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omments11.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12.xml" ContentType="application/vnd.openxmlformats-officedocument.spreadsheetml.comments+xml"/>
  <Override PartName="/xl/drawings/drawing4.xml" ContentType="application/vnd.openxmlformats-officedocument.drawing+xml"/>
  <Override PartName="/xl/comments13.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omments14.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omments15.xml" ContentType="application/vnd.openxmlformats-officedocument.spreadsheetml.comment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omments16.xml" ContentType="application/vnd.openxmlformats-officedocument.spreadsheetml.comments+xml"/>
  <Override PartName="/xl/comments17.xml" ContentType="application/vnd.openxmlformats-officedocument.spreadsheetml.comments+xml"/>
  <Override PartName="/xl/threadedComments/threadedComment3.xml" ContentType="application/vnd.ms-excel.threadedcomments+xml"/>
  <Override PartName="/xl/comments18.xml" ContentType="application/vnd.openxmlformats-officedocument.spreadsheetml.comments+xml"/>
  <Override PartName="/xl/threadedComments/threadedComment4.xml" ContentType="application/vnd.ms-excel.threadedcomments+xml"/>
  <Override PartName="/xl/comments19.xml" ContentType="application/vnd.openxmlformats-officedocument.spreadsheetml.comments+xml"/>
  <Override PartName="/xl/threadedComments/threadedComment5.xml" ContentType="application/vnd.ms-excel.threadedcomments+xml"/>
  <Override PartName="/xl/comments20.xml" ContentType="application/vnd.openxmlformats-officedocument.spreadsheetml.comments+xml"/>
  <Override PartName="/xl/threadedComments/threadedComment6.xml" ContentType="application/vnd.ms-excel.threadedcomments+xml"/>
  <Override PartName="/xl/comments21.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omments22.xml" ContentType="application/vnd.openxmlformats-officedocument.spreadsheetml.comments+xml"/>
  <Override PartName="/xl/threadedComments/threadedComment8.xml" ContentType="application/vnd.ms-excel.threadedcomments+xml"/>
  <Override PartName="/xl/comments23.xml" ContentType="application/vnd.openxmlformats-officedocument.spreadsheetml.comments+xml"/>
  <Override PartName="/xl/threadedComments/threadedComment9.xml" ContentType="application/vnd.ms-excel.threadedcomments+xml"/>
  <Override PartName="/xl/comments24.xml" ContentType="application/vnd.openxmlformats-officedocument.spreadsheetml.comments+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https://segingenieria.sharepoint.com/sites/SEGConsulting/Documentos compartidos/General/SEG Consulting/Proyectos/Barbados - EE y ER/Ejecucion/energy Audits/06-123 UWI Roy Marshal Teaching Complex/"/>
    </mc:Choice>
  </mc:AlternateContent>
  <xr:revisionPtr revIDLastSave="336" documentId="13_ncr:1_{0722CBD8-7BB3-4D40-A334-092A1B5EC960}" xr6:coauthVersionLast="47" xr6:coauthVersionMax="47" xr10:uidLastSave="{288B7BBB-E2F7-41C9-979D-458AEA6848F3}"/>
  <bookViews>
    <workbookView xWindow="0" yWindow="0" windowWidth="23040" windowHeight="12360" tabRatio="891" firstSheet="20" activeTab="45" xr2:uid="{00000000-000D-0000-FFFF-FFFF00000000}"/>
  </bookViews>
  <sheets>
    <sheet name="0.Hypothesis" sheetId="66" r:id="rId1"/>
    <sheet name="1.Intro" sheetId="9" r:id="rId2"/>
    <sheet name="2 Building" sheetId="82" r:id="rId3"/>
    <sheet name="3.Services" sheetId="10" r:id="rId4"/>
    <sheet name="3.Proceses" sheetId="11" state="hidden" r:id="rId5"/>
    <sheet name="4.Energy 1" sheetId="6" r:id="rId6"/>
    <sheet name="5.Energy 2" sheetId="18" r:id="rId7"/>
    <sheet name="6.Steam" sheetId="7" state="hidden" r:id="rId8"/>
    <sheet name="6.Others heat" sheetId="76" r:id="rId9"/>
    <sheet name="8.Direct heat" sheetId="2" state="hidden" r:id="rId10"/>
    <sheet name="9.Heat &amp; engines" sheetId="3" state="hidden" r:id="rId11"/>
    <sheet name="7.Electrical motors" sheetId="4" r:id="rId12"/>
    <sheet name="11.Refrigeration system" sheetId="16" state="hidden" r:id="rId13"/>
    <sheet name="12.Internal transportation" sheetId="26" state="hidden" r:id="rId14"/>
    <sheet name="8.AC" sheetId="17" r:id="rId15"/>
    <sheet name="9.Lighting" sheetId="15" r:id="rId16"/>
    <sheet name="10. Refrigeration" sheetId="85" r:id="rId17"/>
    <sheet name="11. Equipment" sheetId="86" r:id="rId18"/>
    <sheet name="12.Compressed air" sheetId="73" r:id="rId19"/>
    <sheet name="13. Pump &amp; vent" sheetId="74" r:id="rId20"/>
    <sheet name="14.Measurements" sheetId="28" r:id="rId21"/>
    <sheet name="List AC" sheetId="103" r:id="rId22"/>
    <sheet name="PV assessment" sheetId="84" r:id="rId23"/>
    <sheet name="21Photos checklist" sheetId="29" state="hidden" r:id="rId24"/>
    <sheet name="22.Parameter's calculation-EEMM" sheetId="23" state="hidden" r:id="rId25"/>
    <sheet name="21.EEM1" sheetId="25" state="hidden" r:id="rId26"/>
    <sheet name="22.EEM2" sheetId="77" state="hidden" r:id="rId27"/>
    <sheet name="23.EEM3" sheetId="78" state="hidden" r:id="rId28"/>
    <sheet name="24.EEM4" sheetId="79" state="hidden" r:id="rId29"/>
    <sheet name="25.EEM5" sheetId="80" state="hidden" r:id="rId30"/>
    <sheet name="24.EEM6" sheetId="81" state="hidden" r:id="rId31"/>
    <sheet name="27.Other EEM" sheetId="72" state="hidden" r:id="rId32"/>
    <sheet name="Consumption" sheetId="31" r:id="rId33"/>
    <sheet name="Lighting" sheetId="32" r:id="rId34"/>
    <sheet name="Refrigeration" sheetId="40" r:id="rId35"/>
    <sheet name="Transporte" sheetId="42" state="hidden" r:id="rId36"/>
    <sheet name="Datos generales" sheetId="30" state="hidden" r:id="rId37"/>
    <sheet name="Equipment" sheetId="33" r:id="rId38"/>
    <sheet name="Pumps" sheetId="37" r:id="rId39"/>
    <sheet name="Hot water" sheetId="38" state="hidden" r:id="rId40"/>
    <sheet name="Compr. Air" sheetId="34" r:id="rId41"/>
    <sheet name="Ventilation" sheetId="36" r:id="rId42"/>
    <sheet name="AC" sheetId="41" r:id="rId43"/>
    <sheet name="Fuerza Motriz" sheetId="35" state="hidden" r:id="rId44"/>
    <sheet name="Hornos" sheetId="39" state="hidden" r:id="rId45"/>
    <sheet name="Balance" sheetId="44" r:id="rId46"/>
    <sheet name="Conversions" sheetId="45" r:id="rId47"/>
    <sheet name="EEM1" sheetId="47" r:id="rId48"/>
    <sheet name="EEM2" sheetId="48" r:id="rId49"/>
    <sheet name="MCE3" sheetId="49" state="hidden" r:id="rId50"/>
    <sheet name="MCE4" sheetId="50" state="hidden" r:id="rId51"/>
    <sheet name="MCE5" sheetId="51" state="hidden" r:id="rId52"/>
    <sheet name="MCE6" sheetId="52" state="hidden" r:id="rId53"/>
    <sheet name="MCE7" sheetId="53" state="hidden" r:id="rId54"/>
    <sheet name="MCE8" sheetId="54" state="hidden" r:id="rId55"/>
    <sheet name="MCE10" sheetId="56" state="hidden" r:id="rId56"/>
    <sheet name="MCE11" sheetId="57" state="hidden" r:id="rId57"/>
    <sheet name="EEM3" sheetId="96" r:id="rId58"/>
    <sheet name="EEM4" sheetId="59" r:id="rId59"/>
    <sheet name="EEM5" sheetId="60" r:id="rId60"/>
    <sheet name="EEM6" sheetId="97" r:id="rId61"/>
    <sheet name="EEM7" sheetId="90" r:id="rId62"/>
    <sheet name="EEM8" sheetId="98" r:id="rId63"/>
    <sheet name="EEM9" sheetId="99" r:id="rId64"/>
    <sheet name="EEM10" sheetId="95" r:id="rId65"/>
    <sheet name="EEM11" sheetId="100" r:id="rId66"/>
    <sheet name="EEM12" sheetId="101" r:id="rId67"/>
    <sheet name="EEM13" sheetId="89" r:id="rId68"/>
    <sheet name="EEM14" sheetId="94" r:id="rId69"/>
    <sheet name="EEM15" sheetId="93" r:id="rId70"/>
    <sheet name="EEM16" sheetId="102" r:id="rId71"/>
    <sheet name="SUMMARY" sheetId="87" r:id="rId72"/>
    <sheet name="ER1" sheetId="61" state="hidden" r:id="rId73"/>
    <sheet name="ER2" sheetId="62" state="hidden" r:id="rId74"/>
    <sheet name="Resumen" sheetId="75" state="hidden" r:id="rId75"/>
    <sheet name="ACE1" sheetId="63" state="hidden" r:id="rId76"/>
    <sheet name="ACE2" sheetId="64" state="hidden" r:id="rId77"/>
    <sheet name="ACE3" sheetId="65" state="hidden" r:id="rId78"/>
  </sheets>
  <externalReferences>
    <externalReference r:id="rId79"/>
  </externalReferences>
  <definedNames>
    <definedName name="_xlnm._FilterDatabase" localSheetId="17" hidden="1">'11. Equipment'!$D$6:$M$39</definedName>
    <definedName name="_xlnm._FilterDatabase" localSheetId="14" hidden="1">'8.AC'!$D$5:$S$40</definedName>
    <definedName name="_xlnm._FilterDatabase" localSheetId="32" hidden="1">Consumption!$C$66:$J$111</definedName>
    <definedName name="ACS_BOM_circuitoservicio" localSheetId="16">#REF!</definedName>
    <definedName name="ACS_BOM_circuitoservicio" localSheetId="17">#REF!</definedName>
    <definedName name="ACS_BOM_circuitoservicio" localSheetId="74">#REF!</definedName>
    <definedName name="ACS_BOM_circuitoservicio">#REF!</definedName>
    <definedName name="ACS_BOM_Suministro" localSheetId="16">#REF!</definedName>
    <definedName name="ACS_BOM_Suministro" localSheetId="17">#REF!</definedName>
    <definedName name="ACS_BOM_Suministro" localSheetId="74">#REF!</definedName>
    <definedName name="ACS_BOM_Suministro">#REF!</definedName>
    <definedName name="ACS_BOM_tipomotor" localSheetId="16">#REF!</definedName>
    <definedName name="ACS_BOM_tipomotor" localSheetId="17">#REF!</definedName>
    <definedName name="ACS_BOM_tipomotor" localSheetId="74">#REF!</definedName>
    <definedName name="ACS_BOM_tipomotor">#REF!</definedName>
    <definedName name="ACS_GEN_Refrigerante" localSheetId="16">#REF!</definedName>
    <definedName name="ACS_GEN_Refrigerante" localSheetId="17">#REF!</definedName>
    <definedName name="ACS_GEN_Refrigerante">#REF!</definedName>
    <definedName name="ACS_GEN_suministro" localSheetId="16">#REF!</definedName>
    <definedName name="ACS_GEN_suministro" localSheetId="17">#REF!</definedName>
    <definedName name="ACS_GEN_suministro">#REF!</definedName>
    <definedName name="ACS_GEN_tipoequipos" localSheetId="16">#REF!</definedName>
    <definedName name="ACS_GEN_tipoequipos" localSheetId="17">#REF!</definedName>
    <definedName name="ACS_GEN_tipoequipos">#REF!</definedName>
    <definedName name="ACS_GEN_uso" localSheetId="16">#REF!</definedName>
    <definedName name="ACS_GEN_uso" localSheetId="17">#REF!</definedName>
    <definedName name="ACS_GEN_uso">#REF!</definedName>
    <definedName name="_xlnm.Print_Area" localSheetId="1">'1.Intro'!$B$2:$AH$61</definedName>
    <definedName name="_xlnm.Print_Area" localSheetId="16">'10. Refrigeration'!$C$2:$S$53</definedName>
    <definedName name="_xlnm.Print_Area" localSheetId="17">'11. Equipment'!$C$2:$N$71</definedName>
    <definedName name="_xlnm.Print_Area" localSheetId="12">'11.Refrigeration system'!$B$2:$AI$45</definedName>
    <definedName name="_xlnm.Print_Area" localSheetId="18">'12.Compressed air'!$B$2:$V$29</definedName>
    <definedName name="_xlnm.Print_Area" localSheetId="13">'12.Internal transportation'!#REF!</definedName>
    <definedName name="_xlnm.Print_Area" localSheetId="19">'13. Pump &amp; vent'!$B$2:$U$39</definedName>
    <definedName name="_xlnm.Print_Area" localSheetId="2">'2 Building'!$B$2:$AK$53</definedName>
    <definedName name="_xlnm.Print_Area" localSheetId="25">'21.EEM1'!$A$1:$AJ$32</definedName>
    <definedName name="_xlnm.Print_Area" localSheetId="26">'22.EEM2'!$A$1:$AJ$32</definedName>
    <definedName name="_xlnm.Print_Area" localSheetId="24">'22.Parameter''s calculation-EEMM'!$A$2:$AK$33</definedName>
    <definedName name="_xlnm.Print_Area" localSheetId="27">'23.EEM3'!$A$1:$AJ$32</definedName>
    <definedName name="_xlnm.Print_Area" localSheetId="28">'24.EEM4'!$A$1:$AJ$32</definedName>
    <definedName name="_xlnm.Print_Area" localSheetId="30">'24.EEM6'!$A$1:$AJ$32</definedName>
    <definedName name="_xlnm.Print_Area" localSheetId="29">'25.EEM5'!$A$1:$AJ$32</definedName>
    <definedName name="_xlnm.Print_Area" localSheetId="31">'27.Other EEM'!$A$1:$AJ$36</definedName>
    <definedName name="_xlnm.Print_Area" localSheetId="4">'3.Proceses'!$C$2:$AM$65</definedName>
    <definedName name="_xlnm.Print_Area" localSheetId="3">'3.Services'!$B$2:$AK$50</definedName>
    <definedName name="_xlnm.Print_Area" localSheetId="5">'4.Energy 1'!$B$2:$AH$52</definedName>
    <definedName name="_xlnm.Print_Area" localSheetId="6">'5.Energy 2'!$B$2:$S$36</definedName>
    <definedName name="_xlnm.Print_Area" localSheetId="8">'6.Others heat'!$B$2:$T$60</definedName>
    <definedName name="_xlnm.Print_Area" localSheetId="7">'6.Steam'!$B$2:$AJ$66</definedName>
    <definedName name="_xlnm.Print_Area" localSheetId="11">'7.Electrical motors'!$B$2:$S$36</definedName>
    <definedName name="_xlnm.Print_Area" localSheetId="14">'8.AC'!$C$2:$T$66</definedName>
    <definedName name="_xlnm.Print_Area" localSheetId="9">'8.Direct heat'!$B$2:$AQ$36</definedName>
    <definedName name="_xlnm.Print_Area" localSheetId="15">'9.Lighting'!$C$1:$N$60</definedName>
    <definedName name="_xlnm.Print_Area" localSheetId="22">'PV assessment'!$C$2:$AJ$66</definedName>
    <definedName name="Calef_GEN_Refrigerante" localSheetId="16">#REF!</definedName>
    <definedName name="Calef_GEN_Refrigerante" localSheetId="17">#REF!</definedName>
    <definedName name="Calef_GEN_Refrigerante" localSheetId="19">#REF!</definedName>
    <definedName name="Calef_GEN_Refrigerante" localSheetId="74">#REF!</definedName>
    <definedName name="Calef_GEN_Refrigerante">#REF!</definedName>
    <definedName name="Calef_GEN_sistdistrubición" localSheetId="16">#REF!</definedName>
    <definedName name="Calef_GEN_sistdistrubición" localSheetId="17">#REF!</definedName>
    <definedName name="Calef_GEN_sistdistrubición" localSheetId="19">#REF!</definedName>
    <definedName name="Calef_GEN_sistdistrubición">#REF!</definedName>
    <definedName name="Calef_GEN_Suministro" localSheetId="16">#REF!</definedName>
    <definedName name="Calef_GEN_Suministro" localSheetId="17">#REF!</definedName>
    <definedName name="Calef_GEN_Suministro" localSheetId="19">#REF!</definedName>
    <definedName name="Calef_GEN_Suministro">#REF!</definedName>
    <definedName name="Calef_GEN_tipoequipo" localSheetId="16">#REF!</definedName>
    <definedName name="Calef_GEN_tipoequipo" localSheetId="17">#REF!</definedName>
    <definedName name="Calef_GEN_tipoequipo">#REF!</definedName>
    <definedName name="Datos_Edificio">#REF!</definedName>
    <definedName name="Datos_Orientacion" localSheetId="16">#REF!</definedName>
    <definedName name="Datos_Orientacion" localSheetId="17">#REF!</definedName>
    <definedName name="Datos_Orientacion" localSheetId="19">#REF!</definedName>
    <definedName name="Datos_Orientacion" localSheetId="74">#REF!</definedName>
    <definedName name="Datos_Orientacion">#REF!</definedName>
    <definedName name="Datos_Tipo_solarfotovoltaica" localSheetId="16">#REF!</definedName>
    <definedName name="Datos_Tipo_solarfotovoltaica" localSheetId="17">#REF!</definedName>
    <definedName name="Datos_Tipo_solarfotovoltaica" localSheetId="19">#REF!</definedName>
    <definedName name="Datos_Tipo_solarfotovoltaica">#REF!</definedName>
    <definedName name="Datos_Tipo_solartérmica" localSheetId="16">#REF!</definedName>
    <definedName name="Datos_Tipo_solartérmica" localSheetId="17">#REF!</definedName>
    <definedName name="Datos_Tipo_solartérmica" localSheetId="19">#REF!</definedName>
    <definedName name="Datos_Tipo_solartérmica">#REF!</definedName>
    <definedName name="Datos_Zona">#REF!</definedName>
    <definedName name="Equipos_Tipoequipos" localSheetId="16">#REF!</definedName>
    <definedName name="Equipos_Tipoequipos" localSheetId="17">#REF!</definedName>
    <definedName name="Equipos_Tipoequipos" localSheetId="19">#REF!</definedName>
    <definedName name="Equipos_Tipoequipos" localSheetId="74">#REF!</definedName>
    <definedName name="Equipos_Tipoequipos">#REF!</definedName>
    <definedName name="Ilum_control" localSheetId="16">#REF!</definedName>
    <definedName name="Ilum_control" localSheetId="17">#REF!</definedName>
    <definedName name="Ilum_control" localSheetId="19">#REF!</definedName>
    <definedName name="Ilum_control">#REF!</definedName>
    <definedName name="Ilum_Tipo_eq_aux" localSheetId="16">#REF!</definedName>
    <definedName name="Ilum_Tipo_eq_aux" localSheetId="17">#REF!</definedName>
    <definedName name="Ilum_Tipo_eq_aux" localSheetId="19">#REF!</definedName>
    <definedName name="Ilum_Tipo_eq_aux">#REF!</definedName>
    <definedName name="Ilum_Tipo_lampara" localSheetId="16">#REF!</definedName>
    <definedName name="Ilum_Tipo_lampara" localSheetId="17">#REF!</definedName>
    <definedName name="Ilum_Tipo_lampara" localSheetId="47">#REF!</definedName>
    <definedName name="Ilum_Tipo_lampara" localSheetId="72">#REF!</definedName>
    <definedName name="Ilum_Tipo_lampara" localSheetId="74">#REF!</definedName>
    <definedName name="Ilum_Tipo_lampara">#REF!</definedName>
    <definedName name="Ilum_Tipo_luminaria" localSheetId="16">#REF!</definedName>
    <definedName name="Ilum_Tipo_luminaria" localSheetId="17">#REF!</definedName>
    <definedName name="Ilum_Tipo_luminaria">#REF!</definedName>
    <definedName name="Refrig_BOM_circuitoservicio" localSheetId="16">#REF!</definedName>
    <definedName name="Refrig_BOM_circuitoservicio" localSheetId="17">#REF!</definedName>
    <definedName name="Refrig_BOM_circuitoservicio">#REF!</definedName>
    <definedName name="Refrig_BOM_Suministro" localSheetId="16">#REF!</definedName>
    <definedName name="Refrig_BOM_Suministro" localSheetId="17">#REF!</definedName>
    <definedName name="Refrig_BOM_Suministro">#REF!</definedName>
    <definedName name="Refrig_BOM_tipo_motor" localSheetId="16">#REF!</definedName>
    <definedName name="Refrig_BOM_tipo_motor" localSheetId="17">#REF!</definedName>
    <definedName name="Refrig_BOM_tipo_motor">#REF!</definedName>
    <definedName name="Refrig_GEN_Refrigerante" localSheetId="16">#REF!</definedName>
    <definedName name="Refrig_GEN_Refrigerante" localSheetId="17">#REF!</definedName>
    <definedName name="Refrig_GEN_Refrigerante">#REF!</definedName>
    <definedName name="Refrig_GEN_Suministro" localSheetId="16">#REF!</definedName>
    <definedName name="Refrig_GEN_Suministro" localSheetId="17">#REF!</definedName>
    <definedName name="Refrig_GEN_Suministro">#REF!</definedName>
    <definedName name="Refrig_GEN_tipoequipo" localSheetId="16">#REF!</definedName>
    <definedName name="Refrig_GEN_tipoequipo" localSheetId="17">#REF!</definedName>
    <definedName name="Refrig_GEN_tipoequipo">#REF!</definedName>
    <definedName name="Refrig_UnTER_formadisipar" localSheetId="16">#REF!</definedName>
    <definedName name="Refrig_UnTER_formadisipar" localSheetId="17">#REF!</definedName>
    <definedName name="Refrig_UnTER_formadisipar">#REF!</definedName>
    <definedName name="Refrig_UnTER_Refrigerante" localSheetId="16">#REF!</definedName>
    <definedName name="Refrig_UnTER_Refrigerante" localSheetId="17">#REF!</definedName>
    <definedName name="Refrig_UnTER_Refrigerante">#REF!</definedName>
    <definedName name="Refrig_UnTER_Suministro" localSheetId="16">#REF!</definedName>
    <definedName name="Refrig_UnTER_Suministro" localSheetId="17">#REF!</definedName>
    <definedName name="Refrig_UnTER_Suministro">#REF!</definedName>
    <definedName name="Refrig_UnTER_tipoequipos" localSheetId="16">#REF!</definedName>
    <definedName name="Refrig_UnTER_tipoequipos" localSheetId="17">#REF!</definedName>
    <definedName name="Refrig_UnTER_tipoequipos">#REF!</definedName>
    <definedName name="SI_NO" localSheetId="16">#REF!</definedName>
    <definedName name="SI_NO" localSheetId="17">#REF!</definedName>
    <definedName name="SI_NO">#REF!</definedName>
    <definedName name="solver_adj" localSheetId="40" hidden="1">'Compr. Air'!$L$9</definedName>
    <definedName name="solver_adj" localSheetId="67" hidden="1">'EEM13'!$S$8</definedName>
    <definedName name="solver_adj" localSheetId="68" hidden="1">'EEM14'!$S$8</definedName>
    <definedName name="solver_cvg" localSheetId="40" hidden="1">0.0001</definedName>
    <definedName name="solver_cvg" localSheetId="67" hidden="1">0.0001</definedName>
    <definedName name="solver_cvg" localSheetId="68" hidden="1">0.0001</definedName>
    <definedName name="solver_drv" localSheetId="40" hidden="1">1</definedName>
    <definedName name="solver_drv" localSheetId="67" hidden="1">1</definedName>
    <definedName name="solver_drv" localSheetId="68" hidden="1">1</definedName>
    <definedName name="solver_eng" localSheetId="40" hidden="1">1</definedName>
    <definedName name="solver_eng" localSheetId="67" hidden="1">1</definedName>
    <definedName name="solver_eng" localSheetId="68" hidden="1">1</definedName>
    <definedName name="solver_est" localSheetId="40" hidden="1">1</definedName>
    <definedName name="solver_est" localSheetId="67" hidden="1">1</definedName>
    <definedName name="solver_est" localSheetId="68" hidden="1">1</definedName>
    <definedName name="solver_itr" localSheetId="40" hidden="1">2147483647</definedName>
    <definedName name="solver_itr" localSheetId="67" hidden="1">2147483647</definedName>
    <definedName name="solver_itr" localSheetId="68" hidden="1">2147483647</definedName>
    <definedName name="solver_mip" localSheetId="40" hidden="1">2147483647</definedName>
    <definedName name="solver_mip" localSheetId="67" hidden="1">2147483647</definedName>
    <definedName name="solver_mip" localSheetId="68" hidden="1">2147483647</definedName>
    <definedName name="solver_mni" localSheetId="40" hidden="1">30</definedName>
    <definedName name="solver_mni" localSheetId="67" hidden="1">30</definedName>
    <definedName name="solver_mni" localSheetId="68" hidden="1">30</definedName>
    <definedName name="solver_mrt" localSheetId="40" hidden="1">0.075</definedName>
    <definedName name="solver_mrt" localSheetId="67" hidden="1">0.075</definedName>
    <definedName name="solver_mrt" localSheetId="68" hidden="1">0.075</definedName>
    <definedName name="solver_msl" localSheetId="40" hidden="1">2</definedName>
    <definedName name="solver_msl" localSheetId="67" hidden="1">2</definedName>
    <definedName name="solver_msl" localSheetId="68" hidden="1">2</definedName>
    <definedName name="solver_neg" localSheetId="40" hidden="1">1</definedName>
    <definedName name="solver_neg" localSheetId="67" hidden="1">1</definedName>
    <definedName name="solver_neg" localSheetId="68" hidden="1">1</definedName>
    <definedName name="solver_nod" localSheetId="40" hidden="1">2147483647</definedName>
    <definedName name="solver_nod" localSheetId="67" hidden="1">2147483647</definedName>
    <definedName name="solver_nod" localSheetId="68" hidden="1">2147483647</definedName>
    <definedName name="solver_num" localSheetId="40" hidden="1">0</definedName>
    <definedName name="solver_num" localSheetId="67" hidden="1">0</definedName>
    <definedName name="solver_num" localSheetId="68" hidden="1">0</definedName>
    <definedName name="solver_nwt" localSheetId="40" hidden="1">1</definedName>
    <definedName name="solver_nwt" localSheetId="67" hidden="1">1</definedName>
    <definedName name="solver_nwt" localSheetId="68" hidden="1">1</definedName>
    <definedName name="solver_opt" localSheetId="40" hidden="1">'Compr. Air'!$U$9</definedName>
    <definedName name="solver_opt" localSheetId="67" hidden="1">'EEM13'!$D$9</definedName>
    <definedName name="solver_opt" localSheetId="68" hidden="1">'EEM14'!$D$9</definedName>
    <definedName name="solver_pre" localSheetId="40" hidden="1">0.000001</definedName>
    <definedName name="solver_pre" localSheetId="67" hidden="1">0.000001</definedName>
    <definedName name="solver_pre" localSheetId="68" hidden="1">0.000001</definedName>
    <definedName name="solver_rbv" localSheetId="40" hidden="1">1</definedName>
    <definedName name="solver_rbv" localSheetId="67" hidden="1">1</definedName>
    <definedName name="solver_rbv" localSheetId="68" hidden="1">1</definedName>
    <definedName name="solver_rlx" localSheetId="40" hidden="1">2</definedName>
    <definedName name="solver_rlx" localSheetId="67" hidden="1">2</definedName>
    <definedName name="solver_rlx" localSheetId="68" hidden="1">2</definedName>
    <definedName name="solver_rsd" localSheetId="40" hidden="1">0</definedName>
    <definedName name="solver_rsd" localSheetId="67" hidden="1">0</definedName>
    <definedName name="solver_rsd" localSheetId="68" hidden="1">0</definedName>
    <definedName name="solver_scl" localSheetId="40" hidden="1">1</definedName>
    <definedName name="solver_scl" localSheetId="67" hidden="1">1</definedName>
    <definedName name="solver_scl" localSheetId="68" hidden="1">1</definedName>
    <definedName name="solver_sho" localSheetId="40" hidden="1">2</definedName>
    <definedName name="solver_sho" localSheetId="67" hidden="1">2</definedName>
    <definedName name="solver_sho" localSheetId="68" hidden="1">2</definedName>
    <definedName name="solver_ssz" localSheetId="40" hidden="1">100</definedName>
    <definedName name="solver_ssz" localSheetId="67" hidden="1">100</definedName>
    <definedName name="solver_ssz" localSheetId="68" hidden="1">100</definedName>
    <definedName name="solver_tim" localSheetId="40" hidden="1">2147483647</definedName>
    <definedName name="solver_tim" localSheetId="67" hidden="1">2147483647</definedName>
    <definedName name="solver_tim" localSheetId="68" hidden="1">2147483647</definedName>
    <definedName name="solver_tol" localSheetId="40" hidden="1">0.01</definedName>
    <definedName name="solver_tol" localSheetId="67" hidden="1">0.01</definedName>
    <definedName name="solver_tol" localSheetId="68" hidden="1">0.01</definedName>
    <definedName name="solver_typ" localSheetId="40" hidden="1">3</definedName>
    <definedName name="solver_typ" localSheetId="67" hidden="1">3</definedName>
    <definedName name="solver_typ" localSheetId="68" hidden="1">3</definedName>
    <definedName name="solver_val" localSheetId="40" hidden="1">6160</definedName>
    <definedName name="solver_val" localSheetId="67" hidden="1">0</definedName>
    <definedName name="solver_val" localSheetId="68" hidden="1">0</definedName>
    <definedName name="solver_ver" localSheetId="40" hidden="1">3</definedName>
    <definedName name="solver_ver" localSheetId="67" hidden="1">3</definedName>
    <definedName name="solver_ver" localSheetId="68" hidden="1">3</definedName>
    <definedName name="Ventilacion_tipoequipos" localSheetId="16">#REF!</definedName>
    <definedName name="Ventilacion_tipoequipos" localSheetId="17">#REF!</definedName>
    <definedName name="Ventilacion_tipoequipos">#REF!</definedName>
    <definedName name="Ventilacion_uso" localSheetId="16">#REF!</definedName>
    <definedName name="Ventilacion_uso" localSheetId="17">#REF!</definedName>
    <definedName name="Ventilacion_uso">#REF!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8" i="37" l="1"/>
  <c r="C12" i="31"/>
  <c r="K12" i="41"/>
  <c r="K13" i="41"/>
  <c r="K14" i="41"/>
  <c r="K15" i="41"/>
  <c r="K16" i="41"/>
  <c r="K17" i="41"/>
  <c r="K18" i="41"/>
  <c r="K19" i="41"/>
  <c r="K20" i="41"/>
  <c r="K21" i="41"/>
  <c r="K22" i="41"/>
  <c r="K23" i="41"/>
  <c r="K24" i="41"/>
  <c r="K25" i="41"/>
  <c r="K26" i="41"/>
  <c r="K27" i="41"/>
  <c r="K28" i="41"/>
  <c r="K29" i="41"/>
  <c r="K30" i="41"/>
  <c r="K11" i="41"/>
  <c r="K23" i="17"/>
  <c r="K21" i="17"/>
  <c r="M21" i="17"/>
  <c r="M23" i="17"/>
  <c r="M26" i="17"/>
  <c r="M25" i="17"/>
  <c r="M24" i="17"/>
  <c r="K22" i="17"/>
  <c r="M22" i="17"/>
  <c r="G8" i="33"/>
  <c r="G9" i="33"/>
  <c r="G10" i="33"/>
  <c r="G11" i="33"/>
  <c r="G12" i="33"/>
  <c r="G13" i="33"/>
  <c r="G14" i="33"/>
  <c r="V12" i="40"/>
  <c r="V13" i="40"/>
  <c r="V4" i="40"/>
  <c r="F43" i="31" l="1"/>
  <c r="F42" i="31"/>
  <c r="F41" i="31"/>
  <c r="F40" i="31"/>
  <c r="F39" i="31"/>
  <c r="F38" i="31"/>
  <c r="F37" i="31"/>
  <c r="F36" i="31"/>
  <c r="F35" i="31"/>
  <c r="F34" i="31"/>
  <c r="F33" i="31"/>
  <c r="F32" i="31"/>
  <c r="F31" i="31"/>
  <c r="F30" i="31"/>
  <c r="F29" i="31"/>
  <c r="F28" i="31"/>
  <c r="F27" i="31"/>
  <c r="F26" i="31"/>
  <c r="F25" i="31"/>
  <c r="F24" i="31"/>
  <c r="F23" i="31"/>
  <c r="F22" i="31"/>
  <c r="F21" i="31"/>
  <c r="F20" i="31"/>
  <c r="I29" i="15"/>
  <c r="I27" i="15"/>
  <c r="I26" i="15"/>
  <c r="I25" i="15"/>
  <c r="I24" i="15"/>
  <c r="I23" i="15"/>
  <c r="I22" i="15"/>
  <c r="I21" i="15"/>
  <c r="I20" i="15"/>
  <c r="I19" i="15"/>
  <c r="I18" i="15"/>
  <c r="I17" i="15"/>
  <c r="I16" i="15"/>
  <c r="I13" i="15"/>
  <c r="I12" i="15"/>
  <c r="I11" i="15"/>
  <c r="I10" i="15"/>
  <c r="E27" i="15"/>
  <c r="E11" i="15"/>
  <c r="E10" i="15"/>
  <c r="O27" i="17"/>
  <c r="O28" i="17"/>
  <c r="O29" i="17"/>
  <c r="O30" i="17"/>
  <c r="O31" i="17"/>
  <c r="O32" i="17"/>
  <c r="O33" i="17"/>
  <c r="O34" i="17"/>
  <c r="O35" i="17"/>
  <c r="O36" i="17"/>
  <c r="O37" i="17"/>
  <c r="O38" i="17"/>
  <c r="O39" i="17"/>
  <c r="O40" i="17"/>
  <c r="O41" i="17"/>
  <c r="O42" i="17"/>
  <c r="O43" i="17"/>
  <c r="O44" i="17"/>
  <c r="O45" i="17"/>
  <c r="O46" i="17"/>
  <c r="O47" i="17"/>
  <c r="O48" i="17"/>
  <c r="O49" i="17"/>
  <c r="O50" i="17"/>
  <c r="O51" i="17"/>
  <c r="O52" i="17"/>
  <c r="O53" i="17"/>
  <c r="O54" i="17"/>
  <c r="O55" i="17"/>
  <c r="O14" i="90"/>
  <c r="O15" i="90"/>
  <c r="O18" i="90"/>
  <c r="O19" i="102"/>
  <c r="AC19" i="102" s="1"/>
  <c r="O23" i="102"/>
  <c r="AC23" i="102" s="1"/>
  <c r="O24" i="90"/>
  <c r="O26" i="102"/>
  <c r="AC26" i="102" s="1"/>
  <c r="O8" i="99"/>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O9" i="102"/>
  <c r="AC9" i="102" s="1"/>
  <c r="O10" i="90"/>
  <c r="O11" i="102"/>
  <c r="AC11" i="102" s="1"/>
  <c r="O8" i="102"/>
  <c r="AC8" i="102" s="1"/>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E147" i="103"/>
  <c r="O26" i="90"/>
  <c r="AC26" i="90" s="1"/>
  <c r="AB26" i="90" s="1"/>
  <c r="O22" i="90"/>
  <c r="O20" i="90"/>
  <c r="O16" i="90"/>
  <c r="O15" i="102"/>
  <c r="AC15" i="102" s="1"/>
  <c r="O12" i="90"/>
  <c r="E146" i="103"/>
  <c r="E145" i="103"/>
  <c r="E144" i="103"/>
  <c r="E143" i="103"/>
  <c r="E142" i="103"/>
  <c r="E141" i="103"/>
  <c r="E140" i="103"/>
  <c r="E139" i="103"/>
  <c r="E138" i="103"/>
  <c r="E137" i="103"/>
  <c r="E136" i="103"/>
  <c r="E135" i="103"/>
  <c r="E134" i="103"/>
  <c r="E133" i="103"/>
  <c r="E132" i="103"/>
  <c r="E131" i="103"/>
  <c r="E130" i="103"/>
  <c r="E129" i="103"/>
  <c r="E128" i="103"/>
  <c r="E127" i="103"/>
  <c r="E126" i="103"/>
  <c r="E125" i="103"/>
  <c r="E124" i="103"/>
  <c r="E123" i="103"/>
  <c r="E122" i="103"/>
  <c r="E121" i="103"/>
  <c r="E120" i="103"/>
  <c r="E119" i="103"/>
  <c r="E118" i="103"/>
  <c r="E117" i="103"/>
  <c r="E116" i="103"/>
  <c r="E115" i="103"/>
  <c r="E114" i="103"/>
  <c r="E113" i="103"/>
  <c r="E112" i="103"/>
  <c r="E111" i="103"/>
  <c r="E110" i="103"/>
  <c r="E109" i="103"/>
  <c r="E108" i="103"/>
  <c r="E107" i="103"/>
  <c r="E106" i="103"/>
  <c r="E105" i="103"/>
  <c r="E104" i="103"/>
  <c r="E103" i="103"/>
  <c r="E102" i="103"/>
  <c r="E101" i="103"/>
  <c r="E100" i="103"/>
  <c r="E99" i="103"/>
  <c r="E98" i="103"/>
  <c r="E97" i="103"/>
  <c r="E96" i="103"/>
  <c r="E95" i="103"/>
  <c r="E94" i="103"/>
  <c r="E93" i="103"/>
  <c r="E92" i="103"/>
  <c r="E91" i="103"/>
  <c r="E90" i="103"/>
  <c r="E89" i="103"/>
  <c r="E88" i="103"/>
  <c r="E87" i="103"/>
  <c r="E86" i="103"/>
  <c r="E85" i="103"/>
  <c r="E84" i="103"/>
  <c r="E83" i="103"/>
  <c r="E82" i="103"/>
  <c r="E81" i="103"/>
  <c r="E80" i="103"/>
  <c r="E79" i="103"/>
  <c r="E78" i="103"/>
  <c r="E77" i="103"/>
  <c r="E76" i="103"/>
  <c r="E75" i="103"/>
  <c r="E74" i="103"/>
  <c r="E73" i="103"/>
  <c r="E72" i="103"/>
  <c r="E71" i="103"/>
  <c r="E70" i="103"/>
  <c r="E69" i="103"/>
  <c r="E68" i="103"/>
  <c r="E67" i="103"/>
  <c r="E66" i="103"/>
  <c r="E65" i="103"/>
  <c r="E64" i="103"/>
  <c r="E63" i="103"/>
  <c r="E62" i="103"/>
  <c r="E61" i="103"/>
  <c r="E60" i="103"/>
  <c r="E59" i="103"/>
  <c r="E58" i="103"/>
  <c r="E57" i="103"/>
  <c r="E56" i="103"/>
  <c r="E55" i="103"/>
  <c r="E54" i="103"/>
  <c r="E53" i="103"/>
  <c r="E52" i="103"/>
  <c r="E51" i="103"/>
  <c r="E50" i="103"/>
  <c r="E49" i="103"/>
  <c r="E48" i="103"/>
  <c r="E47" i="103"/>
  <c r="E46" i="103"/>
  <c r="E45" i="103"/>
  <c r="E44" i="103"/>
  <c r="E43" i="103"/>
  <c r="E42" i="103"/>
  <c r="E41" i="103"/>
  <c r="E40" i="103"/>
  <c r="E39" i="103"/>
  <c r="E38" i="103"/>
  <c r="E37" i="103"/>
  <c r="E36" i="103"/>
  <c r="E35" i="103"/>
  <c r="E34" i="103"/>
  <c r="E33" i="103"/>
  <c r="E32" i="103"/>
  <c r="E31" i="103"/>
  <c r="E30" i="103"/>
  <c r="E29" i="103"/>
  <c r="E28" i="103"/>
  <c r="E27" i="103"/>
  <c r="E26" i="103"/>
  <c r="E25" i="103"/>
  <c r="E24" i="103"/>
  <c r="E23" i="103"/>
  <c r="E22" i="103"/>
  <c r="E21" i="103"/>
  <c r="E20" i="103"/>
  <c r="E19" i="103"/>
  <c r="E18" i="103"/>
  <c r="E17" i="103"/>
  <c r="E16" i="103"/>
  <c r="E15" i="103"/>
  <c r="E14" i="103"/>
  <c r="E13" i="103"/>
  <c r="E12" i="103"/>
  <c r="E11" i="103"/>
  <c r="E10" i="103"/>
  <c r="E9" i="103"/>
  <c r="E8" i="103"/>
  <c r="E7" i="103"/>
  <c r="E6" i="103"/>
  <c r="E5" i="103"/>
  <c r="E4" i="103"/>
  <c r="E3" i="103"/>
  <c r="C14" i="40"/>
  <c r="C43" i="32"/>
  <c r="E43" i="32"/>
  <c r="G43" i="32"/>
  <c r="H43" i="32"/>
  <c r="I43" i="32" s="1"/>
  <c r="J43" i="32"/>
  <c r="K43" i="32"/>
  <c r="L43" i="32"/>
  <c r="M43" i="32"/>
  <c r="N43" i="32"/>
  <c r="O43" i="32" s="1"/>
  <c r="S43" i="32" s="1"/>
  <c r="R43" i="32"/>
  <c r="C44" i="32"/>
  <c r="E44" i="32"/>
  <c r="G44" i="32"/>
  <c r="H44" i="32"/>
  <c r="I44" i="32" s="1"/>
  <c r="J44" i="32"/>
  <c r="K44" i="32"/>
  <c r="L44" i="32"/>
  <c r="M44" i="32"/>
  <c r="N44" i="32"/>
  <c r="O44" i="32" s="1"/>
  <c r="R44" i="32"/>
  <c r="S44" i="32" s="1"/>
  <c r="C45" i="32"/>
  <c r="E45" i="32"/>
  <c r="G45" i="32"/>
  <c r="R45" i="32" s="1"/>
  <c r="S45" i="32" s="1"/>
  <c r="H45" i="32"/>
  <c r="J45" i="32"/>
  <c r="K45" i="32"/>
  <c r="L45" i="32"/>
  <c r="M45" i="32"/>
  <c r="N45" i="32"/>
  <c r="O45" i="32"/>
  <c r="C46" i="32"/>
  <c r="E46" i="32"/>
  <c r="R46" i="32" s="1"/>
  <c r="S46" i="32" s="1"/>
  <c r="G46" i="32"/>
  <c r="H46" i="32"/>
  <c r="I46" i="32" s="1"/>
  <c r="J46" i="32"/>
  <c r="K46" i="32"/>
  <c r="L46" i="32"/>
  <c r="M46" i="32"/>
  <c r="N46" i="32"/>
  <c r="O46" i="32" s="1"/>
  <c r="C47" i="32"/>
  <c r="E47" i="32"/>
  <c r="R47" i="32" s="1"/>
  <c r="G47" i="32"/>
  <c r="H47" i="32"/>
  <c r="I47" i="32"/>
  <c r="J47" i="32"/>
  <c r="K47" i="32"/>
  <c r="L47" i="32"/>
  <c r="M47" i="32"/>
  <c r="N47" i="32"/>
  <c r="O47" i="32" s="1"/>
  <c r="C48" i="32"/>
  <c r="E48" i="32"/>
  <c r="G48" i="32"/>
  <c r="H48" i="32"/>
  <c r="I48" i="32" s="1"/>
  <c r="J48" i="32"/>
  <c r="K48" i="32"/>
  <c r="L48" i="32"/>
  <c r="M48" i="32"/>
  <c r="N48" i="32"/>
  <c r="O48" i="32" s="1"/>
  <c r="R48" i="32"/>
  <c r="S48" i="32" s="1"/>
  <c r="C49" i="32"/>
  <c r="E49" i="32"/>
  <c r="G49" i="32"/>
  <c r="R49" i="32" s="1"/>
  <c r="S49" i="32" s="1"/>
  <c r="H49" i="32"/>
  <c r="I49" i="32" s="1"/>
  <c r="J49" i="32"/>
  <c r="K49" i="32"/>
  <c r="L49" i="32"/>
  <c r="M49" i="32"/>
  <c r="N49" i="32"/>
  <c r="O49" i="32"/>
  <c r="C50" i="32"/>
  <c r="E50" i="32"/>
  <c r="R50" i="32" s="1"/>
  <c r="S50" i="32" s="1"/>
  <c r="G50" i="32"/>
  <c r="H50" i="32"/>
  <c r="I50" i="32" s="1"/>
  <c r="J50" i="32"/>
  <c r="K50" i="32"/>
  <c r="L50" i="32"/>
  <c r="M50" i="32"/>
  <c r="N50" i="32"/>
  <c r="O50" i="32" s="1"/>
  <c r="C51" i="32"/>
  <c r="E51" i="32"/>
  <c r="R51" i="32" s="1"/>
  <c r="G51" i="32"/>
  <c r="H51" i="32"/>
  <c r="I51" i="32"/>
  <c r="J51" i="32"/>
  <c r="K51" i="32"/>
  <c r="L51" i="32"/>
  <c r="M51" i="32"/>
  <c r="N51" i="32"/>
  <c r="O51" i="32" s="1"/>
  <c r="C52" i="32"/>
  <c r="E52" i="32"/>
  <c r="G52" i="32"/>
  <c r="H52" i="32"/>
  <c r="I52" i="32" s="1"/>
  <c r="J52" i="32"/>
  <c r="K52" i="32"/>
  <c r="L52" i="32"/>
  <c r="M52" i="32"/>
  <c r="N52" i="32"/>
  <c r="O52" i="32" s="1"/>
  <c r="R52" i="32"/>
  <c r="C53" i="32"/>
  <c r="E53" i="32"/>
  <c r="G53" i="32"/>
  <c r="R53" i="32" s="1"/>
  <c r="S53" i="32" s="1"/>
  <c r="H53" i="32"/>
  <c r="I53" i="32" s="1"/>
  <c r="J53" i="32"/>
  <c r="K53" i="32"/>
  <c r="L53" i="32"/>
  <c r="M53" i="32"/>
  <c r="N53" i="32"/>
  <c r="O53" i="32"/>
  <c r="C54" i="32"/>
  <c r="E54" i="32"/>
  <c r="R54" i="32" s="1"/>
  <c r="G54" i="32"/>
  <c r="H54" i="32"/>
  <c r="I54" i="32" s="1"/>
  <c r="J54" i="32"/>
  <c r="K54" i="32"/>
  <c r="L54" i="32"/>
  <c r="M54" i="32"/>
  <c r="N54" i="32"/>
  <c r="O54" i="32" s="1"/>
  <c r="C55" i="32"/>
  <c r="E55" i="32"/>
  <c r="R55" i="32" s="1"/>
  <c r="G55" i="32"/>
  <c r="H55" i="32"/>
  <c r="I55" i="32"/>
  <c r="J55" i="32"/>
  <c r="K55" i="32"/>
  <c r="L55" i="32"/>
  <c r="M55" i="32"/>
  <c r="N55" i="32"/>
  <c r="O55" i="32" s="1"/>
  <c r="C56" i="32"/>
  <c r="E56" i="32"/>
  <c r="G56" i="32"/>
  <c r="H56" i="32"/>
  <c r="I56" i="32" s="1"/>
  <c r="J56" i="32"/>
  <c r="K56" i="32"/>
  <c r="L56" i="32"/>
  <c r="M56" i="32"/>
  <c r="N56" i="32"/>
  <c r="O56" i="32" s="1"/>
  <c r="R56" i="32"/>
  <c r="C57" i="32"/>
  <c r="E57" i="32"/>
  <c r="G57" i="32"/>
  <c r="R57" i="32" s="1"/>
  <c r="S57" i="32" s="1"/>
  <c r="H57" i="32"/>
  <c r="I57" i="32" s="1"/>
  <c r="J57" i="32"/>
  <c r="K57" i="32"/>
  <c r="L57" i="32"/>
  <c r="M57" i="32"/>
  <c r="N57" i="32"/>
  <c r="O57" i="32"/>
  <c r="C58" i="32"/>
  <c r="E58" i="32"/>
  <c r="R58" i="32" s="1"/>
  <c r="G58" i="32"/>
  <c r="H58" i="32"/>
  <c r="I58" i="32" s="1"/>
  <c r="J58" i="32"/>
  <c r="K58" i="32"/>
  <c r="L58" i="32"/>
  <c r="M58" i="32"/>
  <c r="N58" i="32"/>
  <c r="O58" i="32" s="1"/>
  <c r="C59" i="32"/>
  <c r="E59" i="32"/>
  <c r="R59" i="32" s="1"/>
  <c r="G59" i="32"/>
  <c r="H59" i="32"/>
  <c r="I59" i="32"/>
  <c r="J59" i="32"/>
  <c r="K59" i="32"/>
  <c r="L59" i="32"/>
  <c r="M59" i="32"/>
  <c r="N59" i="32"/>
  <c r="O59" i="32" s="1"/>
  <c r="C60" i="32"/>
  <c r="E60" i="32"/>
  <c r="G60" i="32"/>
  <c r="H60" i="32"/>
  <c r="I60" i="32" s="1"/>
  <c r="J60" i="32"/>
  <c r="K60" i="32"/>
  <c r="L60" i="32"/>
  <c r="M60" i="32"/>
  <c r="N60" i="32"/>
  <c r="O60" i="32" s="1"/>
  <c r="R60" i="32"/>
  <c r="S60" i="32" s="1"/>
  <c r="C61" i="32"/>
  <c r="E61" i="32"/>
  <c r="G61" i="32"/>
  <c r="R61" i="32" s="1"/>
  <c r="S61" i="32" s="1"/>
  <c r="H61" i="32"/>
  <c r="I61" i="32" s="1"/>
  <c r="J61" i="32"/>
  <c r="K61" i="32"/>
  <c r="L61" i="32"/>
  <c r="M61" i="32"/>
  <c r="N61" i="32"/>
  <c r="O61" i="32"/>
  <c r="C62" i="32"/>
  <c r="E62" i="32"/>
  <c r="R62" i="32" s="1"/>
  <c r="S62" i="32" s="1"/>
  <c r="G62" i="32"/>
  <c r="H62" i="32"/>
  <c r="I62" i="32" s="1"/>
  <c r="J62" i="32"/>
  <c r="K62" i="32"/>
  <c r="L62" i="32"/>
  <c r="M62" i="32"/>
  <c r="N62" i="32"/>
  <c r="O62" i="32" s="1"/>
  <c r="C63" i="32"/>
  <c r="E63" i="32"/>
  <c r="R63" i="32" s="1"/>
  <c r="G63" i="32"/>
  <c r="H63" i="32"/>
  <c r="I63" i="32"/>
  <c r="J63" i="32"/>
  <c r="K63" i="32"/>
  <c r="L63" i="32"/>
  <c r="M63" i="32"/>
  <c r="N63" i="32"/>
  <c r="O63" i="32" s="1"/>
  <c r="C64" i="32"/>
  <c r="E64" i="32"/>
  <c r="G64" i="32"/>
  <c r="H64" i="32"/>
  <c r="I64" i="32" s="1"/>
  <c r="J64" i="32"/>
  <c r="K64" i="32"/>
  <c r="L64" i="32"/>
  <c r="M64" i="32"/>
  <c r="N64" i="32"/>
  <c r="O64" i="32" s="1"/>
  <c r="R64" i="32"/>
  <c r="S64" i="32" s="1"/>
  <c r="C65" i="32"/>
  <c r="E65" i="32"/>
  <c r="G65" i="32"/>
  <c r="R65" i="32" s="1"/>
  <c r="S65" i="32" s="1"/>
  <c r="H65" i="32"/>
  <c r="I65" i="32" s="1"/>
  <c r="J65" i="32"/>
  <c r="K65" i="32"/>
  <c r="L65" i="32"/>
  <c r="M65" i="32"/>
  <c r="N65" i="32"/>
  <c r="O65" i="32"/>
  <c r="C66" i="32"/>
  <c r="E66" i="32"/>
  <c r="R66" i="32" s="1"/>
  <c r="S66" i="32" s="1"/>
  <c r="G66" i="32"/>
  <c r="H66" i="32"/>
  <c r="I66" i="32" s="1"/>
  <c r="J66" i="32"/>
  <c r="K66" i="32"/>
  <c r="L66" i="32"/>
  <c r="M66" i="32"/>
  <c r="N66" i="32"/>
  <c r="O66" i="32" s="1"/>
  <c r="C67" i="32"/>
  <c r="E67" i="32"/>
  <c r="R67" i="32" s="1"/>
  <c r="G67" i="32"/>
  <c r="H67" i="32"/>
  <c r="I67" i="32"/>
  <c r="J67" i="32"/>
  <c r="K67" i="32"/>
  <c r="L67" i="32"/>
  <c r="M67" i="32"/>
  <c r="N67" i="32"/>
  <c r="O67" i="32" s="1"/>
  <c r="C68" i="32"/>
  <c r="E68" i="32"/>
  <c r="G68" i="32"/>
  <c r="H68" i="32"/>
  <c r="I68" i="32" s="1"/>
  <c r="J68" i="32"/>
  <c r="K68" i="32"/>
  <c r="L68" i="32"/>
  <c r="M68" i="32"/>
  <c r="N68" i="32"/>
  <c r="O68" i="32" s="1"/>
  <c r="R68" i="32"/>
  <c r="C69" i="32"/>
  <c r="E69" i="32"/>
  <c r="G69" i="32"/>
  <c r="R69" i="32" s="1"/>
  <c r="S69" i="32" s="1"/>
  <c r="H69" i="32"/>
  <c r="I69" i="32" s="1"/>
  <c r="J69" i="32"/>
  <c r="K69" i="32"/>
  <c r="L69" i="32"/>
  <c r="M69" i="32"/>
  <c r="N69" i="32"/>
  <c r="O69" i="32"/>
  <c r="C70" i="32"/>
  <c r="E70" i="32"/>
  <c r="R70" i="32" s="1"/>
  <c r="S70" i="32" s="1"/>
  <c r="G70" i="32"/>
  <c r="I70" i="32" s="1"/>
  <c r="H70" i="32"/>
  <c r="J70" i="32"/>
  <c r="K70" i="32"/>
  <c r="L70" i="32"/>
  <c r="M70" i="32"/>
  <c r="N70" i="32"/>
  <c r="O70" i="32" s="1"/>
  <c r="C71" i="32"/>
  <c r="E71" i="32"/>
  <c r="R71" i="32" s="1"/>
  <c r="G71" i="32"/>
  <c r="H71" i="32"/>
  <c r="I71" i="32"/>
  <c r="J71" i="32"/>
  <c r="K71" i="32"/>
  <c r="L71" i="32"/>
  <c r="M71" i="32"/>
  <c r="N71" i="32"/>
  <c r="O71" i="32" s="1"/>
  <c r="C72" i="32"/>
  <c r="E72" i="32"/>
  <c r="G72" i="32"/>
  <c r="H72" i="32"/>
  <c r="I72" i="32" s="1"/>
  <c r="J72" i="32"/>
  <c r="K72" i="32"/>
  <c r="L72" i="32"/>
  <c r="M72" i="32"/>
  <c r="O72" i="32" s="1"/>
  <c r="N72" i="32"/>
  <c r="R72" i="32"/>
  <c r="C73" i="32"/>
  <c r="E73" i="32"/>
  <c r="G73" i="32"/>
  <c r="R73" i="32" s="1"/>
  <c r="S73" i="32" s="1"/>
  <c r="H73" i="32"/>
  <c r="I73" i="32" s="1"/>
  <c r="J73" i="32"/>
  <c r="K73" i="32"/>
  <c r="L73" i="32"/>
  <c r="M73" i="32"/>
  <c r="N73" i="32"/>
  <c r="O73" i="32"/>
  <c r="C74" i="32"/>
  <c r="E74" i="32"/>
  <c r="R74" i="32" s="1"/>
  <c r="G74" i="32"/>
  <c r="I74" i="32" s="1"/>
  <c r="H74" i="32"/>
  <c r="J74" i="32"/>
  <c r="K74" i="32"/>
  <c r="L74" i="32"/>
  <c r="M74" i="32"/>
  <c r="N74" i="32"/>
  <c r="O74" i="32" s="1"/>
  <c r="C75" i="32"/>
  <c r="E75" i="32"/>
  <c r="R75" i="32" s="1"/>
  <c r="G75" i="32"/>
  <c r="H75" i="32"/>
  <c r="I75" i="32"/>
  <c r="J75" i="32"/>
  <c r="K75" i="32"/>
  <c r="L75" i="32"/>
  <c r="M75" i="32"/>
  <c r="N75" i="32"/>
  <c r="O75" i="32" s="1"/>
  <c r="C76" i="32"/>
  <c r="E76" i="32"/>
  <c r="G76" i="32"/>
  <c r="H76" i="32"/>
  <c r="I76" i="32" s="1"/>
  <c r="J76" i="32"/>
  <c r="K76" i="32"/>
  <c r="L76" i="32"/>
  <c r="M76" i="32"/>
  <c r="O76" i="32" s="1"/>
  <c r="N76" i="32"/>
  <c r="R76" i="32"/>
  <c r="S76" i="32" s="1"/>
  <c r="C77" i="32"/>
  <c r="E77" i="32"/>
  <c r="G77" i="32"/>
  <c r="R77" i="32" s="1"/>
  <c r="S77" i="32" s="1"/>
  <c r="H77" i="32"/>
  <c r="I77" i="32" s="1"/>
  <c r="J77" i="32"/>
  <c r="K77" i="32"/>
  <c r="L77" i="32"/>
  <c r="M77" i="32"/>
  <c r="N77" i="32"/>
  <c r="O77" i="32"/>
  <c r="C78" i="32"/>
  <c r="E78" i="32"/>
  <c r="R78" i="32" s="1"/>
  <c r="S78" i="32" s="1"/>
  <c r="G78" i="32"/>
  <c r="I78" i="32" s="1"/>
  <c r="H78" i="32"/>
  <c r="J78" i="32"/>
  <c r="K78" i="32"/>
  <c r="L78" i="32"/>
  <c r="M78" i="32"/>
  <c r="N78" i="32"/>
  <c r="O78" i="32" s="1"/>
  <c r="C79" i="32"/>
  <c r="E79" i="32"/>
  <c r="R79" i="32" s="1"/>
  <c r="G79" i="32"/>
  <c r="H79" i="32"/>
  <c r="I79" i="32"/>
  <c r="J79" i="32"/>
  <c r="K79" i="32"/>
  <c r="L79" i="32"/>
  <c r="M79" i="32"/>
  <c r="N79" i="32"/>
  <c r="O79" i="32" s="1"/>
  <c r="C80" i="32"/>
  <c r="E80" i="32"/>
  <c r="G80" i="32"/>
  <c r="H80" i="32"/>
  <c r="I80" i="32" s="1"/>
  <c r="J80" i="32"/>
  <c r="K80" i="32"/>
  <c r="L80" i="32"/>
  <c r="M80" i="32"/>
  <c r="O80" i="32" s="1"/>
  <c r="N80" i="32"/>
  <c r="R80" i="32"/>
  <c r="C81" i="32"/>
  <c r="E81" i="32"/>
  <c r="G81" i="32"/>
  <c r="R81" i="32" s="1"/>
  <c r="S81" i="32" s="1"/>
  <c r="H81" i="32"/>
  <c r="I81" i="32" s="1"/>
  <c r="J81" i="32"/>
  <c r="K81" i="32"/>
  <c r="L81" i="32"/>
  <c r="M81" i="32"/>
  <c r="N81" i="32"/>
  <c r="O81" i="32"/>
  <c r="C82" i="32"/>
  <c r="E82" i="32"/>
  <c r="R82" i="32" s="1"/>
  <c r="G82" i="32"/>
  <c r="H82" i="32"/>
  <c r="I82" i="32" s="1"/>
  <c r="J82" i="32"/>
  <c r="K82" i="32"/>
  <c r="L82" i="32"/>
  <c r="M82" i="32"/>
  <c r="N82" i="32"/>
  <c r="O82" i="32" s="1"/>
  <c r="C83" i="32"/>
  <c r="E83" i="32"/>
  <c r="R83" i="32" s="1"/>
  <c r="S83" i="32" s="1"/>
  <c r="G83" i="32"/>
  <c r="H83" i="32"/>
  <c r="I83" i="32"/>
  <c r="J83" i="32"/>
  <c r="K83" i="32"/>
  <c r="L83" i="32"/>
  <c r="M83" i="32"/>
  <c r="N83" i="32"/>
  <c r="O83" i="32" s="1"/>
  <c r="C84" i="32"/>
  <c r="E84" i="32"/>
  <c r="G84" i="32"/>
  <c r="H84" i="32"/>
  <c r="I84" i="32" s="1"/>
  <c r="J84" i="32"/>
  <c r="K84" i="32"/>
  <c r="L84" i="32"/>
  <c r="M84" i="32"/>
  <c r="N84" i="32"/>
  <c r="O84" i="32" s="1"/>
  <c r="R84" i="32"/>
  <c r="S84" i="32" s="1"/>
  <c r="C85" i="32"/>
  <c r="E85" i="32"/>
  <c r="G85" i="32"/>
  <c r="R85" i="32" s="1"/>
  <c r="S85" i="32" s="1"/>
  <c r="H85" i="32"/>
  <c r="I85" i="32" s="1"/>
  <c r="J85" i="32"/>
  <c r="K85" i="32"/>
  <c r="L85" i="32"/>
  <c r="M85" i="32"/>
  <c r="N85" i="32"/>
  <c r="O85" i="32"/>
  <c r="C86" i="32"/>
  <c r="E86" i="32"/>
  <c r="R86" i="32" s="1"/>
  <c r="S86" i="32" s="1"/>
  <c r="G86" i="32"/>
  <c r="I86" i="32" s="1"/>
  <c r="H86" i="32"/>
  <c r="J86" i="32"/>
  <c r="K86" i="32"/>
  <c r="L86" i="32"/>
  <c r="M86" i="32"/>
  <c r="N86" i="32"/>
  <c r="O86" i="32" s="1"/>
  <c r="C87" i="32"/>
  <c r="E87" i="32"/>
  <c r="R87" i="32" s="1"/>
  <c r="G87" i="32"/>
  <c r="H87" i="32"/>
  <c r="I87" i="32"/>
  <c r="J87" i="32"/>
  <c r="K87" i="32"/>
  <c r="L87" i="32"/>
  <c r="M87" i="32"/>
  <c r="N87" i="32"/>
  <c r="O87" i="32" s="1"/>
  <c r="C88" i="32"/>
  <c r="E88" i="32"/>
  <c r="G88" i="32"/>
  <c r="H88" i="32"/>
  <c r="I88" i="32" s="1"/>
  <c r="J88" i="32"/>
  <c r="K88" i="32"/>
  <c r="L88" i="32"/>
  <c r="M88" i="32"/>
  <c r="N88" i="32"/>
  <c r="O88" i="32" s="1"/>
  <c r="R88" i="32"/>
  <c r="C89" i="32"/>
  <c r="E89" i="32"/>
  <c r="G89" i="32"/>
  <c r="R89" i="32" s="1"/>
  <c r="S89" i="32" s="1"/>
  <c r="H89" i="32"/>
  <c r="I89" i="32" s="1"/>
  <c r="J89" i="32"/>
  <c r="K89" i="32"/>
  <c r="L89" i="32"/>
  <c r="M89" i="32"/>
  <c r="N89" i="32"/>
  <c r="O89" i="32"/>
  <c r="C90" i="32"/>
  <c r="E90" i="32"/>
  <c r="R90" i="32" s="1"/>
  <c r="G90" i="32"/>
  <c r="H90" i="32"/>
  <c r="I90" i="32" s="1"/>
  <c r="J90" i="32"/>
  <c r="K90" i="32"/>
  <c r="L90" i="32"/>
  <c r="M90" i="32"/>
  <c r="N90" i="32"/>
  <c r="O90" i="32" s="1"/>
  <c r="C91" i="32"/>
  <c r="E91" i="32"/>
  <c r="R91" i="32" s="1"/>
  <c r="G91" i="32"/>
  <c r="H91" i="32"/>
  <c r="I91" i="32"/>
  <c r="J91" i="32"/>
  <c r="K91" i="32"/>
  <c r="L91" i="32"/>
  <c r="M91" i="32"/>
  <c r="N91" i="32"/>
  <c r="O91" i="32" s="1"/>
  <c r="C92" i="32"/>
  <c r="E92" i="32"/>
  <c r="G92" i="32"/>
  <c r="H92" i="32"/>
  <c r="I92" i="32" s="1"/>
  <c r="J92" i="32"/>
  <c r="K92" i="32"/>
  <c r="L92" i="32"/>
  <c r="M92" i="32"/>
  <c r="N92" i="32"/>
  <c r="O92" i="32" s="1"/>
  <c r="R92" i="32"/>
  <c r="S92" i="32" s="1"/>
  <c r="C93" i="32"/>
  <c r="E93" i="32"/>
  <c r="G93" i="32"/>
  <c r="R93" i="32" s="1"/>
  <c r="S93" i="32" s="1"/>
  <c r="H93" i="32"/>
  <c r="I93" i="32" s="1"/>
  <c r="J93" i="32"/>
  <c r="K93" i="32"/>
  <c r="L93" i="32"/>
  <c r="M93" i="32"/>
  <c r="N93" i="32"/>
  <c r="O93" i="32"/>
  <c r="C94" i="32"/>
  <c r="E94" i="32"/>
  <c r="R94" i="32" s="1"/>
  <c r="S94" i="32" s="1"/>
  <c r="G94" i="32"/>
  <c r="H94" i="32"/>
  <c r="I94" i="32" s="1"/>
  <c r="J94" i="32"/>
  <c r="K94" i="32"/>
  <c r="L94" i="32"/>
  <c r="M94" i="32"/>
  <c r="N94" i="32"/>
  <c r="O94" i="32" s="1"/>
  <c r="C95" i="32"/>
  <c r="E95" i="32"/>
  <c r="R95" i="32" s="1"/>
  <c r="G95" i="32"/>
  <c r="H95" i="32"/>
  <c r="I95" i="32"/>
  <c r="J95" i="32"/>
  <c r="K95" i="32"/>
  <c r="L95" i="32"/>
  <c r="M95" i="32"/>
  <c r="N95" i="32"/>
  <c r="O95" i="32" s="1"/>
  <c r="I30" i="32"/>
  <c r="I31" i="32"/>
  <c r="I32" i="32"/>
  <c r="I33" i="32"/>
  <c r="I34" i="32"/>
  <c r="I35" i="32"/>
  <c r="I36" i="32"/>
  <c r="I37" i="32"/>
  <c r="I38" i="32"/>
  <c r="I39" i="32"/>
  <c r="I40" i="32"/>
  <c r="I41" i="32"/>
  <c r="I42" i="32"/>
  <c r="D10" i="31"/>
  <c r="E10" i="31"/>
  <c r="C9" i="37"/>
  <c r="D9" i="37"/>
  <c r="E9" i="37"/>
  <c r="F9" i="37"/>
  <c r="G9" i="37"/>
  <c r="I9" i="37"/>
  <c r="J9" i="37"/>
  <c r="K9" i="37"/>
  <c r="M9" i="37"/>
  <c r="O9" i="37"/>
  <c r="R9" i="37" s="1"/>
  <c r="Q9" i="37"/>
  <c r="C10" i="37"/>
  <c r="D10" i="37"/>
  <c r="E10" i="37"/>
  <c r="F10" i="37"/>
  <c r="G10" i="37"/>
  <c r="I10" i="37"/>
  <c r="J10" i="37"/>
  <c r="K10" i="37"/>
  <c r="M10" i="37"/>
  <c r="O10" i="37"/>
  <c r="R10" i="37" s="1"/>
  <c r="Q10" i="37"/>
  <c r="C11" i="37"/>
  <c r="D11" i="37"/>
  <c r="E11" i="37"/>
  <c r="F11" i="37"/>
  <c r="G11" i="37"/>
  <c r="I11" i="37"/>
  <c r="J11" i="37"/>
  <c r="K11" i="37"/>
  <c r="M11" i="37"/>
  <c r="O11" i="37"/>
  <c r="R11" i="37" s="1"/>
  <c r="Q11" i="37"/>
  <c r="C12" i="37"/>
  <c r="D12" i="37"/>
  <c r="E12" i="37"/>
  <c r="F12" i="37"/>
  <c r="G12" i="37"/>
  <c r="I12" i="37"/>
  <c r="J12" i="37"/>
  <c r="K12" i="37"/>
  <c r="M12" i="37"/>
  <c r="O12" i="37"/>
  <c r="R12" i="37" s="1"/>
  <c r="Q12" i="37"/>
  <c r="C13" i="37"/>
  <c r="D13" i="37"/>
  <c r="E13" i="37"/>
  <c r="F13" i="37"/>
  <c r="G13" i="37"/>
  <c r="I13" i="37"/>
  <c r="J13" i="37"/>
  <c r="K13" i="37"/>
  <c r="M13" i="37"/>
  <c r="O13" i="37"/>
  <c r="R13" i="37" s="1"/>
  <c r="Q13" i="37"/>
  <c r="C14" i="37"/>
  <c r="D14" i="37"/>
  <c r="E14" i="37"/>
  <c r="F14" i="37"/>
  <c r="G14" i="37"/>
  <c r="I14" i="37"/>
  <c r="J14" i="37"/>
  <c r="K14" i="37"/>
  <c r="M14" i="37"/>
  <c r="O14" i="37"/>
  <c r="R14" i="37" s="1"/>
  <c r="Q14" i="37"/>
  <c r="C15" i="37"/>
  <c r="D15" i="37"/>
  <c r="E15" i="37"/>
  <c r="F15" i="37"/>
  <c r="G15" i="37"/>
  <c r="I15" i="37"/>
  <c r="J15" i="37"/>
  <c r="K15" i="37"/>
  <c r="M15" i="37"/>
  <c r="O15" i="37"/>
  <c r="R15" i="37" s="1"/>
  <c r="Q15" i="37"/>
  <c r="C16" i="37"/>
  <c r="D16" i="37"/>
  <c r="E16" i="37"/>
  <c r="F16" i="37"/>
  <c r="G16" i="37"/>
  <c r="I16" i="37"/>
  <c r="J16" i="37"/>
  <c r="K16" i="37"/>
  <c r="M16" i="37"/>
  <c r="O16" i="37"/>
  <c r="R16" i="37" s="1"/>
  <c r="Q16" i="37"/>
  <c r="C10" i="34"/>
  <c r="D10" i="34"/>
  <c r="F10" i="34"/>
  <c r="G10" i="34"/>
  <c r="H10" i="34"/>
  <c r="I10" i="34"/>
  <c r="J10" i="34"/>
  <c r="K10" i="34"/>
  <c r="L10" i="34"/>
  <c r="M10" i="34"/>
  <c r="N10" i="34"/>
  <c r="O10" i="34"/>
  <c r="C11" i="34"/>
  <c r="D11" i="34"/>
  <c r="F11" i="34"/>
  <c r="G11" i="34"/>
  <c r="H11" i="34"/>
  <c r="I11" i="34"/>
  <c r="J11" i="34"/>
  <c r="K11" i="34"/>
  <c r="L11" i="34"/>
  <c r="M11" i="34"/>
  <c r="N11" i="34"/>
  <c r="O11" i="34"/>
  <c r="G9" i="34"/>
  <c r="B13" i="99"/>
  <c r="C10" i="44"/>
  <c r="C11" i="44"/>
  <c r="C12" i="44"/>
  <c r="C17" i="44"/>
  <c r="K5" i="44"/>
  <c r="K6" i="44"/>
  <c r="K7" i="44"/>
  <c r="K8" i="44"/>
  <c r="K9" i="44"/>
  <c r="K10" i="44"/>
  <c r="K11" i="44"/>
  <c r="K12" i="44"/>
  <c r="K13" i="44"/>
  <c r="K14" i="44"/>
  <c r="K15" i="44"/>
  <c r="K16" i="44"/>
  <c r="K17" i="44"/>
  <c r="K18" i="44"/>
  <c r="K19" i="44"/>
  <c r="K4" i="44"/>
  <c r="N18" i="87"/>
  <c r="M18" i="87"/>
  <c r="J18" i="87"/>
  <c r="I18" i="87"/>
  <c r="N17" i="87"/>
  <c r="M17" i="87"/>
  <c r="L17" i="87"/>
  <c r="K17" i="87"/>
  <c r="J17" i="87"/>
  <c r="I17" i="87"/>
  <c r="J16" i="87"/>
  <c r="I16" i="87"/>
  <c r="J15" i="87"/>
  <c r="I15" i="87"/>
  <c r="J14" i="87"/>
  <c r="I14" i="87"/>
  <c r="J13" i="87"/>
  <c r="I13" i="87"/>
  <c r="I5" i="87"/>
  <c r="J5" i="87"/>
  <c r="I6" i="87"/>
  <c r="J6" i="87"/>
  <c r="I7" i="87"/>
  <c r="J7" i="87"/>
  <c r="I8" i="87"/>
  <c r="J8" i="87"/>
  <c r="K8" i="87"/>
  <c r="L8" i="87"/>
  <c r="M8" i="87"/>
  <c r="N8" i="87"/>
  <c r="I9" i="87"/>
  <c r="J9" i="87"/>
  <c r="J4" i="87"/>
  <c r="I4" i="87"/>
  <c r="AI28" i="102"/>
  <c r="AI29" i="102"/>
  <c r="AI30" i="102"/>
  <c r="AI31" i="102"/>
  <c r="AI32" i="102"/>
  <c r="AI33" i="102"/>
  <c r="AI34" i="102"/>
  <c r="AI35" i="102"/>
  <c r="B15" i="102"/>
  <c r="A9" i="102"/>
  <c r="AU36" i="102"/>
  <c r="AU9" i="102"/>
  <c r="AU10" i="102"/>
  <c r="AU11" i="102"/>
  <c r="AU12" i="102"/>
  <c r="AU13" i="102"/>
  <c r="AU14" i="102"/>
  <c r="AU15" i="102"/>
  <c r="AU16" i="102"/>
  <c r="AU17" i="102"/>
  <c r="AU18" i="102"/>
  <c r="AU19" i="102"/>
  <c r="AU20" i="102"/>
  <c r="AU21" i="102"/>
  <c r="AU22" i="102"/>
  <c r="AU23" i="102"/>
  <c r="AU24" i="102"/>
  <c r="AU25" i="102"/>
  <c r="AU26" i="102"/>
  <c r="AU27" i="102"/>
  <c r="AU28" i="102"/>
  <c r="AU29" i="102"/>
  <c r="AU30" i="102"/>
  <c r="AU31" i="102"/>
  <c r="AU32" i="102"/>
  <c r="AU33" i="102"/>
  <c r="AU34" i="102"/>
  <c r="AU35" i="102"/>
  <c r="AU8" i="102"/>
  <c r="AY8" i="102"/>
  <c r="AS26" i="102"/>
  <c r="AS27" i="102"/>
  <c r="AS28" i="102"/>
  <c r="AS29" i="102"/>
  <c r="AS30" i="102"/>
  <c r="AS31" i="102"/>
  <c r="AS32" i="102"/>
  <c r="AS33" i="102"/>
  <c r="AS34" i="102"/>
  <c r="AS35" i="102"/>
  <c r="AR10" i="102"/>
  <c r="AR11" i="102"/>
  <c r="AR12" i="102"/>
  <c r="AR13" i="102"/>
  <c r="AR14" i="102"/>
  <c r="AR15" i="102"/>
  <c r="AR16" i="102"/>
  <c r="AR17" i="102"/>
  <c r="AR18" i="102"/>
  <c r="AR19" i="102"/>
  <c r="AR20" i="102"/>
  <c r="AR21" i="102"/>
  <c r="AR22" i="102"/>
  <c r="AR23" i="102"/>
  <c r="AR24" i="102"/>
  <c r="AR25" i="102"/>
  <c r="AR26" i="102"/>
  <c r="AR27" i="102"/>
  <c r="AR28" i="102"/>
  <c r="AR29" i="102"/>
  <c r="AR30" i="102"/>
  <c r="AR31" i="102"/>
  <c r="AR32" i="102"/>
  <c r="AR33" i="102"/>
  <c r="AR34" i="102"/>
  <c r="AR35" i="102"/>
  <c r="AK26" i="102"/>
  <c r="AK27" i="102"/>
  <c r="AK28" i="102"/>
  <c r="AK29" i="102"/>
  <c r="AK30" i="102"/>
  <c r="AK31" i="102"/>
  <c r="AK32" i="102"/>
  <c r="AK33" i="102"/>
  <c r="AK34" i="102"/>
  <c r="AK35" i="102"/>
  <c r="Z27" i="102"/>
  <c r="Y27" i="102"/>
  <c r="X27" i="102"/>
  <c r="U27" i="102"/>
  <c r="T27" i="102"/>
  <c r="R27" i="102"/>
  <c r="Z26" i="102"/>
  <c r="Y26" i="102"/>
  <c r="X26" i="102"/>
  <c r="U26" i="102"/>
  <c r="T26" i="102"/>
  <c r="R26" i="102"/>
  <c r="AA27" i="102"/>
  <c r="W27" i="102"/>
  <c r="V27" i="102"/>
  <c r="S27" i="102"/>
  <c r="AA26" i="102"/>
  <c r="W26" i="102"/>
  <c r="V26" i="102"/>
  <c r="S26" i="102"/>
  <c r="O25" i="102"/>
  <c r="AC25" i="102" s="1"/>
  <c r="O22" i="102"/>
  <c r="AC22" i="102" s="1"/>
  <c r="O21" i="102"/>
  <c r="AC21" i="102" s="1"/>
  <c r="O17" i="102"/>
  <c r="AC17" i="102" s="1"/>
  <c r="O14" i="102"/>
  <c r="AC14" i="102" s="1"/>
  <c r="O13" i="102"/>
  <c r="AC13" i="102" s="1"/>
  <c r="AA7" i="102"/>
  <c r="Z7" i="102"/>
  <c r="Y7" i="102"/>
  <c r="X7" i="102"/>
  <c r="W7" i="102"/>
  <c r="V7" i="102"/>
  <c r="U7" i="102"/>
  <c r="T7" i="102"/>
  <c r="S7" i="102"/>
  <c r="R7" i="102"/>
  <c r="Q7" i="102"/>
  <c r="P7" i="102"/>
  <c r="O7" i="102"/>
  <c r="N7" i="102"/>
  <c r="M7" i="102"/>
  <c r="L7" i="102"/>
  <c r="K7" i="102"/>
  <c r="J7" i="102"/>
  <c r="I7" i="102"/>
  <c r="D3" i="102"/>
  <c r="C3" i="102"/>
  <c r="AB4" i="101"/>
  <c r="AA4" i="101"/>
  <c r="Z4" i="101"/>
  <c r="Y4" i="101"/>
  <c r="X4" i="101"/>
  <c r="W4" i="101"/>
  <c r="V4" i="101"/>
  <c r="U4" i="101"/>
  <c r="T4" i="101"/>
  <c r="S4" i="101"/>
  <c r="R4" i="101"/>
  <c r="O4" i="101"/>
  <c r="N4" i="101"/>
  <c r="M4" i="101"/>
  <c r="L4" i="101"/>
  <c r="K4" i="101"/>
  <c r="J4" i="101"/>
  <c r="I4" i="101"/>
  <c r="D3" i="101"/>
  <c r="C3" i="101"/>
  <c r="AB4" i="100"/>
  <c r="AA4" i="100"/>
  <c r="Z4" i="100"/>
  <c r="Y4" i="100"/>
  <c r="X4" i="100"/>
  <c r="W4" i="100"/>
  <c r="V4" i="100"/>
  <c r="U4" i="100"/>
  <c r="T4" i="100"/>
  <c r="S4" i="100"/>
  <c r="R4" i="100"/>
  <c r="O4" i="100"/>
  <c r="N4" i="100"/>
  <c r="M4" i="100"/>
  <c r="L4" i="100"/>
  <c r="K4" i="100"/>
  <c r="J4" i="100"/>
  <c r="I4" i="100"/>
  <c r="D3" i="100"/>
  <c r="C3" i="100"/>
  <c r="AE36" i="99"/>
  <c r="W7" i="99"/>
  <c r="Y7" i="99"/>
  <c r="W8" i="99"/>
  <c r="Y8" i="99"/>
  <c r="AT13" i="99"/>
  <c r="AT12" i="99"/>
  <c r="AT11" i="99"/>
  <c r="Q5" i="99"/>
  <c r="P5" i="99"/>
  <c r="O5" i="99"/>
  <c r="N5" i="99"/>
  <c r="M5" i="99"/>
  <c r="L5" i="99"/>
  <c r="K5" i="99"/>
  <c r="J5" i="99"/>
  <c r="I5" i="99"/>
  <c r="D3" i="99"/>
  <c r="C3" i="99"/>
  <c r="AC43" i="98"/>
  <c r="AB43" i="98"/>
  <c r="AA43" i="98"/>
  <c r="W43" i="98"/>
  <c r="V43" i="98"/>
  <c r="S43" i="98"/>
  <c r="R43" i="98"/>
  <c r="O43" i="98"/>
  <c r="N43" i="98"/>
  <c r="K43" i="98"/>
  <c r="J43" i="98"/>
  <c r="O11" i="98"/>
  <c r="AC11" i="98" s="1"/>
  <c r="AV13" i="98"/>
  <c r="AV12" i="98"/>
  <c r="AV11" i="98"/>
  <c r="AA7" i="98"/>
  <c r="Z7" i="98"/>
  <c r="Z43" i="98" s="1"/>
  <c r="Y7" i="98"/>
  <c r="Y43" i="98" s="1"/>
  <c r="X7" i="98"/>
  <c r="X43" i="98" s="1"/>
  <c r="W7" i="98"/>
  <c r="V7" i="98"/>
  <c r="U7" i="98"/>
  <c r="U43" i="98" s="1"/>
  <c r="T7" i="98"/>
  <c r="T43" i="98" s="1"/>
  <c r="S7" i="98"/>
  <c r="R7" i="98"/>
  <c r="Q7" i="98"/>
  <c r="Q43" i="98" s="1"/>
  <c r="P7" i="98"/>
  <c r="P43" i="98" s="1"/>
  <c r="O7" i="98"/>
  <c r="N7" i="98"/>
  <c r="M7" i="98"/>
  <c r="M43" i="98" s="1"/>
  <c r="L7" i="98"/>
  <c r="L43" i="98" s="1"/>
  <c r="K7" i="98"/>
  <c r="J7" i="98"/>
  <c r="I7" i="98"/>
  <c r="I43" i="98" s="1"/>
  <c r="D3" i="98"/>
  <c r="C3" i="98"/>
  <c r="S26" i="90"/>
  <c r="T26" i="90"/>
  <c r="W26" i="90"/>
  <c r="X26" i="90"/>
  <c r="AA26" i="90"/>
  <c r="S27" i="90"/>
  <c r="W27" i="90"/>
  <c r="AA27" i="90"/>
  <c r="I43" i="90"/>
  <c r="I62" i="90"/>
  <c r="I63" i="90"/>
  <c r="I64" i="90"/>
  <c r="I65" i="90"/>
  <c r="I66" i="90"/>
  <c r="I67" i="90"/>
  <c r="I68" i="90"/>
  <c r="I69" i="90"/>
  <c r="I70" i="90"/>
  <c r="I71" i="90"/>
  <c r="J62" i="90"/>
  <c r="K62" i="90"/>
  <c r="L62" i="90"/>
  <c r="M62" i="90"/>
  <c r="N62" i="90"/>
  <c r="O62" i="90"/>
  <c r="P62" i="90"/>
  <c r="Q62" i="90"/>
  <c r="R62" i="90"/>
  <c r="R26" i="90" s="1"/>
  <c r="S62" i="90"/>
  <c r="T62" i="90"/>
  <c r="U62" i="90"/>
  <c r="U26" i="90" s="1"/>
  <c r="V62" i="90"/>
  <c r="V26" i="90" s="1"/>
  <c r="W62" i="90"/>
  <c r="X62" i="90"/>
  <c r="Y62" i="90"/>
  <c r="Y26" i="90" s="1"/>
  <c r="Z62" i="90"/>
  <c r="Z26" i="90" s="1"/>
  <c r="AA62" i="90"/>
  <c r="AB62" i="90"/>
  <c r="AC62" i="90"/>
  <c r="J63" i="90"/>
  <c r="K63" i="90"/>
  <c r="L63" i="90"/>
  <c r="M63" i="90"/>
  <c r="N63" i="90"/>
  <c r="O63" i="90"/>
  <c r="P63" i="90"/>
  <c r="Q63" i="90"/>
  <c r="R63" i="90"/>
  <c r="R27" i="90" s="1"/>
  <c r="S63" i="90"/>
  <c r="T63" i="90"/>
  <c r="T27" i="90" s="1"/>
  <c r="U63" i="90"/>
  <c r="U27" i="90" s="1"/>
  <c r="V63" i="90"/>
  <c r="V27" i="90" s="1"/>
  <c r="W63" i="90"/>
  <c r="X63" i="90"/>
  <c r="X27" i="90" s="1"/>
  <c r="Y63" i="90"/>
  <c r="Y27" i="90" s="1"/>
  <c r="Z63" i="90"/>
  <c r="Z27" i="90" s="1"/>
  <c r="AA63" i="90"/>
  <c r="AB63" i="90"/>
  <c r="AC63" i="90"/>
  <c r="J64" i="90"/>
  <c r="K64" i="90"/>
  <c r="L64" i="90"/>
  <c r="M64" i="90"/>
  <c r="N64" i="90"/>
  <c r="O64" i="90"/>
  <c r="P64" i="90"/>
  <c r="Q64" i="90"/>
  <c r="R64" i="90"/>
  <c r="S64" i="90"/>
  <c r="T64" i="90"/>
  <c r="U64" i="90"/>
  <c r="V64" i="90"/>
  <c r="W64" i="90"/>
  <c r="X64" i="90"/>
  <c r="Y64" i="90"/>
  <c r="Z64" i="90"/>
  <c r="AA64" i="90"/>
  <c r="AB64" i="90"/>
  <c r="AC64" i="90"/>
  <c r="J65" i="90"/>
  <c r="K65" i="90"/>
  <c r="L65" i="90"/>
  <c r="M65" i="90"/>
  <c r="N65" i="90"/>
  <c r="O65" i="90"/>
  <c r="P65" i="90"/>
  <c r="Q65" i="90"/>
  <c r="R65" i="90"/>
  <c r="S65" i="90"/>
  <c r="T65" i="90"/>
  <c r="U65" i="90"/>
  <c r="V65" i="90"/>
  <c r="W65" i="90"/>
  <c r="X65" i="90"/>
  <c r="Y65" i="90"/>
  <c r="Z65" i="90"/>
  <c r="AA65" i="90"/>
  <c r="AB65" i="90"/>
  <c r="AC65" i="90"/>
  <c r="J66" i="90"/>
  <c r="K66" i="90"/>
  <c r="L66" i="90"/>
  <c r="M66" i="90"/>
  <c r="N66" i="90"/>
  <c r="O66" i="90"/>
  <c r="P66" i="90"/>
  <c r="Q66" i="90"/>
  <c r="R66" i="90"/>
  <c r="S66" i="90"/>
  <c r="T66" i="90"/>
  <c r="U66" i="90"/>
  <c r="V66" i="90"/>
  <c r="W66" i="90"/>
  <c r="X66" i="90"/>
  <c r="Y66" i="90"/>
  <c r="Z66" i="90"/>
  <c r="AA66" i="90"/>
  <c r="AB66" i="90"/>
  <c r="AC66" i="90"/>
  <c r="J67" i="90"/>
  <c r="K67" i="90"/>
  <c r="L67" i="90"/>
  <c r="M67" i="90"/>
  <c r="N67" i="90"/>
  <c r="O67" i="90"/>
  <c r="P67" i="90"/>
  <c r="Q67" i="90"/>
  <c r="R67" i="90"/>
  <c r="S67" i="90"/>
  <c r="T67" i="90"/>
  <c r="U67" i="90"/>
  <c r="V67" i="90"/>
  <c r="W67" i="90"/>
  <c r="X67" i="90"/>
  <c r="Y67" i="90"/>
  <c r="Z67" i="90"/>
  <c r="AA67" i="90"/>
  <c r="AB67" i="90"/>
  <c r="AC67" i="90"/>
  <c r="J68" i="90"/>
  <c r="K68" i="90"/>
  <c r="L68" i="90"/>
  <c r="M68" i="90"/>
  <c r="N68" i="90"/>
  <c r="O68" i="90"/>
  <c r="P68" i="90"/>
  <c r="Q68" i="90"/>
  <c r="R68" i="90"/>
  <c r="S68" i="90"/>
  <c r="T68" i="90"/>
  <c r="U68" i="90"/>
  <c r="V68" i="90"/>
  <c r="W68" i="90"/>
  <c r="X68" i="90"/>
  <c r="Y68" i="90"/>
  <c r="Z68" i="90"/>
  <c r="AA68" i="90"/>
  <c r="AB68" i="90"/>
  <c r="AC68" i="90"/>
  <c r="J69" i="90"/>
  <c r="K69" i="90"/>
  <c r="L69" i="90"/>
  <c r="M69" i="90"/>
  <c r="N69" i="90"/>
  <c r="O69" i="90"/>
  <c r="P69" i="90"/>
  <c r="Q69" i="90"/>
  <c r="R69" i="90"/>
  <c r="S69" i="90"/>
  <c r="T69" i="90"/>
  <c r="U69" i="90"/>
  <c r="V69" i="90"/>
  <c r="W69" i="90"/>
  <c r="X69" i="90"/>
  <c r="Y69" i="90"/>
  <c r="Z69" i="90"/>
  <c r="AA69" i="90"/>
  <c r="AB69" i="90"/>
  <c r="AC69" i="90"/>
  <c r="J70" i="90"/>
  <c r="K70" i="90"/>
  <c r="L70" i="90"/>
  <c r="M70" i="90"/>
  <c r="N70" i="90"/>
  <c r="O70" i="90"/>
  <c r="P70" i="90"/>
  <c r="Q70" i="90"/>
  <c r="R70" i="90"/>
  <c r="S70" i="90"/>
  <c r="T70" i="90"/>
  <c r="U70" i="90"/>
  <c r="V70" i="90"/>
  <c r="W70" i="90"/>
  <c r="X70" i="90"/>
  <c r="Y70" i="90"/>
  <c r="Z70" i="90"/>
  <c r="AA70" i="90"/>
  <c r="AB70" i="90"/>
  <c r="AC70" i="90"/>
  <c r="J71" i="90"/>
  <c r="K71" i="90"/>
  <c r="L71" i="90"/>
  <c r="M71" i="90"/>
  <c r="N71" i="90"/>
  <c r="O71" i="90"/>
  <c r="P71" i="90"/>
  <c r="Q71" i="90"/>
  <c r="R71" i="90"/>
  <c r="S71" i="90"/>
  <c r="T71" i="90"/>
  <c r="U71" i="90"/>
  <c r="V71" i="90"/>
  <c r="W71" i="90"/>
  <c r="X71" i="90"/>
  <c r="Y71" i="90"/>
  <c r="Z71" i="90"/>
  <c r="AA71" i="90"/>
  <c r="AB71" i="90"/>
  <c r="AC71" i="90"/>
  <c r="K43" i="90"/>
  <c r="L43" i="90"/>
  <c r="M43" i="90"/>
  <c r="N43" i="90"/>
  <c r="O43" i="90"/>
  <c r="P43" i="90"/>
  <c r="Q43" i="90"/>
  <c r="R43" i="90"/>
  <c r="S43" i="90"/>
  <c r="T43" i="90"/>
  <c r="U43" i="90"/>
  <c r="V43" i="90"/>
  <c r="W43" i="90"/>
  <c r="X43" i="90"/>
  <c r="Y43" i="90"/>
  <c r="Z43" i="90"/>
  <c r="AA43" i="90"/>
  <c r="AB43" i="90"/>
  <c r="AC43" i="90"/>
  <c r="J43" i="90"/>
  <c r="O13" i="90"/>
  <c r="O17" i="90"/>
  <c r="O19" i="90"/>
  <c r="O21" i="90"/>
  <c r="O25" i="90"/>
  <c r="K7" i="90"/>
  <c r="L7" i="90"/>
  <c r="M7" i="90"/>
  <c r="N7" i="90"/>
  <c r="O7" i="90"/>
  <c r="P7" i="90"/>
  <c r="Q7" i="90"/>
  <c r="R7" i="90"/>
  <c r="S7" i="90"/>
  <c r="T7" i="90"/>
  <c r="U7" i="90"/>
  <c r="V7" i="90"/>
  <c r="W7" i="90"/>
  <c r="X7" i="90"/>
  <c r="Y7" i="90"/>
  <c r="Z7" i="90"/>
  <c r="AA7" i="90"/>
  <c r="J7" i="90"/>
  <c r="I7" i="90"/>
  <c r="AC24" i="97"/>
  <c r="AD24" i="97" s="1"/>
  <c r="AF24" i="97"/>
  <c r="AF23" i="97"/>
  <c r="AC21" i="97"/>
  <c r="AD21" i="97" s="1"/>
  <c r="AF21" i="97"/>
  <c r="AC20" i="97"/>
  <c r="AD20" i="97" s="1"/>
  <c r="AF20" i="97"/>
  <c r="AF19" i="97"/>
  <c r="AF18" i="97"/>
  <c r="AC17" i="97"/>
  <c r="AD17" i="97" s="1"/>
  <c r="AC16" i="97"/>
  <c r="AD16" i="97" s="1"/>
  <c r="AF16" i="97"/>
  <c r="AF15" i="97"/>
  <c r="AF14" i="97"/>
  <c r="AC13" i="97"/>
  <c r="AD13" i="97" s="1"/>
  <c r="AF12" i="97"/>
  <c r="AC8" i="97"/>
  <c r="AD8" i="97" s="1"/>
  <c r="AF8" i="97"/>
  <c r="Z5" i="97"/>
  <c r="Y5" i="97"/>
  <c r="X5" i="97"/>
  <c r="W5" i="97"/>
  <c r="V5" i="97"/>
  <c r="U5" i="97"/>
  <c r="T5" i="97"/>
  <c r="S5" i="97"/>
  <c r="R5" i="97"/>
  <c r="Q5" i="97"/>
  <c r="P5" i="97"/>
  <c r="O5" i="97"/>
  <c r="N5" i="97"/>
  <c r="M5" i="97"/>
  <c r="L5" i="97"/>
  <c r="K5" i="97"/>
  <c r="J5" i="97"/>
  <c r="I5" i="97"/>
  <c r="H5" i="97"/>
  <c r="D3" i="97"/>
  <c r="C3" i="97"/>
  <c r="H5" i="60"/>
  <c r="H5" i="96"/>
  <c r="AP33" i="96"/>
  <c r="AP32" i="96"/>
  <c r="AP31" i="96"/>
  <c r="AP30" i="96"/>
  <c r="AP29" i="96"/>
  <c r="AP28" i="96"/>
  <c r="AP27" i="96"/>
  <c r="AP26" i="96"/>
  <c r="AP25" i="96"/>
  <c r="AP24" i="96"/>
  <c r="AP23" i="96"/>
  <c r="AP22" i="96"/>
  <c r="AP21" i="96"/>
  <c r="AP20" i="96"/>
  <c r="AP19" i="96"/>
  <c r="AP18" i="96"/>
  <c r="AP17" i="96"/>
  <c r="AP16" i="96"/>
  <c r="AP15" i="96"/>
  <c r="AP14" i="96"/>
  <c r="AP13" i="96"/>
  <c r="AP12" i="96"/>
  <c r="B12" i="96"/>
  <c r="AP11" i="96"/>
  <c r="AP10" i="96"/>
  <c r="AP9" i="96"/>
  <c r="AP8" i="96"/>
  <c r="AP7" i="96"/>
  <c r="AP6" i="96"/>
  <c r="AP5" i="96"/>
  <c r="AM5" i="96"/>
  <c r="Z5" i="96"/>
  <c r="AO5" i="96" s="1"/>
  <c r="Y5" i="96"/>
  <c r="X5" i="96"/>
  <c r="W5" i="96"/>
  <c r="V5" i="96"/>
  <c r="U5" i="96"/>
  <c r="T5" i="96"/>
  <c r="S5" i="96"/>
  <c r="R5" i="96"/>
  <c r="Q5" i="96"/>
  <c r="P5" i="96"/>
  <c r="O5" i="96"/>
  <c r="N5" i="96"/>
  <c r="AN5" i="96" s="1"/>
  <c r="M5" i="96"/>
  <c r="L5" i="96"/>
  <c r="AL5" i="96" s="1"/>
  <c r="K5" i="96"/>
  <c r="J5" i="96"/>
  <c r="I5" i="96"/>
  <c r="AK5" i="96" s="1"/>
  <c r="D3" i="96"/>
  <c r="C3" i="96"/>
  <c r="O10" i="102" l="1"/>
  <c r="AC10" i="102" s="1"/>
  <c r="O9" i="90"/>
  <c r="O27" i="102"/>
  <c r="AC27" i="102" s="1"/>
  <c r="O23" i="90"/>
  <c r="O7" i="99"/>
  <c r="O18" i="102"/>
  <c r="AC18" i="102" s="1"/>
  <c r="O11" i="90"/>
  <c r="O27" i="90"/>
  <c r="AC27" i="90" s="1"/>
  <c r="AB27" i="90" s="1"/>
  <c r="O12" i="98"/>
  <c r="AC12" i="98" s="1"/>
  <c r="AB12" i="98" s="1"/>
  <c r="O12" i="102"/>
  <c r="AC12" i="102" s="1"/>
  <c r="O16" i="102"/>
  <c r="AC16" i="102" s="1"/>
  <c r="O20" i="102"/>
  <c r="AC20" i="102" s="1"/>
  <c r="O24" i="102"/>
  <c r="AC24" i="102" s="1"/>
  <c r="S67" i="32"/>
  <c r="S87" i="32"/>
  <c r="S82" i="32"/>
  <c r="S80" i="32"/>
  <c r="S71" i="32"/>
  <c r="S55" i="32"/>
  <c r="S91" i="32"/>
  <c r="S75" i="32"/>
  <c r="S68" i="32"/>
  <c r="S59" i="32"/>
  <c r="S54" i="32"/>
  <c r="S52" i="32"/>
  <c r="S51" i="32"/>
  <c r="S95" i="32"/>
  <c r="S90" i="32"/>
  <c r="S88" i="32"/>
  <c r="S79" i="32"/>
  <c r="S74" i="32"/>
  <c r="S72" i="32"/>
  <c r="S63" i="32"/>
  <c r="S58" i="32"/>
  <c r="S56" i="32"/>
  <c r="S47" i="32"/>
  <c r="I45" i="32"/>
  <c r="P11" i="34"/>
  <c r="P10" i="34"/>
  <c r="S18" i="102"/>
  <c r="AA13" i="102"/>
  <c r="R13" i="102"/>
  <c r="T13" i="102"/>
  <c r="AB11" i="98"/>
  <c r="K67" i="98"/>
  <c r="O67" i="98"/>
  <c r="S67" i="98"/>
  <c r="W67" i="98"/>
  <c r="AA67" i="98"/>
  <c r="AK67" i="98"/>
  <c r="AG67" i="98"/>
  <c r="M67" i="98"/>
  <c r="U67" i="98"/>
  <c r="AC67" i="98"/>
  <c r="J67" i="98"/>
  <c r="R67" i="98"/>
  <c r="Z67" i="98"/>
  <c r="L67" i="98"/>
  <c r="P67" i="98"/>
  <c r="T67" i="98"/>
  <c r="X67" i="98"/>
  <c r="AB67" i="98"/>
  <c r="AJ67" i="98"/>
  <c r="AF67" i="98"/>
  <c r="I67" i="98"/>
  <c r="Q67" i="98"/>
  <c r="Y67" i="98"/>
  <c r="AI67" i="98"/>
  <c r="N67" i="98"/>
  <c r="V67" i="98"/>
  <c r="AL67" i="98"/>
  <c r="AH67" i="98"/>
  <c r="AK71" i="98"/>
  <c r="AG71" i="98"/>
  <c r="AA71" i="98"/>
  <c r="W71" i="98"/>
  <c r="S71" i="98"/>
  <c r="O71" i="98"/>
  <c r="K71" i="98"/>
  <c r="AC71" i="98"/>
  <c r="U71" i="98"/>
  <c r="M71" i="98"/>
  <c r="AH71" i="98"/>
  <c r="AB71" i="98"/>
  <c r="T71" i="98"/>
  <c r="AJ71" i="98"/>
  <c r="AF71" i="98"/>
  <c r="Z71" i="98"/>
  <c r="V71" i="98"/>
  <c r="R71" i="98"/>
  <c r="N71" i="98"/>
  <c r="J71" i="98"/>
  <c r="AI71" i="98"/>
  <c r="Y71" i="98"/>
  <c r="Q71" i="98"/>
  <c r="I71" i="98"/>
  <c r="AL71" i="98"/>
  <c r="X71" i="98"/>
  <c r="P71" i="98"/>
  <c r="L71" i="98"/>
  <c r="AK70" i="98"/>
  <c r="AG70" i="98"/>
  <c r="AA70" i="98"/>
  <c r="W70" i="98"/>
  <c r="S70" i="98"/>
  <c r="O70" i="98"/>
  <c r="K70" i="98"/>
  <c r="AI70" i="98"/>
  <c r="Y70" i="98"/>
  <c r="Q70" i="98"/>
  <c r="I70" i="98"/>
  <c r="AL70" i="98"/>
  <c r="AB70" i="98"/>
  <c r="T70" i="98"/>
  <c r="L70" i="98"/>
  <c r="AJ70" i="98"/>
  <c r="AF70" i="98"/>
  <c r="Z70" i="98"/>
  <c r="V70" i="98"/>
  <c r="R70" i="98"/>
  <c r="N70" i="98"/>
  <c r="J70" i="98"/>
  <c r="AC70" i="98"/>
  <c r="U70" i="98"/>
  <c r="M70" i="98"/>
  <c r="AH70" i="98"/>
  <c r="X70" i="98"/>
  <c r="P70" i="98"/>
  <c r="L66" i="98"/>
  <c r="P66" i="98"/>
  <c r="T66" i="98"/>
  <c r="X66" i="98"/>
  <c r="AB66" i="98"/>
  <c r="AJ66" i="98"/>
  <c r="AF66" i="98"/>
  <c r="I66" i="98"/>
  <c r="M66" i="98"/>
  <c r="Q66" i="98"/>
  <c r="U66" i="98"/>
  <c r="Y66" i="98"/>
  <c r="AC66" i="98"/>
  <c r="AI66" i="98"/>
  <c r="N66" i="98"/>
  <c r="V66" i="98"/>
  <c r="AL66" i="98"/>
  <c r="K66" i="98"/>
  <c r="AG66" i="98"/>
  <c r="O66" i="98"/>
  <c r="W66" i="98"/>
  <c r="AK66" i="98"/>
  <c r="J66" i="98"/>
  <c r="R66" i="98"/>
  <c r="Z66" i="98"/>
  <c r="AH66" i="98"/>
  <c r="S66" i="98"/>
  <c r="AA66" i="98"/>
  <c r="AF13" i="97"/>
  <c r="AC19" i="97"/>
  <c r="AD19" i="97" s="1"/>
  <c r="AC23" i="97"/>
  <c r="AD23" i="97" s="1"/>
  <c r="AF7" i="97"/>
  <c r="AC11" i="97"/>
  <c r="AD11" i="97" s="1"/>
  <c r="AC12" i="97"/>
  <c r="AD12" i="97" s="1"/>
  <c r="AF17" i="97"/>
  <c r="AC14" i="97"/>
  <c r="AD14" i="97" s="1"/>
  <c r="AC15" i="97"/>
  <c r="AD15" i="97" s="1"/>
  <c r="AC7" i="97"/>
  <c r="AD7" i="97" s="1"/>
  <c r="AF11" i="97"/>
  <c r="AC18" i="97"/>
  <c r="AD18" i="97" s="1"/>
  <c r="AF22" i="97"/>
  <c r="AC22" i="97"/>
  <c r="AD22" i="97" s="1"/>
  <c r="Z13" i="102" l="1"/>
  <c r="T18" i="102"/>
  <c r="U18" i="102"/>
  <c r="R18" i="102"/>
  <c r="W18" i="102"/>
  <c r="W13" i="102"/>
  <c r="S13" i="102"/>
  <c r="Y13" i="102"/>
  <c r="X18" i="102"/>
  <c r="V18" i="102"/>
  <c r="AA18" i="102"/>
  <c r="U13" i="102"/>
  <c r="X13" i="102"/>
  <c r="V13" i="102"/>
  <c r="Y18" i="102"/>
  <c r="Z18" i="102"/>
  <c r="Z14" i="102"/>
  <c r="S14" i="102"/>
  <c r="T14" i="102"/>
  <c r="Y14" i="102"/>
  <c r="X14" i="102"/>
  <c r="W14" i="102"/>
  <c r="R14" i="102"/>
  <c r="AA17" i="102"/>
  <c r="W17" i="102"/>
  <c r="S17" i="102"/>
  <c r="Z17" i="102"/>
  <c r="V17" i="102"/>
  <c r="R17" i="102"/>
  <c r="Y17" i="102"/>
  <c r="T17" i="102"/>
  <c r="X17" i="102"/>
  <c r="U17" i="102"/>
  <c r="AA24" i="102"/>
  <c r="W24" i="102"/>
  <c r="Z24" i="102"/>
  <c r="V24" i="102"/>
  <c r="R24" i="102"/>
  <c r="U24" i="102"/>
  <c r="Y24" i="102"/>
  <c r="T24" i="102"/>
  <c r="AA25" i="102"/>
  <c r="W25" i="102"/>
  <c r="Z25" i="102"/>
  <c r="V25" i="102"/>
  <c r="R25" i="102"/>
  <c r="Y25" i="102"/>
  <c r="T25" i="102"/>
  <c r="U25" i="102"/>
  <c r="AA19" i="102"/>
  <c r="W19" i="102"/>
  <c r="S19" i="102"/>
  <c r="Z19" i="102"/>
  <c r="V19" i="102"/>
  <c r="R19" i="102"/>
  <c r="Y19" i="102"/>
  <c r="T19" i="102"/>
  <c r="X19" i="102"/>
  <c r="U19" i="102"/>
  <c r="Y9" i="102"/>
  <c r="U9" i="102"/>
  <c r="V9" i="102"/>
  <c r="X9" i="102"/>
  <c r="Z9" i="102"/>
  <c r="T9" i="102"/>
  <c r="S9" i="102"/>
  <c r="W9" i="102"/>
  <c r="R9" i="102"/>
  <c r="W21" i="102"/>
  <c r="R21" i="102"/>
  <c r="Y21" i="102"/>
  <c r="X21" i="102"/>
  <c r="Y12" i="102"/>
  <c r="U12" i="102"/>
  <c r="W12" i="102"/>
  <c r="R12" i="102"/>
  <c r="Z12" i="102"/>
  <c r="X12" i="102"/>
  <c r="AA12" i="102"/>
  <c r="V12" i="102"/>
  <c r="T12" i="102"/>
  <c r="S12" i="102"/>
  <c r="AA15" i="102"/>
  <c r="W15" i="102"/>
  <c r="S15" i="102"/>
  <c r="Z15" i="102"/>
  <c r="V15" i="102"/>
  <c r="R15" i="102"/>
  <c r="Y15" i="102"/>
  <c r="U15" i="102"/>
  <c r="X15" i="102"/>
  <c r="T15" i="102"/>
  <c r="AM36" i="102"/>
  <c r="AJ36" i="102"/>
  <c r="AK68" i="98"/>
  <c r="AG68" i="98"/>
  <c r="AA68" i="98"/>
  <c r="W68" i="98"/>
  <c r="S68" i="98"/>
  <c r="O68" i="98"/>
  <c r="K68" i="98"/>
  <c r="AC68" i="98"/>
  <c r="U68" i="98"/>
  <c r="M68" i="98"/>
  <c r="I68" i="98"/>
  <c r="AL68" i="98"/>
  <c r="AB68" i="98"/>
  <c r="T68" i="98"/>
  <c r="AJ68" i="98"/>
  <c r="AF68" i="98"/>
  <c r="Z68" i="98"/>
  <c r="V68" i="98"/>
  <c r="R68" i="98"/>
  <c r="N68" i="98"/>
  <c r="J68" i="98"/>
  <c r="AI68" i="98"/>
  <c r="Y68" i="98"/>
  <c r="Q68" i="98"/>
  <c r="AH68" i="98"/>
  <c r="X68" i="98"/>
  <c r="P68" i="98"/>
  <c r="L68" i="98"/>
  <c r="AK69" i="98"/>
  <c r="AG69" i="98"/>
  <c r="AA69" i="98"/>
  <c r="W69" i="98"/>
  <c r="S69" i="98"/>
  <c r="O69" i="98"/>
  <c r="K69" i="98"/>
  <c r="Y69" i="98"/>
  <c r="Q69" i="98"/>
  <c r="I69" i="98"/>
  <c r="AH69" i="98"/>
  <c r="X69" i="98"/>
  <c r="T69" i="98"/>
  <c r="AJ69" i="98"/>
  <c r="AF69" i="98"/>
  <c r="Z69" i="98"/>
  <c r="V69" i="98"/>
  <c r="R69" i="98"/>
  <c r="N69" i="98"/>
  <c r="J69" i="98"/>
  <c r="AI69" i="98"/>
  <c r="AC69" i="98"/>
  <c r="U69" i="98"/>
  <c r="M69" i="98"/>
  <c r="AL69" i="98"/>
  <c r="AB69" i="98"/>
  <c r="P69" i="98"/>
  <c r="L69" i="98"/>
  <c r="J64" i="98"/>
  <c r="N64" i="98"/>
  <c r="R64" i="98"/>
  <c r="V64" i="98"/>
  <c r="Z64" i="98"/>
  <c r="AL64" i="98"/>
  <c r="AH64" i="98"/>
  <c r="K64" i="98"/>
  <c r="O64" i="98"/>
  <c r="S64" i="98"/>
  <c r="W64" i="98"/>
  <c r="AA64" i="98"/>
  <c r="AK64" i="98"/>
  <c r="AG64" i="98"/>
  <c r="P64" i="98"/>
  <c r="X64" i="98"/>
  <c r="AJ64" i="98"/>
  <c r="U64" i="98"/>
  <c r="I64" i="98"/>
  <c r="Q64" i="98"/>
  <c r="Y64" i="98"/>
  <c r="AI64" i="98"/>
  <c r="L64" i="98"/>
  <c r="T64" i="98"/>
  <c r="AB64" i="98"/>
  <c r="AF64" i="98"/>
  <c r="M64" i="98"/>
  <c r="AC64" i="98"/>
  <c r="K63" i="98"/>
  <c r="O63" i="98"/>
  <c r="S63" i="98"/>
  <c r="S12" i="98" s="1"/>
  <c r="W63" i="98"/>
  <c r="W12" i="98" s="1"/>
  <c r="AA63" i="98"/>
  <c r="AA12" i="98" s="1"/>
  <c r="AK63" i="98"/>
  <c r="AG63" i="98"/>
  <c r="L63" i="98"/>
  <c r="P63" i="98"/>
  <c r="T63" i="98"/>
  <c r="T12" i="98" s="1"/>
  <c r="X63" i="98"/>
  <c r="X12" i="98" s="1"/>
  <c r="AB63" i="98"/>
  <c r="AJ63" i="98"/>
  <c r="AF63" i="98"/>
  <c r="M63" i="98"/>
  <c r="U63" i="98"/>
  <c r="U12" i="98" s="1"/>
  <c r="AC63" i="98"/>
  <c r="AI63" i="98"/>
  <c r="Z63" i="98"/>
  <c r="Z12" i="98" s="1"/>
  <c r="N63" i="98"/>
  <c r="V63" i="98"/>
  <c r="V12" i="98" s="1"/>
  <c r="AH63" i="98"/>
  <c r="I63" i="98"/>
  <c r="Q63" i="98"/>
  <c r="Y63" i="98"/>
  <c r="Y12" i="98" s="1"/>
  <c r="J63" i="98"/>
  <c r="R63" i="98"/>
  <c r="R12" i="98" s="1"/>
  <c r="AL63" i="98"/>
  <c r="I65" i="98"/>
  <c r="M65" i="98"/>
  <c r="Q65" i="98"/>
  <c r="U65" i="98"/>
  <c r="Y65" i="98"/>
  <c r="AC65" i="98"/>
  <c r="AI65" i="98"/>
  <c r="J65" i="98"/>
  <c r="N65" i="98"/>
  <c r="R65" i="98"/>
  <c r="V65" i="98"/>
  <c r="Z65" i="98"/>
  <c r="AL65" i="98"/>
  <c r="AH65" i="98"/>
  <c r="K65" i="98"/>
  <c r="S65" i="98"/>
  <c r="AA65" i="98"/>
  <c r="AK65" i="98"/>
  <c r="P65" i="98"/>
  <c r="L65" i="98"/>
  <c r="T65" i="98"/>
  <c r="AB65" i="98"/>
  <c r="AJ65" i="98"/>
  <c r="O65" i="98"/>
  <c r="W65" i="98"/>
  <c r="AG65" i="98"/>
  <c r="X65" i="98"/>
  <c r="AF65" i="98"/>
  <c r="T21" i="102" l="1"/>
  <c r="V21" i="102"/>
  <c r="AA21" i="102"/>
  <c r="Z21" i="102"/>
  <c r="U21" i="102"/>
  <c r="S21" i="102"/>
  <c r="AA9" i="102"/>
  <c r="X25" i="102"/>
  <c r="S25" i="102"/>
  <c r="X24" i="102"/>
  <c r="S24" i="102"/>
  <c r="AA14" i="102"/>
  <c r="V14" i="102"/>
  <c r="U14" i="102"/>
  <c r="Y11" i="102"/>
  <c r="U11" i="102"/>
  <c r="X11" i="102"/>
  <c r="S11" i="102"/>
  <c r="V11" i="102"/>
  <c r="T11" i="102"/>
  <c r="W11" i="102"/>
  <c r="R11" i="102"/>
  <c r="AA11" i="102"/>
  <c r="Z11" i="102"/>
  <c r="AL36" i="102"/>
  <c r="AB4" i="95" l="1"/>
  <c r="J4" i="95"/>
  <c r="K4" i="95"/>
  <c r="L4" i="95"/>
  <c r="M4" i="95"/>
  <c r="N4" i="95"/>
  <c r="O4" i="95"/>
  <c r="R4" i="95"/>
  <c r="S4" i="95"/>
  <c r="T4" i="95"/>
  <c r="U4" i="95"/>
  <c r="V4" i="95"/>
  <c r="W4" i="95"/>
  <c r="X4" i="95"/>
  <c r="Y4" i="95"/>
  <c r="Z4" i="95"/>
  <c r="AA4" i="95"/>
  <c r="D3" i="95"/>
  <c r="C3" i="95"/>
  <c r="I4" i="95"/>
  <c r="O13" i="40"/>
  <c r="P13" i="40"/>
  <c r="Q13" i="40"/>
  <c r="O14" i="40"/>
  <c r="P14" i="40"/>
  <c r="Q14" i="40"/>
  <c r="O15" i="40"/>
  <c r="P15" i="40"/>
  <c r="Q15" i="40"/>
  <c r="O16" i="40"/>
  <c r="P16" i="40"/>
  <c r="Q16" i="40"/>
  <c r="O17" i="40"/>
  <c r="P17" i="40"/>
  <c r="Q17" i="40"/>
  <c r="O18" i="40"/>
  <c r="P18" i="40"/>
  <c r="Q18" i="40"/>
  <c r="H19" i="40"/>
  <c r="H13" i="40"/>
  <c r="H14" i="40"/>
  <c r="H15" i="40"/>
  <c r="H16" i="40"/>
  <c r="H17" i="40"/>
  <c r="H18" i="40"/>
  <c r="F18" i="40"/>
  <c r="AO21" i="95"/>
  <c r="AO22" i="95" s="1"/>
  <c r="AK8" i="94"/>
  <c r="AL8" i="94" s="1"/>
  <c r="AB5" i="94"/>
  <c r="K5" i="94"/>
  <c r="L5" i="94"/>
  <c r="M5" i="94"/>
  <c r="N5" i="94"/>
  <c r="O5" i="94"/>
  <c r="P5" i="94"/>
  <c r="Q5" i="94"/>
  <c r="R5" i="94"/>
  <c r="S5" i="94"/>
  <c r="T5" i="94"/>
  <c r="U5" i="94"/>
  <c r="V5" i="94"/>
  <c r="W5" i="94"/>
  <c r="X5" i="94"/>
  <c r="R6" i="94"/>
  <c r="T6" i="94"/>
  <c r="X6" i="94"/>
  <c r="R7" i="94"/>
  <c r="T7" i="94"/>
  <c r="X7" i="94"/>
  <c r="R8" i="94"/>
  <c r="T8" i="94"/>
  <c r="X8" i="94"/>
  <c r="R9" i="94"/>
  <c r="T9" i="94"/>
  <c r="X9" i="94"/>
  <c r="R10" i="94"/>
  <c r="T10" i="94"/>
  <c r="X10" i="94"/>
  <c r="J5" i="94"/>
  <c r="AG10" i="94"/>
  <c r="AG9" i="94"/>
  <c r="AG8" i="94"/>
  <c r="AK7" i="94"/>
  <c r="A9" i="94" s="1"/>
  <c r="AG7" i="94"/>
  <c r="AG6" i="94"/>
  <c r="AG13" i="94" s="1"/>
  <c r="AA5" i="94"/>
  <c r="D3" i="94"/>
  <c r="C3" i="94"/>
  <c r="B15" i="89"/>
  <c r="A9" i="89"/>
  <c r="AG13" i="89"/>
  <c r="L7" i="89"/>
  <c r="S7" i="89"/>
  <c r="V7" i="89"/>
  <c r="X7" i="89"/>
  <c r="AG7" i="89"/>
  <c r="L8" i="89"/>
  <c r="S8" i="89"/>
  <c r="V8" i="89"/>
  <c r="X8" i="89"/>
  <c r="AG8" i="89"/>
  <c r="K9" i="89"/>
  <c r="L9" i="89"/>
  <c r="N9" i="89"/>
  <c r="O9" i="89"/>
  <c r="S9" i="89"/>
  <c r="T9" i="89"/>
  <c r="U9" i="89"/>
  <c r="V9" i="89"/>
  <c r="X9" i="89"/>
  <c r="AG9" i="89"/>
  <c r="K10" i="89"/>
  <c r="L10" i="89"/>
  <c r="N10" i="89"/>
  <c r="O10" i="89"/>
  <c r="S10" i="89"/>
  <c r="T10" i="89"/>
  <c r="U10" i="89"/>
  <c r="V10" i="89"/>
  <c r="X10" i="89"/>
  <c r="AG10" i="89"/>
  <c r="O9" i="34"/>
  <c r="V6" i="89" s="1"/>
  <c r="N9" i="34"/>
  <c r="M9" i="34"/>
  <c r="L9" i="34"/>
  <c r="J7" i="89"/>
  <c r="K7" i="89"/>
  <c r="N7" i="89"/>
  <c r="O7" i="89"/>
  <c r="P7" i="89"/>
  <c r="Q7" i="89"/>
  <c r="T7" i="89"/>
  <c r="J8" i="89"/>
  <c r="K8" i="89"/>
  <c r="N8" i="89"/>
  <c r="O8" i="89"/>
  <c r="P8" i="89"/>
  <c r="Q8" i="89"/>
  <c r="R8" i="89"/>
  <c r="T8" i="89"/>
  <c r="F9" i="34"/>
  <c r="M6" i="89" s="1"/>
  <c r="I9" i="34"/>
  <c r="P6" i="89" s="1"/>
  <c r="J9" i="34"/>
  <c r="Q6" i="89" s="1"/>
  <c r="L6" i="89"/>
  <c r="X6" i="89"/>
  <c r="AB5" i="89"/>
  <c r="AA5" i="89"/>
  <c r="T5" i="89"/>
  <c r="U5" i="89"/>
  <c r="V5" i="89"/>
  <c r="W5" i="89"/>
  <c r="X5" i="89"/>
  <c r="K5" i="89"/>
  <c r="L5" i="89"/>
  <c r="M5" i="89"/>
  <c r="N5" i="89"/>
  <c r="O5" i="89"/>
  <c r="P5" i="89"/>
  <c r="Q5" i="89"/>
  <c r="R5" i="89"/>
  <c r="S5" i="89"/>
  <c r="J5" i="89"/>
  <c r="AF6" i="93"/>
  <c r="O8" i="90"/>
  <c r="AC8" i="90" s="1"/>
  <c r="AB8" i="90" s="1"/>
  <c r="AF62" i="90"/>
  <c r="AG62" i="90"/>
  <c r="AH62" i="90"/>
  <c r="AI62" i="90"/>
  <c r="AJ62" i="90"/>
  <c r="AK62" i="90"/>
  <c r="AL62" i="90"/>
  <c r="AF63" i="90"/>
  <c r="AG63" i="90"/>
  <c r="AH63" i="90"/>
  <c r="AI63" i="90"/>
  <c r="AJ63" i="90"/>
  <c r="AK63" i="90"/>
  <c r="AL63" i="90"/>
  <c r="AF64" i="90"/>
  <c r="AG64" i="90"/>
  <c r="AH64" i="90"/>
  <c r="AI64" i="90"/>
  <c r="AJ64" i="90"/>
  <c r="AK64" i="90"/>
  <c r="AL64" i="90"/>
  <c r="AK6" i="59"/>
  <c r="AK7" i="59"/>
  <c r="AK8" i="59"/>
  <c r="AK9" i="59"/>
  <c r="AK10" i="59"/>
  <c r="AK11" i="59"/>
  <c r="AK12" i="59"/>
  <c r="AK13" i="59"/>
  <c r="AK14" i="59"/>
  <c r="AK15" i="59"/>
  <c r="AK16" i="59"/>
  <c r="AK17" i="59"/>
  <c r="AK18" i="59"/>
  <c r="AK19" i="59"/>
  <c r="AK20" i="59"/>
  <c r="AK21" i="59"/>
  <c r="AK22" i="59"/>
  <c r="AK23" i="59"/>
  <c r="AK24" i="59"/>
  <c r="AH25" i="59"/>
  <c r="AK25" i="59"/>
  <c r="AH26" i="59"/>
  <c r="AK26" i="59"/>
  <c r="AK5" i="59"/>
  <c r="AM4" i="59"/>
  <c r="AL4" i="59"/>
  <c r="AK4" i="59"/>
  <c r="AJ4" i="59"/>
  <c r="AI4" i="59"/>
  <c r="AH4" i="59"/>
  <c r="AG4" i="59"/>
  <c r="Z5" i="60"/>
  <c r="X5" i="60"/>
  <c r="Y5" i="60"/>
  <c r="W5" i="60"/>
  <c r="J5" i="60"/>
  <c r="K5" i="60"/>
  <c r="L5" i="60"/>
  <c r="M5" i="60"/>
  <c r="N5" i="60"/>
  <c r="O5" i="60"/>
  <c r="P5" i="60"/>
  <c r="Q5" i="60"/>
  <c r="R5" i="60"/>
  <c r="S5" i="60"/>
  <c r="T5" i="60"/>
  <c r="U5" i="60"/>
  <c r="V5" i="60"/>
  <c r="I5" i="60"/>
  <c r="D3" i="93"/>
  <c r="C3" i="93"/>
  <c r="Y6" i="93"/>
  <c r="V6" i="93"/>
  <c r="T6" i="93"/>
  <c r="R6" i="93"/>
  <c r="N6" i="93"/>
  <c r="AB4" i="93"/>
  <c r="AA4" i="93"/>
  <c r="Y4" i="93"/>
  <c r="X4" i="93"/>
  <c r="W4" i="93"/>
  <c r="V4" i="93"/>
  <c r="U4" i="93"/>
  <c r="T4" i="93"/>
  <c r="S4" i="93"/>
  <c r="R4" i="93"/>
  <c r="Q4" i="93"/>
  <c r="P4" i="93"/>
  <c r="O4" i="93"/>
  <c r="N4" i="93"/>
  <c r="M4" i="93"/>
  <c r="L4" i="93"/>
  <c r="K4" i="93"/>
  <c r="J4" i="93"/>
  <c r="I4" i="93"/>
  <c r="AC21" i="93"/>
  <c r="AF21" i="93"/>
  <c r="A9" i="93" s="1"/>
  <c r="U8" i="89" l="1"/>
  <c r="M8" i="89"/>
  <c r="R7" i="89"/>
  <c r="M7" i="89"/>
  <c r="AO23" i="95"/>
  <c r="B15" i="94"/>
  <c r="S6" i="89"/>
  <c r="B23" i="93"/>
  <c r="W8" i="89" l="1"/>
  <c r="U7" i="89"/>
  <c r="W7" i="89"/>
  <c r="U6" i="59" l="1"/>
  <c r="U7" i="59"/>
  <c r="U8" i="59"/>
  <c r="U9" i="59"/>
  <c r="U10" i="59"/>
  <c r="U11" i="59"/>
  <c r="U12" i="59"/>
  <c r="U13" i="59"/>
  <c r="U14" i="59"/>
  <c r="U15" i="59"/>
  <c r="U16" i="59"/>
  <c r="U17" i="59"/>
  <c r="U18" i="59"/>
  <c r="U19" i="59"/>
  <c r="U20" i="59"/>
  <c r="U21" i="59"/>
  <c r="U22" i="59"/>
  <c r="U23" i="59"/>
  <c r="U24" i="59"/>
  <c r="U25" i="59"/>
  <c r="J26" i="59"/>
  <c r="K26" i="59"/>
  <c r="U26" i="59"/>
  <c r="J27" i="59"/>
  <c r="K27" i="59"/>
  <c r="U27" i="59"/>
  <c r="X4" i="59"/>
  <c r="I4" i="59"/>
  <c r="J4" i="59"/>
  <c r="K4" i="59"/>
  <c r="L4" i="59"/>
  <c r="M4" i="59"/>
  <c r="N4" i="59"/>
  <c r="O4" i="59"/>
  <c r="P4" i="59"/>
  <c r="R4" i="59"/>
  <c r="S4" i="59"/>
  <c r="T4" i="59"/>
  <c r="U4" i="59"/>
  <c r="V4" i="59"/>
  <c r="G4" i="59"/>
  <c r="H4" i="59"/>
  <c r="D3" i="59"/>
  <c r="C3" i="59"/>
  <c r="D3" i="89"/>
  <c r="C3" i="89"/>
  <c r="D3" i="90"/>
  <c r="C3" i="90"/>
  <c r="D3" i="60"/>
  <c r="C3" i="60"/>
  <c r="K4" i="47"/>
  <c r="K5" i="47"/>
  <c r="K6" i="47"/>
  <c r="K7" i="47"/>
  <c r="K8" i="47"/>
  <c r="K9" i="47"/>
  <c r="K10" i="47"/>
  <c r="K11" i="47"/>
  <c r="K12" i="47"/>
  <c r="K13" i="47"/>
  <c r="K14" i="47"/>
  <c r="K15" i="47"/>
  <c r="K16" i="47"/>
  <c r="K17" i="47"/>
  <c r="K3" i="47"/>
  <c r="C3" i="48"/>
  <c r="C3" i="47"/>
  <c r="W6" i="32"/>
  <c r="J4" i="47" s="1"/>
  <c r="W7" i="32"/>
  <c r="J5" i="47" s="1"/>
  <c r="W8" i="32"/>
  <c r="J6" i="47" s="1"/>
  <c r="W9" i="32"/>
  <c r="J7" i="47" s="1"/>
  <c r="W10" i="32"/>
  <c r="J8" i="47" s="1"/>
  <c r="W11" i="32"/>
  <c r="J9" i="47" s="1"/>
  <c r="W12" i="32"/>
  <c r="J10" i="47" s="1"/>
  <c r="W13" i="32"/>
  <c r="J11" i="47" s="1"/>
  <c r="W14" i="32"/>
  <c r="J12" i="47" s="1"/>
  <c r="W15" i="32"/>
  <c r="J13" i="47" s="1"/>
  <c r="W16" i="32"/>
  <c r="J14" i="47" s="1"/>
  <c r="W17" i="32"/>
  <c r="J15" i="47" s="1"/>
  <c r="W18" i="32"/>
  <c r="J16" i="47" s="1"/>
  <c r="W19" i="32"/>
  <c r="J17" i="47" s="1"/>
  <c r="W5" i="32"/>
  <c r="J3" i="47" s="1"/>
  <c r="J13" i="40"/>
  <c r="K13" i="40"/>
  <c r="J14" i="40"/>
  <c r="K14" i="40"/>
  <c r="J15" i="40"/>
  <c r="K15" i="40"/>
  <c r="J16" i="40"/>
  <c r="K16" i="40"/>
  <c r="J17" i="40"/>
  <c r="K17" i="40"/>
  <c r="J18" i="40"/>
  <c r="K18" i="40"/>
  <c r="J19" i="40"/>
  <c r="K19" i="40"/>
  <c r="J20" i="40"/>
  <c r="K20" i="40"/>
  <c r="J21" i="40"/>
  <c r="K21" i="40"/>
  <c r="J22" i="40"/>
  <c r="K22" i="40"/>
  <c r="J23" i="40"/>
  <c r="K23" i="40"/>
  <c r="J24" i="40"/>
  <c r="K24" i="40"/>
  <c r="J25" i="40"/>
  <c r="K25" i="40"/>
  <c r="J26" i="40"/>
  <c r="K26" i="40"/>
  <c r="J27" i="40"/>
  <c r="K27" i="40"/>
  <c r="J28" i="40"/>
  <c r="K28" i="40"/>
  <c r="J29" i="40"/>
  <c r="K29" i="40"/>
  <c r="J30" i="40"/>
  <c r="K30" i="40"/>
  <c r="J31" i="40"/>
  <c r="K31" i="40"/>
  <c r="J32" i="40"/>
  <c r="K32" i="40"/>
  <c r="J33" i="40"/>
  <c r="K33" i="40"/>
  <c r="J34" i="40"/>
  <c r="K34" i="40"/>
  <c r="K12" i="40"/>
  <c r="J12" i="40"/>
  <c r="K10" i="40"/>
  <c r="J10" i="40"/>
  <c r="X16" i="40"/>
  <c r="X17" i="40"/>
  <c r="X18" i="40"/>
  <c r="X19" i="40"/>
  <c r="X15" i="40"/>
  <c r="K47" i="48"/>
  <c r="K48" i="48"/>
  <c r="K49" i="48"/>
  <c r="AT13" i="90"/>
  <c r="AP13" i="90" s="1"/>
  <c r="AO13" i="90" s="1"/>
  <c r="I29" i="101" l="1"/>
  <c r="J29" i="101"/>
  <c r="K29" i="101"/>
  <c r="L29" i="101"/>
  <c r="M29" i="101"/>
  <c r="N29" i="101"/>
  <c r="O29" i="101"/>
  <c r="P29" i="101"/>
  <c r="Q29" i="101"/>
  <c r="R29" i="101"/>
  <c r="S29" i="101"/>
  <c r="T29" i="101"/>
  <c r="U29" i="101"/>
  <c r="V29" i="101"/>
  <c r="W29" i="101"/>
  <c r="X29" i="101"/>
  <c r="Y29" i="101"/>
  <c r="Z29" i="101"/>
  <c r="AA29" i="101"/>
  <c r="AB29" i="101"/>
  <c r="P4" i="101"/>
  <c r="P4" i="100"/>
  <c r="P4" i="95"/>
  <c r="Q4" i="101"/>
  <c r="Q4" i="100"/>
  <c r="Q4" i="95"/>
  <c r="AP11" i="90"/>
  <c r="AP12" i="90"/>
  <c r="AP10" i="90"/>
  <c r="AF65" i="90"/>
  <c r="AG65" i="90"/>
  <c r="AH65" i="90"/>
  <c r="AI65" i="90"/>
  <c r="AJ65" i="90"/>
  <c r="AK65" i="90"/>
  <c r="AL65" i="90"/>
  <c r="AF66" i="90"/>
  <c r="AG66" i="90"/>
  <c r="AH66" i="90"/>
  <c r="AI66" i="90"/>
  <c r="AJ66" i="90"/>
  <c r="AK66" i="90"/>
  <c r="AL66" i="90"/>
  <c r="AF67" i="90"/>
  <c r="AG67" i="90"/>
  <c r="AH67" i="90"/>
  <c r="AI67" i="90"/>
  <c r="AJ67" i="90"/>
  <c r="AK67" i="90"/>
  <c r="AL67" i="90"/>
  <c r="AF68" i="90"/>
  <c r="AG68" i="90"/>
  <c r="AH68" i="90"/>
  <c r="AI68" i="90"/>
  <c r="AJ68" i="90"/>
  <c r="AK68" i="90"/>
  <c r="AL68" i="90"/>
  <c r="AF69" i="90"/>
  <c r="AG69" i="90"/>
  <c r="AH69" i="90"/>
  <c r="AI69" i="90"/>
  <c r="AJ69" i="90"/>
  <c r="AK69" i="90"/>
  <c r="AL69" i="90"/>
  <c r="AF70" i="90"/>
  <c r="AG70" i="90"/>
  <c r="AH70" i="90"/>
  <c r="AI70" i="90"/>
  <c r="AJ70" i="90"/>
  <c r="AK70" i="90"/>
  <c r="AL70" i="90"/>
  <c r="AF71" i="90"/>
  <c r="AG71" i="90"/>
  <c r="AH71" i="90"/>
  <c r="AI71" i="90"/>
  <c r="AJ71" i="90"/>
  <c r="AK71" i="90"/>
  <c r="AL71" i="90"/>
  <c r="AJ29" i="101" l="1"/>
  <c r="AK29" i="101" s="1"/>
  <c r="AD29" i="101"/>
  <c r="AE29" i="101" s="1"/>
  <c r="AF29" i="101"/>
  <c r="AC25" i="90"/>
  <c r="AB25" i="90" s="1"/>
  <c r="AC24" i="90"/>
  <c r="AB24" i="90" s="1"/>
  <c r="AC23" i="90"/>
  <c r="AB23" i="90" s="1"/>
  <c r="AC22" i="90"/>
  <c r="AB22" i="90" s="1"/>
  <c r="AC21" i="90"/>
  <c r="AB21" i="90" s="1"/>
  <c r="AC20" i="90"/>
  <c r="AB20" i="90" s="1"/>
  <c r="AC19" i="90"/>
  <c r="AB19" i="90" s="1"/>
  <c r="AC18" i="90"/>
  <c r="AB18" i="90" s="1"/>
  <c r="AC17" i="90"/>
  <c r="AB17" i="90" s="1"/>
  <c r="AC16" i="90"/>
  <c r="AB16" i="90" s="1"/>
  <c r="AC15" i="90"/>
  <c r="AB15" i="90" s="1"/>
  <c r="AC14" i="90"/>
  <c r="AB14" i="90" s="1"/>
  <c r="AV13" i="90"/>
  <c r="AC13" i="90"/>
  <c r="AB13" i="90" s="1"/>
  <c r="AV12" i="90"/>
  <c r="AC12" i="90"/>
  <c r="AB12" i="90" s="1"/>
  <c r="AV11" i="90"/>
  <c r="AC11" i="90"/>
  <c r="AB11" i="90" s="1"/>
  <c r="AC10" i="90"/>
  <c r="AB10" i="90" s="1"/>
  <c r="AC9" i="90"/>
  <c r="AB9" i="90" s="1"/>
  <c r="AK7" i="89"/>
  <c r="AL7" i="89"/>
  <c r="AG6" i="89" s="1"/>
  <c r="T6" i="89" l="1"/>
  <c r="AA40" i="47" l="1"/>
  <c r="AA41" i="47"/>
  <c r="AA42" i="47"/>
  <c r="AA43" i="47"/>
  <c r="AA44" i="47"/>
  <c r="AA45" i="47"/>
  <c r="B16" i="87" l="1"/>
  <c r="A16" i="87"/>
  <c r="D17" i="87" l="1"/>
  <c r="K9" i="34"/>
  <c r="R6" i="89" l="1"/>
  <c r="P9" i="34"/>
  <c r="U6" i="89"/>
  <c r="T9" i="34"/>
  <c r="AA6" i="89" l="1"/>
  <c r="AA6" i="94"/>
  <c r="U9" i="34"/>
  <c r="AB6" i="89" s="1"/>
  <c r="W6" i="89"/>
  <c r="C41" i="66"/>
  <c r="AD6" i="89" l="1"/>
  <c r="E45" i="31"/>
  <c r="E44" i="31"/>
  <c r="AE6" i="89" l="1"/>
  <c r="R40" i="48"/>
  <c r="R41" i="48"/>
  <c r="R42" i="48"/>
  <c r="R43" i="48"/>
  <c r="R44" i="48"/>
  <c r="R45" i="48"/>
  <c r="R46" i="48"/>
  <c r="R47" i="48"/>
  <c r="R48" i="48"/>
  <c r="R49" i="48"/>
  <c r="P40" i="48"/>
  <c r="P41" i="48"/>
  <c r="P42" i="48"/>
  <c r="P43" i="48"/>
  <c r="P44" i="48"/>
  <c r="P45" i="48"/>
  <c r="P46" i="48"/>
  <c r="P47" i="48"/>
  <c r="P48" i="48"/>
  <c r="P49" i="48"/>
  <c r="Y40" i="47"/>
  <c r="Y41" i="47"/>
  <c r="Y42" i="47"/>
  <c r="Y43" i="47"/>
  <c r="Y44" i="47"/>
  <c r="Y45" i="47"/>
  <c r="X40" i="47"/>
  <c r="X41" i="47"/>
  <c r="X42" i="47"/>
  <c r="X43" i="47"/>
  <c r="X44" i="47"/>
  <c r="X45" i="47"/>
  <c r="F16" i="40"/>
  <c r="E16" i="40"/>
  <c r="D16" i="40"/>
  <c r="C16" i="40"/>
  <c r="F15" i="40"/>
  <c r="E15" i="40"/>
  <c r="D15" i="40"/>
  <c r="C15" i="40"/>
  <c r="F14" i="40"/>
  <c r="E14" i="40"/>
  <c r="D14" i="40"/>
  <c r="F13" i="40"/>
  <c r="E13" i="40"/>
  <c r="D13" i="40"/>
  <c r="C13" i="40"/>
  <c r="E18" i="40"/>
  <c r="D18" i="40"/>
  <c r="C18" i="40"/>
  <c r="E17" i="40"/>
  <c r="D17" i="40"/>
  <c r="C17" i="40"/>
  <c r="R13" i="40"/>
  <c r="R14" i="40"/>
  <c r="X7" i="101" l="1"/>
  <c r="I7" i="101"/>
  <c r="J7" i="101"/>
  <c r="K7" i="101"/>
  <c r="L7" i="101"/>
  <c r="M7" i="101"/>
  <c r="N7" i="101"/>
  <c r="O7" i="101"/>
  <c r="P7" i="101"/>
  <c r="Q7" i="101"/>
  <c r="R7" i="101"/>
  <c r="S7" i="101"/>
  <c r="T7" i="101"/>
  <c r="U7" i="101"/>
  <c r="V7" i="101"/>
  <c r="W7" i="101"/>
  <c r="Y7" i="101"/>
  <c r="K8" i="101"/>
  <c r="O8" i="101"/>
  <c r="S8" i="101"/>
  <c r="W8" i="101"/>
  <c r="AA8" i="101"/>
  <c r="L8" i="101"/>
  <c r="P8" i="101"/>
  <c r="T8" i="101"/>
  <c r="X8" i="101"/>
  <c r="AB8" i="101"/>
  <c r="N8" i="101"/>
  <c r="V8" i="101"/>
  <c r="M8" i="101"/>
  <c r="I8" i="101"/>
  <c r="Q8" i="101"/>
  <c r="Y8" i="101"/>
  <c r="J8" i="101"/>
  <c r="R8" i="101"/>
  <c r="Z8" i="101"/>
  <c r="U8" i="101"/>
  <c r="K9" i="101"/>
  <c r="O9" i="101"/>
  <c r="S9" i="101"/>
  <c r="W9" i="101"/>
  <c r="AA9" i="101"/>
  <c r="L9" i="101"/>
  <c r="P9" i="101"/>
  <c r="T9" i="101"/>
  <c r="X9" i="101"/>
  <c r="AB9" i="101"/>
  <c r="J9" i="101"/>
  <c r="R9" i="101"/>
  <c r="Z9" i="101"/>
  <c r="M9" i="101"/>
  <c r="U9" i="101"/>
  <c r="N9" i="101"/>
  <c r="V9" i="101"/>
  <c r="I9" i="101"/>
  <c r="Q9" i="101"/>
  <c r="Y9" i="101"/>
  <c r="K10" i="101"/>
  <c r="O10" i="101"/>
  <c r="S10" i="101"/>
  <c r="W10" i="101"/>
  <c r="AA10" i="101"/>
  <c r="L10" i="101"/>
  <c r="P10" i="101"/>
  <c r="T10" i="101"/>
  <c r="X10" i="101"/>
  <c r="AB10" i="101"/>
  <c r="N10" i="101"/>
  <c r="V10" i="101"/>
  <c r="I10" i="101"/>
  <c r="Q10" i="101"/>
  <c r="Y10" i="101"/>
  <c r="J10" i="101"/>
  <c r="R10" i="101"/>
  <c r="Z10" i="101"/>
  <c r="M10" i="101"/>
  <c r="U10" i="101"/>
  <c r="K12" i="101"/>
  <c r="O12" i="101"/>
  <c r="S12" i="101"/>
  <c r="W12" i="101"/>
  <c r="AA12" i="101"/>
  <c r="L12" i="101"/>
  <c r="P12" i="101"/>
  <c r="T12" i="101"/>
  <c r="X12" i="101"/>
  <c r="AB12" i="101"/>
  <c r="N12" i="101"/>
  <c r="V12" i="101"/>
  <c r="I12" i="101"/>
  <c r="Q12" i="101"/>
  <c r="Y12" i="101"/>
  <c r="J12" i="101"/>
  <c r="R12" i="101"/>
  <c r="Z12" i="101"/>
  <c r="M12" i="101"/>
  <c r="U12" i="101"/>
  <c r="K11" i="101"/>
  <c r="O11" i="101"/>
  <c r="S11" i="101"/>
  <c r="W11" i="101"/>
  <c r="AA11" i="101"/>
  <c r="L11" i="101"/>
  <c r="P11" i="101"/>
  <c r="T11" i="101"/>
  <c r="X11" i="101"/>
  <c r="AB11" i="101"/>
  <c r="J11" i="101"/>
  <c r="R11" i="101"/>
  <c r="Z11" i="101"/>
  <c r="Y11" i="101"/>
  <c r="M11" i="101"/>
  <c r="U11" i="101"/>
  <c r="N11" i="101"/>
  <c r="V11" i="101"/>
  <c r="I11" i="101"/>
  <c r="Q11" i="101"/>
  <c r="AB7" i="101"/>
  <c r="AJ7" i="101" l="1"/>
  <c r="AK7" i="101" s="1"/>
  <c r="AD7" i="101"/>
  <c r="AE7" i="101" s="1"/>
  <c r="AF11" i="101"/>
  <c r="AF12" i="101"/>
  <c r="AF10" i="101"/>
  <c r="AF9" i="101"/>
  <c r="AF7" i="101"/>
  <c r="AJ11" i="101"/>
  <c r="AK11" i="101" s="1"/>
  <c r="AD11" i="101"/>
  <c r="AE11" i="101" s="1"/>
  <c r="AD8" i="101"/>
  <c r="AJ8" i="101"/>
  <c r="AK8" i="101" s="1"/>
  <c r="AF8" i="101"/>
  <c r="AJ12" i="101"/>
  <c r="AK12" i="101" s="1"/>
  <c r="AD12" i="101"/>
  <c r="AE12" i="101" s="1"/>
  <c r="AJ10" i="101"/>
  <c r="AK10" i="101" s="1"/>
  <c r="AD10" i="101"/>
  <c r="AE10" i="101" s="1"/>
  <c r="AJ9" i="101"/>
  <c r="AK9" i="101" s="1"/>
  <c r="AD9" i="101"/>
  <c r="AE9" i="101" s="1"/>
  <c r="C4" i="31"/>
  <c r="C10" i="31" s="1"/>
  <c r="E9" i="45"/>
  <c r="F9" i="45" s="1"/>
  <c r="AE8" i="101" l="1"/>
  <c r="E6" i="31"/>
  <c r="H35" i="48" l="1"/>
  <c r="I35" i="48"/>
  <c r="J35" i="48"/>
  <c r="L35" i="48"/>
  <c r="N35" i="48" s="1"/>
  <c r="H36" i="48"/>
  <c r="I36" i="48"/>
  <c r="J36" i="48"/>
  <c r="L36" i="48"/>
  <c r="N36" i="48" s="1"/>
  <c r="H37" i="48"/>
  <c r="I37" i="48"/>
  <c r="J37" i="48"/>
  <c r="L37" i="48"/>
  <c r="N37" i="48" s="1"/>
  <c r="H38" i="48"/>
  <c r="I38" i="48"/>
  <c r="J38" i="48"/>
  <c r="L38" i="48"/>
  <c r="N38" i="48" s="1"/>
  <c r="H39" i="48"/>
  <c r="I39" i="48"/>
  <c r="J39" i="48"/>
  <c r="Q39" i="48" s="1"/>
  <c r="L39" i="48"/>
  <c r="N39" i="48" s="1"/>
  <c r="H40" i="48"/>
  <c r="I40" i="48"/>
  <c r="J40" i="48"/>
  <c r="L40" i="48"/>
  <c r="N40" i="48" s="1"/>
  <c r="M40" i="48"/>
  <c r="H41" i="48"/>
  <c r="I41" i="48"/>
  <c r="J41" i="48"/>
  <c r="L41" i="48"/>
  <c r="N41" i="48" s="1"/>
  <c r="M41" i="48"/>
  <c r="H42" i="48"/>
  <c r="I42" i="48"/>
  <c r="J42" i="48"/>
  <c r="L42" i="48"/>
  <c r="M42" i="48"/>
  <c r="H43" i="48"/>
  <c r="I43" i="48"/>
  <c r="J43" i="48"/>
  <c r="L43" i="48"/>
  <c r="N43" i="48" s="1"/>
  <c r="M43" i="48"/>
  <c r="H44" i="48"/>
  <c r="I44" i="48"/>
  <c r="J44" i="48"/>
  <c r="L44" i="48"/>
  <c r="N44" i="48" s="1"/>
  <c r="M44" i="48"/>
  <c r="H45" i="48"/>
  <c r="I45" i="48"/>
  <c r="J45" i="48"/>
  <c r="L45" i="48"/>
  <c r="N45" i="48" s="1"/>
  <c r="M45" i="48"/>
  <c r="G46" i="48"/>
  <c r="H46" i="48"/>
  <c r="I46" i="48"/>
  <c r="J46" i="48"/>
  <c r="L46" i="48"/>
  <c r="N46" i="48" s="1"/>
  <c r="M46" i="48"/>
  <c r="G47" i="48"/>
  <c r="H47" i="48"/>
  <c r="I47" i="48"/>
  <c r="J47" i="48"/>
  <c r="L47" i="48"/>
  <c r="N47" i="48" s="1"/>
  <c r="M47" i="48"/>
  <c r="G48" i="48"/>
  <c r="H48" i="48"/>
  <c r="I48" i="48"/>
  <c r="J48" i="48"/>
  <c r="L48" i="48"/>
  <c r="N48" i="48" s="1"/>
  <c r="M48" i="48"/>
  <c r="G49" i="48"/>
  <c r="H49" i="48"/>
  <c r="I49" i="48"/>
  <c r="J49" i="48"/>
  <c r="L49" i="48"/>
  <c r="M49" i="48"/>
  <c r="H6" i="48"/>
  <c r="I6" i="48"/>
  <c r="J6" i="48"/>
  <c r="L6" i="48"/>
  <c r="H7" i="48"/>
  <c r="I7" i="48"/>
  <c r="J7" i="48"/>
  <c r="L7" i="48"/>
  <c r="N7" i="48" s="1"/>
  <c r="H8" i="48"/>
  <c r="I8" i="48"/>
  <c r="J8" i="48"/>
  <c r="L8" i="48"/>
  <c r="N8" i="48" s="1"/>
  <c r="H9" i="48"/>
  <c r="I9" i="48"/>
  <c r="J9" i="48"/>
  <c r="L9" i="48"/>
  <c r="N9" i="48" s="1"/>
  <c r="H10" i="48"/>
  <c r="I10" i="48"/>
  <c r="J10" i="48"/>
  <c r="L10" i="48"/>
  <c r="H11" i="48"/>
  <c r="I11" i="48"/>
  <c r="J11" i="48"/>
  <c r="L11" i="48"/>
  <c r="N11" i="48" s="1"/>
  <c r="H12" i="48"/>
  <c r="I12" i="48"/>
  <c r="J12" i="48"/>
  <c r="L12" i="48"/>
  <c r="H13" i="48"/>
  <c r="I13" i="48"/>
  <c r="J13" i="48"/>
  <c r="L13" i="48"/>
  <c r="H14" i="48"/>
  <c r="I14" i="48"/>
  <c r="J14" i="48"/>
  <c r="L14" i="48"/>
  <c r="H15" i="48"/>
  <c r="I15" i="48"/>
  <c r="J15" i="48"/>
  <c r="L15" i="48"/>
  <c r="H16" i="48"/>
  <c r="I16" i="48"/>
  <c r="J16" i="48"/>
  <c r="L16" i="48"/>
  <c r="N16" i="48" s="1"/>
  <c r="H17" i="48"/>
  <c r="I17" i="48"/>
  <c r="J17" i="48"/>
  <c r="L17" i="48"/>
  <c r="N17" i="48" s="1"/>
  <c r="H18" i="48"/>
  <c r="I18" i="48"/>
  <c r="J18" i="48"/>
  <c r="L18" i="48"/>
  <c r="N18" i="48" s="1"/>
  <c r="H19" i="48"/>
  <c r="I19" i="48"/>
  <c r="J19" i="48"/>
  <c r="L19" i="48"/>
  <c r="N19" i="48" s="1"/>
  <c r="H20" i="48"/>
  <c r="I20" i="48"/>
  <c r="J20" i="48"/>
  <c r="L20" i="48"/>
  <c r="N20" i="48" s="1"/>
  <c r="H21" i="48"/>
  <c r="I21" i="48"/>
  <c r="J21" i="48"/>
  <c r="L21" i="48"/>
  <c r="N21" i="48" s="1"/>
  <c r="H22" i="48"/>
  <c r="I22" i="48"/>
  <c r="J22" i="48"/>
  <c r="L22" i="48"/>
  <c r="H23" i="48"/>
  <c r="I23" i="48"/>
  <c r="J23" i="48"/>
  <c r="L23" i="48"/>
  <c r="H24" i="48"/>
  <c r="I24" i="48"/>
  <c r="J24" i="48"/>
  <c r="L24" i="48"/>
  <c r="H25" i="48"/>
  <c r="I25" i="48"/>
  <c r="J25" i="48"/>
  <c r="L25" i="48"/>
  <c r="N25" i="48" s="1"/>
  <c r="H26" i="48"/>
  <c r="I26" i="48"/>
  <c r="J26" i="48"/>
  <c r="L26" i="48"/>
  <c r="N26" i="48" s="1"/>
  <c r="H27" i="48"/>
  <c r="I27" i="48"/>
  <c r="J27" i="48"/>
  <c r="L27" i="48"/>
  <c r="H28" i="48"/>
  <c r="I28" i="48"/>
  <c r="J28" i="48"/>
  <c r="L28" i="48"/>
  <c r="N28" i="48" s="1"/>
  <c r="H29" i="48"/>
  <c r="I29" i="48"/>
  <c r="J29" i="48"/>
  <c r="L29" i="48"/>
  <c r="N29" i="48" s="1"/>
  <c r="H30" i="48"/>
  <c r="I30" i="48"/>
  <c r="J30" i="48"/>
  <c r="L30" i="48"/>
  <c r="H31" i="48"/>
  <c r="I31" i="48"/>
  <c r="J31" i="48"/>
  <c r="L31" i="48"/>
  <c r="N31" i="48" s="1"/>
  <c r="H32" i="48"/>
  <c r="I32" i="48"/>
  <c r="J32" i="48"/>
  <c r="L32" i="48"/>
  <c r="N32" i="48" s="1"/>
  <c r="H33" i="48"/>
  <c r="I33" i="48"/>
  <c r="J33" i="48"/>
  <c r="L33" i="48"/>
  <c r="N33" i="48" s="1"/>
  <c r="H34" i="48"/>
  <c r="I34" i="48"/>
  <c r="J34" i="48"/>
  <c r="L34" i="48"/>
  <c r="N34" i="48" s="1"/>
  <c r="L5" i="48"/>
  <c r="J5" i="48"/>
  <c r="I5" i="48"/>
  <c r="H5" i="48"/>
  <c r="Q38" i="48" l="1"/>
  <c r="Q37" i="48"/>
  <c r="Q35" i="48"/>
  <c r="Q48" i="48"/>
  <c r="Q46" i="48"/>
  <c r="Q34" i="48"/>
  <c r="Q32" i="48"/>
  <c r="Q31" i="48"/>
  <c r="Q30" i="48"/>
  <c r="Q28" i="48"/>
  <c r="Q27" i="48"/>
  <c r="Q26" i="48"/>
  <c r="Q24" i="48"/>
  <c r="Q23" i="48"/>
  <c r="Q22" i="48"/>
  <c r="Q20" i="48"/>
  <c r="Q19" i="48"/>
  <c r="Q18" i="48"/>
  <c r="Q16" i="48"/>
  <c r="Q15" i="48"/>
  <c r="Q14" i="48"/>
  <c r="Q12" i="48"/>
  <c r="Q11" i="48"/>
  <c r="Q10" i="48"/>
  <c r="Q8" i="48"/>
  <c r="Q44" i="48"/>
  <c r="Q41" i="48"/>
  <c r="S5" i="48"/>
  <c r="X5" i="48" s="1"/>
  <c r="N5" i="48"/>
  <c r="S30" i="48"/>
  <c r="W30" i="48" s="1"/>
  <c r="N30" i="48"/>
  <c r="S27" i="48"/>
  <c r="W27" i="48" s="1"/>
  <c r="N27" i="48"/>
  <c r="S23" i="48"/>
  <c r="W23" i="48" s="1"/>
  <c r="N23" i="48"/>
  <c r="S15" i="48"/>
  <c r="W15" i="48" s="1"/>
  <c r="N15" i="48"/>
  <c r="S6" i="48"/>
  <c r="X6" i="48" s="1"/>
  <c r="N6" i="48"/>
  <c r="Q7" i="48"/>
  <c r="Q6" i="48"/>
  <c r="N49" i="48"/>
  <c r="T49" i="48" s="1"/>
  <c r="U49" i="48" s="1"/>
  <c r="S42" i="48"/>
  <c r="X42" i="48" s="1"/>
  <c r="N42" i="48"/>
  <c r="O42" i="48" s="1"/>
  <c r="Q45" i="48"/>
  <c r="S43" i="48"/>
  <c r="W43" i="48" s="1"/>
  <c r="Q42" i="48"/>
  <c r="O43" i="48"/>
  <c r="S39" i="48"/>
  <c r="W39" i="48" s="1"/>
  <c r="Q5" i="48"/>
  <c r="Q33" i="48"/>
  <c r="Q29" i="48"/>
  <c r="Q25" i="48"/>
  <c r="Q21" i="48"/>
  <c r="Q17" i="48"/>
  <c r="Q13" i="48"/>
  <c r="Q9" i="48"/>
  <c r="Q49" i="48"/>
  <c r="Q47" i="48"/>
  <c r="S46" i="48"/>
  <c r="W46" i="48" s="1"/>
  <c r="Q43" i="48"/>
  <c r="Q40" i="48"/>
  <c r="Q36" i="48"/>
  <c r="S45" i="48"/>
  <c r="X45" i="48" s="1"/>
  <c r="S37" i="48"/>
  <c r="X37" i="48" s="1"/>
  <c r="S47" i="48"/>
  <c r="W47" i="48" s="1"/>
  <c r="S44" i="48"/>
  <c r="X44" i="48" s="1"/>
  <c r="S40" i="48"/>
  <c r="X40" i="48" s="1"/>
  <c r="S48" i="48"/>
  <c r="X48" i="48" s="1"/>
  <c r="O47" i="48"/>
  <c r="T47" i="48"/>
  <c r="U47" i="48" s="1"/>
  <c r="O48" i="48"/>
  <c r="O44" i="48"/>
  <c r="X43" i="48"/>
  <c r="O40" i="48"/>
  <c r="S38" i="48"/>
  <c r="S35" i="48"/>
  <c r="O46" i="48"/>
  <c r="S36" i="48"/>
  <c r="T48" i="48"/>
  <c r="U48" i="48" s="1"/>
  <c r="O41" i="48"/>
  <c r="O49" i="48"/>
  <c r="O45" i="48"/>
  <c r="S49" i="48"/>
  <c r="S41" i="48"/>
  <c r="S9" i="48"/>
  <c r="W9" i="48" s="1"/>
  <c r="S8" i="48"/>
  <c r="X8" i="48" s="1"/>
  <c r="S11" i="48"/>
  <c r="W11" i="48" s="1"/>
  <c r="S26" i="48"/>
  <c r="W26" i="48" s="1"/>
  <c r="S25" i="48"/>
  <c r="X25" i="48" s="1"/>
  <c r="S21" i="48"/>
  <c r="X21" i="48" s="1"/>
  <c r="S20" i="48"/>
  <c r="X20" i="48" s="1"/>
  <c r="S14" i="48"/>
  <c r="W14" i="48" s="1"/>
  <c r="X14" i="48" s="1"/>
  <c r="S31" i="48"/>
  <c r="W31" i="48" s="1"/>
  <c r="S19" i="48"/>
  <c r="S17" i="48"/>
  <c r="W17" i="48" s="1"/>
  <c r="S16" i="48"/>
  <c r="X16" i="48" s="1"/>
  <c r="S22" i="48"/>
  <c r="W22" i="48" s="1"/>
  <c r="S34" i="48"/>
  <c r="S32" i="48"/>
  <c r="X32" i="48" s="1"/>
  <c r="S18" i="48"/>
  <c r="S13" i="48"/>
  <c r="S10" i="48"/>
  <c r="S29" i="48"/>
  <c r="S28" i="48"/>
  <c r="X28" i="48" s="1"/>
  <c r="S7" i="48"/>
  <c r="S24" i="48"/>
  <c r="S12" i="48"/>
  <c r="S33" i="48"/>
  <c r="X30" i="48" l="1"/>
  <c r="W6" i="48"/>
  <c r="X23" i="48"/>
  <c r="X27" i="48"/>
  <c r="W42" i="48"/>
  <c r="W5" i="48"/>
  <c r="X15" i="48"/>
  <c r="X39" i="48"/>
  <c r="X46" i="48"/>
  <c r="W37" i="48"/>
  <c r="W45" i="48"/>
  <c r="W44" i="48"/>
  <c r="X31" i="48"/>
  <c r="W48" i="48"/>
  <c r="W40" i="48"/>
  <c r="X47" i="48"/>
  <c r="X35" i="48"/>
  <c r="W35" i="48"/>
  <c r="W16" i="48"/>
  <c r="X36" i="48"/>
  <c r="W36" i="48"/>
  <c r="W38" i="48"/>
  <c r="X38" i="48"/>
  <c r="X41" i="48"/>
  <c r="W41" i="48"/>
  <c r="X49" i="48"/>
  <c r="W49" i="48"/>
  <c r="X22" i="48"/>
  <c r="X11" i="48"/>
  <c r="W20" i="48"/>
  <c r="X9" i="48"/>
  <c r="X26" i="48"/>
  <c r="W8" i="48"/>
  <c r="W32" i="48"/>
  <c r="W25" i="48"/>
  <c r="W28" i="48"/>
  <c r="X17" i="48"/>
  <c r="W21" i="48"/>
  <c r="W19" i="48"/>
  <c r="X19" i="48"/>
  <c r="X18" i="48"/>
  <c r="W18" i="48"/>
  <c r="X7" i="48"/>
  <c r="W7" i="48"/>
  <c r="X29" i="48"/>
  <c r="W29" i="48"/>
  <c r="W10" i="48"/>
  <c r="X10" i="48" s="1"/>
  <c r="X34" i="48"/>
  <c r="W34" i="48"/>
  <c r="W13" i="48"/>
  <c r="X13" i="48" s="1"/>
  <c r="W12" i="48"/>
  <c r="X12" i="48" s="1"/>
  <c r="W24" i="48"/>
  <c r="X24" i="48" s="1"/>
  <c r="W33" i="48"/>
  <c r="X33" i="48"/>
  <c r="T40" i="47" l="1"/>
  <c r="AP40" i="47" s="1"/>
  <c r="T41" i="47"/>
  <c r="AP41" i="47" s="1"/>
  <c r="T42" i="47"/>
  <c r="AP42" i="47" s="1"/>
  <c r="T43" i="47"/>
  <c r="AP43" i="47" s="1"/>
  <c r="T44" i="47"/>
  <c r="AP44" i="47" s="1"/>
  <c r="T45" i="47"/>
  <c r="AP45" i="47" s="1"/>
  <c r="L3" i="47"/>
  <c r="L4" i="47" s="1"/>
  <c r="AB40" i="47"/>
  <c r="K40" i="48" s="1"/>
  <c r="AB41" i="47"/>
  <c r="K41" i="48" s="1"/>
  <c r="AB42" i="47"/>
  <c r="K42" i="48" s="1"/>
  <c r="AB43" i="47"/>
  <c r="K43" i="48" s="1"/>
  <c r="AB44" i="47"/>
  <c r="K44" i="48" s="1"/>
  <c r="AB45" i="47"/>
  <c r="K45" i="48" s="1"/>
  <c r="AO35" i="47"/>
  <c r="AN35" i="47"/>
  <c r="AR35" i="47"/>
  <c r="AN36" i="47"/>
  <c r="AO36" i="47"/>
  <c r="AR36" i="47"/>
  <c r="AO37" i="47"/>
  <c r="AN37" i="47"/>
  <c r="AR37" i="47"/>
  <c r="AN38" i="47"/>
  <c r="AO38" i="47"/>
  <c r="AR38" i="47"/>
  <c r="AO39" i="47"/>
  <c r="AN39" i="47"/>
  <c r="AR39" i="47"/>
  <c r="P40" i="47"/>
  <c r="G40" i="48" s="1"/>
  <c r="Q40" i="47"/>
  <c r="AH40" i="47" s="1"/>
  <c r="AI40" i="47" s="1"/>
  <c r="AN40" i="47"/>
  <c r="U40" i="47"/>
  <c r="V40" i="47"/>
  <c r="W40" i="47"/>
  <c r="AS40" i="47"/>
  <c r="AO40" i="47"/>
  <c r="AQ40" i="47"/>
  <c r="AR40" i="47"/>
  <c r="P41" i="47"/>
  <c r="G41" i="48" s="1"/>
  <c r="Q41" i="47"/>
  <c r="AM41" i="47" s="1"/>
  <c r="U41" i="47"/>
  <c r="V41" i="47"/>
  <c r="W41" i="47"/>
  <c r="AQ41" i="47"/>
  <c r="AN41" i="47"/>
  <c r="AO41" i="47"/>
  <c r="AR41" i="47"/>
  <c r="AS41" i="47"/>
  <c r="P42" i="47"/>
  <c r="Q42" i="47"/>
  <c r="AF42" i="47" s="1"/>
  <c r="U42" i="47"/>
  <c r="V42" i="47"/>
  <c r="W42" i="47"/>
  <c r="AQ42" i="47"/>
  <c r="AN42" i="47"/>
  <c r="AO42" i="47"/>
  <c r="AR42" i="47"/>
  <c r="AS42" i="47"/>
  <c r="P43" i="47"/>
  <c r="G43" i="48" s="1"/>
  <c r="Q43" i="47"/>
  <c r="AM43" i="47" s="1"/>
  <c r="AO43" i="47"/>
  <c r="U43" i="47"/>
  <c r="V43" i="47"/>
  <c r="W43" i="47"/>
  <c r="AQ43" i="47" s="1"/>
  <c r="AS43" i="47"/>
  <c r="AN43" i="47"/>
  <c r="AR43" i="47"/>
  <c r="P44" i="47"/>
  <c r="G44" i="48" s="1"/>
  <c r="Q44" i="47"/>
  <c r="AH44" i="47" s="1"/>
  <c r="AI44" i="47" s="1"/>
  <c r="AN44" i="47"/>
  <c r="U44" i="47"/>
  <c r="V44" i="47"/>
  <c r="W44" i="47"/>
  <c r="AS44" i="47"/>
  <c r="AO44" i="47"/>
  <c r="AQ44" i="47"/>
  <c r="AR44" i="47"/>
  <c r="P45" i="47"/>
  <c r="G45" i="48" s="1"/>
  <c r="Q45" i="47"/>
  <c r="AM45" i="47" s="1"/>
  <c r="U45" i="47"/>
  <c r="V45" i="47"/>
  <c r="W45" i="47"/>
  <c r="AQ45" i="47"/>
  <c r="AN45" i="47"/>
  <c r="AO45" i="47"/>
  <c r="AR45" i="47"/>
  <c r="AS45" i="47"/>
  <c r="D4" i="45"/>
  <c r="AM44" i="47" l="1"/>
  <c r="AH43" i="47"/>
  <c r="AI43" i="47" s="1"/>
  <c r="T43" i="48"/>
  <c r="U43" i="48" s="1"/>
  <c r="T42" i="48"/>
  <c r="U42" i="48" s="1"/>
  <c r="F8" i="87"/>
  <c r="T41" i="48"/>
  <c r="U41" i="48" s="1"/>
  <c r="AM42" i="47"/>
  <c r="T44" i="48"/>
  <c r="U44" i="48" s="1"/>
  <c r="T40" i="48"/>
  <c r="U40" i="48" s="1"/>
  <c r="AL44" i="47"/>
  <c r="AF44" i="47"/>
  <c r="AE44" i="47" s="1"/>
  <c r="AL45" i="47"/>
  <c r="AM40" i="47"/>
  <c r="AL40" i="47"/>
  <c r="T45" i="48"/>
  <c r="U45" i="48" s="1"/>
  <c r="AH42" i="47"/>
  <c r="AI42" i="47" s="1"/>
  <c r="AL42" i="47"/>
  <c r="G42" i="48"/>
  <c r="AL41" i="47"/>
  <c r="AF40" i="47"/>
  <c r="AE40" i="47" s="1"/>
  <c r="AL43" i="47"/>
  <c r="AF45" i="47"/>
  <c r="AE45" i="47" s="1"/>
  <c r="AF41" i="47"/>
  <c r="AE41" i="47" s="1"/>
  <c r="AE42" i="47"/>
  <c r="AH45" i="47"/>
  <c r="AI45" i="47" s="1"/>
  <c r="AF43" i="47"/>
  <c r="AH41" i="47"/>
  <c r="AI41" i="47" s="1"/>
  <c r="AE43" i="47" l="1"/>
  <c r="T15" i="40"/>
  <c r="E8" i="33" l="1"/>
  <c r="C39" i="66" l="1"/>
  <c r="T35" i="40" l="1"/>
  <c r="U35" i="40"/>
  <c r="V35" i="40" s="1"/>
  <c r="R15" i="40"/>
  <c r="R16" i="40"/>
  <c r="R17" i="40"/>
  <c r="R18" i="40"/>
  <c r="O19" i="40"/>
  <c r="P19" i="40"/>
  <c r="Q19" i="40"/>
  <c r="R19" i="40"/>
  <c r="O20" i="40"/>
  <c r="P20" i="40"/>
  <c r="Q20" i="40"/>
  <c r="R20" i="40"/>
  <c r="O21" i="40"/>
  <c r="P21" i="40"/>
  <c r="Q21" i="40"/>
  <c r="R21" i="40"/>
  <c r="O22" i="40"/>
  <c r="P22" i="40"/>
  <c r="Q22" i="40"/>
  <c r="R22" i="40"/>
  <c r="O23" i="40"/>
  <c r="P23" i="40"/>
  <c r="Q23" i="40"/>
  <c r="R23" i="40"/>
  <c r="O24" i="40"/>
  <c r="P24" i="40"/>
  <c r="Q24" i="40"/>
  <c r="R24" i="40"/>
  <c r="O25" i="40"/>
  <c r="P25" i="40"/>
  <c r="Q25" i="40"/>
  <c r="R25" i="40"/>
  <c r="O26" i="40"/>
  <c r="P26" i="40"/>
  <c r="Q26" i="40"/>
  <c r="R26" i="40"/>
  <c r="O27" i="40"/>
  <c r="P27" i="40"/>
  <c r="Q27" i="40"/>
  <c r="R27" i="40"/>
  <c r="O28" i="40"/>
  <c r="P28" i="40"/>
  <c r="Q28" i="40"/>
  <c r="R28" i="40"/>
  <c r="O29" i="40"/>
  <c r="P29" i="40"/>
  <c r="Q29" i="40"/>
  <c r="R29" i="40"/>
  <c r="O30" i="40"/>
  <c r="P30" i="40"/>
  <c r="Q30" i="40"/>
  <c r="R30" i="40"/>
  <c r="O31" i="40"/>
  <c r="P31" i="40"/>
  <c r="Q31" i="40"/>
  <c r="R31" i="40"/>
  <c r="O32" i="40"/>
  <c r="P32" i="40"/>
  <c r="Q32" i="40"/>
  <c r="R32" i="40"/>
  <c r="O33" i="40"/>
  <c r="P33" i="40"/>
  <c r="Q33" i="40"/>
  <c r="R33" i="40"/>
  <c r="O34" i="40"/>
  <c r="P34" i="40"/>
  <c r="Q34" i="40"/>
  <c r="R34" i="40"/>
  <c r="R12" i="40"/>
  <c r="H20" i="40"/>
  <c r="H21" i="40"/>
  <c r="H22" i="40"/>
  <c r="H23" i="40"/>
  <c r="H24" i="40"/>
  <c r="H25" i="40"/>
  <c r="H26" i="40"/>
  <c r="H27" i="40"/>
  <c r="H28" i="40"/>
  <c r="H29" i="40"/>
  <c r="H30" i="40"/>
  <c r="H31" i="40"/>
  <c r="H32" i="40"/>
  <c r="H33" i="40"/>
  <c r="H34" i="40"/>
  <c r="T13" i="40"/>
  <c r="Z7" i="101" s="1"/>
  <c r="T14" i="40"/>
  <c r="T16" i="40"/>
  <c r="F17" i="40"/>
  <c r="T18" i="40"/>
  <c r="F19" i="40"/>
  <c r="F20" i="40"/>
  <c r="F21" i="40"/>
  <c r="F22" i="40"/>
  <c r="F23" i="40"/>
  <c r="F24" i="40"/>
  <c r="F25" i="40"/>
  <c r="F26" i="40"/>
  <c r="F27" i="40"/>
  <c r="F28" i="40"/>
  <c r="F29" i="40"/>
  <c r="F30" i="40"/>
  <c r="F31" i="40"/>
  <c r="F32" i="40"/>
  <c r="F33" i="40"/>
  <c r="F34" i="40"/>
  <c r="T34" i="40" s="1"/>
  <c r="E19" i="40"/>
  <c r="E20" i="40"/>
  <c r="E21" i="40"/>
  <c r="E22" i="40"/>
  <c r="E23" i="40"/>
  <c r="E24" i="40"/>
  <c r="E25" i="40"/>
  <c r="E26" i="40"/>
  <c r="E27" i="40"/>
  <c r="E28" i="40"/>
  <c r="E29" i="40"/>
  <c r="E30" i="40"/>
  <c r="E31" i="40"/>
  <c r="E32" i="40"/>
  <c r="E33" i="40"/>
  <c r="E34" i="40"/>
  <c r="D19" i="40"/>
  <c r="D20" i="40"/>
  <c r="D21" i="40"/>
  <c r="D22" i="40"/>
  <c r="D23" i="40"/>
  <c r="D24" i="40"/>
  <c r="D25" i="40"/>
  <c r="D26" i="40"/>
  <c r="D27" i="40"/>
  <c r="D28" i="40"/>
  <c r="D29" i="40"/>
  <c r="D30" i="40"/>
  <c r="D31" i="40"/>
  <c r="D32" i="40"/>
  <c r="D33" i="40"/>
  <c r="D34" i="40"/>
  <c r="C32" i="40"/>
  <c r="C33" i="40"/>
  <c r="C34" i="40"/>
  <c r="C19" i="40"/>
  <c r="C20" i="40"/>
  <c r="C21" i="40"/>
  <c r="C22" i="40"/>
  <c r="C23" i="40"/>
  <c r="C24" i="40"/>
  <c r="C25" i="40"/>
  <c r="C26" i="40"/>
  <c r="C27" i="40"/>
  <c r="C28" i="40"/>
  <c r="C29" i="40"/>
  <c r="C30" i="40"/>
  <c r="C31" i="40"/>
  <c r="P12" i="40"/>
  <c r="Q12" i="40"/>
  <c r="O12" i="40"/>
  <c r="F12" i="40"/>
  <c r="H12" i="40"/>
  <c r="C11" i="41"/>
  <c r="D11" i="41"/>
  <c r="E11" i="41"/>
  <c r="F11" i="41"/>
  <c r="G11" i="41"/>
  <c r="H11" i="41"/>
  <c r="I11" i="41"/>
  <c r="M6" i="59" s="1"/>
  <c r="J11" i="41"/>
  <c r="L11" i="41"/>
  <c r="P6" i="59" s="1"/>
  <c r="M11" i="41"/>
  <c r="Q6" i="59" s="1"/>
  <c r="N11" i="41"/>
  <c r="R6" i="59" s="1"/>
  <c r="O11" i="41"/>
  <c r="S6" i="59" s="1"/>
  <c r="P11" i="41"/>
  <c r="R11" i="41"/>
  <c r="V6" i="59" s="1"/>
  <c r="C12" i="41"/>
  <c r="D12" i="41"/>
  <c r="E12" i="41"/>
  <c r="F12" i="41"/>
  <c r="G12" i="41"/>
  <c r="H12" i="41"/>
  <c r="I12" i="41"/>
  <c r="M7" i="59" s="1"/>
  <c r="J12" i="41"/>
  <c r="L12" i="41"/>
  <c r="P7" i="59" s="1"/>
  <c r="M12" i="41"/>
  <c r="Q7" i="59" s="1"/>
  <c r="N12" i="41"/>
  <c r="R7" i="59" s="1"/>
  <c r="O12" i="41"/>
  <c r="S7" i="59" s="1"/>
  <c r="P12" i="41"/>
  <c r="T7" i="59" s="1"/>
  <c r="R12" i="41"/>
  <c r="V7" i="59" s="1"/>
  <c r="C13" i="41"/>
  <c r="D13" i="41"/>
  <c r="E13" i="41"/>
  <c r="F13" i="41"/>
  <c r="G13" i="41"/>
  <c r="H13" i="41"/>
  <c r="I13" i="41"/>
  <c r="J13" i="41"/>
  <c r="L13" i="41"/>
  <c r="P8" i="59" s="1"/>
  <c r="M13" i="41"/>
  <c r="Q8" i="59" s="1"/>
  <c r="AJ7" i="59" s="1"/>
  <c r="N13" i="41"/>
  <c r="O13" i="41"/>
  <c r="P13" i="41"/>
  <c r="R13" i="41"/>
  <c r="V8" i="59" s="1"/>
  <c r="C14" i="41"/>
  <c r="D14" i="41"/>
  <c r="E14" i="41"/>
  <c r="F14" i="41"/>
  <c r="G14" i="41"/>
  <c r="H14" i="41"/>
  <c r="I14" i="41"/>
  <c r="J14" i="41"/>
  <c r="L14" i="41"/>
  <c r="P9" i="59" s="1"/>
  <c r="M14" i="41"/>
  <c r="N14" i="41"/>
  <c r="O14" i="41"/>
  <c r="P14" i="41"/>
  <c r="R14" i="41"/>
  <c r="V9" i="59" s="1"/>
  <c r="C15" i="41"/>
  <c r="D15" i="41"/>
  <c r="E15" i="41"/>
  <c r="F15" i="41"/>
  <c r="G15" i="41"/>
  <c r="H15" i="41"/>
  <c r="I15" i="41"/>
  <c r="J15" i="41"/>
  <c r="L15" i="41"/>
  <c r="P10" i="59" s="1"/>
  <c r="M15" i="41"/>
  <c r="N15" i="41"/>
  <c r="O15" i="41"/>
  <c r="P15" i="41"/>
  <c r="R15" i="41"/>
  <c r="V10" i="59" s="1"/>
  <c r="C16" i="41"/>
  <c r="D16" i="41"/>
  <c r="E16" i="41"/>
  <c r="F16" i="41"/>
  <c r="G16" i="41"/>
  <c r="H16" i="41"/>
  <c r="I16" i="41"/>
  <c r="J16" i="41"/>
  <c r="L16" i="41"/>
  <c r="P11" i="59" s="1"/>
  <c r="M16" i="41"/>
  <c r="Q11" i="59" s="1"/>
  <c r="AJ10" i="59" s="1"/>
  <c r="N16" i="41"/>
  <c r="O16" i="41"/>
  <c r="P16" i="41"/>
  <c r="R16" i="41"/>
  <c r="V11" i="59" s="1"/>
  <c r="C17" i="41"/>
  <c r="D17" i="41"/>
  <c r="E17" i="41"/>
  <c r="F17" i="41"/>
  <c r="G17" i="41"/>
  <c r="H17" i="41"/>
  <c r="I17" i="41"/>
  <c r="J17" i="41"/>
  <c r="L17" i="41"/>
  <c r="P12" i="59" s="1"/>
  <c r="M17" i="41"/>
  <c r="Q12" i="59" s="1"/>
  <c r="AJ11" i="59" s="1"/>
  <c r="N17" i="41"/>
  <c r="O17" i="41"/>
  <c r="P17" i="41"/>
  <c r="R17" i="41"/>
  <c r="V12" i="59" s="1"/>
  <c r="C18" i="41"/>
  <c r="D18" i="41"/>
  <c r="E18" i="41"/>
  <c r="F18" i="41"/>
  <c r="G18" i="41"/>
  <c r="H18" i="41"/>
  <c r="I18" i="41"/>
  <c r="J18" i="41"/>
  <c r="L18" i="41"/>
  <c r="P13" i="59" s="1"/>
  <c r="M18" i="41"/>
  <c r="Q13" i="59" s="1"/>
  <c r="AJ12" i="59" s="1"/>
  <c r="N18" i="41"/>
  <c r="O18" i="41"/>
  <c r="P18" i="41"/>
  <c r="R18" i="41"/>
  <c r="V13" i="59" s="1"/>
  <c r="C19" i="41"/>
  <c r="D19" i="41"/>
  <c r="E19" i="41"/>
  <c r="F19" i="41"/>
  <c r="G19" i="41"/>
  <c r="H19" i="41"/>
  <c r="I19" i="41"/>
  <c r="J19" i="41"/>
  <c r="L19" i="41"/>
  <c r="P14" i="59" s="1"/>
  <c r="M19" i="41"/>
  <c r="Q14" i="59" s="1"/>
  <c r="AJ13" i="59" s="1"/>
  <c r="N19" i="41"/>
  <c r="O19" i="41"/>
  <c r="P19" i="41"/>
  <c r="R19" i="41"/>
  <c r="V14" i="59" s="1"/>
  <c r="C20" i="41"/>
  <c r="D20" i="41"/>
  <c r="E20" i="41"/>
  <c r="F20" i="41"/>
  <c r="G20" i="41"/>
  <c r="H20" i="41"/>
  <c r="I20" i="41"/>
  <c r="J20" i="41"/>
  <c r="L20" i="41"/>
  <c r="P15" i="59" s="1"/>
  <c r="M20" i="41"/>
  <c r="Q15" i="59" s="1"/>
  <c r="AJ14" i="59" s="1"/>
  <c r="N20" i="41"/>
  <c r="O20" i="41"/>
  <c r="P20" i="41"/>
  <c r="R20" i="41"/>
  <c r="V15" i="59" s="1"/>
  <c r="C21" i="41"/>
  <c r="D21" i="41"/>
  <c r="E21" i="41"/>
  <c r="F21" i="41"/>
  <c r="G21" i="41"/>
  <c r="H21" i="41"/>
  <c r="I21" i="41"/>
  <c r="J21" i="41"/>
  <c r="L21" i="41"/>
  <c r="P16" i="59" s="1"/>
  <c r="M21" i="41"/>
  <c r="Q16" i="59" s="1"/>
  <c r="AJ15" i="59" s="1"/>
  <c r="N21" i="41"/>
  <c r="O21" i="41"/>
  <c r="P21" i="41"/>
  <c r="R21" i="41"/>
  <c r="V16" i="59" s="1"/>
  <c r="C22" i="41"/>
  <c r="D22" i="41"/>
  <c r="E22" i="41"/>
  <c r="F22" i="41"/>
  <c r="G22" i="41"/>
  <c r="H22" i="41"/>
  <c r="I22" i="41"/>
  <c r="L22" i="41"/>
  <c r="P17" i="59" s="1"/>
  <c r="M22" i="41"/>
  <c r="Q17" i="59" s="1"/>
  <c r="AJ16" i="59" s="1"/>
  <c r="N22" i="41"/>
  <c r="O22" i="41"/>
  <c r="P22" i="41"/>
  <c r="R22" i="41"/>
  <c r="V17" i="59" s="1"/>
  <c r="C23" i="41"/>
  <c r="D23" i="41"/>
  <c r="E23" i="41"/>
  <c r="F23" i="41"/>
  <c r="G23" i="41"/>
  <c r="H23" i="41"/>
  <c r="I23" i="41"/>
  <c r="J23" i="41"/>
  <c r="L23" i="41"/>
  <c r="P18" i="59" s="1"/>
  <c r="M23" i="41"/>
  <c r="Q18" i="59" s="1"/>
  <c r="AJ17" i="59" s="1"/>
  <c r="N23" i="41"/>
  <c r="O23" i="41"/>
  <c r="P23" i="41"/>
  <c r="R23" i="41"/>
  <c r="V18" i="59" s="1"/>
  <c r="C24" i="41"/>
  <c r="D24" i="41"/>
  <c r="E24" i="41"/>
  <c r="F24" i="41"/>
  <c r="G24" i="41"/>
  <c r="H24" i="41"/>
  <c r="I24" i="41"/>
  <c r="J24" i="41"/>
  <c r="L24" i="41"/>
  <c r="P19" i="59" s="1"/>
  <c r="M24" i="41"/>
  <c r="Q19" i="59" s="1"/>
  <c r="AJ18" i="59" s="1"/>
  <c r="N24" i="41"/>
  <c r="O24" i="41"/>
  <c r="P24" i="41"/>
  <c r="R24" i="41"/>
  <c r="V19" i="59" s="1"/>
  <c r="C25" i="41"/>
  <c r="D25" i="41"/>
  <c r="E25" i="41"/>
  <c r="F25" i="41"/>
  <c r="G25" i="41"/>
  <c r="H25" i="41"/>
  <c r="I25" i="41"/>
  <c r="J25" i="41"/>
  <c r="L25" i="41"/>
  <c r="P20" i="59" s="1"/>
  <c r="M25" i="41"/>
  <c r="Q20" i="59" s="1"/>
  <c r="AJ19" i="59" s="1"/>
  <c r="N25" i="41"/>
  <c r="O25" i="41"/>
  <c r="P25" i="41"/>
  <c r="R25" i="41"/>
  <c r="V20" i="59" s="1"/>
  <c r="C26" i="41"/>
  <c r="D26" i="41"/>
  <c r="E26" i="41"/>
  <c r="F26" i="41"/>
  <c r="G26" i="41"/>
  <c r="H26" i="41"/>
  <c r="I26" i="41"/>
  <c r="J26" i="41"/>
  <c r="L26" i="41"/>
  <c r="P21" i="59" s="1"/>
  <c r="M26" i="41"/>
  <c r="Q21" i="59" s="1"/>
  <c r="AJ20" i="59" s="1"/>
  <c r="N26" i="41"/>
  <c r="O26" i="41"/>
  <c r="P26" i="41"/>
  <c r="R26" i="41"/>
  <c r="V21" i="59" s="1"/>
  <c r="C27" i="41"/>
  <c r="D27" i="41"/>
  <c r="E27" i="41"/>
  <c r="F27" i="41"/>
  <c r="G27" i="41"/>
  <c r="H27" i="41"/>
  <c r="I27" i="41"/>
  <c r="J27" i="41"/>
  <c r="L27" i="41"/>
  <c r="P22" i="59" s="1"/>
  <c r="M27" i="41"/>
  <c r="Q22" i="59" s="1"/>
  <c r="AJ21" i="59" s="1"/>
  <c r="N27" i="41"/>
  <c r="O27" i="41"/>
  <c r="P27" i="41"/>
  <c r="R27" i="41"/>
  <c r="V22" i="59" s="1"/>
  <c r="C28" i="41"/>
  <c r="D28" i="41"/>
  <c r="E28" i="41"/>
  <c r="F28" i="41"/>
  <c r="G28" i="41"/>
  <c r="H28" i="41"/>
  <c r="I28" i="41"/>
  <c r="J28" i="41"/>
  <c r="L28" i="41"/>
  <c r="P23" i="59" s="1"/>
  <c r="M28" i="41"/>
  <c r="Q23" i="59" s="1"/>
  <c r="AJ22" i="59" s="1"/>
  <c r="N28" i="41"/>
  <c r="O28" i="41"/>
  <c r="P28" i="41"/>
  <c r="R28" i="41"/>
  <c r="V23" i="59" s="1"/>
  <c r="C29" i="41"/>
  <c r="D29" i="41"/>
  <c r="E29" i="41"/>
  <c r="F29" i="41"/>
  <c r="G29" i="41"/>
  <c r="H29" i="41"/>
  <c r="I29" i="41"/>
  <c r="J29" i="41"/>
  <c r="L29" i="41"/>
  <c r="M29" i="41"/>
  <c r="N29" i="41"/>
  <c r="O29" i="41"/>
  <c r="P29" i="41"/>
  <c r="R29" i="41"/>
  <c r="C30" i="41"/>
  <c r="D30" i="41"/>
  <c r="E30" i="41"/>
  <c r="F30" i="41"/>
  <c r="G30" i="41"/>
  <c r="H30" i="41"/>
  <c r="I30" i="41"/>
  <c r="J30" i="41"/>
  <c r="L30" i="41"/>
  <c r="M30" i="41"/>
  <c r="N30" i="41"/>
  <c r="O30" i="41"/>
  <c r="P30" i="41"/>
  <c r="R30" i="41"/>
  <c r="C31" i="41"/>
  <c r="D31" i="41"/>
  <c r="E31" i="41"/>
  <c r="H31" i="41"/>
  <c r="L26" i="59" s="1"/>
  <c r="AI25" i="59" s="1"/>
  <c r="I31" i="41"/>
  <c r="M26" i="59" s="1"/>
  <c r="J31" i="41"/>
  <c r="N26" i="59" s="1"/>
  <c r="O26" i="59"/>
  <c r="L31" i="41"/>
  <c r="P26" i="59" s="1"/>
  <c r="M31" i="41"/>
  <c r="Q26" i="59" s="1"/>
  <c r="N31" i="41"/>
  <c r="R26" i="59" s="1"/>
  <c r="O31" i="41"/>
  <c r="S26" i="59" s="1"/>
  <c r="P31" i="41"/>
  <c r="T26" i="59" s="1"/>
  <c r="R31" i="41"/>
  <c r="V26" i="59" s="1"/>
  <c r="C32" i="41"/>
  <c r="D32" i="41"/>
  <c r="E32" i="41"/>
  <c r="H32" i="41"/>
  <c r="L27" i="59" s="1"/>
  <c r="AI26" i="59" s="1"/>
  <c r="I32" i="41"/>
  <c r="M27" i="59" s="1"/>
  <c r="J32" i="41"/>
  <c r="N27" i="59" s="1"/>
  <c r="O27" i="59"/>
  <c r="L32" i="41"/>
  <c r="P27" i="59" s="1"/>
  <c r="M32" i="41"/>
  <c r="Q27" i="59" s="1"/>
  <c r="N32" i="41"/>
  <c r="R27" i="59" s="1"/>
  <c r="O32" i="41"/>
  <c r="S27" i="59" s="1"/>
  <c r="P32" i="41"/>
  <c r="T27" i="59" s="1"/>
  <c r="R32" i="41"/>
  <c r="V27" i="59" s="1"/>
  <c r="T6" i="59" l="1"/>
  <c r="T11" i="41"/>
  <c r="U11" i="41" s="1"/>
  <c r="I25" i="101"/>
  <c r="J25" i="101"/>
  <c r="K25" i="101"/>
  <c r="L25" i="101"/>
  <c r="M25" i="101"/>
  <c r="N25" i="101"/>
  <c r="O25" i="101"/>
  <c r="P25" i="101"/>
  <c r="Q25" i="101"/>
  <c r="R25" i="101"/>
  <c r="S25" i="101"/>
  <c r="T25" i="101"/>
  <c r="U25" i="101"/>
  <c r="V25" i="101"/>
  <c r="W25" i="101"/>
  <c r="X25" i="101"/>
  <c r="Y25" i="101"/>
  <c r="Z25" i="101"/>
  <c r="AA25" i="101"/>
  <c r="AB25" i="101"/>
  <c r="I24" i="101"/>
  <c r="J24" i="101"/>
  <c r="K24" i="101"/>
  <c r="L24" i="101"/>
  <c r="M24" i="101"/>
  <c r="N24" i="101"/>
  <c r="O24" i="101"/>
  <c r="P24" i="101"/>
  <c r="Q24" i="101"/>
  <c r="R24" i="101"/>
  <c r="S24" i="101"/>
  <c r="T24" i="101"/>
  <c r="U24" i="101"/>
  <c r="V24" i="101"/>
  <c r="W24" i="101"/>
  <c r="AF24" i="101" s="1"/>
  <c r="X24" i="101"/>
  <c r="Y24" i="101"/>
  <c r="Z24" i="101"/>
  <c r="AA24" i="101"/>
  <c r="AB24" i="101"/>
  <c r="I23" i="101"/>
  <c r="J23" i="101"/>
  <c r="K23" i="101"/>
  <c r="L23" i="101"/>
  <c r="M23" i="101"/>
  <c r="N23" i="101"/>
  <c r="O23" i="101"/>
  <c r="P23" i="101"/>
  <c r="Q23" i="101"/>
  <c r="R23" i="101"/>
  <c r="S23" i="101"/>
  <c r="T23" i="101"/>
  <c r="U23" i="101"/>
  <c r="V23" i="101"/>
  <c r="W23" i="101"/>
  <c r="X23" i="101"/>
  <c r="Y23" i="101"/>
  <c r="Z23" i="101"/>
  <c r="AA23" i="101"/>
  <c r="AB23" i="101"/>
  <c r="I22" i="101"/>
  <c r="J22" i="101"/>
  <c r="K22" i="101"/>
  <c r="L22" i="101"/>
  <c r="M22" i="101"/>
  <c r="N22" i="101"/>
  <c r="O22" i="101"/>
  <c r="P22" i="101"/>
  <c r="Q22" i="101"/>
  <c r="R22" i="101"/>
  <c r="S22" i="101"/>
  <c r="T22" i="101"/>
  <c r="U22" i="101"/>
  <c r="V22" i="101"/>
  <c r="W22" i="101"/>
  <c r="AF22" i="101" s="1"/>
  <c r="X22" i="101"/>
  <c r="Y22" i="101"/>
  <c r="Z22" i="101"/>
  <c r="AA22" i="101"/>
  <c r="AB22" i="101"/>
  <c r="I21" i="101"/>
  <c r="J21" i="101"/>
  <c r="K21" i="101"/>
  <c r="L21" i="101"/>
  <c r="M21" i="101"/>
  <c r="N21" i="101"/>
  <c r="O21" i="101"/>
  <c r="P21" i="101"/>
  <c r="Q21" i="101"/>
  <c r="R21" i="101"/>
  <c r="S21" i="101"/>
  <c r="T21" i="101"/>
  <c r="U21" i="101"/>
  <c r="V21" i="101"/>
  <c r="W21" i="101"/>
  <c r="AF21" i="101" s="1"/>
  <c r="X21" i="101"/>
  <c r="Y21" i="101"/>
  <c r="Z21" i="101"/>
  <c r="AA21" i="101"/>
  <c r="AB21" i="101"/>
  <c r="I20" i="101"/>
  <c r="J20" i="101"/>
  <c r="K20" i="101"/>
  <c r="L20" i="101"/>
  <c r="M20" i="101"/>
  <c r="N20" i="101"/>
  <c r="O20" i="101"/>
  <c r="P20" i="101"/>
  <c r="Q20" i="101"/>
  <c r="R20" i="101"/>
  <c r="S20" i="101"/>
  <c r="T20" i="101"/>
  <c r="U20" i="101"/>
  <c r="V20" i="101"/>
  <c r="W20" i="101"/>
  <c r="AF20" i="101" s="1"/>
  <c r="X20" i="101"/>
  <c r="Y20" i="101"/>
  <c r="Z20" i="101"/>
  <c r="AA20" i="101"/>
  <c r="AB20" i="101"/>
  <c r="I19" i="101"/>
  <c r="J19" i="101"/>
  <c r="K19" i="101"/>
  <c r="L19" i="101"/>
  <c r="M19" i="101"/>
  <c r="N19" i="101"/>
  <c r="O19" i="101"/>
  <c r="P19" i="101"/>
  <c r="Q19" i="101"/>
  <c r="R19" i="101"/>
  <c r="S19" i="101"/>
  <c r="T19" i="101"/>
  <c r="U19" i="101"/>
  <c r="V19" i="101"/>
  <c r="W19" i="101"/>
  <c r="X19" i="101"/>
  <c r="Y19" i="101"/>
  <c r="Z19" i="101"/>
  <c r="AA19" i="101"/>
  <c r="AB19" i="101"/>
  <c r="I18" i="101"/>
  <c r="J18" i="101"/>
  <c r="K18" i="101"/>
  <c r="L18" i="101"/>
  <c r="M18" i="101"/>
  <c r="N18" i="101"/>
  <c r="O18" i="101"/>
  <c r="P18" i="101"/>
  <c r="Q18" i="101"/>
  <c r="R18" i="101"/>
  <c r="S18" i="101"/>
  <c r="T18" i="101"/>
  <c r="U18" i="101"/>
  <c r="V18" i="101"/>
  <c r="W18" i="101"/>
  <c r="AF18" i="101" s="1"/>
  <c r="X18" i="101"/>
  <c r="Y18" i="101"/>
  <c r="Z18" i="101"/>
  <c r="AA18" i="101"/>
  <c r="AB18" i="101"/>
  <c r="I17" i="101"/>
  <c r="J17" i="101"/>
  <c r="K17" i="101"/>
  <c r="L17" i="101"/>
  <c r="M17" i="101"/>
  <c r="N17" i="101"/>
  <c r="O17" i="101"/>
  <c r="P17" i="101"/>
  <c r="Q17" i="101"/>
  <c r="R17" i="101"/>
  <c r="S17" i="101"/>
  <c r="T17" i="101"/>
  <c r="U17" i="101"/>
  <c r="V17" i="101"/>
  <c r="W17" i="101"/>
  <c r="AF17" i="101" s="1"/>
  <c r="X17" i="101"/>
  <c r="Y17" i="101"/>
  <c r="Z17" i="101"/>
  <c r="AA17" i="101"/>
  <c r="AB17" i="101"/>
  <c r="I16" i="101"/>
  <c r="J16" i="101"/>
  <c r="K16" i="101"/>
  <c r="L16" i="101"/>
  <c r="M16" i="101"/>
  <c r="N16" i="101"/>
  <c r="O16" i="101"/>
  <c r="P16" i="101"/>
  <c r="Q16" i="101"/>
  <c r="R16" i="101"/>
  <c r="S16" i="101"/>
  <c r="T16" i="101"/>
  <c r="U16" i="101"/>
  <c r="V16" i="101"/>
  <c r="W16" i="101"/>
  <c r="AF16" i="101" s="1"/>
  <c r="X16" i="101"/>
  <c r="Y16" i="101"/>
  <c r="Z16" i="101"/>
  <c r="AA16" i="101"/>
  <c r="AB16" i="101"/>
  <c r="I15" i="101"/>
  <c r="J15" i="101"/>
  <c r="K15" i="101"/>
  <c r="L15" i="101"/>
  <c r="M15" i="101"/>
  <c r="N15" i="101"/>
  <c r="O15" i="101"/>
  <c r="P15" i="101"/>
  <c r="Q15" i="101"/>
  <c r="R15" i="101"/>
  <c r="S15" i="101"/>
  <c r="T15" i="101"/>
  <c r="U15" i="101"/>
  <c r="V15" i="101"/>
  <c r="W15" i="101"/>
  <c r="X15" i="101"/>
  <c r="Y15" i="101"/>
  <c r="Z15" i="101"/>
  <c r="AA15" i="101"/>
  <c r="AB15" i="101"/>
  <c r="I14" i="101"/>
  <c r="J14" i="101"/>
  <c r="K14" i="101"/>
  <c r="L14" i="101"/>
  <c r="M14" i="101"/>
  <c r="N14" i="101"/>
  <c r="O14" i="101"/>
  <c r="P14" i="101"/>
  <c r="Q14" i="101"/>
  <c r="R14" i="101"/>
  <c r="S14" i="101"/>
  <c r="T14" i="101"/>
  <c r="U14" i="101"/>
  <c r="V14" i="101"/>
  <c r="W14" i="101"/>
  <c r="AF14" i="101" s="1"/>
  <c r="X14" i="101"/>
  <c r="Y14" i="101"/>
  <c r="Z14" i="101"/>
  <c r="AA14" i="101"/>
  <c r="AB14" i="101"/>
  <c r="I13" i="101"/>
  <c r="J13" i="101"/>
  <c r="K13" i="101"/>
  <c r="L13" i="101"/>
  <c r="M13" i="101"/>
  <c r="N13" i="101"/>
  <c r="O13" i="101"/>
  <c r="P13" i="101"/>
  <c r="Q13" i="101"/>
  <c r="R13" i="101"/>
  <c r="S13" i="101"/>
  <c r="T13" i="101"/>
  <c r="U13" i="101"/>
  <c r="V13" i="101"/>
  <c r="W13" i="101"/>
  <c r="AF13" i="101" s="1"/>
  <c r="X13" i="101"/>
  <c r="Y13" i="101"/>
  <c r="Z13" i="101"/>
  <c r="AA13" i="101"/>
  <c r="AB13" i="101"/>
  <c r="I28" i="101"/>
  <c r="J28" i="101"/>
  <c r="K28" i="101"/>
  <c r="L28" i="101"/>
  <c r="M28" i="101"/>
  <c r="N28" i="101"/>
  <c r="O28" i="101"/>
  <c r="P28" i="101"/>
  <c r="Q28" i="101"/>
  <c r="R28" i="101"/>
  <c r="S28" i="101"/>
  <c r="T28" i="101"/>
  <c r="U28" i="101"/>
  <c r="V28" i="101"/>
  <c r="W28" i="101"/>
  <c r="AF28" i="101" s="1"/>
  <c r="X28" i="101"/>
  <c r="Y28" i="101"/>
  <c r="Z28" i="101"/>
  <c r="AA28" i="101"/>
  <c r="AB28" i="101"/>
  <c r="I27" i="101"/>
  <c r="J27" i="101"/>
  <c r="K27" i="101"/>
  <c r="L27" i="101"/>
  <c r="M27" i="101"/>
  <c r="N27" i="101"/>
  <c r="O27" i="101"/>
  <c r="P27" i="101"/>
  <c r="Q27" i="101"/>
  <c r="R27" i="101"/>
  <c r="S27" i="101"/>
  <c r="T27" i="101"/>
  <c r="U27" i="101"/>
  <c r="V27" i="101"/>
  <c r="W27" i="101"/>
  <c r="AF27" i="101" s="1"/>
  <c r="X27" i="101"/>
  <c r="Y27" i="101"/>
  <c r="Z27" i="101"/>
  <c r="AA27" i="101"/>
  <c r="AB27" i="101"/>
  <c r="I26" i="101"/>
  <c r="J26" i="101"/>
  <c r="K26" i="101"/>
  <c r="L26" i="101"/>
  <c r="M26" i="101"/>
  <c r="N26" i="101"/>
  <c r="O26" i="101"/>
  <c r="P26" i="101"/>
  <c r="Q26" i="101"/>
  <c r="R26" i="101"/>
  <c r="S26" i="101"/>
  <c r="T26" i="101"/>
  <c r="U26" i="101"/>
  <c r="V26" i="101"/>
  <c r="W26" i="101"/>
  <c r="AF26" i="101" s="1"/>
  <c r="X26" i="101"/>
  <c r="Y26" i="101"/>
  <c r="Z26" i="101"/>
  <c r="AA26" i="101"/>
  <c r="AB26" i="101"/>
  <c r="AJ26" i="59"/>
  <c r="X28" i="97"/>
  <c r="W28" i="97"/>
  <c r="AC28" i="97" s="1"/>
  <c r="V28" i="97"/>
  <c r="U28" i="97"/>
  <c r="T28" i="97"/>
  <c r="S28" i="97"/>
  <c r="R28" i="97"/>
  <c r="Q28" i="97"/>
  <c r="P28" i="97"/>
  <c r="O28" i="97"/>
  <c r="N28" i="97"/>
  <c r="M28" i="97"/>
  <c r="L28" i="97"/>
  <c r="K28" i="97"/>
  <c r="J28" i="97"/>
  <c r="J28" i="96"/>
  <c r="K28" i="96"/>
  <c r="L28" i="96"/>
  <c r="AL27" i="96" s="1"/>
  <c r="M28" i="96"/>
  <c r="AM27" i="96" s="1"/>
  <c r="N28" i="96"/>
  <c r="AN27" i="96" s="1"/>
  <c r="O28" i="96"/>
  <c r="P28" i="96"/>
  <c r="Q28" i="96"/>
  <c r="R28" i="96"/>
  <c r="S28" i="96"/>
  <c r="T28" i="96"/>
  <c r="U28" i="96"/>
  <c r="V28" i="96"/>
  <c r="W28" i="96"/>
  <c r="AC28" i="96" s="1"/>
  <c r="X28" i="96"/>
  <c r="J28" i="60"/>
  <c r="K28" i="60"/>
  <c r="L28" i="60"/>
  <c r="M28" i="60"/>
  <c r="N28" i="60"/>
  <c r="O28" i="60"/>
  <c r="P28" i="60"/>
  <c r="Q28" i="60"/>
  <c r="R28" i="60"/>
  <c r="S28" i="60"/>
  <c r="T28" i="60"/>
  <c r="U28" i="60"/>
  <c r="V28" i="60"/>
  <c r="W28" i="60"/>
  <c r="X28" i="60"/>
  <c r="Y28" i="60"/>
  <c r="Z28" i="60"/>
  <c r="AC28" i="60" s="1"/>
  <c r="I28" i="60"/>
  <c r="I27" i="59"/>
  <c r="H28" i="97"/>
  <c r="H28" i="60"/>
  <c r="H28" i="96"/>
  <c r="G27" i="59"/>
  <c r="AJ25" i="59"/>
  <c r="X27" i="97"/>
  <c r="W27" i="97"/>
  <c r="AC27" i="97" s="1"/>
  <c r="V27" i="97"/>
  <c r="U27" i="97"/>
  <c r="T27" i="97"/>
  <c r="S27" i="97"/>
  <c r="R27" i="97"/>
  <c r="Q27" i="97"/>
  <c r="P27" i="97"/>
  <c r="O27" i="97"/>
  <c r="N27" i="97"/>
  <c r="M27" i="97"/>
  <c r="AF27" i="97" s="1"/>
  <c r="L27" i="97"/>
  <c r="K27" i="97"/>
  <c r="J27" i="97"/>
  <c r="J27" i="96"/>
  <c r="K27" i="96"/>
  <c r="L27" i="96"/>
  <c r="AL26" i="96" s="1"/>
  <c r="M27" i="96"/>
  <c r="N27" i="96"/>
  <c r="AN26" i="96" s="1"/>
  <c r="O27" i="96"/>
  <c r="P27" i="96"/>
  <c r="Q27" i="96"/>
  <c r="R27" i="96"/>
  <c r="S27" i="96"/>
  <c r="T27" i="96"/>
  <c r="U27" i="96"/>
  <c r="V27" i="96"/>
  <c r="W27" i="96"/>
  <c r="AC27" i="96" s="1"/>
  <c r="X27" i="96"/>
  <c r="J27" i="60"/>
  <c r="K27" i="60"/>
  <c r="L27" i="60"/>
  <c r="M27" i="60"/>
  <c r="AF27" i="60" s="1"/>
  <c r="N27" i="60"/>
  <c r="O27" i="60"/>
  <c r="P27" i="60"/>
  <c r="Q27" i="60"/>
  <c r="R27" i="60"/>
  <c r="S27" i="60"/>
  <c r="T27" i="60"/>
  <c r="U27" i="60"/>
  <c r="V27" i="60"/>
  <c r="W27" i="60"/>
  <c r="X27" i="60"/>
  <c r="Y27" i="60"/>
  <c r="Z27" i="60"/>
  <c r="AC27" i="60" s="1"/>
  <c r="I27" i="60"/>
  <c r="I26" i="59"/>
  <c r="I28" i="98"/>
  <c r="H27" i="97"/>
  <c r="H27" i="60"/>
  <c r="H27" i="96"/>
  <c r="G26" i="59"/>
  <c r="X8" i="99"/>
  <c r="V25" i="59"/>
  <c r="S8" i="99"/>
  <c r="Q25" i="59"/>
  <c r="AJ24" i="59" s="1"/>
  <c r="R8" i="99"/>
  <c r="P25" i="59"/>
  <c r="P27" i="102"/>
  <c r="P8" i="99"/>
  <c r="P12" i="98"/>
  <c r="P27" i="90"/>
  <c r="N25" i="59"/>
  <c r="I27" i="102"/>
  <c r="I27" i="98"/>
  <c r="I8" i="99"/>
  <c r="I12" i="98"/>
  <c r="I27" i="90"/>
  <c r="H26" i="97"/>
  <c r="H26" i="60"/>
  <c r="H26" i="96"/>
  <c r="G25" i="59"/>
  <c r="X7" i="99"/>
  <c r="V24" i="59"/>
  <c r="S7" i="99"/>
  <c r="Q24" i="59"/>
  <c r="AJ23" i="59" s="1"/>
  <c r="R7" i="99"/>
  <c r="P24" i="59"/>
  <c r="I26" i="102"/>
  <c r="I26" i="98"/>
  <c r="I7" i="99"/>
  <c r="I11" i="98"/>
  <c r="I26" i="90"/>
  <c r="H25" i="97"/>
  <c r="H25" i="60"/>
  <c r="H25" i="96"/>
  <c r="G24" i="59"/>
  <c r="I25" i="102"/>
  <c r="I25" i="98"/>
  <c r="I25" i="90"/>
  <c r="H24" i="60"/>
  <c r="H24" i="96"/>
  <c r="G23" i="59"/>
  <c r="I24" i="102"/>
  <c r="I24" i="98"/>
  <c r="I24" i="90"/>
  <c r="H23" i="60"/>
  <c r="H23" i="96"/>
  <c r="G22" i="59"/>
  <c r="I23" i="102"/>
  <c r="I23" i="98"/>
  <c r="I23" i="90"/>
  <c r="H22" i="60"/>
  <c r="H22" i="96"/>
  <c r="G21" i="59"/>
  <c r="I22" i="102"/>
  <c r="I22" i="98"/>
  <c r="I22" i="90"/>
  <c r="H21" i="60"/>
  <c r="H21" i="96"/>
  <c r="G20" i="59"/>
  <c r="I21" i="102"/>
  <c r="I21" i="98"/>
  <c r="I21" i="90"/>
  <c r="H20" i="60"/>
  <c r="H20" i="96"/>
  <c r="G19" i="59"/>
  <c r="I20" i="102"/>
  <c r="I20" i="98"/>
  <c r="I20" i="90"/>
  <c r="H19" i="60"/>
  <c r="H19" i="96"/>
  <c r="G18" i="59"/>
  <c r="I19" i="102"/>
  <c r="I19" i="98"/>
  <c r="I19" i="90"/>
  <c r="H18" i="60"/>
  <c r="H18" i="96"/>
  <c r="G17" i="59"/>
  <c r="I18" i="102"/>
  <c r="I18" i="98"/>
  <c r="I18" i="90"/>
  <c r="H17" i="60"/>
  <c r="H17" i="96"/>
  <c r="G16" i="59"/>
  <c r="I17" i="102"/>
  <c r="I17" i="98"/>
  <c r="I17" i="90"/>
  <c r="H16" i="60"/>
  <c r="H16" i="96"/>
  <c r="G15" i="59"/>
  <c r="I16" i="102"/>
  <c r="I16" i="98"/>
  <c r="I16" i="90"/>
  <c r="H15" i="60"/>
  <c r="H15" i="96"/>
  <c r="G14" i="59"/>
  <c r="I15" i="102"/>
  <c r="I15" i="98"/>
  <c r="I15" i="90"/>
  <c r="H14" i="60"/>
  <c r="H14" i="96"/>
  <c r="G13" i="59"/>
  <c r="I14" i="102"/>
  <c r="I14" i="98"/>
  <c r="I14" i="90"/>
  <c r="H13" i="60"/>
  <c r="H13" i="96"/>
  <c r="G12" i="59"/>
  <c r="I13" i="102"/>
  <c r="I13" i="98"/>
  <c r="I13" i="90"/>
  <c r="H12" i="60"/>
  <c r="H12" i="96"/>
  <c r="G11" i="59"/>
  <c r="I12" i="102"/>
  <c r="I12" i="90"/>
  <c r="H11" i="60"/>
  <c r="H11" i="96"/>
  <c r="G10" i="59"/>
  <c r="I11" i="102"/>
  <c r="I11" i="90"/>
  <c r="H10" i="97"/>
  <c r="H10" i="60"/>
  <c r="H10" i="96"/>
  <c r="G9" i="59"/>
  <c r="I10" i="102"/>
  <c r="I10" i="90"/>
  <c r="H9" i="97"/>
  <c r="H9" i="60"/>
  <c r="H9" i="96"/>
  <c r="G8" i="59"/>
  <c r="AJ6" i="59"/>
  <c r="Q9" i="102"/>
  <c r="Q9" i="90"/>
  <c r="O7" i="59"/>
  <c r="P9" i="102"/>
  <c r="P9" i="90"/>
  <c r="AG9" i="90" s="1"/>
  <c r="N7" i="59"/>
  <c r="N9" i="102"/>
  <c r="N9" i="90"/>
  <c r="L7" i="59"/>
  <c r="AI6" i="59" s="1"/>
  <c r="I9" i="102"/>
  <c r="I9" i="90"/>
  <c r="H8" i="60"/>
  <c r="H8" i="96"/>
  <c r="G7" i="59"/>
  <c r="AJ5" i="59"/>
  <c r="Q8" i="90"/>
  <c r="Q8" i="102"/>
  <c r="O6" i="59"/>
  <c r="P8" i="90"/>
  <c r="AG8" i="90" s="1"/>
  <c r="P8" i="102"/>
  <c r="N6" i="59"/>
  <c r="N8" i="102"/>
  <c r="N8" i="90"/>
  <c r="L6" i="59"/>
  <c r="AI5" i="59" s="1"/>
  <c r="L8" i="102"/>
  <c r="L8" i="90"/>
  <c r="J6" i="59"/>
  <c r="K8" i="102"/>
  <c r="K8" i="90"/>
  <c r="J7" i="96"/>
  <c r="K7" i="96"/>
  <c r="M7" i="96"/>
  <c r="N7" i="96"/>
  <c r="AN6" i="96" s="1"/>
  <c r="O7" i="96"/>
  <c r="P7" i="96"/>
  <c r="Q7" i="96"/>
  <c r="R7" i="96"/>
  <c r="S7" i="96"/>
  <c r="T7" i="96"/>
  <c r="U7" i="96"/>
  <c r="V7" i="96"/>
  <c r="W7" i="96"/>
  <c r="X7" i="96"/>
  <c r="I7" i="96"/>
  <c r="AK6" i="96" s="1"/>
  <c r="J7" i="60"/>
  <c r="K7" i="60"/>
  <c r="L7" i="60"/>
  <c r="M7" i="60"/>
  <c r="AF7" i="60" s="1"/>
  <c r="N7" i="60"/>
  <c r="O7" i="60"/>
  <c r="P7" i="60"/>
  <c r="Q7" i="60"/>
  <c r="R7" i="60"/>
  <c r="S7" i="60"/>
  <c r="T7" i="60"/>
  <c r="U7" i="60"/>
  <c r="V7" i="60"/>
  <c r="W7" i="60"/>
  <c r="X7" i="60"/>
  <c r="Y7" i="60"/>
  <c r="Z7" i="60"/>
  <c r="I7" i="60"/>
  <c r="J8" i="102"/>
  <c r="AI8" i="102" s="1"/>
  <c r="H6" i="59"/>
  <c r="AG5" i="59" s="1"/>
  <c r="I8" i="102"/>
  <c r="I8" i="90"/>
  <c r="H7" i="60"/>
  <c r="H7" i="96"/>
  <c r="G6" i="59"/>
  <c r="M9" i="102"/>
  <c r="M9" i="90"/>
  <c r="K7" i="59"/>
  <c r="AH6" i="59" s="1"/>
  <c r="M8" i="102"/>
  <c r="M8" i="90"/>
  <c r="L7" i="96"/>
  <c r="AL6" i="96" s="1"/>
  <c r="K6" i="59"/>
  <c r="J9" i="102"/>
  <c r="AI9" i="102" s="1"/>
  <c r="J9" i="90"/>
  <c r="H7" i="59"/>
  <c r="AG6" i="59" s="1"/>
  <c r="L9" i="102"/>
  <c r="L9" i="90"/>
  <c r="J7" i="59"/>
  <c r="K9" i="102"/>
  <c r="K9" i="90"/>
  <c r="J8" i="96"/>
  <c r="K8" i="96"/>
  <c r="L8" i="96"/>
  <c r="AL7" i="96" s="1"/>
  <c r="M8" i="96"/>
  <c r="N8" i="96"/>
  <c r="AN7" i="96" s="1"/>
  <c r="O8" i="96"/>
  <c r="P8" i="96"/>
  <c r="Q8" i="96"/>
  <c r="R8" i="96"/>
  <c r="S8" i="96"/>
  <c r="T8" i="96"/>
  <c r="U8" i="96"/>
  <c r="V8" i="96"/>
  <c r="W8" i="96"/>
  <c r="X8" i="96"/>
  <c r="I8" i="96"/>
  <c r="AK7" i="96" s="1"/>
  <c r="J8" i="60"/>
  <c r="K8" i="60"/>
  <c r="L8" i="60"/>
  <c r="M8" i="60"/>
  <c r="AF8" i="60" s="1"/>
  <c r="N8" i="60"/>
  <c r="O8" i="60"/>
  <c r="P8" i="60"/>
  <c r="Q8" i="60"/>
  <c r="R8" i="60"/>
  <c r="S8" i="60"/>
  <c r="T8" i="60"/>
  <c r="U8" i="60"/>
  <c r="V8" i="60"/>
  <c r="W8" i="60"/>
  <c r="X8" i="60"/>
  <c r="I8" i="60"/>
  <c r="K27" i="102"/>
  <c r="K8" i="99"/>
  <c r="K12" i="98"/>
  <c r="K27" i="90"/>
  <c r="X26" i="97"/>
  <c r="W26" i="97"/>
  <c r="V26" i="97"/>
  <c r="U26" i="97"/>
  <c r="T26" i="97"/>
  <c r="S26" i="97"/>
  <c r="R26" i="97"/>
  <c r="Q26" i="97"/>
  <c r="P26" i="97"/>
  <c r="O26" i="97"/>
  <c r="N26" i="97"/>
  <c r="M26" i="97"/>
  <c r="AF26" i="97" s="1"/>
  <c r="L26" i="97"/>
  <c r="K26" i="97"/>
  <c r="J26" i="97"/>
  <c r="I26" i="97"/>
  <c r="J26" i="96"/>
  <c r="K26" i="96"/>
  <c r="L26" i="96"/>
  <c r="M26" i="96"/>
  <c r="N26" i="96"/>
  <c r="AN25" i="96" s="1"/>
  <c r="O26" i="96"/>
  <c r="P26" i="96"/>
  <c r="Q26" i="96"/>
  <c r="R26" i="96"/>
  <c r="S26" i="96"/>
  <c r="T26" i="96"/>
  <c r="U26" i="96"/>
  <c r="V26" i="96"/>
  <c r="W26" i="96"/>
  <c r="X26" i="96"/>
  <c r="I26" i="96"/>
  <c r="AK25" i="96" s="1"/>
  <c r="J26" i="60"/>
  <c r="O26" i="60"/>
  <c r="Q26" i="60"/>
  <c r="R26" i="60"/>
  <c r="V26" i="60"/>
  <c r="W26" i="60"/>
  <c r="X26" i="60"/>
  <c r="K26" i="102"/>
  <c r="K7" i="99"/>
  <c r="K11" i="98"/>
  <c r="K26" i="90"/>
  <c r="X25" i="97"/>
  <c r="W25" i="97"/>
  <c r="V25" i="97"/>
  <c r="U25" i="97"/>
  <c r="T25" i="97"/>
  <c r="S25" i="97"/>
  <c r="R25" i="97"/>
  <c r="Q25" i="97"/>
  <c r="P25" i="97"/>
  <c r="O25" i="97"/>
  <c r="N25" i="97"/>
  <c r="M25" i="97"/>
  <c r="AF25" i="97" s="1"/>
  <c r="L25" i="97"/>
  <c r="K25" i="97"/>
  <c r="J25" i="97"/>
  <c r="I25" i="97"/>
  <c r="J25" i="96"/>
  <c r="K25" i="96"/>
  <c r="L25" i="96"/>
  <c r="AL24" i="96" s="1"/>
  <c r="M25" i="96"/>
  <c r="N25" i="96"/>
  <c r="AN24" i="96" s="1"/>
  <c r="O25" i="96"/>
  <c r="P25" i="96"/>
  <c r="Q25" i="96"/>
  <c r="R25" i="96"/>
  <c r="S25" i="96"/>
  <c r="T25" i="96"/>
  <c r="U25" i="96"/>
  <c r="V25" i="96"/>
  <c r="W25" i="96"/>
  <c r="X25" i="96"/>
  <c r="I25" i="96"/>
  <c r="J25" i="60"/>
  <c r="Q25" i="60"/>
  <c r="R25" i="60"/>
  <c r="V25" i="60"/>
  <c r="W25" i="60"/>
  <c r="X25" i="60"/>
  <c r="K25" i="102"/>
  <c r="K25" i="90"/>
  <c r="J24" i="96"/>
  <c r="Q24" i="96"/>
  <c r="R24" i="96"/>
  <c r="V24" i="96"/>
  <c r="W24" i="96"/>
  <c r="X24" i="96"/>
  <c r="J24" i="60"/>
  <c r="K24" i="60"/>
  <c r="L24" i="60"/>
  <c r="M24" i="60"/>
  <c r="AF24" i="60" s="1"/>
  <c r="N24" i="60"/>
  <c r="O24" i="60"/>
  <c r="P24" i="60"/>
  <c r="Q24" i="60"/>
  <c r="R24" i="60"/>
  <c r="S24" i="60"/>
  <c r="T24" i="60"/>
  <c r="U24" i="60"/>
  <c r="V24" i="60"/>
  <c r="W24" i="60"/>
  <c r="X24" i="60"/>
  <c r="I24" i="60"/>
  <c r="K24" i="102"/>
  <c r="K24" i="90"/>
  <c r="J23" i="96"/>
  <c r="Q23" i="96"/>
  <c r="R23" i="96"/>
  <c r="V23" i="96"/>
  <c r="W23" i="96"/>
  <c r="X23" i="96"/>
  <c r="J23" i="60"/>
  <c r="K23" i="60"/>
  <c r="L23" i="60"/>
  <c r="M23" i="60"/>
  <c r="AF23" i="60" s="1"/>
  <c r="N23" i="60"/>
  <c r="O23" i="60"/>
  <c r="P23" i="60"/>
  <c r="Q23" i="60"/>
  <c r="R23" i="60"/>
  <c r="S23" i="60"/>
  <c r="T23" i="60"/>
  <c r="U23" i="60"/>
  <c r="V23" i="60"/>
  <c r="W23" i="60"/>
  <c r="X23" i="60"/>
  <c r="I23" i="60"/>
  <c r="K23" i="102"/>
  <c r="K23" i="90"/>
  <c r="J22" i="96"/>
  <c r="Q22" i="96"/>
  <c r="R22" i="96"/>
  <c r="V22" i="96"/>
  <c r="W22" i="96"/>
  <c r="X22" i="96"/>
  <c r="J22" i="60"/>
  <c r="K22" i="60"/>
  <c r="L22" i="60"/>
  <c r="M22" i="60"/>
  <c r="AF22" i="60" s="1"/>
  <c r="N22" i="60"/>
  <c r="O22" i="60"/>
  <c r="P22" i="60"/>
  <c r="Q22" i="60"/>
  <c r="R22" i="60"/>
  <c r="S22" i="60"/>
  <c r="T22" i="60"/>
  <c r="U22" i="60"/>
  <c r="V22" i="60"/>
  <c r="W22" i="60"/>
  <c r="X22" i="60"/>
  <c r="I22" i="60"/>
  <c r="K22" i="102"/>
  <c r="K22" i="90"/>
  <c r="J21" i="96"/>
  <c r="Q21" i="96"/>
  <c r="R21" i="96"/>
  <c r="V21" i="96"/>
  <c r="W21" i="96"/>
  <c r="X21" i="96"/>
  <c r="J21" i="60"/>
  <c r="K21" i="60"/>
  <c r="L21" i="60"/>
  <c r="M21" i="60"/>
  <c r="AF21" i="60" s="1"/>
  <c r="N21" i="60"/>
  <c r="O21" i="60"/>
  <c r="P21" i="60"/>
  <c r="Q21" i="60"/>
  <c r="R21" i="60"/>
  <c r="S21" i="60"/>
  <c r="T21" i="60"/>
  <c r="U21" i="60"/>
  <c r="V21" i="60"/>
  <c r="W21" i="60"/>
  <c r="X21" i="60"/>
  <c r="I21" i="60"/>
  <c r="K21" i="102"/>
  <c r="K21" i="90"/>
  <c r="J20" i="96"/>
  <c r="Q20" i="96"/>
  <c r="R20" i="96"/>
  <c r="V20" i="96"/>
  <c r="W20" i="96"/>
  <c r="X20" i="96"/>
  <c r="J20" i="60"/>
  <c r="K20" i="60"/>
  <c r="L20" i="60"/>
  <c r="M20" i="60"/>
  <c r="AF20" i="60" s="1"/>
  <c r="N20" i="60"/>
  <c r="O20" i="60"/>
  <c r="P20" i="60"/>
  <c r="Q20" i="60"/>
  <c r="R20" i="60"/>
  <c r="S20" i="60"/>
  <c r="T20" i="60"/>
  <c r="U20" i="60"/>
  <c r="V20" i="60"/>
  <c r="W20" i="60"/>
  <c r="X20" i="60"/>
  <c r="Y20" i="60"/>
  <c r="Z20" i="60"/>
  <c r="I20" i="60"/>
  <c r="K20" i="102"/>
  <c r="K20" i="90"/>
  <c r="J19" i="96"/>
  <c r="Q19" i="96"/>
  <c r="R19" i="96"/>
  <c r="V19" i="96"/>
  <c r="W19" i="96"/>
  <c r="X19" i="96"/>
  <c r="J19" i="60"/>
  <c r="K19" i="60"/>
  <c r="L19" i="60"/>
  <c r="M19" i="60"/>
  <c r="AF19" i="60" s="1"/>
  <c r="N19" i="60"/>
  <c r="O19" i="60"/>
  <c r="P19" i="60"/>
  <c r="Q19" i="60"/>
  <c r="R19" i="60"/>
  <c r="S19" i="60"/>
  <c r="T19" i="60"/>
  <c r="U19" i="60"/>
  <c r="V19" i="60"/>
  <c r="W19" i="60"/>
  <c r="X19" i="60"/>
  <c r="Y19" i="60"/>
  <c r="Z19" i="60"/>
  <c r="I19" i="60"/>
  <c r="K19" i="102"/>
  <c r="K19" i="90"/>
  <c r="J18" i="96"/>
  <c r="Q18" i="96"/>
  <c r="R18" i="96"/>
  <c r="V18" i="96"/>
  <c r="W18" i="96"/>
  <c r="X18" i="96"/>
  <c r="J18" i="60"/>
  <c r="K18" i="60"/>
  <c r="L18" i="60"/>
  <c r="M18" i="60"/>
  <c r="AF18" i="60" s="1"/>
  <c r="N18" i="60"/>
  <c r="O18" i="60"/>
  <c r="P18" i="60"/>
  <c r="Q18" i="60"/>
  <c r="R18" i="60"/>
  <c r="S18" i="60"/>
  <c r="T18" i="60"/>
  <c r="U18" i="60"/>
  <c r="V18" i="60"/>
  <c r="W18" i="60"/>
  <c r="X18" i="60"/>
  <c r="Y18" i="60"/>
  <c r="Z18" i="60"/>
  <c r="I18" i="60"/>
  <c r="K18" i="102"/>
  <c r="K18" i="90"/>
  <c r="J17" i="96"/>
  <c r="Q17" i="96"/>
  <c r="R17" i="96"/>
  <c r="V17" i="96"/>
  <c r="W17" i="96"/>
  <c r="X17" i="96"/>
  <c r="J17" i="60"/>
  <c r="K17" i="60"/>
  <c r="L17" i="60"/>
  <c r="M17" i="60"/>
  <c r="AF17" i="60" s="1"/>
  <c r="N17" i="60"/>
  <c r="O17" i="60"/>
  <c r="P17" i="60"/>
  <c r="Q17" i="60"/>
  <c r="R17" i="60"/>
  <c r="S17" i="60"/>
  <c r="T17" i="60"/>
  <c r="U17" i="60"/>
  <c r="V17" i="60"/>
  <c r="W17" i="60"/>
  <c r="X17" i="60"/>
  <c r="Y17" i="60"/>
  <c r="Z17" i="60"/>
  <c r="I17" i="60"/>
  <c r="K17" i="102"/>
  <c r="K17" i="90"/>
  <c r="J16" i="96"/>
  <c r="Q16" i="96"/>
  <c r="R16" i="96"/>
  <c r="V16" i="96"/>
  <c r="W16" i="96"/>
  <c r="X16" i="96"/>
  <c r="J16" i="60"/>
  <c r="K16" i="60"/>
  <c r="L16" i="60"/>
  <c r="M16" i="60"/>
  <c r="AF16" i="60" s="1"/>
  <c r="N16" i="60"/>
  <c r="O16" i="60"/>
  <c r="P16" i="60"/>
  <c r="Q16" i="60"/>
  <c r="R16" i="60"/>
  <c r="S16" i="60"/>
  <c r="T16" i="60"/>
  <c r="U16" i="60"/>
  <c r="V16" i="60"/>
  <c r="W16" i="60"/>
  <c r="X16" i="60"/>
  <c r="Y16" i="60"/>
  <c r="Z16" i="60"/>
  <c r="I16" i="60"/>
  <c r="K16" i="102"/>
  <c r="K16" i="90"/>
  <c r="J15" i="96"/>
  <c r="Q15" i="96"/>
  <c r="R15" i="96"/>
  <c r="V15" i="96"/>
  <c r="W15" i="96"/>
  <c r="X15" i="96"/>
  <c r="J15" i="60"/>
  <c r="K15" i="60"/>
  <c r="L15" i="60"/>
  <c r="M15" i="60"/>
  <c r="AF15" i="60" s="1"/>
  <c r="N15" i="60"/>
  <c r="O15" i="60"/>
  <c r="P15" i="60"/>
  <c r="Q15" i="60"/>
  <c r="R15" i="60"/>
  <c r="S15" i="60"/>
  <c r="T15" i="60"/>
  <c r="U15" i="60"/>
  <c r="V15" i="60"/>
  <c r="W15" i="60"/>
  <c r="X15" i="60"/>
  <c r="Y15" i="60"/>
  <c r="Z15" i="60"/>
  <c r="I15" i="60"/>
  <c r="K15" i="102"/>
  <c r="K15" i="90"/>
  <c r="J14" i="96"/>
  <c r="Q14" i="96"/>
  <c r="R14" i="96"/>
  <c r="V14" i="96"/>
  <c r="W14" i="96"/>
  <c r="X14" i="96"/>
  <c r="J14" i="60"/>
  <c r="K14" i="60"/>
  <c r="L14" i="60"/>
  <c r="M14" i="60"/>
  <c r="AF14" i="60" s="1"/>
  <c r="N14" i="60"/>
  <c r="O14" i="60"/>
  <c r="P14" i="60"/>
  <c r="Q14" i="60"/>
  <c r="R14" i="60"/>
  <c r="S14" i="60"/>
  <c r="T14" i="60"/>
  <c r="U14" i="60"/>
  <c r="V14" i="60"/>
  <c r="W14" i="60"/>
  <c r="X14" i="60"/>
  <c r="Y14" i="60"/>
  <c r="Z14" i="60"/>
  <c r="I14" i="60"/>
  <c r="K14" i="102"/>
  <c r="K14" i="90"/>
  <c r="J13" i="96"/>
  <c r="Q13" i="96"/>
  <c r="R13" i="96"/>
  <c r="V13" i="96"/>
  <c r="W13" i="96"/>
  <c r="X13" i="96"/>
  <c r="J13" i="60"/>
  <c r="K13" i="60"/>
  <c r="L13" i="60"/>
  <c r="M13" i="60"/>
  <c r="AF13" i="60" s="1"/>
  <c r="N13" i="60"/>
  <c r="O13" i="60"/>
  <c r="P13" i="60"/>
  <c r="Q13" i="60"/>
  <c r="R13" i="60"/>
  <c r="S13" i="60"/>
  <c r="T13" i="60"/>
  <c r="U13" i="60"/>
  <c r="V13" i="60"/>
  <c r="W13" i="60"/>
  <c r="X13" i="60"/>
  <c r="Y13" i="60"/>
  <c r="Z13" i="60"/>
  <c r="I13" i="60"/>
  <c r="K13" i="102"/>
  <c r="K13" i="90"/>
  <c r="J12" i="96"/>
  <c r="Q12" i="96"/>
  <c r="R12" i="96"/>
  <c r="V12" i="96"/>
  <c r="W12" i="96"/>
  <c r="X12" i="96"/>
  <c r="J12" i="60"/>
  <c r="K12" i="60"/>
  <c r="L12" i="60"/>
  <c r="M12" i="60"/>
  <c r="AF12" i="60" s="1"/>
  <c r="N12" i="60"/>
  <c r="O12" i="60"/>
  <c r="P12" i="60"/>
  <c r="Q12" i="60"/>
  <c r="R12" i="60"/>
  <c r="S12" i="60"/>
  <c r="T12" i="60"/>
  <c r="U12" i="60"/>
  <c r="V12" i="60"/>
  <c r="W12" i="60"/>
  <c r="X12" i="60"/>
  <c r="Y12" i="60"/>
  <c r="Z12" i="60"/>
  <c r="I12" i="60"/>
  <c r="K12" i="102"/>
  <c r="K12" i="90"/>
  <c r="J11" i="96"/>
  <c r="Q11" i="96"/>
  <c r="V11" i="96"/>
  <c r="W11" i="96"/>
  <c r="X11" i="96"/>
  <c r="J11" i="60"/>
  <c r="K11" i="60"/>
  <c r="L11" i="60"/>
  <c r="M11" i="60"/>
  <c r="AF11" i="60" s="1"/>
  <c r="N11" i="60"/>
  <c r="O11" i="60"/>
  <c r="P11" i="60"/>
  <c r="Q11" i="60"/>
  <c r="R11" i="60"/>
  <c r="S11" i="60"/>
  <c r="T11" i="60"/>
  <c r="U11" i="60"/>
  <c r="V11" i="60"/>
  <c r="W11" i="60"/>
  <c r="X11" i="60"/>
  <c r="Y11" i="60"/>
  <c r="Z11" i="60"/>
  <c r="I11" i="60"/>
  <c r="K11" i="102"/>
  <c r="K11" i="90"/>
  <c r="X10" i="97"/>
  <c r="W10" i="97"/>
  <c r="V10" i="97"/>
  <c r="Q10" i="97"/>
  <c r="J10" i="97"/>
  <c r="J10" i="96"/>
  <c r="Q10" i="96"/>
  <c r="V10" i="96"/>
  <c r="W10" i="96"/>
  <c r="X10" i="96"/>
  <c r="J10" i="60"/>
  <c r="K10" i="60"/>
  <c r="L10" i="60"/>
  <c r="M10" i="60"/>
  <c r="AF10" i="60" s="1"/>
  <c r="N10" i="60"/>
  <c r="O10" i="60"/>
  <c r="P10" i="60"/>
  <c r="Q10" i="60"/>
  <c r="R10" i="60"/>
  <c r="S10" i="60"/>
  <c r="T10" i="60"/>
  <c r="U10" i="60"/>
  <c r="V10" i="60"/>
  <c r="W10" i="60"/>
  <c r="X10" i="60"/>
  <c r="I10" i="60"/>
  <c r="K10" i="102"/>
  <c r="K10" i="90"/>
  <c r="X9" i="97"/>
  <c r="W9" i="97"/>
  <c r="V9" i="97"/>
  <c r="R9" i="97"/>
  <c r="Q9" i="97"/>
  <c r="J9" i="97"/>
  <c r="J9" i="96"/>
  <c r="Q9" i="96"/>
  <c r="R9" i="96"/>
  <c r="V9" i="96"/>
  <c r="W9" i="96"/>
  <c r="X9" i="96"/>
  <c r="J9" i="60"/>
  <c r="K9" i="60"/>
  <c r="L9" i="60"/>
  <c r="M9" i="60"/>
  <c r="AF9" i="60" s="1"/>
  <c r="N9" i="60"/>
  <c r="O9" i="60"/>
  <c r="P9" i="60"/>
  <c r="Q9" i="60"/>
  <c r="R9" i="60"/>
  <c r="S9" i="60"/>
  <c r="T9" i="60"/>
  <c r="U9" i="60"/>
  <c r="V9" i="60"/>
  <c r="W9" i="60"/>
  <c r="X9" i="60"/>
  <c r="I9" i="60"/>
  <c r="N26" i="60"/>
  <c r="M25" i="59"/>
  <c r="T8" i="99"/>
  <c r="S26" i="60"/>
  <c r="T23" i="96"/>
  <c r="S22" i="59"/>
  <c r="U21" i="96"/>
  <c r="T20" i="59"/>
  <c r="U8" i="99"/>
  <c r="T26" i="60"/>
  <c r="S25" i="60"/>
  <c r="T7" i="99"/>
  <c r="U23" i="96"/>
  <c r="T22" i="59"/>
  <c r="T22" i="96"/>
  <c r="S21" i="59"/>
  <c r="S21" i="96"/>
  <c r="R20" i="59"/>
  <c r="U19" i="96"/>
  <c r="T18" i="59"/>
  <c r="T18" i="96"/>
  <c r="S17" i="59"/>
  <c r="U17" i="96"/>
  <c r="T16" i="59"/>
  <c r="T16" i="96"/>
  <c r="S15" i="59"/>
  <c r="S15" i="96"/>
  <c r="R14" i="59"/>
  <c r="U13" i="96"/>
  <c r="T12" i="59"/>
  <c r="T12" i="96"/>
  <c r="S11" i="59"/>
  <c r="S11" i="96"/>
  <c r="R10" i="59"/>
  <c r="U9" i="97"/>
  <c r="U9" i="96"/>
  <c r="T8" i="59"/>
  <c r="U24" i="96"/>
  <c r="T23" i="59"/>
  <c r="S22" i="96"/>
  <c r="R21" i="59"/>
  <c r="U20" i="96"/>
  <c r="T19" i="59"/>
  <c r="T19" i="96"/>
  <c r="S18" i="59"/>
  <c r="S18" i="96"/>
  <c r="R17" i="59"/>
  <c r="T17" i="96"/>
  <c r="S16" i="59"/>
  <c r="S16" i="96"/>
  <c r="R15" i="59"/>
  <c r="U14" i="96"/>
  <c r="T13" i="59"/>
  <c r="T13" i="96"/>
  <c r="S12" i="59"/>
  <c r="S12" i="96"/>
  <c r="R11" i="59"/>
  <c r="U10" i="96"/>
  <c r="U10" i="97"/>
  <c r="T9" i="59"/>
  <c r="T9" i="96"/>
  <c r="T9" i="97"/>
  <c r="S8" i="59"/>
  <c r="T24" i="96"/>
  <c r="S23" i="59"/>
  <c r="T20" i="96"/>
  <c r="S19" i="59"/>
  <c r="S17" i="96"/>
  <c r="R16" i="59"/>
  <c r="U15" i="96"/>
  <c r="T14" i="59"/>
  <c r="T14" i="96"/>
  <c r="S13" i="59"/>
  <c r="S13" i="96"/>
  <c r="R12" i="59"/>
  <c r="U11" i="96"/>
  <c r="T10" i="59"/>
  <c r="T10" i="97"/>
  <c r="T10" i="96"/>
  <c r="S9" i="59"/>
  <c r="S9" i="97"/>
  <c r="S9" i="96"/>
  <c r="R8" i="59"/>
  <c r="V7" i="99"/>
  <c r="U25" i="60"/>
  <c r="S23" i="96"/>
  <c r="R22" i="59"/>
  <c r="S19" i="96"/>
  <c r="R18" i="59"/>
  <c r="U26" i="60"/>
  <c r="V8" i="99"/>
  <c r="U7" i="99"/>
  <c r="T25" i="60"/>
  <c r="S24" i="96"/>
  <c r="R23" i="59"/>
  <c r="U22" i="96"/>
  <c r="T21" i="59"/>
  <c r="T21" i="96"/>
  <c r="S20" i="59"/>
  <c r="S20" i="96"/>
  <c r="R19" i="59"/>
  <c r="U18" i="96"/>
  <c r="T17" i="59"/>
  <c r="U16" i="96"/>
  <c r="T15" i="59"/>
  <c r="T15" i="96"/>
  <c r="S14" i="59"/>
  <c r="S14" i="96"/>
  <c r="R13" i="59"/>
  <c r="U12" i="96"/>
  <c r="T11" i="59"/>
  <c r="T11" i="96"/>
  <c r="S10" i="59"/>
  <c r="S10" i="96"/>
  <c r="S10" i="97"/>
  <c r="R9" i="59"/>
  <c r="P26" i="102"/>
  <c r="P7" i="99"/>
  <c r="P16" i="102"/>
  <c r="P16" i="90"/>
  <c r="O15" i="96"/>
  <c r="N14" i="59"/>
  <c r="P23" i="90"/>
  <c r="P23" i="102"/>
  <c r="O22" i="96"/>
  <c r="N21" i="59"/>
  <c r="P17" i="90"/>
  <c r="P17" i="102"/>
  <c r="O16" i="96"/>
  <c r="N15" i="59"/>
  <c r="O17" i="96"/>
  <c r="P18" i="102"/>
  <c r="P18" i="90"/>
  <c r="N16" i="59"/>
  <c r="P14" i="102"/>
  <c r="O13" i="96"/>
  <c r="P14" i="90"/>
  <c r="N12" i="59"/>
  <c r="O21" i="96"/>
  <c r="P22" i="102"/>
  <c r="P22" i="90"/>
  <c r="N20" i="59"/>
  <c r="P24" i="90"/>
  <c r="O23" i="96"/>
  <c r="P24" i="102"/>
  <c r="N22" i="59"/>
  <c r="P20" i="90"/>
  <c r="O19" i="96"/>
  <c r="P20" i="102"/>
  <c r="N18" i="59"/>
  <c r="P25" i="90"/>
  <c r="P25" i="102"/>
  <c r="O24" i="96"/>
  <c r="N23" i="59"/>
  <c r="P21" i="90"/>
  <c r="P21" i="102"/>
  <c r="O20" i="96"/>
  <c r="N19" i="59"/>
  <c r="P15" i="102"/>
  <c r="P15" i="90"/>
  <c r="O14" i="96"/>
  <c r="N13" i="59"/>
  <c r="P11" i="90"/>
  <c r="P11" i="102"/>
  <c r="O10" i="97"/>
  <c r="O10" i="96"/>
  <c r="N9" i="59"/>
  <c r="N21" i="96"/>
  <c r="AN20" i="96" s="1"/>
  <c r="M20" i="59"/>
  <c r="N15" i="96"/>
  <c r="AN14" i="96" s="1"/>
  <c r="M14" i="59"/>
  <c r="N11" i="96"/>
  <c r="AN10" i="96" s="1"/>
  <c r="M10" i="59"/>
  <c r="N22" i="96"/>
  <c r="AN21" i="96" s="1"/>
  <c r="M21" i="59"/>
  <c r="N16" i="96"/>
  <c r="AN15" i="96" s="1"/>
  <c r="M15" i="59"/>
  <c r="N12" i="96"/>
  <c r="AN11" i="96" s="1"/>
  <c r="M11" i="59"/>
  <c r="N23" i="96"/>
  <c r="AN22" i="96" s="1"/>
  <c r="M22" i="59"/>
  <c r="N19" i="96"/>
  <c r="AN18" i="96" s="1"/>
  <c r="M18" i="59"/>
  <c r="N17" i="96"/>
  <c r="AN16" i="96" s="1"/>
  <c r="M16" i="59"/>
  <c r="N13" i="96"/>
  <c r="AN12" i="96" s="1"/>
  <c r="M12" i="59"/>
  <c r="N9" i="96"/>
  <c r="AN8" i="96" s="1"/>
  <c r="N9" i="97"/>
  <c r="M8" i="59"/>
  <c r="N24" i="96"/>
  <c r="AN23" i="96" s="1"/>
  <c r="M23" i="59"/>
  <c r="N20" i="96"/>
  <c r="AN19" i="96" s="1"/>
  <c r="M19" i="59"/>
  <c r="N18" i="96"/>
  <c r="AN17" i="96" s="1"/>
  <c r="M17" i="59"/>
  <c r="N14" i="96"/>
  <c r="AN13" i="96" s="1"/>
  <c r="M13" i="59"/>
  <c r="N10" i="97"/>
  <c r="N10" i="96"/>
  <c r="AN9" i="96" s="1"/>
  <c r="M9" i="59"/>
  <c r="P25" i="60"/>
  <c r="Q11" i="98"/>
  <c r="Q26" i="102"/>
  <c r="Q7" i="99"/>
  <c r="Q26" i="90"/>
  <c r="N23" i="102"/>
  <c r="M22" i="96"/>
  <c r="N23" i="90"/>
  <c r="L21" i="59"/>
  <c r="AI20" i="59" s="1"/>
  <c r="N17" i="90"/>
  <c r="M16" i="96"/>
  <c r="N17" i="102"/>
  <c r="L15" i="59"/>
  <c r="AI14" i="59" s="1"/>
  <c r="N13" i="90"/>
  <c r="M12" i="96"/>
  <c r="N13" i="102"/>
  <c r="L11" i="59"/>
  <c r="AI10" i="59" s="1"/>
  <c r="Q27" i="102"/>
  <c r="Q8" i="99"/>
  <c r="Q27" i="90"/>
  <c r="Q12" i="98"/>
  <c r="P26" i="60"/>
  <c r="N24" i="102"/>
  <c r="N24" i="90"/>
  <c r="M23" i="96"/>
  <c r="L22" i="59"/>
  <c r="AI21" i="59" s="1"/>
  <c r="Q23" i="102"/>
  <c r="Q23" i="90"/>
  <c r="P22" i="96"/>
  <c r="O21" i="59"/>
  <c r="N20" i="102"/>
  <c r="N20" i="90"/>
  <c r="M19" i="96"/>
  <c r="L18" i="59"/>
  <c r="AI17" i="59" s="1"/>
  <c r="M17" i="96"/>
  <c r="N18" i="90"/>
  <c r="N18" i="102"/>
  <c r="L16" i="59"/>
  <c r="AI15" i="59" s="1"/>
  <c r="P16" i="96"/>
  <c r="Q17" i="90"/>
  <c r="Q17" i="102"/>
  <c r="O15" i="59"/>
  <c r="N14" i="102"/>
  <c r="M13" i="96"/>
  <c r="N14" i="90"/>
  <c r="L12" i="59"/>
  <c r="AI11" i="59" s="1"/>
  <c r="Q13" i="102"/>
  <c r="P12" i="96"/>
  <c r="Q13" i="90"/>
  <c r="O11" i="59"/>
  <c r="P12" i="102"/>
  <c r="P12" i="90"/>
  <c r="O11" i="96"/>
  <c r="N10" i="59"/>
  <c r="N10" i="102"/>
  <c r="N10" i="90"/>
  <c r="M9" i="97"/>
  <c r="AF9" i="97" s="1"/>
  <c r="M9" i="96"/>
  <c r="L8" i="59"/>
  <c r="AI7" i="59" s="1"/>
  <c r="Q24" i="102"/>
  <c r="P23" i="96"/>
  <c r="Q24" i="90"/>
  <c r="O22" i="59"/>
  <c r="N21" i="90"/>
  <c r="N21" i="102"/>
  <c r="M20" i="96"/>
  <c r="L19" i="59"/>
  <c r="AI18" i="59" s="1"/>
  <c r="N19" i="102"/>
  <c r="M18" i="96"/>
  <c r="N19" i="90"/>
  <c r="L17" i="59"/>
  <c r="AI16" i="59" s="1"/>
  <c r="Q14" i="90"/>
  <c r="Q14" i="102"/>
  <c r="P13" i="96"/>
  <c r="O12" i="59"/>
  <c r="Q10" i="90"/>
  <c r="Q10" i="102"/>
  <c r="P9" i="96"/>
  <c r="P9" i="97"/>
  <c r="O8" i="59"/>
  <c r="N25" i="90"/>
  <c r="AK25" i="90" s="1"/>
  <c r="N25" i="102"/>
  <c r="M24" i="96"/>
  <c r="L23" i="59"/>
  <c r="AI22" i="59" s="1"/>
  <c r="P19" i="96"/>
  <c r="Q20" i="90"/>
  <c r="Q20" i="102"/>
  <c r="O18" i="59"/>
  <c r="Q18" i="102"/>
  <c r="Q18" i="90"/>
  <c r="P17" i="96"/>
  <c r="O16" i="59"/>
  <c r="N15" i="102"/>
  <c r="M14" i="96"/>
  <c r="N15" i="90"/>
  <c r="L13" i="59"/>
  <c r="AI12" i="59" s="1"/>
  <c r="P13" i="102"/>
  <c r="O12" i="96"/>
  <c r="P13" i="90"/>
  <c r="N11" i="59"/>
  <c r="N11" i="102"/>
  <c r="M10" i="97"/>
  <c r="AF10" i="97" s="1"/>
  <c r="M10" i="96"/>
  <c r="N11" i="90"/>
  <c r="L9" i="59"/>
  <c r="AI8" i="59" s="1"/>
  <c r="N7" i="99"/>
  <c r="N26" i="90"/>
  <c r="N26" i="102"/>
  <c r="M25" i="60"/>
  <c r="N11" i="98"/>
  <c r="P24" i="96"/>
  <c r="Q25" i="90"/>
  <c r="Q25" i="102"/>
  <c r="O23" i="59"/>
  <c r="M21" i="96"/>
  <c r="N22" i="90"/>
  <c r="N22" i="102"/>
  <c r="L20" i="59"/>
  <c r="AI19" i="59" s="1"/>
  <c r="P20" i="96"/>
  <c r="Q21" i="90"/>
  <c r="Q21" i="102"/>
  <c r="O19" i="59"/>
  <c r="N16" i="102"/>
  <c r="N16" i="90"/>
  <c r="M15" i="96"/>
  <c r="L14" i="59"/>
  <c r="AI13" i="59" s="1"/>
  <c r="Q15" i="90"/>
  <c r="P14" i="96"/>
  <c r="Q15" i="102"/>
  <c r="O13" i="59"/>
  <c r="N12" i="102"/>
  <c r="N12" i="90"/>
  <c r="M11" i="96"/>
  <c r="L10" i="59"/>
  <c r="AI9" i="59" s="1"/>
  <c r="P10" i="96"/>
  <c r="Q11" i="90"/>
  <c r="P10" i="97"/>
  <c r="Q11" i="102"/>
  <c r="O9" i="59"/>
  <c r="O9" i="96"/>
  <c r="P10" i="102"/>
  <c r="P10" i="90"/>
  <c r="AG10" i="90" s="1"/>
  <c r="O9" i="97"/>
  <c r="N8" i="59"/>
  <c r="N27" i="102"/>
  <c r="N8" i="99"/>
  <c r="M26" i="60"/>
  <c r="N27" i="90"/>
  <c r="N12" i="98"/>
  <c r="Q22" i="102"/>
  <c r="Q22" i="90"/>
  <c r="P21" i="96"/>
  <c r="O20" i="59"/>
  <c r="P15" i="96"/>
  <c r="Q16" i="90"/>
  <c r="Q16" i="102"/>
  <c r="O14" i="59"/>
  <c r="Q12" i="90"/>
  <c r="P11" i="96"/>
  <c r="Q12" i="102"/>
  <c r="O10" i="59"/>
  <c r="Q10" i="59"/>
  <c r="R11" i="96"/>
  <c r="Q9" i="59"/>
  <c r="R10" i="97"/>
  <c r="R10" i="96"/>
  <c r="I27" i="96"/>
  <c r="AK26" i="96" s="1"/>
  <c r="I27" i="97"/>
  <c r="H26" i="59"/>
  <c r="AG25" i="59" s="1"/>
  <c r="J14" i="102"/>
  <c r="AI14" i="102" s="1"/>
  <c r="I13" i="96"/>
  <c r="AK12" i="96" s="1"/>
  <c r="J14" i="90"/>
  <c r="H12" i="59"/>
  <c r="AG11" i="59" s="1"/>
  <c r="J25" i="102"/>
  <c r="AI25" i="102" s="1"/>
  <c r="J25" i="90"/>
  <c r="I24" i="96"/>
  <c r="AK23" i="96" s="1"/>
  <c r="H23" i="59"/>
  <c r="AG22" i="59" s="1"/>
  <c r="J21" i="102"/>
  <c r="AI21" i="102" s="1"/>
  <c r="J21" i="90"/>
  <c r="I20" i="96"/>
  <c r="AK19" i="96" s="1"/>
  <c r="H19" i="59"/>
  <c r="AG18" i="59" s="1"/>
  <c r="J19" i="102"/>
  <c r="AI19" i="102" s="1"/>
  <c r="J19" i="90"/>
  <c r="I18" i="96"/>
  <c r="AK17" i="96" s="1"/>
  <c r="H17" i="59"/>
  <c r="AG16" i="59" s="1"/>
  <c r="J15" i="90"/>
  <c r="J15" i="102"/>
  <c r="AI15" i="102" s="1"/>
  <c r="I14" i="96"/>
  <c r="AK13" i="96" s="1"/>
  <c r="H13" i="59"/>
  <c r="AG12" i="59" s="1"/>
  <c r="J11" i="90"/>
  <c r="I10" i="97"/>
  <c r="I10" i="96"/>
  <c r="AK9" i="96" s="1"/>
  <c r="J11" i="102"/>
  <c r="AI11" i="102" s="1"/>
  <c r="H9" i="59"/>
  <c r="AG8" i="59" s="1"/>
  <c r="J24" i="102"/>
  <c r="AI24" i="102" s="1"/>
  <c r="I23" i="96"/>
  <c r="AK22" i="96" s="1"/>
  <c r="J24" i="90"/>
  <c r="H22" i="59"/>
  <c r="AG21" i="59" s="1"/>
  <c r="J18" i="102"/>
  <c r="AI18" i="102" s="1"/>
  <c r="I17" i="96"/>
  <c r="AK16" i="96" s="1"/>
  <c r="J18" i="90"/>
  <c r="H16" i="59"/>
  <c r="AG15" i="59" s="1"/>
  <c r="J11" i="98"/>
  <c r="I25" i="60"/>
  <c r="J26" i="102"/>
  <c r="AI26" i="102" s="1"/>
  <c r="J7" i="99"/>
  <c r="J26" i="90"/>
  <c r="J22" i="102"/>
  <c r="AI22" i="102" s="1"/>
  <c r="I21" i="96"/>
  <c r="AK20" i="96" s="1"/>
  <c r="J22" i="90"/>
  <c r="H20" i="59"/>
  <c r="AG19" i="59" s="1"/>
  <c r="J16" i="102"/>
  <c r="AI16" i="102" s="1"/>
  <c r="J16" i="90"/>
  <c r="I15" i="96"/>
  <c r="AK14" i="96" s="1"/>
  <c r="H14" i="59"/>
  <c r="AG13" i="59" s="1"/>
  <c r="I11" i="96"/>
  <c r="AK10" i="96" s="1"/>
  <c r="J12" i="102"/>
  <c r="AI12" i="102" s="1"/>
  <c r="J12" i="90"/>
  <c r="H10" i="59"/>
  <c r="AG9" i="59" s="1"/>
  <c r="J20" i="102"/>
  <c r="AI20" i="102" s="1"/>
  <c r="I19" i="96"/>
  <c r="AK18" i="96" s="1"/>
  <c r="J20" i="90"/>
  <c r="H18" i="59"/>
  <c r="AG17" i="59" s="1"/>
  <c r="J10" i="102"/>
  <c r="AI10" i="102" s="1"/>
  <c r="I9" i="96"/>
  <c r="AK8" i="96" s="1"/>
  <c r="I9" i="97"/>
  <c r="J10" i="90"/>
  <c r="H8" i="59"/>
  <c r="AG7" i="59" s="1"/>
  <c r="I28" i="97"/>
  <c r="I28" i="96"/>
  <c r="AK27" i="96" s="1"/>
  <c r="H27" i="59"/>
  <c r="AG26" i="59" s="1"/>
  <c r="J27" i="102"/>
  <c r="AI27" i="102" s="1"/>
  <c r="J8" i="99"/>
  <c r="J12" i="98"/>
  <c r="J27" i="90"/>
  <c r="I26" i="60"/>
  <c r="J23" i="102"/>
  <c r="AI23" i="102" s="1"/>
  <c r="J23" i="90"/>
  <c r="I22" i="96"/>
  <c r="AK21" i="96" s="1"/>
  <c r="H21" i="59"/>
  <c r="AG20" i="59" s="1"/>
  <c r="J17" i="102"/>
  <c r="AI17" i="102" s="1"/>
  <c r="J17" i="90"/>
  <c r="I16" i="96"/>
  <c r="AK15" i="96" s="1"/>
  <c r="H15" i="59"/>
  <c r="AG14" i="59" s="1"/>
  <c r="J13" i="90"/>
  <c r="I12" i="96"/>
  <c r="AK11" i="96" s="1"/>
  <c r="J13" i="102"/>
  <c r="AI13" i="102" s="1"/>
  <c r="H11" i="59"/>
  <c r="AG10" i="59" s="1"/>
  <c r="L25" i="102"/>
  <c r="L25" i="90"/>
  <c r="K24" i="96"/>
  <c r="J23" i="59"/>
  <c r="K18" i="96"/>
  <c r="L19" i="102"/>
  <c r="L19" i="90"/>
  <c r="J17" i="59"/>
  <c r="L15" i="102"/>
  <c r="K14" i="96"/>
  <c r="L15" i="90"/>
  <c r="J13" i="59"/>
  <c r="L11" i="98"/>
  <c r="K25" i="60"/>
  <c r="L26" i="102"/>
  <c r="L7" i="99"/>
  <c r="L26" i="90"/>
  <c r="L22" i="102"/>
  <c r="L22" i="90"/>
  <c r="K21" i="96"/>
  <c r="J20" i="59"/>
  <c r="K15" i="96"/>
  <c r="L16" i="90"/>
  <c r="L16" i="102"/>
  <c r="J14" i="59"/>
  <c r="K11" i="96"/>
  <c r="L12" i="90"/>
  <c r="L12" i="102"/>
  <c r="J10" i="59"/>
  <c r="L17" i="102"/>
  <c r="L17" i="90"/>
  <c r="K16" i="96"/>
  <c r="J15" i="59"/>
  <c r="L13" i="90"/>
  <c r="K12" i="96"/>
  <c r="L13" i="102"/>
  <c r="J11" i="59"/>
  <c r="L8" i="99"/>
  <c r="L12" i="98"/>
  <c r="K26" i="60"/>
  <c r="L27" i="102"/>
  <c r="L27" i="90"/>
  <c r="K22" i="96"/>
  <c r="L23" i="102"/>
  <c r="L23" i="90"/>
  <c r="J21" i="59"/>
  <c r="K23" i="96"/>
  <c r="L24" i="102"/>
  <c r="L24" i="90"/>
  <c r="J22" i="59"/>
  <c r="K19" i="96"/>
  <c r="L20" i="102"/>
  <c r="L20" i="90"/>
  <c r="J18" i="59"/>
  <c r="L18" i="102"/>
  <c r="L18" i="90"/>
  <c r="K17" i="96"/>
  <c r="J16" i="59"/>
  <c r="L14" i="90"/>
  <c r="L14" i="102"/>
  <c r="K13" i="96"/>
  <c r="J12" i="59"/>
  <c r="L10" i="90"/>
  <c r="L10" i="102"/>
  <c r="K9" i="96"/>
  <c r="K9" i="97"/>
  <c r="J8" i="59"/>
  <c r="L21" i="102"/>
  <c r="L21" i="90"/>
  <c r="K20" i="96"/>
  <c r="J19" i="59"/>
  <c r="L11" i="102"/>
  <c r="K10" i="97"/>
  <c r="K10" i="96"/>
  <c r="L11" i="90"/>
  <c r="J9" i="59"/>
  <c r="M8" i="99"/>
  <c r="M12" i="98"/>
  <c r="L26" i="60"/>
  <c r="M27" i="102"/>
  <c r="M27" i="90"/>
  <c r="M13" i="102"/>
  <c r="M13" i="90"/>
  <c r="L12" i="96"/>
  <c r="AL11" i="96" s="1"/>
  <c r="K11" i="59"/>
  <c r="AH10" i="59" s="1"/>
  <c r="M24" i="102"/>
  <c r="L23" i="96"/>
  <c r="AL22" i="96" s="1"/>
  <c r="M24" i="90"/>
  <c r="K22" i="59"/>
  <c r="AH21" i="59" s="1"/>
  <c r="M20" i="102"/>
  <c r="L19" i="96"/>
  <c r="AL18" i="96" s="1"/>
  <c r="M20" i="90"/>
  <c r="K18" i="59"/>
  <c r="AH17" i="59" s="1"/>
  <c r="L17" i="96"/>
  <c r="AL16" i="96" s="1"/>
  <c r="M18" i="102"/>
  <c r="M18" i="90"/>
  <c r="K16" i="59"/>
  <c r="AH15" i="59" s="1"/>
  <c r="L13" i="96"/>
  <c r="AL12" i="96" s="1"/>
  <c r="M14" i="102"/>
  <c r="M14" i="90"/>
  <c r="K12" i="59"/>
  <c r="AH11" i="59" s="1"/>
  <c r="L9" i="97"/>
  <c r="L9" i="96"/>
  <c r="AL8" i="96" s="1"/>
  <c r="M10" i="102"/>
  <c r="M10" i="90"/>
  <c r="K8" i="59"/>
  <c r="AH7" i="59" s="1"/>
  <c r="M21" i="90"/>
  <c r="M21" i="102"/>
  <c r="L20" i="96"/>
  <c r="AL19" i="96" s="1"/>
  <c r="K19" i="59"/>
  <c r="AH18" i="59" s="1"/>
  <c r="M19" i="90"/>
  <c r="L18" i="96"/>
  <c r="AL17" i="96" s="1"/>
  <c r="M19" i="102"/>
  <c r="K17" i="59"/>
  <c r="AH16" i="59" s="1"/>
  <c r="M15" i="102"/>
  <c r="M15" i="90"/>
  <c r="L14" i="96"/>
  <c r="AL13" i="96" s="1"/>
  <c r="K13" i="59"/>
  <c r="AH12" i="59" s="1"/>
  <c r="M11" i="102"/>
  <c r="M11" i="90"/>
  <c r="L10" i="97"/>
  <c r="L10" i="96"/>
  <c r="AL9" i="96" s="1"/>
  <c r="K9" i="59"/>
  <c r="AH8" i="59" s="1"/>
  <c r="M23" i="90"/>
  <c r="L22" i="96"/>
  <c r="AL21" i="96" s="1"/>
  <c r="M23" i="102"/>
  <c r="K21" i="59"/>
  <c r="AH20" i="59" s="1"/>
  <c r="M17" i="90"/>
  <c r="M17" i="102"/>
  <c r="L16" i="96"/>
  <c r="AL15" i="96" s="1"/>
  <c r="K15" i="59"/>
  <c r="AH14" i="59" s="1"/>
  <c r="M25" i="90"/>
  <c r="M25" i="102"/>
  <c r="L24" i="96"/>
  <c r="AL23" i="96" s="1"/>
  <c r="K23" i="59"/>
  <c r="AH22" i="59" s="1"/>
  <c r="M26" i="102"/>
  <c r="M11" i="98"/>
  <c r="M7" i="99"/>
  <c r="M26" i="90"/>
  <c r="L25" i="60"/>
  <c r="L21" i="96"/>
  <c r="AL20" i="96" s="1"/>
  <c r="M22" i="102"/>
  <c r="M22" i="90"/>
  <c r="K20" i="59"/>
  <c r="AH19" i="59" s="1"/>
  <c r="M16" i="102"/>
  <c r="L15" i="96"/>
  <c r="AL14" i="96" s="1"/>
  <c r="M16" i="90"/>
  <c r="K14" i="59"/>
  <c r="AH13" i="59" s="1"/>
  <c r="M12" i="102"/>
  <c r="L11" i="96"/>
  <c r="AL10" i="96" s="1"/>
  <c r="M12" i="90"/>
  <c r="K10" i="59"/>
  <c r="AH9" i="59" s="1"/>
  <c r="P26" i="90"/>
  <c r="O25" i="60"/>
  <c r="P11" i="98"/>
  <c r="N25" i="60"/>
  <c r="M24" i="59"/>
  <c r="O24" i="59"/>
  <c r="T25" i="59"/>
  <c r="S25" i="59"/>
  <c r="R25" i="59"/>
  <c r="R24" i="59"/>
  <c r="T24" i="59"/>
  <c r="S24" i="59"/>
  <c r="N24" i="59"/>
  <c r="O25" i="59"/>
  <c r="L25" i="59"/>
  <c r="AI24" i="59" s="1"/>
  <c r="L24" i="59"/>
  <c r="AI23" i="59" s="1"/>
  <c r="AL25" i="96"/>
  <c r="K25" i="59"/>
  <c r="AH24" i="59" s="1"/>
  <c r="K24" i="59"/>
  <c r="AH23" i="59" s="1"/>
  <c r="H25" i="59"/>
  <c r="AG24" i="59" s="1"/>
  <c r="I25" i="59"/>
  <c r="J25" i="59"/>
  <c r="J24" i="59"/>
  <c r="I24" i="59"/>
  <c r="AK24" i="96"/>
  <c r="H24" i="59"/>
  <c r="AG23" i="59" s="1"/>
  <c r="I23" i="59"/>
  <c r="I17" i="59"/>
  <c r="I9" i="59"/>
  <c r="I20" i="59"/>
  <c r="I10" i="59"/>
  <c r="I21" i="59"/>
  <c r="I15" i="59"/>
  <c r="I11" i="59"/>
  <c r="I7" i="59"/>
  <c r="I19" i="59"/>
  <c r="I13" i="59"/>
  <c r="I14" i="59"/>
  <c r="I6" i="59"/>
  <c r="I22" i="59"/>
  <c r="I18" i="59"/>
  <c r="I16" i="59"/>
  <c r="I12" i="59"/>
  <c r="I8" i="59"/>
  <c r="T30" i="40"/>
  <c r="T29" i="40"/>
  <c r="T25" i="40"/>
  <c r="T21" i="40"/>
  <c r="T17" i="40"/>
  <c r="T22" i="40"/>
  <c r="T32" i="40"/>
  <c r="T24" i="40"/>
  <c r="T20" i="40"/>
  <c r="T26" i="40"/>
  <c r="T31" i="40"/>
  <c r="T27" i="40"/>
  <c r="T23" i="40"/>
  <c r="T19" i="40"/>
  <c r="U16" i="40"/>
  <c r="V16" i="40" s="1"/>
  <c r="J8" i="90"/>
  <c r="U34" i="40"/>
  <c r="V34" i="40" s="1"/>
  <c r="U14" i="40"/>
  <c r="U31" i="40"/>
  <c r="V31" i="40" s="1"/>
  <c r="U23" i="40"/>
  <c r="V23" i="40" s="1"/>
  <c r="U18" i="40"/>
  <c r="V18" i="40" s="1"/>
  <c r="U29" i="40"/>
  <c r="V29" i="40" s="1"/>
  <c r="U25" i="40"/>
  <c r="U21" i="40"/>
  <c r="V21" i="40" s="1"/>
  <c r="U13" i="40"/>
  <c r="AA7" i="101" s="1"/>
  <c r="U32" i="40"/>
  <c r="V32" i="40" s="1"/>
  <c r="U24" i="40"/>
  <c r="V24" i="40" s="1"/>
  <c r="U33" i="40"/>
  <c r="V33" i="40" s="1"/>
  <c r="U27" i="40"/>
  <c r="V27" i="40" s="1"/>
  <c r="U19" i="40"/>
  <c r="V19" i="40" s="1"/>
  <c r="U28" i="40"/>
  <c r="V28" i="40" s="1"/>
  <c r="U30" i="40"/>
  <c r="V30" i="40" s="1"/>
  <c r="U26" i="40"/>
  <c r="V26" i="40" s="1"/>
  <c r="U22" i="40"/>
  <c r="V22" i="40" s="1"/>
  <c r="V25" i="40"/>
  <c r="U17" i="40"/>
  <c r="V17" i="40" s="1"/>
  <c r="U20" i="40"/>
  <c r="V20" i="40" s="1"/>
  <c r="T28" i="40"/>
  <c r="T33" i="40"/>
  <c r="U12" i="40"/>
  <c r="L33" i="41"/>
  <c r="M33" i="41"/>
  <c r="L34" i="41"/>
  <c r="M34" i="41"/>
  <c r="L35" i="41"/>
  <c r="M35" i="41"/>
  <c r="L36" i="41"/>
  <c r="M36" i="41"/>
  <c r="L37" i="41"/>
  <c r="M37" i="41"/>
  <c r="L38" i="41"/>
  <c r="M38" i="41"/>
  <c r="L39" i="41"/>
  <c r="M39" i="41"/>
  <c r="L40" i="41"/>
  <c r="M40" i="41"/>
  <c r="L41" i="41"/>
  <c r="M41" i="41"/>
  <c r="L42" i="41"/>
  <c r="M42" i="41"/>
  <c r="L43" i="41"/>
  <c r="M43" i="41"/>
  <c r="L44" i="41"/>
  <c r="M44" i="41"/>
  <c r="J9" i="33"/>
  <c r="K9" i="33"/>
  <c r="L9" i="33"/>
  <c r="J10" i="33"/>
  <c r="K10" i="33"/>
  <c r="L10" i="33"/>
  <c r="J11" i="33"/>
  <c r="K11" i="33"/>
  <c r="L11" i="33"/>
  <c r="J12" i="33"/>
  <c r="K12" i="33"/>
  <c r="L12" i="33"/>
  <c r="J13" i="33"/>
  <c r="K13" i="33"/>
  <c r="L13" i="33"/>
  <c r="J14" i="33"/>
  <c r="K14" i="33"/>
  <c r="L14" i="33"/>
  <c r="J15" i="33"/>
  <c r="K15" i="33"/>
  <c r="L15" i="33"/>
  <c r="J16" i="33"/>
  <c r="K16" i="33"/>
  <c r="L16" i="33"/>
  <c r="J17" i="33"/>
  <c r="K17" i="33"/>
  <c r="L17" i="33"/>
  <c r="J18" i="33"/>
  <c r="K18" i="33"/>
  <c r="L18" i="33"/>
  <c r="J19" i="33"/>
  <c r="K19" i="33"/>
  <c r="L19" i="33"/>
  <c r="J20" i="33"/>
  <c r="K20" i="33"/>
  <c r="L20" i="33"/>
  <c r="J21" i="33"/>
  <c r="K21" i="33"/>
  <c r="L21" i="33"/>
  <c r="J22" i="33"/>
  <c r="K22" i="33"/>
  <c r="L22" i="33"/>
  <c r="J23" i="33"/>
  <c r="K23" i="33"/>
  <c r="L23" i="33"/>
  <c r="J24" i="33"/>
  <c r="K24" i="33"/>
  <c r="L24" i="33"/>
  <c r="J25" i="33"/>
  <c r="K25" i="33"/>
  <c r="L25" i="33"/>
  <c r="J26" i="33"/>
  <c r="K26" i="33"/>
  <c r="L26" i="33"/>
  <c r="J27" i="33"/>
  <c r="K27" i="33"/>
  <c r="L27" i="33"/>
  <c r="J28" i="33"/>
  <c r="K28" i="33"/>
  <c r="L28" i="33"/>
  <c r="J29" i="33"/>
  <c r="K29" i="33"/>
  <c r="L29" i="33"/>
  <c r="J30" i="33"/>
  <c r="K30" i="33"/>
  <c r="L30" i="33"/>
  <c r="J31" i="33"/>
  <c r="K31" i="33"/>
  <c r="L31" i="33"/>
  <c r="J32" i="33"/>
  <c r="K32" i="33"/>
  <c r="L32" i="33"/>
  <c r="J33" i="33"/>
  <c r="K33" i="33"/>
  <c r="L33" i="33"/>
  <c r="K8" i="33"/>
  <c r="L8" i="33"/>
  <c r="J8" i="33"/>
  <c r="K7" i="33"/>
  <c r="L7" i="33"/>
  <c r="J7" i="33"/>
  <c r="F9" i="33"/>
  <c r="F10" i="33"/>
  <c r="F11" i="33"/>
  <c r="F12" i="33"/>
  <c r="F13" i="33"/>
  <c r="F14" i="33"/>
  <c r="F15" i="33"/>
  <c r="G15" i="33"/>
  <c r="F16" i="33"/>
  <c r="G16" i="33"/>
  <c r="F17" i="33"/>
  <c r="G17" i="33"/>
  <c r="F18" i="33"/>
  <c r="G18" i="33"/>
  <c r="F19" i="33"/>
  <c r="G19" i="33"/>
  <c r="F20" i="33"/>
  <c r="G20" i="33"/>
  <c r="F21" i="33"/>
  <c r="G21" i="33"/>
  <c r="F22" i="33"/>
  <c r="G22" i="33"/>
  <c r="F23" i="33"/>
  <c r="G23" i="33"/>
  <c r="F24" i="33"/>
  <c r="G24" i="33"/>
  <c r="F25" i="33"/>
  <c r="G25" i="33"/>
  <c r="F26" i="33"/>
  <c r="G26" i="33"/>
  <c r="F27" i="33"/>
  <c r="G27" i="33"/>
  <c r="F28" i="33"/>
  <c r="G28" i="33"/>
  <c r="F29" i="33"/>
  <c r="G29" i="33"/>
  <c r="F30" i="33"/>
  <c r="G30" i="33"/>
  <c r="F31" i="33"/>
  <c r="G31" i="33"/>
  <c r="F32" i="33"/>
  <c r="G32" i="33"/>
  <c r="F33" i="33"/>
  <c r="G33" i="33"/>
  <c r="F8" i="33"/>
  <c r="C9" i="33"/>
  <c r="D9" i="33"/>
  <c r="C10" i="33"/>
  <c r="D10" i="33"/>
  <c r="C11" i="33"/>
  <c r="D11" i="33"/>
  <c r="C12" i="33"/>
  <c r="D12" i="33"/>
  <c r="C13" i="33"/>
  <c r="D13" i="33"/>
  <c r="C14" i="33"/>
  <c r="D14" i="33"/>
  <c r="C15" i="33"/>
  <c r="D15" i="33"/>
  <c r="C16" i="33"/>
  <c r="D16" i="33"/>
  <c r="C17" i="33"/>
  <c r="D17" i="33"/>
  <c r="C18" i="33"/>
  <c r="D18" i="33"/>
  <c r="C19" i="33"/>
  <c r="D19" i="33"/>
  <c r="C20" i="33"/>
  <c r="D20" i="33"/>
  <c r="C21" i="33"/>
  <c r="D21" i="33"/>
  <c r="C22" i="33"/>
  <c r="D22" i="33"/>
  <c r="C23" i="33"/>
  <c r="D23" i="33"/>
  <c r="C24" i="33"/>
  <c r="D24" i="33"/>
  <c r="C25" i="33"/>
  <c r="D25" i="33"/>
  <c r="C26" i="33"/>
  <c r="D26" i="33"/>
  <c r="C27" i="33"/>
  <c r="D27" i="33"/>
  <c r="C28" i="33"/>
  <c r="D28" i="33"/>
  <c r="C29" i="33"/>
  <c r="D29" i="33"/>
  <c r="C30" i="33"/>
  <c r="D30" i="33"/>
  <c r="C31" i="33"/>
  <c r="D31" i="33"/>
  <c r="C32" i="33"/>
  <c r="D32" i="33"/>
  <c r="C33" i="33"/>
  <c r="D33" i="33"/>
  <c r="D8" i="33"/>
  <c r="C8" i="33"/>
  <c r="AD26" i="101" l="1"/>
  <c r="AE26" i="101" s="1"/>
  <c r="AJ26" i="101"/>
  <c r="AK26" i="101" s="1"/>
  <c r="AJ27" i="101"/>
  <c r="AK27" i="101" s="1"/>
  <c r="AD27" i="101"/>
  <c r="AE27" i="101" s="1"/>
  <c r="AD28" i="101"/>
  <c r="AE28" i="101" s="1"/>
  <c r="AJ28" i="101"/>
  <c r="AK28" i="101" s="1"/>
  <c r="AJ13" i="101"/>
  <c r="AK13" i="101" s="1"/>
  <c r="AD13" i="101"/>
  <c r="AE13" i="101" s="1"/>
  <c r="AD14" i="101"/>
  <c r="AE14" i="101" s="1"/>
  <c r="AJ14" i="101"/>
  <c r="AK14" i="101" s="1"/>
  <c r="AD15" i="101"/>
  <c r="AE15" i="101" s="1"/>
  <c r="AJ15" i="101"/>
  <c r="AK15" i="101" s="1"/>
  <c r="AF15" i="101"/>
  <c r="AJ16" i="101"/>
  <c r="AK16" i="101" s="1"/>
  <c r="AD16" i="101"/>
  <c r="AE16" i="101" s="1"/>
  <c r="AJ17" i="101"/>
  <c r="AK17" i="101" s="1"/>
  <c r="AD17" i="101"/>
  <c r="AE17" i="101" s="1"/>
  <c r="AD18" i="101"/>
  <c r="AE18" i="101" s="1"/>
  <c r="AJ18" i="101"/>
  <c r="AK18" i="101" s="1"/>
  <c r="AJ19" i="101"/>
  <c r="AK19" i="101" s="1"/>
  <c r="AD19" i="101"/>
  <c r="AE19" i="101" s="1"/>
  <c r="AF19" i="101"/>
  <c r="AD20" i="101"/>
  <c r="AE20" i="101" s="1"/>
  <c r="AJ20" i="101"/>
  <c r="AK20" i="101" s="1"/>
  <c r="AJ21" i="101"/>
  <c r="AK21" i="101" s="1"/>
  <c r="AD21" i="101"/>
  <c r="AE21" i="101" s="1"/>
  <c r="AD22" i="101"/>
  <c r="AE22" i="101" s="1"/>
  <c r="AJ22" i="101"/>
  <c r="AK22" i="101" s="1"/>
  <c r="AJ23" i="101"/>
  <c r="AK23" i="101" s="1"/>
  <c r="AD23" i="101"/>
  <c r="AE23" i="101" s="1"/>
  <c r="AF23" i="101"/>
  <c r="AD24" i="101"/>
  <c r="AE24" i="101" s="1"/>
  <c r="AJ24" i="101"/>
  <c r="AK24" i="101" s="1"/>
  <c r="AJ25" i="101"/>
  <c r="AK25" i="101" s="1"/>
  <c r="AD25" i="101"/>
  <c r="AE25" i="101" s="1"/>
  <c r="AF25" i="101"/>
  <c r="AC7" i="60"/>
  <c r="AD7" i="60" s="1"/>
  <c r="AM6" i="96"/>
  <c r="AF7" i="96"/>
  <c r="AF27" i="96"/>
  <c r="AM26" i="96"/>
  <c r="AF8" i="96"/>
  <c r="AM7" i="96"/>
  <c r="AF35" i="97"/>
  <c r="A9" i="97" s="1"/>
  <c r="B14" i="97" s="1"/>
  <c r="AC11" i="60"/>
  <c r="AD11" i="60" s="1"/>
  <c r="AC12" i="60"/>
  <c r="AD12" i="60" s="1"/>
  <c r="AC13" i="60"/>
  <c r="AD13" i="60" s="1"/>
  <c r="AC14" i="60"/>
  <c r="AD14" i="60" s="1"/>
  <c r="AC15" i="60"/>
  <c r="AD15" i="60" s="1"/>
  <c r="AC16" i="60"/>
  <c r="AD16" i="60" s="1"/>
  <c r="AC17" i="60"/>
  <c r="AD17" i="60" s="1"/>
  <c r="AC18" i="60"/>
  <c r="AD18" i="60" s="1"/>
  <c r="AC19" i="60"/>
  <c r="AD19" i="60" s="1"/>
  <c r="AC20" i="60"/>
  <c r="AD20" i="60" s="1"/>
  <c r="AF15" i="96"/>
  <c r="AM14" i="96"/>
  <c r="AM12" i="96"/>
  <c r="AF13" i="96"/>
  <c r="AF21" i="96"/>
  <c r="AM20" i="96"/>
  <c r="AM9" i="96"/>
  <c r="AF10" i="96"/>
  <c r="AM23" i="96"/>
  <c r="AF24" i="96"/>
  <c r="AF17" i="96"/>
  <c r="AM16" i="96"/>
  <c r="AM11" i="96"/>
  <c r="AF12" i="96"/>
  <c r="AM15" i="96"/>
  <c r="AF16" i="96"/>
  <c r="AM21" i="96"/>
  <c r="AF22" i="96"/>
  <c r="N37" i="99"/>
  <c r="AI8" i="99"/>
  <c r="AI36" i="99" s="1"/>
  <c r="A9" i="99" s="1"/>
  <c r="B15" i="99" s="1"/>
  <c r="AK11" i="98"/>
  <c r="AK36" i="98" s="1"/>
  <c r="N37" i="98"/>
  <c r="AM13" i="96"/>
  <c r="AF14" i="96"/>
  <c r="AF20" i="96"/>
  <c r="AM19" i="96"/>
  <c r="AF9" i="96"/>
  <c r="AM8" i="96"/>
  <c r="AM10" i="96"/>
  <c r="AF11" i="96"/>
  <c r="AM17" i="96"/>
  <c r="AF18" i="96"/>
  <c r="AF19" i="96"/>
  <c r="AM18" i="96"/>
  <c r="AF23" i="96"/>
  <c r="AM22" i="96"/>
  <c r="AJ8" i="59"/>
  <c r="AJ9" i="59"/>
  <c r="AG11" i="98"/>
  <c r="AF26" i="60"/>
  <c r="AM25" i="96"/>
  <c r="AF26" i="96"/>
  <c r="AF25" i="96"/>
  <c r="AM24" i="96"/>
  <c r="AK8" i="90"/>
  <c r="N37" i="90"/>
  <c r="AF35" i="96" l="1"/>
  <c r="A9" i="96" s="1"/>
  <c r="B14" i="96" s="1"/>
  <c r="AF35" i="60"/>
  <c r="C8" i="37"/>
  <c r="I6" i="93" s="1"/>
  <c r="H33" i="41" l="1"/>
  <c r="H34" i="41"/>
  <c r="H35" i="41"/>
  <c r="H36" i="41"/>
  <c r="H37" i="41"/>
  <c r="H38" i="41"/>
  <c r="H39" i="41"/>
  <c r="H40" i="41"/>
  <c r="H41" i="41"/>
  <c r="H42" i="41"/>
  <c r="H43" i="41"/>
  <c r="I33" i="41"/>
  <c r="I34" i="41"/>
  <c r="I35" i="41"/>
  <c r="I36" i="41"/>
  <c r="I37" i="41"/>
  <c r="I38" i="41"/>
  <c r="I39" i="41"/>
  <c r="I40" i="41"/>
  <c r="I41" i="41"/>
  <c r="I42" i="41"/>
  <c r="I43" i="41"/>
  <c r="C39" i="41" l="1"/>
  <c r="D39" i="41"/>
  <c r="E39" i="41"/>
  <c r="N39" i="41"/>
  <c r="O39" i="41"/>
  <c r="P39" i="41"/>
  <c r="R39" i="41"/>
  <c r="C40" i="41"/>
  <c r="D40" i="41"/>
  <c r="E40" i="41"/>
  <c r="N40" i="41"/>
  <c r="O40" i="41"/>
  <c r="P40" i="41"/>
  <c r="R40" i="41"/>
  <c r="C41" i="41"/>
  <c r="D41" i="41"/>
  <c r="E41" i="41"/>
  <c r="N41" i="41"/>
  <c r="O41" i="41"/>
  <c r="P41" i="41"/>
  <c r="R41" i="41"/>
  <c r="C42" i="41"/>
  <c r="D42" i="41"/>
  <c r="E42" i="41"/>
  <c r="N42" i="41"/>
  <c r="O42" i="41"/>
  <c r="P42" i="41"/>
  <c r="R42" i="41"/>
  <c r="C43" i="41"/>
  <c r="D43" i="41"/>
  <c r="E43" i="41"/>
  <c r="J43" i="41"/>
  <c r="N43" i="41"/>
  <c r="O43" i="41"/>
  <c r="P43" i="41"/>
  <c r="R43" i="41"/>
  <c r="T43" i="41" l="1"/>
  <c r="U43" i="41" s="1"/>
  <c r="J40" i="41"/>
  <c r="J41" i="41"/>
  <c r="J42" i="41"/>
  <c r="J39" i="41"/>
  <c r="T39" i="41" l="1"/>
  <c r="U39" i="41" s="1"/>
  <c r="T42" i="41"/>
  <c r="U42" i="41" s="1"/>
  <c r="T41" i="41"/>
  <c r="U41" i="41" s="1"/>
  <c r="T40" i="41"/>
  <c r="U40" i="41" s="1"/>
  <c r="T45" i="31" l="1"/>
  <c r="R45" i="31"/>
  <c r="R44" i="31" s="1"/>
  <c r="K45" i="31"/>
  <c r="K44" i="31"/>
  <c r="F45" i="31"/>
  <c r="F44" i="31"/>
  <c r="M45" i="31"/>
  <c r="L46" i="31" l="1"/>
  <c r="S46" i="31"/>
  <c r="U45" i="31"/>
  <c r="D6" i="31"/>
  <c r="N45" i="31"/>
  <c r="E46" i="31"/>
  <c r="C6" i="31"/>
  <c r="T44" i="31"/>
  <c r="M44" i="31"/>
  <c r="F6" i="31" l="1"/>
  <c r="E7" i="31" s="1"/>
  <c r="D7" i="31" l="1"/>
  <c r="C7" i="31"/>
  <c r="F7" i="31" l="1"/>
  <c r="F17" i="44"/>
  <c r="O17" i="44" s="1"/>
  <c r="F6" i="44"/>
  <c r="O6" i="44" s="1"/>
  <c r="F7" i="44"/>
  <c r="O7" i="44" s="1"/>
  <c r="F8" i="44"/>
  <c r="O8" i="44" s="1"/>
  <c r="F9" i="44"/>
  <c r="O9" i="44" s="1"/>
  <c r="F10" i="44"/>
  <c r="O10" i="44" s="1"/>
  <c r="F11" i="44"/>
  <c r="O11" i="44" s="1"/>
  <c r="F12" i="44"/>
  <c r="O12" i="44" s="1"/>
  <c r="F13" i="44"/>
  <c r="O13" i="44" s="1"/>
  <c r="F14" i="44"/>
  <c r="O14" i="44" s="1"/>
  <c r="F15" i="44"/>
  <c r="O15" i="44" s="1"/>
  <c r="F16" i="44"/>
  <c r="O16" i="44" s="1"/>
  <c r="F18" i="44"/>
  <c r="O18" i="44" s="1"/>
  <c r="F19" i="44"/>
  <c r="O19" i="44" s="1"/>
  <c r="F5" i="44"/>
  <c r="O5" i="44" s="1"/>
  <c r="F4" i="44"/>
  <c r="O4" i="44" s="1"/>
  <c r="S4" i="40"/>
  <c r="E12" i="40"/>
  <c r="D12" i="40"/>
  <c r="C12" i="40"/>
  <c r="J6" i="101" l="1"/>
  <c r="K6" i="101"/>
  <c r="L6" i="101"/>
  <c r="AM6" i="101" s="1"/>
  <c r="M6" i="101"/>
  <c r="N6" i="101"/>
  <c r="O6" i="101"/>
  <c r="P6" i="101"/>
  <c r="Q6" i="101"/>
  <c r="R6" i="101"/>
  <c r="S6" i="101"/>
  <c r="T6" i="101"/>
  <c r="U6" i="101"/>
  <c r="V6" i="101"/>
  <c r="W6" i="101"/>
  <c r="X6" i="101"/>
  <c r="Y6" i="101"/>
  <c r="AA6" i="101"/>
  <c r="AB6" i="101"/>
  <c r="I6" i="101"/>
  <c r="G13" i="44"/>
  <c r="C13" i="44" s="1"/>
  <c r="U6" i="40"/>
  <c r="U5" i="40"/>
  <c r="U4" i="40"/>
  <c r="V5" i="40"/>
  <c r="V6" i="40"/>
  <c r="G14" i="44" s="1"/>
  <c r="C14" i="44" s="1"/>
  <c r="T30" i="41"/>
  <c r="T31" i="41"/>
  <c r="AJ6" i="101" l="1"/>
  <c r="AK6" i="101" s="1"/>
  <c r="AK30" i="101" s="1"/>
  <c r="B6" i="101" s="1"/>
  <c r="AD6" i="101"/>
  <c r="AF6" i="101"/>
  <c r="AF30" i="101" s="1"/>
  <c r="Y27" i="97"/>
  <c r="Y27" i="96"/>
  <c r="Y26" i="97"/>
  <c r="Y26" i="96"/>
  <c r="Y26" i="60"/>
  <c r="Z8" i="99"/>
  <c r="U31" i="41"/>
  <c r="U30" i="41"/>
  <c r="AE6" i="101" l="1"/>
  <c r="AE30" i="101" s="1"/>
  <c r="AD30" i="101"/>
  <c r="D6" i="101"/>
  <c r="C6" i="101"/>
  <c r="Z26" i="97"/>
  <c r="AC26" i="97" s="1"/>
  <c r="AD26" i="97" s="1"/>
  <c r="Z26" i="96"/>
  <c r="X26" i="59"/>
  <c r="Z27" i="97"/>
  <c r="AD27" i="97" s="1"/>
  <c r="Z27" i="96"/>
  <c r="AA8" i="99"/>
  <c r="Z26" i="60"/>
  <c r="AC26" i="60" s="1"/>
  <c r="AD8" i="99"/>
  <c r="AF8" i="99" s="1"/>
  <c r="AG8" i="99" s="1"/>
  <c r="X25" i="59"/>
  <c r="J33" i="41"/>
  <c r="J34" i="41"/>
  <c r="J35" i="41"/>
  <c r="J36" i="41"/>
  <c r="J37" i="41"/>
  <c r="J38" i="41"/>
  <c r="R33" i="41"/>
  <c r="R34" i="41"/>
  <c r="R35" i="41"/>
  <c r="R36" i="41"/>
  <c r="R37" i="41"/>
  <c r="R38" i="41"/>
  <c r="C33" i="41"/>
  <c r="D33" i="41"/>
  <c r="C34" i="41"/>
  <c r="D34" i="41"/>
  <c r="C35" i="41"/>
  <c r="D35" i="41"/>
  <c r="C36" i="41"/>
  <c r="D36" i="41"/>
  <c r="C37" i="41"/>
  <c r="D37" i="41"/>
  <c r="C38" i="41"/>
  <c r="D38" i="41"/>
  <c r="T25" i="41"/>
  <c r="T26" i="41"/>
  <c r="T27" i="41"/>
  <c r="T28" i="41"/>
  <c r="T29" i="41"/>
  <c r="T32" i="41"/>
  <c r="E33" i="41"/>
  <c r="T33" i="41"/>
  <c r="N33" i="41"/>
  <c r="O33" i="41"/>
  <c r="P33" i="41"/>
  <c r="E34" i="41"/>
  <c r="T34" i="41"/>
  <c r="N34" i="41"/>
  <c r="O34" i="41"/>
  <c r="P34" i="41"/>
  <c r="E35" i="41"/>
  <c r="T35" i="41"/>
  <c r="N35" i="41"/>
  <c r="O35" i="41"/>
  <c r="P35" i="41"/>
  <c r="E36" i="41"/>
  <c r="T36" i="41"/>
  <c r="N36" i="41"/>
  <c r="O36" i="41"/>
  <c r="P36" i="41"/>
  <c r="E37" i="41"/>
  <c r="T37" i="41"/>
  <c r="N37" i="41"/>
  <c r="O37" i="41"/>
  <c r="P37" i="41"/>
  <c r="E38" i="41"/>
  <c r="T38" i="41"/>
  <c r="N38" i="41"/>
  <c r="O38" i="41"/>
  <c r="P38" i="41"/>
  <c r="Y24" i="96" l="1"/>
  <c r="Y24" i="60"/>
  <c r="Y23" i="96"/>
  <c r="Y23" i="60"/>
  <c r="Y21" i="96"/>
  <c r="Y21" i="60"/>
  <c r="Y22" i="96"/>
  <c r="Y22" i="60"/>
  <c r="Y34" i="97"/>
  <c r="X34" i="97"/>
  <c r="W34" i="97"/>
  <c r="AC34" i="97" s="1"/>
  <c r="V34" i="97"/>
  <c r="U34" i="97"/>
  <c r="T34" i="97"/>
  <c r="S34" i="97"/>
  <c r="R34" i="97"/>
  <c r="Q34" i="97"/>
  <c r="P34" i="97"/>
  <c r="O34" i="97"/>
  <c r="N34" i="97"/>
  <c r="M34" i="97"/>
  <c r="L34" i="97"/>
  <c r="K34" i="97"/>
  <c r="J34" i="97"/>
  <c r="J34" i="96"/>
  <c r="K34" i="96"/>
  <c r="L34" i="96"/>
  <c r="AL33" i="96" s="1"/>
  <c r="M34" i="96"/>
  <c r="AM33" i="96" s="1"/>
  <c r="N34" i="96"/>
  <c r="AN33" i="96" s="1"/>
  <c r="O34" i="96"/>
  <c r="P34" i="96"/>
  <c r="Q34" i="96"/>
  <c r="R34" i="96"/>
  <c r="S34" i="96"/>
  <c r="T34" i="96"/>
  <c r="U34" i="96"/>
  <c r="V34" i="96"/>
  <c r="W34" i="96"/>
  <c r="AC34" i="96" s="1"/>
  <c r="X34" i="96"/>
  <c r="Y34" i="96"/>
  <c r="J34" i="60"/>
  <c r="K34" i="60"/>
  <c r="L34" i="60"/>
  <c r="M34" i="60"/>
  <c r="N34" i="60"/>
  <c r="O34" i="60"/>
  <c r="P34" i="60"/>
  <c r="Q34" i="60"/>
  <c r="R34" i="60"/>
  <c r="S34" i="60"/>
  <c r="T34" i="60"/>
  <c r="U34" i="60"/>
  <c r="V34" i="60"/>
  <c r="W34" i="60"/>
  <c r="X34" i="60"/>
  <c r="Y34" i="60"/>
  <c r="Z34" i="60"/>
  <c r="AC34" i="60" s="1"/>
  <c r="I34" i="60"/>
  <c r="Y33" i="97"/>
  <c r="X33" i="97"/>
  <c r="W33" i="97"/>
  <c r="AC33" i="97" s="1"/>
  <c r="V33" i="97"/>
  <c r="U33" i="97"/>
  <c r="T33" i="97"/>
  <c r="S33" i="97"/>
  <c r="R33" i="97"/>
  <c r="Q33" i="97"/>
  <c r="P33" i="97"/>
  <c r="O33" i="97"/>
  <c r="N33" i="97"/>
  <c r="M33" i="97"/>
  <c r="L33" i="97"/>
  <c r="K33" i="97"/>
  <c r="J33" i="97"/>
  <c r="J33" i="96"/>
  <c r="K33" i="96"/>
  <c r="L33" i="96"/>
  <c r="AL32" i="96" s="1"/>
  <c r="M33" i="96"/>
  <c r="AM32" i="96" s="1"/>
  <c r="N33" i="96"/>
  <c r="AN32" i="96" s="1"/>
  <c r="O33" i="96"/>
  <c r="P33" i="96"/>
  <c r="Q33" i="96"/>
  <c r="R33" i="96"/>
  <c r="S33" i="96"/>
  <c r="T33" i="96"/>
  <c r="U33" i="96"/>
  <c r="V33" i="96"/>
  <c r="W33" i="96"/>
  <c r="AC33" i="96" s="1"/>
  <c r="X33" i="96"/>
  <c r="Y33" i="96"/>
  <c r="J33" i="60"/>
  <c r="K33" i="60"/>
  <c r="L33" i="60"/>
  <c r="M33" i="60"/>
  <c r="N33" i="60"/>
  <c r="O33" i="60"/>
  <c r="P33" i="60"/>
  <c r="Q33" i="60"/>
  <c r="R33" i="60"/>
  <c r="S33" i="60"/>
  <c r="T33" i="60"/>
  <c r="U33" i="60"/>
  <c r="V33" i="60"/>
  <c r="W33" i="60"/>
  <c r="X33" i="60"/>
  <c r="Y33" i="60"/>
  <c r="Z33" i="60"/>
  <c r="AC33" i="60" s="1"/>
  <c r="I33" i="60"/>
  <c r="Y32" i="97"/>
  <c r="X32" i="97"/>
  <c r="W32" i="97"/>
  <c r="AC32" i="97" s="1"/>
  <c r="V32" i="97"/>
  <c r="U32" i="97"/>
  <c r="T32" i="97"/>
  <c r="S32" i="97"/>
  <c r="R32" i="97"/>
  <c r="Q32" i="97"/>
  <c r="P32" i="97"/>
  <c r="O32" i="97"/>
  <c r="N32" i="97"/>
  <c r="M32" i="97"/>
  <c r="L32" i="97"/>
  <c r="K32" i="97"/>
  <c r="J32" i="97"/>
  <c r="J32" i="96"/>
  <c r="K32" i="96"/>
  <c r="L32" i="96"/>
  <c r="AL31" i="96" s="1"/>
  <c r="M32" i="96"/>
  <c r="AM31" i="96" s="1"/>
  <c r="N32" i="96"/>
  <c r="AN31" i="96" s="1"/>
  <c r="O32" i="96"/>
  <c r="P32" i="96"/>
  <c r="Q32" i="96"/>
  <c r="R32" i="96"/>
  <c r="S32" i="96"/>
  <c r="T32" i="96"/>
  <c r="U32" i="96"/>
  <c r="V32" i="96"/>
  <c r="W32" i="96"/>
  <c r="AC32" i="96" s="1"/>
  <c r="X32" i="96"/>
  <c r="Y32" i="96"/>
  <c r="J32" i="60"/>
  <c r="K32" i="60"/>
  <c r="L32" i="60"/>
  <c r="M32" i="60"/>
  <c r="N32" i="60"/>
  <c r="O32" i="60"/>
  <c r="P32" i="60"/>
  <c r="Q32" i="60"/>
  <c r="R32" i="60"/>
  <c r="S32" i="60"/>
  <c r="T32" i="60"/>
  <c r="U32" i="60"/>
  <c r="V32" i="60"/>
  <c r="W32" i="60"/>
  <c r="X32" i="60"/>
  <c r="Y32" i="60"/>
  <c r="Z32" i="60"/>
  <c r="AC32" i="60" s="1"/>
  <c r="I32" i="60"/>
  <c r="Y31" i="97"/>
  <c r="X31" i="97"/>
  <c r="W31" i="97"/>
  <c r="AC31" i="97" s="1"/>
  <c r="V31" i="97"/>
  <c r="U31" i="97"/>
  <c r="T31" i="97"/>
  <c r="S31" i="97"/>
  <c r="R31" i="97"/>
  <c r="Q31" i="97"/>
  <c r="P31" i="97"/>
  <c r="O31" i="97"/>
  <c r="N31" i="97"/>
  <c r="M31" i="97"/>
  <c r="L31" i="97"/>
  <c r="K31" i="97"/>
  <c r="J31" i="97"/>
  <c r="J31" i="96"/>
  <c r="K31" i="96"/>
  <c r="L31" i="96"/>
  <c r="AL30" i="96" s="1"/>
  <c r="M31" i="96"/>
  <c r="AM30" i="96" s="1"/>
  <c r="N31" i="96"/>
  <c r="AN30" i="96" s="1"/>
  <c r="O31" i="96"/>
  <c r="P31" i="96"/>
  <c r="Q31" i="96"/>
  <c r="R31" i="96"/>
  <c r="S31" i="96"/>
  <c r="T31" i="96"/>
  <c r="U31" i="96"/>
  <c r="V31" i="96"/>
  <c r="W31" i="96"/>
  <c r="AC31" i="96" s="1"/>
  <c r="X31" i="96"/>
  <c r="Y31" i="96"/>
  <c r="J31" i="60"/>
  <c r="K31" i="60"/>
  <c r="L31" i="60"/>
  <c r="M31" i="60"/>
  <c r="N31" i="60"/>
  <c r="O31" i="60"/>
  <c r="P31" i="60"/>
  <c r="Q31" i="60"/>
  <c r="R31" i="60"/>
  <c r="S31" i="60"/>
  <c r="T31" i="60"/>
  <c r="U31" i="60"/>
  <c r="V31" i="60"/>
  <c r="W31" i="60"/>
  <c r="X31" i="60"/>
  <c r="Y31" i="60"/>
  <c r="Z31" i="60"/>
  <c r="AC31" i="60" s="1"/>
  <c r="I31" i="60"/>
  <c r="Y30" i="97"/>
  <c r="X30" i="97"/>
  <c r="W30" i="97"/>
  <c r="AC30" i="97" s="1"/>
  <c r="V30" i="97"/>
  <c r="U30" i="97"/>
  <c r="T30" i="97"/>
  <c r="S30" i="97"/>
  <c r="R30" i="97"/>
  <c r="Q30" i="97"/>
  <c r="P30" i="97"/>
  <c r="O30" i="97"/>
  <c r="N30" i="97"/>
  <c r="M30" i="97"/>
  <c r="L30" i="97"/>
  <c r="K30" i="97"/>
  <c r="J30" i="97"/>
  <c r="J30" i="96"/>
  <c r="K30" i="96"/>
  <c r="L30" i="96"/>
  <c r="AL29" i="96" s="1"/>
  <c r="M30" i="96"/>
  <c r="AM29" i="96" s="1"/>
  <c r="N30" i="96"/>
  <c r="AN29" i="96" s="1"/>
  <c r="O30" i="96"/>
  <c r="P30" i="96"/>
  <c r="Q30" i="96"/>
  <c r="R30" i="96"/>
  <c r="S30" i="96"/>
  <c r="T30" i="96"/>
  <c r="U30" i="96"/>
  <c r="V30" i="96"/>
  <c r="W30" i="96"/>
  <c r="AC30" i="96" s="1"/>
  <c r="X30" i="96"/>
  <c r="Y30" i="96"/>
  <c r="J30" i="60"/>
  <c r="K30" i="60"/>
  <c r="L30" i="60"/>
  <c r="M30" i="60"/>
  <c r="N30" i="60"/>
  <c r="O30" i="60"/>
  <c r="P30" i="60"/>
  <c r="Q30" i="60"/>
  <c r="R30" i="60"/>
  <c r="S30" i="60"/>
  <c r="T30" i="60"/>
  <c r="U30" i="60"/>
  <c r="V30" i="60"/>
  <c r="W30" i="60"/>
  <c r="X30" i="60"/>
  <c r="Y30" i="60"/>
  <c r="Z30" i="60"/>
  <c r="AC30" i="60" s="1"/>
  <c r="I30" i="60"/>
  <c r="Y29" i="97"/>
  <c r="X29" i="97"/>
  <c r="W29" i="97"/>
  <c r="AC29" i="97" s="1"/>
  <c r="V29" i="97"/>
  <c r="U29" i="97"/>
  <c r="T29" i="97"/>
  <c r="S29" i="97"/>
  <c r="R29" i="97"/>
  <c r="Q29" i="97"/>
  <c r="P29" i="97"/>
  <c r="O29" i="97"/>
  <c r="N29" i="97"/>
  <c r="M29" i="97"/>
  <c r="L29" i="97"/>
  <c r="K29" i="97"/>
  <c r="J29" i="97"/>
  <c r="J29" i="96"/>
  <c r="K29" i="96"/>
  <c r="L29" i="96"/>
  <c r="AL28" i="96" s="1"/>
  <c r="M29" i="96"/>
  <c r="AM28" i="96" s="1"/>
  <c r="N29" i="96"/>
  <c r="AN28" i="96" s="1"/>
  <c r="O29" i="96"/>
  <c r="P29" i="96"/>
  <c r="Q29" i="96"/>
  <c r="R29" i="96"/>
  <c r="S29" i="96"/>
  <c r="T29" i="96"/>
  <c r="U29" i="96"/>
  <c r="V29" i="96"/>
  <c r="W29" i="96"/>
  <c r="AC29" i="96" s="1"/>
  <c r="X29" i="96"/>
  <c r="Y29" i="96"/>
  <c r="J29" i="60"/>
  <c r="K29" i="60"/>
  <c r="L29" i="60"/>
  <c r="M29" i="60"/>
  <c r="N29" i="60"/>
  <c r="O29" i="60"/>
  <c r="P29" i="60"/>
  <c r="Q29" i="60"/>
  <c r="R29" i="60"/>
  <c r="S29" i="60"/>
  <c r="T29" i="60"/>
  <c r="U29" i="60"/>
  <c r="V29" i="60"/>
  <c r="W29" i="60"/>
  <c r="X29" i="60"/>
  <c r="Y29" i="60"/>
  <c r="Z29" i="60"/>
  <c r="AC29" i="60" s="1"/>
  <c r="I29" i="60"/>
  <c r="Y28" i="97"/>
  <c r="Y28" i="96"/>
  <c r="Y25" i="97"/>
  <c r="Y25" i="96"/>
  <c r="H34" i="97"/>
  <c r="H34" i="60"/>
  <c r="H34" i="96"/>
  <c r="H33" i="97"/>
  <c r="H33" i="60"/>
  <c r="H33" i="96"/>
  <c r="H32" i="97"/>
  <c r="H32" i="60"/>
  <c r="H32" i="96"/>
  <c r="H31" i="97"/>
  <c r="H31" i="60"/>
  <c r="H31" i="96"/>
  <c r="H30" i="97"/>
  <c r="H30" i="60"/>
  <c r="H30" i="96"/>
  <c r="H29" i="97"/>
  <c r="H29" i="60"/>
  <c r="H29" i="96"/>
  <c r="AO26" i="96"/>
  <c r="AD27" i="96"/>
  <c r="AQ26" i="96" s="1"/>
  <c r="AL25" i="59"/>
  <c r="AC26" i="59"/>
  <c r="Z26" i="59"/>
  <c r="Z7" i="99"/>
  <c r="Y25" i="60"/>
  <c r="I31" i="96"/>
  <c r="AK30" i="96" s="1"/>
  <c r="I31" i="97"/>
  <c r="I29" i="97"/>
  <c r="I29" i="96"/>
  <c r="AK28" i="96" s="1"/>
  <c r="I33" i="97"/>
  <c r="I33" i="96"/>
  <c r="AK32" i="96" s="1"/>
  <c r="I34" i="97"/>
  <c r="I34" i="96"/>
  <c r="AK33" i="96" s="1"/>
  <c r="I32" i="97"/>
  <c r="I32" i="96"/>
  <c r="AK31" i="96" s="1"/>
  <c r="I30" i="96"/>
  <c r="AK29" i="96" s="1"/>
  <c r="I30" i="97"/>
  <c r="AL24" i="59"/>
  <c r="Z25" i="59"/>
  <c r="AC25" i="59"/>
  <c r="AD26" i="60"/>
  <c r="AC26" i="96"/>
  <c r="AD26" i="96" s="1"/>
  <c r="AO25" i="96"/>
  <c r="U35" i="41"/>
  <c r="U27" i="41"/>
  <c r="Z23" i="60" s="1"/>
  <c r="AC23" i="60" s="1"/>
  <c r="AD23" i="60" s="1"/>
  <c r="U25" i="41"/>
  <c r="Z21" i="60" s="1"/>
  <c r="AC21" i="60" s="1"/>
  <c r="AD21" i="60" s="1"/>
  <c r="U29" i="41"/>
  <c r="U38" i="41"/>
  <c r="U34" i="41"/>
  <c r="U33" i="41"/>
  <c r="U28" i="41"/>
  <c r="Z24" i="60" s="1"/>
  <c r="AC24" i="60" s="1"/>
  <c r="AD24" i="60" s="1"/>
  <c r="U26" i="41"/>
  <c r="Z22" i="60" s="1"/>
  <c r="AC22" i="60" s="1"/>
  <c r="AD22" i="60" s="1"/>
  <c r="U37" i="41"/>
  <c r="U36" i="41"/>
  <c r="U32" i="41"/>
  <c r="X27" i="59" l="1"/>
  <c r="Z28" i="97"/>
  <c r="AD28" i="97" s="1"/>
  <c r="Z28" i="96"/>
  <c r="Z32" i="97"/>
  <c r="AD32" i="97" s="1"/>
  <c r="Z32" i="96"/>
  <c r="Z33" i="97"/>
  <c r="AD33" i="97" s="1"/>
  <c r="Z33" i="96"/>
  <c r="AO32" i="96" s="1"/>
  <c r="Z29" i="97"/>
  <c r="AD29" i="97" s="1"/>
  <c r="Z29" i="96"/>
  <c r="Z30" i="97"/>
  <c r="AD30" i="97" s="1"/>
  <c r="Z30" i="96"/>
  <c r="Z34" i="97"/>
  <c r="AD34" i="97" s="1"/>
  <c r="Z34" i="96"/>
  <c r="Z25" i="97"/>
  <c r="AC25" i="97" s="1"/>
  <c r="AD25" i="97" s="1"/>
  <c r="Z25" i="96"/>
  <c r="Z31" i="97"/>
  <c r="AD31" i="97" s="1"/>
  <c r="Z31" i="96"/>
  <c r="AF25" i="90"/>
  <c r="AF25" i="102"/>
  <c r="AK25" i="102" s="1"/>
  <c r="AS25" i="102" s="1"/>
  <c r="Z24" i="96"/>
  <c r="X23" i="59"/>
  <c r="AA7" i="99"/>
  <c r="AF11" i="98"/>
  <c r="AD7" i="99"/>
  <c r="Z25" i="60"/>
  <c r="AC25" i="60" s="1"/>
  <c r="AF22" i="90"/>
  <c r="Z21" i="96"/>
  <c r="AF22" i="102"/>
  <c r="AK22" i="102" s="1"/>
  <c r="AS22" i="102" s="1"/>
  <c r="X20" i="59"/>
  <c r="AF24" i="90"/>
  <c r="AF24" i="102"/>
  <c r="AK24" i="102" s="1"/>
  <c r="AS24" i="102" s="1"/>
  <c r="Z23" i="96"/>
  <c r="X22" i="59"/>
  <c r="AF23" i="90"/>
  <c r="AF23" i="102"/>
  <c r="AK23" i="102" s="1"/>
  <c r="AS23" i="102" s="1"/>
  <c r="Z22" i="96"/>
  <c r="X21" i="59"/>
  <c r="AQ25" i="96"/>
  <c r="X24" i="59"/>
  <c r="D3" i="48"/>
  <c r="F11" i="75"/>
  <c r="F10" i="75"/>
  <c r="F9" i="75"/>
  <c r="F7" i="75"/>
  <c r="F6" i="75"/>
  <c r="D39" i="75" a="1"/>
  <c r="D39" i="75" s="1"/>
  <c r="K19" i="75"/>
  <c r="AD33" i="96" l="1"/>
  <c r="AQ32" i="96" s="1"/>
  <c r="AD31" i="96"/>
  <c r="AQ30" i="96" s="1"/>
  <c r="AO30" i="96"/>
  <c r="AD34" i="96"/>
  <c r="AQ33" i="96" s="1"/>
  <c r="AO33" i="96"/>
  <c r="AO29" i="96"/>
  <c r="AD30" i="96"/>
  <c r="AQ29" i="96" s="1"/>
  <c r="AD29" i="96"/>
  <c r="AQ28" i="96" s="1"/>
  <c r="AO28" i="96"/>
  <c r="AO31" i="96"/>
  <c r="AD32" i="96"/>
  <c r="AQ31" i="96" s="1"/>
  <c r="AO27" i="96"/>
  <c r="AD28" i="96"/>
  <c r="AQ27" i="96" s="1"/>
  <c r="AL26" i="59"/>
  <c r="AC27" i="59"/>
  <c r="Z27" i="59"/>
  <c r="AL19" i="59"/>
  <c r="Z20" i="59"/>
  <c r="AL22" i="59"/>
  <c r="Z23" i="59"/>
  <c r="AA23" i="59" s="1"/>
  <c r="AM22" i="59" s="1"/>
  <c r="AC23" i="59"/>
  <c r="AO22" i="96"/>
  <c r="AC23" i="96"/>
  <c r="AD23" i="96" s="1"/>
  <c r="AQ22" i="96" s="1"/>
  <c r="AF7" i="99"/>
  <c r="AD36" i="99"/>
  <c r="AO23" i="96"/>
  <c r="AC24" i="96"/>
  <c r="AD24" i="96" s="1"/>
  <c r="AQ23" i="96" s="1"/>
  <c r="AO21" i="96"/>
  <c r="AC22" i="96"/>
  <c r="AD22" i="96" s="1"/>
  <c r="AQ21" i="96" s="1"/>
  <c r="AC21" i="96"/>
  <c r="AD21" i="96" s="1"/>
  <c r="AQ20" i="96" s="1"/>
  <c r="AO20" i="96"/>
  <c r="AF36" i="98"/>
  <c r="AH11" i="98"/>
  <c r="AH36" i="98" s="1"/>
  <c r="AL20" i="59"/>
  <c r="Z21" i="59"/>
  <c r="AA21" i="59" s="1"/>
  <c r="AM20" i="59" s="1"/>
  <c r="AC21" i="59"/>
  <c r="AC22" i="59"/>
  <c r="AL21" i="59"/>
  <c r="Z22" i="59"/>
  <c r="AA22" i="59" s="1"/>
  <c r="AM21" i="59" s="1"/>
  <c r="AC24" i="59"/>
  <c r="AL23" i="59"/>
  <c r="Z24" i="59"/>
  <c r="AD25" i="60"/>
  <c r="AO24" i="96"/>
  <c r="AC25" i="96"/>
  <c r="E8" i="31"/>
  <c r="D8" i="31"/>
  <c r="C8" i="31"/>
  <c r="F8" i="31"/>
  <c r="G39" i="75"/>
  <c r="F39" i="75"/>
  <c r="E39" i="75"/>
  <c r="AI11" i="98" l="1"/>
  <c r="AI36" i="98" s="1"/>
  <c r="AG7" i="99"/>
  <c r="AG36" i="99" s="1"/>
  <c r="B6" i="99" s="1"/>
  <c r="AF36" i="99"/>
  <c r="AD25" i="96"/>
  <c r="AI7" i="53"/>
  <c r="AI8" i="53"/>
  <c r="AI9" i="53"/>
  <c r="AI10" i="53"/>
  <c r="AI11" i="53"/>
  <c r="AI12" i="53"/>
  <c r="AI13" i="53"/>
  <c r="AI14" i="53"/>
  <c r="AI15" i="53"/>
  <c r="AI16" i="53"/>
  <c r="AI17" i="53"/>
  <c r="AI18" i="53"/>
  <c r="AI19" i="53"/>
  <c r="AI20" i="53"/>
  <c r="AI6" i="53"/>
  <c r="D6" i="99" l="1"/>
  <c r="C6" i="99"/>
  <c r="AQ24" i="96"/>
  <c r="T24" i="41"/>
  <c r="Y20" i="96" s="1"/>
  <c r="T12" i="41"/>
  <c r="T13" i="41"/>
  <c r="Y9" i="60" s="1"/>
  <c r="T14" i="41"/>
  <c r="Y10" i="60" s="1"/>
  <c r="T15" i="41"/>
  <c r="Y11" i="96" s="1"/>
  <c r="T16" i="41"/>
  <c r="Y12" i="96" s="1"/>
  <c r="T17" i="41"/>
  <c r="T18" i="41"/>
  <c r="Y14" i="96" s="1"/>
  <c r="T19" i="41"/>
  <c r="Y15" i="96" s="1"/>
  <c r="T20" i="41"/>
  <c r="Y16" i="96" s="1"/>
  <c r="T21" i="41"/>
  <c r="Y17" i="96" s="1"/>
  <c r="T23" i="41"/>
  <c r="Y19" i="96" s="1"/>
  <c r="Y7" i="96"/>
  <c r="F13" i="39"/>
  <c r="F12" i="39"/>
  <c r="N12" i="39" s="1"/>
  <c r="F11" i="39"/>
  <c r="R11" i="39" s="1"/>
  <c r="F10" i="39"/>
  <c r="R10" i="39" s="1"/>
  <c r="F9" i="39"/>
  <c r="Q9" i="39" s="1"/>
  <c r="G9" i="42"/>
  <c r="G10" i="42"/>
  <c r="G11" i="42"/>
  <c r="G12" i="42"/>
  <c r="G13" i="42"/>
  <c r="G8" i="42"/>
  <c r="H9" i="42"/>
  <c r="H10" i="42"/>
  <c r="H11" i="42"/>
  <c r="H12" i="42"/>
  <c r="H13" i="42"/>
  <c r="H8" i="42"/>
  <c r="I9" i="42"/>
  <c r="I10" i="42"/>
  <c r="I11" i="42"/>
  <c r="I12" i="42"/>
  <c r="I13" i="42"/>
  <c r="I8" i="42"/>
  <c r="F9" i="42"/>
  <c r="L9" i="42" s="1"/>
  <c r="F10" i="42"/>
  <c r="L10" i="42" s="1"/>
  <c r="F11" i="42"/>
  <c r="L11" i="42" s="1"/>
  <c r="F12" i="42"/>
  <c r="L12" i="42" s="1"/>
  <c r="F13" i="42"/>
  <c r="F8" i="42"/>
  <c r="L8" i="42" s="1"/>
  <c r="E9" i="42"/>
  <c r="E10" i="42"/>
  <c r="E11" i="42"/>
  <c r="E12" i="42"/>
  <c r="E13" i="42"/>
  <c r="E8" i="42"/>
  <c r="D9" i="42"/>
  <c r="D10" i="42"/>
  <c r="D11" i="42"/>
  <c r="D12" i="42"/>
  <c r="D13" i="42"/>
  <c r="D8" i="42"/>
  <c r="C9" i="42"/>
  <c r="C10" i="42"/>
  <c r="C11" i="42"/>
  <c r="C12" i="42"/>
  <c r="C13" i="42"/>
  <c r="C8" i="42"/>
  <c r="AF6" i="56"/>
  <c r="AG6" i="56"/>
  <c r="AF7" i="56"/>
  <c r="AG7" i="56"/>
  <c r="AF8" i="56"/>
  <c r="AG8" i="56"/>
  <c r="AH8" i="56"/>
  <c r="AI8" i="56"/>
  <c r="AJ8" i="56"/>
  <c r="AG5" i="56"/>
  <c r="AF5" i="56"/>
  <c r="BD7" i="53"/>
  <c r="BE7" i="53"/>
  <c r="BD8" i="53"/>
  <c r="BE8" i="53"/>
  <c r="BD9" i="53"/>
  <c r="BE9" i="53"/>
  <c r="BD10" i="53"/>
  <c r="BE10" i="53"/>
  <c r="BD11" i="53"/>
  <c r="BE11" i="53"/>
  <c r="BD12" i="53"/>
  <c r="BE12" i="53"/>
  <c r="BD13" i="53"/>
  <c r="BE13" i="53"/>
  <c r="BD14" i="53"/>
  <c r="BE14" i="53"/>
  <c r="BD15" i="53"/>
  <c r="BE15" i="53"/>
  <c r="BD16" i="53"/>
  <c r="BE16" i="53"/>
  <c r="BD17" i="53"/>
  <c r="BE17" i="53"/>
  <c r="BD18" i="53"/>
  <c r="BE18" i="53"/>
  <c r="BD19" i="53"/>
  <c r="BE19" i="53"/>
  <c r="BD20" i="53"/>
  <c r="BE20" i="53"/>
  <c r="BE6" i="53"/>
  <c r="BD6" i="53"/>
  <c r="AR7" i="53"/>
  <c r="BC7" i="53" s="1"/>
  <c r="BI7" i="53" s="1"/>
  <c r="AS7" i="53"/>
  <c r="AT7" i="53"/>
  <c r="AU7" i="53"/>
  <c r="AV7" i="53"/>
  <c r="AW7" i="53"/>
  <c r="AX7" i="53"/>
  <c r="AY7" i="53"/>
  <c r="AZ7" i="53"/>
  <c r="AR8" i="53"/>
  <c r="BC8" i="53" s="1"/>
  <c r="BI8" i="53" s="1"/>
  <c r="AS8" i="53"/>
  <c r="AT8" i="53"/>
  <c r="AU8" i="53"/>
  <c r="AV8" i="53"/>
  <c r="AW8" i="53"/>
  <c r="AX8" i="53"/>
  <c r="AY8" i="53"/>
  <c r="AZ8" i="53"/>
  <c r="AR9" i="53"/>
  <c r="BC9" i="53" s="1"/>
  <c r="BI9" i="53" s="1"/>
  <c r="AS9" i="53"/>
  <c r="AT9" i="53"/>
  <c r="AU9" i="53"/>
  <c r="AV9" i="53"/>
  <c r="AW9" i="53"/>
  <c r="AX9" i="53"/>
  <c r="AY9" i="53"/>
  <c r="AZ9" i="53"/>
  <c r="AR10" i="53"/>
  <c r="BC10" i="53" s="1"/>
  <c r="BI10" i="53" s="1"/>
  <c r="AS10" i="53"/>
  <c r="AT10" i="53"/>
  <c r="AU10" i="53"/>
  <c r="AV10" i="53"/>
  <c r="AW10" i="53"/>
  <c r="AX10" i="53"/>
  <c r="AY10" i="53"/>
  <c r="AZ10" i="53"/>
  <c r="AR11" i="53"/>
  <c r="BC11" i="53" s="1"/>
  <c r="BI11" i="53" s="1"/>
  <c r="AS11" i="53"/>
  <c r="AT11" i="53"/>
  <c r="AU11" i="53"/>
  <c r="AV11" i="53"/>
  <c r="AW11" i="53"/>
  <c r="AX11" i="53"/>
  <c r="AY11" i="53"/>
  <c r="AZ11" i="53"/>
  <c r="AR12" i="53"/>
  <c r="BC12" i="53" s="1"/>
  <c r="BI12" i="53" s="1"/>
  <c r="AS12" i="53"/>
  <c r="AT12" i="53"/>
  <c r="AU12" i="53"/>
  <c r="AV12" i="53"/>
  <c r="AW12" i="53"/>
  <c r="AX12" i="53"/>
  <c r="AY12" i="53"/>
  <c r="AZ12" i="53"/>
  <c r="AR13" i="53"/>
  <c r="BC13" i="53" s="1"/>
  <c r="BI13" i="53" s="1"/>
  <c r="AS13" i="53"/>
  <c r="AT13" i="53"/>
  <c r="AU13" i="53"/>
  <c r="AV13" i="53"/>
  <c r="AW13" i="53"/>
  <c r="AX13" i="53"/>
  <c r="AY13" i="53"/>
  <c r="AZ13" i="53"/>
  <c r="AR14" i="53"/>
  <c r="BC14" i="53" s="1"/>
  <c r="BI14" i="53" s="1"/>
  <c r="AS14" i="53"/>
  <c r="AT14" i="53"/>
  <c r="AU14" i="53"/>
  <c r="AV14" i="53"/>
  <c r="AW14" i="53"/>
  <c r="AX14" i="53"/>
  <c r="AY14" i="53"/>
  <c r="AZ14" i="53"/>
  <c r="AR15" i="53"/>
  <c r="BC15" i="53" s="1"/>
  <c r="BI15" i="53" s="1"/>
  <c r="AS15" i="53"/>
  <c r="AT15" i="53"/>
  <c r="AU15" i="53"/>
  <c r="AV15" i="53"/>
  <c r="AW15" i="53"/>
  <c r="AX15" i="53"/>
  <c r="AY15" i="53"/>
  <c r="AZ15" i="53"/>
  <c r="AR16" i="53"/>
  <c r="BC16" i="53" s="1"/>
  <c r="BI16" i="53" s="1"/>
  <c r="AS16" i="53"/>
  <c r="AT16" i="53"/>
  <c r="AU16" i="53"/>
  <c r="AV16" i="53"/>
  <c r="AW16" i="53"/>
  <c r="AX16" i="53"/>
  <c r="AY16" i="53"/>
  <c r="AZ16" i="53"/>
  <c r="AR17" i="53"/>
  <c r="BC17" i="53" s="1"/>
  <c r="BI17" i="53" s="1"/>
  <c r="AS17" i="53"/>
  <c r="AT17" i="53"/>
  <c r="AU17" i="53"/>
  <c r="AV17" i="53"/>
  <c r="AW17" i="53"/>
  <c r="AX17" i="53"/>
  <c r="AY17" i="53"/>
  <c r="AZ17" i="53"/>
  <c r="AR18" i="53"/>
  <c r="BC18" i="53" s="1"/>
  <c r="BI18" i="53" s="1"/>
  <c r="AS18" i="53"/>
  <c r="AT18" i="53"/>
  <c r="AU18" i="53"/>
  <c r="AV18" i="53"/>
  <c r="AW18" i="53"/>
  <c r="AX18" i="53"/>
  <c r="AY18" i="53"/>
  <c r="AZ18" i="53"/>
  <c r="AR19" i="53"/>
  <c r="BC19" i="53" s="1"/>
  <c r="BI19" i="53" s="1"/>
  <c r="AS19" i="53"/>
  <c r="AT19" i="53"/>
  <c r="AU19" i="53"/>
  <c r="AV19" i="53"/>
  <c r="AW19" i="53"/>
  <c r="AX19" i="53"/>
  <c r="AY19" i="53"/>
  <c r="AZ19" i="53"/>
  <c r="AR20" i="53"/>
  <c r="BC20" i="53" s="1"/>
  <c r="BI20" i="53" s="1"/>
  <c r="AS20" i="53"/>
  <c r="AT20" i="53"/>
  <c r="AU20" i="53"/>
  <c r="AV20" i="53"/>
  <c r="AW20" i="53"/>
  <c r="AX20" i="53"/>
  <c r="AY20" i="53"/>
  <c r="AZ20" i="53"/>
  <c r="AZ6" i="53"/>
  <c r="AY6" i="53"/>
  <c r="AS6" i="53"/>
  <c r="AT6" i="53"/>
  <c r="AU6" i="53"/>
  <c r="AV6" i="53"/>
  <c r="AW6" i="53"/>
  <c r="AX6" i="53"/>
  <c r="AR6" i="53"/>
  <c r="BC6" i="53" s="1"/>
  <c r="BI6" i="53" s="1"/>
  <c r="BG6" i="52"/>
  <c r="BG7" i="52"/>
  <c r="BG8" i="52"/>
  <c r="BG9" i="52"/>
  <c r="BG10" i="52"/>
  <c r="BG11" i="52"/>
  <c r="BG12" i="52"/>
  <c r="BG13" i="52"/>
  <c r="BG14" i="52"/>
  <c r="BG15" i="52"/>
  <c r="BG16" i="52"/>
  <c r="BG17" i="52"/>
  <c r="BG18" i="52"/>
  <c r="BG19" i="52"/>
  <c r="BG20" i="52"/>
  <c r="BG21" i="52"/>
  <c r="BG22" i="52"/>
  <c r="BG23" i="52"/>
  <c r="BG24" i="52"/>
  <c r="BG25" i="52"/>
  <c r="BG26" i="52"/>
  <c r="BG27" i="52"/>
  <c r="BG28" i="52"/>
  <c r="BG29" i="52"/>
  <c r="BG30" i="52"/>
  <c r="BG31" i="52"/>
  <c r="BG32" i="52"/>
  <c r="BG33" i="52"/>
  <c r="BG34" i="52"/>
  <c r="BG35" i="52"/>
  <c r="BG36" i="52"/>
  <c r="BG37" i="52"/>
  <c r="BG38" i="52"/>
  <c r="BG39" i="52"/>
  <c r="BG5" i="52"/>
  <c r="AU39" i="52"/>
  <c r="BF39" i="52" s="1"/>
  <c r="AV39" i="52"/>
  <c r="AW39" i="52"/>
  <c r="AX39" i="52"/>
  <c r="AY39" i="52"/>
  <c r="AZ39" i="52"/>
  <c r="BA39" i="52"/>
  <c r="AU38" i="52"/>
  <c r="BF38" i="52" s="1"/>
  <c r="AV38" i="52"/>
  <c r="AW38" i="52"/>
  <c r="AX38" i="52"/>
  <c r="AY38" i="52"/>
  <c r="AZ38" i="52"/>
  <c r="BA38" i="52"/>
  <c r="AU6" i="52"/>
  <c r="BF6" i="52" s="1"/>
  <c r="AV6" i="52"/>
  <c r="AW6" i="52"/>
  <c r="AX6" i="52"/>
  <c r="AY6" i="52"/>
  <c r="AZ6" i="52"/>
  <c r="BA6" i="52"/>
  <c r="AU7" i="52"/>
  <c r="BF7" i="52" s="1"/>
  <c r="AV7" i="52"/>
  <c r="AW7" i="52"/>
  <c r="AX7" i="52"/>
  <c r="AY7" i="52"/>
  <c r="AZ7" i="52"/>
  <c r="BA7" i="52"/>
  <c r="AU8" i="52"/>
  <c r="BF8" i="52" s="1"/>
  <c r="AV8" i="52"/>
  <c r="AW8" i="52"/>
  <c r="AX8" i="52"/>
  <c r="AY8" i="52"/>
  <c r="AZ8" i="52"/>
  <c r="BA8" i="52"/>
  <c r="AU9" i="52"/>
  <c r="BF9" i="52" s="1"/>
  <c r="AV9" i="52"/>
  <c r="AW9" i="52"/>
  <c r="AX9" i="52"/>
  <c r="AY9" i="52"/>
  <c r="AZ9" i="52"/>
  <c r="BA9" i="52"/>
  <c r="AU10" i="52"/>
  <c r="BF10" i="52" s="1"/>
  <c r="AV10" i="52"/>
  <c r="AW10" i="52"/>
  <c r="AX10" i="52"/>
  <c r="AY10" i="52"/>
  <c r="AZ10" i="52"/>
  <c r="BA10" i="52"/>
  <c r="AU11" i="52"/>
  <c r="BF11" i="52" s="1"/>
  <c r="AV11" i="52"/>
  <c r="AW11" i="52"/>
  <c r="AX11" i="52"/>
  <c r="AY11" i="52"/>
  <c r="AZ11" i="52"/>
  <c r="BA11" i="52"/>
  <c r="AU12" i="52"/>
  <c r="BF12" i="52" s="1"/>
  <c r="AV12" i="52"/>
  <c r="AW12" i="52"/>
  <c r="AX12" i="52"/>
  <c r="AY12" i="52"/>
  <c r="AZ12" i="52"/>
  <c r="BA12" i="52"/>
  <c r="AU13" i="52"/>
  <c r="BF13" i="52" s="1"/>
  <c r="AV13" i="52"/>
  <c r="AW13" i="52"/>
  <c r="AX13" i="52"/>
  <c r="AY13" i="52"/>
  <c r="AZ13" i="52"/>
  <c r="BA13" i="52"/>
  <c r="AU14" i="52"/>
  <c r="BF14" i="52" s="1"/>
  <c r="AV14" i="52"/>
  <c r="AW14" i="52"/>
  <c r="AX14" i="52"/>
  <c r="AY14" i="52"/>
  <c r="AZ14" i="52"/>
  <c r="BA14" i="52"/>
  <c r="AU15" i="52"/>
  <c r="BF15" i="52" s="1"/>
  <c r="AV15" i="52"/>
  <c r="AW15" i="52"/>
  <c r="AX15" i="52"/>
  <c r="AY15" i="52"/>
  <c r="AZ15" i="52"/>
  <c r="BA15" i="52"/>
  <c r="AU16" i="52"/>
  <c r="BF16" i="52" s="1"/>
  <c r="AV16" i="52"/>
  <c r="AW16" i="52"/>
  <c r="AX16" i="52"/>
  <c r="AY16" i="52"/>
  <c r="AZ16" i="52"/>
  <c r="BA16" i="52"/>
  <c r="AU17" i="52"/>
  <c r="BF17" i="52" s="1"/>
  <c r="AV17" i="52"/>
  <c r="AW17" i="52"/>
  <c r="AX17" i="52"/>
  <c r="AY17" i="52"/>
  <c r="AZ17" i="52"/>
  <c r="BA17" i="52"/>
  <c r="AU18" i="52"/>
  <c r="BF18" i="52" s="1"/>
  <c r="AV18" i="52"/>
  <c r="AW18" i="52"/>
  <c r="AX18" i="52"/>
  <c r="AY18" i="52"/>
  <c r="AZ18" i="52"/>
  <c r="BA18" i="52"/>
  <c r="AU19" i="52"/>
  <c r="BF19" i="52" s="1"/>
  <c r="AV19" i="52"/>
  <c r="AW19" i="52"/>
  <c r="AX19" i="52"/>
  <c r="AY19" i="52"/>
  <c r="AZ19" i="52"/>
  <c r="BA19" i="52"/>
  <c r="AU20" i="52"/>
  <c r="BF20" i="52" s="1"/>
  <c r="AV20" i="52"/>
  <c r="AW20" i="52"/>
  <c r="AX20" i="52"/>
  <c r="AY20" i="52"/>
  <c r="AZ20" i="52"/>
  <c r="BA20" i="52"/>
  <c r="AU21" i="52"/>
  <c r="BF21" i="52" s="1"/>
  <c r="AV21" i="52"/>
  <c r="AW21" i="52"/>
  <c r="AX21" i="52"/>
  <c r="AY21" i="52"/>
  <c r="AZ21" i="52"/>
  <c r="BA21" i="52"/>
  <c r="AU22" i="52"/>
  <c r="BF22" i="52" s="1"/>
  <c r="AV22" i="52"/>
  <c r="AW22" i="52"/>
  <c r="AX22" i="52"/>
  <c r="AY22" i="52"/>
  <c r="AZ22" i="52"/>
  <c r="BA22" i="52"/>
  <c r="AU23" i="52"/>
  <c r="BF23" i="52" s="1"/>
  <c r="AV23" i="52"/>
  <c r="AW23" i="52"/>
  <c r="AX23" i="52"/>
  <c r="AY23" i="52"/>
  <c r="AZ23" i="52"/>
  <c r="BA23" i="52"/>
  <c r="AU24" i="52"/>
  <c r="BF24" i="52" s="1"/>
  <c r="AV24" i="52"/>
  <c r="AW24" i="52"/>
  <c r="AX24" i="52"/>
  <c r="AY24" i="52"/>
  <c r="AZ24" i="52"/>
  <c r="BA24" i="52"/>
  <c r="AU25" i="52"/>
  <c r="BF25" i="52" s="1"/>
  <c r="AV25" i="52"/>
  <c r="AW25" i="52"/>
  <c r="AX25" i="52"/>
  <c r="AY25" i="52"/>
  <c r="AZ25" i="52"/>
  <c r="BA25" i="52"/>
  <c r="AU26" i="52"/>
  <c r="BF26" i="52" s="1"/>
  <c r="AV26" i="52"/>
  <c r="AW26" i="52"/>
  <c r="AX26" i="52"/>
  <c r="AY26" i="52"/>
  <c r="AZ26" i="52"/>
  <c r="BA26" i="52"/>
  <c r="AU27" i="52"/>
  <c r="BF27" i="52" s="1"/>
  <c r="AV27" i="52"/>
  <c r="AW27" i="52"/>
  <c r="AX27" i="52"/>
  <c r="AY27" i="52"/>
  <c r="AZ27" i="52"/>
  <c r="BA27" i="52"/>
  <c r="AU28" i="52"/>
  <c r="BF28" i="52" s="1"/>
  <c r="AV28" i="52"/>
  <c r="AW28" i="52"/>
  <c r="AX28" i="52"/>
  <c r="AY28" i="52"/>
  <c r="AZ28" i="52"/>
  <c r="BA28" i="52"/>
  <c r="AU29" i="52"/>
  <c r="BF29" i="52" s="1"/>
  <c r="AV29" i="52"/>
  <c r="AW29" i="52"/>
  <c r="AX29" i="52"/>
  <c r="AY29" i="52"/>
  <c r="AZ29" i="52"/>
  <c r="BA29" i="52"/>
  <c r="AU30" i="52"/>
  <c r="BF30" i="52" s="1"/>
  <c r="AV30" i="52"/>
  <c r="AW30" i="52"/>
  <c r="AX30" i="52"/>
  <c r="AY30" i="52"/>
  <c r="AZ30" i="52"/>
  <c r="BA30" i="52"/>
  <c r="AU31" i="52"/>
  <c r="BF31" i="52" s="1"/>
  <c r="AV31" i="52"/>
  <c r="AW31" i="52"/>
  <c r="AX31" i="52"/>
  <c r="AY31" i="52"/>
  <c r="AZ31" i="52"/>
  <c r="BA31" i="52"/>
  <c r="AU32" i="52"/>
  <c r="BF32" i="52" s="1"/>
  <c r="AV32" i="52"/>
  <c r="AW32" i="52"/>
  <c r="AX32" i="52"/>
  <c r="AY32" i="52"/>
  <c r="AZ32" i="52"/>
  <c r="BA32" i="52"/>
  <c r="AU33" i="52"/>
  <c r="BF33" i="52" s="1"/>
  <c r="AV33" i="52"/>
  <c r="AW33" i="52"/>
  <c r="AX33" i="52"/>
  <c r="AY33" i="52"/>
  <c r="AZ33" i="52"/>
  <c r="BA33" i="52"/>
  <c r="AU34" i="52"/>
  <c r="BF34" i="52" s="1"/>
  <c r="AV34" i="52"/>
  <c r="AW34" i="52"/>
  <c r="AX34" i="52"/>
  <c r="AY34" i="52"/>
  <c r="AZ34" i="52"/>
  <c r="BA34" i="52"/>
  <c r="AU35" i="52"/>
  <c r="BF35" i="52" s="1"/>
  <c r="AV35" i="52"/>
  <c r="AW35" i="52"/>
  <c r="AX35" i="52"/>
  <c r="AY35" i="52"/>
  <c r="AZ35" i="52"/>
  <c r="BA35" i="52"/>
  <c r="AU36" i="52"/>
  <c r="BF36" i="52" s="1"/>
  <c r="AV36" i="52"/>
  <c r="AW36" i="52"/>
  <c r="AX36" i="52"/>
  <c r="AY36" i="52"/>
  <c r="AZ36" i="52"/>
  <c r="BA36" i="52"/>
  <c r="AU37" i="52"/>
  <c r="BF37" i="52" s="1"/>
  <c r="AV37" i="52"/>
  <c r="AW37" i="52"/>
  <c r="AX37" i="52"/>
  <c r="AY37" i="52"/>
  <c r="AZ37" i="52"/>
  <c r="BA37" i="52"/>
  <c r="AV5" i="52"/>
  <c r="AW5" i="52"/>
  <c r="AX5" i="52"/>
  <c r="AY5" i="52"/>
  <c r="AZ5" i="52"/>
  <c r="BA5" i="52"/>
  <c r="AU5" i="52"/>
  <c r="BF5" i="52" s="1"/>
  <c r="BH6" i="51"/>
  <c r="BH7" i="51"/>
  <c r="BH8" i="51"/>
  <c r="BH9" i="51"/>
  <c r="BH5" i="51"/>
  <c r="AW6" i="51"/>
  <c r="BG6" i="51" s="1"/>
  <c r="AX6" i="51"/>
  <c r="AY6" i="51"/>
  <c r="AZ6" i="51"/>
  <c r="BA6" i="51"/>
  <c r="BB6" i="51"/>
  <c r="BC6" i="51"/>
  <c r="AW7" i="51"/>
  <c r="BG7" i="51" s="1"/>
  <c r="AX7" i="51"/>
  <c r="AY7" i="51"/>
  <c r="AZ7" i="51"/>
  <c r="BA7" i="51"/>
  <c r="BB7" i="51"/>
  <c r="BC7" i="51"/>
  <c r="AW8" i="51"/>
  <c r="BG8" i="51" s="1"/>
  <c r="AX8" i="51"/>
  <c r="AY8" i="51"/>
  <c r="AZ8" i="51"/>
  <c r="BA8" i="51"/>
  <c r="BB8" i="51"/>
  <c r="BC8" i="51"/>
  <c r="AW9" i="51"/>
  <c r="BG9" i="51" s="1"/>
  <c r="AX9" i="51"/>
  <c r="AY9" i="51"/>
  <c r="AZ9" i="51"/>
  <c r="BA9" i="51"/>
  <c r="BB9" i="51"/>
  <c r="BC9" i="51"/>
  <c r="BC5" i="51"/>
  <c r="BA5" i="51"/>
  <c r="BB5" i="51"/>
  <c r="AZ5" i="51"/>
  <c r="AX5" i="51"/>
  <c r="AY5" i="51"/>
  <c r="AW5" i="51"/>
  <c r="BG5" i="51" s="1"/>
  <c r="BR6" i="50"/>
  <c r="BR7" i="50"/>
  <c r="BR8" i="50"/>
  <c r="BR9" i="50"/>
  <c r="BR5" i="50"/>
  <c r="BF6" i="50"/>
  <c r="BQ6" i="50" s="1"/>
  <c r="BG6" i="50"/>
  <c r="BH6" i="50"/>
  <c r="BI6" i="50"/>
  <c r="BJ6" i="50"/>
  <c r="BK6" i="50"/>
  <c r="BL6" i="50"/>
  <c r="BF7" i="50"/>
  <c r="BQ7" i="50" s="1"/>
  <c r="BG7" i="50"/>
  <c r="BH7" i="50"/>
  <c r="BI7" i="50"/>
  <c r="BJ7" i="50"/>
  <c r="BK7" i="50"/>
  <c r="BL7" i="50"/>
  <c r="BF8" i="50"/>
  <c r="BQ8" i="50" s="1"/>
  <c r="BG8" i="50"/>
  <c r="BH8" i="50"/>
  <c r="BI8" i="50"/>
  <c r="BJ8" i="50"/>
  <c r="BK8" i="50"/>
  <c r="BL8" i="50"/>
  <c r="BF9" i="50"/>
  <c r="BQ9" i="50" s="1"/>
  <c r="BG9" i="50"/>
  <c r="BH9" i="50"/>
  <c r="BI9" i="50"/>
  <c r="BJ9" i="50"/>
  <c r="BK9" i="50"/>
  <c r="BL9" i="50"/>
  <c r="BK5" i="50"/>
  <c r="BL5" i="50"/>
  <c r="BJ5" i="50"/>
  <c r="BI5" i="50"/>
  <c r="BH5" i="50"/>
  <c r="BG5" i="50"/>
  <c r="BF5" i="50"/>
  <c r="BQ5" i="50" s="1"/>
  <c r="AY6" i="49"/>
  <c r="BJ6" i="49" s="1"/>
  <c r="AZ6" i="49"/>
  <c r="BA6" i="49"/>
  <c r="BB6" i="49"/>
  <c r="BC6" i="49"/>
  <c r="BD6" i="49"/>
  <c r="BE6" i="49"/>
  <c r="AY7" i="49"/>
  <c r="BJ7" i="49" s="1"/>
  <c r="AZ7" i="49"/>
  <c r="BA7" i="49"/>
  <c r="BB7" i="49"/>
  <c r="BC7" i="49"/>
  <c r="BD7" i="49"/>
  <c r="BE7" i="49"/>
  <c r="AY8" i="49"/>
  <c r="BJ8" i="49" s="1"/>
  <c r="AZ8" i="49"/>
  <c r="BA8" i="49"/>
  <c r="BB8" i="49"/>
  <c r="BC8" i="49"/>
  <c r="BD8" i="49"/>
  <c r="BE8" i="49"/>
  <c r="AY9" i="49"/>
  <c r="BJ9" i="49" s="1"/>
  <c r="AZ9" i="49"/>
  <c r="BA9" i="49"/>
  <c r="BB9" i="49"/>
  <c r="BC9" i="49"/>
  <c r="BD9" i="49"/>
  <c r="BE9" i="49"/>
  <c r="AY10" i="49"/>
  <c r="BJ10" i="49" s="1"/>
  <c r="AZ10" i="49"/>
  <c r="BA10" i="49"/>
  <c r="BB10" i="49"/>
  <c r="BC10" i="49"/>
  <c r="BD10" i="49"/>
  <c r="BE10" i="49"/>
  <c r="AY11" i="49"/>
  <c r="BJ11" i="49" s="1"/>
  <c r="AZ11" i="49"/>
  <c r="BA11" i="49"/>
  <c r="BB11" i="49"/>
  <c r="BC11" i="49"/>
  <c r="BD11" i="49"/>
  <c r="BE11" i="49"/>
  <c r="AY12" i="49"/>
  <c r="BJ12" i="49" s="1"/>
  <c r="AZ12" i="49"/>
  <c r="BA12" i="49"/>
  <c r="BB12" i="49"/>
  <c r="BC12" i="49"/>
  <c r="BD12" i="49"/>
  <c r="BE12" i="49"/>
  <c r="AY13" i="49"/>
  <c r="BJ13" i="49" s="1"/>
  <c r="AZ13" i="49"/>
  <c r="BA13" i="49"/>
  <c r="BB13" i="49"/>
  <c r="BC13" i="49"/>
  <c r="BD13" i="49"/>
  <c r="BE13" i="49"/>
  <c r="AY14" i="49"/>
  <c r="BJ14" i="49" s="1"/>
  <c r="AZ14" i="49"/>
  <c r="BA14" i="49"/>
  <c r="BB14" i="49"/>
  <c r="BC14" i="49"/>
  <c r="BD14" i="49"/>
  <c r="BE14" i="49"/>
  <c r="AY15" i="49"/>
  <c r="BJ15" i="49" s="1"/>
  <c r="AZ15" i="49"/>
  <c r="BA15" i="49"/>
  <c r="BB15" i="49"/>
  <c r="BC15" i="49"/>
  <c r="BD15" i="49"/>
  <c r="BE15" i="49"/>
  <c r="AY16" i="49"/>
  <c r="BJ16" i="49" s="1"/>
  <c r="AZ16" i="49"/>
  <c r="BA16" i="49"/>
  <c r="BB16" i="49"/>
  <c r="BC16" i="49"/>
  <c r="BD16" i="49"/>
  <c r="BE16" i="49"/>
  <c r="AY17" i="49"/>
  <c r="BJ17" i="49" s="1"/>
  <c r="AZ17" i="49"/>
  <c r="BA17" i="49"/>
  <c r="BB17" i="49"/>
  <c r="BC17" i="49"/>
  <c r="BD17" i="49"/>
  <c r="BE17" i="49"/>
  <c r="AY18" i="49"/>
  <c r="BJ18" i="49" s="1"/>
  <c r="AZ18" i="49"/>
  <c r="BA18" i="49"/>
  <c r="BB18" i="49"/>
  <c r="BC18" i="49"/>
  <c r="BD18" i="49"/>
  <c r="BE18" i="49"/>
  <c r="AY19" i="49"/>
  <c r="BJ19" i="49" s="1"/>
  <c r="AZ19" i="49"/>
  <c r="BA19" i="49"/>
  <c r="BB19" i="49"/>
  <c r="BC19" i="49"/>
  <c r="BD19" i="49"/>
  <c r="BE19" i="49"/>
  <c r="AY20" i="49"/>
  <c r="BJ20" i="49" s="1"/>
  <c r="AZ20" i="49"/>
  <c r="BA20" i="49"/>
  <c r="BB20" i="49"/>
  <c r="BC20" i="49"/>
  <c r="BD20" i="49"/>
  <c r="BE20" i="49"/>
  <c r="AY21" i="49"/>
  <c r="BJ21" i="49" s="1"/>
  <c r="AZ21" i="49"/>
  <c r="BA21" i="49"/>
  <c r="BB21" i="49"/>
  <c r="BC21" i="49"/>
  <c r="BD21" i="49"/>
  <c r="BE21" i="49"/>
  <c r="AY22" i="49"/>
  <c r="BJ22" i="49" s="1"/>
  <c r="AZ22" i="49"/>
  <c r="BA22" i="49"/>
  <c r="BB22" i="49"/>
  <c r="BC22" i="49"/>
  <c r="BD22" i="49"/>
  <c r="BE22" i="49"/>
  <c r="AY23" i="49"/>
  <c r="BJ23" i="49" s="1"/>
  <c r="AZ23" i="49"/>
  <c r="BA23" i="49"/>
  <c r="BB23" i="49"/>
  <c r="BC23" i="49"/>
  <c r="BD23" i="49"/>
  <c r="BE23" i="49"/>
  <c r="AY24" i="49"/>
  <c r="BJ24" i="49" s="1"/>
  <c r="AZ24" i="49"/>
  <c r="BA24" i="49"/>
  <c r="BB24" i="49"/>
  <c r="BC24" i="49"/>
  <c r="BD24" i="49"/>
  <c r="BE24" i="49"/>
  <c r="AY25" i="49"/>
  <c r="BJ25" i="49" s="1"/>
  <c r="AZ25" i="49"/>
  <c r="BA25" i="49"/>
  <c r="BB25" i="49"/>
  <c r="BC25" i="49"/>
  <c r="BD25" i="49"/>
  <c r="BE25" i="49"/>
  <c r="AY26" i="49"/>
  <c r="BJ26" i="49" s="1"/>
  <c r="AZ26" i="49"/>
  <c r="BA26" i="49"/>
  <c r="BB26" i="49"/>
  <c r="BC26" i="49"/>
  <c r="BD26" i="49"/>
  <c r="BE26" i="49"/>
  <c r="AY27" i="49"/>
  <c r="BJ27" i="49" s="1"/>
  <c r="AZ27" i="49"/>
  <c r="BA27" i="49"/>
  <c r="BB27" i="49"/>
  <c r="BC27" i="49"/>
  <c r="BD27" i="49"/>
  <c r="BE27" i="49"/>
  <c r="AY28" i="49"/>
  <c r="BJ28" i="49" s="1"/>
  <c r="AZ28" i="49"/>
  <c r="BA28" i="49"/>
  <c r="BB28" i="49"/>
  <c r="BC28" i="49"/>
  <c r="BD28" i="49"/>
  <c r="BE28" i="49"/>
  <c r="AY29" i="49"/>
  <c r="BJ29" i="49" s="1"/>
  <c r="AZ29" i="49"/>
  <c r="BA29" i="49"/>
  <c r="BB29" i="49"/>
  <c r="BC29" i="49"/>
  <c r="BD29" i="49"/>
  <c r="BE29" i="49"/>
  <c r="AY30" i="49"/>
  <c r="BJ30" i="49" s="1"/>
  <c r="AZ30" i="49"/>
  <c r="BA30" i="49"/>
  <c r="BB30" i="49"/>
  <c r="BC30" i="49"/>
  <c r="BD30" i="49"/>
  <c r="BE30" i="49"/>
  <c r="AY31" i="49"/>
  <c r="BJ31" i="49" s="1"/>
  <c r="AZ31" i="49"/>
  <c r="BA31" i="49"/>
  <c r="BB31" i="49"/>
  <c r="BC31" i="49"/>
  <c r="BD31" i="49"/>
  <c r="BE31" i="49"/>
  <c r="AY32" i="49"/>
  <c r="BJ32" i="49" s="1"/>
  <c r="AZ32" i="49"/>
  <c r="BA32" i="49"/>
  <c r="BB32" i="49"/>
  <c r="BC32" i="49"/>
  <c r="BD32" i="49"/>
  <c r="BE32" i="49"/>
  <c r="AY33" i="49"/>
  <c r="BJ33" i="49" s="1"/>
  <c r="AZ33" i="49"/>
  <c r="BA33" i="49"/>
  <c r="BB33" i="49"/>
  <c r="BC33" i="49"/>
  <c r="BD33" i="49"/>
  <c r="BE33" i="49"/>
  <c r="AY34" i="49"/>
  <c r="BJ34" i="49" s="1"/>
  <c r="AZ34" i="49"/>
  <c r="BA34" i="49"/>
  <c r="BB34" i="49"/>
  <c r="BC34" i="49"/>
  <c r="BD34" i="49"/>
  <c r="BE34" i="49"/>
  <c r="AY35" i="49"/>
  <c r="BJ35" i="49" s="1"/>
  <c r="AZ35" i="49"/>
  <c r="BA35" i="49"/>
  <c r="BB35" i="49"/>
  <c r="BC35" i="49"/>
  <c r="BD35" i="49"/>
  <c r="BE35" i="49"/>
  <c r="AY36" i="49"/>
  <c r="BJ36" i="49" s="1"/>
  <c r="AZ36" i="49"/>
  <c r="BA36" i="49"/>
  <c r="BB36" i="49"/>
  <c r="BC36" i="49"/>
  <c r="BD36" i="49"/>
  <c r="BE36" i="49"/>
  <c r="AY37" i="49"/>
  <c r="BJ37" i="49" s="1"/>
  <c r="AZ37" i="49"/>
  <c r="BA37" i="49"/>
  <c r="BB37" i="49"/>
  <c r="BC37" i="49"/>
  <c r="BD37" i="49"/>
  <c r="BE37" i="49"/>
  <c r="AY38" i="49"/>
  <c r="BJ38" i="49" s="1"/>
  <c r="AZ38" i="49"/>
  <c r="BA38" i="49"/>
  <c r="BB38" i="49"/>
  <c r="BC38" i="49"/>
  <c r="BD38" i="49"/>
  <c r="BE38" i="49"/>
  <c r="AY39" i="49"/>
  <c r="BJ39" i="49" s="1"/>
  <c r="AZ39" i="49"/>
  <c r="BA39" i="49"/>
  <c r="BB39" i="49"/>
  <c r="BC39" i="49"/>
  <c r="BD39" i="49"/>
  <c r="BE39" i="49"/>
  <c r="BD5" i="49"/>
  <c r="BE5" i="49"/>
  <c r="BB5" i="49"/>
  <c r="BC5" i="49"/>
  <c r="BA5" i="49"/>
  <c r="AZ5" i="49"/>
  <c r="AY5" i="49"/>
  <c r="BJ5" i="49" s="1"/>
  <c r="AK6" i="48"/>
  <c r="AL6" i="48"/>
  <c r="AK7" i="48"/>
  <c r="AL7" i="48"/>
  <c r="AK8" i="48"/>
  <c r="AL8" i="48"/>
  <c r="AK9" i="48"/>
  <c r="AL9" i="48"/>
  <c r="AK10" i="48"/>
  <c r="AL10" i="48"/>
  <c r="AK11" i="48"/>
  <c r="AL11" i="48"/>
  <c r="AK12" i="48"/>
  <c r="AL12" i="48"/>
  <c r="AK13" i="48"/>
  <c r="AL13" i="48"/>
  <c r="AK14" i="48"/>
  <c r="AL14" i="48"/>
  <c r="AK15" i="48"/>
  <c r="AL15" i="48"/>
  <c r="AK16" i="48"/>
  <c r="AL16" i="48"/>
  <c r="AK17" i="48"/>
  <c r="AL17" i="48"/>
  <c r="AK18" i="48"/>
  <c r="AL18" i="48"/>
  <c r="AK19" i="48"/>
  <c r="AL19" i="48"/>
  <c r="AK20" i="48"/>
  <c r="AL20" i="48"/>
  <c r="AK21" i="48"/>
  <c r="AL21" i="48"/>
  <c r="AK22" i="48"/>
  <c r="AL22" i="48"/>
  <c r="AK23" i="48"/>
  <c r="AL23" i="48"/>
  <c r="AK24" i="48"/>
  <c r="AL24" i="48"/>
  <c r="AK25" i="48"/>
  <c r="AL25" i="48"/>
  <c r="AK26" i="48"/>
  <c r="AL26" i="48"/>
  <c r="AK27" i="48"/>
  <c r="AL27" i="48"/>
  <c r="AK28" i="48"/>
  <c r="AL28" i="48"/>
  <c r="AK29" i="48"/>
  <c r="AL29" i="48"/>
  <c r="AK30" i="48"/>
  <c r="AL30" i="48"/>
  <c r="AK31" i="48"/>
  <c r="AL31" i="48"/>
  <c r="AK32" i="48"/>
  <c r="AL32" i="48"/>
  <c r="AK33" i="48"/>
  <c r="AL33" i="48"/>
  <c r="AK34" i="48"/>
  <c r="AL34" i="48"/>
  <c r="AK49" i="48"/>
  <c r="AL49" i="48"/>
  <c r="AL5" i="48"/>
  <c r="AK5" i="48"/>
  <c r="AR6" i="47"/>
  <c r="AR7" i="47"/>
  <c r="AR8" i="47"/>
  <c r="AR9" i="47"/>
  <c r="AR10" i="47"/>
  <c r="AR11" i="47"/>
  <c r="AR12" i="47"/>
  <c r="AR13" i="47"/>
  <c r="AR14" i="47"/>
  <c r="AR15" i="47"/>
  <c r="AR16" i="47"/>
  <c r="AR17" i="47"/>
  <c r="AR18" i="47"/>
  <c r="AR19" i="47"/>
  <c r="AR20" i="47"/>
  <c r="AR21" i="47"/>
  <c r="AR22" i="47"/>
  <c r="AR23" i="47"/>
  <c r="AR24" i="47"/>
  <c r="AR25" i="47"/>
  <c r="AR26" i="47"/>
  <c r="AR27" i="47"/>
  <c r="AR28" i="47"/>
  <c r="AR29" i="47"/>
  <c r="AR30" i="47"/>
  <c r="AR31" i="47"/>
  <c r="AR32" i="47"/>
  <c r="AR33" i="47"/>
  <c r="AR34" i="47"/>
  <c r="AR5" i="47"/>
  <c r="P20" i="54"/>
  <c r="P10" i="54"/>
  <c r="P11" i="54"/>
  <c r="P12" i="54"/>
  <c r="P13" i="54"/>
  <c r="P14" i="54"/>
  <c r="P15" i="54"/>
  <c r="P16" i="54"/>
  <c r="P17" i="54"/>
  <c r="P18" i="54"/>
  <c r="P19" i="54"/>
  <c r="P8" i="54"/>
  <c r="P9" i="54"/>
  <c r="P7" i="54"/>
  <c r="AA15" i="61"/>
  <c r="AA12" i="61"/>
  <c r="I7" i="62"/>
  <c r="B3" i="62"/>
  <c r="C9" i="62" s="1"/>
  <c r="B3" i="61"/>
  <c r="C9" i="61"/>
  <c r="AE5" i="59"/>
  <c r="A3" i="52"/>
  <c r="C9" i="52" s="1"/>
  <c r="A3" i="51"/>
  <c r="C9" i="51" s="1"/>
  <c r="C9" i="49"/>
  <c r="A3" i="49"/>
  <c r="A3" i="50"/>
  <c r="C9" i="50" s="1"/>
  <c r="E9" i="35"/>
  <c r="E10" i="35"/>
  <c r="E11" i="35"/>
  <c r="E12" i="35"/>
  <c r="E13" i="35"/>
  <c r="E14" i="35"/>
  <c r="E15" i="35"/>
  <c r="E16" i="35"/>
  <c r="E17" i="35"/>
  <c r="E18" i="35"/>
  <c r="E19" i="35"/>
  <c r="E20" i="35"/>
  <c r="E21" i="35"/>
  <c r="E22" i="35"/>
  <c r="E23" i="35"/>
  <c r="E24" i="35"/>
  <c r="E25" i="35"/>
  <c r="E26" i="35"/>
  <c r="E27" i="35"/>
  <c r="E8" i="35"/>
  <c r="BK7" i="53"/>
  <c r="BK8" i="53"/>
  <c r="BK9" i="53"/>
  <c r="BK10" i="53"/>
  <c r="BK11" i="53"/>
  <c r="BK12" i="53"/>
  <c r="BK13" i="53"/>
  <c r="BK14" i="53"/>
  <c r="BK15" i="53"/>
  <c r="BK16" i="53"/>
  <c r="BK17" i="53"/>
  <c r="BK18" i="53"/>
  <c r="BK19" i="53"/>
  <c r="BK20" i="53"/>
  <c r="B3" i="53"/>
  <c r="C9" i="53" s="1"/>
  <c r="Y6" i="53"/>
  <c r="Y7" i="53"/>
  <c r="Y8" i="53"/>
  <c r="Y9" i="53"/>
  <c r="Y10" i="53"/>
  <c r="Y11" i="53"/>
  <c r="Y12" i="53"/>
  <c r="Y13" i="53"/>
  <c r="Y14" i="53"/>
  <c r="Y15" i="53"/>
  <c r="Y16" i="53"/>
  <c r="Y17" i="53"/>
  <c r="Y18" i="53"/>
  <c r="Y19" i="53"/>
  <c r="Y20" i="53"/>
  <c r="C9" i="35"/>
  <c r="D9" i="35"/>
  <c r="F9" i="35"/>
  <c r="G9" i="35"/>
  <c r="H9" i="35"/>
  <c r="I9" i="35"/>
  <c r="J9" i="35"/>
  <c r="K9" i="35"/>
  <c r="L9" i="35"/>
  <c r="C10" i="35"/>
  <c r="D10" i="35"/>
  <c r="F10" i="35"/>
  <c r="G10" i="35"/>
  <c r="H10" i="35"/>
  <c r="I10" i="35"/>
  <c r="J10" i="35"/>
  <c r="K10" i="35"/>
  <c r="L10" i="35"/>
  <c r="C11" i="35"/>
  <c r="D11" i="35"/>
  <c r="F11" i="35"/>
  <c r="G11" i="35"/>
  <c r="H11" i="35"/>
  <c r="I11" i="35"/>
  <c r="J11" i="35"/>
  <c r="K11" i="35"/>
  <c r="L11" i="35"/>
  <c r="C12" i="35"/>
  <c r="D12" i="35"/>
  <c r="F12" i="35"/>
  <c r="G12" i="35"/>
  <c r="H12" i="35"/>
  <c r="I12" i="35"/>
  <c r="J12" i="35"/>
  <c r="K12" i="35"/>
  <c r="L12" i="35"/>
  <c r="C13" i="35"/>
  <c r="D13" i="35"/>
  <c r="F13" i="35"/>
  <c r="G13" i="35"/>
  <c r="H13" i="35"/>
  <c r="I13" i="35"/>
  <c r="J13" i="35"/>
  <c r="K13" i="35"/>
  <c r="L13" i="35"/>
  <c r="C14" i="35"/>
  <c r="D14" i="35"/>
  <c r="F14" i="35"/>
  <c r="G14" i="35"/>
  <c r="H14" i="35"/>
  <c r="I14" i="35"/>
  <c r="J14" i="35"/>
  <c r="K14" i="35"/>
  <c r="L14" i="35"/>
  <c r="C15" i="35"/>
  <c r="D15" i="35"/>
  <c r="F15" i="35"/>
  <c r="G15" i="35"/>
  <c r="H15" i="35"/>
  <c r="I15" i="35"/>
  <c r="J15" i="35"/>
  <c r="K15" i="35"/>
  <c r="L15" i="35"/>
  <c r="C16" i="35"/>
  <c r="D16" i="35"/>
  <c r="F16" i="35"/>
  <c r="G16" i="35"/>
  <c r="H16" i="35"/>
  <c r="I16" i="35"/>
  <c r="J16" i="35"/>
  <c r="K16" i="35"/>
  <c r="L16" i="35"/>
  <c r="C17" i="35"/>
  <c r="D17" i="35"/>
  <c r="F17" i="35"/>
  <c r="G17" i="35"/>
  <c r="H17" i="35"/>
  <c r="I17" i="35"/>
  <c r="J17" i="35"/>
  <c r="K17" i="35"/>
  <c r="L17" i="35"/>
  <c r="C18" i="35"/>
  <c r="D18" i="35"/>
  <c r="F18" i="35"/>
  <c r="G18" i="35"/>
  <c r="H18" i="35"/>
  <c r="I18" i="35"/>
  <c r="J18" i="35"/>
  <c r="K18" i="35"/>
  <c r="L18" i="35"/>
  <c r="C19" i="35"/>
  <c r="D19" i="35"/>
  <c r="F19" i="35"/>
  <c r="G19" i="35"/>
  <c r="H19" i="35"/>
  <c r="I19" i="35"/>
  <c r="J19" i="35"/>
  <c r="K19" i="35"/>
  <c r="L19" i="35"/>
  <c r="C20" i="35"/>
  <c r="D20" i="35"/>
  <c r="F20" i="35"/>
  <c r="G20" i="35"/>
  <c r="H20" i="35"/>
  <c r="I20" i="35"/>
  <c r="J20" i="35"/>
  <c r="K20" i="35"/>
  <c r="L20" i="35"/>
  <c r="C21" i="35"/>
  <c r="D21" i="35"/>
  <c r="F21" i="35"/>
  <c r="G21" i="35"/>
  <c r="H21" i="35"/>
  <c r="I21" i="35"/>
  <c r="J21" i="35"/>
  <c r="K21" i="35"/>
  <c r="L21" i="35"/>
  <c r="C22" i="35"/>
  <c r="D22" i="35"/>
  <c r="F22" i="35"/>
  <c r="G22" i="35"/>
  <c r="H22" i="35"/>
  <c r="I22" i="35"/>
  <c r="J22" i="35"/>
  <c r="K22" i="35"/>
  <c r="L22" i="35"/>
  <c r="C23" i="35"/>
  <c r="D23" i="35"/>
  <c r="F23" i="35"/>
  <c r="G23" i="35"/>
  <c r="H23" i="35"/>
  <c r="I23" i="35"/>
  <c r="J23" i="35"/>
  <c r="K23" i="35"/>
  <c r="L23" i="35"/>
  <c r="C24" i="35"/>
  <c r="D24" i="35"/>
  <c r="F24" i="35"/>
  <c r="G24" i="35"/>
  <c r="H24" i="35"/>
  <c r="I24" i="35"/>
  <c r="J24" i="35"/>
  <c r="K24" i="35"/>
  <c r="L24" i="35"/>
  <c r="C25" i="35"/>
  <c r="D25" i="35"/>
  <c r="F25" i="35"/>
  <c r="G25" i="35"/>
  <c r="H25" i="35"/>
  <c r="I25" i="35"/>
  <c r="J25" i="35"/>
  <c r="K25" i="35"/>
  <c r="L25" i="35"/>
  <c r="C26" i="35"/>
  <c r="D26" i="35"/>
  <c r="F26" i="35"/>
  <c r="G26" i="35"/>
  <c r="H26" i="35"/>
  <c r="I26" i="35"/>
  <c r="J26" i="35"/>
  <c r="K26" i="35"/>
  <c r="L26" i="35"/>
  <c r="C27" i="35"/>
  <c r="D27" i="35"/>
  <c r="F27" i="35"/>
  <c r="G27" i="35"/>
  <c r="H27" i="35"/>
  <c r="I27" i="35"/>
  <c r="J27" i="35"/>
  <c r="K27" i="35"/>
  <c r="L27" i="35"/>
  <c r="L8" i="35"/>
  <c r="K8" i="35"/>
  <c r="J8" i="35"/>
  <c r="I8" i="35"/>
  <c r="H8" i="35"/>
  <c r="G8" i="35"/>
  <c r="F8" i="35"/>
  <c r="D8" i="35"/>
  <c r="C8" i="35"/>
  <c r="O18" i="36"/>
  <c r="N18" i="36"/>
  <c r="L18" i="36"/>
  <c r="J18" i="36"/>
  <c r="I18" i="36"/>
  <c r="H18" i="36"/>
  <c r="G18" i="36"/>
  <c r="F18" i="36"/>
  <c r="E18" i="36"/>
  <c r="D18" i="36"/>
  <c r="C18" i="36"/>
  <c r="O17" i="36"/>
  <c r="N17" i="36"/>
  <c r="L17" i="36"/>
  <c r="J17" i="36"/>
  <c r="I17" i="36"/>
  <c r="H17" i="36"/>
  <c r="G17" i="36"/>
  <c r="F17" i="36"/>
  <c r="E17" i="36"/>
  <c r="D17" i="36"/>
  <c r="C17" i="36"/>
  <c r="O16" i="36"/>
  <c r="N16" i="36"/>
  <c r="L16" i="36"/>
  <c r="J16" i="36"/>
  <c r="I16" i="36"/>
  <c r="H16" i="36"/>
  <c r="G16" i="36"/>
  <c r="F16" i="36"/>
  <c r="E16" i="36"/>
  <c r="D16" i="36"/>
  <c r="C16" i="36"/>
  <c r="O15" i="36"/>
  <c r="N15" i="36"/>
  <c r="L15" i="36"/>
  <c r="J15" i="36"/>
  <c r="I15" i="36"/>
  <c r="H15" i="36"/>
  <c r="G15" i="36"/>
  <c r="F15" i="36"/>
  <c r="E15" i="36"/>
  <c r="D15" i="36"/>
  <c r="C15" i="36"/>
  <c r="O14" i="36"/>
  <c r="N14" i="36"/>
  <c r="L14" i="36"/>
  <c r="J14" i="36"/>
  <c r="I14" i="36"/>
  <c r="H14" i="36"/>
  <c r="G14" i="36"/>
  <c r="F14" i="36"/>
  <c r="E14" i="36"/>
  <c r="D14" i="36"/>
  <c r="C14" i="36"/>
  <c r="O13" i="36"/>
  <c r="N13" i="36"/>
  <c r="L13" i="36"/>
  <c r="J13" i="36"/>
  <c r="I13" i="36"/>
  <c r="H13" i="36"/>
  <c r="G13" i="36"/>
  <c r="F13" i="36"/>
  <c r="E13" i="36"/>
  <c r="D13" i="36"/>
  <c r="C13" i="36"/>
  <c r="O12" i="36"/>
  <c r="V10" i="94" s="1"/>
  <c r="N12" i="36"/>
  <c r="U10" i="94" s="1"/>
  <c r="L12" i="36"/>
  <c r="S10" i="94" s="1"/>
  <c r="J12" i="36"/>
  <c r="Q10" i="94" s="1"/>
  <c r="I12" i="36"/>
  <c r="P10" i="94" s="1"/>
  <c r="H12" i="36"/>
  <c r="O10" i="94" s="1"/>
  <c r="G12" i="36"/>
  <c r="N10" i="94" s="1"/>
  <c r="F12" i="36"/>
  <c r="M10" i="94" s="1"/>
  <c r="E12" i="36"/>
  <c r="L10" i="94" s="1"/>
  <c r="D12" i="36"/>
  <c r="K10" i="94" s="1"/>
  <c r="C12" i="36"/>
  <c r="J10" i="94" s="1"/>
  <c r="O11" i="36"/>
  <c r="V9" i="94" s="1"/>
  <c r="N11" i="36"/>
  <c r="U9" i="94" s="1"/>
  <c r="L11" i="36"/>
  <c r="S9" i="94" s="1"/>
  <c r="J11" i="36"/>
  <c r="Q9" i="94" s="1"/>
  <c r="I11" i="36"/>
  <c r="P9" i="94" s="1"/>
  <c r="H11" i="36"/>
  <c r="O9" i="94" s="1"/>
  <c r="G11" i="36"/>
  <c r="N9" i="94" s="1"/>
  <c r="F11" i="36"/>
  <c r="M9" i="94" s="1"/>
  <c r="E11" i="36"/>
  <c r="L9" i="94" s="1"/>
  <c r="D11" i="36"/>
  <c r="K9" i="94" s="1"/>
  <c r="C11" i="36"/>
  <c r="J9" i="94" s="1"/>
  <c r="O10" i="36"/>
  <c r="V8" i="94" s="1"/>
  <c r="N10" i="36"/>
  <c r="U8" i="94" s="1"/>
  <c r="L10" i="36"/>
  <c r="S8" i="94" s="1"/>
  <c r="J10" i="36"/>
  <c r="Q8" i="94" s="1"/>
  <c r="I10" i="36"/>
  <c r="P8" i="94" s="1"/>
  <c r="H10" i="36"/>
  <c r="O8" i="94" s="1"/>
  <c r="G10" i="36"/>
  <c r="N8" i="94" s="1"/>
  <c r="F10" i="36"/>
  <c r="M8" i="94" s="1"/>
  <c r="E10" i="36"/>
  <c r="L8" i="94" s="1"/>
  <c r="D10" i="36"/>
  <c r="K8" i="94" s="1"/>
  <c r="C10" i="36"/>
  <c r="J8" i="94" s="1"/>
  <c r="O9" i="36"/>
  <c r="V7" i="94" s="1"/>
  <c r="N9" i="36"/>
  <c r="U7" i="94" s="1"/>
  <c r="L9" i="36"/>
  <c r="S7" i="94" s="1"/>
  <c r="J9" i="36"/>
  <c r="Q7" i="94" s="1"/>
  <c r="I9" i="36"/>
  <c r="P7" i="94" s="1"/>
  <c r="H9" i="36"/>
  <c r="O7" i="94" s="1"/>
  <c r="G9" i="36"/>
  <c r="N7" i="94" s="1"/>
  <c r="F9" i="36"/>
  <c r="M7" i="94" s="1"/>
  <c r="E9" i="36"/>
  <c r="L7" i="94" s="1"/>
  <c r="D9" i="36"/>
  <c r="K7" i="94" s="1"/>
  <c r="C9" i="36"/>
  <c r="J7" i="94" s="1"/>
  <c r="O8" i="36"/>
  <c r="V6" i="94" s="1"/>
  <c r="N8" i="36"/>
  <c r="U6" i="94" s="1"/>
  <c r="L8" i="36"/>
  <c r="S6" i="94" s="1"/>
  <c r="J8" i="36"/>
  <c r="Q6" i="94" s="1"/>
  <c r="I8" i="36"/>
  <c r="P6" i="94" s="1"/>
  <c r="H8" i="36"/>
  <c r="O6" i="94" s="1"/>
  <c r="G8" i="36"/>
  <c r="N6" i="94" s="1"/>
  <c r="F8" i="36"/>
  <c r="M6" i="94" s="1"/>
  <c r="E8" i="36"/>
  <c r="L6" i="94" s="1"/>
  <c r="D8" i="36"/>
  <c r="K6" i="94" s="1"/>
  <c r="C8" i="36"/>
  <c r="J6" i="94" s="1"/>
  <c r="Q8" i="37"/>
  <c r="O8" i="37"/>
  <c r="M8" i="37"/>
  <c r="S6" i="93" s="1"/>
  <c r="K8" i="37"/>
  <c r="J8" i="37"/>
  <c r="P6" i="93" s="1"/>
  <c r="I8" i="37"/>
  <c r="O6" i="93" s="1"/>
  <c r="G8" i="37"/>
  <c r="M6" i="93" s="1"/>
  <c r="F8" i="37"/>
  <c r="L6" i="93" s="1"/>
  <c r="E8" i="37"/>
  <c r="K6" i="93" s="1"/>
  <c r="D8" i="37"/>
  <c r="X18" i="37"/>
  <c r="X17" i="37"/>
  <c r="X16" i="37"/>
  <c r="X15" i="37"/>
  <c r="X14" i="37"/>
  <c r="X13" i="37"/>
  <c r="X12" i="37"/>
  <c r="X11" i="37"/>
  <c r="X10" i="37"/>
  <c r="X9" i="37"/>
  <c r="X8" i="37"/>
  <c r="C3" i="56"/>
  <c r="B3" i="56"/>
  <c r="C9" i="57"/>
  <c r="AD5" i="56"/>
  <c r="P6" i="57"/>
  <c r="C3" i="57"/>
  <c r="B3" i="57"/>
  <c r="C9" i="56"/>
  <c r="R23" i="56"/>
  <c r="X7" i="56"/>
  <c r="X8" i="56"/>
  <c r="X6" i="56"/>
  <c r="W7" i="56"/>
  <c r="AH6" i="56" s="1"/>
  <c r="W8" i="56"/>
  <c r="AH7" i="56" s="1"/>
  <c r="W6" i="56"/>
  <c r="AH5" i="56" s="1"/>
  <c r="R10" i="89"/>
  <c r="R9" i="89"/>
  <c r="Q10" i="89"/>
  <c r="Q9" i="89"/>
  <c r="P10" i="89"/>
  <c r="P9" i="89"/>
  <c r="H9" i="34"/>
  <c r="O6" i="89" s="1"/>
  <c r="N6" i="89"/>
  <c r="M9" i="89"/>
  <c r="J10" i="89"/>
  <c r="J9" i="89"/>
  <c r="D9" i="34"/>
  <c r="K6" i="89" s="1"/>
  <c r="C9" i="34"/>
  <c r="J6" i="89" s="1"/>
  <c r="B12" i="60"/>
  <c r="AD34" i="60"/>
  <c r="AD33" i="60"/>
  <c r="AD31" i="60"/>
  <c r="AD29" i="60"/>
  <c r="AD27" i="60"/>
  <c r="A3" i="54"/>
  <c r="C9" i="54" s="1"/>
  <c r="W9" i="54"/>
  <c r="W10" i="54"/>
  <c r="W11" i="54"/>
  <c r="W12" i="54"/>
  <c r="W13" i="54"/>
  <c r="W14" i="54"/>
  <c r="W15" i="54"/>
  <c r="W16" i="54"/>
  <c r="W17" i="54"/>
  <c r="W18" i="54"/>
  <c r="W19" i="54"/>
  <c r="W20" i="54"/>
  <c r="R13" i="39"/>
  <c r="Q13" i="39"/>
  <c r="P12" i="39"/>
  <c r="P13" i="39"/>
  <c r="P9" i="39"/>
  <c r="O12" i="39"/>
  <c r="O13" i="39"/>
  <c r="O9" i="39"/>
  <c r="N13" i="39"/>
  <c r="N9" i="39"/>
  <c r="J13" i="39"/>
  <c r="J12" i="39"/>
  <c r="J11" i="39"/>
  <c r="J10" i="39"/>
  <c r="J9" i="39"/>
  <c r="R9" i="39" s="1"/>
  <c r="I13" i="39"/>
  <c r="I12" i="39"/>
  <c r="I11" i="39"/>
  <c r="I10" i="39"/>
  <c r="I9" i="39"/>
  <c r="H13" i="39"/>
  <c r="H12" i="39"/>
  <c r="H11" i="39"/>
  <c r="H10" i="39"/>
  <c r="H9" i="39"/>
  <c r="G13" i="39"/>
  <c r="G12" i="39"/>
  <c r="G11" i="39"/>
  <c r="G10" i="39"/>
  <c r="G9" i="39"/>
  <c r="E13" i="39"/>
  <c r="E12" i="39"/>
  <c r="E11" i="39"/>
  <c r="E10" i="39"/>
  <c r="E9" i="39"/>
  <c r="T13" i="34" l="1"/>
  <c r="M10" i="89"/>
  <c r="Y8" i="60"/>
  <c r="Y8" i="96"/>
  <c r="Y10" i="96"/>
  <c r="Y10" i="97"/>
  <c r="U17" i="41"/>
  <c r="Y13" i="96"/>
  <c r="Y9" i="97"/>
  <c r="Y9" i="96"/>
  <c r="Q6" i="93"/>
  <c r="W6" i="93"/>
  <c r="U6" i="93"/>
  <c r="J6" i="93"/>
  <c r="AA26" i="59"/>
  <c r="AM25" i="59" s="1"/>
  <c r="AA27" i="59"/>
  <c r="AM26" i="59" s="1"/>
  <c r="AA24" i="59"/>
  <c r="AA25" i="59"/>
  <c r="P23" i="35"/>
  <c r="P19" i="35"/>
  <c r="P15" i="35"/>
  <c r="S13" i="36"/>
  <c r="S8" i="36"/>
  <c r="S12" i="36"/>
  <c r="S16" i="36"/>
  <c r="P25" i="35"/>
  <c r="S11" i="36"/>
  <c r="S15" i="36"/>
  <c r="S10" i="36"/>
  <c r="S14" i="36"/>
  <c r="S18" i="36"/>
  <c r="Q11" i="39"/>
  <c r="S9" i="36"/>
  <c r="S17" i="36"/>
  <c r="N11" i="39"/>
  <c r="O11" i="39"/>
  <c r="P11" i="39"/>
  <c r="Q12" i="39"/>
  <c r="R12" i="39"/>
  <c r="Q19" i="35"/>
  <c r="P16" i="35"/>
  <c r="Q15" i="35"/>
  <c r="P12" i="35"/>
  <c r="Q11" i="35"/>
  <c r="U24" i="41"/>
  <c r="U20" i="41"/>
  <c r="U16" i="41"/>
  <c r="U23" i="41"/>
  <c r="U15" i="41"/>
  <c r="U18" i="41"/>
  <c r="U14" i="41"/>
  <c r="Z10" i="60" s="1"/>
  <c r="AC10" i="60" s="1"/>
  <c r="AD10" i="60" s="1"/>
  <c r="U19" i="41"/>
  <c r="U12" i="41"/>
  <c r="Z8" i="96" s="1"/>
  <c r="U21" i="41"/>
  <c r="U13" i="41"/>
  <c r="Z9" i="60" s="1"/>
  <c r="T5" i="41"/>
  <c r="Q26" i="35"/>
  <c r="Q22" i="35"/>
  <c r="Q18" i="35"/>
  <c r="Q14" i="35"/>
  <c r="M24" i="35"/>
  <c r="V8" i="37"/>
  <c r="P26" i="35"/>
  <c r="Q25" i="35"/>
  <c r="P22" i="35"/>
  <c r="P18" i="35"/>
  <c r="P10" i="39"/>
  <c r="Q21" i="35"/>
  <c r="Q17" i="35"/>
  <c r="O10" i="39"/>
  <c r="N10" i="39"/>
  <c r="Q10" i="39"/>
  <c r="T11" i="36"/>
  <c r="T15" i="36"/>
  <c r="Q27" i="35"/>
  <c r="P21" i="35"/>
  <c r="Q12" i="35"/>
  <c r="P9" i="35"/>
  <c r="T11" i="34"/>
  <c r="T10" i="34"/>
  <c r="T12" i="34"/>
  <c r="Y7" i="56"/>
  <c r="AI6" i="56" s="1"/>
  <c r="V10" i="37"/>
  <c r="V14" i="37"/>
  <c r="V18" i="37"/>
  <c r="T9" i="36"/>
  <c r="T13" i="36"/>
  <c r="T17" i="36"/>
  <c r="M26" i="35"/>
  <c r="M23" i="35"/>
  <c r="Q23" i="35"/>
  <c r="M16" i="35"/>
  <c r="M12" i="35"/>
  <c r="Q10" i="35"/>
  <c r="M18" i="35"/>
  <c r="X3" i="37"/>
  <c r="L9" i="44" s="1"/>
  <c r="V9" i="37"/>
  <c r="U11" i="37"/>
  <c r="V13" i="37"/>
  <c r="U15" i="37"/>
  <c r="P13" i="36"/>
  <c r="P8" i="35"/>
  <c r="M8" i="35"/>
  <c r="Q24" i="35"/>
  <c r="M20" i="35"/>
  <c r="Q20" i="35"/>
  <c r="P17" i="35"/>
  <c r="M14" i="35"/>
  <c r="P14" i="35"/>
  <c r="Q13" i="35"/>
  <c r="P11" i="35"/>
  <c r="M22" i="35"/>
  <c r="Q8" i="35"/>
  <c r="P27" i="35"/>
  <c r="P24" i="35"/>
  <c r="P20" i="35"/>
  <c r="Q16" i="35"/>
  <c r="P13" i="35"/>
  <c r="M10" i="35"/>
  <c r="P10" i="35"/>
  <c r="Q9" i="35"/>
  <c r="M27" i="35"/>
  <c r="M19" i="35"/>
  <c r="M11" i="35"/>
  <c r="M21" i="35"/>
  <c r="M13" i="35"/>
  <c r="M15" i="35"/>
  <c r="R15" i="35" s="1"/>
  <c r="M25" i="35"/>
  <c r="M17" i="35"/>
  <c r="M9" i="35"/>
  <c r="R9" i="35" s="1"/>
  <c r="V11" i="37"/>
  <c r="T10" i="36"/>
  <c r="P9" i="36"/>
  <c r="W7" i="94" s="1"/>
  <c r="P18" i="36"/>
  <c r="V12" i="37"/>
  <c r="V16" i="37"/>
  <c r="P14" i="36"/>
  <c r="R8" i="37"/>
  <c r="U9" i="37"/>
  <c r="U13" i="37"/>
  <c r="U17" i="37"/>
  <c r="P17" i="36"/>
  <c r="T16" i="36"/>
  <c r="U12" i="37"/>
  <c r="AA6" i="93"/>
  <c r="AA21" i="93" s="1"/>
  <c r="V17" i="37"/>
  <c r="T14" i="36"/>
  <c r="T18" i="36"/>
  <c r="T12" i="36"/>
  <c r="V15" i="37"/>
  <c r="U10" i="37"/>
  <c r="U14" i="37"/>
  <c r="U18" i="37"/>
  <c r="T8" i="36"/>
  <c r="P8" i="36"/>
  <c r="W6" i="94" s="1"/>
  <c r="P10" i="36"/>
  <c r="W8" i="94" s="1"/>
  <c r="P11" i="36"/>
  <c r="W9" i="94" s="1"/>
  <c r="P12" i="36"/>
  <c r="W10" i="94" s="1"/>
  <c r="P15" i="36"/>
  <c r="P16" i="36"/>
  <c r="U16" i="37"/>
  <c r="Y6" i="56"/>
  <c r="AI5" i="56" s="1"/>
  <c r="Y8" i="56"/>
  <c r="AI7" i="56" s="1"/>
  <c r="AD30" i="60"/>
  <c r="AD32" i="60"/>
  <c r="AD28" i="60"/>
  <c r="Y6" i="52"/>
  <c r="BD6" i="52" s="1"/>
  <c r="Y7" i="52"/>
  <c r="BD7" i="52" s="1"/>
  <c r="Y8" i="52"/>
  <c r="BD8" i="52" s="1"/>
  <c r="Y9" i="52"/>
  <c r="BD9" i="52" s="1"/>
  <c r="Y10" i="52"/>
  <c r="BD10" i="52" s="1"/>
  <c r="Y11" i="52"/>
  <c r="BD11" i="52" s="1"/>
  <c r="Y12" i="52"/>
  <c r="BD12" i="52" s="1"/>
  <c r="Y13" i="52"/>
  <c r="BD13" i="52" s="1"/>
  <c r="Y14" i="52"/>
  <c r="BD14" i="52" s="1"/>
  <c r="Y15" i="52"/>
  <c r="BD15" i="52" s="1"/>
  <c r="Y16" i="52"/>
  <c r="BD16" i="52" s="1"/>
  <c r="Y17" i="52"/>
  <c r="BD17" i="52" s="1"/>
  <c r="Y18" i="52"/>
  <c r="BD18" i="52" s="1"/>
  <c r="Y19" i="52"/>
  <c r="BD19" i="52" s="1"/>
  <c r="Y20" i="52"/>
  <c r="BD20" i="52" s="1"/>
  <c r="Y21" i="52"/>
  <c r="BD21" i="52" s="1"/>
  <c r="Y22" i="52"/>
  <c r="BD22" i="52" s="1"/>
  <c r="Y23" i="52"/>
  <c r="BD23" i="52" s="1"/>
  <c r="Y24" i="52"/>
  <c r="BD24" i="52" s="1"/>
  <c r="Y25" i="52"/>
  <c r="BD25" i="52" s="1"/>
  <c r="Y26" i="52"/>
  <c r="BD26" i="52" s="1"/>
  <c r="Y27" i="52"/>
  <c r="BD27" i="52" s="1"/>
  <c r="Y28" i="52"/>
  <c r="BD28" i="52" s="1"/>
  <c r="Y29" i="52"/>
  <c r="BD29" i="52" s="1"/>
  <c r="Y30" i="52"/>
  <c r="BD30" i="52" s="1"/>
  <c r="Y31" i="52"/>
  <c r="BD31" i="52" s="1"/>
  <c r="Y32" i="52"/>
  <c r="BD32" i="52" s="1"/>
  <c r="Y33" i="52"/>
  <c r="BD33" i="52" s="1"/>
  <c r="Y34" i="52"/>
  <c r="BD34" i="52" s="1"/>
  <c r="Y35" i="52"/>
  <c r="BD35" i="52" s="1"/>
  <c r="Y36" i="52"/>
  <c r="BD36" i="52" s="1"/>
  <c r="Y37" i="52"/>
  <c r="BD37" i="52" s="1"/>
  <c r="Y38" i="52"/>
  <c r="BD38" i="52" s="1"/>
  <c r="Y39" i="52"/>
  <c r="BD39" i="52" s="1"/>
  <c r="Y5" i="52"/>
  <c r="BD5" i="52" s="1"/>
  <c r="AC6" i="52"/>
  <c r="AC7" i="52"/>
  <c r="AC8" i="52"/>
  <c r="AC9" i="52"/>
  <c r="AC10" i="52"/>
  <c r="AC11" i="52"/>
  <c r="AC12" i="52"/>
  <c r="AC13" i="52"/>
  <c r="AC14" i="52"/>
  <c r="AC15" i="52"/>
  <c r="AC16" i="52"/>
  <c r="AC17" i="52"/>
  <c r="AC18" i="52"/>
  <c r="AC19" i="52"/>
  <c r="AC20" i="52"/>
  <c r="AC21" i="52"/>
  <c r="AC22" i="52"/>
  <c r="AC23" i="52"/>
  <c r="AC24" i="52"/>
  <c r="AC25" i="52"/>
  <c r="AC26" i="52"/>
  <c r="AC27" i="52"/>
  <c r="AC28" i="52"/>
  <c r="AC29" i="52"/>
  <c r="AC30" i="52"/>
  <c r="AC31" i="52"/>
  <c r="AC32" i="52"/>
  <c r="AC33" i="52"/>
  <c r="AC34" i="52"/>
  <c r="AC35" i="52"/>
  <c r="AC36" i="52"/>
  <c r="AC37" i="52"/>
  <c r="AC38" i="52"/>
  <c r="AC39" i="52"/>
  <c r="AC5" i="52"/>
  <c r="V15" i="52"/>
  <c r="W15" i="52" s="1"/>
  <c r="V16" i="52"/>
  <c r="W16" i="52" s="1"/>
  <c r="V17" i="52"/>
  <c r="W17" i="52" s="1"/>
  <c r="V18" i="52"/>
  <c r="W18" i="52" s="1"/>
  <c r="V19" i="52"/>
  <c r="W19" i="52" s="1"/>
  <c r="V20" i="52"/>
  <c r="W20" i="52" s="1"/>
  <c r="V21" i="52"/>
  <c r="W21" i="52" s="1"/>
  <c r="V22" i="52"/>
  <c r="W22" i="52" s="1"/>
  <c r="V23" i="52"/>
  <c r="W23" i="52" s="1"/>
  <c r="V24" i="52"/>
  <c r="W24" i="52" s="1"/>
  <c r="V25" i="52"/>
  <c r="W25" i="52" s="1"/>
  <c r="V26" i="52"/>
  <c r="W26" i="52" s="1"/>
  <c r="V27" i="52"/>
  <c r="W27" i="52" s="1"/>
  <c r="V28" i="52"/>
  <c r="W28" i="52" s="1"/>
  <c r="V29" i="52"/>
  <c r="W29" i="52" s="1"/>
  <c r="V30" i="52"/>
  <c r="W30" i="52" s="1"/>
  <c r="V31" i="52"/>
  <c r="W31" i="52" s="1"/>
  <c r="V32" i="52"/>
  <c r="W32" i="52" s="1"/>
  <c r="V33" i="52"/>
  <c r="W33" i="52" s="1"/>
  <c r="V34" i="52"/>
  <c r="W34" i="52" s="1"/>
  <c r="V35" i="52"/>
  <c r="W35" i="52" s="1"/>
  <c r="V36" i="52"/>
  <c r="W36" i="52" s="1"/>
  <c r="V37" i="52"/>
  <c r="W37" i="52" s="1"/>
  <c r="V38" i="52"/>
  <c r="W38" i="52" s="1"/>
  <c r="V39" i="52"/>
  <c r="W39" i="52" s="1"/>
  <c r="Z6" i="51"/>
  <c r="BE6" i="51" s="1"/>
  <c r="Z7" i="51"/>
  <c r="BE7" i="51" s="1"/>
  <c r="Z8" i="51"/>
  <c r="BE8" i="51" s="1"/>
  <c r="Z9" i="51"/>
  <c r="BE9" i="51" s="1"/>
  <c r="Z5" i="51"/>
  <c r="AF6" i="50"/>
  <c r="BO6" i="50" s="1"/>
  <c r="AF7" i="50"/>
  <c r="BO7" i="50" s="1"/>
  <c r="AF8" i="50"/>
  <c r="BO8" i="50" s="1"/>
  <c r="AF9" i="50"/>
  <c r="BO9" i="50" s="1"/>
  <c r="AF5" i="50"/>
  <c r="AM18" i="52"/>
  <c r="AN18" i="52"/>
  <c r="AO18" i="52"/>
  <c r="AP18" i="52"/>
  <c r="AM19" i="52"/>
  <c r="AN19" i="52"/>
  <c r="AO19" i="52"/>
  <c r="AP19" i="52"/>
  <c r="AP17" i="52"/>
  <c r="AO17" i="52"/>
  <c r="AN17" i="52"/>
  <c r="AM17" i="52"/>
  <c r="AP16" i="52"/>
  <c r="AO16" i="52"/>
  <c r="AN16" i="52"/>
  <c r="AM16" i="52"/>
  <c r="U18" i="36" l="1"/>
  <c r="R12" i="35"/>
  <c r="R19" i="35"/>
  <c r="R24" i="35"/>
  <c r="R23" i="35"/>
  <c r="U8" i="36"/>
  <c r="AB6" i="94" s="1"/>
  <c r="U13" i="34"/>
  <c r="AB10" i="89" s="1"/>
  <c r="W10" i="89"/>
  <c r="U12" i="34"/>
  <c r="AB9" i="89" s="1"/>
  <c r="W9" i="89"/>
  <c r="AA9" i="94"/>
  <c r="AA9" i="89"/>
  <c r="AA7" i="94"/>
  <c r="AA7" i="89"/>
  <c r="AA8" i="94"/>
  <c r="AA8" i="89"/>
  <c r="AA10" i="94"/>
  <c r="AA10" i="89"/>
  <c r="AO7" i="96"/>
  <c r="AC8" i="96"/>
  <c r="AD8" i="96" s="1"/>
  <c r="AQ7" i="96" s="1"/>
  <c r="AF8" i="90"/>
  <c r="AF8" i="102"/>
  <c r="AK8" i="102" s="1"/>
  <c r="X6" i="59"/>
  <c r="Z7" i="96"/>
  <c r="AF9" i="90"/>
  <c r="AF9" i="102"/>
  <c r="AK9" i="102" s="1"/>
  <c r="AR9" i="102" s="1"/>
  <c r="AS9" i="102" s="1"/>
  <c r="X7" i="59"/>
  <c r="Z8" i="60"/>
  <c r="Z35" i="60" s="1"/>
  <c r="AC9" i="60"/>
  <c r="AD9" i="60" s="1"/>
  <c r="AF18" i="90"/>
  <c r="Z17" i="96"/>
  <c r="AF18" i="102"/>
  <c r="AK18" i="102" s="1"/>
  <c r="AS18" i="102" s="1"/>
  <c r="X16" i="59"/>
  <c r="AF15" i="90"/>
  <c r="Z14" i="96"/>
  <c r="AF15" i="102"/>
  <c r="AK15" i="102" s="1"/>
  <c r="AS15" i="102" s="1"/>
  <c r="X13" i="59"/>
  <c r="AF17" i="90"/>
  <c r="AF17" i="102"/>
  <c r="AK17" i="102" s="1"/>
  <c r="AS17" i="102" s="1"/>
  <c r="Z16" i="96"/>
  <c r="X15" i="59"/>
  <c r="AF12" i="90"/>
  <c r="AF12" i="102"/>
  <c r="AK12" i="102" s="1"/>
  <c r="AS12" i="102" s="1"/>
  <c r="Z11" i="96"/>
  <c r="X10" i="59"/>
  <c r="AF21" i="90"/>
  <c r="AF21" i="102"/>
  <c r="AK21" i="102" s="1"/>
  <c r="AS21" i="102" s="1"/>
  <c r="Z20" i="96"/>
  <c r="X19" i="59"/>
  <c r="AF14" i="90"/>
  <c r="AF14" i="102"/>
  <c r="AK14" i="102" s="1"/>
  <c r="AS14" i="102" s="1"/>
  <c r="Z13" i="96"/>
  <c r="X12" i="59"/>
  <c r="AF16" i="90"/>
  <c r="AF16" i="102"/>
  <c r="AK16" i="102" s="1"/>
  <c r="AS16" i="102" s="1"/>
  <c r="Z15" i="96"/>
  <c r="X14" i="59"/>
  <c r="AF20" i="90"/>
  <c r="AF20" i="102"/>
  <c r="AK20" i="102" s="1"/>
  <c r="AS20" i="102" s="1"/>
  <c r="Z19" i="96"/>
  <c r="X18" i="59"/>
  <c r="AF10" i="90"/>
  <c r="AF10" i="102"/>
  <c r="Z9" i="97"/>
  <c r="Z9" i="96"/>
  <c r="X8" i="59"/>
  <c r="AF11" i="90"/>
  <c r="AF11" i="102"/>
  <c r="AK11" i="102" s="1"/>
  <c r="AS11" i="102" s="1"/>
  <c r="Z10" i="97"/>
  <c r="Z10" i="96"/>
  <c r="X9" i="59"/>
  <c r="AF13" i="90"/>
  <c r="AF13" i="102"/>
  <c r="AK13" i="102" s="1"/>
  <c r="AS13" i="102" s="1"/>
  <c r="Z12" i="96"/>
  <c r="X11" i="59"/>
  <c r="AM24" i="59"/>
  <c r="AM23" i="59"/>
  <c r="X6" i="93"/>
  <c r="AH9" i="90"/>
  <c r="R25" i="35"/>
  <c r="AH8" i="90"/>
  <c r="AI8" i="90" s="1"/>
  <c r="R26" i="35"/>
  <c r="U14" i="36"/>
  <c r="R22" i="35"/>
  <c r="W15" i="37"/>
  <c r="R16" i="35"/>
  <c r="R21" i="35"/>
  <c r="R14" i="35"/>
  <c r="U5" i="41"/>
  <c r="G16" i="44" s="1"/>
  <c r="C16" i="44" s="1"/>
  <c r="T3" i="36"/>
  <c r="W12" i="37"/>
  <c r="W16" i="37"/>
  <c r="U12" i="36"/>
  <c r="AB10" i="94" s="1"/>
  <c r="AD10" i="94" s="1"/>
  <c r="AE10" i="94" s="1"/>
  <c r="S7" i="52"/>
  <c r="R18" i="35"/>
  <c r="U10" i="36"/>
  <c r="AB8" i="94" s="1"/>
  <c r="W11" i="37"/>
  <c r="W13" i="37"/>
  <c r="W8" i="37"/>
  <c r="AB6" i="93" s="1"/>
  <c r="AD6" i="93" s="1"/>
  <c r="AD21" i="93" s="1"/>
  <c r="B6" i="93" s="1"/>
  <c r="U11" i="34"/>
  <c r="AB8" i="89" s="1"/>
  <c r="W14" i="37"/>
  <c r="U13" i="36"/>
  <c r="U10" i="34"/>
  <c r="AB7" i="89" s="1"/>
  <c r="U9" i="36"/>
  <c r="AB7" i="94" s="1"/>
  <c r="AD7" i="94" s="1"/>
  <c r="AE7" i="94" s="1"/>
  <c r="R20" i="35"/>
  <c r="W18" i="37"/>
  <c r="X39" i="52"/>
  <c r="BH39" i="52" s="1"/>
  <c r="BC39" i="52"/>
  <c r="X38" i="52"/>
  <c r="BH38" i="52" s="1"/>
  <c r="BC38" i="52"/>
  <c r="X37" i="52"/>
  <c r="BH37" i="52" s="1"/>
  <c r="BC37" i="52"/>
  <c r="X36" i="52"/>
  <c r="BH36" i="52" s="1"/>
  <c r="BC36" i="52"/>
  <c r="X35" i="52"/>
  <c r="BH35" i="52" s="1"/>
  <c r="BC35" i="52"/>
  <c r="X34" i="52"/>
  <c r="BH34" i="52" s="1"/>
  <c r="BC34" i="52"/>
  <c r="X33" i="52"/>
  <c r="BH33" i="52" s="1"/>
  <c r="BC33" i="52"/>
  <c r="X32" i="52"/>
  <c r="BH32" i="52" s="1"/>
  <c r="BC32" i="52"/>
  <c r="X31" i="52"/>
  <c r="BH31" i="52" s="1"/>
  <c r="BC31" i="52"/>
  <c r="X30" i="52"/>
  <c r="BH30" i="52" s="1"/>
  <c r="BC30" i="52"/>
  <c r="X29" i="52"/>
  <c r="BH29" i="52" s="1"/>
  <c r="BC29" i="52"/>
  <c r="X28" i="52"/>
  <c r="BH28" i="52" s="1"/>
  <c r="BC28" i="52"/>
  <c r="X27" i="52"/>
  <c r="BH27" i="52" s="1"/>
  <c r="BC27" i="52"/>
  <c r="X26" i="52"/>
  <c r="BH26" i="52" s="1"/>
  <c r="BC26" i="52"/>
  <c r="X25" i="52"/>
  <c r="BH25" i="52" s="1"/>
  <c r="BC25" i="52"/>
  <c r="X24" i="52"/>
  <c r="BH24" i="52" s="1"/>
  <c r="BC24" i="52"/>
  <c r="X23" i="52"/>
  <c r="BH23" i="52" s="1"/>
  <c r="BC23" i="52"/>
  <c r="X22" i="52"/>
  <c r="BH22" i="52" s="1"/>
  <c r="BC22" i="52"/>
  <c r="X21" i="52"/>
  <c r="BH21" i="52" s="1"/>
  <c r="BC21" i="52"/>
  <c r="X20" i="52"/>
  <c r="BH20" i="52" s="1"/>
  <c r="BC20" i="52"/>
  <c r="X19" i="52"/>
  <c r="BH19" i="52" s="1"/>
  <c r="BC19" i="52"/>
  <c r="X18" i="52"/>
  <c r="BH18" i="52" s="1"/>
  <c r="BC18" i="52"/>
  <c r="X17" i="52"/>
  <c r="BH17" i="52" s="1"/>
  <c r="BC17" i="52"/>
  <c r="X16" i="52"/>
  <c r="BH16" i="52" s="1"/>
  <c r="BC16" i="52"/>
  <c r="X15" i="52"/>
  <c r="BH15" i="52" s="1"/>
  <c r="BC15" i="52"/>
  <c r="U15" i="36"/>
  <c r="U11" i="36"/>
  <c r="AB9" i="94" s="1"/>
  <c r="AD9" i="94" s="1"/>
  <c r="AE9" i="94" s="1"/>
  <c r="W17" i="37"/>
  <c r="W9" i="37"/>
  <c r="P3" i="35"/>
  <c r="R10" i="35"/>
  <c r="R13" i="35"/>
  <c r="R27" i="35"/>
  <c r="Q3" i="35"/>
  <c r="R11" i="35"/>
  <c r="R17" i="35"/>
  <c r="R8" i="35"/>
  <c r="BE5" i="51"/>
  <c r="Z10" i="51"/>
  <c r="B13" i="51" s="1"/>
  <c r="BO5" i="50"/>
  <c r="AF10" i="50"/>
  <c r="U3" i="37"/>
  <c r="U4" i="37" s="1"/>
  <c r="U16" i="36"/>
  <c r="U17" i="36"/>
  <c r="W10" i="37"/>
  <c r="R5" i="52"/>
  <c r="S10" i="52"/>
  <c r="Q7" i="52"/>
  <c r="BB7" i="52" s="1"/>
  <c r="Q33" i="52"/>
  <c r="BB33" i="52" s="1"/>
  <c r="Q25" i="52"/>
  <c r="BB25" i="52" s="1"/>
  <c r="Q13" i="52"/>
  <c r="BB13" i="52" s="1"/>
  <c r="R20" i="52"/>
  <c r="S38" i="52"/>
  <c r="S6" i="52"/>
  <c r="Q6" i="52"/>
  <c r="BB6" i="52" s="1"/>
  <c r="Q36" i="52"/>
  <c r="BB36" i="52" s="1"/>
  <c r="Q32" i="52"/>
  <c r="BB32" i="52" s="1"/>
  <c r="Q28" i="52"/>
  <c r="BB28" i="52" s="1"/>
  <c r="Q24" i="52"/>
  <c r="BB24" i="52" s="1"/>
  <c r="Q20" i="52"/>
  <c r="BB20" i="52" s="1"/>
  <c r="Q16" i="52"/>
  <c r="BB16" i="52" s="1"/>
  <c r="Q12" i="52"/>
  <c r="BB12" i="52" s="1"/>
  <c r="Q8" i="52"/>
  <c r="BB8" i="52" s="1"/>
  <c r="R39" i="52"/>
  <c r="R35" i="52"/>
  <c r="R31" i="52"/>
  <c r="R27" i="52"/>
  <c r="R23" i="52"/>
  <c r="R19" i="52"/>
  <c r="R15" i="52"/>
  <c r="R11" i="52"/>
  <c r="R7" i="52"/>
  <c r="S37" i="52"/>
  <c r="S33" i="52"/>
  <c r="S29" i="52"/>
  <c r="S25" i="52"/>
  <c r="S21" i="52"/>
  <c r="S17" i="52"/>
  <c r="S13" i="52"/>
  <c r="S9" i="52"/>
  <c r="Q39" i="52"/>
  <c r="BB39" i="52" s="1"/>
  <c r="Q35" i="52"/>
  <c r="BB35" i="52" s="1"/>
  <c r="Q31" i="52"/>
  <c r="BB31" i="52" s="1"/>
  <c r="Q27" i="52"/>
  <c r="BB27" i="52" s="1"/>
  <c r="Q23" i="52"/>
  <c r="BB23" i="52" s="1"/>
  <c r="Q19" i="52"/>
  <c r="BB19" i="52" s="1"/>
  <c r="Q15" i="52"/>
  <c r="BB15" i="52" s="1"/>
  <c r="Q11" i="52"/>
  <c r="BB11" i="52" s="1"/>
  <c r="R38" i="52"/>
  <c r="R34" i="52"/>
  <c r="R30" i="52"/>
  <c r="R26" i="52"/>
  <c r="R22" i="52"/>
  <c r="R18" i="52"/>
  <c r="R14" i="52"/>
  <c r="R10" i="52"/>
  <c r="R6" i="52"/>
  <c r="S36" i="52"/>
  <c r="S32" i="52"/>
  <c r="S28" i="52"/>
  <c r="S24" i="52"/>
  <c r="S20" i="52"/>
  <c r="S16" i="52"/>
  <c r="S12" i="52"/>
  <c r="S8" i="52"/>
  <c r="Q37" i="52"/>
  <c r="BB37" i="52" s="1"/>
  <c r="Q29" i="52"/>
  <c r="BB29" i="52" s="1"/>
  <c r="Q21" i="52"/>
  <c r="BB21" i="52" s="1"/>
  <c r="Q17" i="52"/>
  <c r="BB17" i="52" s="1"/>
  <c r="Q9" i="52"/>
  <c r="BB9" i="52" s="1"/>
  <c r="R36" i="52"/>
  <c r="R32" i="52"/>
  <c r="R28" i="52"/>
  <c r="R24" i="52"/>
  <c r="R16" i="52"/>
  <c r="R12" i="52"/>
  <c r="R8" i="52"/>
  <c r="S34" i="52"/>
  <c r="S30" i="52"/>
  <c r="S26" i="52"/>
  <c r="S22" i="52"/>
  <c r="S18" i="52"/>
  <c r="S14" i="52"/>
  <c r="Q5" i="52"/>
  <c r="BB5" i="52" s="1"/>
  <c r="Q38" i="52"/>
  <c r="BB38" i="52" s="1"/>
  <c r="Q34" i="52"/>
  <c r="BB34" i="52" s="1"/>
  <c r="Q30" i="52"/>
  <c r="BB30" i="52" s="1"/>
  <c r="Q26" i="52"/>
  <c r="BB26" i="52" s="1"/>
  <c r="Q22" i="52"/>
  <c r="BB22" i="52" s="1"/>
  <c r="Q18" i="52"/>
  <c r="BB18" i="52" s="1"/>
  <c r="Q14" i="52"/>
  <c r="BB14" i="52" s="1"/>
  <c r="Q10" i="52"/>
  <c r="BB10" i="52" s="1"/>
  <c r="S5" i="52"/>
  <c r="R37" i="52"/>
  <c r="R33" i="52"/>
  <c r="R29" i="52"/>
  <c r="R25" i="52"/>
  <c r="R21" i="52"/>
  <c r="R17" i="52"/>
  <c r="R13" i="52"/>
  <c r="R9" i="52"/>
  <c r="S39" i="52"/>
  <c r="S35" i="52"/>
  <c r="S31" i="52"/>
  <c r="S27" i="52"/>
  <c r="S23" i="52"/>
  <c r="S19" i="52"/>
  <c r="S15" i="52"/>
  <c r="S11" i="52"/>
  <c r="AD6" i="94" l="1"/>
  <c r="AE6" i="94" s="1"/>
  <c r="D6" i="93"/>
  <c r="C6" i="93"/>
  <c r="AD7" i="89"/>
  <c r="AB13" i="89"/>
  <c r="AD8" i="89"/>
  <c r="AE8" i="89" s="1"/>
  <c r="AD9" i="89"/>
  <c r="AE9" i="89" s="1"/>
  <c r="AD10" i="89"/>
  <c r="AE10" i="89" s="1"/>
  <c r="AC8" i="60"/>
  <c r="AC35" i="60" s="1"/>
  <c r="AL6" i="59"/>
  <c r="Z7" i="59"/>
  <c r="AC7" i="96"/>
  <c r="AD7" i="96" s="1"/>
  <c r="AQ6" i="96" s="1"/>
  <c r="AO6" i="96"/>
  <c r="AL5" i="59"/>
  <c r="Z6" i="59"/>
  <c r="AR8" i="102"/>
  <c r="AR36" i="102" s="1"/>
  <c r="B6" i="102" s="1"/>
  <c r="AB13" i="94"/>
  <c r="AD8" i="94"/>
  <c r="AL17" i="59"/>
  <c r="Z18" i="59"/>
  <c r="AL11" i="59"/>
  <c r="Z12" i="59"/>
  <c r="AL14" i="59"/>
  <c r="Z15" i="59"/>
  <c r="AC9" i="97"/>
  <c r="AD9" i="97" s="1"/>
  <c r="Z35" i="97"/>
  <c r="AC19" i="96"/>
  <c r="AD19" i="96" s="1"/>
  <c r="AQ18" i="96" s="1"/>
  <c r="AO18" i="96"/>
  <c r="AC15" i="96"/>
  <c r="AD15" i="96" s="1"/>
  <c r="AQ14" i="96" s="1"/>
  <c r="AO14" i="96"/>
  <c r="AO12" i="96"/>
  <c r="AC13" i="96"/>
  <c r="AD13" i="96" s="1"/>
  <c r="AQ12" i="96" s="1"/>
  <c r="AO19" i="96"/>
  <c r="AC20" i="96"/>
  <c r="AD20" i="96" s="1"/>
  <c r="AQ19" i="96" s="1"/>
  <c r="AO10" i="96"/>
  <c r="AC11" i="96"/>
  <c r="AD11" i="96" s="1"/>
  <c r="AQ10" i="96" s="1"/>
  <c r="AO15" i="96"/>
  <c r="AC16" i="96"/>
  <c r="AD16" i="96" s="1"/>
  <c r="AQ15" i="96" s="1"/>
  <c r="AC10" i="97"/>
  <c r="AD10" i="97" s="1"/>
  <c r="AL13" i="59"/>
  <c r="Z14" i="59"/>
  <c r="AL18" i="59"/>
  <c r="Z19" i="59"/>
  <c r="AL9" i="59"/>
  <c r="Z10" i="59"/>
  <c r="AL15" i="59"/>
  <c r="Z16" i="59"/>
  <c r="AL10" i="59"/>
  <c r="Z11" i="59"/>
  <c r="AK10" i="102"/>
  <c r="AO13" i="96"/>
  <c r="AC14" i="96"/>
  <c r="AD14" i="96" s="1"/>
  <c r="AQ13" i="96" s="1"/>
  <c r="AO16" i="96"/>
  <c r="AC17" i="96"/>
  <c r="AD17" i="96" s="1"/>
  <c r="AQ16" i="96" s="1"/>
  <c r="AO8" i="96"/>
  <c r="AC9" i="96"/>
  <c r="AD9" i="96" s="1"/>
  <c r="AL12" i="59"/>
  <c r="Z13" i="59"/>
  <c r="AL8" i="59"/>
  <c r="Z9" i="59"/>
  <c r="AC12" i="96"/>
  <c r="AD12" i="96" s="1"/>
  <c r="AQ11" i="96" s="1"/>
  <c r="AO11" i="96"/>
  <c r="AO9" i="96"/>
  <c r="AC10" i="96"/>
  <c r="AD10" i="96" s="1"/>
  <c r="AQ9" i="96" s="1"/>
  <c r="AL7" i="59"/>
  <c r="Z8" i="59"/>
  <c r="R3" i="35"/>
  <c r="G7" i="44" s="1"/>
  <c r="C7" i="44" s="1"/>
  <c r="U3" i="36"/>
  <c r="W3" i="37"/>
  <c r="Z23" i="52"/>
  <c r="Z20" i="52"/>
  <c r="Z39" i="52"/>
  <c r="Z19" i="52"/>
  <c r="BI19" i="52" s="1"/>
  <c r="Z35" i="52"/>
  <c r="Z32" i="52"/>
  <c r="Z30" i="52"/>
  <c r="Z29" i="52"/>
  <c r="BI29" i="52" s="1"/>
  <c r="Z18" i="52"/>
  <c r="Z34" i="52"/>
  <c r="Z36" i="52"/>
  <c r="Z17" i="52"/>
  <c r="Z33" i="52"/>
  <c r="Z16" i="52"/>
  <c r="Z27" i="52"/>
  <c r="Z22" i="52"/>
  <c r="Z24" i="52"/>
  <c r="Z21" i="52"/>
  <c r="Z37" i="52"/>
  <c r="Z38" i="52"/>
  <c r="Z15" i="52"/>
  <c r="Z31" i="52"/>
  <c r="Z26" i="52"/>
  <c r="Z28" i="52"/>
  <c r="Z25" i="52"/>
  <c r="AS8" i="102" l="1"/>
  <c r="AD8" i="60"/>
  <c r="AD35" i="60" s="1"/>
  <c r="AD13" i="89"/>
  <c r="AE7" i="89"/>
  <c r="AE13" i="89" s="1"/>
  <c r="B6" i="89" s="1"/>
  <c r="D6" i="102"/>
  <c r="C6" i="102"/>
  <c r="AE8" i="94"/>
  <c r="AE13" i="94" s="1"/>
  <c r="B6" i="94" s="1"/>
  <c r="AD13" i="94"/>
  <c r="AD35" i="97"/>
  <c r="B6" i="97" s="1"/>
  <c r="AS10" i="102"/>
  <c r="AC35" i="97"/>
  <c r="AQ8" i="96"/>
  <c r="G8" i="44"/>
  <c r="C8" i="44" s="1"/>
  <c r="G9" i="44"/>
  <c r="C9" i="44" s="1"/>
  <c r="AA19" i="52"/>
  <c r="AA29" i="52"/>
  <c r="D12" i="75"/>
  <c r="AA25" i="52"/>
  <c r="BI25" i="52"/>
  <c r="AA28" i="52"/>
  <c r="BI28" i="52"/>
  <c r="AA26" i="52"/>
  <c r="BI26" i="52"/>
  <c r="AA31" i="52"/>
  <c r="BI31" i="52"/>
  <c r="AA15" i="52"/>
  <c r="BI15" i="52"/>
  <c r="AA38" i="52"/>
  <c r="BI38" i="52"/>
  <c r="AA37" i="52"/>
  <c r="BI37" i="52"/>
  <c r="AA21" i="52"/>
  <c r="BI21" i="52"/>
  <c r="AA24" i="52"/>
  <c r="BI24" i="52"/>
  <c r="AA22" i="52"/>
  <c r="BI22" i="52"/>
  <c r="AA27" i="52"/>
  <c r="BI27" i="52"/>
  <c r="AA16" i="52"/>
  <c r="BI16" i="52"/>
  <c r="AA33" i="52"/>
  <c r="BI33" i="52"/>
  <c r="AA17" i="52"/>
  <c r="BI17" i="52"/>
  <c r="AA36" i="52"/>
  <c r="BI36" i="52"/>
  <c r="AA34" i="52"/>
  <c r="BI34" i="52"/>
  <c r="AA18" i="52"/>
  <c r="BI18" i="52"/>
  <c r="AA30" i="52"/>
  <c r="BI30" i="52"/>
  <c r="AA32" i="52"/>
  <c r="BI32" i="52"/>
  <c r="AA35" i="52"/>
  <c r="BI35" i="52"/>
  <c r="AA39" i="52"/>
  <c r="BI39" i="52"/>
  <c r="AA20" i="52"/>
  <c r="BI20" i="52"/>
  <c r="AA23" i="52"/>
  <c r="BI23" i="52"/>
  <c r="AD6" i="51"/>
  <c r="AD7" i="51"/>
  <c r="AD8" i="51"/>
  <c r="AD9" i="51"/>
  <c r="AD5" i="51"/>
  <c r="AX24" i="50"/>
  <c r="AW24" i="50"/>
  <c r="AX23" i="50"/>
  <c r="AW23" i="50"/>
  <c r="AV23" i="50"/>
  <c r="AV24" i="50"/>
  <c r="AT24" i="49"/>
  <c r="AT23" i="49"/>
  <c r="AS24" i="49"/>
  <c r="AS23" i="49"/>
  <c r="AR23" i="49"/>
  <c r="AR24" i="49"/>
  <c r="AX22" i="50"/>
  <c r="AW22" i="50"/>
  <c r="AV22" i="50"/>
  <c r="AX21" i="50"/>
  <c r="AW21" i="50"/>
  <c r="AV21" i="50"/>
  <c r="AY20" i="50"/>
  <c r="AX20" i="50"/>
  <c r="AW20" i="50"/>
  <c r="AV20" i="50"/>
  <c r="AY19" i="50"/>
  <c r="AX19" i="50"/>
  <c r="AW19" i="50"/>
  <c r="AV19" i="50"/>
  <c r="AY18" i="50"/>
  <c r="AX18" i="50"/>
  <c r="AW18" i="50"/>
  <c r="AV18" i="50"/>
  <c r="AY17" i="50"/>
  <c r="AX17" i="50"/>
  <c r="AW17" i="50"/>
  <c r="AV17" i="50"/>
  <c r="P6" i="50"/>
  <c r="AJ6" i="50" s="1"/>
  <c r="P7" i="50"/>
  <c r="AJ7" i="50" s="1"/>
  <c r="P8" i="50"/>
  <c r="AJ8" i="50" s="1"/>
  <c r="P9" i="50"/>
  <c r="AJ9" i="50" s="1"/>
  <c r="AR19" i="49"/>
  <c r="AS19" i="49"/>
  <c r="AT19" i="49"/>
  <c r="AU19" i="49"/>
  <c r="AR20" i="49"/>
  <c r="AS20" i="49"/>
  <c r="AT20" i="49"/>
  <c r="AU20" i="49"/>
  <c r="AB6" i="49"/>
  <c r="BH6" i="49" s="1"/>
  <c r="AB7" i="49"/>
  <c r="BH7" i="49" s="1"/>
  <c r="AB8" i="49"/>
  <c r="BH8" i="49" s="1"/>
  <c r="AB9" i="49"/>
  <c r="BH9" i="49" s="1"/>
  <c r="AB10" i="49"/>
  <c r="BH10" i="49" s="1"/>
  <c r="AB11" i="49"/>
  <c r="BH11" i="49" s="1"/>
  <c r="AB12" i="49"/>
  <c r="BH12" i="49" s="1"/>
  <c r="AB13" i="49"/>
  <c r="BH13" i="49" s="1"/>
  <c r="AB14" i="49"/>
  <c r="BH14" i="49" s="1"/>
  <c r="AB15" i="49"/>
  <c r="BH15" i="49" s="1"/>
  <c r="AB16" i="49"/>
  <c r="BH16" i="49" s="1"/>
  <c r="AB17" i="49"/>
  <c r="BH17" i="49" s="1"/>
  <c r="AB18" i="49"/>
  <c r="BH18" i="49" s="1"/>
  <c r="AB19" i="49"/>
  <c r="BH19" i="49" s="1"/>
  <c r="AB20" i="49"/>
  <c r="BH20" i="49" s="1"/>
  <c r="AB21" i="49"/>
  <c r="BH21" i="49" s="1"/>
  <c r="AB22" i="49"/>
  <c r="BH22" i="49" s="1"/>
  <c r="AB23" i="49"/>
  <c r="BH23" i="49" s="1"/>
  <c r="AB24" i="49"/>
  <c r="BH24" i="49" s="1"/>
  <c r="AB25" i="49"/>
  <c r="BH25" i="49" s="1"/>
  <c r="AB26" i="49"/>
  <c r="BH26" i="49" s="1"/>
  <c r="AB27" i="49"/>
  <c r="BH27" i="49" s="1"/>
  <c r="AB28" i="49"/>
  <c r="BH28" i="49" s="1"/>
  <c r="AB29" i="49"/>
  <c r="BH29" i="49" s="1"/>
  <c r="AB30" i="49"/>
  <c r="BH30" i="49" s="1"/>
  <c r="AB31" i="49"/>
  <c r="BH31" i="49" s="1"/>
  <c r="AB32" i="49"/>
  <c r="BH32" i="49" s="1"/>
  <c r="AB33" i="49"/>
  <c r="BH33" i="49" s="1"/>
  <c r="AB34" i="49"/>
  <c r="BH34" i="49" s="1"/>
  <c r="AB35" i="49"/>
  <c r="BH35" i="49" s="1"/>
  <c r="AB36" i="49"/>
  <c r="BH36" i="49" s="1"/>
  <c r="AB37" i="49"/>
  <c r="BH37" i="49" s="1"/>
  <c r="AB38" i="49"/>
  <c r="BH38" i="49" s="1"/>
  <c r="AB39" i="49"/>
  <c r="BH39" i="49" s="1"/>
  <c r="AB5" i="49"/>
  <c r="BH5" i="49" s="1"/>
  <c r="AT22" i="49"/>
  <c r="AS22" i="49"/>
  <c r="AR22" i="49"/>
  <c r="AT21" i="49"/>
  <c r="AS21" i="49"/>
  <c r="AR21" i="49"/>
  <c r="U15" i="49" s="1"/>
  <c r="AU18" i="49"/>
  <c r="AT18" i="49"/>
  <c r="AS18" i="49"/>
  <c r="AR18" i="49"/>
  <c r="AU17" i="49"/>
  <c r="AT17" i="49"/>
  <c r="AS17" i="49"/>
  <c r="AR17" i="49"/>
  <c r="AF39" i="49"/>
  <c r="Y39" i="49"/>
  <c r="Z39" i="49" s="1"/>
  <c r="BG39" i="49" s="1"/>
  <c r="AF38" i="49"/>
  <c r="Y38" i="49"/>
  <c r="AF37" i="49"/>
  <c r="Y37" i="49"/>
  <c r="Z37" i="49" s="1"/>
  <c r="BG37" i="49" s="1"/>
  <c r="AF36" i="49"/>
  <c r="Y36" i="49"/>
  <c r="Z36" i="49" s="1"/>
  <c r="BG36" i="49" s="1"/>
  <c r="AF35" i="49"/>
  <c r="Y35" i="49"/>
  <c r="Z35" i="49" s="1"/>
  <c r="BG35" i="49" s="1"/>
  <c r="AF34" i="49"/>
  <c r="Y34" i="49"/>
  <c r="AF8" i="49"/>
  <c r="AF9" i="49"/>
  <c r="AF16" i="49"/>
  <c r="AF17" i="49"/>
  <c r="AF20" i="49"/>
  <c r="AF21" i="49"/>
  <c r="AF25" i="49"/>
  <c r="AF32" i="49"/>
  <c r="AF33" i="49"/>
  <c r="AF12" i="49"/>
  <c r="AF13" i="49"/>
  <c r="AF24" i="49"/>
  <c r="AF28" i="49"/>
  <c r="AF29" i="49"/>
  <c r="AF6" i="49"/>
  <c r="AF7" i="49"/>
  <c r="AF10" i="49"/>
  <c r="AF11" i="49"/>
  <c r="AF14" i="49"/>
  <c r="AF15" i="49"/>
  <c r="AF18" i="49"/>
  <c r="AF19" i="49"/>
  <c r="AF22" i="49"/>
  <c r="AF23" i="49"/>
  <c r="AF26" i="49"/>
  <c r="AF27" i="49"/>
  <c r="AF30" i="49"/>
  <c r="AF31" i="49"/>
  <c r="AF5" i="49"/>
  <c r="Y7" i="49"/>
  <c r="Z7" i="49" s="1"/>
  <c r="BG7" i="49" s="1"/>
  <c r="Y8" i="49"/>
  <c r="Y9" i="49"/>
  <c r="Y10" i="49"/>
  <c r="Z10" i="49" s="1"/>
  <c r="BG10" i="49" s="1"/>
  <c r="Y11" i="49"/>
  <c r="Z11" i="49" s="1"/>
  <c r="BG11" i="49" s="1"/>
  <c r="Y12" i="49"/>
  <c r="Y13" i="49"/>
  <c r="Y14" i="49"/>
  <c r="Y15" i="49"/>
  <c r="Z15" i="49" s="1"/>
  <c r="BG15" i="49" s="1"/>
  <c r="Y16" i="49"/>
  <c r="Y17" i="49"/>
  <c r="Y18" i="49"/>
  <c r="Y19" i="49"/>
  <c r="Z19" i="49" s="1"/>
  <c r="BG19" i="49" s="1"/>
  <c r="Y20" i="49"/>
  <c r="Y21" i="49"/>
  <c r="Y22" i="49"/>
  <c r="Z22" i="49" s="1"/>
  <c r="BG22" i="49" s="1"/>
  <c r="Y23" i="49"/>
  <c r="Z23" i="49" s="1"/>
  <c r="BG23" i="49" s="1"/>
  <c r="Y24" i="49"/>
  <c r="Y25" i="49"/>
  <c r="Y26" i="49"/>
  <c r="Z26" i="49" s="1"/>
  <c r="BG26" i="49" s="1"/>
  <c r="Y27" i="49"/>
  <c r="Z27" i="49" s="1"/>
  <c r="BG27" i="49" s="1"/>
  <c r="Y28" i="49"/>
  <c r="Y29" i="49"/>
  <c r="Y30" i="49"/>
  <c r="Y31" i="49"/>
  <c r="Z31" i="49" s="1"/>
  <c r="BG31" i="49" s="1"/>
  <c r="Y32" i="49"/>
  <c r="Y33" i="49"/>
  <c r="B13" i="48"/>
  <c r="C6" i="89" l="1"/>
  <c r="D6" i="89"/>
  <c r="D6" i="94"/>
  <c r="C6" i="94"/>
  <c r="D6" i="97"/>
  <c r="C6" i="97"/>
  <c r="BJ29" i="52"/>
  <c r="I12" i="75"/>
  <c r="BJ19" i="52"/>
  <c r="AD10" i="51"/>
  <c r="BJ23" i="52"/>
  <c r="BJ20" i="52"/>
  <c r="BJ39" i="52"/>
  <c r="BJ35" i="52"/>
  <c r="BJ32" i="52"/>
  <c r="BJ30" i="52"/>
  <c r="BJ18" i="52"/>
  <c r="BJ34" i="52"/>
  <c r="BJ36" i="52"/>
  <c r="BJ17" i="52"/>
  <c r="BJ33" i="52"/>
  <c r="BJ16" i="52"/>
  <c r="BJ27" i="52"/>
  <c r="BJ22" i="52"/>
  <c r="BJ24" i="52"/>
  <c r="BJ21" i="52"/>
  <c r="BJ37" i="52"/>
  <c r="BJ38" i="52"/>
  <c r="BJ15" i="52"/>
  <c r="BJ31" i="52"/>
  <c r="BJ26" i="52"/>
  <c r="BJ28" i="52"/>
  <c r="BJ25" i="52"/>
  <c r="U6" i="50"/>
  <c r="BM6" i="50" s="1"/>
  <c r="W5" i="50"/>
  <c r="T5" i="49"/>
  <c r="BF5" i="49" s="1"/>
  <c r="V10" i="49"/>
  <c r="U31" i="49"/>
  <c r="U5" i="49"/>
  <c r="V32" i="49"/>
  <c r="U11" i="49"/>
  <c r="U19" i="49"/>
  <c r="U27" i="49"/>
  <c r="U35" i="49"/>
  <c r="V37" i="49"/>
  <c r="U12" i="49"/>
  <c r="U20" i="49"/>
  <c r="U28" i="49"/>
  <c r="U36" i="49"/>
  <c r="U8" i="49"/>
  <c r="V7" i="49"/>
  <c r="U39" i="49"/>
  <c r="U23" i="49"/>
  <c r="U7" i="49"/>
  <c r="U24" i="49"/>
  <c r="U32" i="49"/>
  <c r="U16" i="49"/>
  <c r="V16" i="49"/>
  <c r="V21" i="49"/>
  <c r="U38" i="49"/>
  <c r="U34" i="49"/>
  <c r="U30" i="49"/>
  <c r="U26" i="49"/>
  <c r="U22" i="49"/>
  <c r="U18" i="49"/>
  <c r="U14" i="49"/>
  <c r="U10" i="49"/>
  <c r="U6" i="49"/>
  <c r="V26" i="49"/>
  <c r="V6" i="49"/>
  <c r="W6" i="50"/>
  <c r="U37" i="49"/>
  <c r="U33" i="49"/>
  <c r="U29" i="49"/>
  <c r="U25" i="49"/>
  <c r="U21" i="49"/>
  <c r="U17" i="49"/>
  <c r="U13" i="49"/>
  <c r="U9" i="49"/>
  <c r="V5" i="49"/>
  <c r="V7" i="50"/>
  <c r="V8" i="50"/>
  <c r="V36" i="49"/>
  <c r="V25" i="49"/>
  <c r="V9" i="49"/>
  <c r="V34" i="49"/>
  <c r="V29" i="49"/>
  <c r="V24" i="49"/>
  <c r="V18" i="49"/>
  <c r="V13" i="49"/>
  <c r="V8" i="49"/>
  <c r="V30" i="49"/>
  <c r="V20" i="49"/>
  <c r="V14" i="49"/>
  <c r="V38" i="49"/>
  <c r="V33" i="49"/>
  <c r="V28" i="49"/>
  <c r="V22" i="49"/>
  <c r="V17" i="49"/>
  <c r="V12" i="49"/>
  <c r="V39" i="49"/>
  <c r="V35" i="49"/>
  <c r="V31" i="49"/>
  <c r="V27" i="49"/>
  <c r="V23" i="49"/>
  <c r="V19" i="49"/>
  <c r="V15" i="49"/>
  <c r="V11" i="49"/>
  <c r="U7" i="50"/>
  <c r="BM7" i="50" s="1"/>
  <c r="W7" i="50"/>
  <c r="V9" i="50"/>
  <c r="U9" i="50"/>
  <c r="BM9" i="50" s="1"/>
  <c r="V5" i="50"/>
  <c r="W8" i="50"/>
  <c r="V6" i="50"/>
  <c r="W9" i="50"/>
  <c r="U5" i="50"/>
  <c r="BM5" i="50" s="1"/>
  <c r="U8" i="50"/>
  <c r="BM8" i="50" s="1"/>
  <c r="T8" i="49"/>
  <c r="BF8" i="49" s="1"/>
  <c r="T39" i="49"/>
  <c r="BF39" i="49" s="1"/>
  <c r="T27" i="49"/>
  <c r="BF27" i="49" s="1"/>
  <c r="T19" i="49"/>
  <c r="BF19" i="49" s="1"/>
  <c r="T7" i="49"/>
  <c r="BF7" i="49" s="1"/>
  <c r="T38" i="49"/>
  <c r="BF38" i="49" s="1"/>
  <c r="T34" i="49"/>
  <c r="BF34" i="49" s="1"/>
  <c r="T30" i="49"/>
  <c r="BF30" i="49" s="1"/>
  <c r="T26" i="49"/>
  <c r="BF26" i="49" s="1"/>
  <c r="T22" i="49"/>
  <c r="BF22" i="49" s="1"/>
  <c r="T18" i="49"/>
  <c r="BF18" i="49" s="1"/>
  <c r="T14" i="49"/>
  <c r="BF14" i="49" s="1"/>
  <c r="T10" i="49"/>
  <c r="BF10" i="49" s="1"/>
  <c r="T31" i="49"/>
  <c r="BF31" i="49" s="1"/>
  <c r="T15" i="49"/>
  <c r="BF15" i="49" s="1"/>
  <c r="T37" i="49"/>
  <c r="BF37" i="49" s="1"/>
  <c r="T33" i="49"/>
  <c r="BF33" i="49" s="1"/>
  <c r="T29" i="49"/>
  <c r="BF29" i="49" s="1"/>
  <c r="T25" i="49"/>
  <c r="BF25" i="49" s="1"/>
  <c r="T21" i="49"/>
  <c r="BF21" i="49" s="1"/>
  <c r="T17" i="49"/>
  <c r="BF17" i="49" s="1"/>
  <c r="T13" i="49"/>
  <c r="BF13" i="49" s="1"/>
  <c r="T9" i="49"/>
  <c r="BF9" i="49" s="1"/>
  <c r="T35" i="49"/>
  <c r="BF35" i="49" s="1"/>
  <c r="T23" i="49"/>
  <c r="BF23" i="49" s="1"/>
  <c r="T11" i="49"/>
  <c r="BF11" i="49" s="1"/>
  <c r="T6" i="49"/>
  <c r="BF6" i="49" s="1"/>
  <c r="T36" i="49"/>
  <c r="BF36" i="49" s="1"/>
  <c r="T32" i="49"/>
  <c r="BF32" i="49" s="1"/>
  <c r="T28" i="49"/>
  <c r="BF28" i="49" s="1"/>
  <c r="T24" i="49"/>
  <c r="BF24" i="49" s="1"/>
  <c r="T20" i="49"/>
  <c r="BF20" i="49" s="1"/>
  <c r="T16" i="49"/>
  <c r="BF16" i="49" s="1"/>
  <c r="T12" i="49"/>
  <c r="BF12" i="49" s="1"/>
  <c r="Z18" i="49"/>
  <c r="BG18" i="49" s="1"/>
  <c r="Z34" i="49"/>
  <c r="BG34" i="49" s="1"/>
  <c r="Z38" i="49"/>
  <c r="BG38" i="49" s="1"/>
  <c r="Z30" i="49"/>
  <c r="BG30" i="49" s="1"/>
  <c r="Z14" i="49"/>
  <c r="BG14" i="49" s="1"/>
  <c r="Z33" i="49"/>
  <c r="BG33" i="49" s="1"/>
  <c r="Z29" i="49"/>
  <c r="BG29" i="49" s="1"/>
  <c r="Z25" i="49"/>
  <c r="BG25" i="49" s="1"/>
  <c r="Z21" i="49"/>
  <c r="BG21" i="49" s="1"/>
  <c r="Z17" i="49"/>
  <c r="BG17" i="49" s="1"/>
  <c r="Z13" i="49"/>
  <c r="BG13" i="49" s="1"/>
  <c r="Z9" i="49"/>
  <c r="BG9" i="49" s="1"/>
  <c r="Z32" i="49"/>
  <c r="BG32" i="49" s="1"/>
  <c r="Z28" i="49"/>
  <c r="BG28" i="49" s="1"/>
  <c r="Z24" i="49"/>
  <c r="BG24" i="49" s="1"/>
  <c r="Z20" i="49"/>
  <c r="BG20" i="49" s="1"/>
  <c r="Z16" i="49"/>
  <c r="BG16" i="49" s="1"/>
  <c r="Z12" i="49"/>
  <c r="BG12" i="49" s="1"/>
  <c r="Z8" i="49"/>
  <c r="BG8" i="49" s="1"/>
  <c r="L10" i="32"/>
  <c r="L11" i="32"/>
  <c r="L12" i="32"/>
  <c r="L13" i="32"/>
  <c r="L14" i="32"/>
  <c r="L15" i="32"/>
  <c r="L16" i="32"/>
  <c r="L17" i="32"/>
  <c r="L18" i="32"/>
  <c r="L19" i="32"/>
  <c r="V16" i="47" s="1"/>
  <c r="L20" i="32"/>
  <c r="V17" i="47" s="1"/>
  <c r="L21" i="32"/>
  <c r="V18" i="47" s="1"/>
  <c r="L22" i="32"/>
  <c r="V19" i="47" s="1"/>
  <c r="L23" i="32"/>
  <c r="V20" i="47" s="1"/>
  <c r="L24" i="32"/>
  <c r="V21" i="47" s="1"/>
  <c r="L25" i="32"/>
  <c r="V22" i="47" s="1"/>
  <c r="L26" i="32"/>
  <c r="L27" i="32"/>
  <c r="L28" i="32"/>
  <c r="L29" i="32"/>
  <c r="L30" i="32"/>
  <c r="L31" i="32"/>
  <c r="L32" i="32"/>
  <c r="L33" i="32"/>
  <c r="L34" i="32"/>
  <c r="L35" i="32"/>
  <c r="L36" i="32"/>
  <c r="L37" i="32"/>
  <c r="L38" i="32"/>
  <c r="V35" i="47" s="1"/>
  <c r="L39" i="32"/>
  <c r="V36" i="47" s="1"/>
  <c r="L40" i="32"/>
  <c r="V37" i="47" s="1"/>
  <c r="L41" i="32"/>
  <c r="V38" i="47" s="1"/>
  <c r="L42" i="32"/>
  <c r="V39" i="47" s="1"/>
  <c r="L9" i="32"/>
  <c r="L8" i="32"/>
  <c r="K9" i="32"/>
  <c r="K10" i="32"/>
  <c r="K11" i="32"/>
  <c r="K12" i="32"/>
  <c r="K13" i="32"/>
  <c r="K14" i="32"/>
  <c r="K15" i="32"/>
  <c r="K16" i="32"/>
  <c r="K17" i="32"/>
  <c r="K18" i="32"/>
  <c r="U15" i="47" s="1"/>
  <c r="K19" i="32"/>
  <c r="U16" i="47" s="1"/>
  <c r="K20" i="32"/>
  <c r="U17" i="47" s="1"/>
  <c r="K21" i="32"/>
  <c r="U18" i="47" s="1"/>
  <c r="K22" i="32"/>
  <c r="U19" i="47" s="1"/>
  <c r="K23" i="32"/>
  <c r="U20" i="47" s="1"/>
  <c r="K24" i="32"/>
  <c r="U21" i="47" s="1"/>
  <c r="K25" i="32"/>
  <c r="U22" i="47" s="1"/>
  <c r="K26" i="32"/>
  <c r="U23" i="47" s="1"/>
  <c r="K27" i="32"/>
  <c r="U24" i="47" s="1"/>
  <c r="K28" i="32"/>
  <c r="U25" i="47" s="1"/>
  <c r="K29" i="32"/>
  <c r="U26" i="47" s="1"/>
  <c r="K30" i="32"/>
  <c r="U27" i="47" s="1"/>
  <c r="K31" i="32"/>
  <c r="U28" i="47" s="1"/>
  <c r="K32" i="32"/>
  <c r="U29" i="47" s="1"/>
  <c r="K33" i="32"/>
  <c r="U30" i="47" s="1"/>
  <c r="K34" i="32"/>
  <c r="U31" i="47" s="1"/>
  <c r="K35" i="32"/>
  <c r="U32" i="47" s="1"/>
  <c r="K36" i="32"/>
  <c r="U33" i="47" s="1"/>
  <c r="K37" i="32"/>
  <c r="U34" i="47" s="1"/>
  <c r="K38" i="32"/>
  <c r="U35" i="47" s="1"/>
  <c r="K39" i="32"/>
  <c r="U36" i="47" s="1"/>
  <c r="K40" i="32"/>
  <c r="U37" i="47" s="1"/>
  <c r="K41" i="32"/>
  <c r="U38" i="47" s="1"/>
  <c r="K42" i="32"/>
  <c r="U39" i="47" s="1"/>
  <c r="K8" i="32"/>
  <c r="M8" i="32"/>
  <c r="Y5" i="47" s="1"/>
  <c r="C18" i="32"/>
  <c r="E18" i="32"/>
  <c r="G18" i="32"/>
  <c r="H18" i="32"/>
  <c r="J18" i="32"/>
  <c r="M18" i="32"/>
  <c r="N18" i="32"/>
  <c r="C19" i="32"/>
  <c r="P16" i="47" s="1"/>
  <c r="G16" i="48" s="1"/>
  <c r="E19" i="32"/>
  <c r="G19" i="32"/>
  <c r="H19" i="32"/>
  <c r="J19" i="32"/>
  <c r="M19" i="32"/>
  <c r="N19" i="32"/>
  <c r="C20" i="32"/>
  <c r="P17" i="47" s="1"/>
  <c r="G17" i="48" s="1"/>
  <c r="E20" i="32"/>
  <c r="G20" i="32"/>
  <c r="H20" i="32"/>
  <c r="I20" i="32" s="1"/>
  <c r="J20" i="32"/>
  <c r="M20" i="32"/>
  <c r="N20" i="32"/>
  <c r="C21" i="32"/>
  <c r="P18" i="47" s="1"/>
  <c r="G18" i="48" s="1"/>
  <c r="E21" i="32"/>
  <c r="G21" i="32"/>
  <c r="H21" i="32"/>
  <c r="J21" i="32"/>
  <c r="M21" i="32"/>
  <c r="N21" i="32"/>
  <c r="C22" i="32"/>
  <c r="P19" i="47" s="1"/>
  <c r="G19" i="48" s="1"/>
  <c r="E22" i="32"/>
  <c r="G22" i="32"/>
  <c r="H22" i="32"/>
  <c r="I22" i="32" s="1"/>
  <c r="J22" i="32"/>
  <c r="M22" i="32"/>
  <c r="N22" i="32"/>
  <c r="C23" i="32"/>
  <c r="P20" i="47" s="1"/>
  <c r="G20" i="48" s="1"/>
  <c r="E23" i="32"/>
  <c r="G23" i="32"/>
  <c r="H23" i="32"/>
  <c r="J23" i="32"/>
  <c r="M23" i="32"/>
  <c r="N23" i="32"/>
  <c r="C24" i="32"/>
  <c r="P21" i="47" s="1"/>
  <c r="G21" i="48" s="1"/>
  <c r="E24" i="32"/>
  <c r="G24" i="32"/>
  <c r="H24" i="32"/>
  <c r="I24" i="32" s="1"/>
  <c r="J24" i="32"/>
  <c r="M24" i="32"/>
  <c r="N24" i="32"/>
  <c r="C25" i="32"/>
  <c r="P22" i="47" s="1"/>
  <c r="G22" i="48" s="1"/>
  <c r="E25" i="32"/>
  <c r="G25" i="32"/>
  <c r="H25" i="32"/>
  <c r="J25" i="32"/>
  <c r="M25" i="32"/>
  <c r="N25" i="32"/>
  <c r="C26" i="32"/>
  <c r="E26" i="32"/>
  <c r="G26" i="32"/>
  <c r="H26" i="32"/>
  <c r="I26" i="32" s="1"/>
  <c r="J26" i="32"/>
  <c r="M26" i="32"/>
  <c r="N26" i="32"/>
  <c r="C27" i="32"/>
  <c r="E27" i="32"/>
  <c r="G27" i="32"/>
  <c r="H27" i="32"/>
  <c r="J27" i="32"/>
  <c r="M27" i="32"/>
  <c r="N27" i="32"/>
  <c r="C28" i="32"/>
  <c r="E28" i="32"/>
  <c r="G28" i="32"/>
  <c r="H28" i="32"/>
  <c r="I28" i="32" s="1"/>
  <c r="J28" i="32"/>
  <c r="M28" i="32"/>
  <c r="N28" i="32"/>
  <c r="C29" i="32"/>
  <c r="E29" i="32"/>
  <c r="G29" i="32"/>
  <c r="H29" i="32"/>
  <c r="J29" i="32"/>
  <c r="M29" i="32"/>
  <c r="N29" i="32"/>
  <c r="C30" i="32"/>
  <c r="E30" i="32"/>
  <c r="G30" i="32"/>
  <c r="H30" i="32"/>
  <c r="J30" i="32"/>
  <c r="M30" i="32"/>
  <c r="N30" i="32"/>
  <c r="C31" i="32"/>
  <c r="E31" i="32"/>
  <c r="G31" i="32"/>
  <c r="H31" i="32"/>
  <c r="J31" i="32"/>
  <c r="M31" i="32"/>
  <c r="N31" i="32"/>
  <c r="C32" i="32"/>
  <c r="E32" i="32"/>
  <c r="G32" i="32"/>
  <c r="H32" i="32"/>
  <c r="J32" i="32"/>
  <c r="M32" i="32"/>
  <c r="N32" i="32"/>
  <c r="C33" i="32"/>
  <c r="E33" i="32"/>
  <c r="G33" i="32"/>
  <c r="H33" i="32"/>
  <c r="J33" i="32"/>
  <c r="M33" i="32"/>
  <c r="N33" i="32"/>
  <c r="C34" i="32"/>
  <c r="E34" i="32"/>
  <c r="G34" i="32"/>
  <c r="H34" i="32"/>
  <c r="J34" i="32"/>
  <c r="M34" i="32"/>
  <c r="N34" i="32"/>
  <c r="C35" i="32"/>
  <c r="E35" i="32"/>
  <c r="G35" i="32"/>
  <c r="H35" i="32"/>
  <c r="J35" i="32"/>
  <c r="M35" i="32"/>
  <c r="N35" i="32"/>
  <c r="C36" i="32"/>
  <c r="E36" i="32"/>
  <c r="G36" i="32"/>
  <c r="H36" i="32"/>
  <c r="J36" i="32"/>
  <c r="M36" i="32"/>
  <c r="N36" i="32"/>
  <c r="C37" i="32"/>
  <c r="E37" i="32"/>
  <c r="G37" i="32"/>
  <c r="H37" i="32"/>
  <c r="J37" i="32"/>
  <c r="M37" i="32"/>
  <c r="N37" i="32"/>
  <c r="C38" i="32"/>
  <c r="P35" i="47" s="1"/>
  <c r="E38" i="32"/>
  <c r="G38" i="32"/>
  <c r="H38" i="32"/>
  <c r="J38" i="32"/>
  <c r="M38" i="32"/>
  <c r="N38" i="32"/>
  <c r="C39" i="32"/>
  <c r="P36" i="47" s="1"/>
  <c r="E39" i="32"/>
  <c r="G39" i="32"/>
  <c r="H39" i="32"/>
  <c r="J39" i="32"/>
  <c r="M39" i="32"/>
  <c r="N39" i="32"/>
  <c r="C40" i="32"/>
  <c r="P37" i="47" s="1"/>
  <c r="E40" i="32"/>
  <c r="G40" i="32"/>
  <c r="H40" i="32"/>
  <c r="J40" i="32"/>
  <c r="M40" i="32"/>
  <c r="N40" i="32"/>
  <c r="C41" i="32"/>
  <c r="P38" i="47" s="1"/>
  <c r="E41" i="32"/>
  <c r="G41" i="32"/>
  <c r="H41" i="32"/>
  <c r="J41" i="32"/>
  <c r="M41" i="32"/>
  <c r="N41" i="32"/>
  <c r="C42" i="32"/>
  <c r="P39" i="47" s="1"/>
  <c r="E42" i="32"/>
  <c r="G42" i="32"/>
  <c r="H42" i="32"/>
  <c r="J42" i="32"/>
  <c r="M42" i="32"/>
  <c r="N42" i="32"/>
  <c r="H9" i="32"/>
  <c r="H10" i="32"/>
  <c r="H11" i="32"/>
  <c r="H12" i="32"/>
  <c r="H13" i="32"/>
  <c r="H14" i="32"/>
  <c r="H15" i="32"/>
  <c r="H16" i="32"/>
  <c r="H17" i="32"/>
  <c r="H8" i="32"/>
  <c r="I29" i="32" l="1"/>
  <c r="I25" i="32"/>
  <c r="I21" i="32"/>
  <c r="I27" i="32"/>
  <c r="I23" i="32"/>
  <c r="I18" i="32"/>
  <c r="I19" i="32"/>
  <c r="AG12" i="48"/>
  <c r="AG11" i="48"/>
  <c r="AG14" i="48"/>
  <c r="AG10" i="48"/>
  <c r="AG13" i="48"/>
  <c r="AG9" i="48"/>
  <c r="T39" i="47"/>
  <c r="AP39" i="47" s="1"/>
  <c r="R42" i="32"/>
  <c r="T36" i="47"/>
  <c r="AP36" i="47" s="1"/>
  <c r="T35" i="47"/>
  <c r="AP35" i="47" s="1"/>
  <c r="R38" i="32"/>
  <c r="T34" i="47"/>
  <c r="AP34" i="47" s="1"/>
  <c r="T32" i="47"/>
  <c r="R34" i="32"/>
  <c r="T30" i="47"/>
  <c r="T28" i="47"/>
  <c r="AP28" i="47" s="1"/>
  <c r="R30" i="32"/>
  <c r="T26" i="47"/>
  <c r="AP26" i="47" s="1"/>
  <c r="T24" i="47"/>
  <c r="R26" i="32"/>
  <c r="T22" i="47"/>
  <c r="AP22" i="47" s="1"/>
  <c r="T20" i="47"/>
  <c r="AP20" i="47" s="1"/>
  <c r="R22" i="32"/>
  <c r="T18" i="47"/>
  <c r="AP18" i="47" s="1"/>
  <c r="T16" i="47"/>
  <c r="AP16" i="47" s="1"/>
  <c r="R18" i="32"/>
  <c r="T31" i="47"/>
  <c r="T27" i="47"/>
  <c r="T23" i="47"/>
  <c r="AP23" i="47" s="1"/>
  <c r="T19" i="47"/>
  <c r="AP19" i="47" s="1"/>
  <c r="R39" i="32"/>
  <c r="R35" i="32"/>
  <c r="R31" i="32"/>
  <c r="R27" i="32"/>
  <c r="R23" i="32"/>
  <c r="R19" i="32"/>
  <c r="R40" i="32"/>
  <c r="R36" i="32"/>
  <c r="R32" i="32"/>
  <c r="R28" i="32"/>
  <c r="R24" i="32"/>
  <c r="R20" i="32"/>
  <c r="R41" i="32"/>
  <c r="R37" i="32"/>
  <c r="R33" i="32"/>
  <c r="R29" i="32"/>
  <c r="R25" i="32"/>
  <c r="R21" i="32"/>
  <c r="P35" i="48"/>
  <c r="Q35" i="47"/>
  <c r="R34" i="48"/>
  <c r="X34" i="47"/>
  <c r="P31" i="48"/>
  <c r="AP30" i="47"/>
  <c r="X30" i="47"/>
  <c r="R30" i="48"/>
  <c r="W27" i="47"/>
  <c r="Y27" i="47"/>
  <c r="AQ27" i="47" s="1"/>
  <c r="P27" i="48"/>
  <c r="R26" i="48"/>
  <c r="X26" i="47"/>
  <c r="W19" i="47"/>
  <c r="Y19" i="47"/>
  <c r="AQ19" i="47" s="1"/>
  <c r="Q19" i="47"/>
  <c r="AH19" i="47" s="1"/>
  <c r="P19" i="48"/>
  <c r="R18" i="48"/>
  <c r="X18" i="47"/>
  <c r="W15" i="47"/>
  <c r="Y15" i="47"/>
  <c r="AQ15" i="47" s="1"/>
  <c r="X39" i="47"/>
  <c r="R39" i="48"/>
  <c r="G39" i="48"/>
  <c r="AL39" i="47"/>
  <c r="T37" i="47"/>
  <c r="AP37" i="47" s="1"/>
  <c r="Y36" i="47"/>
  <c r="AQ36" i="47" s="1"/>
  <c r="W36" i="47"/>
  <c r="P36" i="48"/>
  <c r="Q36" i="47"/>
  <c r="X35" i="47"/>
  <c r="R35" i="48"/>
  <c r="G35" i="48"/>
  <c r="AL35" i="47"/>
  <c r="T33" i="47"/>
  <c r="AP33" i="47" s="1"/>
  <c r="W32" i="47"/>
  <c r="Y32" i="47"/>
  <c r="AQ32" i="47" s="1"/>
  <c r="P32" i="48"/>
  <c r="AP31" i="47"/>
  <c r="X31" i="47"/>
  <c r="R31" i="48"/>
  <c r="T29" i="47"/>
  <c r="AP29" i="47" s="1"/>
  <c r="W28" i="47"/>
  <c r="Y28" i="47"/>
  <c r="AQ28" i="47" s="1"/>
  <c r="P28" i="48"/>
  <c r="AP27" i="47"/>
  <c r="X27" i="47"/>
  <c r="R27" i="48"/>
  <c r="T25" i="47"/>
  <c r="W24" i="47"/>
  <c r="Y24" i="47"/>
  <c r="AQ24" i="47" s="1"/>
  <c r="P24" i="48"/>
  <c r="X23" i="47"/>
  <c r="R23" i="48"/>
  <c r="T21" i="47"/>
  <c r="AP21" i="47" s="1"/>
  <c r="W20" i="47"/>
  <c r="Y20" i="47"/>
  <c r="AQ20" i="47" s="1"/>
  <c r="Q20" i="47"/>
  <c r="AH20" i="47" s="1"/>
  <c r="P20" i="48"/>
  <c r="X19" i="47"/>
  <c r="R19" i="48"/>
  <c r="T17" i="47"/>
  <c r="AP17" i="47" s="1"/>
  <c r="W16" i="47"/>
  <c r="Y16" i="47"/>
  <c r="AQ16" i="47" s="1"/>
  <c r="Q16" i="47"/>
  <c r="AM16" i="47" s="1"/>
  <c r="P16" i="48"/>
  <c r="X15" i="47"/>
  <c r="R15" i="48"/>
  <c r="R38" i="48"/>
  <c r="X38" i="47"/>
  <c r="W31" i="47"/>
  <c r="Y31" i="47"/>
  <c r="AQ31" i="47" s="1"/>
  <c r="W23" i="47"/>
  <c r="Y23" i="47"/>
  <c r="AQ23" i="47" s="1"/>
  <c r="P23" i="48"/>
  <c r="R22" i="48"/>
  <c r="X22" i="47"/>
  <c r="P15" i="48"/>
  <c r="Y37" i="47"/>
  <c r="AQ37" i="47" s="1"/>
  <c r="W37" i="47"/>
  <c r="P37" i="48"/>
  <c r="Q37" i="47"/>
  <c r="X36" i="47"/>
  <c r="R36" i="48"/>
  <c r="AL36" i="47"/>
  <c r="G36" i="48"/>
  <c r="W33" i="47"/>
  <c r="Y33" i="47"/>
  <c r="AQ33" i="47" s="1"/>
  <c r="P33" i="48"/>
  <c r="AP32" i="47"/>
  <c r="X32" i="47"/>
  <c r="R32" i="48"/>
  <c r="W29" i="47"/>
  <c r="Y29" i="47"/>
  <c r="AQ29" i="47" s="1"/>
  <c r="P29" i="48"/>
  <c r="X28" i="47"/>
  <c r="R28" i="48"/>
  <c r="W25" i="47"/>
  <c r="Y25" i="47"/>
  <c r="AQ25" i="47" s="1"/>
  <c r="P25" i="48"/>
  <c r="AP24" i="47"/>
  <c r="X24" i="47"/>
  <c r="R24" i="48"/>
  <c r="W21" i="47"/>
  <c r="Y21" i="47"/>
  <c r="AQ21" i="47" s="1"/>
  <c r="P21" i="48"/>
  <c r="X20" i="47"/>
  <c r="R20" i="48"/>
  <c r="W17" i="47"/>
  <c r="Y17" i="47"/>
  <c r="AQ17" i="47" s="1"/>
  <c r="P17" i="48"/>
  <c r="X16" i="47"/>
  <c r="R16" i="48"/>
  <c r="Y39" i="47"/>
  <c r="W39" i="47"/>
  <c r="P39" i="48"/>
  <c r="Q39" i="47"/>
  <c r="Y35" i="47"/>
  <c r="W35" i="47"/>
  <c r="W38" i="47"/>
  <c r="Y38" i="47"/>
  <c r="AQ38" i="47" s="1"/>
  <c r="Q38" i="47"/>
  <c r="AH38" i="47" s="1"/>
  <c r="P38" i="48"/>
  <c r="R37" i="48"/>
  <c r="X37" i="47"/>
  <c r="G37" i="48"/>
  <c r="AL37" i="47"/>
  <c r="W34" i="47"/>
  <c r="Y34" i="47"/>
  <c r="AQ34" i="47" s="1"/>
  <c r="P34" i="48"/>
  <c r="R33" i="48"/>
  <c r="X33" i="47"/>
  <c r="W30" i="47"/>
  <c r="Y30" i="47"/>
  <c r="AQ30" i="47" s="1"/>
  <c r="P30" i="48"/>
  <c r="R29" i="48"/>
  <c r="X29" i="47"/>
  <c r="W26" i="47"/>
  <c r="Y26" i="47"/>
  <c r="AQ26" i="47" s="1"/>
  <c r="P26" i="48"/>
  <c r="AP25" i="47"/>
  <c r="R25" i="48"/>
  <c r="X25" i="47"/>
  <c r="W22" i="47"/>
  <c r="Y22" i="47"/>
  <c r="AQ22" i="47" s="1"/>
  <c r="Q22" i="47"/>
  <c r="AH22" i="47" s="1"/>
  <c r="P22" i="48"/>
  <c r="R21" i="48"/>
  <c r="X21" i="47"/>
  <c r="W18" i="47"/>
  <c r="Y18" i="47"/>
  <c r="AQ18" i="47" s="1"/>
  <c r="Q18" i="47"/>
  <c r="AH18" i="47" s="1"/>
  <c r="AI18" i="47" s="1"/>
  <c r="P18" i="48"/>
  <c r="R17" i="48"/>
  <c r="X17" i="47"/>
  <c r="T15" i="47"/>
  <c r="AP15" i="47" s="1"/>
  <c r="T38" i="47"/>
  <c r="AP38" i="47" s="1"/>
  <c r="AL38" i="47"/>
  <c r="G38" i="48"/>
  <c r="Q21" i="47"/>
  <c r="AM21" i="47" s="1"/>
  <c r="Q17" i="47"/>
  <c r="AM17" i="47" s="1"/>
  <c r="O42" i="32"/>
  <c r="O40" i="32"/>
  <c r="D3" i="56"/>
  <c r="D3" i="57"/>
  <c r="C3" i="50"/>
  <c r="D3" i="53"/>
  <c r="C3" i="49"/>
  <c r="C3" i="51"/>
  <c r="D3" i="47"/>
  <c r="F12" i="75"/>
  <c r="G12" i="75"/>
  <c r="D3" i="62"/>
  <c r="D3" i="61"/>
  <c r="O41" i="32"/>
  <c r="O39" i="32"/>
  <c r="O38" i="32"/>
  <c r="O37" i="32"/>
  <c r="O36" i="32"/>
  <c r="O35" i="32"/>
  <c r="O34" i="32"/>
  <c r="O33" i="32"/>
  <c r="O32" i="32"/>
  <c r="O31" i="32"/>
  <c r="O30" i="32"/>
  <c r="O29" i="32"/>
  <c r="O28" i="32"/>
  <c r="O27" i="32"/>
  <c r="O26" i="32"/>
  <c r="O25" i="32"/>
  <c r="O24" i="32"/>
  <c r="O23" i="32"/>
  <c r="O22" i="32"/>
  <c r="O21" i="32"/>
  <c r="O20" i="32"/>
  <c r="O19" i="32"/>
  <c r="O18" i="32"/>
  <c r="AO33" i="47"/>
  <c r="AG33" i="48"/>
  <c r="AG24" i="48"/>
  <c r="AO24" i="47"/>
  <c r="AO23" i="47"/>
  <c r="AG23" i="48"/>
  <c r="AG22" i="48"/>
  <c r="AO22" i="47"/>
  <c r="AG20" i="48"/>
  <c r="AO20" i="47"/>
  <c r="AG19" i="48"/>
  <c r="AO19" i="47"/>
  <c r="AG18" i="48"/>
  <c r="AO18" i="47"/>
  <c r="AO15" i="47"/>
  <c r="AG15" i="48"/>
  <c r="V29" i="47"/>
  <c r="AF49" i="48"/>
  <c r="AF34" i="48"/>
  <c r="AN34" i="47"/>
  <c r="AF33" i="48"/>
  <c r="AN33" i="47"/>
  <c r="AF32" i="48"/>
  <c r="AN32" i="47"/>
  <c r="AF31" i="48"/>
  <c r="AN31" i="47"/>
  <c r="AF30" i="48"/>
  <c r="AN30" i="47"/>
  <c r="AF29" i="48"/>
  <c r="AN29" i="47"/>
  <c r="AF28" i="48"/>
  <c r="AN28" i="47"/>
  <c r="AF27" i="48"/>
  <c r="AN27" i="47"/>
  <c r="AF26" i="48"/>
  <c r="AN26" i="47"/>
  <c r="AF25" i="48"/>
  <c r="AN25" i="47"/>
  <c r="AF24" i="48"/>
  <c r="AN24" i="47"/>
  <c r="AF23" i="48"/>
  <c r="AN23" i="47"/>
  <c r="AF22" i="48"/>
  <c r="AN22" i="47"/>
  <c r="AF21" i="48"/>
  <c r="AN21" i="47"/>
  <c r="AN20" i="47"/>
  <c r="AF20" i="48"/>
  <c r="AF19" i="48"/>
  <c r="AN19" i="47"/>
  <c r="AF18" i="48"/>
  <c r="AN18" i="47"/>
  <c r="AF17" i="48"/>
  <c r="AN17" i="47"/>
  <c r="AF16" i="48"/>
  <c r="AN16" i="47"/>
  <c r="AF15" i="48"/>
  <c r="AN15" i="47"/>
  <c r="V32" i="47"/>
  <c r="V28" i="47"/>
  <c r="V24" i="47"/>
  <c r="AG49" i="48"/>
  <c r="AG34" i="48"/>
  <c r="AO34" i="47"/>
  <c r="AG30" i="48"/>
  <c r="AO30" i="47"/>
  <c r="AG27" i="48"/>
  <c r="AO27" i="47"/>
  <c r="AG26" i="48"/>
  <c r="AO26" i="47"/>
  <c r="AE49" i="48"/>
  <c r="AE34" i="48"/>
  <c r="Q34" i="47"/>
  <c r="AM34" i="47" s="1"/>
  <c r="AE33" i="48"/>
  <c r="Q33" i="47"/>
  <c r="AM33" i="47" s="1"/>
  <c r="AE32" i="48"/>
  <c r="Q32" i="47"/>
  <c r="AM32" i="47" s="1"/>
  <c r="AE31" i="48"/>
  <c r="Q31" i="47"/>
  <c r="AM31" i="47" s="1"/>
  <c r="AE30" i="48"/>
  <c r="Q30" i="47"/>
  <c r="AM30" i="47" s="1"/>
  <c r="Q29" i="47"/>
  <c r="AM29" i="47" s="1"/>
  <c r="AE29" i="48"/>
  <c r="AE28" i="48"/>
  <c r="Q28" i="47"/>
  <c r="AM28" i="47" s="1"/>
  <c r="AE27" i="48"/>
  <c r="Q27" i="47"/>
  <c r="AM27" i="47" s="1"/>
  <c r="AE26" i="48"/>
  <c r="Q26" i="47"/>
  <c r="AM26" i="47" s="1"/>
  <c r="Q25" i="47"/>
  <c r="AM25" i="47" s="1"/>
  <c r="AE25" i="48"/>
  <c r="AE24" i="48"/>
  <c r="Q24" i="47"/>
  <c r="AM24" i="47" s="1"/>
  <c r="AE23" i="48"/>
  <c r="Q23" i="47"/>
  <c r="AM23" i="47" s="1"/>
  <c r="AE22" i="48"/>
  <c r="AE21" i="48"/>
  <c r="AE20" i="48"/>
  <c r="AE19" i="48"/>
  <c r="AE18" i="48"/>
  <c r="AE17" i="48"/>
  <c r="AE16" i="48"/>
  <c r="AE15" i="48"/>
  <c r="Q15" i="47"/>
  <c r="AM15" i="47" s="1"/>
  <c r="V31" i="47"/>
  <c r="V27" i="47"/>
  <c r="V23" i="47"/>
  <c r="V15" i="47"/>
  <c r="AO32" i="47"/>
  <c r="AG32" i="48"/>
  <c r="AG31" i="48"/>
  <c r="AO31" i="47"/>
  <c r="AG29" i="48"/>
  <c r="AO29" i="47"/>
  <c r="AO28" i="47"/>
  <c r="AG28" i="48"/>
  <c r="AG25" i="48"/>
  <c r="AO25" i="47"/>
  <c r="AG21" i="48"/>
  <c r="AO21" i="47"/>
  <c r="AG17" i="48"/>
  <c r="AO17" i="47"/>
  <c r="AG16" i="48"/>
  <c r="AO16" i="47"/>
  <c r="V33" i="47"/>
  <c r="V25" i="47"/>
  <c r="AD49" i="48"/>
  <c r="P34" i="47"/>
  <c r="P33" i="47"/>
  <c r="P32" i="47"/>
  <c r="P31" i="47"/>
  <c r="P30" i="47"/>
  <c r="P29" i="47"/>
  <c r="P28" i="47"/>
  <c r="P27" i="47"/>
  <c r="P26" i="47"/>
  <c r="P25" i="47"/>
  <c r="P24" i="47"/>
  <c r="P23" i="47"/>
  <c r="AD22" i="48"/>
  <c r="AL22" i="47"/>
  <c r="AD21" i="48"/>
  <c r="AL21" i="47"/>
  <c r="AD20" i="48"/>
  <c r="AL20" i="47"/>
  <c r="AL19" i="47"/>
  <c r="AD19" i="48"/>
  <c r="AD18" i="48"/>
  <c r="AL18" i="47"/>
  <c r="AD17" i="48"/>
  <c r="AL17" i="47"/>
  <c r="AD16" i="48"/>
  <c r="AL16" i="47"/>
  <c r="P15" i="47"/>
  <c r="V34" i="47"/>
  <c r="V30" i="47"/>
  <c r="V26" i="47"/>
  <c r="C3" i="54"/>
  <c r="C3" i="52"/>
  <c r="N9" i="32"/>
  <c r="N10" i="32"/>
  <c r="N11" i="32"/>
  <c r="N12" i="32"/>
  <c r="N13" i="32"/>
  <c r="N14" i="32"/>
  <c r="N15" i="32"/>
  <c r="N16" i="32"/>
  <c r="N17" i="32"/>
  <c r="N8" i="32"/>
  <c r="M9" i="32"/>
  <c r="M10" i="32"/>
  <c r="Y7" i="47" s="1"/>
  <c r="M11" i="32"/>
  <c r="M12" i="32"/>
  <c r="M13" i="32"/>
  <c r="M14" i="32"/>
  <c r="M15" i="32"/>
  <c r="M16" i="32"/>
  <c r="M17" i="32"/>
  <c r="J9" i="32"/>
  <c r="J10" i="32"/>
  <c r="J11" i="32"/>
  <c r="J12" i="32"/>
  <c r="J13" i="32"/>
  <c r="J14" i="32"/>
  <c r="J15" i="32"/>
  <c r="J16" i="32"/>
  <c r="J17" i="32"/>
  <c r="J8" i="32"/>
  <c r="G9" i="32"/>
  <c r="I9" i="32" s="1"/>
  <c r="G10" i="32"/>
  <c r="I10" i="32" s="1"/>
  <c r="G11" i="32"/>
  <c r="I11" i="32" s="1"/>
  <c r="G12" i="32"/>
  <c r="T9" i="47" s="1"/>
  <c r="G13" i="32"/>
  <c r="T10" i="47" s="1"/>
  <c r="G14" i="32"/>
  <c r="T11" i="47" s="1"/>
  <c r="G15" i="32"/>
  <c r="T12" i="47" s="1"/>
  <c r="G16" i="32"/>
  <c r="T13" i="47" s="1"/>
  <c r="G17" i="32"/>
  <c r="T14" i="47" s="1"/>
  <c r="G8" i="32"/>
  <c r="I8" i="32" s="1"/>
  <c r="E9" i="32"/>
  <c r="E10" i="32"/>
  <c r="E11" i="32"/>
  <c r="E12" i="32"/>
  <c r="E13" i="32"/>
  <c r="E14" i="32"/>
  <c r="E15" i="32"/>
  <c r="E16" i="32"/>
  <c r="E17" i="32"/>
  <c r="E8" i="32"/>
  <c r="C9" i="32"/>
  <c r="C10" i="32"/>
  <c r="C11" i="32"/>
  <c r="C12" i="32"/>
  <c r="C13" i="32"/>
  <c r="C14" i="32"/>
  <c r="C15" i="32"/>
  <c r="C16" i="32"/>
  <c r="C17" i="32"/>
  <c r="C8" i="32"/>
  <c r="I15" i="61"/>
  <c r="A6" i="61" s="1"/>
  <c r="D18" i="75" s="1"/>
  <c r="AH5" i="59"/>
  <c r="W8" i="54"/>
  <c r="S8" i="54"/>
  <c r="W7" i="54"/>
  <c r="V7" i="52"/>
  <c r="W7" i="52" s="1"/>
  <c r="P5" i="50"/>
  <c r="AJ5" i="50" s="1"/>
  <c r="AJ10" i="50" s="1"/>
  <c r="Y5" i="49"/>
  <c r="AG6" i="48"/>
  <c r="AG7" i="48"/>
  <c r="AG8" i="48"/>
  <c r="AG5" i="48"/>
  <c r="U6" i="47"/>
  <c r="V6" i="47"/>
  <c r="U7" i="47"/>
  <c r="V7" i="47"/>
  <c r="U8" i="47"/>
  <c r="V8" i="47"/>
  <c r="U9" i="47"/>
  <c r="V9" i="47"/>
  <c r="U10" i="47"/>
  <c r="V10" i="47"/>
  <c r="U11" i="47"/>
  <c r="V11" i="47"/>
  <c r="U12" i="47"/>
  <c r="V12" i="47"/>
  <c r="U13" i="47"/>
  <c r="V13" i="47"/>
  <c r="U14" i="47"/>
  <c r="V14" i="47"/>
  <c r="U5" i="47"/>
  <c r="V5" i="47"/>
  <c r="W5" i="47"/>
  <c r="AO6" i="47"/>
  <c r="AO7" i="47"/>
  <c r="AO8" i="47"/>
  <c r="AO9" i="47"/>
  <c r="AO10" i="47"/>
  <c r="AO11" i="47"/>
  <c r="AO12" i="47"/>
  <c r="AO13" i="47"/>
  <c r="AO14" i="47"/>
  <c r="AO5" i="47"/>
  <c r="I15" i="62"/>
  <c r="A6" i="62" s="1"/>
  <c r="D19" i="75" s="1"/>
  <c r="V11" i="62"/>
  <c r="V10" i="62"/>
  <c r="V9" i="62"/>
  <c r="I9" i="62"/>
  <c r="V8" i="62"/>
  <c r="V7" i="62"/>
  <c r="O18" i="61"/>
  <c r="N18" i="61"/>
  <c r="M18" i="61"/>
  <c r="L18" i="61"/>
  <c r="P16" i="61"/>
  <c r="Q16" i="61" s="1"/>
  <c r="P15" i="61"/>
  <c r="Q15" i="61" s="1"/>
  <c r="AA14" i="61"/>
  <c r="P14" i="61"/>
  <c r="Q14" i="61" s="1"/>
  <c r="P13" i="61"/>
  <c r="Q13" i="61" s="1"/>
  <c r="P12" i="61"/>
  <c r="Q12" i="61" s="1"/>
  <c r="AJ11" i="61"/>
  <c r="P11" i="61"/>
  <c r="Q11" i="61" s="1"/>
  <c r="AJ10" i="61"/>
  <c r="AA10" i="61"/>
  <c r="P10" i="61"/>
  <c r="Q10" i="61" s="1"/>
  <c r="AJ9" i="61"/>
  <c r="AA9" i="61"/>
  <c r="AA11" i="61" s="1"/>
  <c r="P9" i="61"/>
  <c r="Q9" i="61" s="1"/>
  <c r="AJ8" i="61"/>
  <c r="P8" i="61"/>
  <c r="Q8" i="61" s="1"/>
  <c r="AJ7" i="61"/>
  <c r="A3" i="61" s="1"/>
  <c r="P7" i="61"/>
  <c r="Q7" i="61" s="1"/>
  <c r="V11" i="61" s="1"/>
  <c r="P6" i="61"/>
  <c r="Q6" i="61" s="1"/>
  <c r="P5" i="61"/>
  <c r="AA14" i="59"/>
  <c r="AM13" i="59" s="1"/>
  <c r="AA12" i="59"/>
  <c r="AM11" i="59" s="1"/>
  <c r="N22" i="57"/>
  <c r="M22" i="57"/>
  <c r="N21" i="57"/>
  <c r="M21" i="57"/>
  <c r="N20" i="57"/>
  <c r="M20" i="57"/>
  <c r="N19" i="57"/>
  <c r="M19" i="57"/>
  <c r="N18" i="57"/>
  <c r="M18" i="57"/>
  <c r="N17" i="57"/>
  <c r="M17" i="57"/>
  <c r="N16" i="57"/>
  <c r="M16" i="57"/>
  <c r="N15" i="57"/>
  <c r="M15" i="57"/>
  <c r="N14" i="57"/>
  <c r="M14" i="57"/>
  <c r="N13" i="57"/>
  <c r="M13" i="57"/>
  <c r="N12" i="57"/>
  <c r="M12" i="57"/>
  <c r="N11" i="57"/>
  <c r="M11" i="57"/>
  <c r="N10" i="57"/>
  <c r="M10" i="57"/>
  <c r="N9" i="57"/>
  <c r="M9" i="57"/>
  <c r="N8" i="57"/>
  <c r="M8" i="57"/>
  <c r="V22" i="56"/>
  <c r="U22" i="56"/>
  <c r="V21" i="56"/>
  <c r="U21" i="56"/>
  <c r="V20" i="56"/>
  <c r="U20" i="56"/>
  <c r="V19" i="56"/>
  <c r="U19" i="56"/>
  <c r="V18" i="56"/>
  <c r="U18" i="56"/>
  <c r="V17" i="56"/>
  <c r="U17" i="56"/>
  <c r="V16" i="56"/>
  <c r="U16" i="56"/>
  <c r="V15" i="56"/>
  <c r="U15" i="56"/>
  <c r="V14" i="56"/>
  <c r="U14" i="56"/>
  <c r="V13" i="56"/>
  <c r="U13" i="56"/>
  <c r="V12" i="56"/>
  <c r="U12" i="56"/>
  <c r="V11" i="56"/>
  <c r="U11" i="56"/>
  <c r="V10" i="56"/>
  <c r="U10" i="56"/>
  <c r="V9" i="56"/>
  <c r="U9" i="56"/>
  <c r="V8" i="56"/>
  <c r="U8" i="56"/>
  <c r="S20" i="54"/>
  <c r="T20" i="54" s="1"/>
  <c r="S19" i="54"/>
  <c r="T19" i="54" s="1"/>
  <c r="S18" i="54"/>
  <c r="T18" i="54" s="1"/>
  <c r="S17" i="54"/>
  <c r="T17" i="54" s="1"/>
  <c r="S16" i="54"/>
  <c r="T16" i="54" s="1"/>
  <c r="S15" i="54"/>
  <c r="T15" i="54" s="1"/>
  <c r="S14" i="54"/>
  <c r="T14" i="54" s="1"/>
  <c r="S13" i="54"/>
  <c r="T13" i="54" s="1"/>
  <c r="S12" i="54"/>
  <c r="T12" i="54" s="1"/>
  <c r="S11" i="54"/>
  <c r="T11" i="54" s="1"/>
  <c r="S10" i="54"/>
  <c r="T10" i="54" s="1"/>
  <c r="S9" i="54"/>
  <c r="T9" i="54" s="1"/>
  <c r="AD20" i="53"/>
  <c r="AD19" i="53"/>
  <c r="AD18" i="53"/>
  <c r="AD17" i="53"/>
  <c r="AD16" i="53"/>
  <c r="AD15" i="53"/>
  <c r="AD14" i="53"/>
  <c r="AD13" i="53"/>
  <c r="AD12" i="53"/>
  <c r="AD11" i="53"/>
  <c r="AD10" i="53"/>
  <c r="AD9" i="53"/>
  <c r="V14" i="52"/>
  <c r="W14" i="52" s="1"/>
  <c r="V13" i="52"/>
  <c r="W13" i="52" s="1"/>
  <c r="V12" i="52"/>
  <c r="W12" i="52" s="1"/>
  <c r="V11" i="52"/>
  <c r="W11" i="52" s="1"/>
  <c r="BC11" i="52" s="1"/>
  <c r="V10" i="52"/>
  <c r="W10" i="52" s="1"/>
  <c r="V9" i="52"/>
  <c r="W9" i="52" s="1"/>
  <c r="V8" i="52"/>
  <c r="W8" i="52" s="1"/>
  <c r="V6" i="52"/>
  <c r="W9" i="51"/>
  <c r="X9" i="51" s="1"/>
  <c r="W8" i="51"/>
  <c r="X8" i="51" s="1"/>
  <c r="W7" i="51"/>
  <c r="X7" i="51" s="1"/>
  <c r="W6" i="51"/>
  <c r="X6" i="51" s="1"/>
  <c r="Z9" i="50"/>
  <c r="AB9" i="50" s="1"/>
  <c r="Z8" i="50"/>
  <c r="AB8" i="50" s="1"/>
  <c r="Z7" i="50"/>
  <c r="Z6" i="50"/>
  <c r="AB6" i="50" s="1"/>
  <c r="Z5" i="50"/>
  <c r="AB5" i="50" s="1"/>
  <c r="AR60" i="49"/>
  <c r="AR59" i="49" s="1"/>
  <c r="AQ60" i="49"/>
  <c r="AQ59" i="49" s="1"/>
  <c r="AP60" i="49"/>
  <c r="AP59" i="49" s="1"/>
  <c r="AO60" i="49"/>
  <c r="AO59" i="49" s="1"/>
  <c r="AN60" i="49"/>
  <c r="AN59" i="49" s="1"/>
  <c r="AM60" i="49"/>
  <c r="AM59" i="49" s="1"/>
  <c r="AL60" i="49"/>
  <c r="AL59" i="49" s="1"/>
  <c r="AK60" i="49"/>
  <c r="AK59" i="49" s="1"/>
  <c r="AJ60" i="49"/>
  <c r="AJ59" i="49" s="1"/>
  <c r="AQ49" i="49"/>
  <c r="AN49" i="49"/>
  <c r="AL49" i="49"/>
  <c r="AQ47" i="49"/>
  <c r="AP47" i="49"/>
  <c r="AP48" i="49" s="1"/>
  <c r="AP49" i="49" s="1"/>
  <c r="AO47" i="49"/>
  <c r="AO48" i="49" s="1"/>
  <c r="AO49" i="49" s="1"/>
  <c r="AN47" i="49"/>
  <c r="AT41" i="49"/>
  <c r="AS41" i="49"/>
  <c r="AR41" i="49"/>
  <c r="AQ41" i="49"/>
  <c r="AP41" i="49"/>
  <c r="AO41" i="49"/>
  <c r="AN41" i="49"/>
  <c r="AM41" i="49"/>
  <c r="AL41" i="49"/>
  <c r="AK41" i="49"/>
  <c r="I14" i="32" l="1"/>
  <c r="I12" i="32"/>
  <c r="I13" i="32"/>
  <c r="I16" i="32"/>
  <c r="I17" i="32"/>
  <c r="I15" i="32"/>
  <c r="AH16" i="47"/>
  <c r="AI16" i="47" s="1"/>
  <c r="AI19" i="47"/>
  <c r="AI20" i="47"/>
  <c r="R14" i="32"/>
  <c r="AI22" i="47"/>
  <c r="R8" i="32"/>
  <c r="R10" i="32"/>
  <c r="R17" i="32"/>
  <c r="R13" i="32"/>
  <c r="R9" i="32"/>
  <c r="AM22" i="47"/>
  <c r="R16" i="32"/>
  <c r="Q13" i="47"/>
  <c r="R12" i="32"/>
  <c r="AM20" i="47"/>
  <c r="AM18" i="47"/>
  <c r="AM19" i="47"/>
  <c r="M25" i="48"/>
  <c r="O25" i="48" s="1"/>
  <c r="AI25" i="48" s="1"/>
  <c r="AA25" i="47"/>
  <c r="AS25" i="47" s="1"/>
  <c r="M36" i="48"/>
  <c r="O36" i="48" s="1"/>
  <c r="AA36" i="47"/>
  <c r="AS36" i="47" s="1"/>
  <c r="M18" i="48"/>
  <c r="O18" i="48" s="1"/>
  <c r="AI18" i="48" s="1"/>
  <c r="AA18" i="47"/>
  <c r="AS18" i="47" s="1"/>
  <c r="M22" i="48"/>
  <c r="O22" i="48" s="1"/>
  <c r="AI22" i="48" s="1"/>
  <c r="AA22" i="47"/>
  <c r="AS22" i="47" s="1"/>
  <c r="M26" i="48"/>
  <c r="O26" i="48" s="1"/>
  <c r="AI26" i="48" s="1"/>
  <c r="AA26" i="47"/>
  <c r="AS26" i="47" s="1"/>
  <c r="M30" i="48"/>
  <c r="O30" i="48" s="1"/>
  <c r="AI30" i="48" s="1"/>
  <c r="AA30" i="47"/>
  <c r="AS30" i="47" s="1"/>
  <c r="M34" i="48"/>
  <c r="O34" i="48" s="1"/>
  <c r="AI34" i="48" s="1"/>
  <c r="AA34" i="47"/>
  <c r="AS34" i="47" s="1"/>
  <c r="M37" i="48"/>
  <c r="O37" i="48" s="1"/>
  <c r="AA37" i="47"/>
  <c r="AS37" i="47" s="1"/>
  <c r="M39" i="48"/>
  <c r="O39" i="48" s="1"/>
  <c r="AA39" i="47"/>
  <c r="AS39" i="47" s="1"/>
  <c r="M17" i="48"/>
  <c r="O17" i="48" s="1"/>
  <c r="AI17" i="48" s="1"/>
  <c r="AA17" i="47"/>
  <c r="AS17" i="47" s="1"/>
  <c r="M29" i="48"/>
  <c r="O29" i="48" s="1"/>
  <c r="AI29" i="48" s="1"/>
  <c r="AA29" i="47"/>
  <c r="AS29" i="47" s="1"/>
  <c r="R15" i="32"/>
  <c r="R11" i="32"/>
  <c r="M15" i="48"/>
  <c r="O15" i="48" s="1"/>
  <c r="AI15" i="48" s="1"/>
  <c r="AA15" i="47"/>
  <c r="AS15" i="47" s="1"/>
  <c r="M19" i="48"/>
  <c r="O19" i="48" s="1"/>
  <c r="AI19" i="48" s="1"/>
  <c r="AA19" i="47"/>
  <c r="AS19" i="47" s="1"/>
  <c r="M23" i="48"/>
  <c r="O23" i="48" s="1"/>
  <c r="AI23" i="48" s="1"/>
  <c r="AA23" i="47"/>
  <c r="AS23" i="47" s="1"/>
  <c r="M27" i="48"/>
  <c r="O27" i="48" s="1"/>
  <c r="AI27" i="48" s="1"/>
  <c r="AA27" i="47"/>
  <c r="AS27" i="47" s="1"/>
  <c r="M31" i="48"/>
  <c r="O31" i="48" s="1"/>
  <c r="AI31" i="48" s="1"/>
  <c r="AA31" i="47"/>
  <c r="AS31" i="47" s="1"/>
  <c r="M35" i="48"/>
  <c r="O35" i="48" s="1"/>
  <c r="AA35" i="47"/>
  <c r="AS35" i="47" s="1"/>
  <c r="M38" i="48"/>
  <c r="O38" i="48" s="1"/>
  <c r="AA38" i="47"/>
  <c r="AS38" i="47" s="1"/>
  <c r="AM38" i="47"/>
  <c r="M21" i="48"/>
  <c r="O21" i="48" s="1"/>
  <c r="AI21" i="48" s="1"/>
  <c r="AA21" i="47"/>
  <c r="AS21" i="47" s="1"/>
  <c r="M33" i="48"/>
  <c r="O33" i="48" s="1"/>
  <c r="AI33" i="48" s="1"/>
  <c r="AA33" i="47"/>
  <c r="AS33" i="47" s="1"/>
  <c r="M16" i="48"/>
  <c r="O16" i="48" s="1"/>
  <c r="AI16" i="48" s="1"/>
  <c r="AA16" i="47"/>
  <c r="AS16" i="47" s="1"/>
  <c r="M20" i="48"/>
  <c r="O20" i="48" s="1"/>
  <c r="AI20" i="48" s="1"/>
  <c r="AA20" i="47"/>
  <c r="AS20" i="47" s="1"/>
  <c r="M24" i="48"/>
  <c r="O24" i="48" s="1"/>
  <c r="AI24" i="48" s="1"/>
  <c r="AA24" i="47"/>
  <c r="AS24" i="47" s="1"/>
  <c r="M28" i="48"/>
  <c r="O28" i="48" s="1"/>
  <c r="AI28" i="48" s="1"/>
  <c r="AA28" i="47"/>
  <c r="AS28" i="47" s="1"/>
  <c r="M32" i="48"/>
  <c r="O32" i="48" s="1"/>
  <c r="AI32" i="48" s="1"/>
  <c r="AA32" i="47"/>
  <c r="AS32" i="47" s="1"/>
  <c r="P14" i="48"/>
  <c r="P6" i="48"/>
  <c r="AP14" i="47"/>
  <c r="R14" i="48"/>
  <c r="X14" i="47"/>
  <c r="P13" i="48"/>
  <c r="AP9" i="47"/>
  <c r="R9" i="48"/>
  <c r="X9" i="47"/>
  <c r="W14" i="47"/>
  <c r="Y14" i="47"/>
  <c r="AQ14" i="47" s="1"/>
  <c r="W6" i="47"/>
  <c r="Y6" i="47"/>
  <c r="AQ6" i="47" s="1"/>
  <c r="P12" i="48"/>
  <c r="P8" i="48"/>
  <c r="AF6" i="48"/>
  <c r="T6" i="47"/>
  <c r="AP6" i="47" s="1"/>
  <c r="AP12" i="47"/>
  <c r="R12" i="48"/>
  <c r="X12" i="47"/>
  <c r="X8" i="47"/>
  <c r="R8" i="48"/>
  <c r="W13" i="47"/>
  <c r="Y13" i="47"/>
  <c r="AQ13" i="47" s="1"/>
  <c r="W9" i="47"/>
  <c r="Y9" i="47"/>
  <c r="AQ9" i="47" s="1"/>
  <c r="AQ35" i="47"/>
  <c r="AM37" i="47"/>
  <c r="AH37" i="47"/>
  <c r="AI37" i="47" s="1"/>
  <c r="AH35" i="47"/>
  <c r="AI35" i="47" s="1"/>
  <c r="AM35" i="47"/>
  <c r="P10" i="48"/>
  <c r="AF8" i="48"/>
  <c r="T8" i="47"/>
  <c r="AP8" i="47" s="1"/>
  <c r="X6" i="47"/>
  <c r="R6" i="48"/>
  <c r="W11" i="47"/>
  <c r="Y11" i="47"/>
  <c r="AQ11" i="47" s="1"/>
  <c r="P9" i="48"/>
  <c r="AF5" i="48"/>
  <c r="T5" i="47"/>
  <c r="AP5" i="47" s="1"/>
  <c r="AN7" i="47"/>
  <c r="T7" i="47"/>
  <c r="AP7" i="47" s="1"/>
  <c r="AP13" i="47"/>
  <c r="R13" i="48"/>
  <c r="X13" i="47"/>
  <c r="W10" i="47"/>
  <c r="Y10" i="47"/>
  <c r="AQ10" i="47" s="1"/>
  <c r="P5" i="48"/>
  <c r="P11" i="48"/>
  <c r="P7" i="48"/>
  <c r="R5" i="48"/>
  <c r="X5" i="47"/>
  <c r="AP11" i="47"/>
  <c r="X11" i="47"/>
  <c r="R11" i="48"/>
  <c r="X7" i="47"/>
  <c r="R7" i="48"/>
  <c r="W12" i="47"/>
  <c r="Y12" i="47"/>
  <c r="AQ12" i="47" s="1"/>
  <c r="W8" i="47"/>
  <c r="Y8" i="47"/>
  <c r="AQ8" i="47" s="1"/>
  <c r="AQ39" i="47"/>
  <c r="AP10" i="47"/>
  <c r="X10" i="47"/>
  <c r="R10" i="48"/>
  <c r="AH39" i="47"/>
  <c r="AI39" i="47" s="1"/>
  <c r="AM39" i="47"/>
  <c r="AH36" i="47"/>
  <c r="AI36" i="47" s="1"/>
  <c r="AM36" i="47"/>
  <c r="AL26" i="47"/>
  <c r="G26" i="48"/>
  <c r="AD26" i="48" s="1"/>
  <c r="AL30" i="47"/>
  <c r="G30" i="48"/>
  <c r="AD30" i="48" s="1"/>
  <c r="AL32" i="47"/>
  <c r="G32" i="48"/>
  <c r="AD32" i="48" s="1"/>
  <c r="AL34" i="47"/>
  <c r="G34" i="48"/>
  <c r="AD34" i="48" s="1"/>
  <c r="AL24" i="47"/>
  <c r="G24" i="48"/>
  <c r="AD24" i="48" s="1"/>
  <c r="AL28" i="47"/>
  <c r="G28" i="48"/>
  <c r="AD28" i="48" s="1"/>
  <c r="AL23" i="47"/>
  <c r="G23" i="48"/>
  <c r="AD23" i="48" s="1"/>
  <c r="AL29" i="47"/>
  <c r="G29" i="48"/>
  <c r="AD29" i="48" s="1"/>
  <c r="AL33" i="47"/>
  <c r="G33" i="48"/>
  <c r="AD33" i="48" s="1"/>
  <c r="AL15" i="47"/>
  <c r="G15" i="48"/>
  <c r="AD15" i="48" s="1"/>
  <c r="AL25" i="47"/>
  <c r="G25" i="48"/>
  <c r="AD25" i="48" s="1"/>
  <c r="AL27" i="47"/>
  <c r="G27" i="48"/>
  <c r="AD27" i="48" s="1"/>
  <c r="AL31" i="47"/>
  <c r="G31" i="48"/>
  <c r="AD31" i="48" s="1"/>
  <c r="AI38" i="47"/>
  <c r="S42" i="32"/>
  <c r="AB39" i="47" s="1"/>
  <c r="K39" i="48" s="1"/>
  <c r="P14" i="47"/>
  <c r="AF7" i="48"/>
  <c r="P11" i="47"/>
  <c r="AH17" i="47"/>
  <c r="AI17" i="47" s="1"/>
  <c r="AH21" i="47"/>
  <c r="AI21" i="47" s="1"/>
  <c r="AE7" i="48"/>
  <c r="P10" i="47"/>
  <c r="D31" i="75"/>
  <c r="AE6" i="48"/>
  <c r="P6" i="47"/>
  <c r="L50" i="48"/>
  <c r="Y6" i="51"/>
  <c r="BI6" i="51" s="1"/>
  <c r="BD6" i="51"/>
  <c r="Y7" i="51"/>
  <c r="BI7" i="51" s="1"/>
  <c r="BD7" i="51"/>
  <c r="Y8" i="51"/>
  <c r="BI8" i="51" s="1"/>
  <c r="BD8" i="51"/>
  <c r="Y9" i="51"/>
  <c r="BI9" i="51" s="1"/>
  <c r="BD9" i="51"/>
  <c r="X8" i="52"/>
  <c r="BH8" i="52" s="1"/>
  <c r="BC8" i="52"/>
  <c r="X9" i="52"/>
  <c r="BH9" i="52" s="1"/>
  <c r="BC9" i="52"/>
  <c r="X10" i="52"/>
  <c r="BH10" i="52" s="1"/>
  <c r="BC10" i="52"/>
  <c r="X12" i="52"/>
  <c r="BH12" i="52" s="1"/>
  <c r="BC12" i="52"/>
  <c r="X13" i="52"/>
  <c r="BH13" i="52" s="1"/>
  <c r="BC13" i="52"/>
  <c r="X14" i="52"/>
  <c r="BH14" i="52" s="1"/>
  <c r="BC14" i="52"/>
  <c r="AI21" i="53"/>
  <c r="A6" i="53" s="1"/>
  <c r="BK6" i="53"/>
  <c r="AH23" i="48"/>
  <c r="AI49" i="48"/>
  <c r="AH49" i="48"/>
  <c r="W21" i="54"/>
  <c r="A6" i="54" s="1"/>
  <c r="X7" i="52"/>
  <c r="BH7" i="52" s="1"/>
  <c r="BC7" i="52"/>
  <c r="O8" i="62"/>
  <c r="AE9" i="53"/>
  <c r="BA9" i="53" s="1"/>
  <c r="AE13" i="53"/>
  <c r="AE19" i="53"/>
  <c r="AE17" i="53"/>
  <c r="BA17" i="53" s="1"/>
  <c r="A9" i="60"/>
  <c r="C15" i="87" s="1"/>
  <c r="K15" i="87" s="1"/>
  <c r="AE11" i="53"/>
  <c r="AE15" i="53"/>
  <c r="AE20" i="53"/>
  <c r="P13" i="47"/>
  <c r="P9" i="47"/>
  <c r="Q11" i="47"/>
  <c r="AM11" i="47" s="1"/>
  <c r="AE11" i="48"/>
  <c r="AN13" i="47"/>
  <c r="AF13" i="48"/>
  <c r="AN9" i="47"/>
  <c r="AF9" i="48"/>
  <c r="AH15" i="47"/>
  <c r="AI15" i="47" s="1"/>
  <c r="AH24" i="47"/>
  <c r="AI24" i="47" s="1"/>
  <c r="AH26" i="47"/>
  <c r="AI26" i="47" s="1"/>
  <c r="AH29" i="47"/>
  <c r="AI29" i="47" s="1"/>
  <c r="AE16" i="53"/>
  <c r="V15" i="61"/>
  <c r="V18" i="61"/>
  <c r="AE18" i="53"/>
  <c r="V10" i="61"/>
  <c r="V14" i="61"/>
  <c r="AN6" i="47"/>
  <c r="P12" i="47"/>
  <c r="P8" i="47"/>
  <c r="Q14" i="47"/>
  <c r="AE14" i="48"/>
  <c r="Q10" i="47"/>
  <c r="AM10" i="47" s="1"/>
  <c r="AE10" i="48"/>
  <c r="AN12" i="47"/>
  <c r="AF12" i="48"/>
  <c r="AH28" i="47"/>
  <c r="AI28" i="47" s="1"/>
  <c r="AH30" i="47"/>
  <c r="AI30" i="47" s="1"/>
  <c r="AH32" i="47"/>
  <c r="AI32" i="47" s="1"/>
  <c r="P7" i="47"/>
  <c r="AE13" i="48"/>
  <c r="Q9" i="47"/>
  <c r="AM9" i="47" s="1"/>
  <c r="AE9" i="48"/>
  <c r="AN11" i="47"/>
  <c r="AF11" i="48"/>
  <c r="AH23" i="47"/>
  <c r="AI23" i="47" s="1"/>
  <c r="AH34" i="47"/>
  <c r="AI34" i="47" s="1"/>
  <c r="Q12" i="47"/>
  <c r="AE12" i="48"/>
  <c r="AE8" i="48"/>
  <c r="AN14" i="47"/>
  <c r="AF14" i="48"/>
  <c r="AN10" i="47"/>
  <c r="AF10" i="48"/>
  <c r="AH25" i="47"/>
  <c r="AI25" i="47" s="1"/>
  <c r="AH27" i="47"/>
  <c r="AI27" i="47" s="1"/>
  <c r="AH31" i="47"/>
  <c r="AI31" i="47" s="1"/>
  <c r="AH33" i="47"/>
  <c r="AI33" i="47" s="1"/>
  <c r="AA10" i="59"/>
  <c r="AM9" i="59" s="1"/>
  <c r="AA16" i="59"/>
  <c r="AM15" i="59" s="1"/>
  <c r="AC15" i="59"/>
  <c r="T8" i="54"/>
  <c r="U8" i="54" s="1"/>
  <c r="Z7" i="52"/>
  <c r="V5" i="52"/>
  <c r="W5" i="52" s="1"/>
  <c r="AC6" i="50"/>
  <c r="AC9" i="50"/>
  <c r="AA8" i="50"/>
  <c r="AC5" i="50"/>
  <c r="AC8" i="50"/>
  <c r="AA35" i="49"/>
  <c r="BK35" i="49" s="1"/>
  <c r="AA23" i="49"/>
  <c r="BK23" i="49" s="1"/>
  <c r="AA10" i="49"/>
  <c r="BK10" i="49" s="1"/>
  <c r="AA7" i="49"/>
  <c r="BK7" i="49" s="1"/>
  <c r="AA15" i="49"/>
  <c r="BK15" i="49" s="1"/>
  <c r="AA27" i="49"/>
  <c r="BK27" i="49" s="1"/>
  <c r="AA36" i="49"/>
  <c r="BK36" i="49" s="1"/>
  <c r="AA26" i="49"/>
  <c r="BK26" i="49" s="1"/>
  <c r="AA31" i="49"/>
  <c r="BK31" i="49" s="1"/>
  <c r="AA30" i="49"/>
  <c r="BK30" i="49" s="1"/>
  <c r="AA37" i="49"/>
  <c r="BK37" i="49" s="1"/>
  <c r="AA22" i="49"/>
  <c r="BK22" i="49" s="1"/>
  <c r="AA29" i="49"/>
  <c r="BK29" i="49" s="1"/>
  <c r="AA13" i="49"/>
  <c r="BK13" i="49" s="1"/>
  <c r="AA20" i="49"/>
  <c r="BK20" i="49" s="1"/>
  <c r="AA8" i="49"/>
  <c r="BK8" i="49" s="1"/>
  <c r="AA19" i="49"/>
  <c r="BK19" i="49" s="1"/>
  <c r="AA18" i="49"/>
  <c r="BK18" i="49" s="1"/>
  <c r="AA38" i="49"/>
  <c r="BK38" i="49" s="1"/>
  <c r="AA25" i="49"/>
  <c r="BK25" i="49" s="1"/>
  <c r="AA9" i="49"/>
  <c r="BK9" i="49" s="1"/>
  <c r="AA32" i="49"/>
  <c r="BK32" i="49" s="1"/>
  <c r="AA16" i="49"/>
  <c r="BK16" i="49" s="1"/>
  <c r="AA39" i="49"/>
  <c r="BK39" i="49" s="1"/>
  <c r="AA17" i="49"/>
  <c r="BK17" i="49" s="1"/>
  <c r="AA11" i="49"/>
  <c r="BK11" i="49" s="1"/>
  <c r="AA14" i="49"/>
  <c r="BK14" i="49" s="1"/>
  <c r="AA21" i="49"/>
  <c r="BK21" i="49" s="1"/>
  <c r="AA28" i="49"/>
  <c r="BK28" i="49" s="1"/>
  <c r="AA12" i="49"/>
  <c r="BK12" i="49" s="1"/>
  <c r="AA34" i="49"/>
  <c r="BK34" i="49" s="1"/>
  <c r="AA33" i="49"/>
  <c r="BK33" i="49" s="1"/>
  <c r="AA24" i="49"/>
  <c r="BK24" i="49" s="1"/>
  <c r="AA5" i="49"/>
  <c r="BK5" i="49" s="1"/>
  <c r="AE5" i="48"/>
  <c r="AN8" i="47"/>
  <c r="Q7" i="47"/>
  <c r="AM7" i="47" s="1"/>
  <c r="AQ5" i="47"/>
  <c r="Q5" i="47"/>
  <c r="AM5" i="47" s="1"/>
  <c r="Q6" i="47"/>
  <c r="AM6" i="47" s="1"/>
  <c r="AN5" i="47"/>
  <c r="W7" i="47"/>
  <c r="AQ7" i="47" s="1"/>
  <c r="AE12" i="53"/>
  <c r="AE14" i="53"/>
  <c r="AA13" i="61"/>
  <c r="U18" i="61" s="1"/>
  <c r="V17" i="61"/>
  <c r="V7" i="56"/>
  <c r="AC40" i="52"/>
  <c r="A6" i="52" s="1"/>
  <c r="D9" i="75" s="1"/>
  <c r="AE10" i="53"/>
  <c r="V20" i="61"/>
  <c r="O11" i="62"/>
  <c r="M19" i="62"/>
  <c r="B13" i="62" s="1"/>
  <c r="Y6" i="49"/>
  <c r="Z6" i="49" s="1"/>
  <c r="BG6" i="49" s="1"/>
  <c r="W6" i="52"/>
  <c r="AA18" i="59"/>
  <c r="AM17" i="59" s="1"/>
  <c r="W5" i="51"/>
  <c r="X5" i="51" s="1"/>
  <c r="AD7" i="53"/>
  <c r="AD6" i="53"/>
  <c r="AE6" i="53" s="1"/>
  <c r="BA6" i="53" s="1"/>
  <c r="AD8" i="53"/>
  <c r="N6" i="57"/>
  <c r="M6" i="57"/>
  <c r="U6" i="56"/>
  <c r="U7" i="56"/>
  <c r="N7" i="57"/>
  <c r="M7" i="57"/>
  <c r="V6" i="56"/>
  <c r="Q8" i="47"/>
  <c r="AM8" i="47" s="1"/>
  <c r="P5" i="47"/>
  <c r="H19" i="61"/>
  <c r="S7" i="54"/>
  <c r="AA6" i="50"/>
  <c r="AA9" i="50"/>
  <c r="Z5" i="49"/>
  <c r="X50" i="48"/>
  <c r="V19" i="61"/>
  <c r="U19" i="61"/>
  <c r="P18" i="61"/>
  <c r="P19" i="61"/>
  <c r="Q5" i="61"/>
  <c r="M18" i="62"/>
  <c r="V16" i="61"/>
  <c r="G19" i="62"/>
  <c r="O10" i="62"/>
  <c r="O12" i="62"/>
  <c r="O13" i="62"/>
  <c r="O14" i="62"/>
  <c r="V12" i="61"/>
  <c r="V13" i="61"/>
  <c r="O6" i="62"/>
  <c r="O7" i="62"/>
  <c r="O15" i="62"/>
  <c r="O16" i="62"/>
  <c r="O9" i="62"/>
  <c r="AA20" i="59"/>
  <c r="AM19" i="59" s="1"/>
  <c r="D15" i="75"/>
  <c r="AA13" i="59"/>
  <c r="AM12" i="59" s="1"/>
  <c r="Z8" i="56"/>
  <c r="AJ7" i="56" s="1"/>
  <c r="AA11" i="59"/>
  <c r="AM10" i="59" s="1"/>
  <c r="AC13" i="59"/>
  <c r="AA19" i="59"/>
  <c r="AM18" i="59" s="1"/>
  <c r="AC20" i="59"/>
  <c r="AC11" i="59"/>
  <c r="AA15" i="59"/>
  <c r="AM14" i="59" s="1"/>
  <c r="AC19" i="59"/>
  <c r="AC10" i="59"/>
  <c r="AC12" i="59"/>
  <c r="AC14" i="59"/>
  <c r="AC16" i="59"/>
  <c r="AC18" i="59"/>
  <c r="X11" i="52"/>
  <c r="BH11" i="52" s="1"/>
  <c r="Z8" i="52"/>
  <c r="U19" i="54"/>
  <c r="U9" i="54"/>
  <c r="U15" i="54"/>
  <c r="U18" i="54"/>
  <c r="U14" i="54"/>
  <c r="U11" i="54"/>
  <c r="U10" i="54"/>
  <c r="U12" i="54"/>
  <c r="U13" i="54"/>
  <c r="U16" i="54"/>
  <c r="U17" i="54"/>
  <c r="U20" i="54"/>
  <c r="AC7" i="50"/>
  <c r="AB7" i="50"/>
  <c r="AA7" i="50"/>
  <c r="AA5" i="50"/>
  <c r="AH30" i="48" l="1"/>
  <c r="AH17" i="48"/>
  <c r="AH22" i="48"/>
  <c r="AH27" i="48"/>
  <c r="AH19" i="48"/>
  <c r="AH26" i="48"/>
  <c r="AH29" i="48"/>
  <c r="AH20" i="48"/>
  <c r="AH34" i="48"/>
  <c r="AH31" i="48"/>
  <c r="AH28" i="48"/>
  <c r="AH33" i="48"/>
  <c r="AH25" i="48"/>
  <c r="AH18" i="48"/>
  <c r="AH15" i="48"/>
  <c r="AF17" i="53"/>
  <c r="AH21" i="48"/>
  <c r="Z10" i="52"/>
  <c r="AF9" i="53"/>
  <c r="AG9" i="53" s="1"/>
  <c r="BG9" i="53" s="1"/>
  <c r="Z13" i="52"/>
  <c r="AH32" i="48"/>
  <c r="AH24" i="48"/>
  <c r="AH16" i="48"/>
  <c r="T39" i="48"/>
  <c r="U39" i="48" s="1"/>
  <c r="AF39" i="47"/>
  <c r="AE39" i="47" s="1"/>
  <c r="AL10" i="47"/>
  <c r="G10" i="48"/>
  <c r="AD10" i="48" s="1"/>
  <c r="AL11" i="47"/>
  <c r="G11" i="48"/>
  <c r="AD11" i="48" s="1"/>
  <c r="AL5" i="47"/>
  <c r="G5" i="48"/>
  <c r="AD5" i="48" s="1"/>
  <c r="AL7" i="47"/>
  <c r="G7" i="48"/>
  <c r="AD7" i="48" s="1"/>
  <c r="AL8" i="47"/>
  <c r="G8" i="48"/>
  <c r="AD8" i="48" s="1"/>
  <c r="AL13" i="47"/>
  <c r="G13" i="48"/>
  <c r="AD13" i="48" s="1"/>
  <c r="AL12" i="47"/>
  <c r="G12" i="48"/>
  <c r="AD12" i="48" s="1"/>
  <c r="AL9" i="47"/>
  <c r="G9" i="48"/>
  <c r="AD9" i="48" s="1"/>
  <c r="AL14" i="47"/>
  <c r="G14" i="48"/>
  <c r="AD14" i="48" s="1"/>
  <c r="AL6" i="47"/>
  <c r="G6" i="48"/>
  <c r="AD6" i="48" s="1"/>
  <c r="Z14" i="52"/>
  <c r="U14" i="61"/>
  <c r="W14" i="61" s="1"/>
  <c r="R10" i="61" s="1"/>
  <c r="S10" i="61" s="1"/>
  <c r="U10" i="61"/>
  <c r="W10" i="61" s="1"/>
  <c r="R6" i="61" s="1"/>
  <c r="S6" i="61" s="1"/>
  <c r="Z9" i="52"/>
  <c r="AA9" i="52" s="1"/>
  <c r="U9" i="61"/>
  <c r="U17" i="61"/>
  <c r="W17" i="61" s="1"/>
  <c r="R13" i="61" s="1"/>
  <c r="S13" i="61" s="1"/>
  <c r="U11" i="61"/>
  <c r="W11" i="61" s="1"/>
  <c r="R7" i="61" s="1"/>
  <c r="S7" i="61" s="1"/>
  <c r="AH10" i="47"/>
  <c r="AI10" i="47" s="1"/>
  <c r="W18" i="61"/>
  <c r="R14" i="61" s="1"/>
  <c r="S14" i="61" s="1"/>
  <c r="Z12" i="52"/>
  <c r="BI12" i="52" s="1"/>
  <c r="AH11" i="47"/>
  <c r="AI11" i="47" s="1"/>
  <c r="B14" i="60"/>
  <c r="D17" i="75"/>
  <c r="T7" i="54"/>
  <c r="T21" i="54" s="1"/>
  <c r="S21" i="54"/>
  <c r="G19" i="54"/>
  <c r="D11" i="75"/>
  <c r="G21" i="53"/>
  <c r="D10" i="75"/>
  <c r="A9" i="48"/>
  <c r="C14" i="87" s="1"/>
  <c r="K14" i="87" s="1"/>
  <c r="B15" i="48"/>
  <c r="AG17" i="53"/>
  <c r="BG17" i="53" s="1"/>
  <c r="BF17" i="53"/>
  <c r="AA13" i="52"/>
  <c r="BI13" i="52"/>
  <c r="AA8" i="52"/>
  <c r="BI8" i="52"/>
  <c r="AA14" i="52"/>
  <c r="BI14" i="52"/>
  <c r="AA10" i="52"/>
  <c r="BI10" i="52"/>
  <c r="AF10" i="53"/>
  <c r="BA10" i="53"/>
  <c r="AF14" i="53"/>
  <c r="BA14" i="53"/>
  <c r="AF12" i="53"/>
  <c r="BF12" i="53" s="1"/>
  <c r="BA12" i="53"/>
  <c r="AF18" i="53"/>
  <c r="BA18" i="53"/>
  <c r="AF16" i="53"/>
  <c r="BF16" i="53" s="1"/>
  <c r="BA16" i="53"/>
  <c r="AF20" i="53"/>
  <c r="BA20" i="53"/>
  <c r="AF15" i="53"/>
  <c r="BA15" i="53"/>
  <c r="AF11" i="53"/>
  <c r="BA11" i="53"/>
  <c r="AF19" i="53"/>
  <c r="BA19" i="53"/>
  <c r="AF13" i="53"/>
  <c r="BA13" i="53"/>
  <c r="U15" i="61"/>
  <c r="W15" i="61" s="1"/>
  <c r="R11" i="61" s="1"/>
  <c r="S11" i="61" s="1"/>
  <c r="X6" i="52"/>
  <c r="BH6" i="52" s="1"/>
  <c r="BC6" i="52"/>
  <c r="X5" i="52"/>
  <c r="BH5" i="52" s="1"/>
  <c r="BC5" i="52"/>
  <c r="AA7" i="52"/>
  <c r="BI7" i="52"/>
  <c r="Y5" i="51"/>
  <c r="BD5" i="51"/>
  <c r="X10" i="51"/>
  <c r="AC5" i="49"/>
  <c r="BL5" i="49" s="1"/>
  <c r="BG5" i="49"/>
  <c r="AH9" i="47"/>
  <c r="AI9" i="47" s="1"/>
  <c r="AH12" i="47"/>
  <c r="AI12" i="47" s="1"/>
  <c r="AM12" i="47"/>
  <c r="AH14" i="47"/>
  <c r="AI14" i="47" s="1"/>
  <c r="AM14" i="47"/>
  <c r="AH13" i="47"/>
  <c r="AI13" i="47" s="1"/>
  <c r="AM13" i="47"/>
  <c r="AD9" i="50"/>
  <c r="AD6" i="50"/>
  <c r="U12" i="61"/>
  <c r="W12" i="61" s="1"/>
  <c r="R8" i="61" s="1"/>
  <c r="S8" i="61" s="1"/>
  <c r="U20" i="61"/>
  <c r="W20" i="61" s="1"/>
  <c r="R16" i="61" s="1"/>
  <c r="S16" i="61" s="1"/>
  <c r="U23" i="57"/>
  <c r="A6" i="57" s="1"/>
  <c r="U13" i="61"/>
  <c r="W13" i="61" s="1"/>
  <c r="R9" i="61" s="1"/>
  <c r="S9" i="61" s="1"/>
  <c r="AB23" i="56"/>
  <c r="A6" i="56" s="1"/>
  <c r="D13" i="75" s="1"/>
  <c r="R3" i="32"/>
  <c r="Y40" i="52"/>
  <c r="B13" i="52" s="1"/>
  <c r="AC24" i="49"/>
  <c r="AC33" i="49"/>
  <c r="AC21" i="49"/>
  <c r="AC39" i="49"/>
  <c r="AC25" i="49"/>
  <c r="AC8" i="49"/>
  <c r="AC22" i="49"/>
  <c r="AC26" i="49"/>
  <c r="AC7" i="49"/>
  <c r="AC34" i="49"/>
  <c r="AC14" i="49"/>
  <c r="AC16" i="49"/>
  <c r="AC38" i="49"/>
  <c r="AC20" i="49"/>
  <c r="AC37" i="49"/>
  <c r="AC36" i="49"/>
  <c r="AC10" i="49"/>
  <c r="AC12" i="49"/>
  <c r="AC11" i="49"/>
  <c r="AC32" i="49"/>
  <c r="AC18" i="49"/>
  <c r="AC13" i="49"/>
  <c r="AC30" i="49"/>
  <c r="AC27" i="49"/>
  <c r="AC23" i="49"/>
  <c r="AC28" i="49"/>
  <c r="AC17" i="49"/>
  <c r="AC9" i="49"/>
  <c r="AC19" i="49"/>
  <c r="AC29" i="49"/>
  <c r="AC31" i="49"/>
  <c r="AC15" i="49"/>
  <c r="AC35" i="49"/>
  <c r="Z11" i="52"/>
  <c r="G19" i="52"/>
  <c r="AD8" i="50"/>
  <c r="AD5" i="50"/>
  <c r="AF40" i="49"/>
  <c r="A6" i="49" s="1"/>
  <c r="D6" i="75" s="1"/>
  <c r="AH6" i="47"/>
  <c r="AI6" i="47" s="1"/>
  <c r="AH7" i="47"/>
  <c r="AI7" i="47" s="1"/>
  <c r="AH8" i="47"/>
  <c r="AI8" i="47" s="1"/>
  <c r="AH5" i="47"/>
  <c r="AI5" i="47" s="1"/>
  <c r="AD7" i="50"/>
  <c r="AA5" i="51"/>
  <c r="U16" i="61"/>
  <c r="W16" i="61" s="1"/>
  <c r="R12" i="61" s="1"/>
  <c r="S12" i="61" s="1"/>
  <c r="Z40" i="49"/>
  <c r="AA6" i="49"/>
  <c r="N18" i="62"/>
  <c r="N19" i="62"/>
  <c r="D13" i="62" s="1"/>
  <c r="O5" i="62"/>
  <c r="O18" i="62" s="1"/>
  <c r="Q18" i="61"/>
  <c r="Q19" i="61"/>
  <c r="B12" i="61" s="1"/>
  <c r="V9" i="61"/>
  <c r="W9" i="61" s="1"/>
  <c r="R5" i="61" s="1"/>
  <c r="W19" i="61"/>
  <c r="R15" i="61" s="1"/>
  <c r="S15" i="61" s="1"/>
  <c r="AA6" i="51"/>
  <c r="AA8" i="51"/>
  <c r="AA7" i="51"/>
  <c r="BJ7" i="51" s="1"/>
  <c r="AA9" i="51"/>
  <c r="AB40" i="49"/>
  <c r="B13" i="49" s="1"/>
  <c r="U7" i="54" l="1"/>
  <c r="U21" i="54" s="1"/>
  <c r="B6" i="54" s="1"/>
  <c r="Z6" i="52"/>
  <c r="BF9" i="53"/>
  <c r="D5" i="75"/>
  <c r="AG12" i="53"/>
  <c r="BG12" i="53" s="1"/>
  <c r="BI9" i="52"/>
  <c r="BJ8" i="52"/>
  <c r="BJ7" i="52"/>
  <c r="BJ9" i="52"/>
  <c r="AA12" i="52"/>
  <c r="BJ12" i="52" s="1"/>
  <c r="Z5" i="52"/>
  <c r="BI5" i="52" s="1"/>
  <c r="X40" i="52"/>
  <c r="D13" i="54"/>
  <c r="B13" i="54"/>
  <c r="G19" i="57"/>
  <c r="D14" i="75"/>
  <c r="I11" i="75"/>
  <c r="AG16" i="53"/>
  <c r="BG16" i="53" s="1"/>
  <c r="AB9" i="51"/>
  <c r="BK9" i="51" s="1"/>
  <c r="BJ9" i="51"/>
  <c r="AB8" i="51"/>
  <c r="BK8" i="51" s="1"/>
  <c r="BJ8" i="51"/>
  <c r="AB6" i="51"/>
  <c r="BK6" i="51" s="1"/>
  <c r="BJ6" i="51"/>
  <c r="AA11" i="52"/>
  <c r="BI11" i="52"/>
  <c r="AD35" i="49"/>
  <c r="BL35" i="49"/>
  <c r="AD15" i="49"/>
  <c r="BL15" i="49"/>
  <c r="AD31" i="49"/>
  <c r="BL31" i="49"/>
  <c r="AD29" i="49"/>
  <c r="BL29" i="49"/>
  <c r="AD19" i="49"/>
  <c r="BL19" i="49"/>
  <c r="AD9" i="49"/>
  <c r="BL9" i="49"/>
  <c r="AD17" i="49"/>
  <c r="BL17" i="49"/>
  <c r="AD28" i="49"/>
  <c r="BL28" i="49"/>
  <c r="AD23" i="49"/>
  <c r="BL23" i="49"/>
  <c r="AD27" i="49"/>
  <c r="BL27" i="49"/>
  <c r="AD30" i="49"/>
  <c r="BL30" i="49"/>
  <c r="AD13" i="49"/>
  <c r="BL13" i="49"/>
  <c r="AD18" i="49"/>
  <c r="BL18" i="49"/>
  <c r="AD32" i="49"/>
  <c r="BL32" i="49"/>
  <c r="AD11" i="49"/>
  <c r="BL11" i="49"/>
  <c r="AD12" i="49"/>
  <c r="BL12" i="49"/>
  <c r="AD10" i="49"/>
  <c r="BL10" i="49"/>
  <c r="AD36" i="49"/>
  <c r="BL36" i="49"/>
  <c r="AD37" i="49"/>
  <c r="BL37" i="49"/>
  <c r="AD20" i="49"/>
  <c r="BL20" i="49"/>
  <c r="AD38" i="49"/>
  <c r="BL38" i="49"/>
  <c r="AD16" i="49"/>
  <c r="BL16" i="49"/>
  <c r="AD14" i="49"/>
  <c r="BL14" i="49"/>
  <c r="AD34" i="49"/>
  <c r="BL34" i="49"/>
  <c r="AD7" i="49"/>
  <c r="BL7" i="49"/>
  <c r="AD26" i="49"/>
  <c r="BL26" i="49"/>
  <c r="AD22" i="49"/>
  <c r="BL22" i="49"/>
  <c r="AD8" i="49"/>
  <c r="BL8" i="49"/>
  <c r="AD25" i="49"/>
  <c r="BL25" i="49"/>
  <c r="AD39" i="49"/>
  <c r="BL39" i="49"/>
  <c r="AD21" i="49"/>
  <c r="BL21" i="49"/>
  <c r="AD33" i="49"/>
  <c r="BL33" i="49"/>
  <c r="AD24" i="49"/>
  <c r="BL24" i="49"/>
  <c r="AG13" i="53"/>
  <c r="BG13" i="53" s="1"/>
  <c r="BF13" i="53"/>
  <c r="AG19" i="53"/>
  <c r="BG19" i="53" s="1"/>
  <c r="BF19" i="53"/>
  <c r="AG11" i="53"/>
  <c r="BG11" i="53" s="1"/>
  <c r="BF11" i="53"/>
  <c r="AG15" i="53"/>
  <c r="BG15" i="53" s="1"/>
  <c r="BF15" i="53"/>
  <c r="AG20" i="53"/>
  <c r="BG20" i="53" s="1"/>
  <c r="BF20" i="53"/>
  <c r="AG18" i="53"/>
  <c r="BG18" i="53" s="1"/>
  <c r="BF18" i="53"/>
  <c r="AG14" i="53"/>
  <c r="BG14" i="53" s="1"/>
  <c r="BF14" i="53"/>
  <c r="AG10" i="53"/>
  <c r="BG10" i="53" s="1"/>
  <c r="BF10" i="53"/>
  <c r="BJ10" i="52"/>
  <c r="BJ14" i="52"/>
  <c r="BJ13" i="52"/>
  <c r="AA6" i="52"/>
  <c r="BI6" i="52"/>
  <c r="AB5" i="51"/>
  <c r="AA10" i="51"/>
  <c r="D13" i="51" s="1"/>
  <c r="BJ5" i="51"/>
  <c r="BI5" i="51"/>
  <c r="Y10" i="51"/>
  <c r="AD10" i="50"/>
  <c r="AA40" i="49"/>
  <c r="BK6" i="49"/>
  <c r="AE7" i="50"/>
  <c r="BS7" i="50" s="1"/>
  <c r="BN7" i="50"/>
  <c r="AE5" i="50"/>
  <c r="BN5" i="50"/>
  <c r="AE8" i="50"/>
  <c r="BS8" i="50" s="1"/>
  <c r="BN8" i="50"/>
  <c r="AE6" i="50"/>
  <c r="BN6" i="50"/>
  <c r="AE9" i="50"/>
  <c r="BN9" i="50"/>
  <c r="G19" i="56"/>
  <c r="R18" i="61"/>
  <c r="AC6" i="49"/>
  <c r="G19" i="49"/>
  <c r="AI46" i="47"/>
  <c r="B14" i="47" s="1"/>
  <c r="B6" i="62"/>
  <c r="I19" i="75" s="1"/>
  <c r="S5" i="61"/>
  <c r="AB7" i="51"/>
  <c r="BK7" i="51" s="1"/>
  <c r="AD5" i="49"/>
  <c r="BM5" i="49" s="1"/>
  <c r="BJ6" i="52" l="1"/>
  <c r="W40" i="52"/>
  <c r="AG8" i="50"/>
  <c r="AH8" i="50" s="1"/>
  <c r="BU8" i="50" s="1"/>
  <c r="Z40" i="52"/>
  <c r="D13" i="52" s="1"/>
  <c r="AA5" i="52"/>
  <c r="AA40" i="52" s="1"/>
  <c r="B6" i="52" s="1"/>
  <c r="AG7" i="50"/>
  <c r="AH7" i="50" s="1"/>
  <c r="BU7" i="50" s="1"/>
  <c r="AG9" i="50"/>
  <c r="BS9" i="50"/>
  <c r="AE24" i="49"/>
  <c r="BM24" i="49"/>
  <c r="AE33" i="49"/>
  <c r="BM33" i="49"/>
  <c r="AE21" i="49"/>
  <c r="BM21" i="49"/>
  <c r="AE39" i="49"/>
  <c r="BM39" i="49"/>
  <c r="AE25" i="49"/>
  <c r="BM25" i="49"/>
  <c r="AE8" i="49"/>
  <c r="BM8" i="49"/>
  <c r="AE22" i="49"/>
  <c r="BM22" i="49"/>
  <c r="AE26" i="49"/>
  <c r="BM26" i="49"/>
  <c r="AE7" i="49"/>
  <c r="BM7" i="49"/>
  <c r="AE34" i="49"/>
  <c r="BM34" i="49"/>
  <c r="AE14" i="49"/>
  <c r="BM14" i="49"/>
  <c r="AE16" i="49"/>
  <c r="BM16" i="49"/>
  <c r="AE38" i="49"/>
  <c r="BM38" i="49"/>
  <c r="AE20" i="49"/>
  <c r="BM20" i="49"/>
  <c r="AE37" i="49"/>
  <c r="BM37" i="49"/>
  <c r="AE36" i="49"/>
  <c r="BM36" i="49"/>
  <c r="AE10" i="49"/>
  <c r="BM10" i="49"/>
  <c r="AE12" i="49"/>
  <c r="BM12" i="49"/>
  <c r="AE11" i="49"/>
  <c r="BM11" i="49"/>
  <c r="AE32" i="49"/>
  <c r="BM32" i="49"/>
  <c r="AE18" i="49"/>
  <c r="BM18" i="49"/>
  <c r="AE13" i="49"/>
  <c r="BM13" i="49"/>
  <c r="AE30" i="49"/>
  <c r="BM30" i="49"/>
  <c r="AE27" i="49"/>
  <c r="BM27" i="49"/>
  <c r="AE23" i="49"/>
  <c r="BM23" i="49"/>
  <c r="AE28" i="49"/>
  <c r="BM28" i="49"/>
  <c r="AE17" i="49"/>
  <c r="BM17" i="49"/>
  <c r="AE9" i="49"/>
  <c r="BM9" i="49"/>
  <c r="AE19" i="49"/>
  <c r="BM19" i="49"/>
  <c r="AE29" i="49"/>
  <c r="BM29" i="49"/>
  <c r="AE31" i="49"/>
  <c r="BM31" i="49"/>
  <c r="AE15" i="49"/>
  <c r="BM15" i="49"/>
  <c r="AE35" i="49"/>
  <c r="BM35" i="49"/>
  <c r="BJ11" i="52"/>
  <c r="AB10" i="51"/>
  <c r="BK5" i="51"/>
  <c r="AG5" i="50"/>
  <c r="BS5" i="50"/>
  <c r="AE10" i="50"/>
  <c r="AG6" i="50"/>
  <c r="BS6" i="50"/>
  <c r="AD6" i="49"/>
  <c r="BM6" i="49" s="1"/>
  <c r="BL6" i="49"/>
  <c r="E6" i="62"/>
  <c r="G19" i="75" s="1"/>
  <c r="A9" i="47"/>
  <c r="AC40" i="49"/>
  <c r="E13" i="49" s="1"/>
  <c r="S19" i="61"/>
  <c r="S18" i="61"/>
  <c r="D4" i="75" l="1"/>
  <c r="C13" i="87"/>
  <c r="K13" i="87" s="1"/>
  <c r="BJ5" i="52"/>
  <c r="BT8" i="50"/>
  <c r="BT7" i="50"/>
  <c r="E6" i="52"/>
  <c r="G9" i="75" s="1"/>
  <c r="I9" i="75"/>
  <c r="C6" i="61"/>
  <c r="E18" i="75" s="1"/>
  <c r="D12" i="61"/>
  <c r="AD40" i="49"/>
  <c r="B6" i="49" s="1"/>
  <c r="I6" i="75" s="1"/>
  <c r="AH9" i="50"/>
  <c r="BU9" i="50" s="1"/>
  <c r="BT9" i="50"/>
  <c r="AH6" i="50"/>
  <c r="BU6" i="50" s="1"/>
  <c r="BT6" i="50"/>
  <c r="AG10" i="50"/>
  <c r="BT5" i="50"/>
  <c r="AH5" i="50"/>
  <c r="B6" i="61"/>
  <c r="I18" i="75" s="1"/>
  <c r="E6" i="49" l="1"/>
  <c r="G6" i="75" s="1"/>
  <c r="BU5" i="50"/>
  <c r="AH10" i="50"/>
  <c r="E6" i="61"/>
  <c r="G18" i="75" s="1"/>
  <c r="H20" i="61"/>
  <c r="F6" i="61"/>
  <c r="H18" i="75" s="1"/>
  <c r="E9" i="61" l="1"/>
  <c r="D9" i="61"/>
  <c r="H21" i="61"/>
  <c r="H22" i="61" s="1"/>
  <c r="H23" i="61" s="1"/>
  <c r="H24" i="61" s="1"/>
  <c r="H25" i="61" s="1"/>
  <c r="H26" i="61" s="1"/>
  <c r="H27" i="61" s="1"/>
  <c r="H28" i="61" s="1"/>
  <c r="H29" i="61" s="1"/>
  <c r="H30" i="61" s="1"/>
  <c r="H31" i="61" s="1"/>
  <c r="H32" i="61" s="1"/>
  <c r="H33" i="61" s="1"/>
  <c r="H34" i="61" s="1"/>
  <c r="D7" i="45" l="1"/>
  <c r="D6" i="45"/>
  <c r="D5" i="45"/>
  <c r="E6" i="54"/>
  <c r="G11" i="75" s="1"/>
  <c r="O25" i="42"/>
  <c r="N25" i="42"/>
  <c r="M25" i="42"/>
  <c r="O24" i="42"/>
  <c r="N24" i="42"/>
  <c r="M24" i="42"/>
  <c r="O23" i="42"/>
  <c r="N23" i="42"/>
  <c r="M23" i="42"/>
  <c r="O22" i="42"/>
  <c r="N22" i="42"/>
  <c r="M22" i="42"/>
  <c r="O21" i="42"/>
  <c r="N21" i="42"/>
  <c r="M21" i="42"/>
  <c r="O20" i="42"/>
  <c r="N20" i="42"/>
  <c r="M20" i="42"/>
  <c r="O19" i="42"/>
  <c r="N19" i="42"/>
  <c r="M19" i="42"/>
  <c r="O18" i="42"/>
  <c r="N18" i="42"/>
  <c r="M18" i="42"/>
  <c r="O17" i="42"/>
  <c r="N17" i="42"/>
  <c r="M17" i="42"/>
  <c r="O16" i="42"/>
  <c r="N16" i="42"/>
  <c r="M16" i="42"/>
  <c r="O15" i="42"/>
  <c r="N15" i="42"/>
  <c r="M15" i="42"/>
  <c r="O14" i="42"/>
  <c r="N14" i="42"/>
  <c r="M14" i="42"/>
  <c r="O13" i="42"/>
  <c r="N13" i="42"/>
  <c r="M13" i="42"/>
  <c r="O12" i="42"/>
  <c r="N12" i="42"/>
  <c r="M12" i="42"/>
  <c r="O11" i="42"/>
  <c r="N11" i="42"/>
  <c r="M11" i="42"/>
  <c r="O10" i="42"/>
  <c r="N10" i="42"/>
  <c r="M10" i="42"/>
  <c r="O9" i="42"/>
  <c r="N9" i="42"/>
  <c r="M9" i="42"/>
  <c r="O8" i="42"/>
  <c r="N8" i="42"/>
  <c r="M8" i="42"/>
  <c r="L3" i="42"/>
  <c r="L4" i="42" s="1"/>
  <c r="T12" i="40"/>
  <c r="S6" i="40"/>
  <c r="S5" i="40"/>
  <c r="AD28" i="38"/>
  <c r="AC28" i="38"/>
  <c r="AB28" i="38"/>
  <c r="AA28" i="38"/>
  <c r="Z28" i="38"/>
  <c r="X28" i="38"/>
  <c r="S28" i="38"/>
  <c r="U28" i="38" s="1"/>
  <c r="L28" i="38"/>
  <c r="Y28" i="38" s="1"/>
  <c r="AD27" i="38"/>
  <c r="AC27" i="38"/>
  <c r="AB27" i="38"/>
  <c r="AA27" i="38"/>
  <c r="Z27" i="38"/>
  <c r="X27" i="38"/>
  <c r="S27" i="38"/>
  <c r="U27" i="38" s="1"/>
  <c r="L27" i="38"/>
  <c r="Y27" i="38" s="1"/>
  <c r="AD26" i="38"/>
  <c r="AC26" i="38"/>
  <c r="AB26" i="38"/>
  <c r="AA26" i="38"/>
  <c r="Z26" i="38"/>
  <c r="X26" i="38"/>
  <c r="S26" i="38"/>
  <c r="U26" i="38" s="1"/>
  <c r="L26" i="38"/>
  <c r="Y26" i="38" s="1"/>
  <c r="AD25" i="38"/>
  <c r="AC25" i="38"/>
  <c r="AB25" i="38"/>
  <c r="AA25" i="38"/>
  <c r="Z25" i="38"/>
  <c r="X25" i="38"/>
  <c r="S25" i="38"/>
  <c r="U25" i="38" s="1"/>
  <c r="L25" i="38"/>
  <c r="Y25" i="38" s="1"/>
  <c r="AD24" i="38"/>
  <c r="AC24" i="38"/>
  <c r="AB24" i="38"/>
  <c r="AA24" i="38"/>
  <c r="Z24" i="38"/>
  <c r="X24" i="38"/>
  <c r="S24" i="38"/>
  <c r="U24" i="38" s="1"/>
  <c r="L24" i="38"/>
  <c r="Y24" i="38" s="1"/>
  <c r="AD23" i="38"/>
  <c r="AC23" i="38"/>
  <c r="AB23" i="38"/>
  <c r="AA23" i="38"/>
  <c r="Z23" i="38"/>
  <c r="X23" i="38"/>
  <c r="S23" i="38"/>
  <c r="U23" i="38" s="1"/>
  <c r="L23" i="38"/>
  <c r="Y23" i="38" s="1"/>
  <c r="AD22" i="38"/>
  <c r="AC22" i="38"/>
  <c r="AB22" i="38"/>
  <c r="AA22" i="38"/>
  <c r="Z22" i="38"/>
  <c r="X22" i="38"/>
  <c r="S22" i="38"/>
  <c r="U22" i="38" s="1"/>
  <c r="L22" i="38"/>
  <c r="Y22" i="38" s="1"/>
  <c r="AD21" i="38"/>
  <c r="AC21" i="38"/>
  <c r="AB21" i="38"/>
  <c r="AA21" i="38"/>
  <c r="Z21" i="38"/>
  <c r="X21" i="38"/>
  <c r="S21" i="38"/>
  <c r="U21" i="38" s="1"/>
  <c r="L21" i="38"/>
  <c r="Y21" i="38" s="1"/>
  <c r="AD20" i="38"/>
  <c r="AC20" i="38"/>
  <c r="AB20" i="38"/>
  <c r="AA20" i="38"/>
  <c r="Z20" i="38"/>
  <c r="X20" i="38"/>
  <c r="S20" i="38"/>
  <c r="U20" i="38" s="1"/>
  <c r="L20" i="38"/>
  <c r="Y20" i="38" s="1"/>
  <c r="AD19" i="38"/>
  <c r="AC19" i="38"/>
  <c r="AB19" i="38"/>
  <c r="AA19" i="38"/>
  <c r="Z19" i="38"/>
  <c r="X19" i="38"/>
  <c r="S19" i="38"/>
  <c r="U19" i="38" s="1"/>
  <c r="L19" i="38"/>
  <c r="Y19" i="38" s="1"/>
  <c r="AD18" i="38"/>
  <c r="AC18" i="38"/>
  <c r="AB18" i="38"/>
  <c r="AA18" i="38"/>
  <c r="Z18" i="38"/>
  <c r="X18" i="38"/>
  <c r="S18" i="38"/>
  <c r="U18" i="38" s="1"/>
  <c r="L18" i="38"/>
  <c r="Y18" i="38" s="1"/>
  <c r="AD17" i="38"/>
  <c r="AD5" i="38" s="1"/>
  <c r="AC17" i="38"/>
  <c r="AB17" i="38"/>
  <c r="AB5" i="38" s="1"/>
  <c r="L12" i="44" s="1"/>
  <c r="AA17" i="38"/>
  <c r="AA5" i="38" s="1"/>
  <c r="Z17" i="38"/>
  <c r="Z5" i="38" s="1"/>
  <c r="G12" i="44" s="1"/>
  <c r="X17" i="38"/>
  <c r="S17" i="38"/>
  <c r="U17" i="38" s="1"/>
  <c r="L17" i="38"/>
  <c r="Y17" i="38" s="1"/>
  <c r="Y5" i="38" s="1"/>
  <c r="AD16" i="38"/>
  <c r="AC16" i="38"/>
  <c r="AB16" i="38"/>
  <c r="AB6" i="38" s="1"/>
  <c r="L15" i="44" s="1"/>
  <c r="AA16" i="38"/>
  <c r="Z16" i="38"/>
  <c r="X16" i="38"/>
  <c r="Y16" i="38"/>
  <c r="Y6" i="38" s="1"/>
  <c r="AD15" i="38"/>
  <c r="AC15" i="38"/>
  <c r="AB15" i="38"/>
  <c r="AA15" i="38"/>
  <c r="Z15" i="38"/>
  <c r="X15" i="38"/>
  <c r="Y15" i="38"/>
  <c r="AD14" i="38"/>
  <c r="AC14" i="38"/>
  <c r="AB14" i="38"/>
  <c r="AA14" i="38"/>
  <c r="Z14" i="38"/>
  <c r="X14" i="38"/>
  <c r="Y14" i="38"/>
  <c r="AD13" i="38"/>
  <c r="AC13" i="38"/>
  <c r="AB13" i="38"/>
  <c r="AA13" i="38"/>
  <c r="X13" i="38"/>
  <c r="AD12" i="38"/>
  <c r="AC12" i="38"/>
  <c r="AB12" i="38"/>
  <c r="X12" i="38"/>
  <c r="AA12" i="38"/>
  <c r="AD6" i="38"/>
  <c r="AC5" i="38"/>
  <c r="P12" i="44" s="1"/>
  <c r="X5" i="38"/>
  <c r="AE8" i="53"/>
  <c r="AE7" i="53"/>
  <c r="BA7" i="53" s="1"/>
  <c r="Q33" i="33"/>
  <c r="S33" i="33" s="1"/>
  <c r="P33" i="33"/>
  <c r="R33" i="33" s="1"/>
  <c r="Q32" i="33"/>
  <c r="S32" i="33" s="1"/>
  <c r="P32" i="33"/>
  <c r="R32" i="33" s="1"/>
  <c r="Q31" i="33"/>
  <c r="S31" i="33" s="1"/>
  <c r="P31" i="33"/>
  <c r="R31" i="33" s="1"/>
  <c r="Q30" i="33"/>
  <c r="S30" i="33" s="1"/>
  <c r="P30" i="33"/>
  <c r="R30" i="33" s="1"/>
  <c r="Q29" i="33"/>
  <c r="S29" i="33" s="1"/>
  <c r="P29" i="33"/>
  <c r="R29" i="33" s="1"/>
  <c r="Q28" i="33"/>
  <c r="S28" i="33" s="1"/>
  <c r="P28" i="33"/>
  <c r="R28" i="33" s="1"/>
  <c r="Q27" i="33"/>
  <c r="S27" i="33" s="1"/>
  <c r="P27" i="33"/>
  <c r="R27" i="33" s="1"/>
  <c r="Q26" i="33"/>
  <c r="S26" i="33" s="1"/>
  <c r="P26" i="33"/>
  <c r="R26" i="33" s="1"/>
  <c r="Q25" i="33"/>
  <c r="S25" i="33" s="1"/>
  <c r="P25" i="33"/>
  <c r="R25" i="33" s="1"/>
  <c r="Q24" i="33"/>
  <c r="S24" i="33" s="1"/>
  <c r="P24" i="33"/>
  <c r="R24" i="33" s="1"/>
  <c r="Q23" i="33"/>
  <c r="S23" i="33" s="1"/>
  <c r="P23" i="33"/>
  <c r="R23" i="33" s="1"/>
  <c r="Q22" i="33"/>
  <c r="S22" i="33" s="1"/>
  <c r="P22" i="33"/>
  <c r="R22" i="33" s="1"/>
  <c r="Q21" i="33"/>
  <c r="S21" i="33" s="1"/>
  <c r="P21" i="33"/>
  <c r="R21" i="33" s="1"/>
  <c r="Q20" i="33"/>
  <c r="S20" i="33" s="1"/>
  <c r="P20" i="33"/>
  <c r="R20" i="33" s="1"/>
  <c r="Q19" i="33"/>
  <c r="S19" i="33" s="1"/>
  <c r="P19" i="33"/>
  <c r="R19" i="33" s="1"/>
  <c r="Q18" i="33"/>
  <c r="S18" i="33" s="1"/>
  <c r="P18" i="33"/>
  <c r="R18" i="33" s="1"/>
  <c r="Q17" i="33"/>
  <c r="S17" i="33" s="1"/>
  <c r="P17" i="33"/>
  <c r="R17" i="33" s="1"/>
  <c r="Q16" i="33"/>
  <c r="S16" i="33" s="1"/>
  <c r="P16" i="33"/>
  <c r="R16" i="33" s="1"/>
  <c r="Q15" i="33"/>
  <c r="S15" i="33" s="1"/>
  <c r="P15" i="33"/>
  <c r="R15" i="33" s="1"/>
  <c r="Q14" i="33"/>
  <c r="S14" i="33" s="1"/>
  <c r="P14" i="33"/>
  <c r="R14" i="33" s="1"/>
  <c r="Q13" i="33"/>
  <c r="S13" i="33" s="1"/>
  <c r="P13" i="33"/>
  <c r="R13" i="33" s="1"/>
  <c r="Q12" i="33"/>
  <c r="S12" i="33" s="1"/>
  <c r="P12" i="33"/>
  <c r="R12" i="33" s="1"/>
  <c r="Q11" i="33"/>
  <c r="P11" i="33"/>
  <c r="R11" i="33" s="1"/>
  <c r="Q10" i="33"/>
  <c r="S10" i="33" s="1"/>
  <c r="P10" i="33"/>
  <c r="R10" i="33" s="1"/>
  <c r="Q9" i="33"/>
  <c r="P9" i="33"/>
  <c r="R9" i="33" s="1"/>
  <c r="Q8" i="33"/>
  <c r="P8" i="33"/>
  <c r="R8" i="33" s="1"/>
  <c r="S41" i="32"/>
  <c r="S40" i="32"/>
  <c r="AB37" i="47" s="1"/>
  <c r="K37" i="48" s="1"/>
  <c r="S39" i="32"/>
  <c r="AB36" i="47" s="1"/>
  <c r="K36" i="48" s="1"/>
  <c r="S38" i="32"/>
  <c r="AB35" i="47" s="1"/>
  <c r="K35" i="48" s="1"/>
  <c r="S37" i="32"/>
  <c r="AB34" i="47" s="1"/>
  <c r="K34" i="48" s="1"/>
  <c r="S36" i="32"/>
  <c r="AB33" i="47" s="1"/>
  <c r="K33" i="48" s="1"/>
  <c r="S35" i="32"/>
  <c r="AB32" i="47" s="1"/>
  <c r="K32" i="48" s="1"/>
  <c r="S34" i="32"/>
  <c r="AB31" i="47" s="1"/>
  <c r="K31" i="48" s="1"/>
  <c r="S33" i="32"/>
  <c r="AB30" i="47" s="1"/>
  <c r="K30" i="48" s="1"/>
  <c r="S32" i="32"/>
  <c r="AB29" i="47" s="1"/>
  <c r="K29" i="48" s="1"/>
  <c r="S31" i="32"/>
  <c r="AB28" i="47" s="1"/>
  <c r="K28" i="48" s="1"/>
  <c r="S30" i="32"/>
  <c r="AB27" i="47" s="1"/>
  <c r="K27" i="48" s="1"/>
  <c r="S29" i="32"/>
  <c r="AB26" i="47" s="1"/>
  <c r="K26" i="48" s="1"/>
  <c r="S28" i="32"/>
  <c r="AB25" i="47" s="1"/>
  <c r="K25" i="48" s="1"/>
  <c r="S27" i="32"/>
  <c r="AB24" i="47" s="1"/>
  <c r="K24" i="48" s="1"/>
  <c r="S26" i="32"/>
  <c r="AB23" i="47" s="1"/>
  <c r="K23" i="48" s="1"/>
  <c r="S25" i="32"/>
  <c r="AB22" i="47" s="1"/>
  <c r="K22" i="48" s="1"/>
  <c r="S24" i="32"/>
  <c r="AB21" i="47" s="1"/>
  <c r="K21" i="48" s="1"/>
  <c r="S23" i="32"/>
  <c r="AB20" i="47" s="1"/>
  <c r="K20" i="48" s="1"/>
  <c r="S22" i="32"/>
  <c r="AB19" i="47" s="1"/>
  <c r="K19" i="48" s="1"/>
  <c r="S21" i="32"/>
  <c r="AB18" i="47" s="1"/>
  <c r="K18" i="48" s="1"/>
  <c r="S20" i="32"/>
  <c r="AB17" i="47" s="1"/>
  <c r="K17" i="48" s="1"/>
  <c r="S19" i="32"/>
  <c r="AB16" i="47" s="1"/>
  <c r="S18" i="32"/>
  <c r="AB15" i="47" s="1"/>
  <c r="K15" i="48" s="1"/>
  <c r="O17" i="32"/>
  <c r="O16" i="32"/>
  <c r="O15" i="32"/>
  <c r="O14" i="32"/>
  <c r="O13" i="32"/>
  <c r="O12" i="32"/>
  <c r="O11" i="32"/>
  <c r="O10" i="32"/>
  <c r="O9" i="32"/>
  <c r="O8" i="32"/>
  <c r="AA5" i="47" s="1"/>
  <c r="X4" i="37"/>
  <c r="AB29" i="100" l="1"/>
  <c r="AA29" i="100"/>
  <c r="Z29" i="100"/>
  <c r="Y29" i="100"/>
  <c r="X29" i="100"/>
  <c r="W29" i="100"/>
  <c r="V29" i="100"/>
  <c r="AF29" i="100" s="1"/>
  <c r="U29" i="100"/>
  <c r="T29" i="100"/>
  <c r="S29" i="100"/>
  <c r="R29" i="100"/>
  <c r="Q29" i="100"/>
  <c r="P29" i="100"/>
  <c r="O29" i="100"/>
  <c r="N29" i="100"/>
  <c r="M29" i="100"/>
  <c r="L29" i="100"/>
  <c r="K29" i="100"/>
  <c r="J29" i="100"/>
  <c r="I29" i="100"/>
  <c r="I29" i="95"/>
  <c r="J29" i="95"/>
  <c r="K29" i="95"/>
  <c r="L29" i="95"/>
  <c r="M29" i="95"/>
  <c r="N29" i="95"/>
  <c r="O29" i="95"/>
  <c r="P29" i="95"/>
  <c r="Q29" i="95"/>
  <c r="R29" i="95"/>
  <c r="S29" i="95"/>
  <c r="T29" i="95"/>
  <c r="U29" i="95"/>
  <c r="V29" i="95"/>
  <c r="W29" i="95"/>
  <c r="X29" i="95"/>
  <c r="Y29" i="95"/>
  <c r="Z29" i="95"/>
  <c r="AA29" i="95"/>
  <c r="AB29" i="95"/>
  <c r="AD29" i="95" s="1"/>
  <c r="AE29" i="95" s="1"/>
  <c r="AB7" i="100"/>
  <c r="AA7" i="100"/>
  <c r="Z7" i="100"/>
  <c r="Y7" i="100"/>
  <c r="X7" i="100"/>
  <c r="W7" i="100"/>
  <c r="V7" i="100"/>
  <c r="AF7" i="100" s="1"/>
  <c r="U7" i="100"/>
  <c r="T7" i="100"/>
  <c r="S7" i="100"/>
  <c r="R7" i="100"/>
  <c r="Q7" i="100"/>
  <c r="P7" i="100"/>
  <c r="O7" i="100"/>
  <c r="N7" i="100"/>
  <c r="M7" i="100"/>
  <c r="L7" i="100"/>
  <c r="K7" i="100"/>
  <c r="J7" i="100"/>
  <c r="I7" i="100"/>
  <c r="I7" i="95"/>
  <c r="J7" i="95"/>
  <c r="K7" i="95"/>
  <c r="L7" i="95"/>
  <c r="M7" i="95"/>
  <c r="N7" i="95"/>
  <c r="O7" i="95"/>
  <c r="P7" i="95"/>
  <c r="Q7" i="95"/>
  <c r="R7" i="95"/>
  <c r="S7" i="95"/>
  <c r="T7" i="95"/>
  <c r="U7" i="95"/>
  <c r="V7" i="95"/>
  <c r="W7" i="95"/>
  <c r="X7" i="95"/>
  <c r="Y7" i="95"/>
  <c r="Z7" i="95"/>
  <c r="AA7" i="95"/>
  <c r="AB7" i="95"/>
  <c r="AD7" i="95" s="1"/>
  <c r="AE7" i="95" s="1"/>
  <c r="Z8" i="100"/>
  <c r="V8" i="100"/>
  <c r="R8" i="100"/>
  <c r="N8" i="100"/>
  <c r="J8" i="100"/>
  <c r="Y8" i="100"/>
  <c r="U8" i="100"/>
  <c r="Q8" i="100"/>
  <c r="M8" i="100"/>
  <c r="I8" i="100"/>
  <c r="AA8" i="100"/>
  <c r="S8" i="100"/>
  <c r="K8" i="100"/>
  <c r="T8" i="100"/>
  <c r="X8" i="100"/>
  <c r="P8" i="100"/>
  <c r="AB8" i="100"/>
  <c r="L8" i="100"/>
  <c r="W8" i="100"/>
  <c r="O8" i="100"/>
  <c r="J8" i="95"/>
  <c r="N8" i="95"/>
  <c r="R8" i="95"/>
  <c r="V8" i="95"/>
  <c r="Z8" i="95"/>
  <c r="K8" i="95"/>
  <c r="O8" i="95"/>
  <c r="S8" i="95"/>
  <c r="W8" i="95"/>
  <c r="AA8" i="95"/>
  <c r="L8" i="95"/>
  <c r="P8" i="95"/>
  <c r="T8" i="95"/>
  <c r="X8" i="95"/>
  <c r="AB8" i="95"/>
  <c r="I8" i="95"/>
  <c r="M8" i="95"/>
  <c r="Q8" i="95"/>
  <c r="U8" i="95"/>
  <c r="Y8" i="95"/>
  <c r="Y9" i="100"/>
  <c r="U9" i="100"/>
  <c r="Q9" i="100"/>
  <c r="M9" i="100"/>
  <c r="I9" i="100"/>
  <c r="AB9" i="100"/>
  <c r="X9" i="100"/>
  <c r="T9" i="100"/>
  <c r="P9" i="100"/>
  <c r="L9" i="100"/>
  <c r="V9" i="100"/>
  <c r="N9" i="100"/>
  <c r="O9" i="100"/>
  <c r="AA9" i="100"/>
  <c r="S9" i="100"/>
  <c r="K9" i="100"/>
  <c r="W9" i="100"/>
  <c r="Z9" i="100"/>
  <c r="R9" i="100"/>
  <c r="J9" i="100"/>
  <c r="J9" i="95"/>
  <c r="N9" i="95"/>
  <c r="R9" i="95"/>
  <c r="V9" i="95"/>
  <c r="Z9" i="95"/>
  <c r="K9" i="95"/>
  <c r="O9" i="95"/>
  <c r="S9" i="95"/>
  <c r="W9" i="95"/>
  <c r="AA9" i="95"/>
  <c r="L9" i="95"/>
  <c r="P9" i="95"/>
  <c r="T9" i="95"/>
  <c r="X9" i="95"/>
  <c r="AB9" i="95"/>
  <c r="I9" i="95"/>
  <c r="M9" i="95"/>
  <c r="Q9" i="95"/>
  <c r="U9" i="95"/>
  <c r="Y9" i="95"/>
  <c r="Y10" i="100"/>
  <c r="U10" i="100"/>
  <c r="Q10" i="100"/>
  <c r="M10" i="100"/>
  <c r="I10" i="100"/>
  <c r="AB10" i="100"/>
  <c r="X10" i="100"/>
  <c r="T10" i="100"/>
  <c r="P10" i="100"/>
  <c r="L10" i="100"/>
  <c r="Z10" i="100"/>
  <c r="R10" i="100"/>
  <c r="J10" i="100"/>
  <c r="AA10" i="100"/>
  <c r="K10" i="100"/>
  <c r="W10" i="100"/>
  <c r="O10" i="100"/>
  <c r="S10" i="100"/>
  <c r="V10" i="100"/>
  <c r="AF10" i="100" s="1"/>
  <c r="N10" i="100"/>
  <c r="J10" i="95"/>
  <c r="N10" i="95"/>
  <c r="R10" i="95"/>
  <c r="V10" i="95"/>
  <c r="Z10" i="95"/>
  <c r="K10" i="95"/>
  <c r="O10" i="95"/>
  <c r="S10" i="95"/>
  <c r="W10" i="95"/>
  <c r="AA10" i="95"/>
  <c r="L10" i="95"/>
  <c r="P10" i="95"/>
  <c r="T10" i="95"/>
  <c r="X10" i="95"/>
  <c r="AB10" i="95"/>
  <c r="I10" i="95"/>
  <c r="M10" i="95"/>
  <c r="Q10" i="95"/>
  <c r="U10" i="95"/>
  <c r="Y10" i="95"/>
  <c r="Y12" i="100"/>
  <c r="U12" i="100"/>
  <c r="Q12" i="100"/>
  <c r="M12" i="100"/>
  <c r="I12" i="100"/>
  <c r="AB12" i="100"/>
  <c r="X12" i="100"/>
  <c r="T12" i="100"/>
  <c r="P12" i="100"/>
  <c r="L12" i="100"/>
  <c r="Z12" i="100"/>
  <c r="R12" i="100"/>
  <c r="J12" i="100"/>
  <c r="AA12" i="100"/>
  <c r="W12" i="100"/>
  <c r="O12" i="100"/>
  <c r="S12" i="100"/>
  <c r="K12" i="100"/>
  <c r="V12" i="100"/>
  <c r="AF12" i="100" s="1"/>
  <c r="N12" i="100"/>
  <c r="M12" i="95"/>
  <c r="Q12" i="95"/>
  <c r="U12" i="95"/>
  <c r="Y12" i="95"/>
  <c r="J12" i="95"/>
  <c r="N12" i="95"/>
  <c r="R12" i="95"/>
  <c r="V12" i="95"/>
  <c r="Z12" i="95"/>
  <c r="I12" i="95"/>
  <c r="K12" i="95"/>
  <c r="O12" i="95"/>
  <c r="S12" i="95"/>
  <c r="W12" i="95"/>
  <c r="AA12" i="95"/>
  <c r="L12" i="95"/>
  <c r="P12" i="95"/>
  <c r="T12" i="95"/>
  <c r="X12" i="95"/>
  <c r="AB12" i="95"/>
  <c r="AD12" i="95" s="1"/>
  <c r="AE12" i="95" s="1"/>
  <c r="Y11" i="100"/>
  <c r="U11" i="100"/>
  <c r="Q11" i="100"/>
  <c r="M11" i="100"/>
  <c r="I11" i="100"/>
  <c r="AB11" i="100"/>
  <c r="X11" i="100"/>
  <c r="T11" i="100"/>
  <c r="P11" i="100"/>
  <c r="L11" i="100"/>
  <c r="V11" i="100"/>
  <c r="N11" i="100"/>
  <c r="AA11" i="100"/>
  <c r="S11" i="100"/>
  <c r="K11" i="100"/>
  <c r="W11" i="100"/>
  <c r="O11" i="100"/>
  <c r="Z11" i="100"/>
  <c r="R11" i="100"/>
  <c r="J11" i="100"/>
  <c r="K11" i="95"/>
  <c r="O11" i="95"/>
  <c r="S11" i="95"/>
  <c r="W11" i="95"/>
  <c r="AA11" i="95"/>
  <c r="I11" i="95"/>
  <c r="L11" i="95"/>
  <c r="P11" i="95"/>
  <c r="T11" i="95"/>
  <c r="X11" i="95"/>
  <c r="M11" i="95"/>
  <c r="Q11" i="95"/>
  <c r="U11" i="95"/>
  <c r="Y11" i="95"/>
  <c r="J11" i="95"/>
  <c r="N11" i="95"/>
  <c r="R11" i="95"/>
  <c r="V11" i="95"/>
  <c r="AF11" i="95" s="1"/>
  <c r="Z11" i="95"/>
  <c r="AB25" i="100"/>
  <c r="AA25" i="100"/>
  <c r="Z25" i="100"/>
  <c r="Y25" i="100"/>
  <c r="X25" i="100"/>
  <c r="W25" i="100"/>
  <c r="V25" i="100"/>
  <c r="AF25" i="100" s="1"/>
  <c r="U25" i="100"/>
  <c r="T25" i="100"/>
  <c r="S25" i="100"/>
  <c r="R25" i="100"/>
  <c r="Q25" i="100"/>
  <c r="P25" i="100"/>
  <c r="O25" i="100"/>
  <c r="N25" i="100"/>
  <c r="M25" i="100"/>
  <c r="L25" i="100"/>
  <c r="K25" i="100"/>
  <c r="J25" i="100"/>
  <c r="I25" i="100"/>
  <c r="I25" i="95"/>
  <c r="J25" i="95"/>
  <c r="K25" i="95"/>
  <c r="L25" i="95"/>
  <c r="M25" i="95"/>
  <c r="N25" i="95"/>
  <c r="O25" i="95"/>
  <c r="P25" i="95"/>
  <c r="Q25" i="95"/>
  <c r="R25" i="95"/>
  <c r="S25" i="95"/>
  <c r="T25" i="95"/>
  <c r="U25" i="95"/>
  <c r="V25" i="95"/>
  <c r="W25" i="95"/>
  <c r="X25" i="95"/>
  <c r="Y25" i="95"/>
  <c r="Z25" i="95"/>
  <c r="AA25" i="95"/>
  <c r="AB25" i="95"/>
  <c r="AD25" i="95" s="1"/>
  <c r="AE25" i="95" s="1"/>
  <c r="AB24" i="100"/>
  <c r="AA24" i="100"/>
  <c r="Z24" i="100"/>
  <c r="Y24" i="100"/>
  <c r="X24" i="100"/>
  <c r="W24" i="100"/>
  <c r="V24" i="100"/>
  <c r="AF24" i="100" s="1"/>
  <c r="U24" i="100"/>
  <c r="T24" i="100"/>
  <c r="S24" i="100"/>
  <c r="R24" i="100"/>
  <c r="Q24" i="100"/>
  <c r="P24" i="100"/>
  <c r="O24" i="100"/>
  <c r="N24" i="100"/>
  <c r="M24" i="100"/>
  <c r="L24" i="100"/>
  <c r="K24" i="100"/>
  <c r="J24" i="100"/>
  <c r="I24" i="100"/>
  <c r="I24" i="95"/>
  <c r="J24" i="95"/>
  <c r="K24" i="95"/>
  <c r="L24" i="95"/>
  <c r="M24" i="95"/>
  <c r="N24" i="95"/>
  <c r="O24" i="95"/>
  <c r="P24" i="95"/>
  <c r="Q24" i="95"/>
  <c r="R24" i="95"/>
  <c r="S24" i="95"/>
  <c r="T24" i="95"/>
  <c r="U24" i="95"/>
  <c r="V24" i="95"/>
  <c r="W24" i="95"/>
  <c r="X24" i="95"/>
  <c r="Y24" i="95"/>
  <c r="Z24" i="95"/>
  <c r="AA24" i="95"/>
  <c r="AB24" i="95"/>
  <c r="AB23" i="100"/>
  <c r="AA23" i="100"/>
  <c r="Z23" i="100"/>
  <c r="Y23" i="100"/>
  <c r="X23" i="100"/>
  <c r="W23" i="100"/>
  <c r="V23" i="100"/>
  <c r="AF23" i="100" s="1"/>
  <c r="U23" i="100"/>
  <c r="T23" i="100"/>
  <c r="S23" i="100"/>
  <c r="R23" i="100"/>
  <c r="Q23" i="100"/>
  <c r="P23" i="100"/>
  <c r="O23" i="100"/>
  <c r="N23" i="100"/>
  <c r="M23" i="100"/>
  <c r="L23" i="100"/>
  <c r="K23" i="100"/>
  <c r="J23" i="100"/>
  <c r="I23" i="100"/>
  <c r="I23" i="95"/>
  <c r="J23" i="95"/>
  <c r="K23" i="95"/>
  <c r="L23" i="95"/>
  <c r="M23" i="95"/>
  <c r="N23" i="95"/>
  <c r="O23" i="95"/>
  <c r="P23" i="95"/>
  <c r="Q23" i="95"/>
  <c r="R23" i="95"/>
  <c r="S23" i="95"/>
  <c r="T23" i="95"/>
  <c r="U23" i="95"/>
  <c r="V23" i="95"/>
  <c r="W23" i="95"/>
  <c r="X23" i="95"/>
  <c r="Y23" i="95"/>
  <c r="Z23" i="95"/>
  <c r="AA23" i="95"/>
  <c r="AB23" i="95"/>
  <c r="AD23" i="95" s="1"/>
  <c r="AE23" i="95" s="1"/>
  <c r="AB22" i="100"/>
  <c r="AA22" i="100"/>
  <c r="Z22" i="100"/>
  <c r="Y22" i="100"/>
  <c r="X22" i="100"/>
  <c r="W22" i="100"/>
  <c r="V22" i="100"/>
  <c r="AF22" i="100" s="1"/>
  <c r="U22" i="100"/>
  <c r="T22" i="100"/>
  <c r="S22" i="100"/>
  <c r="R22" i="100"/>
  <c r="Q22" i="100"/>
  <c r="P22" i="100"/>
  <c r="O22" i="100"/>
  <c r="N22" i="100"/>
  <c r="M22" i="100"/>
  <c r="L22" i="100"/>
  <c r="K22" i="100"/>
  <c r="J22" i="100"/>
  <c r="I22" i="100"/>
  <c r="I22" i="95"/>
  <c r="J22" i="95"/>
  <c r="K22" i="95"/>
  <c r="L22" i="95"/>
  <c r="M22" i="95"/>
  <c r="N22" i="95"/>
  <c r="O22" i="95"/>
  <c r="P22" i="95"/>
  <c r="Q22" i="95"/>
  <c r="R22" i="95"/>
  <c r="S22" i="95"/>
  <c r="T22" i="95"/>
  <c r="U22" i="95"/>
  <c r="V22" i="95"/>
  <c r="W22" i="95"/>
  <c r="X22" i="95"/>
  <c r="Y22" i="95"/>
  <c r="Z22" i="95"/>
  <c r="AA22" i="95"/>
  <c r="AB22" i="95"/>
  <c r="AD22" i="95" s="1"/>
  <c r="AE22" i="95" s="1"/>
  <c r="AB21" i="100"/>
  <c r="AA21" i="100"/>
  <c r="Z21" i="100"/>
  <c r="Y21" i="100"/>
  <c r="X21" i="100"/>
  <c r="W21" i="100"/>
  <c r="V21" i="100"/>
  <c r="AF21" i="100" s="1"/>
  <c r="U21" i="100"/>
  <c r="T21" i="100"/>
  <c r="S21" i="100"/>
  <c r="R21" i="100"/>
  <c r="Q21" i="100"/>
  <c r="P21" i="100"/>
  <c r="O21" i="100"/>
  <c r="N21" i="100"/>
  <c r="M21" i="100"/>
  <c r="L21" i="100"/>
  <c r="K21" i="100"/>
  <c r="J21" i="100"/>
  <c r="I21" i="100"/>
  <c r="I21" i="95"/>
  <c r="J21" i="95"/>
  <c r="K21" i="95"/>
  <c r="L21" i="95"/>
  <c r="M21" i="95"/>
  <c r="N21" i="95"/>
  <c r="O21" i="95"/>
  <c r="P21" i="95"/>
  <c r="Q21" i="95"/>
  <c r="R21" i="95"/>
  <c r="S21" i="95"/>
  <c r="T21" i="95"/>
  <c r="U21" i="95"/>
  <c r="V21" i="95"/>
  <c r="W21" i="95"/>
  <c r="X21" i="95"/>
  <c r="Y21" i="95"/>
  <c r="Z21" i="95"/>
  <c r="AA21" i="95"/>
  <c r="AB21" i="95"/>
  <c r="AD21" i="95" s="1"/>
  <c r="AE21" i="95" s="1"/>
  <c r="AB20" i="100"/>
  <c r="AA20" i="100"/>
  <c r="Z20" i="100"/>
  <c r="Y20" i="100"/>
  <c r="X20" i="100"/>
  <c r="W20" i="100"/>
  <c r="V20" i="100"/>
  <c r="AF20" i="100" s="1"/>
  <c r="U20" i="100"/>
  <c r="T20" i="100"/>
  <c r="S20" i="100"/>
  <c r="R20" i="100"/>
  <c r="Q20" i="100"/>
  <c r="P20" i="100"/>
  <c r="O20" i="100"/>
  <c r="N20" i="100"/>
  <c r="M20" i="100"/>
  <c r="L20" i="100"/>
  <c r="K20" i="100"/>
  <c r="J20" i="100"/>
  <c r="I20" i="100"/>
  <c r="I20" i="95"/>
  <c r="J20" i="95"/>
  <c r="K20" i="95"/>
  <c r="L20" i="95"/>
  <c r="M20" i="95"/>
  <c r="N20" i="95"/>
  <c r="O20" i="95"/>
  <c r="P20" i="95"/>
  <c r="Q20" i="95"/>
  <c r="R20" i="95"/>
  <c r="S20" i="95"/>
  <c r="T20" i="95"/>
  <c r="U20" i="95"/>
  <c r="V20" i="95"/>
  <c r="W20" i="95"/>
  <c r="X20" i="95"/>
  <c r="Y20" i="95"/>
  <c r="Z20" i="95"/>
  <c r="AA20" i="95"/>
  <c r="AB20" i="95"/>
  <c r="AB19" i="100"/>
  <c r="AA19" i="100"/>
  <c r="Z19" i="100"/>
  <c r="Y19" i="100"/>
  <c r="X19" i="100"/>
  <c r="W19" i="100"/>
  <c r="V19" i="100"/>
  <c r="AF19" i="100" s="1"/>
  <c r="U19" i="100"/>
  <c r="T19" i="100"/>
  <c r="S19" i="100"/>
  <c r="R19" i="100"/>
  <c r="Q19" i="100"/>
  <c r="P19" i="100"/>
  <c r="O19" i="100"/>
  <c r="N19" i="100"/>
  <c r="M19" i="100"/>
  <c r="L19" i="100"/>
  <c r="K19" i="100"/>
  <c r="J19" i="100"/>
  <c r="I19" i="100"/>
  <c r="I19" i="95"/>
  <c r="J19" i="95"/>
  <c r="K19" i="95"/>
  <c r="L19" i="95"/>
  <c r="M19" i="95"/>
  <c r="N19" i="95"/>
  <c r="O19" i="95"/>
  <c r="P19" i="95"/>
  <c r="Q19" i="95"/>
  <c r="R19" i="95"/>
  <c r="S19" i="95"/>
  <c r="T19" i="95"/>
  <c r="U19" i="95"/>
  <c r="V19" i="95"/>
  <c r="W19" i="95"/>
  <c r="X19" i="95"/>
  <c r="Y19" i="95"/>
  <c r="Z19" i="95"/>
  <c r="AA19" i="95"/>
  <c r="AB19" i="95"/>
  <c r="AD19" i="95" s="1"/>
  <c r="AE19" i="95" s="1"/>
  <c r="AB18" i="100"/>
  <c r="AA18" i="100"/>
  <c r="Z18" i="100"/>
  <c r="Y18" i="100"/>
  <c r="X18" i="100"/>
  <c r="W18" i="100"/>
  <c r="V18" i="100"/>
  <c r="AF18" i="100" s="1"/>
  <c r="U18" i="100"/>
  <c r="T18" i="100"/>
  <c r="S18" i="100"/>
  <c r="R18" i="100"/>
  <c r="Q18" i="100"/>
  <c r="P18" i="100"/>
  <c r="O18" i="100"/>
  <c r="N18" i="100"/>
  <c r="M18" i="100"/>
  <c r="L18" i="100"/>
  <c r="K18" i="100"/>
  <c r="J18" i="100"/>
  <c r="I18" i="100"/>
  <c r="I18" i="95"/>
  <c r="J18" i="95"/>
  <c r="K18" i="95"/>
  <c r="L18" i="95"/>
  <c r="M18" i="95"/>
  <c r="N18" i="95"/>
  <c r="O18" i="95"/>
  <c r="P18" i="95"/>
  <c r="Q18" i="95"/>
  <c r="R18" i="95"/>
  <c r="S18" i="95"/>
  <c r="T18" i="95"/>
  <c r="U18" i="95"/>
  <c r="V18" i="95"/>
  <c r="W18" i="95"/>
  <c r="X18" i="95"/>
  <c r="Y18" i="95"/>
  <c r="Z18" i="95"/>
  <c r="AA18" i="95"/>
  <c r="AB18" i="95"/>
  <c r="AD18" i="95" s="1"/>
  <c r="AE18" i="95" s="1"/>
  <c r="AB17" i="100"/>
  <c r="AA17" i="100"/>
  <c r="Z17" i="100"/>
  <c r="Y17" i="100"/>
  <c r="X17" i="100"/>
  <c r="W17" i="100"/>
  <c r="V17" i="100"/>
  <c r="AF17" i="100" s="1"/>
  <c r="U17" i="100"/>
  <c r="T17" i="100"/>
  <c r="S17" i="100"/>
  <c r="R17" i="100"/>
  <c r="Q17" i="100"/>
  <c r="P17" i="100"/>
  <c r="O17" i="100"/>
  <c r="N17" i="100"/>
  <c r="M17" i="100"/>
  <c r="L17" i="100"/>
  <c r="K17" i="100"/>
  <c r="J17" i="100"/>
  <c r="I17" i="100"/>
  <c r="I17" i="95"/>
  <c r="J17" i="95"/>
  <c r="K17" i="95"/>
  <c r="L17" i="95"/>
  <c r="M17" i="95"/>
  <c r="N17" i="95"/>
  <c r="O17" i="95"/>
  <c r="P17" i="95"/>
  <c r="Q17" i="95"/>
  <c r="R17" i="95"/>
  <c r="S17" i="95"/>
  <c r="T17" i="95"/>
  <c r="U17" i="95"/>
  <c r="V17" i="95"/>
  <c r="W17" i="95"/>
  <c r="X17" i="95"/>
  <c r="Y17" i="95"/>
  <c r="Z17" i="95"/>
  <c r="AA17" i="95"/>
  <c r="AB17" i="95"/>
  <c r="AD17" i="95" s="1"/>
  <c r="AE17" i="95" s="1"/>
  <c r="AB16" i="100"/>
  <c r="AA16" i="100"/>
  <c r="Z16" i="100"/>
  <c r="Y16" i="100"/>
  <c r="X16" i="100"/>
  <c r="W16" i="100"/>
  <c r="V16" i="100"/>
  <c r="AF16" i="100" s="1"/>
  <c r="U16" i="100"/>
  <c r="T16" i="100"/>
  <c r="S16" i="100"/>
  <c r="R16" i="100"/>
  <c r="Q16" i="100"/>
  <c r="P16" i="100"/>
  <c r="O16" i="100"/>
  <c r="N16" i="100"/>
  <c r="M16" i="100"/>
  <c r="L16" i="100"/>
  <c r="K16" i="100"/>
  <c r="J16" i="100"/>
  <c r="I16" i="100"/>
  <c r="I16" i="95"/>
  <c r="J16" i="95"/>
  <c r="K16" i="95"/>
  <c r="L16" i="95"/>
  <c r="M16" i="95"/>
  <c r="N16" i="95"/>
  <c r="O16" i="95"/>
  <c r="P16" i="95"/>
  <c r="Q16" i="95"/>
  <c r="R16" i="95"/>
  <c r="S16" i="95"/>
  <c r="T16" i="95"/>
  <c r="U16" i="95"/>
  <c r="V16" i="95"/>
  <c r="W16" i="95"/>
  <c r="X16" i="95"/>
  <c r="Y16" i="95"/>
  <c r="Z16" i="95"/>
  <c r="AA16" i="95"/>
  <c r="AB16" i="95"/>
  <c r="AB15" i="100"/>
  <c r="AA15" i="100"/>
  <c r="Z15" i="100"/>
  <c r="Y15" i="100"/>
  <c r="X15" i="100"/>
  <c r="W15" i="100"/>
  <c r="V15" i="100"/>
  <c r="AF15" i="100" s="1"/>
  <c r="U15" i="100"/>
  <c r="T15" i="100"/>
  <c r="S15" i="100"/>
  <c r="R15" i="100"/>
  <c r="Q15" i="100"/>
  <c r="P15" i="100"/>
  <c r="O15" i="100"/>
  <c r="N15" i="100"/>
  <c r="M15" i="100"/>
  <c r="L15" i="100"/>
  <c r="K15" i="100"/>
  <c r="J15" i="100"/>
  <c r="I15" i="100"/>
  <c r="I15" i="95"/>
  <c r="J15" i="95"/>
  <c r="K15" i="95"/>
  <c r="L15" i="95"/>
  <c r="M15" i="95"/>
  <c r="N15" i="95"/>
  <c r="O15" i="95"/>
  <c r="P15" i="95"/>
  <c r="Q15" i="95"/>
  <c r="R15" i="95"/>
  <c r="S15" i="95"/>
  <c r="T15" i="95"/>
  <c r="U15" i="95"/>
  <c r="V15" i="95"/>
  <c r="W15" i="95"/>
  <c r="X15" i="95"/>
  <c r="Y15" i="95"/>
  <c r="Z15" i="95"/>
  <c r="AA15" i="95"/>
  <c r="AB15" i="95"/>
  <c r="AD15" i="95" s="1"/>
  <c r="AE15" i="95" s="1"/>
  <c r="AB14" i="100"/>
  <c r="AA14" i="100"/>
  <c r="Z14" i="100"/>
  <c r="Y14" i="100"/>
  <c r="X14" i="100"/>
  <c r="W14" i="100"/>
  <c r="V14" i="100"/>
  <c r="AF14" i="100" s="1"/>
  <c r="U14" i="100"/>
  <c r="T14" i="100"/>
  <c r="S14" i="100"/>
  <c r="R14" i="100"/>
  <c r="Q14" i="100"/>
  <c r="P14" i="100"/>
  <c r="O14" i="100"/>
  <c r="N14" i="100"/>
  <c r="M14" i="100"/>
  <c r="L14" i="100"/>
  <c r="K14" i="100"/>
  <c r="J14" i="100"/>
  <c r="I14" i="100"/>
  <c r="I14" i="95"/>
  <c r="J14" i="95"/>
  <c r="K14" i="95"/>
  <c r="L14" i="95"/>
  <c r="M14" i="95"/>
  <c r="N14" i="95"/>
  <c r="O14" i="95"/>
  <c r="P14" i="95"/>
  <c r="Q14" i="95"/>
  <c r="R14" i="95"/>
  <c r="S14" i="95"/>
  <c r="T14" i="95"/>
  <c r="U14" i="95"/>
  <c r="V14" i="95"/>
  <c r="W14" i="95"/>
  <c r="X14" i="95"/>
  <c r="Y14" i="95"/>
  <c r="Z14" i="95"/>
  <c r="AA14" i="95"/>
  <c r="AB14" i="95"/>
  <c r="AD14" i="95" s="1"/>
  <c r="AE14" i="95" s="1"/>
  <c r="AB13" i="100"/>
  <c r="AA13" i="100"/>
  <c r="Z13" i="100"/>
  <c r="Y13" i="100"/>
  <c r="X13" i="100"/>
  <c r="W13" i="100"/>
  <c r="V13" i="100"/>
  <c r="AF13" i="100" s="1"/>
  <c r="U13" i="100"/>
  <c r="T13" i="100"/>
  <c r="S13" i="100"/>
  <c r="R13" i="100"/>
  <c r="Q13" i="100"/>
  <c r="P13" i="100"/>
  <c r="O13" i="100"/>
  <c r="N13" i="100"/>
  <c r="M13" i="100"/>
  <c r="L13" i="100"/>
  <c r="K13" i="100"/>
  <c r="J13" i="100"/>
  <c r="I13" i="100"/>
  <c r="I13" i="95"/>
  <c r="J13" i="95"/>
  <c r="K13" i="95"/>
  <c r="L13" i="95"/>
  <c r="M13" i="95"/>
  <c r="N13" i="95"/>
  <c r="O13" i="95"/>
  <c r="P13" i="95"/>
  <c r="Q13" i="95"/>
  <c r="R13" i="95"/>
  <c r="S13" i="95"/>
  <c r="T13" i="95"/>
  <c r="U13" i="95"/>
  <c r="V13" i="95"/>
  <c r="W13" i="95"/>
  <c r="X13" i="95"/>
  <c r="Y13" i="95"/>
  <c r="Z13" i="95"/>
  <c r="AA13" i="95"/>
  <c r="AB13" i="95"/>
  <c r="AD13" i="95" s="1"/>
  <c r="AE13" i="95" s="1"/>
  <c r="AB28" i="100"/>
  <c r="AA28" i="100"/>
  <c r="Z28" i="100"/>
  <c r="Y28" i="100"/>
  <c r="X28" i="100"/>
  <c r="W28" i="100"/>
  <c r="V28" i="100"/>
  <c r="AF28" i="100" s="1"/>
  <c r="U28" i="100"/>
  <c r="T28" i="100"/>
  <c r="S28" i="100"/>
  <c r="R28" i="100"/>
  <c r="Q28" i="100"/>
  <c r="P28" i="100"/>
  <c r="O28" i="100"/>
  <c r="N28" i="100"/>
  <c r="M28" i="100"/>
  <c r="L28" i="100"/>
  <c r="K28" i="100"/>
  <c r="J28" i="100"/>
  <c r="I28" i="100"/>
  <c r="I28" i="95"/>
  <c r="J28" i="95"/>
  <c r="K28" i="95"/>
  <c r="L28" i="95"/>
  <c r="M28" i="95"/>
  <c r="N28" i="95"/>
  <c r="O28" i="95"/>
  <c r="P28" i="95"/>
  <c r="Q28" i="95"/>
  <c r="R28" i="95"/>
  <c r="S28" i="95"/>
  <c r="T28" i="95"/>
  <c r="U28" i="95"/>
  <c r="V28" i="95"/>
  <c r="W28" i="95"/>
  <c r="X28" i="95"/>
  <c r="Y28" i="95"/>
  <c r="Z28" i="95"/>
  <c r="AA28" i="95"/>
  <c r="AB28" i="95"/>
  <c r="AB27" i="100"/>
  <c r="AA27" i="100"/>
  <c r="Z27" i="100"/>
  <c r="Y27" i="100"/>
  <c r="X27" i="100"/>
  <c r="W27" i="100"/>
  <c r="V27" i="100"/>
  <c r="AF27" i="100" s="1"/>
  <c r="U27" i="100"/>
  <c r="T27" i="100"/>
  <c r="S27" i="100"/>
  <c r="R27" i="100"/>
  <c r="Q27" i="100"/>
  <c r="P27" i="100"/>
  <c r="O27" i="100"/>
  <c r="N27" i="100"/>
  <c r="M27" i="100"/>
  <c r="L27" i="100"/>
  <c r="K27" i="100"/>
  <c r="J27" i="100"/>
  <c r="I27" i="100"/>
  <c r="I27" i="95"/>
  <c r="J27" i="95"/>
  <c r="K27" i="95"/>
  <c r="L27" i="95"/>
  <c r="M27" i="95"/>
  <c r="N27" i="95"/>
  <c r="O27" i="95"/>
  <c r="P27" i="95"/>
  <c r="Q27" i="95"/>
  <c r="R27" i="95"/>
  <c r="S27" i="95"/>
  <c r="T27" i="95"/>
  <c r="U27" i="95"/>
  <c r="V27" i="95"/>
  <c r="W27" i="95"/>
  <c r="X27" i="95"/>
  <c r="Y27" i="95"/>
  <c r="Z27" i="95"/>
  <c r="AA27" i="95"/>
  <c r="AB27" i="95"/>
  <c r="AD27" i="95" s="1"/>
  <c r="AE27" i="95" s="1"/>
  <c r="AB26" i="100"/>
  <c r="AA26" i="100"/>
  <c r="Z26" i="100"/>
  <c r="Y26" i="100"/>
  <c r="X26" i="100"/>
  <c r="W26" i="100"/>
  <c r="V26" i="100"/>
  <c r="AF26" i="100" s="1"/>
  <c r="U26" i="100"/>
  <c r="T26" i="100"/>
  <c r="S26" i="100"/>
  <c r="R26" i="100"/>
  <c r="Q26" i="100"/>
  <c r="P26" i="100"/>
  <c r="O26" i="100"/>
  <c r="N26" i="100"/>
  <c r="M26" i="100"/>
  <c r="L26" i="100"/>
  <c r="K26" i="100"/>
  <c r="J26" i="100"/>
  <c r="I26" i="100"/>
  <c r="I26" i="95"/>
  <c r="J26" i="95"/>
  <c r="K26" i="95"/>
  <c r="L26" i="95"/>
  <c r="M26" i="95"/>
  <c r="N26" i="95"/>
  <c r="O26" i="95"/>
  <c r="P26" i="95"/>
  <c r="Q26" i="95"/>
  <c r="R26" i="95"/>
  <c r="S26" i="95"/>
  <c r="T26" i="95"/>
  <c r="U26" i="95"/>
  <c r="V26" i="95"/>
  <c r="W26" i="95"/>
  <c r="X26" i="95"/>
  <c r="Y26" i="95"/>
  <c r="Z26" i="95"/>
  <c r="AA26" i="95"/>
  <c r="AB26" i="95"/>
  <c r="AD26" i="95" s="1"/>
  <c r="AE26" i="95" s="1"/>
  <c r="AB11" i="95"/>
  <c r="AB6" i="100"/>
  <c r="AA6" i="100"/>
  <c r="Z6" i="100"/>
  <c r="Y6" i="100"/>
  <c r="X6" i="100"/>
  <c r="W6" i="100"/>
  <c r="V6" i="100"/>
  <c r="U6" i="100"/>
  <c r="T6" i="100"/>
  <c r="S6" i="100"/>
  <c r="R6" i="100"/>
  <c r="Q6" i="100"/>
  <c r="P6" i="100"/>
  <c r="O6" i="100"/>
  <c r="N6" i="100"/>
  <c r="M6" i="100"/>
  <c r="L6" i="100"/>
  <c r="K6" i="100"/>
  <c r="J6" i="100"/>
  <c r="I6" i="100"/>
  <c r="I6" i="95"/>
  <c r="J6" i="95"/>
  <c r="K6" i="95"/>
  <c r="L6" i="95"/>
  <c r="M6" i="95"/>
  <c r="N6" i="95"/>
  <c r="O6" i="95"/>
  <c r="P6" i="95"/>
  <c r="Q6" i="95"/>
  <c r="R6" i="95"/>
  <c r="S6" i="95"/>
  <c r="T6" i="95"/>
  <c r="U6" i="95"/>
  <c r="V6" i="95"/>
  <c r="W6" i="95"/>
  <c r="X6" i="95"/>
  <c r="Y6" i="95"/>
  <c r="Z6" i="95"/>
  <c r="AA6" i="95"/>
  <c r="AB6" i="95"/>
  <c r="AD6" i="95" s="1"/>
  <c r="T4" i="40"/>
  <c r="Z6" i="101"/>
  <c r="K16" i="48"/>
  <c r="T16" i="48" s="1"/>
  <c r="U16" i="48" s="1"/>
  <c r="AF16" i="47"/>
  <c r="AE16" i="47" s="1"/>
  <c r="M13" i="48"/>
  <c r="O13" i="48" s="1"/>
  <c r="AI13" i="48" s="1"/>
  <c r="AA13" i="47"/>
  <c r="AS13" i="47" s="1"/>
  <c r="T18" i="48"/>
  <c r="U18" i="48" s="1"/>
  <c r="T22" i="48"/>
  <c r="U22" i="48" s="1"/>
  <c r="T26" i="48"/>
  <c r="U26" i="48" s="1"/>
  <c r="T30" i="48"/>
  <c r="U30" i="48" s="1"/>
  <c r="T34" i="48"/>
  <c r="U34" i="48" s="1"/>
  <c r="AS5" i="47"/>
  <c r="M9" i="48"/>
  <c r="O9" i="48" s="1"/>
  <c r="AI9" i="48" s="1"/>
  <c r="AA9" i="47"/>
  <c r="AS9" i="47" s="1"/>
  <c r="T25" i="48"/>
  <c r="U25" i="48" s="1"/>
  <c r="T33" i="48"/>
  <c r="U33" i="48" s="1"/>
  <c r="M6" i="48"/>
  <c r="O6" i="48" s="1"/>
  <c r="AI6" i="48" s="1"/>
  <c r="AA6" i="47"/>
  <c r="AS6" i="47" s="1"/>
  <c r="M10" i="48"/>
  <c r="O10" i="48" s="1"/>
  <c r="AI10" i="48" s="1"/>
  <c r="AA10" i="47"/>
  <c r="AS10" i="47" s="1"/>
  <c r="M14" i="48"/>
  <c r="O14" i="48" s="1"/>
  <c r="AA14" i="47"/>
  <c r="AS14" i="47" s="1"/>
  <c r="M7" i="48"/>
  <c r="O7" i="48" s="1"/>
  <c r="AI7" i="48" s="1"/>
  <c r="AA7" i="47"/>
  <c r="AS7" i="47" s="1"/>
  <c r="M11" i="48"/>
  <c r="O11" i="48" s="1"/>
  <c r="AI11" i="48" s="1"/>
  <c r="AA11" i="47"/>
  <c r="AS11" i="47" s="1"/>
  <c r="T15" i="48"/>
  <c r="U15" i="48" s="1"/>
  <c r="T19" i="48"/>
  <c r="U19" i="48" s="1"/>
  <c r="T23" i="48"/>
  <c r="U23" i="48" s="1"/>
  <c r="T27" i="48"/>
  <c r="U27" i="48" s="1"/>
  <c r="T31" i="48"/>
  <c r="U31" i="48" s="1"/>
  <c r="G9" i="45"/>
  <c r="T17" i="48"/>
  <c r="U17" i="48" s="1"/>
  <c r="T21" i="48"/>
  <c r="U21" i="48" s="1"/>
  <c r="T29" i="48"/>
  <c r="U29" i="48" s="1"/>
  <c r="M8" i="48"/>
  <c r="O8" i="48" s="1"/>
  <c r="AI8" i="48" s="1"/>
  <c r="AA8" i="47"/>
  <c r="AS8" i="47" s="1"/>
  <c r="M12" i="48"/>
  <c r="O12" i="48" s="1"/>
  <c r="AI12" i="48" s="1"/>
  <c r="AA12" i="47"/>
  <c r="AS12" i="47" s="1"/>
  <c r="T20" i="48"/>
  <c r="U20" i="48" s="1"/>
  <c r="T24" i="48"/>
  <c r="U24" i="48" s="1"/>
  <c r="T28" i="48"/>
  <c r="U28" i="48" s="1"/>
  <c r="T32" i="48"/>
  <c r="U32" i="48" s="1"/>
  <c r="T35" i="48"/>
  <c r="U35" i="48" s="1"/>
  <c r="AF35" i="47"/>
  <c r="AE35" i="47" s="1"/>
  <c r="M5" i="48"/>
  <c r="O5" i="48" s="1"/>
  <c r="AI5" i="48" s="1"/>
  <c r="S8" i="32"/>
  <c r="AB5" i="47" s="1"/>
  <c r="K5" i="48" s="1"/>
  <c r="T37" i="48"/>
  <c r="U37" i="48" s="1"/>
  <c r="AF37" i="47"/>
  <c r="AE37" i="47" s="1"/>
  <c r="T36" i="48"/>
  <c r="U36" i="48" s="1"/>
  <c r="AF36" i="47"/>
  <c r="AE36" i="47" s="1"/>
  <c r="AB38" i="47"/>
  <c r="K38" i="48" s="1"/>
  <c r="Y12" i="38"/>
  <c r="Z12" i="38"/>
  <c r="Y13" i="38"/>
  <c r="Z13" i="38"/>
  <c r="Z3" i="38" s="1"/>
  <c r="T6" i="40"/>
  <c r="T5" i="40"/>
  <c r="A3" i="62"/>
  <c r="C6" i="62" s="1"/>
  <c r="G20" i="62" s="1"/>
  <c r="S45" i="31"/>
  <c r="AF18" i="47"/>
  <c r="AE18" i="47" s="1"/>
  <c r="AF22" i="47"/>
  <c r="AE22" i="47" s="1"/>
  <c r="AF19" i="47"/>
  <c r="AE19" i="47" s="1"/>
  <c r="AF20" i="47"/>
  <c r="AE20" i="47" s="1"/>
  <c r="AF17" i="47"/>
  <c r="AE17" i="47" s="1"/>
  <c r="AF21" i="47"/>
  <c r="AE21" i="47" s="1"/>
  <c r="M3" i="42"/>
  <c r="G17" i="44" s="1"/>
  <c r="T25" i="33"/>
  <c r="T33" i="33"/>
  <c r="AH11" i="48"/>
  <c r="AH13" i="48"/>
  <c r="AI14" i="48"/>
  <c r="AF8" i="53"/>
  <c r="AG8" i="53" s="1"/>
  <c r="BA8" i="53"/>
  <c r="AD3" i="38"/>
  <c r="N3" i="42"/>
  <c r="L17" i="44" s="1"/>
  <c r="O3" i="42"/>
  <c r="T13" i="33"/>
  <c r="T20" i="33"/>
  <c r="T17" i="33"/>
  <c r="T21" i="33"/>
  <c r="T29" i="33"/>
  <c r="AF24" i="47"/>
  <c r="AF28" i="47"/>
  <c r="AF32" i="47"/>
  <c r="AM17" i="48"/>
  <c r="AM25" i="48"/>
  <c r="AF25" i="47"/>
  <c r="AM33" i="48"/>
  <c r="AF33" i="47"/>
  <c r="AM18" i="48"/>
  <c r="AM34" i="48"/>
  <c r="AF34" i="47"/>
  <c r="S8" i="33"/>
  <c r="T8" i="33" s="1"/>
  <c r="X3" i="38"/>
  <c r="X7" i="38" s="1"/>
  <c r="AC6" i="38"/>
  <c r="AA6" i="38"/>
  <c r="AM21" i="48"/>
  <c r="AM29" i="48"/>
  <c r="AF29" i="47"/>
  <c r="T26" i="33"/>
  <c r="X4" i="38"/>
  <c r="AM22" i="48"/>
  <c r="AM26" i="48"/>
  <c r="AF26" i="47"/>
  <c r="AM30" i="48"/>
  <c r="AF30" i="47"/>
  <c r="T22" i="33"/>
  <c r="X6" i="38"/>
  <c r="AM15" i="48"/>
  <c r="AF15" i="47"/>
  <c r="AM19" i="48"/>
  <c r="AM23" i="48"/>
  <c r="AF23" i="47"/>
  <c r="AM27" i="48"/>
  <c r="AF27" i="47"/>
  <c r="AM31" i="48"/>
  <c r="AF31" i="47"/>
  <c r="AM49" i="48"/>
  <c r="T18" i="33"/>
  <c r="Z6" i="38"/>
  <c r="U3" i="40"/>
  <c r="U7" i="40" s="1"/>
  <c r="R3" i="39"/>
  <c r="R4" i="39" s="1"/>
  <c r="P3" i="39"/>
  <c r="P4" i="39" s="1"/>
  <c r="O3" i="39"/>
  <c r="N3" i="39"/>
  <c r="Q3" i="39"/>
  <c r="S9" i="32"/>
  <c r="AB6" i="47" s="1"/>
  <c r="K6" i="48" s="1"/>
  <c r="S11" i="32"/>
  <c r="AB8" i="47" s="1"/>
  <c r="K8" i="48" s="1"/>
  <c r="S13" i="32"/>
  <c r="AB10" i="47" s="1"/>
  <c r="K10" i="48" s="1"/>
  <c r="S17" i="32"/>
  <c r="AB14" i="47" s="1"/>
  <c r="K14" i="48" s="1"/>
  <c r="T23" i="33"/>
  <c r="T12" i="33"/>
  <c r="T15" i="33"/>
  <c r="T28" i="33"/>
  <c r="T31" i="33"/>
  <c r="S9" i="33"/>
  <c r="T9" i="33" s="1"/>
  <c r="AB3" i="38"/>
  <c r="AB7" i="38" s="1"/>
  <c r="AC8" i="59"/>
  <c r="AA8" i="59"/>
  <c r="AM7" i="59" s="1"/>
  <c r="S11" i="33"/>
  <c r="T14" i="33"/>
  <c r="T30" i="33"/>
  <c r="Y3" i="38"/>
  <c r="Y7" i="38" s="1"/>
  <c r="AC3" i="38"/>
  <c r="AC7" i="38" s="1"/>
  <c r="AF7" i="53"/>
  <c r="AF6" i="53"/>
  <c r="AE21" i="53"/>
  <c r="B12" i="53" s="1"/>
  <c r="U3" i="34"/>
  <c r="S12" i="32"/>
  <c r="AB9" i="47" s="1"/>
  <c r="K9" i="48" s="1"/>
  <c r="S16" i="32"/>
  <c r="AB13" i="47" s="1"/>
  <c r="K13" i="48" s="1"/>
  <c r="S10" i="32"/>
  <c r="AB7" i="47" s="1"/>
  <c r="K7" i="48" s="1"/>
  <c r="S14" i="32"/>
  <c r="AB11" i="47" s="1"/>
  <c r="K11" i="48" s="1"/>
  <c r="AA4" i="38"/>
  <c r="AA3" i="38"/>
  <c r="AA7" i="38" s="1"/>
  <c r="T24" i="33"/>
  <c r="AB4" i="38"/>
  <c r="L10" i="44" s="1"/>
  <c r="T16" i="33"/>
  <c r="T32" i="33"/>
  <c r="S15" i="32"/>
  <c r="AB12" i="47" s="1"/>
  <c r="K12" i="48" s="1"/>
  <c r="T10" i="33"/>
  <c r="T3" i="34"/>
  <c r="T4" i="34" s="1"/>
  <c r="AC4" i="38"/>
  <c r="P10" i="44" s="1"/>
  <c r="T19" i="33"/>
  <c r="T27" i="33"/>
  <c r="AD7" i="38"/>
  <c r="Y4" i="38"/>
  <c r="AD4" i="38"/>
  <c r="AH6" i="48" l="1"/>
  <c r="AF6" i="100"/>
  <c r="AH7" i="48"/>
  <c r="AH8" i="48"/>
  <c r="AH10" i="48"/>
  <c r="AE6" i="95"/>
  <c r="AF6" i="95"/>
  <c r="AI6" i="100"/>
  <c r="AH6" i="100" s="1"/>
  <c r="AD6" i="100"/>
  <c r="AD11" i="95"/>
  <c r="AE11" i="95" s="1"/>
  <c r="AH11" i="95"/>
  <c r="AI11" i="95"/>
  <c r="AF26" i="95"/>
  <c r="AH26" i="95" s="1"/>
  <c r="AI26" i="95" s="1"/>
  <c r="AI26" i="100"/>
  <c r="AH26" i="100" s="1"/>
  <c r="AD26" i="100"/>
  <c r="AE26" i="100" s="1"/>
  <c r="AF27" i="95"/>
  <c r="AH27" i="95" s="1"/>
  <c r="AI27" i="95" s="1"/>
  <c r="AI27" i="100"/>
  <c r="AH27" i="100" s="1"/>
  <c r="AD27" i="100"/>
  <c r="AE27" i="100" s="1"/>
  <c r="AD28" i="95"/>
  <c r="AE28" i="95" s="1"/>
  <c r="AF28" i="95"/>
  <c r="AH28" i="95" s="1"/>
  <c r="AI28" i="95" s="1"/>
  <c r="AI28" i="100"/>
  <c r="AH28" i="100" s="1"/>
  <c r="AD28" i="100"/>
  <c r="AE28" i="100" s="1"/>
  <c r="AF13" i="95"/>
  <c r="AH13" i="95" s="1"/>
  <c r="AI13" i="95" s="1"/>
  <c r="AI13" i="100"/>
  <c r="AH13" i="100" s="1"/>
  <c r="AD13" i="100"/>
  <c r="AE13" i="100" s="1"/>
  <c r="AF14" i="95"/>
  <c r="AH14" i="95" s="1"/>
  <c r="AI14" i="95" s="1"/>
  <c r="AI14" i="100"/>
  <c r="AH14" i="100" s="1"/>
  <c r="AD14" i="100"/>
  <c r="AE14" i="100" s="1"/>
  <c r="AF15" i="95"/>
  <c r="AH15" i="95" s="1"/>
  <c r="AI15" i="95" s="1"/>
  <c r="AI15" i="100"/>
  <c r="AH15" i="100" s="1"/>
  <c r="AD15" i="100"/>
  <c r="AE15" i="100" s="1"/>
  <c r="AD16" i="95"/>
  <c r="AE16" i="95" s="1"/>
  <c r="AF16" i="95"/>
  <c r="AH16" i="95" s="1"/>
  <c r="AI16" i="95" s="1"/>
  <c r="AI16" i="100"/>
  <c r="AH16" i="100" s="1"/>
  <c r="AD16" i="100"/>
  <c r="AE16" i="100" s="1"/>
  <c r="AF17" i="95"/>
  <c r="AH17" i="95" s="1"/>
  <c r="AI17" i="95" s="1"/>
  <c r="AI17" i="100"/>
  <c r="AH17" i="100" s="1"/>
  <c r="AD17" i="100"/>
  <c r="AE17" i="100" s="1"/>
  <c r="AF18" i="95"/>
  <c r="AH18" i="95" s="1"/>
  <c r="AI18" i="95" s="1"/>
  <c r="AI18" i="100"/>
  <c r="AH18" i="100" s="1"/>
  <c r="AD18" i="100"/>
  <c r="AE18" i="100" s="1"/>
  <c r="AF19" i="95"/>
  <c r="AH19" i="95" s="1"/>
  <c r="AI19" i="95" s="1"/>
  <c r="AI19" i="100"/>
  <c r="AH19" i="100" s="1"/>
  <c r="AD19" i="100"/>
  <c r="AE19" i="100" s="1"/>
  <c r="AD20" i="95"/>
  <c r="AE20" i="95" s="1"/>
  <c r="AF20" i="95"/>
  <c r="AH20" i="95" s="1"/>
  <c r="AI20" i="95" s="1"/>
  <c r="AI20" i="100"/>
  <c r="AH20" i="100" s="1"/>
  <c r="AD20" i="100"/>
  <c r="AE20" i="100" s="1"/>
  <c r="AF21" i="95"/>
  <c r="AH21" i="95" s="1"/>
  <c r="AI21" i="95" s="1"/>
  <c r="AI21" i="100"/>
  <c r="AH21" i="100" s="1"/>
  <c r="AD21" i="100"/>
  <c r="AE21" i="100" s="1"/>
  <c r="AF22" i="95"/>
  <c r="AH22" i="95" s="1"/>
  <c r="AI22" i="95" s="1"/>
  <c r="AI22" i="100"/>
  <c r="AH22" i="100" s="1"/>
  <c r="AD22" i="100"/>
  <c r="AE22" i="100" s="1"/>
  <c r="AF23" i="95"/>
  <c r="AH23" i="95" s="1"/>
  <c r="AI23" i="95" s="1"/>
  <c r="AI23" i="100"/>
  <c r="AH23" i="100" s="1"/>
  <c r="AD23" i="100"/>
  <c r="AE23" i="100" s="1"/>
  <c r="AD24" i="95"/>
  <c r="AE24" i="95" s="1"/>
  <c r="AF24" i="95"/>
  <c r="AH24" i="95" s="1"/>
  <c r="AI24" i="95" s="1"/>
  <c r="AI24" i="100"/>
  <c r="AH24" i="100" s="1"/>
  <c r="AD24" i="100"/>
  <c r="AE24" i="100" s="1"/>
  <c r="AF25" i="95"/>
  <c r="AH25" i="95" s="1"/>
  <c r="AI25" i="95" s="1"/>
  <c r="AI25" i="100"/>
  <c r="AH25" i="100" s="1"/>
  <c r="AD25" i="100"/>
  <c r="AE25" i="100" s="1"/>
  <c r="AF11" i="100"/>
  <c r="AI11" i="100"/>
  <c r="AH11" i="100" s="1"/>
  <c r="AD11" i="100"/>
  <c r="AE11" i="100" s="1"/>
  <c r="AF12" i="95"/>
  <c r="AH12" i="95" s="1"/>
  <c r="AI12" i="95" s="1"/>
  <c r="AD12" i="100"/>
  <c r="AE12" i="100" s="1"/>
  <c r="AI12" i="100"/>
  <c r="AH12" i="100" s="1"/>
  <c r="AD10" i="95"/>
  <c r="AE10" i="95" s="1"/>
  <c r="AF10" i="95"/>
  <c r="AH10" i="95" s="1"/>
  <c r="AI10" i="95" s="1"/>
  <c r="AI10" i="100"/>
  <c r="AH10" i="100" s="1"/>
  <c r="AD10" i="100"/>
  <c r="AE10" i="100" s="1"/>
  <c r="AD9" i="95"/>
  <c r="AE9" i="95" s="1"/>
  <c r="AF9" i="95"/>
  <c r="AF9" i="100"/>
  <c r="AI9" i="100"/>
  <c r="AH9" i="100" s="1"/>
  <c r="AD9" i="100"/>
  <c r="AE9" i="100" s="1"/>
  <c r="AD8" i="95"/>
  <c r="AF8" i="95"/>
  <c r="AI8" i="100"/>
  <c r="AD8" i="100"/>
  <c r="AE8" i="100" s="1"/>
  <c r="AH8" i="100"/>
  <c r="AF8" i="100"/>
  <c r="AF30" i="100" s="1"/>
  <c r="AF7" i="95"/>
  <c r="AH7" i="95" s="1"/>
  <c r="AI7" i="95" s="1"/>
  <c r="AI7" i="100"/>
  <c r="AH7" i="100" s="1"/>
  <c r="AD7" i="100"/>
  <c r="AE7" i="100" s="1"/>
  <c r="AF29" i="95"/>
  <c r="AH29" i="95" s="1"/>
  <c r="AI29" i="95" s="1"/>
  <c r="AI29" i="100"/>
  <c r="AH29" i="100" s="1"/>
  <c r="AD29" i="100"/>
  <c r="AE29" i="100" s="1"/>
  <c r="AH12" i="48"/>
  <c r="AH14" i="48"/>
  <c r="AH9" i="48"/>
  <c r="T38" i="48"/>
  <c r="U38" i="48" s="1"/>
  <c r="T13" i="48"/>
  <c r="U13" i="48" s="1"/>
  <c r="T6" i="48"/>
  <c r="U6" i="48" s="1"/>
  <c r="T12" i="48"/>
  <c r="U12" i="48" s="1"/>
  <c r="T9" i="48"/>
  <c r="U9" i="48" s="1"/>
  <c r="T14" i="48"/>
  <c r="U14" i="48" s="1"/>
  <c r="T11" i="48"/>
  <c r="U11" i="48" s="1"/>
  <c r="T10" i="48"/>
  <c r="U10" i="48" s="1"/>
  <c r="AA46" i="47"/>
  <c r="T7" i="48"/>
  <c r="U7" i="48" s="1"/>
  <c r="T8" i="48"/>
  <c r="U8" i="48" s="1"/>
  <c r="AH5" i="48"/>
  <c r="T5" i="48"/>
  <c r="U5" i="48" s="1"/>
  <c r="U4" i="34"/>
  <c r="G6" i="44"/>
  <c r="C6" i="44" s="1"/>
  <c r="AB46" i="47"/>
  <c r="K46" i="48" s="1"/>
  <c r="AF38" i="47"/>
  <c r="S3" i="32"/>
  <c r="O4" i="42"/>
  <c r="Z4" i="38"/>
  <c r="G10" i="44" s="1"/>
  <c r="D6" i="61" s="1"/>
  <c r="F18" i="75" s="1"/>
  <c r="E19" i="75"/>
  <c r="F6" i="62"/>
  <c r="H19" i="75" s="1"/>
  <c r="S44" i="31"/>
  <c r="L45" i="31"/>
  <c r="D4" i="31" s="1"/>
  <c r="D9" i="31" s="1"/>
  <c r="L44" i="31"/>
  <c r="G21" i="62"/>
  <c r="G22" i="62" s="1"/>
  <c r="G23" i="62" s="1"/>
  <c r="G24" i="62" s="1"/>
  <c r="G25" i="62" s="1"/>
  <c r="G26" i="62" s="1"/>
  <c r="G27" i="62" s="1"/>
  <c r="G28" i="62" s="1"/>
  <c r="G29" i="62" s="1"/>
  <c r="G30" i="62" s="1"/>
  <c r="G31" i="62" s="1"/>
  <c r="G32" i="62" s="1"/>
  <c r="G33" i="62" s="1"/>
  <c r="G34" i="62" s="1"/>
  <c r="G35" i="62" s="1"/>
  <c r="G36" i="62" s="1"/>
  <c r="G37" i="62" s="1"/>
  <c r="G38" i="62" s="1"/>
  <c r="G39" i="62" s="1"/>
  <c r="BF8" i="53"/>
  <c r="AM32" i="48"/>
  <c r="AM28" i="48"/>
  <c r="AM24" i="48"/>
  <c r="AM20" i="48"/>
  <c r="AM16" i="48"/>
  <c r="AE28" i="47"/>
  <c r="AE27" i="47"/>
  <c r="AE26" i="47"/>
  <c r="AE25" i="47"/>
  <c r="AE32" i="47"/>
  <c r="AE24" i="47"/>
  <c r="AE31" i="47"/>
  <c r="AE23" i="47"/>
  <c r="AE15" i="47"/>
  <c r="AE30" i="47"/>
  <c r="AE29" i="47"/>
  <c r="AE34" i="47"/>
  <c r="AE33" i="47"/>
  <c r="A3" i="53"/>
  <c r="A3" i="57"/>
  <c r="A3" i="56"/>
  <c r="AA8" i="56" s="1"/>
  <c r="M4" i="42"/>
  <c r="AG7" i="53"/>
  <c r="BF7" i="53"/>
  <c r="BG8" i="53"/>
  <c r="AG6" i="53"/>
  <c r="BG6" i="53" s="1"/>
  <c r="BF6" i="53"/>
  <c r="N4" i="42"/>
  <c r="K6" i="57"/>
  <c r="Q6" i="57" s="1"/>
  <c r="R6" i="57" s="1"/>
  <c r="N4" i="39"/>
  <c r="BA8" i="50"/>
  <c r="BC8" i="50" s="1"/>
  <c r="AQ8" i="52"/>
  <c r="AS8" i="52" s="1"/>
  <c r="AT8" i="49"/>
  <c r="AV8" i="49" s="1"/>
  <c r="AE6" i="49" s="1"/>
  <c r="AL8" i="54"/>
  <c r="AR8" i="51"/>
  <c r="AT8" i="51" s="1"/>
  <c r="AL6" i="54"/>
  <c r="AR6" i="51"/>
  <c r="AT6" i="51" s="1"/>
  <c r="BA6" i="50"/>
  <c r="BC6" i="50" s="1"/>
  <c r="AQ6" i="52"/>
  <c r="AS6" i="52" s="1"/>
  <c r="AT6" i="49"/>
  <c r="AV6" i="49" s="1"/>
  <c r="AE5" i="49" s="1"/>
  <c r="AM13" i="48"/>
  <c r="AF13" i="47"/>
  <c r="AF10" i="47"/>
  <c r="AN49" i="48"/>
  <c r="AN19" i="48"/>
  <c r="AN30" i="48"/>
  <c r="AF12" i="47"/>
  <c r="AM11" i="48"/>
  <c r="AF11" i="47"/>
  <c r="AM9" i="48"/>
  <c r="AF9" i="47"/>
  <c r="S3" i="33"/>
  <c r="S4" i="33" s="1"/>
  <c r="AF8" i="47"/>
  <c r="AN23" i="48"/>
  <c r="AM14" i="48"/>
  <c r="AF14" i="47"/>
  <c r="AL10" i="54"/>
  <c r="AR10" i="51"/>
  <c r="AT10" i="51" s="1"/>
  <c r="BA10" i="50"/>
  <c r="BC10" i="50" s="1"/>
  <c r="AQ10" i="52"/>
  <c r="AS10" i="52" s="1"/>
  <c r="AT10" i="49"/>
  <c r="AV10" i="49" s="1"/>
  <c r="AR7" i="51"/>
  <c r="AT7" i="51" s="1"/>
  <c r="BA7" i="50"/>
  <c r="BC7" i="50" s="1"/>
  <c r="AQ7" i="52"/>
  <c r="AS7" i="52" s="1"/>
  <c r="AT7" i="49"/>
  <c r="AV7" i="49" s="1"/>
  <c r="AL7" i="54"/>
  <c r="AQ9" i="52"/>
  <c r="AS9" i="52" s="1"/>
  <c r="AT9" i="49"/>
  <c r="AV9" i="49" s="1"/>
  <c r="AL9" i="54"/>
  <c r="AR9" i="51"/>
  <c r="AT9" i="51" s="1"/>
  <c r="BA9" i="50"/>
  <c r="BC9" i="50" s="1"/>
  <c r="AM7" i="48"/>
  <c r="AF7" i="47"/>
  <c r="AM6" i="48"/>
  <c r="AF6" i="47"/>
  <c r="AN27" i="48"/>
  <c r="Q4" i="39"/>
  <c r="L11" i="44"/>
  <c r="O4" i="39"/>
  <c r="M3" i="39"/>
  <c r="G11" i="44"/>
  <c r="AC9" i="59"/>
  <c r="AA9" i="59"/>
  <c r="AA7" i="59"/>
  <c r="AM6" i="59" s="1"/>
  <c r="T11" i="33"/>
  <c r="T3" i="33" s="1"/>
  <c r="T3" i="40"/>
  <c r="T7" i="40" s="1"/>
  <c r="AG21" i="53"/>
  <c r="AF21" i="53"/>
  <c r="D12" i="53" s="1"/>
  <c r="R4" i="35"/>
  <c r="R3" i="33"/>
  <c r="R4" i="33" s="1"/>
  <c r="AH9" i="95" l="1"/>
  <c r="AI9" i="95" s="1"/>
  <c r="AI30" i="100"/>
  <c r="B6" i="100" s="1"/>
  <c r="AE8" i="95"/>
  <c r="AH8" i="95" s="1"/>
  <c r="AI8" i="95" s="1"/>
  <c r="AD30" i="95"/>
  <c r="AE6" i="100"/>
  <c r="AE30" i="100" s="1"/>
  <c r="AD30" i="100"/>
  <c r="AH30" i="100"/>
  <c r="AF30" i="95"/>
  <c r="AH6" i="95"/>
  <c r="AE30" i="95"/>
  <c r="AM8" i="59"/>
  <c r="AM10" i="48"/>
  <c r="T46" i="48"/>
  <c r="U46" i="48" s="1"/>
  <c r="AE38" i="47"/>
  <c r="V3" i="40"/>
  <c r="AH6" i="53"/>
  <c r="BJ6" i="53" s="1"/>
  <c r="BL6" i="53" s="1"/>
  <c r="L19" i="44"/>
  <c r="L18" i="44" s="1"/>
  <c r="E9" i="62"/>
  <c r="D9" i="62"/>
  <c r="Q23" i="57"/>
  <c r="B12" i="57" s="1"/>
  <c r="AB23" i="52"/>
  <c r="AB18" i="52"/>
  <c r="AB24" i="52"/>
  <c r="AB25" i="52"/>
  <c r="AB34" i="52"/>
  <c r="AB21" i="52"/>
  <c r="AB33" i="52"/>
  <c r="AB16" i="52"/>
  <c r="AB39" i="52"/>
  <c r="AB26" i="52"/>
  <c r="AB22" i="52"/>
  <c r="AB32" i="52"/>
  <c r="AB36" i="52"/>
  <c r="AB37" i="52"/>
  <c r="AB20" i="52"/>
  <c r="AB17" i="52"/>
  <c r="AB38" i="52"/>
  <c r="AB19" i="52"/>
  <c r="AB15" i="52"/>
  <c r="AB35" i="52"/>
  <c r="AB31" i="52"/>
  <c r="AB27" i="52"/>
  <c r="AB30" i="52"/>
  <c r="AB28" i="52"/>
  <c r="AB29" i="52"/>
  <c r="AB13" i="52"/>
  <c r="AB8" i="52"/>
  <c r="AB9" i="52"/>
  <c r="AB14" i="52"/>
  <c r="AB7" i="52"/>
  <c r="AB10" i="52"/>
  <c r="AB11" i="52"/>
  <c r="AB12" i="52"/>
  <c r="AB6" i="52"/>
  <c r="AB5" i="52"/>
  <c r="AN17" i="48"/>
  <c r="AN34" i="48"/>
  <c r="AN21" i="48"/>
  <c r="AN22" i="48"/>
  <c r="AN18" i="48"/>
  <c r="AM8" i="48"/>
  <c r="AM12" i="48"/>
  <c r="AN33" i="48"/>
  <c r="AI5" i="50"/>
  <c r="AI6" i="50"/>
  <c r="AN25" i="48"/>
  <c r="AN29" i="48"/>
  <c r="AN26" i="48"/>
  <c r="AN15" i="48"/>
  <c r="AN31" i="48"/>
  <c r="AN16" i="48"/>
  <c r="AN20" i="48"/>
  <c r="AN24" i="48"/>
  <c r="AN28" i="48"/>
  <c r="AN32" i="48"/>
  <c r="AE14" i="47"/>
  <c r="AE8" i="47"/>
  <c r="AE12" i="47"/>
  <c r="AE9" i="47"/>
  <c r="AE7" i="47"/>
  <c r="AE10" i="47"/>
  <c r="AE13" i="47"/>
  <c r="AE11" i="47"/>
  <c r="AE6" i="47"/>
  <c r="V8" i="54"/>
  <c r="AH13" i="53"/>
  <c r="BJ13" i="53" s="1"/>
  <c r="BL13" i="53" s="1"/>
  <c r="AH20" i="53"/>
  <c r="BJ20" i="53" s="1"/>
  <c r="BL20" i="53" s="1"/>
  <c r="AH17" i="53"/>
  <c r="BJ17" i="53" s="1"/>
  <c r="BL17" i="53" s="1"/>
  <c r="AH10" i="53"/>
  <c r="BJ10" i="53" s="1"/>
  <c r="BL10" i="53" s="1"/>
  <c r="AH15" i="53"/>
  <c r="BJ15" i="53" s="1"/>
  <c r="BL15" i="53" s="1"/>
  <c r="AH11" i="53"/>
  <c r="BJ11" i="53" s="1"/>
  <c r="BL11" i="53" s="1"/>
  <c r="AH14" i="53"/>
  <c r="BJ14" i="53" s="1"/>
  <c r="BL14" i="53" s="1"/>
  <c r="AH19" i="53"/>
  <c r="BJ19" i="53" s="1"/>
  <c r="BL19" i="53" s="1"/>
  <c r="AH9" i="53"/>
  <c r="BJ9" i="53" s="1"/>
  <c r="BL9" i="53" s="1"/>
  <c r="AH18" i="53"/>
  <c r="BJ18" i="53" s="1"/>
  <c r="BL18" i="53" s="1"/>
  <c r="AH12" i="53"/>
  <c r="BJ12" i="53" s="1"/>
  <c r="BL12" i="53" s="1"/>
  <c r="AH16" i="53"/>
  <c r="BJ16" i="53" s="1"/>
  <c r="BL16" i="53" s="1"/>
  <c r="AH8" i="53"/>
  <c r="BJ8" i="53" s="1"/>
  <c r="BL8" i="53" s="1"/>
  <c r="AH7" i="53"/>
  <c r="BJ7" i="53" s="1"/>
  <c r="BL7" i="53" s="1"/>
  <c r="BG7" i="53"/>
  <c r="AF5" i="47"/>
  <c r="AF46" i="47" s="1"/>
  <c r="AC8" i="51"/>
  <c r="AC5" i="51"/>
  <c r="AC6" i="51"/>
  <c r="AC9" i="51"/>
  <c r="AC7" i="51"/>
  <c r="AE40" i="49"/>
  <c r="C6" i="49" s="1"/>
  <c r="E6" i="75" s="1"/>
  <c r="AI8" i="50"/>
  <c r="AI9" i="50"/>
  <c r="AI7" i="50"/>
  <c r="V13" i="54"/>
  <c r="V15" i="54"/>
  <c r="V19" i="54"/>
  <c r="V16" i="54"/>
  <c r="V17" i="54"/>
  <c r="V9" i="54"/>
  <c r="V12" i="54"/>
  <c r="V20" i="54"/>
  <c r="V11" i="54"/>
  <c r="V10" i="54"/>
  <c r="V18" i="54"/>
  <c r="V14" i="54"/>
  <c r="V7" i="54"/>
  <c r="G4" i="44"/>
  <c r="C4" i="44" s="1"/>
  <c r="AA6" i="59"/>
  <c r="AM5" i="59" s="1"/>
  <c r="Z7" i="56"/>
  <c r="B6" i="53"/>
  <c r="Y23" i="56"/>
  <c r="D12" i="56" s="1"/>
  <c r="S6" i="57"/>
  <c r="R23" i="57"/>
  <c r="D12" i="57" s="1"/>
  <c r="Z6" i="56"/>
  <c r="AJ5" i="56" s="1"/>
  <c r="X23" i="56"/>
  <c r="B12" i="56" s="1"/>
  <c r="G5" i="44"/>
  <c r="C5" i="44" s="1"/>
  <c r="AI6" i="95" l="1"/>
  <c r="AI30" i="95" s="1"/>
  <c r="B6" i="95" s="1"/>
  <c r="AH30" i="95"/>
  <c r="D6" i="100"/>
  <c r="C6" i="100"/>
  <c r="M12" i="44"/>
  <c r="M9" i="44"/>
  <c r="M19" i="44"/>
  <c r="M14" i="44"/>
  <c r="M13" i="44"/>
  <c r="M8" i="44"/>
  <c r="M7" i="44"/>
  <c r="M6" i="44"/>
  <c r="M5" i="44"/>
  <c r="M4" i="44"/>
  <c r="M16" i="44"/>
  <c r="M10" i="44"/>
  <c r="M15" i="44"/>
  <c r="M11" i="44"/>
  <c r="AB40" i="52"/>
  <c r="C6" i="52" s="1"/>
  <c r="G20" i="52" s="1"/>
  <c r="AH21" i="53"/>
  <c r="C6" i="53" s="1"/>
  <c r="F6" i="53" s="1"/>
  <c r="H10" i="75" s="1"/>
  <c r="M18" i="44"/>
  <c r="M17" i="44"/>
  <c r="E6" i="53"/>
  <c r="G10" i="75" s="1"/>
  <c r="I10" i="75"/>
  <c r="AA7" i="56"/>
  <c r="AJ6" i="56"/>
  <c r="AN13" i="48"/>
  <c r="AN11" i="48"/>
  <c r="AN14" i="48"/>
  <c r="AN6" i="48"/>
  <c r="AN7" i="48"/>
  <c r="AN5" i="48"/>
  <c r="AM5" i="48"/>
  <c r="AN10" i="48"/>
  <c r="AN9" i="48"/>
  <c r="AN12" i="48"/>
  <c r="AN8" i="48"/>
  <c r="AE5" i="47"/>
  <c r="AE46" i="47" s="1"/>
  <c r="B6" i="47" s="1"/>
  <c r="D6" i="47" s="1"/>
  <c r="AI10" i="50"/>
  <c r="AC10" i="51"/>
  <c r="V21" i="54"/>
  <c r="C6" i="54" s="1"/>
  <c r="E11" i="75" s="1"/>
  <c r="G20" i="49"/>
  <c r="F6" i="49"/>
  <c r="H6" i="75" s="1"/>
  <c r="I15" i="75"/>
  <c r="AA6" i="56"/>
  <c r="Z23" i="56"/>
  <c r="T6" i="57"/>
  <c r="T23" i="57" s="1"/>
  <c r="S23" i="57"/>
  <c r="B6" i="57" s="1"/>
  <c r="I14" i="75" s="1"/>
  <c r="D6" i="95" l="1"/>
  <c r="C6" i="95"/>
  <c r="E9" i="75"/>
  <c r="F6" i="52"/>
  <c r="H9" i="75" s="1"/>
  <c r="G22" i="53"/>
  <c r="G23" i="53" s="1"/>
  <c r="G24" i="53" s="1"/>
  <c r="G25" i="53" s="1"/>
  <c r="G26" i="53" s="1"/>
  <c r="G27" i="53" s="1"/>
  <c r="G28" i="53" s="1"/>
  <c r="G29" i="53" s="1"/>
  <c r="G30" i="53" s="1"/>
  <c r="G31" i="53" s="1"/>
  <c r="G32" i="53" s="1"/>
  <c r="G33" i="53" s="1"/>
  <c r="G34" i="53" s="1"/>
  <c r="G35" i="53" s="1"/>
  <c r="G36" i="53" s="1"/>
  <c r="E10" i="75"/>
  <c r="AA23" i="56"/>
  <c r="C6" i="56" s="1"/>
  <c r="G20" i="56" s="1"/>
  <c r="U50" i="48"/>
  <c r="B6" i="48" s="1"/>
  <c r="T50" i="48"/>
  <c r="E6" i="57"/>
  <c r="G14" i="75" s="1"/>
  <c r="D6" i="57"/>
  <c r="F14" i="75" s="1"/>
  <c r="F15" i="75"/>
  <c r="G15" i="75"/>
  <c r="C6" i="57"/>
  <c r="G21" i="52"/>
  <c r="G22" i="52" s="1"/>
  <c r="G23" i="52" s="1"/>
  <c r="G24" i="52" s="1"/>
  <c r="G25" i="52" s="1"/>
  <c r="G26" i="52" s="1"/>
  <c r="G27" i="52" s="1"/>
  <c r="G28" i="52" s="1"/>
  <c r="G29" i="52" s="1"/>
  <c r="G20" i="54"/>
  <c r="F6" i="54"/>
  <c r="H11" i="75" s="1"/>
  <c r="G21" i="49"/>
  <c r="G22" i="49" s="1"/>
  <c r="G23" i="49" s="1"/>
  <c r="G24" i="49" s="1"/>
  <c r="G25" i="49" s="1"/>
  <c r="G26" i="49" s="1"/>
  <c r="G27" i="49" s="1"/>
  <c r="G28" i="49" s="1"/>
  <c r="G29" i="49" s="1"/>
  <c r="B6" i="56"/>
  <c r="I13" i="75" s="1"/>
  <c r="D6" i="48" l="1"/>
  <c r="C6" i="48"/>
  <c r="I4" i="75"/>
  <c r="F4" i="87"/>
  <c r="N4" i="87" s="1"/>
  <c r="D4" i="87"/>
  <c r="L4" i="87" s="1"/>
  <c r="I5" i="75"/>
  <c r="D5" i="87"/>
  <c r="L5" i="87" s="1"/>
  <c r="E9" i="53"/>
  <c r="D9" i="53"/>
  <c r="F6" i="56"/>
  <c r="H13" i="75" s="1"/>
  <c r="E13" i="75"/>
  <c r="F6" i="57"/>
  <c r="H14" i="75" s="1"/>
  <c r="E14" i="75"/>
  <c r="G20" i="57"/>
  <c r="G21" i="57" s="1"/>
  <c r="D9" i="57" s="1"/>
  <c r="E6" i="56"/>
  <c r="G13" i="75" s="1"/>
  <c r="D6" i="56"/>
  <c r="F13" i="75" s="1"/>
  <c r="E9" i="52"/>
  <c r="H16" i="75"/>
  <c r="D9" i="49"/>
  <c r="G21" i="54"/>
  <c r="G22" i="54" s="1"/>
  <c r="G23" i="54" s="1"/>
  <c r="G24" i="54" s="1"/>
  <c r="G25" i="54" s="1"/>
  <c r="G26" i="54" s="1"/>
  <c r="G27" i="54" s="1"/>
  <c r="G28" i="54" s="1"/>
  <c r="G29" i="54" s="1"/>
  <c r="E9" i="49"/>
  <c r="D9" i="52"/>
  <c r="G21" i="56"/>
  <c r="G4" i="75" l="1"/>
  <c r="G5" i="75"/>
  <c r="F5" i="87"/>
  <c r="N5" i="87" s="1"/>
  <c r="D9" i="54"/>
  <c r="E9" i="54"/>
  <c r="D9" i="56"/>
  <c r="E9" i="57"/>
  <c r="E9" i="56"/>
  <c r="B12" i="50" l="1"/>
  <c r="B6" i="50"/>
  <c r="D12" i="50"/>
  <c r="G20" i="50"/>
  <c r="G21" i="50" s="1"/>
  <c r="G22" i="50" s="1"/>
  <c r="C6" i="50"/>
  <c r="E7" i="75" s="1"/>
  <c r="A6" i="50"/>
  <c r="D7" i="75" s="1"/>
  <c r="E6" i="50" l="1"/>
  <c r="G7" i="75" s="1"/>
  <c r="I7" i="75"/>
  <c r="F6" i="50"/>
  <c r="H7" i="75" s="1"/>
  <c r="G19" i="50"/>
  <c r="G23" i="50"/>
  <c r="G24" i="50" s="1"/>
  <c r="G25" i="50" s="1"/>
  <c r="G26" i="50" s="1"/>
  <c r="G27" i="50" s="1"/>
  <c r="G28" i="50" s="1"/>
  <c r="G29" i="50" s="1"/>
  <c r="D9" i="50" l="1"/>
  <c r="E9" i="50"/>
  <c r="C6" i="51"/>
  <c r="B6" i="51"/>
  <c r="E6" i="51" s="1"/>
  <c r="G8" i="75" s="1"/>
  <c r="A6" i="51"/>
  <c r="D8" i="75" s="1"/>
  <c r="D20" i="75" s="1"/>
  <c r="L10" i="75" l="1"/>
  <c r="L4" i="75"/>
  <c r="L5" i="75"/>
  <c r="L15" i="75"/>
  <c r="L12" i="75"/>
  <c r="L9" i="75"/>
  <c r="L6" i="75"/>
  <c r="L19" i="75"/>
  <c r="L18" i="75"/>
  <c r="D30" i="75"/>
  <c r="D33" i="75" s="1"/>
  <c r="L11" i="75"/>
  <c r="L14" i="75"/>
  <c r="L17" i="75"/>
  <c r="L7" i="75"/>
  <c r="L8" i="75"/>
  <c r="L13" i="75"/>
  <c r="D6" i="51"/>
  <c r="F8" i="75" s="1"/>
  <c r="I8" i="75"/>
  <c r="G19" i="51"/>
  <c r="E8" i="75"/>
  <c r="G20" i="51"/>
  <c r="G21" i="51" s="1"/>
  <c r="G22" i="51" s="1"/>
  <c r="G23" i="51" s="1"/>
  <c r="G24" i="51" s="1"/>
  <c r="G25" i="51" s="1"/>
  <c r="G26" i="51" s="1"/>
  <c r="G27" i="51" s="1"/>
  <c r="G28" i="51" s="1"/>
  <c r="G29" i="51" s="1"/>
  <c r="F6" i="51"/>
  <c r="H8" i="75" s="1"/>
  <c r="D9" i="51" l="1"/>
  <c r="E30" i="75"/>
  <c r="E31" i="75"/>
  <c r="E9" i="51"/>
  <c r="J22" i="41"/>
  <c r="P19" i="90" l="1"/>
  <c r="P19" i="102"/>
  <c r="O18" i="96"/>
  <c r="N17" i="59"/>
  <c r="Q19" i="102"/>
  <c r="Q19" i="90"/>
  <c r="P18" i="96"/>
  <c r="O17" i="59"/>
  <c r="T22" i="41"/>
  <c r="Y18" i="96" s="1"/>
  <c r="T4" i="41"/>
  <c r="T3" i="41" s="1"/>
  <c r="U22" i="41" l="1"/>
  <c r="AF19" i="90" s="1"/>
  <c r="AF36" i="90" s="1"/>
  <c r="U4" i="41"/>
  <c r="Z18" i="96" l="1"/>
  <c r="AO17" i="96" s="1"/>
  <c r="X17" i="59"/>
  <c r="AL16" i="59" s="1"/>
  <c r="AF19" i="102"/>
  <c r="AK19" i="102" s="1"/>
  <c r="X28" i="59"/>
  <c r="AL27" i="59" s="1"/>
  <c r="B6" i="60"/>
  <c r="U3" i="41"/>
  <c r="G15" i="44"/>
  <c r="C15" i="44" s="1"/>
  <c r="AC17" i="59" l="1"/>
  <c r="AC28" i="59" s="1"/>
  <c r="A9" i="59" s="1"/>
  <c r="D16" i="75" s="1"/>
  <c r="L16" i="75" s="1"/>
  <c r="AF36" i="102"/>
  <c r="Z17" i="59"/>
  <c r="Z28" i="59" s="1"/>
  <c r="Z35" i="96"/>
  <c r="AO34" i="96" s="1"/>
  <c r="AC18" i="96"/>
  <c r="AD18" i="96" s="1"/>
  <c r="B15" i="59"/>
  <c r="AS19" i="102"/>
  <c r="AS36" i="102" s="1"/>
  <c r="AK36" i="102"/>
  <c r="D6" i="60"/>
  <c r="C6" i="60"/>
  <c r="C6" i="47"/>
  <c r="E4" i="87" s="1"/>
  <c r="M4" i="87" s="1"/>
  <c r="C9" i="31"/>
  <c r="U6" i="41"/>
  <c r="V7" i="40"/>
  <c r="T4" i="33"/>
  <c r="Z7" i="38"/>
  <c r="S4" i="32"/>
  <c r="W4" i="37"/>
  <c r="U4" i="36"/>
  <c r="G19" i="44"/>
  <c r="AA17" i="59" l="1"/>
  <c r="AM16" i="59" s="1"/>
  <c r="AC35" i="96"/>
  <c r="AA28" i="59"/>
  <c r="AM27" i="59" s="1"/>
  <c r="AQ17" i="96"/>
  <c r="AD35" i="96"/>
  <c r="A3" i="100"/>
  <c r="A3" i="99"/>
  <c r="A3" i="98"/>
  <c r="AJ11" i="98" s="1"/>
  <c r="A3" i="101"/>
  <c r="A3" i="97"/>
  <c r="A3" i="96"/>
  <c r="A3" i="102"/>
  <c r="A3" i="93"/>
  <c r="AE6" i="93" s="1"/>
  <c r="AE21" i="93" s="1"/>
  <c r="A6" i="93" s="1"/>
  <c r="A3" i="95"/>
  <c r="A3" i="94"/>
  <c r="A3" i="90"/>
  <c r="A3" i="89"/>
  <c r="A3" i="59"/>
  <c r="A3" i="60"/>
  <c r="A3" i="48"/>
  <c r="A3" i="47"/>
  <c r="AG19" i="47" s="1"/>
  <c r="H8" i="44"/>
  <c r="E6" i="87"/>
  <c r="M6" i="87" s="1"/>
  <c r="D6" i="87"/>
  <c r="L6" i="87" s="1"/>
  <c r="I17" i="75"/>
  <c r="I20" i="75" s="1"/>
  <c r="F4" i="75"/>
  <c r="F5" i="75"/>
  <c r="E5" i="87"/>
  <c r="M5" i="87" s="1"/>
  <c r="H17" i="44"/>
  <c r="H15" i="44"/>
  <c r="H4" i="44"/>
  <c r="H14" i="44"/>
  <c r="H9" i="44"/>
  <c r="G18" i="44"/>
  <c r="C18" i="44" s="1"/>
  <c r="H5" i="44"/>
  <c r="H10" i="44"/>
  <c r="H7" i="44"/>
  <c r="H13" i="44"/>
  <c r="H19" i="44"/>
  <c r="D6" i="62"/>
  <c r="F19" i="75" s="1"/>
  <c r="H11" i="44"/>
  <c r="H16" i="44"/>
  <c r="H12" i="44"/>
  <c r="H6" i="44"/>
  <c r="B6" i="59" l="1"/>
  <c r="D6" i="59" s="1"/>
  <c r="G16" i="75" s="1"/>
  <c r="AQ34" i="96"/>
  <c r="B6" i="96"/>
  <c r="B24" i="93"/>
  <c r="B9" i="93"/>
  <c r="AL11" i="98"/>
  <c r="AJ36" i="98"/>
  <c r="AL36" i="98" s="1"/>
  <c r="AF7" i="94"/>
  <c r="AF10" i="94"/>
  <c r="AF9" i="94"/>
  <c r="AF8" i="94"/>
  <c r="AF6" i="94"/>
  <c r="A6" i="94"/>
  <c r="AE19" i="96"/>
  <c r="AE10" i="96"/>
  <c r="AE13" i="96"/>
  <c r="AE21" i="96"/>
  <c r="AE28" i="96"/>
  <c r="AE29" i="96"/>
  <c r="AE30" i="96"/>
  <c r="AE15" i="96"/>
  <c r="AE23" i="96"/>
  <c r="AE31" i="96"/>
  <c r="AE12" i="96"/>
  <c r="AE9" i="96"/>
  <c r="AE34" i="96"/>
  <c r="AE17" i="96"/>
  <c r="AE27" i="96"/>
  <c r="AE33" i="96"/>
  <c r="AE32" i="96"/>
  <c r="AE16" i="96"/>
  <c r="AE20" i="96"/>
  <c r="AE18" i="96"/>
  <c r="AE14" i="96"/>
  <c r="AE7" i="96"/>
  <c r="AE11" i="96"/>
  <c r="AE24" i="96"/>
  <c r="AE22" i="96"/>
  <c r="AE8" i="96"/>
  <c r="AE26" i="96"/>
  <c r="AE25" i="96"/>
  <c r="AH7" i="99"/>
  <c r="AH8" i="99"/>
  <c r="A6" i="89"/>
  <c r="AF10" i="89"/>
  <c r="AF9" i="89"/>
  <c r="AF7" i="89"/>
  <c r="AF8" i="89"/>
  <c r="AL29" i="101"/>
  <c r="AM29" i="101" s="1"/>
  <c r="AL13" i="101"/>
  <c r="AM13" i="101" s="1"/>
  <c r="AL26" i="101"/>
  <c r="AM26" i="101" s="1"/>
  <c r="AL10" i="101"/>
  <c r="AM10" i="101" s="1"/>
  <c r="AL28" i="101"/>
  <c r="AM28" i="101" s="1"/>
  <c r="AL12" i="101"/>
  <c r="AL19" i="101"/>
  <c r="AM19" i="101" s="1"/>
  <c r="AL25" i="101"/>
  <c r="AM25" i="101" s="1"/>
  <c r="AL9" i="101"/>
  <c r="AM9" i="101" s="1"/>
  <c r="AL22" i="101"/>
  <c r="AM22" i="101" s="1"/>
  <c r="AL24" i="101"/>
  <c r="AM24" i="101" s="1"/>
  <c r="AL8" i="101"/>
  <c r="AM8" i="101" s="1"/>
  <c r="AL15" i="101"/>
  <c r="AM15" i="101" s="1"/>
  <c r="AL21" i="101"/>
  <c r="AM21" i="101" s="1"/>
  <c r="AL18" i="101"/>
  <c r="AM18" i="101" s="1"/>
  <c r="AL20" i="101"/>
  <c r="AM20" i="101" s="1"/>
  <c r="AL27" i="101"/>
  <c r="AM27" i="101" s="1"/>
  <c r="AL11" i="101"/>
  <c r="AM11" i="101" s="1"/>
  <c r="AL17" i="101"/>
  <c r="AM17" i="101" s="1"/>
  <c r="AL14" i="101"/>
  <c r="AM14" i="101" s="1"/>
  <c r="AL16" i="101"/>
  <c r="AM16" i="101" s="1"/>
  <c r="AL23" i="101"/>
  <c r="AM23" i="101" s="1"/>
  <c r="AL7" i="101"/>
  <c r="AM7" i="101" s="1"/>
  <c r="AL6" i="101"/>
  <c r="AT10" i="102"/>
  <c r="AT14" i="102"/>
  <c r="AT18" i="102"/>
  <c r="AT22" i="102"/>
  <c r="AT26" i="102"/>
  <c r="AT30" i="102"/>
  <c r="AT34" i="102"/>
  <c r="AT11" i="102"/>
  <c r="AT15" i="102"/>
  <c r="AT19" i="102"/>
  <c r="AT23" i="102"/>
  <c r="AT27" i="102"/>
  <c r="AT31" i="102"/>
  <c r="AT35" i="102"/>
  <c r="AT13" i="102"/>
  <c r="AT21" i="102"/>
  <c r="AT29" i="102"/>
  <c r="AT16" i="102"/>
  <c r="AT24" i="102"/>
  <c r="AT32" i="102"/>
  <c r="AT17" i="102"/>
  <c r="AT25" i="102"/>
  <c r="AT33" i="102"/>
  <c r="AT12" i="102"/>
  <c r="AT20" i="102"/>
  <c r="AT28" i="102"/>
  <c r="AT9" i="102"/>
  <c r="AT8" i="102"/>
  <c r="AB23" i="59"/>
  <c r="AB21" i="59"/>
  <c r="AB22" i="59"/>
  <c r="AB27" i="59"/>
  <c r="AB24" i="59"/>
  <c r="AB26" i="59"/>
  <c r="AB25" i="59"/>
  <c r="AB14" i="59"/>
  <c r="AB9" i="59"/>
  <c r="AB17" i="59"/>
  <c r="AB20" i="59"/>
  <c r="AB19" i="59"/>
  <c r="AB15" i="59"/>
  <c r="AB8" i="59"/>
  <c r="AB13" i="59"/>
  <c r="AB12" i="59"/>
  <c r="AB7" i="59"/>
  <c r="AB10" i="59"/>
  <c r="AB16" i="59"/>
  <c r="AB18" i="59"/>
  <c r="AB11" i="59"/>
  <c r="AB6" i="59"/>
  <c r="AJ25" i="95"/>
  <c r="AK25" i="95" s="1"/>
  <c r="AJ10" i="95"/>
  <c r="AK10" i="95" s="1"/>
  <c r="AJ24" i="95"/>
  <c r="AK24" i="95" s="1"/>
  <c r="AJ28" i="95"/>
  <c r="AK28" i="95" s="1"/>
  <c r="AJ9" i="95"/>
  <c r="AK9" i="95" s="1"/>
  <c r="AJ18" i="95"/>
  <c r="AK18" i="95" s="1"/>
  <c r="AJ22" i="95"/>
  <c r="AK22" i="95" s="1"/>
  <c r="AJ7" i="95"/>
  <c r="AK7" i="95" s="1"/>
  <c r="AJ19" i="95"/>
  <c r="AK19" i="95" s="1"/>
  <c r="AJ23" i="95"/>
  <c r="AK23" i="95" s="1"/>
  <c r="AJ6" i="95"/>
  <c r="AJ16" i="95"/>
  <c r="AK16" i="95" s="1"/>
  <c r="AJ20" i="95"/>
  <c r="AK20" i="95" s="1"/>
  <c r="AJ29" i="95"/>
  <c r="AK29" i="95" s="1"/>
  <c r="AJ13" i="95"/>
  <c r="AK13" i="95" s="1"/>
  <c r="AJ17" i="95"/>
  <c r="AK17" i="95" s="1"/>
  <c r="AJ27" i="95"/>
  <c r="AK27" i="95" s="1"/>
  <c r="AJ12" i="95"/>
  <c r="AK12" i="95" s="1"/>
  <c r="AJ15" i="95"/>
  <c r="AK15" i="95" s="1"/>
  <c r="AJ26" i="95"/>
  <c r="AK26" i="95" s="1"/>
  <c r="AJ8" i="95"/>
  <c r="AK8" i="95" s="1"/>
  <c r="AJ14" i="95"/>
  <c r="AK14" i="95" s="1"/>
  <c r="AJ21" i="95"/>
  <c r="AK21" i="95" s="1"/>
  <c r="AJ11" i="95"/>
  <c r="AK11" i="95" s="1"/>
  <c r="AE16" i="97"/>
  <c r="AE32" i="97"/>
  <c r="AE27" i="97"/>
  <c r="AE30" i="97"/>
  <c r="AE20" i="97"/>
  <c r="AE28" i="97"/>
  <c r="AE8" i="97"/>
  <c r="AE21" i="97"/>
  <c r="AE10" i="97"/>
  <c r="AE34" i="97"/>
  <c r="AE17" i="97"/>
  <c r="AE13" i="97"/>
  <c r="AE26" i="97"/>
  <c r="AE24" i="97"/>
  <c r="AE29" i="97"/>
  <c r="AE31" i="97"/>
  <c r="AE19" i="97"/>
  <c r="AE25" i="97"/>
  <c r="AE15" i="97"/>
  <c r="AE9" i="97"/>
  <c r="AE18" i="97"/>
  <c r="AE23" i="97"/>
  <c r="AE12" i="97"/>
  <c r="AE14" i="97"/>
  <c r="AE22" i="97"/>
  <c r="AE33" i="97"/>
  <c r="AE7" i="97"/>
  <c r="AE11" i="97"/>
  <c r="AJ12" i="100"/>
  <c r="AJ13" i="100"/>
  <c r="AK13" i="100" s="1"/>
  <c r="AJ21" i="100"/>
  <c r="AK21" i="100" s="1"/>
  <c r="AJ22" i="100"/>
  <c r="AK22" i="100" s="1"/>
  <c r="AJ16" i="100"/>
  <c r="AK16" i="100" s="1"/>
  <c r="AJ15" i="100"/>
  <c r="AK15" i="100" s="1"/>
  <c r="AJ14" i="100"/>
  <c r="AK14" i="100" s="1"/>
  <c r="AJ8" i="100"/>
  <c r="AK8" i="100" s="1"/>
  <c r="AJ20" i="100"/>
  <c r="AK20" i="100" s="1"/>
  <c r="AJ17" i="100"/>
  <c r="AK17" i="100" s="1"/>
  <c r="AJ18" i="100"/>
  <c r="AK18" i="100" s="1"/>
  <c r="AJ7" i="100"/>
  <c r="AK7" i="100" s="1"/>
  <c r="AJ19" i="100"/>
  <c r="AK19" i="100" s="1"/>
  <c r="AJ26" i="100"/>
  <c r="AK26" i="100" s="1"/>
  <c r="AJ23" i="100"/>
  <c r="AK23" i="100" s="1"/>
  <c r="AJ10" i="100"/>
  <c r="AK10" i="100" s="1"/>
  <c r="AJ29" i="100"/>
  <c r="AK29" i="100" s="1"/>
  <c r="AJ27" i="100"/>
  <c r="AK27" i="100" s="1"/>
  <c r="AJ11" i="100"/>
  <c r="AK11" i="100" s="1"/>
  <c r="AJ28" i="100"/>
  <c r="AK28" i="100" s="1"/>
  <c r="AJ9" i="100"/>
  <c r="AK9" i="100" s="1"/>
  <c r="AJ25" i="100"/>
  <c r="AK25" i="100" s="1"/>
  <c r="AJ24" i="100"/>
  <c r="AK24" i="100" s="1"/>
  <c r="AJ6" i="100"/>
  <c r="AG8" i="47"/>
  <c r="AG23" i="47"/>
  <c r="V45" i="48"/>
  <c r="AG33" i="47"/>
  <c r="AG15" i="47"/>
  <c r="AG28" i="47"/>
  <c r="AG13" i="47"/>
  <c r="AG30" i="47"/>
  <c r="V7" i="48"/>
  <c r="AG10" i="47"/>
  <c r="AG40" i="47"/>
  <c r="AG22" i="47"/>
  <c r="AG29" i="47"/>
  <c r="AG26" i="47"/>
  <c r="AG36" i="47"/>
  <c r="AG11" i="47"/>
  <c r="AG7" i="47"/>
  <c r="AG9" i="47"/>
  <c r="AG32" i="47"/>
  <c r="AG39" i="47"/>
  <c r="AG25" i="47"/>
  <c r="AG43" i="47"/>
  <c r="AG45" i="47"/>
  <c r="AG42" i="47"/>
  <c r="AG20" i="47"/>
  <c r="AG31" i="47"/>
  <c r="AG21" i="47"/>
  <c r="AG18" i="47"/>
  <c r="AG44" i="47"/>
  <c r="AG6" i="47"/>
  <c r="AG12" i="47"/>
  <c r="AG27" i="47"/>
  <c r="AG17" i="47"/>
  <c r="AG14" i="47"/>
  <c r="AG16" i="47"/>
  <c r="AG37" i="47"/>
  <c r="AG34" i="47"/>
  <c r="AG5" i="47"/>
  <c r="AG35" i="47"/>
  <c r="AG41" i="47"/>
  <c r="V19" i="48"/>
  <c r="AJ8" i="90"/>
  <c r="AL8" i="90" s="1"/>
  <c r="AF6" i="89"/>
  <c r="V24" i="48"/>
  <c r="F17" i="75"/>
  <c r="G17" i="75"/>
  <c r="G20" i="75" s="1"/>
  <c r="F6" i="87"/>
  <c r="N6" i="87" s="1"/>
  <c r="V12" i="48"/>
  <c r="V26" i="48"/>
  <c r="V17" i="48"/>
  <c r="V30" i="48"/>
  <c r="V43" i="48"/>
  <c r="V34" i="48"/>
  <c r="V14" i="48"/>
  <c r="V28" i="48"/>
  <c r="V49" i="48"/>
  <c r="V8" i="48"/>
  <c r="V47" i="48"/>
  <c r="V39" i="48"/>
  <c r="V10" i="48"/>
  <c r="V22" i="48"/>
  <c r="V23" i="48"/>
  <c r="V38" i="48"/>
  <c r="V46" i="48"/>
  <c r="V18" i="48"/>
  <c r="V16" i="48"/>
  <c r="V37" i="48"/>
  <c r="AE23" i="60"/>
  <c r="V25" i="48"/>
  <c r="V9" i="48"/>
  <c r="V20" i="48"/>
  <c r="V5" i="48"/>
  <c r="V13" i="48"/>
  <c r="V35" i="48"/>
  <c r="V42" i="48"/>
  <c r="V48" i="48"/>
  <c r="V6" i="48"/>
  <c r="V11" i="48"/>
  <c r="AG24" i="47"/>
  <c r="V41" i="48"/>
  <c r="V40" i="48"/>
  <c r="V29" i="48"/>
  <c r="V27" i="48"/>
  <c r="V44" i="48"/>
  <c r="V33" i="48"/>
  <c r="V31" i="48"/>
  <c r="V32" i="48"/>
  <c r="V21" i="48"/>
  <c r="V15" i="48"/>
  <c r="V36" i="48"/>
  <c r="AG38" i="47"/>
  <c r="E15" i="75"/>
  <c r="H18" i="44"/>
  <c r="I16" i="75" l="1"/>
  <c r="AM30" i="101"/>
  <c r="B13" i="101" s="1"/>
  <c r="C6" i="96"/>
  <c r="D6" i="96"/>
  <c r="AH36" i="99"/>
  <c r="A6" i="99" s="1"/>
  <c r="AF13" i="89"/>
  <c r="AE35" i="97"/>
  <c r="A6" i="97" s="1"/>
  <c r="AK6" i="95"/>
  <c r="AK30" i="95" s="1"/>
  <c r="AJ30" i="95"/>
  <c r="A6" i="95" s="1"/>
  <c r="B14" i="95" s="1"/>
  <c r="B15" i="95" s="1"/>
  <c r="B16" i="95" s="1"/>
  <c r="B17" i="95" s="1"/>
  <c r="B18" i="95" s="1"/>
  <c r="B19" i="95" s="1"/>
  <c r="B20" i="95" s="1"/>
  <c r="B21" i="95" s="1"/>
  <c r="B22" i="95" s="1"/>
  <c r="B23" i="95" s="1"/>
  <c r="B24" i="95" s="1"/>
  <c r="B25" i="95" s="1"/>
  <c r="B26" i="95" s="1"/>
  <c r="B27" i="95" s="1"/>
  <c r="B28" i="95" s="1"/>
  <c r="AB28" i="59"/>
  <c r="A6" i="59" s="1"/>
  <c r="AE35" i="96"/>
  <c r="A6" i="96" s="1"/>
  <c r="B9" i="94"/>
  <c r="B16" i="94"/>
  <c r="A9" i="101"/>
  <c r="AK6" i="100"/>
  <c r="AK30" i="100" s="1"/>
  <c r="AJ30" i="100"/>
  <c r="A6" i="100" s="1"/>
  <c r="B14" i="100" s="1"/>
  <c r="B15" i="100" s="1"/>
  <c r="B16" i="100" s="1"/>
  <c r="B17" i="100" s="1"/>
  <c r="B18" i="100" s="1"/>
  <c r="B19" i="100" s="1"/>
  <c r="B20" i="100" s="1"/>
  <c r="B21" i="100" s="1"/>
  <c r="B22" i="100" s="1"/>
  <c r="B23" i="100" s="1"/>
  <c r="B24" i="100" s="1"/>
  <c r="B25" i="100" s="1"/>
  <c r="B26" i="100" s="1"/>
  <c r="B27" i="100" s="1"/>
  <c r="B28" i="100" s="1"/>
  <c r="AH62" i="98"/>
  <c r="AH72" i="98" s="1"/>
  <c r="AG62" i="98"/>
  <c r="AC62" i="98"/>
  <c r="AF62" i="98"/>
  <c r="AF72" i="98" s="1"/>
  <c r="O62" i="98"/>
  <c r="K62" i="98"/>
  <c r="AB62" i="98"/>
  <c r="AK62" i="98"/>
  <c r="AK72" i="98" s="1"/>
  <c r="Q62" i="98"/>
  <c r="L62" i="98"/>
  <c r="P62" i="98"/>
  <c r="I62" i="98"/>
  <c r="AJ62" i="98"/>
  <c r="AJ72" i="98" s="1"/>
  <c r="A6" i="98" s="1"/>
  <c r="B16" i="98" s="1"/>
  <c r="B17" i="98" s="1"/>
  <c r="B18" i="98" s="1"/>
  <c r="B19" i="98" s="1"/>
  <c r="B20" i="98" s="1"/>
  <c r="B21" i="98" s="1"/>
  <c r="B22" i="98" s="1"/>
  <c r="B23" i="98" s="1"/>
  <c r="B24" i="98" s="1"/>
  <c r="B25" i="98" s="1"/>
  <c r="B26" i="98" s="1"/>
  <c r="B27" i="98" s="1"/>
  <c r="B28" i="98" s="1"/>
  <c r="B29" i="98" s="1"/>
  <c r="J62" i="98"/>
  <c r="AL62" i="98"/>
  <c r="M62" i="98"/>
  <c r="AI62" i="98"/>
  <c r="AI72" i="98" s="1"/>
  <c r="B6" i="98" s="1"/>
  <c r="N62" i="98"/>
  <c r="N72" i="98" s="1"/>
  <c r="I44" i="90"/>
  <c r="M44" i="90"/>
  <c r="Q44" i="90"/>
  <c r="U44" i="90"/>
  <c r="Y44" i="90"/>
  <c r="AC44" i="90"/>
  <c r="J44" i="90"/>
  <c r="N44" i="90"/>
  <c r="R44" i="90"/>
  <c r="V44" i="90"/>
  <c r="Z44" i="90"/>
  <c r="O44" i="90"/>
  <c r="W44" i="90"/>
  <c r="S44" i="90"/>
  <c r="AA44" i="90"/>
  <c r="L44" i="90"/>
  <c r="AB44" i="90"/>
  <c r="P44" i="90"/>
  <c r="X44" i="90"/>
  <c r="K44" i="90"/>
  <c r="T44" i="90"/>
  <c r="AT36" i="102"/>
  <c r="A6" i="102" s="1"/>
  <c r="AB19" i="102"/>
  <c r="AB21" i="102"/>
  <c r="AB26" i="102"/>
  <c r="AB20" i="102"/>
  <c r="AB25" i="102"/>
  <c r="AB27" i="102"/>
  <c r="AB23" i="102"/>
  <c r="AB14" i="102"/>
  <c r="AB24" i="102"/>
  <c r="AB8" i="102"/>
  <c r="AB12" i="102"/>
  <c r="AB22" i="102"/>
  <c r="AB11" i="102"/>
  <c r="AB13" i="102"/>
  <c r="AB10" i="102"/>
  <c r="AB9" i="102"/>
  <c r="AB16" i="102"/>
  <c r="AB17" i="102"/>
  <c r="AB15" i="102"/>
  <c r="AB18" i="102"/>
  <c r="AL30" i="101"/>
  <c r="A6" i="101" s="1"/>
  <c r="B14" i="101" s="1"/>
  <c r="B15" i="101" s="1"/>
  <c r="B16" i="101" s="1"/>
  <c r="B17" i="101" s="1"/>
  <c r="B18" i="101" s="1"/>
  <c r="B19" i="101" s="1"/>
  <c r="B20" i="101" s="1"/>
  <c r="B21" i="101" s="1"/>
  <c r="B22" i="101" s="1"/>
  <c r="B23" i="101" s="1"/>
  <c r="B24" i="101" s="1"/>
  <c r="B25" i="101" s="1"/>
  <c r="B26" i="101" s="1"/>
  <c r="B27" i="101" s="1"/>
  <c r="B28" i="101" s="1"/>
  <c r="AF13" i="94"/>
  <c r="B25" i="93"/>
  <c r="B26" i="93" s="1"/>
  <c r="B27" i="93" s="1"/>
  <c r="B28" i="93" s="1"/>
  <c r="B29" i="93" s="1"/>
  <c r="B30" i="93" s="1"/>
  <c r="B31" i="93" s="1"/>
  <c r="B32" i="93" s="1"/>
  <c r="B33" i="93" s="1"/>
  <c r="B34" i="93" s="1"/>
  <c r="B35" i="93" s="1"/>
  <c r="B36" i="93" s="1"/>
  <c r="B37" i="93" s="1"/>
  <c r="B38" i="93" s="1"/>
  <c r="B39" i="93" s="1"/>
  <c r="B40" i="93" s="1"/>
  <c r="B41" i="93" s="1"/>
  <c r="B42" i="93" s="1"/>
  <c r="B43" i="93" s="1"/>
  <c r="AJ44" i="90"/>
  <c r="AF44" i="90"/>
  <c r="AI44" i="90"/>
  <c r="AL44" i="90"/>
  <c r="AH44" i="90"/>
  <c r="AK44" i="90"/>
  <c r="AG44" i="90"/>
  <c r="AE16" i="60"/>
  <c r="AE25" i="60"/>
  <c r="AE28" i="60"/>
  <c r="AE31" i="60"/>
  <c r="AE19" i="60"/>
  <c r="B16" i="89"/>
  <c r="B9" i="89"/>
  <c r="AE9" i="60"/>
  <c r="AE11" i="60"/>
  <c r="AG46" i="47"/>
  <c r="A6" i="47" s="1"/>
  <c r="C4" i="87" s="1"/>
  <c r="K4" i="87" s="1"/>
  <c r="AE24" i="60"/>
  <c r="AE17" i="60"/>
  <c r="AE18" i="60"/>
  <c r="AE32" i="60"/>
  <c r="AE33" i="60"/>
  <c r="AE26" i="60"/>
  <c r="AE21" i="60"/>
  <c r="AE27" i="60"/>
  <c r="AE14" i="60"/>
  <c r="AE10" i="60"/>
  <c r="AE12" i="60"/>
  <c r="AE8" i="60"/>
  <c r="AE13" i="60"/>
  <c r="AE22" i="60"/>
  <c r="AE34" i="60"/>
  <c r="AE20" i="60"/>
  <c r="AE15" i="60"/>
  <c r="AE29" i="60"/>
  <c r="AE30" i="60"/>
  <c r="AE7" i="60"/>
  <c r="V50" i="48"/>
  <c r="A6" i="48" s="1"/>
  <c r="C5" i="87" s="1"/>
  <c r="K5" i="87" s="1"/>
  <c r="H15" i="75"/>
  <c r="A9" i="95" l="1"/>
  <c r="B9" i="95" s="1"/>
  <c r="B13" i="95"/>
  <c r="C9" i="95" s="1"/>
  <c r="B16" i="59"/>
  <c r="B17" i="59" s="1"/>
  <c r="B18" i="59" s="1"/>
  <c r="B19" i="59" s="1"/>
  <c r="B20" i="59" s="1"/>
  <c r="B21" i="59" s="1"/>
  <c r="B22" i="59" s="1"/>
  <c r="B23" i="59" s="1"/>
  <c r="B24" i="59" s="1"/>
  <c r="B25" i="59" s="1"/>
  <c r="E16" i="75"/>
  <c r="C6" i="59"/>
  <c r="F16" i="75" s="1"/>
  <c r="C9" i="93"/>
  <c r="C6" i="98"/>
  <c r="D6" i="98"/>
  <c r="B9" i="101"/>
  <c r="D9" i="93"/>
  <c r="B16" i="102"/>
  <c r="B9" i="102"/>
  <c r="A9" i="98"/>
  <c r="B9" i="98" s="1"/>
  <c r="AL72" i="98"/>
  <c r="B15" i="98"/>
  <c r="B17" i="94"/>
  <c r="B18" i="94" s="1"/>
  <c r="B19" i="94" s="1"/>
  <c r="B20" i="94" s="1"/>
  <c r="B21" i="94" s="1"/>
  <c r="B22" i="94" s="1"/>
  <c r="B23" i="94" s="1"/>
  <c r="B24" i="94" s="1"/>
  <c r="B16" i="99"/>
  <c r="B9" i="99"/>
  <c r="A9" i="100"/>
  <c r="B9" i="100" s="1"/>
  <c r="B13" i="100"/>
  <c r="C9" i="101"/>
  <c r="D9" i="101"/>
  <c r="B9" i="96"/>
  <c r="B15" i="96"/>
  <c r="B15" i="97"/>
  <c r="B9" i="97"/>
  <c r="AE35" i="60"/>
  <c r="A6" i="60" s="1"/>
  <c r="C6" i="87" s="1"/>
  <c r="K6" i="87" s="1"/>
  <c r="B17" i="89"/>
  <c r="B18" i="89" s="1"/>
  <c r="B19" i="89" s="1"/>
  <c r="B20" i="89" s="1"/>
  <c r="B21" i="89" s="1"/>
  <c r="B22" i="89" s="1"/>
  <c r="B23" i="89" s="1"/>
  <c r="B24" i="89" s="1"/>
  <c r="B15" i="47"/>
  <c r="B16" i="47" s="1"/>
  <c r="B16" i="48"/>
  <c r="B17" i="48" s="1"/>
  <c r="E4" i="75"/>
  <c r="B9" i="47"/>
  <c r="E5" i="75"/>
  <c r="B9" i="48"/>
  <c r="H12" i="75"/>
  <c r="E12" i="75"/>
  <c r="B16" i="97" l="1"/>
  <c r="B17" i="97" s="1"/>
  <c r="B18" i="97" s="1"/>
  <c r="B19" i="97" s="1"/>
  <c r="B20" i="97" s="1"/>
  <c r="B21" i="97" s="1"/>
  <c r="B22" i="97" s="1"/>
  <c r="B23" i="97" s="1"/>
  <c r="B24" i="97" s="1"/>
  <c r="B25" i="97" s="1"/>
  <c r="B26" i="97" s="1"/>
  <c r="B27" i="97" s="1"/>
  <c r="B28" i="97" s="1"/>
  <c r="B29" i="97" s="1"/>
  <c r="B30" i="97" s="1"/>
  <c r="B31" i="97" s="1"/>
  <c r="B32" i="97" s="1"/>
  <c r="B33" i="97" s="1"/>
  <c r="B34" i="97" s="1"/>
  <c r="B35" i="97" s="1"/>
  <c r="B36" i="97" s="1"/>
  <c r="B37" i="97" s="1"/>
  <c r="B38" i="97" s="1"/>
  <c r="B39" i="97" s="1"/>
  <c r="B17" i="99"/>
  <c r="B18" i="99" s="1"/>
  <c r="B19" i="99" s="1"/>
  <c r="B20" i="99" s="1"/>
  <c r="B21" i="99" s="1"/>
  <c r="B22" i="99" s="1"/>
  <c r="B23" i="99" s="1"/>
  <c r="B24" i="99" s="1"/>
  <c r="B25" i="99" s="1"/>
  <c r="B26" i="99" s="1"/>
  <c r="B27" i="99" s="1"/>
  <c r="B28" i="99" s="1"/>
  <c r="B29" i="99" s="1"/>
  <c r="B30" i="99" s="1"/>
  <c r="B31" i="99" s="1"/>
  <c r="B32" i="99" s="1"/>
  <c r="B33" i="99" s="1"/>
  <c r="B34" i="99" s="1"/>
  <c r="C9" i="98"/>
  <c r="D9" i="98"/>
  <c r="B17" i="102"/>
  <c r="B18" i="102" s="1"/>
  <c r="B19" i="102" s="1"/>
  <c r="B20" i="102" s="1"/>
  <c r="B21" i="102" s="1"/>
  <c r="B22" i="102" s="1"/>
  <c r="B23" i="102" s="1"/>
  <c r="B24" i="102" s="1"/>
  <c r="B25" i="102" s="1"/>
  <c r="B26" i="102" s="1"/>
  <c r="B27" i="102" s="1"/>
  <c r="B28" i="102" s="1"/>
  <c r="B29" i="102" s="1"/>
  <c r="B16" i="96"/>
  <c r="B17" i="96" s="1"/>
  <c r="B18" i="96" s="1"/>
  <c r="B19" i="96" s="1"/>
  <c r="B20" i="96" s="1"/>
  <c r="B21" i="96" s="1"/>
  <c r="B22" i="96" s="1"/>
  <c r="B23" i="96" s="1"/>
  <c r="B24" i="96" s="1"/>
  <c r="C9" i="100"/>
  <c r="D9" i="100"/>
  <c r="D9" i="94"/>
  <c r="D9" i="95"/>
  <c r="C9" i="94"/>
  <c r="B17" i="47"/>
  <c r="B18" i="47" s="1"/>
  <c r="B19" i="47" s="1"/>
  <c r="B20" i="47" s="1"/>
  <c r="B21" i="47" s="1"/>
  <c r="B22" i="47" s="1"/>
  <c r="B23" i="47" s="1"/>
  <c r="B24" i="47" s="1"/>
  <c r="B18" i="48"/>
  <c r="B19" i="48" s="1"/>
  <c r="B20" i="48" s="1"/>
  <c r="B21" i="48" s="1"/>
  <c r="B22" i="48" s="1"/>
  <c r="B23" i="48" s="1"/>
  <c r="B24" i="48" s="1"/>
  <c r="B25" i="48" s="1"/>
  <c r="D9" i="89"/>
  <c r="C9" i="89"/>
  <c r="B15" i="60"/>
  <c r="B16" i="60" s="1"/>
  <c r="B17" i="60" s="1"/>
  <c r="B18" i="60" s="1"/>
  <c r="B19" i="60" s="1"/>
  <c r="B20" i="60" s="1"/>
  <c r="B21" i="60" s="1"/>
  <c r="B22" i="60" s="1"/>
  <c r="B23" i="60" s="1"/>
  <c r="B24" i="60" s="1"/>
  <c r="E17" i="75"/>
  <c r="M19" i="75" s="1"/>
  <c r="O19" i="75" s="1"/>
  <c r="B9" i="60"/>
  <c r="D15" i="87" s="1"/>
  <c r="L15" i="87" s="1"/>
  <c r="H4" i="75"/>
  <c r="D13" i="87"/>
  <c r="L13" i="87" s="1"/>
  <c r="H5" i="75"/>
  <c r="D14" i="87"/>
  <c r="L14" i="87" s="1"/>
  <c r="D9" i="96" l="1"/>
  <c r="C9" i="99"/>
  <c r="D9" i="99"/>
  <c r="C9" i="102"/>
  <c r="D9" i="97"/>
  <c r="C9" i="96"/>
  <c r="D9" i="102"/>
  <c r="C9" i="97"/>
  <c r="C9" i="47"/>
  <c r="E13" i="87" s="1"/>
  <c r="M13" i="87" s="1"/>
  <c r="D9" i="47"/>
  <c r="F13" i="87" s="1"/>
  <c r="N13" i="87" s="1"/>
  <c r="C9" i="48"/>
  <c r="E14" i="87" s="1"/>
  <c r="M14" i="87" s="1"/>
  <c r="D9" i="48"/>
  <c r="F14" i="87" s="1"/>
  <c r="N14" i="87" s="1"/>
  <c r="M5" i="75"/>
  <c r="O5" i="75" s="1"/>
  <c r="M17" i="75"/>
  <c r="O17" i="75" s="1"/>
  <c r="M16" i="75"/>
  <c r="O16" i="75" s="1"/>
  <c r="M7" i="75"/>
  <c r="O7" i="75" s="1"/>
  <c r="M15" i="75"/>
  <c r="O15" i="75" s="1"/>
  <c r="M18" i="75"/>
  <c r="O18" i="75" s="1"/>
  <c r="M11" i="75"/>
  <c r="O11" i="75" s="1"/>
  <c r="E20" i="75"/>
  <c r="E27" i="75" s="1"/>
  <c r="M9" i="75"/>
  <c r="O9" i="75" s="1"/>
  <c r="M12" i="75"/>
  <c r="O12" i="75" s="1"/>
  <c r="M6" i="75"/>
  <c r="O6" i="75" s="1"/>
  <c r="M4" i="75"/>
  <c r="O4" i="75" s="1"/>
  <c r="M8" i="75"/>
  <c r="O8" i="75" s="1"/>
  <c r="M14" i="75"/>
  <c r="O14" i="75" s="1"/>
  <c r="M13" i="75"/>
  <c r="O13" i="75" s="1"/>
  <c r="M10" i="75"/>
  <c r="O10" i="75" s="1"/>
  <c r="H17" i="75"/>
  <c r="D9" i="60"/>
  <c r="F15" i="87" s="1"/>
  <c r="N15" i="87" s="1"/>
  <c r="H20" i="75"/>
  <c r="C9" i="60"/>
  <c r="E15" i="87" s="1"/>
  <c r="M15" i="87" s="1"/>
  <c r="AK15" i="90" l="1"/>
  <c r="AG15" i="90"/>
  <c r="AH15" i="90" s="1"/>
  <c r="AK11" i="90"/>
  <c r="AG11" i="90"/>
  <c r="AH11" i="90" s="1"/>
  <c r="AK17" i="90"/>
  <c r="AK22" i="90"/>
  <c r="AG12" i="90"/>
  <c r="AH12" i="90" s="1"/>
  <c r="AK12" i="90"/>
  <c r="AG25" i="90"/>
  <c r="AK20" i="90"/>
  <c r="AK16" i="90"/>
  <c r="AG16" i="90"/>
  <c r="AH16" i="90" s="1"/>
  <c r="AK23" i="90"/>
  <c r="AK10" i="90"/>
  <c r="AG21" i="90"/>
  <c r="AH21" i="90" s="1"/>
  <c r="AG24" i="90"/>
  <c r="AH24" i="90" s="1"/>
  <c r="AK18" i="90"/>
  <c r="AK14" i="90"/>
  <c r="AK13" i="90"/>
  <c r="AK19" i="90"/>
  <c r="AG19" i="90"/>
  <c r="AH19" i="90" s="1"/>
  <c r="AH25" i="90" l="1"/>
  <c r="AI25" i="90" s="1"/>
  <c r="AJ25" i="90" s="1"/>
  <c r="AL25" i="90" s="1"/>
  <c r="AG17" i="90"/>
  <c r="AH17" i="90" s="1"/>
  <c r="AG13" i="90"/>
  <c r="AH13" i="90" s="1"/>
  <c r="AI13" i="90" s="1"/>
  <c r="AJ13" i="90" s="1"/>
  <c r="AL13" i="90" s="1"/>
  <c r="AG14" i="90"/>
  <c r="AH14" i="90" s="1"/>
  <c r="AG18" i="90"/>
  <c r="AH18" i="90" s="1"/>
  <c r="AG23" i="90"/>
  <c r="AH23" i="90" s="1"/>
  <c r="AG20" i="90"/>
  <c r="AH20" i="90" s="1"/>
  <c r="AG22" i="90"/>
  <c r="AH22" i="90" s="1"/>
  <c r="AK21" i="90"/>
  <c r="AH10" i="90"/>
  <c r="AK24" i="90"/>
  <c r="AK9" i="90"/>
  <c r="AI11" i="90"/>
  <c r="AJ11" i="90" s="1"/>
  <c r="AL11" i="90" s="1"/>
  <c r="AI21" i="90"/>
  <c r="AJ21" i="90" s="1"/>
  <c r="AI19" i="90"/>
  <c r="AJ19" i="90" s="1"/>
  <c r="AL19" i="90" s="1"/>
  <c r="K49" i="90" l="1"/>
  <c r="O49" i="90"/>
  <c r="L49" i="90"/>
  <c r="P49" i="90"/>
  <c r="AB49" i="90"/>
  <c r="Q49" i="90"/>
  <c r="J49" i="90"/>
  <c r="M49" i="90"/>
  <c r="N49" i="90"/>
  <c r="AC49" i="90"/>
  <c r="I49" i="90"/>
  <c r="M55" i="90"/>
  <c r="Q55" i="90"/>
  <c r="AC55" i="90"/>
  <c r="I55" i="90"/>
  <c r="J55" i="90"/>
  <c r="N55" i="90"/>
  <c r="K55" i="90"/>
  <c r="L55" i="90"/>
  <c r="AB55" i="90"/>
  <c r="O55" i="90"/>
  <c r="P55" i="90"/>
  <c r="K47" i="90"/>
  <c r="O47" i="90"/>
  <c r="I47" i="90"/>
  <c r="L47" i="90"/>
  <c r="P47" i="90"/>
  <c r="AB47" i="90"/>
  <c r="Q47" i="90"/>
  <c r="J47" i="90"/>
  <c r="M47" i="90"/>
  <c r="AC47" i="90"/>
  <c r="N47" i="90"/>
  <c r="M61" i="90"/>
  <c r="Q61" i="90"/>
  <c r="AC61" i="90"/>
  <c r="I61" i="90"/>
  <c r="J61" i="90"/>
  <c r="N61" i="90"/>
  <c r="K61" i="90"/>
  <c r="O61" i="90"/>
  <c r="L61" i="90"/>
  <c r="AB61" i="90"/>
  <c r="P61" i="90"/>
  <c r="AH49" i="90"/>
  <c r="AL49" i="90"/>
  <c r="AI49" i="90"/>
  <c r="AF49" i="90"/>
  <c r="AJ49" i="90"/>
  <c r="AG49" i="90"/>
  <c r="AK49" i="90"/>
  <c r="AF47" i="90"/>
  <c r="AJ47" i="90"/>
  <c r="AG47" i="90"/>
  <c r="AK47" i="90"/>
  <c r="AH47" i="90"/>
  <c r="AL47" i="90"/>
  <c r="AI47" i="90"/>
  <c r="AF55" i="90"/>
  <c r="AJ55" i="90"/>
  <c r="AG55" i="90"/>
  <c r="AK55" i="90"/>
  <c r="AH55" i="90"/>
  <c r="AL55" i="90"/>
  <c r="AI55" i="90"/>
  <c r="AH61" i="90"/>
  <c r="AL61" i="90"/>
  <c r="AI61" i="90"/>
  <c r="AF61" i="90"/>
  <c r="AJ61" i="90"/>
  <c r="AK61" i="90"/>
  <c r="AG61" i="90"/>
  <c r="AL21" i="90"/>
  <c r="AI22" i="90"/>
  <c r="AJ22" i="90" s="1"/>
  <c r="AL22" i="90" s="1"/>
  <c r="AI20" i="90"/>
  <c r="AJ20" i="90" s="1"/>
  <c r="AL20" i="90" s="1"/>
  <c r="AK36" i="90"/>
  <c r="AH36" i="90"/>
  <c r="AI9" i="90"/>
  <c r="K57" i="90" l="1"/>
  <c r="O57" i="90"/>
  <c r="L57" i="90"/>
  <c r="P57" i="90"/>
  <c r="AB57" i="90"/>
  <c r="M57" i="90"/>
  <c r="AC57" i="90"/>
  <c r="N57" i="90"/>
  <c r="I57" i="90"/>
  <c r="J57" i="90"/>
  <c r="Q57" i="90"/>
  <c r="M56" i="90"/>
  <c r="Q56" i="90"/>
  <c r="J56" i="90"/>
  <c r="N56" i="90"/>
  <c r="AB56" i="90"/>
  <c r="O56" i="90"/>
  <c r="I56" i="90"/>
  <c r="P56" i="90"/>
  <c r="AC56" i="90"/>
  <c r="K56" i="90"/>
  <c r="L56" i="90"/>
  <c r="I58" i="90"/>
  <c r="K58" i="90"/>
  <c r="L58" i="90"/>
  <c r="P58" i="90"/>
  <c r="O58" i="90"/>
  <c r="J58" i="90"/>
  <c r="Q58" i="90"/>
  <c r="AB58" i="90"/>
  <c r="N58" i="90"/>
  <c r="AC58" i="90"/>
  <c r="M58" i="90"/>
  <c r="AG56" i="90"/>
  <c r="AK56" i="90"/>
  <c r="AH56" i="90"/>
  <c r="AL56" i="90"/>
  <c r="AI56" i="90"/>
  <c r="AF56" i="90"/>
  <c r="AJ56" i="90"/>
  <c r="AI58" i="90"/>
  <c r="AF58" i="90"/>
  <c r="AJ58" i="90"/>
  <c r="AG58" i="90"/>
  <c r="AK58" i="90"/>
  <c r="AH58" i="90"/>
  <c r="AL58" i="90"/>
  <c r="AH57" i="90"/>
  <c r="AL57" i="90"/>
  <c r="AI57" i="90"/>
  <c r="AF57" i="90"/>
  <c r="AJ57" i="90"/>
  <c r="AG57" i="90"/>
  <c r="AK57" i="90"/>
  <c r="AJ9" i="90"/>
  <c r="AL9" i="90" l="1"/>
  <c r="M45" i="90" l="1"/>
  <c r="Q45" i="90"/>
  <c r="AC45" i="90"/>
  <c r="I45" i="90"/>
  <c r="J45" i="90"/>
  <c r="N45" i="90"/>
  <c r="K45" i="90"/>
  <c r="L45" i="90"/>
  <c r="AB45" i="90"/>
  <c r="O45" i="90"/>
  <c r="P45" i="90"/>
  <c r="AH45" i="90"/>
  <c r="AL45" i="90"/>
  <c r="AI45" i="90"/>
  <c r="AF45" i="90"/>
  <c r="AJ45" i="90"/>
  <c r="AK45" i="90"/>
  <c r="AG45" i="90"/>
  <c r="AI18" i="90" l="1"/>
  <c r="AJ18" i="90" s="1"/>
  <c r="AL18" i="90" s="1"/>
  <c r="AI17" i="90"/>
  <c r="AJ17" i="90" s="1"/>
  <c r="AL17" i="90" s="1"/>
  <c r="AI16" i="90"/>
  <c r="AJ16" i="90" s="1"/>
  <c r="AL16" i="90" s="1"/>
  <c r="AI10" i="90"/>
  <c r="AI15" i="90"/>
  <c r="AJ15" i="90" s="1"/>
  <c r="AL15" i="90" s="1"/>
  <c r="AI14" i="90"/>
  <c r="AJ14" i="90" s="1"/>
  <c r="AL14" i="90" s="1"/>
  <c r="AI12" i="90"/>
  <c r="AJ12" i="90" s="1"/>
  <c r="AL12" i="90" s="1"/>
  <c r="AI24" i="90"/>
  <c r="AJ24" i="90" s="1"/>
  <c r="AL24" i="90" s="1"/>
  <c r="AI23" i="90"/>
  <c r="AJ23" i="90" s="1"/>
  <c r="AL23" i="90" s="1"/>
  <c r="I59" i="90" l="1"/>
  <c r="J59" i="90"/>
  <c r="K59" i="90"/>
  <c r="O59" i="90"/>
  <c r="AC59" i="90"/>
  <c r="L59" i="90"/>
  <c r="P59" i="90"/>
  <c r="Q59" i="90"/>
  <c r="M59" i="90"/>
  <c r="AB59" i="90"/>
  <c r="N59" i="90"/>
  <c r="I60" i="90"/>
  <c r="M60" i="90"/>
  <c r="Q60" i="90"/>
  <c r="AC60" i="90"/>
  <c r="J60" i="90"/>
  <c r="N60" i="90"/>
  <c r="O60" i="90"/>
  <c r="L60" i="90"/>
  <c r="AB60" i="90"/>
  <c r="P60" i="90"/>
  <c r="K60" i="90"/>
  <c r="K52" i="90"/>
  <c r="O52" i="90"/>
  <c r="AC52" i="90"/>
  <c r="L52" i="90"/>
  <c r="P52" i="90"/>
  <c r="I52" i="90"/>
  <c r="M52" i="90"/>
  <c r="N52" i="90"/>
  <c r="Q52" i="90"/>
  <c r="J52" i="90"/>
  <c r="AB52" i="90"/>
  <c r="K51" i="90"/>
  <c r="O51" i="90"/>
  <c r="I51" i="90"/>
  <c r="L51" i="90"/>
  <c r="P51" i="90"/>
  <c r="AB51" i="90"/>
  <c r="Q51" i="90"/>
  <c r="J51" i="90"/>
  <c r="M51" i="90"/>
  <c r="AC51" i="90"/>
  <c r="N51" i="90"/>
  <c r="K48" i="90"/>
  <c r="O48" i="90"/>
  <c r="L48" i="90"/>
  <c r="P48" i="90"/>
  <c r="AB48" i="90"/>
  <c r="M48" i="90"/>
  <c r="AC48" i="90"/>
  <c r="N48" i="90"/>
  <c r="I48" i="90"/>
  <c r="Q48" i="90"/>
  <c r="J48" i="90"/>
  <c r="I50" i="90"/>
  <c r="K50" i="90"/>
  <c r="O50" i="90"/>
  <c r="L50" i="90"/>
  <c r="P50" i="90"/>
  <c r="AB50" i="90"/>
  <c r="M50" i="90"/>
  <c r="AC50" i="90"/>
  <c r="N50" i="90"/>
  <c r="Q50" i="90"/>
  <c r="J50" i="90"/>
  <c r="M53" i="90"/>
  <c r="Q53" i="90"/>
  <c r="AC53" i="90"/>
  <c r="J53" i="90"/>
  <c r="N53" i="90"/>
  <c r="K53" i="90"/>
  <c r="I53" i="90"/>
  <c r="L53" i="90"/>
  <c r="AB53" i="90"/>
  <c r="O53" i="90"/>
  <c r="P53" i="90"/>
  <c r="I54" i="90"/>
  <c r="M54" i="90"/>
  <c r="Q54" i="90"/>
  <c r="AC54" i="90"/>
  <c r="J54" i="90"/>
  <c r="N54" i="90"/>
  <c r="O54" i="90"/>
  <c r="P54" i="90"/>
  <c r="K54" i="90"/>
  <c r="L54" i="90"/>
  <c r="AB54" i="90"/>
  <c r="AF51" i="90"/>
  <c r="AJ51" i="90"/>
  <c r="AG51" i="90"/>
  <c r="AK51" i="90"/>
  <c r="AH51" i="90"/>
  <c r="AL51" i="90"/>
  <c r="AI51" i="90"/>
  <c r="AG48" i="90"/>
  <c r="AK48" i="90"/>
  <c r="AH48" i="90"/>
  <c r="AL48" i="90"/>
  <c r="AI48" i="90"/>
  <c r="AF48" i="90"/>
  <c r="AJ48" i="90"/>
  <c r="AG52" i="90"/>
  <c r="AK52" i="90"/>
  <c r="AH52" i="90"/>
  <c r="AL52" i="90"/>
  <c r="AI52" i="90"/>
  <c r="AJ52" i="90"/>
  <c r="AF52" i="90"/>
  <c r="AG60" i="90"/>
  <c r="AK60" i="90"/>
  <c r="AH60" i="90"/>
  <c r="AL60" i="90"/>
  <c r="AI60" i="90"/>
  <c r="AJ60" i="90"/>
  <c r="AF60" i="90"/>
  <c r="AI50" i="90"/>
  <c r="AF50" i="90"/>
  <c r="AJ50" i="90"/>
  <c r="AG50" i="90"/>
  <c r="AK50" i="90"/>
  <c r="AH50" i="90"/>
  <c r="AL50" i="90"/>
  <c r="AH53" i="90"/>
  <c r="AL53" i="90"/>
  <c r="AI53" i="90"/>
  <c r="AF53" i="90"/>
  <c r="AJ53" i="90"/>
  <c r="AK53" i="90"/>
  <c r="AG53" i="90"/>
  <c r="AF59" i="90"/>
  <c r="AJ59" i="90"/>
  <c r="AG59" i="90"/>
  <c r="AK59" i="90"/>
  <c r="AH59" i="90"/>
  <c r="AL59" i="90"/>
  <c r="AI59" i="90"/>
  <c r="AI54" i="90"/>
  <c r="AF54" i="90"/>
  <c r="AJ54" i="90"/>
  <c r="AG54" i="90"/>
  <c r="AK54" i="90"/>
  <c r="AH54" i="90"/>
  <c r="AL54" i="90"/>
  <c r="AI36" i="90"/>
  <c r="AJ10" i="90"/>
  <c r="AJ36" i="90" l="1"/>
  <c r="AL36" i="90" s="1"/>
  <c r="AL10" i="90"/>
  <c r="I46" i="90" l="1"/>
  <c r="N46" i="90"/>
  <c r="N72" i="90" s="1"/>
  <c r="AB46" i="90"/>
  <c r="K46" i="90"/>
  <c r="O46" i="90"/>
  <c r="AC46" i="90"/>
  <c r="P46" i="90"/>
  <c r="Q46" i="90"/>
  <c r="L46" i="90"/>
  <c r="M46" i="90"/>
  <c r="AI46" i="90"/>
  <c r="AI72" i="90" s="1"/>
  <c r="AF46" i="90"/>
  <c r="AF72" i="90" s="1"/>
  <c r="AJ46" i="90"/>
  <c r="AJ72" i="90" s="1"/>
  <c r="J46" i="90"/>
  <c r="AG46" i="90"/>
  <c r="AK46" i="90"/>
  <c r="AK72" i="90" s="1"/>
  <c r="A9" i="90" s="1"/>
  <c r="AL46" i="90"/>
  <c r="AH46" i="90"/>
  <c r="A6" i="90" l="1"/>
  <c r="C7" i="87" s="1"/>
  <c r="K7" i="87" s="1"/>
  <c r="B6" i="90"/>
  <c r="C6" i="90" s="1"/>
  <c r="AL72" i="90"/>
  <c r="C16" i="87"/>
  <c r="K16" i="87" s="1"/>
  <c r="B15" i="90"/>
  <c r="AH72" i="90"/>
  <c r="C9" i="87" l="1"/>
  <c r="K9" i="87" s="1"/>
  <c r="D6" i="90"/>
  <c r="F7" i="87" s="1"/>
  <c r="N7" i="87" s="1"/>
  <c r="D7" i="87"/>
  <c r="L7" i="87" s="1"/>
  <c r="B16" i="90"/>
  <c r="B17" i="90" s="1"/>
  <c r="B18" i="90" s="1"/>
  <c r="B19" i="90" s="1"/>
  <c r="B20" i="90" s="1"/>
  <c r="B21" i="90" s="1"/>
  <c r="B22" i="90" s="1"/>
  <c r="B23" i="90" s="1"/>
  <c r="B24" i="90" s="1"/>
  <c r="B25" i="90" s="1"/>
  <c r="B26" i="90" s="1"/>
  <c r="B27" i="90" s="1"/>
  <c r="B28" i="90" s="1"/>
  <c r="B29" i="90" s="1"/>
  <c r="C18" i="87"/>
  <c r="K18" i="87" s="1"/>
  <c r="E7" i="87"/>
  <c r="M7" i="87" s="1"/>
  <c r="B9" i="90"/>
  <c r="C9" i="90" l="1"/>
  <c r="D9" i="90"/>
  <c r="D18" i="87"/>
  <c r="L18" i="87" s="1"/>
  <c r="D9" i="87"/>
  <c r="L9" i="87" s="1"/>
  <c r="D16" i="87"/>
  <c r="L16" i="87" s="1"/>
  <c r="E9" i="87"/>
  <c r="M9" i="87" s="1"/>
  <c r="F9" i="87"/>
  <c r="N9" i="87" s="1"/>
  <c r="E16" i="87" l="1" a="1"/>
  <c r="N16" i="87" s="1"/>
  <c r="E16" i="87" l="1"/>
  <c r="M16" i="87" s="1"/>
  <c r="V20" i="102"/>
  <c r="V23" i="102"/>
  <c r="R23" i="102"/>
  <c r="AA23" i="102"/>
  <c r="R16" i="102"/>
  <c r="W16" i="102"/>
  <c r="Y16" i="102"/>
  <c r="T10" i="102"/>
  <c r="S10" i="102"/>
  <c r="X10" i="102"/>
  <c r="Z20" i="102"/>
  <c r="T23" i="102"/>
  <c r="T16" i="102"/>
  <c r="S22" i="102"/>
  <c r="Y22" i="102"/>
  <c r="W10" i="102"/>
  <c r="Z23" i="102"/>
  <c r="R22" i="102"/>
  <c r="X23" i="102"/>
  <c r="R20" i="102"/>
  <c r="AA20" i="102"/>
  <c r="V22" i="102"/>
  <c r="Z22" i="102"/>
  <c r="X22" i="102"/>
  <c r="AA22" i="102"/>
  <c r="X20" i="102"/>
  <c r="U23" i="102"/>
  <c r="W22" i="102"/>
  <c r="V10" i="102"/>
  <c r="S16" i="102"/>
  <c r="Y10" i="102"/>
  <c r="Y23" i="102"/>
  <c r="S23" i="102"/>
  <c r="V16" i="102"/>
  <c r="X16" i="102"/>
  <c r="W20" i="102"/>
  <c r="U16" i="102"/>
  <c r="T22" i="102"/>
  <c r="S20" i="102"/>
  <c r="Y20" i="102"/>
  <c r="R10" i="102"/>
  <c r="U20" i="102"/>
  <c r="T20" i="102"/>
  <c r="AA10" i="102"/>
  <c r="Z10" i="102"/>
  <c r="U22" i="102"/>
  <c r="U10" i="102"/>
  <c r="W23" i="102"/>
  <c r="Z16" i="102"/>
  <c r="AA16" i="102"/>
  <c r="Q18" i="44"/>
  <c r="Q17" i="44"/>
  <c r="Q9" i="44"/>
  <c r="Q4" i="44"/>
  <c r="Q14" i="44"/>
  <c r="Q19" i="44"/>
  <c r="Q5" i="44"/>
  <c r="Q10" i="44"/>
  <c r="P19" i="44"/>
  <c r="Q6" i="44" s="1"/>
  <c r="E4" i="31"/>
  <c r="Q11" i="44"/>
  <c r="F4" i="31" l="1"/>
  <c r="F10" i="31" s="1"/>
  <c r="E9" i="31"/>
  <c r="E5" i="31"/>
  <c r="Q16" i="44"/>
  <c r="Q13" i="44"/>
  <c r="Q15" i="44"/>
  <c r="Q12" i="44"/>
  <c r="C19" i="44"/>
  <c r="Q7" i="44"/>
  <c r="Q8" i="44"/>
  <c r="C5" i="31" l="1"/>
  <c r="D5" i="31"/>
  <c r="F9" i="31"/>
  <c r="D4" i="44"/>
  <c r="D17" i="44"/>
  <c r="D19" i="44"/>
  <c r="D13" i="44"/>
  <c r="D8" i="44"/>
  <c r="D6" i="44"/>
  <c r="D16" i="44"/>
  <c r="D12" i="44"/>
  <c r="D38" i="75"/>
  <c r="D14" i="44"/>
  <c r="D9" i="44"/>
  <c r="D15" i="44"/>
  <c r="D18" i="44"/>
  <c r="D5" i="44"/>
  <c r="D10" i="44"/>
  <c r="D7" i="44"/>
  <c r="D11" i="44"/>
  <c r="D44" i="75" l="1"/>
  <c r="D46" i="75"/>
  <c r="D50" i="75"/>
  <c r="D52" i="75"/>
  <c r="D45" i="75"/>
  <c r="D47" i="75"/>
  <c r="D53" i="75"/>
  <c r="D51" i="75"/>
  <c r="D41" i="75"/>
  <c r="D40" i="75"/>
  <c r="D42" i="75"/>
  <c r="D43" i="75"/>
  <c r="D49" i="75"/>
  <c r="D48" i="75"/>
  <c r="D54" i="75"/>
  <c r="F5" i="31"/>
  <c r="D35" i="45"/>
  <c r="D35" i="75"/>
  <c r="D36" i="75" s="1"/>
  <c r="R62" i="98"/>
  <c r="R11" i="98" s="1"/>
  <c r="X62" i="98"/>
  <c r="X11" i="98" s="1"/>
  <c r="AA62" i="98"/>
  <c r="AA11" i="98" s="1"/>
  <c r="Z62" i="98"/>
  <c r="Z11" i="98" s="1"/>
  <c r="V62" i="98"/>
  <c r="V11" i="98" s="1"/>
  <c r="W62" i="98"/>
  <c r="W11" i="98" s="1"/>
  <c r="Y62" i="98"/>
  <c r="Y11" i="98" s="1"/>
  <c r="S62" i="98"/>
  <c r="S11" i="98" s="1"/>
  <c r="T62" i="98"/>
  <c r="T11" i="98" s="1"/>
  <c r="U62" i="98"/>
  <c r="U11" i="98" s="1"/>
  <c r="Y53" i="90" l="1"/>
  <c r="Y17" i="90" s="1"/>
  <c r="S56" i="90"/>
  <c r="S20" i="90" s="1"/>
  <c r="R56" i="90"/>
  <c r="R20" i="90" s="1"/>
  <c r="V53" i="90"/>
  <c r="V17" i="90" s="1"/>
  <c r="S46" i="90"/>
  <c r="S10" i="90" s="1"/>
  <c r="AA56" i="90"/>
  <c r="AA20" i="90" s="1"/>
  <c r="Z53" i="90"/>
  <c r="Z17" i="90" s="1"/>
  <c r="Z56" i="90"/>
  <c r="Z20" i="90" s="1"/>
  <c r="X56" i="90"/>
  <c r="X20" i="90" s="1"/>
  <c r="T53" i="90"/>
  <c r="T17" i="90" s="1"/>
  <c r="U48" i="90"/>
  <c r="U12" i="90" s="1"/>
  <c r="Z48" i="90"/>
  <c r="Z12" i="90" s="1"/>
  <c r="T56" i="90"/>
  <c r="T20" i="90" s="1"/>
  <c r="R46" i="90"/>
  <c r="R10" i="90" s="1"/>
  <c r="W48" i="90"/>
  <c r="W12" i="90" s="1"/>
  <c r="X46" i="90"/>
  <c r="X10" i="90" s="1"/>
  <c r="AA46" i="90"/>
  <c r="AA10" i="90" s="1"/>
  <c r="S48" i="90"/>
  <c r="S12" i="90" s="1"/>
  <c r="Y48" i="90"/>
  <c r="Y12" i="90" s="1"/>
  <c r="Y46" i="90"/>
  <c r="Y10" i="90" s="1"/>
  <c r="V56" i="90"/>
  <c r="V20" i="90" s="1"/>
  <c r="Y56" i="90"/>
  <c r="Y20" i="90" s="1"/>
  <c r="Z46" i="90"/>
  <c r="Z10" i="90" s="1"/>
  <c r="W53" i="90"/>
  <c r="W17" i="90" s="1"/>
  <c r="AA48" i="90"/>
  <c r="AA12" i="90" s="1"/>
  <c r="X48" i="90"/>
  <c r="X12" i="90" s="1"/>
  <c r="U53" i="90"/>
  <c r="U17" i="90" s="1"/>
  <c r="R48" i="90"/>
  <c r="R12" i="90" s="1"/>
  <c r="AA53" i="90"/>
  <c r="AA17" i="90" s="1"/>
  <c r="T48" i="90"/>
  <c r="T12" i="90" s="1"/>
  <c r="X53" i="90"/>
  <c r="X17" i="90" s="1"/>
  <c r="T46" i="90"/>
  <c r="T10" i="90" s="1"/>
  <c r="W56" i="90"/>
  <c r="W20" i="90" s="1"/>
  <c r="V48" i="90"/>
  <c r="V12" i="90" s="1"/>
  <c r="U46" i="90"/>
  <c r="U10" i="90" s="1"/>
  <c r="R53" i="90"/>
  <c r="R17" i="90" s="1"/>
  <c r="U56" i="90"/>
  <c r="U20" i="90" s="1"/>
  <c r="V46" i="90"/>
  <c r="V10" i="90" s="1"/>
  <c r="W46" i="90"/>
  <c r="W10" i="90" s="1"/>
  <c r="S53" i="90"/>
  <c r="S17" i="90" s="1"/>
  <c r="R45" i="90"/>
  <c r="R9" i="90" s="1"/>
  <c r="S45" i="90"/>
  <c r="S9" i="90" s="1"/>
  <c r="AA45" i="90"/>
  <c r="AA9" i="90" s="1"/>
  <c r="Y45" i="90"/>
  <c r="Y9" i="90" s="1"/>
  <c r="T45" i="90"/>
  <c r="T9" i="90" s="1"/>
  <c r="V45" i="90"/>
  <c r="V9" i="90" s="1"/>
  <c r="W45" i="90"/>
  <c r="W9" i="90" s="1"/>
  <c r="U45" i="90"/>
  <c r="U9" i="90" s="1"/>
  <c r="Z45" i="90"/>
  <c r="Z9" i="90" s="1"/>
  <c r="X45" i="90"/>
  <c r="X9" i="90" s="1"/>
  <c r="R51" i="90"/>
  <c r="R15" i="90" s="1"/>
  <c r="Y51" i="90"/>
  <c r="Y15" i="90" s="1"/>
  <c r="X50" i="90"/>
  <c r="X14" i="90" s="1"/>
  <c r="AA51" i="90"/>
  <c r="AA15" i="90" s="1"/>
  <c r="X47" i="90"/>
  <c r="X11" i="90" s="1"/>
  <c r="T54" i="90"/>
  <c r="T18" i="90" s="1"/>
  <c r="T52" i="90"/>
  <c r="T16" i="90" s="1"/>
  <c r="V50" i="90"/>
  <c r="V14" i="90" s="1"/>
  <c r="Y57" i="90"/>
  <c r="Y21" i="90" s="1"/>
  <c r="S47" i="90"/>
  <c r="S11" i="90" s="1"/>
  <c r="R54" i="90"/>
  <c r="R18" i="90" s="1"/>
  <c r="Z51" i="90"/>
  <c r="Z15" i="90" s="1"/>
  <c r="R57" i="90"/>
  <c r="R21" i="90" s="1"/>
  <c r="AA49" i="90"/>
  <c r="AA13" i="90" s="1"/>
  <c r="V51" i="90"/>
  <c r="V15" i="90" s="1"/>
  <c r="V57" i="90"/>
  <c r="V21" i="90" s="1"/>
  <c r="X49" i="90"/>
  <c r="X13" i="90" s="1"/>
  <c r="AA54" i="90"/>
  <c r="AA18" i="90" s="1"/>
  <c r="Z52" i="90"/>
  <c r="Z16" i="90" s="1"/>
  <c r="V52" i="90"/>
  <c r="V16" i="90" s="1"/>
  <c r="W47" i="90"/>
  <c r="W11" i="90" s="1"/>
  <c r="T57" i="90"/>
  <c r="T21" i="90" s="1"/>
  <c r="Y47" i="90"/>
  <c r="Y11" i="90" s="1"/>
  <c r="AA57" i="90"/>
  <c r="AA21" i="90" s="1"/>
  <c r="U50" i="90"/>
  <c r="U14" i="90" s="1"/>
  <c r="R52" i="90"/>
  <c r="R16" i="90" s="1"/>
  <c r="AA50" i="90"/>
  <c r="AA14" i="90" s="1"/>
  <c r="Z50" i="90"/>
  <c r="Z14" i="90" s="1"/>
  <c r="U54" i="90"/>
  <c r="U18" i="90" s="1"/>
  <c r="AA47" i="90"/>
  <c r="AA11" i="90" s="1"/>
  <c r="W54" i="90"/>
  <c r="W18" i="90" s="1"/>
  <c r="U57" i="90"/>
  <c r="U21" i="90" s="1"/>
  <c r="V54" i="90"/>
  <c r="V18" i="90" s="1"/>
  <c r="X52" i="90"/>
  <c r="X16" i="90" s="1"/>
  <c r="S49" i="90"/>
  <c r="S13" i="90" s="1"/>
  <c r="W50" i="90"/>
  <c r="W14" i="90" s="1"/>
  <c r="R49" i="90"/>
  <c r="R13" i="90" s="1"/>
  <c r="T14" i="90"/>
  <c r="T50" i="90"/>
  <c r="W52" i="90"/>
  <c r="W16" i="90" s="1"/>
  <c r="T51" i="90"/>
  <c r="T15" i="90" s="1"/>
  <c r="T47" i="90"/>
  <c r="T11" i="90" s="1"/>
  <c r="X54" i="90"/>
  <c r="X18" i="90" s="1"/>
  <c r="Y52" i="90"/>
  <c r="Y16" i="90" s="1"/>
  <c r="S54" i="90"/>
  <c r="S18" i="90" s="1"/>
  <c r="Y54" i="90"/>
  <c r="Y18" i="90" s="1"/>
  <c r="R47" i="90"/>
  <c r="R11" i="90" s="1"/>
  <c r="X51" i="90"/>
  <c r="X15" i="90" s="1"/>
  <c r="Z54" i="90"/>
  <c r="Z18" i="90" s="1"/>
  <c r="W49" i="90"/>
  <c r="W13" i="90" s="1"/>
  <c r="Y50" i="90"/>
  <c r="Y14" i="90" s="1"/>
  <c r="Z49" i="90"/>
  <c r="Z13" i="90" s="1"/>
  <c r="Z57" i="90"/>
  <c r="Z21" i="90" s="1"/>
  <c r="V49" i="90"/>
  <c r="V13" i="90" s="1"/>
  <c r="Y49" i="90"/>
  <c r="Y13" i="90" s="1"/>
  <c r="W51" i="90"/>
  <c r="W15" i="90" s="1"/>
  <c r="X57" i="90"/>
  <c r="X21" i="90" s="1"/>
  <c r="U49" i="90"/>
  <c r="U13" i="90" s="1"/>
  <c r="T49" i="90"/>
  <c r="T13" i="90" s="1"/>
  <c r="S50" i="90"/>
  <c r="S14" i="90" s="1"/>
  <c r="W57" i="90"/>
  <c r="W21" i="90" s="1"/>
  <c r="U16" i="90"/>
  <c r="U52" i="90"/>
  <c r="R50" i="90"/>
  <c r="R14" i="90" s="1"/>
  <c r="Z47" i="90"/>
  <c r="Z11" i="90" s="1"/>
  <c r="U47" i="90"/>
  <c r="U11" i="90" s="1"/>
  <c r="S57" i="90"/>
  <c r="S21" i="90" s="1"/>
  <c r="AA52" i="90"/>
  <c r="AA16" i="90" s="1"/>
  <c r="V47" i="90"/>
  <c r="V11" i="90" s="1"/>
  <c r="S51" i="90"/>
  <c r="S15" i="90" s="1"/>
  <c r="U51" i="90"/>
  <c r="U15" i="90" s="1"/>
  <c r="S52" i="90"/>
  <c r="S16" i="90" s="1"/>
  <c r="Y55" i="90"/>
  <c r="Y19" i="90"/>
  <c r="R61" i="90"/>
  <c r="R25" i="90"/>
  <c r="Z61" i="90"/>
  <c r="Z25" i="90"/>
  <c r="V23" i="90"/>
  <c r="V59" i="90"/>
  <c r="V60" i="90"/>
  <c r="V24" i="90"/>
  <c r="U24" i="90"/>
  <c r="U60" i="90"/>
  <c r="Z19" i="90"/>
  <c r="Z55" i="90"/>
  <c r="Y24" i="90"/>
  <c r="Y60" i="90"/>
  <c r="AA61" i="90"/>
  <c r="AA25" i="90"/>
  <c r="R23" i="90"/>
  <c r="R59" i="90"/>
  <c r="AA58" i="90"/>
  <c r="AA22" i="90"/>
  <c r="R58" i="90"/>
  <c r="R22" i="90"/>
  <c r="AA19" i="90"/>
  <c r="AA55" i="90"/>
  <c r="R55" i="90"/>
  <c r="R19" i="90"/>
  <c r="V19" i="90"/>
  <c r="V55" i="90"/>
  <c r="V58" i="90"/>
  <c r="V22" i="90"/>
  <c r="W22" i="90"/>
  <c r="W58" i="90"/>
  <c r="Z58" i="90"/>
  <c r="Z22" i="90"/>
  <c r="X25" i="90"/>
  <c r="X61" i="90"/>
  <c r="X59" i="90"/>
  <c r="X23" i="90"/>
  <c r="S24" i="90"/>
  <c r="S60" i="90"/>
  <c r="R60" i="90"/>
  <c r="R24" i="90"/>
  <c r="Y22" i="90"/>
  <c r="Y58" i="90"/>
  <c r="V25" i="90"/>
  <c r="V61" i="90"/>
  <c r="AA59" i="90"/>
  <c r="AA23" i="90"/>
  <c r="S61" i="90"/>
  <c r="S25" i="90"/>
  <c r="W19" i="90"/>
  <c r="W55" i="90"/>
  <c r="U19" i="90"/>
  <c r="U55" i="90"/>
  <c r="T55" i="90"/>
  <c r="T19" i="90"/>
  <c r="T58" i="90"/>
  <c r="T22" i="90"/>
  <c r="X60" i="90"/>
  <c r="X24" i="90"/>
  <c r="U25" i="90"/>
  <c r="U61" i="90"/>
  <c r="Y61" i="90"/>
  <c r="Y25" i="90"/>
  <c r="Z60" i="90"/>
  <c r="Z24" i="90"/>
  <c r="S59" i="90"/>
  <c r="S23" i="90"/>
  <c r="Y59" i="90"/>
  <c r="Y23" i="90"/>
  <c r="W25" i="90"/>
  <c r="W61" i="90"/>
  <c r="S22" i="90"/>
  <c r="S58" i="90"/>
  <c r="S55" i="90"/>
  <c r="S19" i="90"/>
  <c r="U22" i="90"/>
  <c r="U58" i="90"/>
  <c r="Z23" i="90"/>
  <c r="Z59" i="90"/>
  <c r="U59" i="90"/>
  <c r="U23" i="90"/>
  <c r="X22" i="90"/>
  <c r="X58" i="90"/>
  <c r="X55" i="90"/>
  <c r="X19" i="90"/>
  <c r="W23" i="90"/>
  <c r="W59" i="90"/>
  <c r="W60" i="90"/>
  <c r="W24" i="90"/>
  <c r="AA24" i="90"/>
  <c r="AA60" i="90"/>
  <c r="T59" i="90"/>
  <c r="T23" i="90"/>
  <c r="T61" i="90"/>
  <c r="T25" i="90"/>
  <c r="T24" i="90"/>
  <c r="T60"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Federico González Madina</author>
  </authors>
  <commentList>
    <comment ref="N26" authorId="0" shapeId="0" xr:uid="{00000000-0006-0000-0000-000001000000}">
      <text>
        <r>
          <rPr>
            <b/>
            <sz val="9"/>
            <color indexed="81"/>
            <rFont val="Tahoma"/>
            <family val="2"/>
          </rPr>
          <t>Federico González Madina:</t>
        </r>
        <r>
          <rPr>
            <sz val="9"/>
            <color indexed="81"/>
            <rFont val="Tahoma"/>
            <family val="2"/>
          </rPr>
          <t xml:space="preserve">
Este factorr es considerado 1 para facilitar los cálculos y el diseño. No suele variar mucho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tc={B344ED71-5B84-4C77-BB99-E1B9551F220A}</author>
  </authors>
  <commentList>
    <comment ref="AC6" authorId="0" shapeId="0" xr:uid="{B344ED71-5B84-4C77-BB99-E1B9551F220A}">
      <text>
        <t>[Comentario encadenado]
Su versión de Excel le permite leer este comentario encadenado; sin embargo, las ediciones que se apliquen se quitarán si el archivo se abre en una versión más reciente de Excel. Más información: https://go.microsoft.com/fwlink/?linkid=870924
Comentario:
    In case there are different demand seasons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Federico González</author>
  </authors>
  <commentList>
    <comment ref="O28" authorId="0" shapeId="0" xr:uid="{05CFF6D1-A442-4C7A-BDE9-36A904E1C9E7}">
      <text>
        <r>
          <rPr>
            <b/>
            <sz val="9"/>
            <color indexed="81"/>
            <rFont val="Tahoma"/>
            <family val="2"/>
          </rPr>
          <t>Federico González:</t>
        </r>
        <r>
          <rPr>
            <sz val="9"/>
            <color indexed="81"/>
            <rFont val="Tahoma"/>
            <family val="2"/>
          </rPr>
          <t xml:space="preserve">
EER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Federico González</author>
  </authors>
  <commentList>
    <comment ref="K27" authorId="0" shapeId="0" xr:uid="{00000000-0006-0000-1000-000001000000}">
      <text>
        <r>
          <rPr>
            <b/>
            <sz val="9"/>
            <color indexed="81"/>
            <rFont val="Tahoma"/>
            <family val="2"/>
          </rPr>
          <t>Federico González:</t>
        </r>
        <r>
          <rPr>
            <sz val="9"/>
            <color indexed="81"/>
            <rFont val="Tahoma"/>
            <family val="2"/>
          </rPr>
          <t xml:space="preserve">
300W de evaporadores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fghiar</author>
  </authors>
  <commentList>
    <comment ref="Z16" authorId="0" shapeId="0" xr:uid="{00000000-0006-0000-1700-000001000000}">
      <text>
        <r>
          <rPr>
            <b/>
            <sz val="9"/>
            <color indexed="81"/>
            <rFont val="Tahoma"/>
            <family val="2"/>
          </rPr>
          <t xml:space="preserve">fghiardo/asarachik
</t>
        </r>
        <r>
          <rPr>
            <sz val="9"/>
            <color indexed="81"/>
            <rFont val="Tahoma"/>
            <family val="2"/>
          </rPr>
          <t>if they have any study done of losses or perform at the moment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Federico González Madina</author>
  </authors>
  <commentList>
    <comment ref="J7" authorId="0" shapeId="0" xr:uid="{00000000-0006-0000-2100-000001000000}">
      <text>
        <r>
          <rPr>
            <b/>
            <sz val="9"/>
            <color indexed="81"/>
            <rFont val="Tahoma"/>
            <family val="2"/>
          </rPr>
          <t>Federico González Madina:</t>
        </r>
        <r>
          <rPr>
            <sz val="9"/>
            <color indexed="81"/>
            <rFont val="Tahoma"/>
            <family val="2"/>
          </rPr>
          <t xml:space="preserve">
En caso de conocerlo, ingresar el consumo mensual para el energético correspondiente: 
-lt para gas oil
-kg GLP
-kWh para electricidad
En otro caso, ingresar rendimiento y km de uso para determinar el consumo.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Federico González Madina</author>
  </authors>
  <commentList>
    <comment ref="M3" authorId="0" shapeId="0" xr:uid="{00000000-0006-0000-2200-000001000000}">
      <text>
        <r>
          <rPr>
            <b/>
            <sz val="9"/>
            <color indexed="81"/>
            <rFont val="Tahoma"/>
            <family val="2"/>
          </rPr>
          <t xml:space="preserve">Federico González Madina:
</t>
        </r>
        <r>
          <rPr>
            <sz val="9"/>
            <color indexed="81"/>
            <rFont val="Tahoma"/>
            <family val="2"/>
          </rPr>
          <t>Descripción del proceso desde que entra la materia prima hasta que se tiene el producto terminado o para la venta</t>
        </r>
      </text>
    </comment>
    <comment ref="M15" authorId="0" shapeId="0" xr:uid="{00000000-0006-0000-2200-000002000000}">
      <text>
        <r>
          <rPr>
            <b/>
            <sz val="9"/>
            <color indexed="81"/>
            <rFont val="Tahoma"/>
            <family val="2"/>
          </rPr>
          <t>Federico González Madina:</t>
        </r>
        <r>
          <rPr>
            <sz val="9"/>
            <color indexed="81"/>
            <rFont val="Tahoma"/>
            <family val="2"/>
          </rPr>
          <t xml:space="preserve">
Sistemas que acompañan al sistema productivo como cámaras de frío, sistemas de aire comprimido, etc.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Federico González Madina</author>
  </authors>
  <commentList>
    <comment ref="P7" authorId="0" shapeId="0" xr:uid="{00000000-0006-0000-2500-000001000000}">
      <text>
        <r>
          <rPr>
            <b/>
            <sz val="9"/>
            <color indexed="81"/>
            <rFont val="Tahoma"/>
            <family val="2"/>
          </rPr>
          <t>Federico González Madina:</t>
        </r>
        <r>
          <rPr>
            <sz val="9"/>
            <color indexed="81"/>
            <rFont val="Tahoma"/>
            <family val="2"/>
          </rPr>
          <t xml:space="preserve">
Solo gas oil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Federico González Madina</author>
  </authors>
  <commentList>
    <comment ref="T10" authorId="0" shapeId="0" xr:uid="{00000000-0006-0000-2600-000001000000}">
      <text>
        <r>
          <rPr>
            <b/>
            <sz val="9"/>
            <color indexed="81"/>
            <rFont val="Tahoma"/>
            <family val="2"/>
          </rPr>
          <t>Federico González Madina:</t>
        </r>
        <r>
          <rPr>
            <sz val="9"/>
            <color indexed="81"/>
            <rFont val="Tahoma"/>
            <family val="2"/>
          </rPr>
          <t xml:space="preserve">
En caso de conocerlo, ingresar el consumo mensual para el energético correspondiente: 
-lt para gas oil
-kg para biomasa y GLP
-m3 para Gas natural
-kWh para electricidad
De no conocerlo se calcula en la celda de la derecha, a partir del consumo de agua caliente y el rendimiento del equipo</t>
        </r>
      </text>
    </comment>
    <comment ref="U10" authorId="0" shapeId="0" xr:uid="{00000000-0006-0000-2600-000002000000}">
      <text>
        <r>
          <rPr>
            <b/>
            <sz val="9"/>
            <color indexed="81"/>
            <rFont val="Tahoma"/>
            <family val="2"/>
          </rPr>
          <t>Federico González Madina:</t>
        </r>
        <r>
          <rPr>
            <sz val="9"/>
            <color indexed="81"/>
            <rFont val="Tahoma"/>
            <family val="2"/>
          </rPr>
          <t xml:space="preserve">
Consumo calculado a partir del uso de agua caliente. Se debe conocer el consumo de agua caliente mensual y el rendimiento del equipo</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Federico González Madina</author>
  </authors>
  <commentList>
    <comment ref="O22" authorId="0" shapeId="0" xr:uid="{00000000-0006-0000-2700-000001000000}">
      <text>
        <r>
          <rPr>
            <b/>
            <sz val="9"/>
            <color indexed="81"/>
            <rFont val="Tahoma"/>
            <family val="2"/>
          </rPr>
          <t>Federico González Madina:</t>
        </r>
        <r>
          <rPr>
            <sz val="9"/>
            <color indexed="81"/>
            <rFont val="Tahoma"/>
            <family val="2"/>
          </rPr>
          <t xml:space="preserve">
Solo gas oil</t>
        </r>
      </text>
    </comment>
    <comment ref="Q34" authorId="0" shapeId="0" xr:uid="{00000000-0006-0000-2700-000002000000}">
      <text>
        <r>
          <rPr>
            <b/>
            <sz val="9"/>
            <color indexed="81"/>
            <rFont val="Tahoma"/>
            <family val="2"/>
          </rPr>
          <t>Federico González Madina:</t>
        </r>
        <r>
          <rPr>
            <sz val="9"/>
            <color indexed="81"/>
            <rFont val="Tahoma"/>
            <family val="2"/>
          </rPr>
          <t xml:space="preserve">
Solo gas oil</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tc={9E224C2F-5386-4805-8976-0E3878093F1F}</author>
  </authors>
  <commentList>
    <comment ref="N4" authorId="0" shapeId="0" xr:uid="{00000000-0006-0000-2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carga manual a partir de lo que cargue el auditor</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fghiar</author>
    <author>Federico González Madina</author>
  </authors>
  <commentList>
    <comment ref="W5" authorId="0" shapeId="0" xr:uid="{00000000-0006-0000-3000-000001000000}">
      <text>
        <r>
          <rPr>
            <b/>
            <sz val="9"/>
            <color indexed="81"/>
            <rFont val="Tahoma"/>
            <family val="2"/>
          </rPr>
          <t>fghiar:</t>
        </r>
        <r>
          <rPr>
            <sz val="9"/>
            <color indexed="81"/>
            <rFont val="Tahoma"/>
            <family val="2"/>
          </rPr>
          <t xml:space="preserve">
para ingresar manual</t>
        </r>
      </text>
    </comment>
    <comment ref="AI59" authorId="1" shapeId="0" xr:uid="{00000000-0006-0000-3000-000002000000}">
      <text>
        <r>
          <rPr>
            <b/>
            <sz val="9"/>
            <color indexed="81"/>
            <rFont val="Tahoma"/>
            <family val="2"/>
          </rPr>
          <t>Federico González Madina:</t>
        </r>
        <r>
          <rPr>
            <sz val="9"/>
            <color indexed="81"/>
            <rFont val="Tahoma"/>
            <family val="2"/>
          </rPr>
          <t xml:space="preserve">
interpolación
</t>
        </r>
      </text>
    </comment>
    <comment ref="AI60" authorId="1" shapeId="0" xr:uid="{00000000-0006-0000-3000-000003000000}">
      <text>
        <r>
          <rPr>
            <b/>
            <sz val="9"/>
            <color indexed="81"/>
            <rFont val="Tahoma"/>
            <family val="2"/>
          </rPr>
          <t>Federico González Madina:</t>
        </r>
        <r>
          <rPr>
            <sz val="9"/>
            <color indexed="81"/>
            <rFont val="Tahoma"/>
            <family val="2"/>
          </rPr>
          <t xml:space="preserve">
interpolación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fghiar</author>
  </authors>
  <commentList>
    <comment ref="X5" authorId="0" shapeId="0" xr:uid="{00000000-0006-0000-3100-000001000000}">
      <text>
        <r>
          <rPr>
            <sz val="9"/>
            <color indexed="81"/>
            <rFont val="Tahoma"/>
            <family val="2"/>
          </rPr>
          <t>ingresar manualmente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fghiar</author>
  </authors>
  <commentList>
    <comment ref="R5" authorId="0" shapeId="0" xr:uid="{00000000-0006-0000-3200-000001000000}">
      <text>
        <r>
          <rPr>
            <sz val="9"/>
            <color indexed="81"/>
            <rFont val="Tahoma"/>
            <family val="2"/>
          </rPr>
          <t>Agregar manualmente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fghiar</author>
    <author>Federico González Madina</author>
  </authors>
  <commentList>
    <comment ref="T5" authorId="0" shapeId="0" xr:uid="{00000000-0006-0000-3300-000001000000}">
      <text>
        <r>
          <rPr>
            <sz val="9"/>
            <color indexed="81"/>
            <rFont val="Tahoma"/>
            <family val="2"/>
          </rPr>
          <t>ingresar manualmente</t>
        </r>
      </text>
    </comment>
    <comment ref="AG40" authorId="1" shapeId="0" xr:uid="{00000000-0006-0000-3300-000002000000}">
      <text>
        <r>
          <rPr>
            <b/>
            <sz val="9"/>
            <color indexed="81"/>
            <rFont val="Tahoma"/>
            <family val="2"/>
          </rPr>
          <t>Federico González Madina:</t>
        </r>
        <r>
          <rPr>
            <sz val="9"/>
            <color indexed="81"/>
            <rFont val="Tahoma"/>
            <family val="2"/>
          </rPr>
          <t xml:space="preserve">
Estos valores son los de superficies inferiores dado que en este caso la diferencia de temperatura con el ambiente es al revés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fghiar</author>
  </authors>
  <commentList>
    <comment ref="D6" authorId="0" shapeId="0" xr:uid="{00000000-0006-0000-3400-000001000000}">
      <text>
        <r>
          <rPr>
            <b/>
            <sz val="9"/>
            <color indexed="81"/>
            <rFont val="Tahoma"/>
            <family val="2"/>
          </rPr>
          <t>fghiar:</t>
        </r>
        <r>
          <rPr>
            <sz val="9"/>
            <color indexed="81"/>
            <rFont val="Tahoma"/>
            <family val="2"/>
          </rPr>
          <t xml:space="preserve">
depende qué motores involucre</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tc={7FEAA881-087C-47E7-A14B-BBB40C2799D3}</author>
    <author>tc={71A79A12-C94E-4AA7-B7AB-688F5CCA555F}</author>
  </authors>
  <commentList>
    <comment ref="K11" authorId="0" shapeId="0" xr:uid="{7FEAA881-087C-47E7-A14B-BBB40C2799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Uso dos sensores por clase</t>
      </text>
    </comment>
    <comment ref="K12" authorId="1" shapeId="0" xr:uid="{71A79A12-C94E-4AA7-B7AB-688F5CCA555F}">
      <text>
        <t>[Comentario encadenado]
Su versión de Excel le permite leer este comentario encadenado; sin embargo, las ediciones que se apliquen se quitarán si el archivo se abre en una versión más reciente de Excel. Más información: https://go.microsoft.com/fwlink/?linkid=870924
Comentario:
    Uso dos sensores por clase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tc={393BBD4F-F1DB-49E3-86A3-D63A6CA702D4}</author>
    <author>tc={F62DDE7F-F645-43A7-AE87-8BC0FB74781C}</author>
  </authors>
  <commentList>
    <comment ref="K11" authorId="0" shapeId="0" xr:uid="{393BBD4F-F1DB-49E3-86A3-D63A6CA702D4}">
      <text>
        <t>[Comentario encadenado]
Su versión de Excel le permite leer este comentario encadenado; sin embargo, las ediciones que se apliquen se quitarán si el archivo se abre en una versión más reciente de Excel. Más información: https://go.microsoft.com/fwlink/?linkid=870924
Comentario:
    Uso dos sensores por clase</t>
      </text>
    </comment>
    <comment ref="K12" authorId="1" shapeId="0" xr:uid="{F62DDE7F-F645-43A7-AE87-8BC0FB74781C}">
      <text>
        <t>[Comentario encadenado]
Su versión de Excel le permite leer este comentario encadenado; sin embargo, las ediciones que se apliquen se quitarán si el archivo se abre en una versión más reciente de Excel. Más información: https://go.microsoft.com/fwlink/?linkid=870924
Comentario:
    Uso dos sensores por clase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tc={CC9E9A94-F7C0-4012-9714-F5A207085CFC}</author>
    <author>tc={78836191-2690-49F5-9D58-DB7D1F2014FB}</author>
  </authors>
  <commentList>
    <comment ref="K11" authorId="0" shapeId="0" xr:uid="{CC9E9A94-F7C0-4012-9714-F5A207085CFC}">
      <text>
        <t>[Comentario encadenado]
Su versión de Excel le permite leer este comentario encadenado; sin embargo, las ediciones que se apliquen se quitarán si el archivo se abre en una versión más reciente de Excel. Más información: https://go.microsoft.com/fwlink/?linkid=870924
Comentario:
    Uso dos sensores por clase</t>
      </text>
    </comment>
    <comment ref="K12" authorId="1" shapeId="0" xr:uid="{78836191-2690-49F5-9D58-DB7D1F2014FB}">
      <text>
        <t>[Comentario encadenado]
Su versión de Excel le permite leer este comentario encadenado; sin embargo, las ediciones que se apliquen se quitarán si el archivo se abre en una versión más reciente de Excel. Más información: https://go.microsoft.com/fwlink/?linkid=870924
Comentario:
    Uso dos sensores por clase</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tc={A9B456F5-C504-4593-A184-386B7B5FA33F}</author>
  </authors>
  <commentList>
    <comment ref="AS8" authorId="0" shapeId="0" xr:uid="{A9B456F5-C504-4593-A184-386B7B5FA33F}">
      <text>
        <t>[Comentario encadenado]
Su versión de Excel le permite leer este comentario encadenado; sin embargo, las ediciones que se apliquen se quitarán si el archivo se abre en una versión más reciente de Excel. Más información: https://go.microsoft.com/fwlink/?linkid=870924
Comentario:
    Gree livo gen 3</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tc={836D7DA8-4BA5-49AD-94A9-BBCB9FFFDAF5}</author>
  </authors>
  <commentList>
    <comment ref="AS8" authorId="0" shapeId="0" xr:uid="{836D7DA8-4BA5-49AD-94A9-BBCB9FFFDAF5}">
      <text>
        <t>[Comentario encadenado]
Su versión de Excel le permite leer este comentario encadenado; sin embargo, las ediciones que se apliquen se quitarán si el archivo se abre en una versión más reciente de Excel. Más información: https://go.microsoft.com/fwlink/?linkid=870924
Comentario:
    Gree livo gen 3</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tc={87EEFB55-1CFC-46D4-A4FE-511920362CDB}</author>
  </authors>
  <commentList>
    <comment ref="AQ8" authorId="0" shapeId="0" xr:uid="{87EEFB55-1CFC-46D4-A4FE-511920362CDB}">
      <text>
        <t>[Comentario encadenado]
Su versión de Excel le permite leer este comentario encadenado; sin embargo, las ediciones que se apliquen se quitarán si el archivo se abre en una versión más reciente de Excel. Más información: https://go.microsoft.com/fwlink/?linkid=870924
Comentario:
    Gree livo gen 3</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tc={CDE0A774-DCA6-425E-AE7F-74AE84622DF1}</author>
  </authors>
  <commentList>
    <comment ref="AU8" authorId="0" shapeId="0" xr:uid="{CDE0A774-DCA6-425E-AE7F-74AE84622DF1}">
      <text>
        <t>[Comentario encadenado]
Su versión de Excel le permite leer este comentario encadenado; sin embargo, las ediciones que se apliquen se quitarán si el archivo se abre en una versión más reciente de Excel. Más información: https://go.microsoft.com/fwlink/?linkid=870924
Comentario:
    Gree livo gen 3</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Federico González Madina</author>
  </authors>
  <commentList>
    <comment ref="U7" authorId="0" shapeId="0" xr:uid="{00000000-0006-0000-3C00-000001000000}">
      <text>
        <r>
          <rPr>
            <b/>
            <sz val="9"/>
            <color indexed="81"/>
            <rFont val="Tahoma"/>
            <family val="2"/>
          </rPr>
          <t>Federico González Madina:</t>
        </r>
        <r>
          <rPr>
            <sz val="9"/>
            <color indexed="81"/>
            <rFont val="Tahoma"/>
            <family val="2"/>
          </rPr>
          <t xml:space="preserve">
Calculo con la metodología f-chart, detallada en "Manual técnico de energía solar térmica volumen 2"</t>
        </r>
      </text>
    </comment>
    <comment ref="Y12" authorId="0" shapeId="0" xr:uid="{00000000-0006-0000-3C00-000002000000}">
      <text>
        <r>
          <rPr>
            <b/>
            <sz val="9"/>
            <color indexed="81"/>
            <rFont val="Tahoma"/>
            <family val="2"/>
          </rPr>
          <t>Federico González Madina:</t>
        </r>
        <r>
          <rPr>
            <sz val="9"/>
            <color indexed="81"/>
            <rFont val="Tahoma"/>
            <family val="2"/>
          </rPr>
          <t xml:space="preserve">
Este factorr es considerado 1 para facilitar los cálculos y el diseño. No suele variar mucho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<sst xmlns="http://schemas.openxmlformats.org/spreadsheetml/2006/main" count="4125" uniqueCount="1765">
  <si>
    <t>País</t>
  </si>
  <si>
    <t>Barbados</t>
  </si>
  <si>
    <t xml:space="preserve">
Network emission factor</t>
  </si>
  <si>
    <t>exchange rate (BCD/USD)</t>
  </si>
  <si>
    <t>Barbados EF</t>
  </si>
  <si>
    <t>tonCO2/kWh</t>
  </si>
  <si>
    <t>Discount rate</t>
  </si>
  <si>
    <t>exchange rate in use:</t>
  </si>
  <si>
    <t>% SAVINGS ON LIGHTING BY TYPE</t>
  </si>
  <si>
    <t>EEM LIFETIME</t>
  </si>
  <si>
    <t>Incandescent</t>
  </si>
  <si>
    <t>EEM1</t>
  </si>
  <si>
    <t>LED lighting</t>
  </si>
  <si>
    <t>Fluorescent lamp</t>
  </si>
  <si>
    <t>EEM2</t>
  </si>
  <si>
    <t>Light automation</t>
  </si>
  <si>
    <t>Fluorescent tube</t>
  </si>
  <si>
    <t>EEM3</t>
  </si>
  <si>
    <t>AC automation</t>
  </si>
  <si>
    <t>LED tube</t>
  </si>
  <si>
    <t>EEM4</t>
  </si>
  <si>
    <t>SP adjusment</t>
  </si>
  <si>
    <t>LED lamp</t>
  </si>
  <si>
    <t>EEM5</t>
  </si>
  <si>
    <t>Smart thermostats</t>
  </si>
  <si>
    <t>HPI-HPIT</t>
  </si>
  <si>
    <t>EEM6</t>
  </si>
  <si>
    <t>Insulate AC areas</t>
  </si>
  <si>
    <t>PLL</t>
  </si>
  <si>
    <t>EEM7</t>
  </si>
  <si>
    <t>Split retrofit</t>
  </si>
  <si>
    <t>PLC</t>
  </si>
  <si>
    <t>EEM8</t>
  </si>
  <si>
    <t>Central AC retrofit</t>
  </si>
  <si>
    <t xml:space="preserve">
T5 fluorescent tube</t>
  </si>
  <si>
    <t>EEM9</t>
  </si>
  <si>
    <t>Air inlet adjusment</t>
  </si>
  <si>
    <t>Halogen</t>
  </si>
  <si>
    <t>EEM10</t>
  </si>
  <si>
    <t>Air curtains Cold rooms</t>
  </si>
  <si>
    <t>halogen projector lamp</t>
  </si>
  <si>
    <t>EEM11</t>
  </si>
  <si>
    <t>Insulation cold rooms</t>
  </si>
  <si>
    <t>Sodum (HPS)</t>
  </si>
  <si>
    <t>EEM12</t>
  </si>
  <si>
    <t>Freezer replacement</t>
  </si>
  <si>
    <t>AR111</t>
  </si>
  <si>
    <t>EEM13</t>
  </si>
  <si>
    <t>VSD Air compr</t>
  </si>
  <si>
    <t>LED (projector, others)</t>
  </si>
  <si>
    <t>EEM14</t>
  </si>
  <si>
    <t>VSD funs/pumps</t>
  </si>
  <si>
    <t>EEM15</t>
  </si>
  <si>
    <t>Pumps replacemente</t>
  </si>
  <si>
    <t>EEM16</t>
  </si>
  <si>
    <t>Windows films</t>
  </si>
  <si>
    <t>PV</t>
  </si>
  <si>
    <t>ER1</t>
  </si>
  <si>
    <t xml:space="preserve">
Meteorological data (daily radiation, temperature) (sheet ER1)</t>
  </si>
  <si>
    <t xml:space="preserve">
Global loss coefficient (calculated in sheet ER1)</t>
  </si>
  <si>
    <t xml:space="preserve">
Exchanger correction factor</t>
  </si>
  <si>
    <t xml:space="preserve">
Incidence angle modifier</t>
  </si>
  <si>
    <t>MCE 12</t>
  </si>
  <si>
    <t>ER2</t>
  </si>
  <si>
    <t>% Savings per VSD</t>
  </si>
  <si>
    <t xml:space="preserve">
Daily radiation (on ER2 sheet)</t>
  </si>
  <si>
    <t>Eficiency</t>
  </si>
  <si>
    <t>MCE13</t>
  </si>
  <si>
    <t>% Savings per temperature rise</t>
  </si>
  <si>
    <t>%/ºC</t>
  </si>
  <si>
    <t>Energy rates</t>
  </si>
  <si>
    <t>Fuel charge (EC)</t>
  </si>
  <si>
    <t>Non fuel charge (EC)</t>
  </si>
  <si>
    <t xml:space="preserve">Total </t>
  </si>
  <si>
    <t>VAT</t>
  </si>
  <si>
    <t>Walk-Through Audits (WTA)</t>
  </si>
  <si>
    <t>BARBADOS</t>
  </si>
  <si>
    <t>CONSULTANCY TO PROVIDE ENERGY EFFICIENCY AND RENEWABLE ENERGY TECHNICAL SERVICES</t>
  </si>
  <si>
    <t>Building ID</t>
  </si>
  <si>
    <t>Building identification</t>
  </si>
  <si>
    <t>Name:</t>
  </si>
  <si>
    <t>Main activity:</t>
  </si>
  <si>
    <t>Secundary activities:</t>
  </si>
  <si>
    <t>Year of Building's operation start:</t>
  </si>
  <si>
    <t>Comments:</t>
  </si>
  <si>
    <t>Geographic location of the building:</t>
  </si>
  <si>
    <t>Region:</t>
  </si>
  <si>
    <t>Locality:</t>
  </si>
  <si>
    <t>Address:</t>
  </si>
  <si>
    <t>ARGENTINA</t>
  </si>
  <si>
    <t>GPS coordinates</t>
  </si>
  <si>
    <t>CHILE</t>
  </si>
  <si>
    <t>General comments:</t>
  </si>
  <si>
    <t>Building's contact Information:</t>
  </si>
  <si>
    <t>Position:</t>
  </si>
  <si>
    <t>Phone:</t>
  </si>
  <si>
    <t>E-mail:</t>
  </si>
  <si>
    <t>NAME</t>
  </si>
  <si>
    <t>DATE</t>
  </si>
  <si>
    <t>WTA performed by:</t>
  </si>
  <si>
    <t>2. BUILDING CHARACTERISTICS</t>
  </si>
  <si>
    <t>Required pictures: Front of the building/s, roof detail,  windows and openings details. Include in sheet "Checklist pictures"</t>
  </si>
  <si>
    <t>Building's total surface (plant+wharehouses+offices, etc.):</t>
  </si>
  <si>
    <r>
      <t>m</t>
    </r>
    <r>
      <rPr>
        <vertAlign val="superscript"/>
        <sz val="11"/>
        <color theme="1"/>
        <rFont val="Calibri"/>
        <family val="2"/>
        <scheme val="minor"/>
      </rPr>
      <t>2</t>
    </r>
  </si>
  <si>
    <t>Is there any building's plan or diagram?</t>
  </si>
  <si>
    <t>YES/NO</t>
  </si>
  <si>
    <t>If not, draw a sketch of the building inlcuding the north orientation and describe characteristics</t>
  </si>
  <si>
    <t>Construction materials</t>
  </si>
  <si>
    <t>Construction material</t>
  </si>
  <si>
    <t>If "Other", specify</t>
  </si>
  <si>
    <t xml:space="preserve">Total quantity of floors: </t>
  </si>
  <si>
    <t>Roof material:</t>
  </si>
  <si>
    <t>Roof angle (estimated):</t>
  </si>
  <si>
    <t>Windows frame material</t>
  </si>
  <si>
    <t>Total windows surface (estimated) per direction:</t>
  </si>
  <si>
    <t>North</t>
  </si>
  <si>
    <t>Direct sunlight restrictions? Eaves, sun blocking films, etc</t>
  </si>
  <si>
    <t>East</t>
  </si>
  <si>
    <t>South</t>
  </si>
  <si>
    <t>West</t>
  </si>
  <si>
    <t>Recommended windows for sunscreens</t>
  </si>
  <si>
    <t>No</t>
  </si>
  <si>
    <t>Zone</t>
  </si>
  <si>
    <t>surface (m2)</t>
  </si>
  <si>
    <t>Orientation</t>
  </si>
  <si>
    <t>Comments</t>
  </si>
  <si>
    <t>3. PERSONEEL AND PRODUCTION</t>
  </si>
  <si>
    <t>Operation time and personnel occupied</t>
  </si>
  <si>
    <t>Building's ocupation time</t>
  </si>
  <si>
    <t>Start time</t>
  </si>
  <si>
    <t>End time</t>
  </si>
  <si>
    <t>Period</t>
  </si>
  <si>
    <t>Monday to Friday</t>
  </si>
  <si>
    <t>High demand</t>
  </si>
  <si>
    <t>Low demand</t>
  </si>
  <si>
    <t>Saturday</t>
  </si>
  <si>
    <t>Hours per day</t>
  </si>
  <si>
    <t>Sunday</t>
  </si>
  <si>
    <t>Days per week</t>
  </si>
  <si>
    <t>Personnel occupied</t>
  </si>
  <si>
    <t>Weeks per year</t>
  </si>
  <si>
    <t>Main products or/and services:</t>
  </si>
  <si>
    <t>TYPE</t>
  </si>
  <si>
    <t>Year's Production</t>
  </si>
  <si>
    <r>
      <t>Units</t>
    </r>
    <r>
      <rPr>
        <b/>
        <vertAlign val="superscript"/>
        <sz val="10"/>
        <color indexed="8"/>
        <rFont val="Calibri"/>
        <family val="2"/>
        <scheme val="minor"/>
      </rPr>
      <t>(1)</t>
    </r>
  </si>
  <si>
    <t>Main products</t>
  </si>
  <si>
    <t xml:space="preserve"> </t>
  </si>
  <si>
    <t>SERVICES OFFERED</t>
  </si>
  <si>
    <t>Metric employed</t>
  </si>
  <si>
    <t>Units</t>
  </si>
  <si>
    <r>
      <t>(1) Indicate the unit employed:</t>
    </r>
    <r>
      <rPr>
        <sz val="10"/>
        <color indexed="8"/>
        <rFont val="Calibri"/>
        <family val="2"/>
        <scheme val="minor"/>
      </rPr>
      <t xml:space="preserve"> ton, m</t>
    </r>
    <r>
      <rPr>
        <vertAlign val="superscript"/>
        <sz val="10"/>
        <color indexed="8"/>
        <rFont val="Calibri"/>
        <family val="2"/>
        <scheme val="minor"/>
      </rPr>
      <t>3</t>
    </r>
    <r>
      <rPr>
        <sz val="10"/>
        <color indexed="8"/>
        <rFont val="Calibri"/>
        <family val="2"/>
        <scheme val="minor"/>
      </rPr>
      <t>, m</t>
    </r>
    <r>
      <rPr>
        <vertAlign val="superscript"/>
        <sz val="10"/>
        <color indexed="8"/>
        <rFont val="Calibri"/>
        <family val="2"/>
        <scheme val="minor"/>
      </rPr>
      <t>2</t>
    </r>
    <r>
      <rPr>
        <sz val="10"/>
        <color indexed="8"/>
        <rFont val="Calibri"/>
        <family val="2"/>
        <scheme val="minor"/>
      </rPr>
      <t>, liters, n°, etc.</t>
    </r>
  </si>
  <si>
    <t>Si</t>
  </si>
  <si>
    <t>3. ONLY FOR CASES WITH PROCESSES</t>
  </si>
  <si>
    <t>Brief description of the productive processes involved in stablishment:</t>
  </si>
  <si>
    <t xml:space="preserve">Briefly explain the physical and chemical processes to which the raw material is subjected in the plant until the final products are obtained. Refer to processes such as grinding, washing, drying, cooking, fermentation, pressing, concentration, packaging, etc. If possible, include a flow chart with the sequence and treatment followed by the raw material, incorporated inputs, and the products and by-products obtained. In case of using Steam Generators, indicate the use given to the steam (heating, drying, sterilization, etc.). In case of using Other Heat Equipment (hot water boilers, industrial heaters or thermal fluid boilers), indicate the use given to the useful heat (injection, thermal conditioning, etc.). If you have printed material, please attach it.
</t>
  </si>
  <si>
    <t>Yes</t>
  </si>
  <si>
    <t>Is it available any process diagram?</t>
  </si>
  <si>
    <t>(Yes/No)</t>
  </si>
  <si>
    <t>4. ELECTRICITY AND FUEL CONSUMPTION</t>
  </si>
  <si>
    <t>Complete the following information from a recent bill:</t>
  </si>
  <si>
    <t>(Please provide a copy of the bills for each of the supplies you have and monthly consumption data for at least 12 months)</t>
  </si>
  <si>
    <t>Supply</t>
  </si>
  <si>
    <t>Sector supplied (all the instalations, plant, offices, section A, B, C, etc.)</t>
  </si>
  <si>
    <t>Type of supply (mono or triphasic voltage)</t>
  </si>
  <si>
    <t>Contracted Power (kW)</t>
  </si>
  <si>
    <t>Tariff identification</t>
  </si>
  <si>
    <t>Monthly consumption available? (Yes/No)</t>
  </si>
  <si>
    <t>Is there available information of consumption for at least 12 months? (Yes/No)</t>
  </si>
  <si>
    <t>Are there any electricity generator equipment?</t>
  </si>
  <si>
    <t>If No:</t>
  </si>
  <si>
    <t>Go to 8</t>
  </si>
  <si>
    <t>If Yes:</t>
  </si>
  <si>
    <t>Complete the following chart</t>
  </si>
  <si>
    <r>
      <t xml:space="preserve">Type of equipment </t>
    </r>
    <r>
      <rPr>
        <b/>
        <vertAlign val="superscript"/>
        <sz val="10"/>
        <color rgb="FF000000"/>
        <rFont val="Calibri"/>
        <family val="2"/>
        <scheme val="minor"/>
      </rPr>
      <t>(A)</t>
    </r>
  </si>
  <si>
    <t>Power</t>
  </si>
  <si>
    <r>
      <t xml:space="preserve">Equipment's use </t>
    </r>
    <r>
      <rPr>
        <b/>
        <vertAlign val="superscript"/>
        <sz val="10"/>
        <color rgb="FF000000"/>
        <rFont val="Calibri"/>
        <family val="2"/>
        <scheme val="minor"/>
      </rPr>
      <t>(C)</t>
    </r>
  </si>
  <si>
    <t>Fuel</t>
  </si>
  <si>
    <t>Annual  consumption</t>
  </si>
  <si>
    <t>Annual use (hours)</t>
  </si>
  <si>
    <t>Age of equipment (years)</t>
  </si>
  <si>
    <r>
      <t>Efficiency</t>
    </r>
    <r>
      <rPr>
        <b/>
        <sz val="10"/>
        <color rgb="FF000000"/>
        <rFont val="Calibri"/>
        <family val="2"/>
        <scheme val="minor"/>
      </rPr>
      <t xml:space="preserve"> 
(%) </t>
    </r>
    <r>
      <rPr>
        <b/>
        <vertAlign val="superscript"/>
        <sz val="10"/>
        <color rgb="FF000000"/>
        <rFont val="Calibri"/>
        <family val="2"/>
        <scheme val="minor"/>
      </rPr>
      <t>(E)</t>
    </r>
  </si>
  <si>
    <t>Value</t>
  </si>
  <si>
    <r>
      <t>Unit</t>
    </r>
    <r>
      <rPr>
        <b/>
        <vertAlign val="superscript"/>
        <sz val="9"/>
        <color rgb="FF000000"/>
        <rFont val="Calibri"/>
        <family val="2"/>
        <scheme val="minor"/>
      </rPr>
      <t>(B)</t>
    </r>
  </si>
  <si>
    <r>
      <t>Unit</t>
    </r>
    <r>
      <rPr>
        <b/>
        <vertAlign val="superscript"/>
        <sz val="9"/>
        <color rgb="FF000000"/>
        <rFont val="Calibri"/>
        <family val="2"/>
        <scheme val="minor"/>
      </rPr>
      <t>(D)</t>
    </r>
  </si>
  <si>
    <t>(A) Diesel generator, motor, photovoltaic panel, etc.</t>
  </si>
  <si>
    <t>(B) Indicate the corresponding unit: kW or HP.</t>
  </si>
  <si>
    <t>(C) Emergency or scheduled.</t>
  </si>
  <si>
    <t>(D) Indicate the corresponding unit: tons, m3, kg, litres, etc.</t>
  </si>
  <si>
    <t>(E) Indicate this information only if it has been calculated from measurements and based on the Lower Calorific Value of the fuel.</t>
  </si>
  <si>
    <t>Does the establishment use Natural Gas?</t>
  </si>
  <si>
    <t>Go to 9</t>
  </si>
  <si>
    <t xml:space="preserve">
If yes, from a recent bill for each supply, complete the following information:</t>
  </si>
  <si>
    <t>(Please provide a copy of the Distributor's bill for each of the supplies you have and the monthly consumption data for at least 12 months)</t>
  </si>
  <si>
    <t>Distribution company</t>
  </si>
  <si>
    <t>Tariff</t>
  </si>
  <si>
    <t>Contracted capacity</t>
  </si>
  <si>
    <t>Is monthly data available?</t>
  </si>
  <si>
    <t>5. ELECTRICITY AND FUEL CONSUMPTION</t>
  </si>
  <si>
    <t>Annual fuel consumption:</t>
  </si>
  <si>
    <t>Provide detailed information on purchases of these fuels. Include purchases of at least 1 year, provide dates and amounts.</t>
  </si>
  <si>
    <t>Annual consumption</t>
  </si>
  <si>
    <r>
      <t xml:space="preserve">Measure unit </t>
    </r>
    <r>
      <rPr>
        <b/>
        <vertAlign val="superscript"/>
        <sz val="10"/>
        <color rgb="FF000000"/>
        <rFont val="Calibri"/>
        <family val="2"/>
        <scheme val="minor"/>
      </rPr>
      <t>(A)</t>
    </r>
  </si>
  <si>
    <t>Alternative unit</t>
  </si>
  <si>
    <t>LPG</t>
  </si>
  <si>
    <t>kg</t>
  </si>
  <si>
    <t>Querosene</t>
  </si>
  <si>
    <t>liters</t>
  </si>
  <si>
    <t>Gasoline</t>
  </si>
  <si>
    <t>Gasoil</t>
  </si>
  <si>
    <t xml:space="preserve">Fueloil </t>
  </si>
  <si>
    <t>tons</t>
  </si>
  <si>
    <t>Biomass (firewood)</t>
  </si>
  <si>
    <t>Firewood quality (mark an X):</t>
  </si>
  <si>
    <t>Green firewood (more than 40% moisture)</t>
  </si>
  <si>
    <t>Aired firewood (humidity between 30% and 40% moisture)</t>
  </si>
  <si>
    <t>Dried firewood (less than 30% moiture)</t>
  </si>
  <si>
    <t>% chipped firewood</t>
  </si>
  <si>
    <t>%</t>
  </si>
  <si>
    <t>% unchipped firewood</t>
  </si>
  <si>
    <t>Otros (especificar):</t>
  </si>
  <si>
    <t>(A) If the unit of measure is different from the one indicated, cross it out and put the correct one to the right.</t>
  </si>
  <si>
    <t>is there available information of consumption for at least 12 months? (Yes/No)</t>
  </si>
  <si>
    <t>6. PRODUCTION, DISTRIBUTION AND USE OF STEAM</t>
  </si>
  <si>
    <t>Do you use steam generators?</t>
  </si>
  <si>
    <t>Go to 13</t>
  </si>
  <si>
    <t>Concept</t>
  </si>
  <si>
    <t>Unit</t>
  </si>
  <si>
    <t>S.G. 1</t>
  </si>
  <si>
    <t>S.G. 2</t>
  </si>
  <si>
    <t>S.G. 3</t>
  </si>
  <si>
    <t>Steam Generator brand and model</t>
  </si>
  <si>
    <t xml:space="preserve">Average real steam production </t>
  </si>
  <si>
    <t>kg steam/h</t>
  </si>
  <si>
    <t>Steam pressure</t>
  </si>
  <si>
    <t>(A)</t>
  </si>
  <si>
    <r>
      <t>Steam temperature</t>
    </r>
    <r>
      <rPr>
        <vertAlign val="superscript"/>
        <sz val="11"/>
        <color rgb="FF000000"/>
        <rFont val="Calibri"/>
        <family val="2"/>
        <scheme val="minor"/>
      </rPr>
      <t>(B)</t>
    </r>
  </si>
  <si>
    <t>°C</t>
  </si>
  <si>
    <t>Feed water temperature</t>
  </si>
  <si>
    <r>
      <t xml:space="preserve">Flue gas chimney temperature </t>
    </r>
    <r>
      <rPr>
        <vertAlign val="superscript"/>
        <sz val="11"/>
        <color rgb="FF000000"/>
        <rFont val="Calibri"/>
        <family val="2"/>
        <scheme val="minor"/>
      </rPr>
      <t>(C)</t>
    </r>
  </si>
  <si>
    <t xml:space="preserve">Annual use of steam generator </t>
  </si>
  <si>
    <t>Qty</t>
  </si>
  <si>
    <r>
      <t xml:space="preserve">Time range(s) </t>
    </r>
    <r>
      <rPr>
        <vertAlign val="superscript"/>
        <sz val="11"/>
        <color rgb="FF000000"/>
        <rFont val="Calibri"/>
        <family val="2"/>
        <scheme val="minor"/>
      </rPr>
      <t>(D)</t>
    </r>
  </si>
  <si>
    <t>range</t>
  </si>
  <si>
    <t xml:space="preserve">ELECTRICITY OR USED FUELS </t>
  </si>
  <si>
    <t>Electricity or main fuel I</t>
  </si>
  <si>
    <t>name</t>
  </si>
  <si>
    <t>Alternative fuel II</t>
  </si>
  <si>
    <t>Alternative fuel III</t>
  </si>
  <si>
    <t>Percentaje of year using I</t>
  </si>
  <si>
    <t>Percentaje of year using II</t>
  </si>
  <si>
    <t>Percentaje of year using III</t>
  </si>
  <si>
    <t>Power or consumption per hour of I</t>
  </si>
  <si>
    <t>(E)</t>
  </si>
  <si>
    <t>Consumption per hour of II</t>
  </si>
  <si>
    <t>Consumption per hour of III</t>
  </si>
  <si>
    <r>
      <rPr>
        <sz val="11"/>
        <color rgb="FF000000"/>
        <rFont val="Calibri"/>
        <family val="2"/>
        <scheme val="minor"/>
      </rPr>
      <t>Rendimiento</t>
    </r>
    <r>
      <rPr>
        <sz val="10"/>
        <color rgb="FF000000"/>
        <rFont val="Calibri"/>
        <family val="2"/>
        <scheme val="minor"/>
      </rPr>
      <t xml:space="preserve"> (Sólo si es medido y referido a PCI)</t>
    </r>
  </si>
  <si>
    <t>STEAM USES</t>
  </si>
  <si>
    <r>
      <t>Low pressure steam (&lt; 5 kg/cm</t>
    </r>
    <r>
      <rPr>
        <vertAlign val="superscript"/>
        <sz val="11"/>
        <color rgb="FF000000"/>
        <rFont val="Calibri"/>
        <family val="2"/>
        <scheme val="minor"/>
      </rPr>
      <t>2</t>
    </r>
    <r>
      <rPr>
        <sz val="11"/>
        <color rgb="FF000000"/>
        <rFont val="Calibri"/>
        <family val="2"/>
        <scheme val="minor"/>
      </rPr>
      <t>)</t>
    </r>
  </si>
  <si>
    <r>
      <t>Mid pressure steam (5 a 15 kg/cm</t>
    </r>
    <r>
      <rPr>
        <vertAlign val="superscript"/>
        <sz val="11"/>
        <color rgb="FF000000"/>
        <rFont val="Calibri"/>
        <family val="2"/>
        <scheme val="minor"/>
      </rPr>
      <t>2</t>
    </r>
    <r>
      <rPr>
        <sz val="11"/>
        <color rgb="FF000000"/>
        <rFont val="Calibri"/>
        <family val="2"/>
        <scheme val="minor"/>
      </rPr>
      <t>)</t>
    </r>
  </si>
  <si>
    <r>
      <t>High pressure steam (&gt; 15 kg/cm</t>
    </r>
    <r>
      <rPr>
        <vertAlign val="superscript"/>
        <sz val="11"/>
        <color rgb="FF000000"/>
        <rFont val="Calibri"/>
        <family val="2"/>
        <scheme val="minor"/>
      </rPr>
      <t>2</t>
    </r>
    <r>
      <rPr>
        <sz val="11"/>
        <color rgb="FF000000"/>
        <rFont val="Calibri"/>
        <family val="2"/>
        <scheme val="minor"/>
      </rPr>
      <t>)</t>
    </r>
  </si>
  <si>
    <t>Total</t>
  </si>
  <si>
    <t xml:space="preserve">Industrial water heating </t>
  </si>
  <si>
    <t>Offices, locker rooms, dining room</t>
  </si>
  <si>
    <r>
      <t xml:space="preserve">Time range(s) </t>
    </r>
    <r>
      <rPr>
        <vertAlign val="superscript"/>
        <sz val="11"/>
        <color rgb="FF000000"/>
        <rFont val="Calibri"/>
        <family val="2"/>
        <scheme val="minor"/>
      </rPr>
      <t>(F)</t>
    </r>
  </si>
  <si>
    <t xml:space="preserve">
Percentage of steam produced that is mixed</t>
  </si>
  <si>
    <t>Percentage of steam produced that is recovered</t>
  </si>
  <si>
    <t>Complete only if it's measured total annual steam production or electricity or fuel consumption:</t>
  </si>
  <si>
    <t xml:space="preserve">Annual steam production </t>
  </si>
  <si>
    <t>(G)</t>
  </si>
  <si>
    <t xml:space="preserve">Electricity or fuel I annualy consumption </t>
  </si>
  <si>
    <t xml:space="preserve">Fuel II annualy consumption </t>
  </si>
  <si>
    <t xml:space="preserve">Fuel III annualy consumption </t>
  </si>
  <si>
    <t>Complete only if flue gas measurements are performed:</t>
  </si>
  <si>
    <r>
      <t>Carbon dioxide percentage (CO</t>
    </r>
    <r>
      <rPr>
        <vertAlign val="subscript"/>
        <sz val="11"/>
        <color rgb="FF000000"/>
        <rFont val="Calibri"/>
        <family val="2"/>
        <scheme val="minor"/>
      </rPr>
      <t>2</t>
    </r>
    <r>
      <rPr>
        <sz val="11"/>
        <color rgb="FF000000"/>
        <rFont val="Calibri"/>
        <family val="2"/>
        <scheme val="minor"/>
      </rPr>
      <t>)</t>
    </r>
  </si>
  <si>
    <r>
      <t>Oxigen percentage (O</t>
    </r>
    <r>
      <rPr>
        <vertAlign val="subscript"/>
        <sz val="11"/>
        <color rgb="FF000000"/>
        <rFont val="Calibri"/>
        <family val="2"/>
        <scheme val="minor"/>
      </rPr>
      <t>2</t>
    </r>
    <r>
      <rPr>
        <sz val="11"/>
        <color rgb="FF000000"/>
        <rFont val="Calibri"/>
        <family val="2"/>
        <scheme val="minor"/>
      </rPr>
      <t>)</t>
    </r>
  </si>
  <si>
    <t>Carbon monoxide concentration (CO)</t>
  </si>
  <si>
    <t>ppm</t>
  </si>
  <si>
    <t>Flue gas chimney temperature</t>
  </si>
  <si>
    <t>Combustion efficiency</t>
  </si>
  <si>
    <t>(A) Indicate the corresponding unit: kg/cm2, bar, atm, psi, etc.</t>
  </si>
  <si>
    <t xml:space="preserve">
(B) Indicate only in the case of producing SUPERHEATED steam. If the steam is saturated, write "saturation".</t>
  </si>
  <si>
    <t>(C) Indicate only if it is measured by a thermometer.</t>
  </si>
  <si>
    <t>(D) If hourly steam consumption is measured, attach a representative graph of a typical day.</t>
  </si>
  <si>
    <t>(E) Indicate the corresponding unit: kW, kg/h, l/h, m3/h, kcal/h, BTU/h, etc.</t>
  </si>
  <si>
    <t>(F) If hourly steam consumption for industrial water heating and non-productive uses is measured, attach a graph of a typical day.</t>
  </si>
  <si>
    <t>(G) Indicate the corresponding unit: tons, m3, etc.</t>
  </si>
  <si>
    <t xml:space="preserve">
Indicate the following data of the steam distribution system:</t>
  </si>
  <si>
    <t>Concepto</t>
  </si>
  <si>
    <t>Outdoor</t>
  </si>
  <si>
    <t xml:space="preserve">
Approximate length of steam pipes</t>
  </si>
  <si>
    <t>meters</t>
  </si>
  <si>
    <t>N/A</t>
  </si>
  <si>
    <t>State of the insulation of the steam pipes</t>
  </si>
  <si>
    <t xml:space="preserve">
With insulation</t>
  </si>
  <si>
    <t>Without insulation</t>
  </si>
  <si>
    <t>6. OTHER HEAT EQUIPMENT</t>
  </si>
  <si>
    <t>Do you use hot water boilers, boilers for productive use, electric boilers or thermal fluid boilers?</t>
  </si>
  <si>
    <t>caldera eléctrica</t>
  </si>
  <si>
    <t>caldera a gas natural</t>
  </si>
  <si>
    <t>Equipment 1</t>
  </si>
  <si>
    <t>Equipment 2</t>
  </si>
  <si>
    <t>Equipment 3</t>
  </si>
  <si>
    <t>Equipment 4</t>
  </si>
  <si>
    <r>
      <t xml:space="preserve">Equipment type </t>
    </r>
    <r>
      <rPr>
        <vertAlign val="superscript"/>
        <sz val="11"/>
        <color rgb="FF000000"/>
        <rFont val="Calibri"/>
        <family val="2"/>
        <scheme val="minor"/>
      </rPr>
      <t>(A)</t>
    </r>
  </si>
  <si>
    <t>specify</t>
  </si>
  <si>
    <t>Brand/model</t>
  </si>
  <si>
    <t>Number of same equipment</t>
  </si>
  <si>
    <t>nº</t>
  </si>
  <si>
    <r>
      <t xml:space="preserve">Heating fluid </t>
    </r>
    <r>
      <rPr>
        <vertAlign val="superscript"/>
        <sz val="11"/>
        <color rgb="FF000000"/>
        <rFont val="Calibri"/>
        <family val="2"/>
        <scheme val="minor"/>
      </rPr>
      <t>(B)</t>
    </r>
  </si>
  <si>
    <t>Estimated age</t>
  </si>
  <si>
    <t>years</t>
  </si>
  <si>
    <t>Solar water heater</t>
  </si>
  <si>
    <t>Yes/No</t>
  </si>
  <si>
    <t>Acumulation tank size</t>
  </si>
  <si>
    <t>lt</t>
  </si>
  <si>
    <t>Solar surface</t>
  </si>
  <si>
    <t>m2</t>
  </si>
  <si>
    <t>Rated heat output</t>
  </si>
  <si>
    <t>(C)</t>
  </si>
  <si>
    <t>Maximum working pressure</t>
  </si>
  <si>
    <t>Work pressure</t>
  </si>
  <si>
    <t>(D)</t>
  </si>
  <si>
    <t>Actual Average Fluid Production</t>
  </si>
  <si>
    <t>kg/hr</t>
  </si>
  <si>
    <t xml:space="preserve">Fluid input temperature </t>
  </si>
  <si>
    <t xml:space="preserve">Fluid output temperature </t>
  </si>
  <si>
    <r>
      <t xml:space="preserve">Flue gas chimney temperature </t>
    </r>
    <r>
      <rPr>
        <vertAlign val="superscript"/>
        <sz val="11"/>
        <color rgb="FF000000"/>
        <rFont val="Calibri"/>
        <family val="2"/>
        <scheme val="minor"/>
      </rPr>
      <t>(E)</t>
    </r>
  </si>
  <si>
    <t>Temperature (average) of chimney wall</t>
  </si>
  <si>
    <t>Annual use of equipment</t>
  </si>
  <si>
    <t>USES OF HEAT</t>
  </si>
  <si>
    <t>Use I</t>
  </si>
  <si>
    <t>Use II</t>
  </si>
  <si>
    <t>Use III</t>
  </si>
  <si>
    <t>Percentage of heat in Use I</t>
  </si>
  <si>
    <t>Percentage of heat in Use II</t>
  </si>
  <si>
    <t>Percentage of heat in Use III</t>
  </si>
  <si>
    <t>Complete only if it's measured total annual electricity or fuel consumption:</t>
  </si>
  <si>
    <t>(H)</t>
  </si>
  <si>
    <t>(A) Boiler, water heater, solar heater, etc.</t>
  </si>
  <si>
    <t>(B) Indicate if water, oil, etc. are heated.</t>
  </si>
  <si>
    <t>(C) Indicate the corresponding unit: BTU/h, kcal/h, etc.</t>
  </si>
  <si>
    <t>(D) Indicate the corresponding unit: kg/cm2, bar, atm, psi, etc.</t>
  </si>
  <si>
    <t>(E) Indicate only if it is measured by a thermometer.</t>
  </si>
  <si>
    <t>(F) If hourly steam consumption is measured, attach a representative graph of a typical day.</t>
  </si>
  <si>
    <t>(G) Indicate the corresponding unit: kW, kg/h, l/h, m3/h, kcal/h, BTU/h, etc.</t>
  </si>
  <si>
    <t>(H) Indicate the corresponding unit: tons, m3, etc.</t>
  </si>
  <si>
    <t>8. DIRECT HEAT (ovens, heaters, dryers, etc.)</t>
  </si>
  <si>
    <t>Do you use any equipment to produce direct heat?</t>
  </si>
  <si>
    <t>Go to 17</t>
  </si>
  <si>
    <t>(Only equipment with fuel or electricity as a heat source. Group equipment with the same characteristics and use)</t>
  </si>
  <si>
    <t>Equipment 5</t>
  </si>
  <si>
    <t>horno</t>
  </si>
  <si>
    <t>n°</t>
  </si>
  <si>
    <t>calentador</t>
  </si>
  <si>
    <t>Average age</t>
  </si>
  <si>
    <t>secadero</t>
  </si>
  <si>
    <t xml:space="preserve">
Process or application of heat</t>
  </si>
  <si>
    <t>otro</t>
  </si>
  <si>
    <t>Product obteined</t>
  </si>
  <si>
    <t>Data per equipment (individual):</t>
  </si>
  <si>
    <t>Average output production</t>
  </si>
  <si>
    <t>kg product/hr</t>
  </si>
  <si>
    <t>Process working temperature</t>
  </si>
  <si>
    <t>(B)</t>
  </si>
  <si>
    <t>Air recirculation percentage</t>
  </si>
  <si>
    <t xml:space="preserve">
Does it preheat combustion air?</t>
  </si>
  <si>
    <t>Does it recover heat from combustion gases?</t>
  </si>
  <si>
    <t xml:space="preserve">
Does it recover heat from the product obtained?</t>
  </si>
  <si>
    <t xml:space="preserve">
(A) Furnace, heater, dryer, reactor, etc.</t>
  </si>
  <si>
    <r>
      <t>(B) kW, W, l/h, kg/h, m</t>
    </r>
    <r>
      <rPr>
        <vertAlign val="superscript"/>
        <sz val="10"/>
        <color rgb="FF000000"/>
        <rFont val="Calibri"/>
        <family val="2"/>
        <scheme val="minor"/>
      </rPr>
      <t>3</t>
    </r>
    <r>
      <rPr>
        <sz val="10"/>
        <color rgb="FF000000"/>
        <rFont val="Calibri"/>
        <family val="2"/>
        <scheme val="minor"/>
      </rPr>
      <t>/h, etc.</t>
    </r>
  </si>
  <si>
    <t>9. DIRECT HEAT (ovens, heaters, dryers, etc.)</t>
  </si>
  <si>
    <t>Equipment 6</t>
  </si>
  <si>
    <t>Equipment 7</t>
  </si>
  <si>
    <t>Equipment 8</t>
  </si>
  <si>
    <t xml:space="preserve">
Complete only if the equipment is a dryer</t>
  </si>
  <si>
    <t>Input product moisture content</t>
  </si>
  <si>
    <t>Output product moisture content</t>
  </si>
  <si>
    <t xml:space="preserve">
Complete only if the equipment is a furnace or heater</t>
  </si>
  <si>
    <t>Type (batch or continuous)</t>
  </si>
  <si>
    <t>Input product temperature</t>
  </si>
  <si>
    <t>Equipment surface area</t>
  </si>
  <si>
    <r>
      <t>m</t>
    </r>
    <r>
      <rPr>
        <vertAlign val="superscript"/>
        <sz val="10"/>
        <color rgb="FF000000"/>
        <rFont val="Calibri"/>
        <family val="2"/>
        <scheme val="minor"/>
      </rPr>
      <t>2</t>
    </r>
  </si>
  <si>
    <t xml:space="preserve">
Equipment openings area</t>
  </si>
  <si>
    <t>Oxigen percentage (O2)</t>
  </si>
  <si>
    <r>
      <t>(C) kWh, tons, m</t>
    </r>
    <r>
      <rPr>
        <vertAlign val="superscript"/>
        <sz val="10"/>
        <color rgb="FF000000"/>
        <rFont val="Calibri"/>
        <family val="2"/>
        <scheme val="minor"/>
      </rPr>
      <t>3</t>
    </r>
    <r>
      <rPr>
        <sz val="10"/>
        <color rgb="FF000000"/>
        <rFont val="Calibri"/>
        <family val="2"/>
        <scheme val="minor"/>
      </rPr>
      <t>, etc.</t>
    </r>
  </si>
  <si>
    <t>ENGINES</t>
  </si>
  <si>
    <t>17 Do you use thermal machines for fixed engines (internal combustion engines, turbines, etc.)?</t>
  </si>
  <si>
    <t>Go to 18</t>
  </si>
  <si>
    <t xml:space="preserve">
(Group equipment with the same characteristics and use. DO NOT INCLUDE power generation equipment here)</t>
  </si>
  <si>
    <r>
      <t xml:space="preserve">
Machine type </t>
    </r>
    <r>
      <rPr>
        <b/>
        <vertAlign val="superscript"/>
        <sz val="11"/>
        <color indexed="8"/>
        <rFont val="Calibri"/>
        <family val="2"/>
        <scheme val="minor"/>
      </rPr>
      <t>(A)</t>
    </r>
  </si>
  <si>
    <r>
      <t xml:space="preserve">Use or equipment that drives </t>
    </r>
    <r>
      <rPr>
        <b/>
        <vertAlign val="superscript"/>
        <sz val="11"/>
        <color indexed="8"/>
        <rFont val="Calibri"/>
        <family val="2"/>
        <scheme val="minor"/>
      </rPr>
      <t>(B)</t>
    </r>
  </si>
  <si>
    <t>Number of equal equipments</t>
  </si>
  <si>
    <t>Average age (years)</t>
  </si>
  <si>
    <r>
      <t xml:space="preserve">Fuel </t>
    </r>
    <r>
      <rPr>
        <b/>
        <vertAlign val="superscript"/>
        <sz val="11"/>
        <color indexed="8"/>
        <rFont val="Calibri"/>
        <family val="2"/>
        <scheme val="minor"/>
      </rPr>
      <t>(D)</t>
    </r>
  </si>
  <si>
    <t>Consumption per hour</t>
  </si>
  <si>
    <t>Annual use</t>
  </si>
  <si>
    <t>Does it recover waste heat?</t>
  </si>
  <si>
    <r>
      <t xml:space="preserve">Unit </t>
    </r>
    <r>
      <rPr>
        <b/>
        <vertAlign val="superscript"/>
        <sz val="11"/>
        <color rgb="FF000000"/>
        <rFont val="Calibri"/>
        <family val="2"/>
        <scheme val="minor"/>
      </rPr>
      <t xml:space="preserve">(C) </t>
    </r>
  </si>
  <si>
    <r>
      <t xml:space="preserve">Unit </t>
    </r>
    <r>
      <rPr>
        <b/>
        <vertAlign val="superscript"/>
        <sz val="11"/>
        <color rgb="FF000000"/>
        <rFont val="Calibri"/>
        <family val="2"/>
        <scheme val="minor"/>
      </rPr>
      <t xml:space="preserve">(E) </t>
    </r>
  </si>
  <si>
    <t>Hours/day</t>
  </si>
  <si>
    <t>Days/week</t>
  </si>
  <si>
    <t>weeks/ year</t>
  </si>
  <si>
    <t xml:space="preserve">
(A) Otto engine, diesel engine, steam turbine, gas turbine, steam engine.</t>
  </si>
  <si>
    <t>(C) HP, CV, kW, etc.</t>
  </si>
  <si>
    <t>(E) l/h, kg/h, kcal/h, etc.</t>
  </si>
  <si>
    <t xml:space="preserve">
(B) Pump, compressor, mill, etc.</t>
  </si>
  <si>
    <t xml:space="preserve">
(D) Diesel, gasoline, etc.</t>
  </si>
  <si>
    <t>Observaciones:</t>
  </si>
  <si>
    <t>7.Electrical Driving force</t>
  </si>
  <si>
    <t>Do they use electrical motors?</t>
  </si>
  <si>
    <t>List all electric motors (Group equipment with the same characteristics and use):</t>
  </si>
  <si>
    <r>
      <t xml:space="preserve">Complete only if measurements are made </t>
    </r>
    <r>
      <rPr>
        <b/>
        <i/>
        <vertAlign val="superscript"/>
        <sz val="8"/>
        <color rgb="FF000000"/>
        <rFont val="Calibri"/>
        <family val="2"/>
        <scheme val="minor"/>
      </rPr>
      <t>(D)</t>
    </r>
  </si>
  <si>
    <r>
      <t xml:space="preserve">Equipment type </t>
    </r>
    <r>
      <rPr>
        <b/>
        <vertAlign val="superscript"/>
        <sz val="11"/>
        <color rgb="FF000000"/>
        <rFont val="Calibri"/>
        <family val="2"/>
        <scheme val="minor"/>
      </rPr>
      <t>(A)</t>
    </r>
  </si>
  <si>
    <t>Equipment name</t>
  </si>
  <si>
    <t>Brand/
Model</t>
  </si>
  <si>
    <t>Qty (n°)</t>
  </si>
  <si>
    <t>Rated power</t>
  </si>
  <si>
    <t>Age (years)</t>
  </si>
  <si>
    <t>Variable Speed Drive</t>
  </si>
  <si>
    <t>Average number of rewindings</t>
  </si>
  <si>
    <t>Measured V (V)</t>
  </si>
  <si>
    <t>Measured I (A)</t>
  </si>
  <si>
    <t>Measured power (kW)</t>
  </si>
  <si>
    <t>Measured PF</t>
  </si>
  <si>
    <r>
      <t xml:space="preserve">Unit </t>
    </r>
    <r>
      <rPr>
        <b/>
        <vertAlign val="superscript"/>
        <sz val="10"/>
        <color rgb="FF000000"/>
        <rFont val="Calibri"/>
        <family val="2"/>
        <scheme val="minor"/>
      </rPr>
      <t>(B)</t>
    </r>
  </si>
  <si>
    <t>Hours/
day</t>
  </si>
  <si>
    <t>Days/
week</t>
  </si>
  <si>
    <t>weeks/
year</t>
  </si>
  <si>
    <t>Tipo</t>
  </si>
  <si>
    <t>Compresor</t>
  </si>
  <si>
    <t>Bomba</t>
  </si>
  <si>
    <t>Ventilador</t>
  </si>
  <si>
    <t>Otros</t>
  </si>
  <si>
    <t>(A) Example: conveyor belts, machine tools, presses, mills, etc.</t>
  </si>
  <si>
    <t>(C) Answer only if you have a consumption meter.</t>
  </si>
  <si>
    <t>(E) Indicate this value for the 100% load factor.</t>
  </si>
  <si>
    <t>11. Refrigeration processes / Cooling rooms</t>
  </si>
  <si>
    <t>Do you use refrigeration equipment in the  processes?</t>
  </si>
  <si>
    <t>Go to 20</t>
  </si>
  <si>
    <t xml:space="preserve">
(Group equipment with the same characteristics and use)</t>
  </si>
  <si>
    <t>System 1</t>
  </si>
  <si>
    <t>System 2</t>
  </si>
  <si>
    <t>System 3</t>
  </si>
  <si>
    <t>System 4</t>
  </si>
  <si>
    <r>
      <t xml:space="preserve">Equipment type </t>
    </r>
    <r>
      <rPr>
        <vertAlign val="superscript"/>
        <sz val="11"/>
        <color theme="1"/>
        <rFont val="Calibri"/>
        <family val="2"/>
        <scheme val="minor"/>
      </rPr>
      <t>(A)</t>
    </r>
  </si>
  <si>
    <t>especify</t>
  </si>
  <si>
    <t>Number of same equipments</t>
  </si>
  <si>
    <t>Product to refrigerate</t>
  </si>
  <si>
    <t>Refrigerating capacity</t>
  </si>
  <si>
    <t>kW electrico</t>
  </si>
  <si>
    <t>Cold temperature</t>
  </si>
  <si>
    <r>
      <t>Source of energy</t>
    </r>
    <r>
      <rPr>
        <vertAlign val="superscript"/>
        <sz val="11"/>
        <color rgb="FF000000"/>
        <rFont val="Calibri"/>
        <family val="2"/>
        <scheme val="minor"/>
      </rPr>
      <t xml:space="preserve"> (C)</t>
    </r>
  </si>
  <si>
    <t>Equipment power</t>
  </si>
  <si>
    <r>
      <t xml:space="preserve">Hours per day </t>
    </r>
    <r>
      <rPr>
        <vertAlign val="superscript"/>
        <sz val="10"/>
        <color indexed="8"/>
        <rFont val="Calibri"/>
        <family val="2"/>
        <scheme val="minor"/>
      </rPr>
      <t>(E)</t>
    </r>
  </si>
  <si>
    <t>Coefficient of performance (C.O.P.)</t>
  </si>
  <si>
    <t>value</t>
  </si>
  <si>
    <r>
      <t xml:space="preserve"> Complete </t>
    </r>
    <r>
      <rPr>
        <b/>
        <i/>
        <u/>
        <sz val="11"/>
        <color theme="1"/>
        <rFont val="Calibri"/>
        <family val="2"/>
        <scheme val="minor"/>
      </rPr>
      <t>only</t>
    </r>
    <r>
      <rPr>
        <b/>
        <i/>
        <sz val="11"/>
        <color theme="1"/>
        <rFont val="Calibri"/>
        <family val="2"/>
        <scheme val="minor"/>
      </rPr>
      <t xml:space="preserve"> if it's measured total annual energy consumption:</t>
    </r>
  </si>
  <si>
    <t>Annual energy consumption</t>
  </si>
  <si>
    <t>(F)</t>
  </si>
  <si>
    <r>
      <t xml:space="preserve">Complete </t>
    </r>
    <r>
      <rPr>
        <b/>
        <i/>
        <u/>
        <sz val="11"/>
        <color theme="1"/>
        <rFont val="Calibri"/>
        <family val="2"/>
        <scheme val="minor"/>
      </rPr>
      <t>only</t>
    </r>
    <r>
      <rPr>
        <b/>
        <i/>
        <sz val="11"/>
        <color theme="1"/>
        <rFont val="Calibri"/>
        <family val="2"/>
        <scheme val="minor"/>
      </rPr>
      <t xml:space="preserve"> if it is a cold compression equipment:</t>
    </r>
  </si>
  <si>
    <t xml:space="preserve">Motor speed </t>
  </si>
  <si>
    <t>RPM</t>
  </si>
  <si>
    <t>Average load</t>
  </si>
  <si>
    <t xml:space="preserve">
Compressor inlet pressure</t>
  </si>
  <si>
    <t>Compressor output pressure</t>
  </si>
  <si>
    <t>(A) Reciprocating compressor, rotary compressor, centrifugal compressor, single or double effect absorption, rooftop, split, chiller.</t>
  </si>
  <si>
    <t>(B) Indicate the unit: ton of refrigeration/h, frigories/h, BTU/h, etc.</t>
  </si>
  <si>
    <t xml:space="preserve">
(C) Indicate electricity or fuel used.</t>
  </si>
  <si>
    <t>(D)  Indicate the unit: kW, HP, CV, BTU/h, kcal/h, etc.</t>
  </si>
  <si>
    <t>(E) 
They are the hours of cold that can be 24 per day</t>
  </si>
  <si>
    <t>(F) 
If it is electricity in kWh; if it is fuel in liters, m3, ton, etc.</t>
  </si>
  <si>
    <t>(G) Indicate the unit: kg/cm2, bar, atm, psi, etc.</t>
  </si>
  <si>
    <t>12.INTERNAL TRANSPORTATION</t>
  </si>
  <si>
    <r>
      <t xml:space="preserve">Do you use vehicles to move loads </t>
    </r>
    <r>
      <rPr>
        <b/>
        <u/>
        <sz val="11"/>
        <color theme="1"/>
        <rFont val="Calibri"/>
        <family val="2"/>
        <scheme val="minor"/>
      </rPr>
      <t>within</t>
    </r>
    <r>
      <rPr>
        <b/>
        <sz val="11"/>
        <color theme="1"/>
        <rFont val="Calibri"/>
        <family val="2"/>
        <scheme val="minor"/>
      </rPr>
      <t xml:space="preserve"> the establishment?</t>
    </r>
  </si>
  <si>
    <t>Go to 21</t>
  </si>
  <si>
    <t>Example: forklifts, tractors, mobile cranes, etc. DO NOT INCLUDE vehicles leaving the establishment such as cars, vans, trucks, etc.</t>
  </si>
  <si>
    <t>Type of vehicle</t>
  </si>
  <si>
    <r>
      <t xml:space="preserve">Source of energy </t>
    </r>
    <r>
      <rPr>
        <b/>
        <vertAlign val="superscript"/>
        <sz val="9"/>
        <color theme="1"/>
        <rFont val="Calibri"/>
        <family val="2"/>
        <scheme val="minor"/>
      </rPr>
      <t>(B)</t>
    </r>
  </si>
  <si>
    <r>
      <t xml:space="preserve">LPG tank </t>
    </r>
    <r>
      <rPr>
        <b/>
        <vertAlign val="superscript"/>
        <sz val="8.5"/>
        <color theme="1"/>
        <rFont val="Calibri"/>
        <family val="2"/>
        <scheme val="minor"/>
      </rPr>
      <t>(C)</t>
    </r>
  </si>
  <si>
    <r>
      <t xml:space="preserve">Unit </t>
    </r>
    <r>
      <rPr>
        <b/>
        <vertAlign val="superscript"/>
        <sz val="10"/>
        <color indexed="8"/>
        <rFont val="Calibri"/>
        <family val="2"/>
        <scheme val="minor"/>
      </rPr>
      <t>(A)</t>
    </r>
  </si>
  <si>
    <t>hours/day</t>
  </si>
  <si>
    <t>days/
week</t>
  </si>
  <si>
    <t>(A) HP or kW.</t>
  </si>
  <si>
    <t>(B)
Indicate electricity or fuel used. If it is electricity, indicate the number of motor rewindings in Observations.</t>
  </si>
  <si>
    <t>(C) If they use LPG as a source, indicate: 13 kg LPG tank, gas cylinder, etc.</t>
  </si>
  <si>
    <t>Electricidad</t>
  </si>
  <si>
    <t>Gas oil</t>
  </si>
  <si>
    <t>GLP</t>
  </si>
  <si>
    <t>8. AIR CONDITIONERS</t>
  </si>
  <si>
    <t>Indicate the artifacts used in offices, dining room, changing rooms, etc.:</t>
  </si>
  <si>
    <t xml:space="preserve">
Indicate air conditioning equipment and other general equipment.</t>
  </si>
  <si>
    <t>System (a)</t>
  </si>
  <si>
    <t>Type</t>
  </si>
  <si>
    <t>Temperature (ºC)</t>
  </si>
  <si>
    <t>Temp of set point (ºC)</t>
  </si>
  <si>
    <t>Device's qty (n°)</t>
  </si>
  <si>
    <t>Electric power</t>
  </si>
  <si>
    <t>Thermal pwoer</t>
  </si>
  <si>
    <r>
      <t xml:space="preserve">COP </t>
    </r>
    <r>
      <rPr>
        <b/>
        <vertAlign val="superscript"/>
        <sz val="10"/>
        <color theme="1"/>
        <rFont val="Calibri"/>
        <family val="2"/>
        <scheme val="minor"/>
      </rPr>
      <t>(B)</t>
    </r>
  </si>
  <si>
    <r>
      <t xml:space="preserve">Unit </t>
    </r>
    <r>
      <rPr>
        <b/>
        <vertAlign val="superscript"/>
        <sz val="10"/>
        <color indexed="8"/>
        <rFont val="Calibri"/>
        <family val="2"/>
        <scheme val="minor"/>
      </rPr>
      <t>(C)</t>
    </r>
  </si>
  <si>
    <t>AC</t>
  </si>
  <si>
    <t>Split</t>
  </si>
  <si>
    <t>kW</t>
  </si>
  <si>
    <t>Central AC</t>
  </si>
  <si>
    <t>Outdoor unit</t>
  </si>
  <si>
    <t>BTU/h</t>
  </si>
  <si>
    <t>Air handler</t>
  </si>
  <si>
    <t xml:space="preserve">(A) AC for split standard units or Central AC </t>
  </si>
  <si>
    <t>(B) Indicate or calculate COP</t>
  </si>
  <si>
    <t>(C) Watt, kW, HP, kcal/h, etc.</t>
  </si>
  <si>
    <t>XII.  SOLAR POWER</t>
  </si>
  <si>
    <t>Do you use solar energy in the establishment?</t>
  </si>
  <si>
    <r>
      <t xml:space="preserve">
(Identify in </t>
    </r>
    <r>
      <rPr>
        <b/>
        <sz val="11"/>
        <color theme="1"/>
        <rFont val="Calibri"/>
        <family val="2"/>
        <scheme val="minor"/>
      </rPr>
      <t>Observations</t>
    </r>
    <r>
      <rPr>
        <sz val="11"/>
        <color theme="1"/>
        <rFont val="Calibri"/>
        <family val="2"/>
        <scheme val="minor"/>
      </rPr>
      <t xml:space="preserve"> those equipments that are </t>
    </r>
    <r>
      <rPr>
        <u/>
        <sz val="11"/>
        <color theme="1"/>
        <rFont val="Calibri"/>
        <family val="2"/>
        <scheme val="minor"/>
      </rPr>
      <t>not</t>
    </r>
    <r>
      <rPr>
        <sz val="11"/>
        <color theme="1"/>
        <rFont val="Calibri"/>
        <family val="2"/>
        <scheme val="minor"/>
      </rPr>
      <t xml:space="preserve"> operational)</t>
    </r>
  </si>
  <si>
    <t>Storage tank capacity (l)</t>
  </si>
  <si>
    <t>Heating temperature (°C)</t>
  </si>
  <si>
    <r>
      <t>Energy generation (kcal/year)</t>
    </r>
    <r>
      <rPr>
        <b/>
        <vertAlign val="superscript"/>
        <sz val="11"/>
        <color theme="1"/>
        <rFont val="Calibri"/>
        <family val="2"/>
        <scheme val="minor"/>
      </rPr>
      <t>(A)</t>
    </r>
  </si>
  <si>
    <t>Last year's energy generation (kWh/año)</t>
  </si>
  <si>
    <t>Are you interested in the use of solar energy in the establishment?</t>
  </si>
  <si>
    <t>Have you carried out any technical-economic feasibility study to use solar energy?</t>
  </si>
  <si>
    <t>9. LIGHTING</t>
  </si>
  <si>
    <t xml:space="preserve">
Indicate the energy consumed:</t>
  </si>
  <si>
    <t>kWh</t>
  </si>
  <si>
    <t>Indicate the data on lighting according to the sectors of the establishment:</t>
  </si>
  <si>
    <t xml:space="preserve">
(Group the lamps by type and power)</t>
  </si>
  <si>
    <t>Sector/Area</t>
  </si>
  <si>
    <t>Luminary Qty (n°)</t>
  </si>
  <si>
    <t>Control auto?</t>
  </si>
  <si>
    <t>Rated power (W)</t>
  </si>
  <si>
    <t>Other</t>
  </si>
  <si>
    <t>(A) Indicate if the indicated consumption corresponds to all the switchboards or to which switchboards in particular.</t>
  </si>
  <si>
    <t>(B)Halogen, Incandescent, Fluorescent and IM, Mercury Vapor, Metal Halides, High Pressure Sodium, Low Pressure Sodium, LED.</t>
  </si>
  <si>
    <t>10. FRIDGES,FREEZERS, COOLING CHAMBER, ICE MACHINES</t>
  </si>
  <si>
    <t>System</t>
  </si>
  <si>
    <t>Temp Set point (ºC)</t>
  </si>
  <si>
    <t>COP</t>
  </si>
  <si>
    <t>Lists</t>
  </si>
  <si>
    <t>Office</t>
  </si>
  <si>
    <t>Fridges</t>
  </si>
  <si>
    <t>Small</t>
  </si>
  <si>
    <t>Freezer</t>
  </si>
  <si>
    <t>Store room</t>
  </si>
  <si>
    <t>Horizontal 2 door freezer</t>
  </si>
  <si>
    <t>Cold Chamber</t>
  </si>
  <si>
    <t>Ice Machines</t>
  </si>
  <si>
    <t>(A) Stoves, hot water tanks, water heaters, air conditioners, refrigerators, kitchens, coffee machines, computers, ceiling fan, standing fans, etc.</t>
  </si>
  <si>
    <t>(B) Electricity, LPG, natural gas, diesel, etc.</t>
  </si>
  <si>
    <t>11. OTHERS EQUIPMENTS</t>
  </si>
  <si>
    <t>Indicate the main artifacts you use in offices, dining room, changing rooms, etc.:</t>
  </si>
  <si>
    <r>
      <t xml:space="preserve">Type of device </t>
    </r>
    <r>
      <rPr>
        <b/>
        <vertAlign val="superscript"/>
        <sz val="11"/>
        <color indexed="8"/>
        <rFont val="Calibri"/>
        <family val="2"/>
        <scheme val="minor"/>
      </rPr>
      <t>(A)</t>
    </r>
  </si>
  <si>
    <t>Model</t>
  </si>
  <si>
    <t>Unit power</t>
  </si>
  <si>
    <r>
      <rPr>
        <b/>
        <sz val="10"/>
        <color rgb="FF000000"/>
        <rFont val="Calibri"/>
        <family val="2"/>
        <scheme val="minor"/>
      </rPr>
      <t xml:space="preserve">Unit </t>
    </r>
    <r>
      <rPr>
        <b/>
        <vertAlign val="superscript"/>
        <sz val="10"/>
        <color rgb="FF000000"/>
        <rFont val="Calibri"/>
        <family val="2"/>
        <scheme val="minor"/>
      </rPr>
      <t>(B)</t>
    </r>
  </si>
  <si>
    <t>(A) Electric stoves, coffee machines, computers, microwaves, water coolers, electric water heaters, etc.</t>
  </si>
  <si>
    <t>(B) Watt, kW, HP, kcal/h, etc.</t>
  </si>
  <si>
    <t>12. COMPRESSED AIR</t>
  </si>
  <si>
    <t>Is there a compressed air system?</t>
  </si>
  <si>
    <t>Name</t>
  </si>
  <si>
    <t>Use</t>
  </si>
  <si>
    <t>Compressor type</t>
  </si>
  <si>
    <t>Age</t>
  </si>
  <si>
    <t>Brand</t>
  </si>
  <si>
    <r>
      <t xml:space="preserve">Rated power </t>
    </r>
    <r>
      <rPr>
        <b/>
        <vertAlign val="superscript"/>
        <sz val="10"/>
        <color rgb="FF000000"/>
        <rFont val="Calibri"/>
        <family val="2"/>
        <scheme val="minor"/>
      </rPr>
      <t>(A)</t>
    </r>
  </si>
  <si>
    <r>
      <t xml:space="preserve">Set point pressure </t>
    </r>
    <r>
      <rPr>
        <b/>
        <vertAlign val="superscript"/>
        <sz val="10"/>
        <color rgb="FF000000"/>
        <rFont val="Calibri"/>
        <family val="2"/>
        <scheme val="minor"/>
      </rPr>
      <t>(B)</t>
    </r>
  </si>
  <si>
    <t>% time loading</t>
  </si>
  <si>
    <t>% time unloading</t>
  </si>
  <si>
    <t>Loading power (kW)</t>
  </si>
  <si>
    <t>Unloading power (kW)</t>
  </si>
  <si>
    <t xml:space="preserve"> VSD available?</t>
  </si>
  <si>
    <t>Compressed air</t>
  </si>
  <si>
    <t>Mes</t>
  </si>
  <si>
    <t>(A) kW or HP.</t>
  </si>
  <si>
    <t>Positive displacement</t>
  </si>
  <si>
    <t>Jan</t>
  </si>
  <si>
    <t>If yes, attach.</t>
  </si>
  <si>
    <t>Year</t>
  </si>
  <si>
    <t>May</t>
  </si>
  <si>
    <t>Dryer 1</t>
  </si>
  <si>
    <t>Dryer 2</t>
  </si>
  <si>
    <t>13. PUMPING AND VENTILATION</t>
  </si>
  <si>
    <t>Is there pumping equipment?</t>
  </si>
  <si>
    <t xml:space="preserve">
List all the pumping equipment (Group equipment with the same characteristics and use):</t>
  </si>
  <si>
    <r>
      <t xml:space="preserve">Complete only if measurements are made </t>
    </r>
    <r>
      <rPr>
        <b/>
        <i/>
        <vertAlign val="superscript"/>
        <sz val="8"/>
        <color rgb="FF000000"/>
        <rFont val="Calibri"/>
        <family val="2"/>
        <scheme val="minor"/>
      </rPr>
      <t>(E)</t>
    </r>
  </si>
  <si>
    <t>Zone/Use</t>
  </si>
  <si>
    <t>Type of pump/fan (A)</t>
  </si>
  <si>
    <r>
      <t xml:space="preserve">Drive's class </t>
    </r>
    <r>
      <rPr>
        <b/>
        <sz val="8"/>
        <color rgb="FF000000"/>
        <rFont val="Calibri"/>
        <family val="2"/>
        <scheme val="minor"/>
      </rPr>
      <t>(C)</t>
    </r>
  </si>
  <si>
    <t>Centrifugue</t>
  </si>
  <si>
    <t>Multi-stage submersible</t>
  </si>
  <si>
    <t>Screw</t>
  </si>
  <si>
    <t>Is there ventilation equipment?</t>
  </si>
  <si>
    <t xml:space="preserve">
List all the ventilation equipment (Group equipment with the same characteristics and use):</t>
  </si>
  <si>
    <t>(A) 
(A) Centrifugal, multi-stage submersible, axial, lobe, screw</t>
  </si>
  <si>
    <t>(B) kW or HP</t>
  </si>
  <si>
    <t>(C) IE1, IE2, IE3</t>
  </si>
  <si>
    <t>(D) Answer only if you have a consumption meter.</t>
  </si>
  <si>
    <t>(E) Measurements made to a motor with the same characteristics</t>
  </si>
  <si>
    <t>14. ON-SITE  MEASUREMENTS</t>
  </si>
  <si>
    <t xml:space="preserve">
Power quality measurements or records</t>
  </si>
  <si>
    <t xml:space="preserve">
Are there energy quality studies?</t>
  </si>
  <si>
    <t>Voltage (V)</t>
  </si>
  <si>
    <t>Power factor</t>
  </si>
  <si>
    <t xml:space="preserve">
Measurements of electrical equipment:</t>
  </si>
  <si>
    <t>Equipment's type</t>
  </si>
  <si>
    <t>Equipment ID</t>
  </si>
  <si>
    <t>Mono or triphasic</t>
  </si>
  <si>
    <t>Current (A)</t>
  </si>
  <si>
    <t>Power (kW)</t>
  </si>
  <si>
    <t>Lighting and temperature measurements</t>
  </si>
  <si>
    <t>Area</t>
  </si>
  <si>
    <t>Location</t>
  </si>
  <si>
    <t>Value (lux)</t>
  </si>
  <si>
    <t>Temp (°C)</t>
  </si>
  <si>
    <t>Description (desk, work table, height, etc)</t>
  </si>
  <si>
    <t>Main light source</t>
  </si>
  <si>
    <t>Secondary light source</t>
  </si>
  <si>
    <t xml:space="preserve">
Thermal equipment</t>
  </si>
  <si>
    <t>Equipment</t>
  </si>
  <si>
    <t>Part</t>
  </si>
  <si>
    <t>Value (°C)</t>
  </si>
  <si>
    <t>Thermography description</t>
  </si>
  <si>
    <t>Physical spaces</t>
  </si>
  <si>
    <t>Places or equipment measured</t>
  </si>
  <si>
    <t>Description</t>
  </si>
  <si>
    <t>PV ASSESSMENT</t>
  </si>
  <si>
    <t>Assessment of the PV installation potential</t>
  </si>
  <si>
    <t>Physical space N°1</t>
  </si>
  <si>
    <t>Area description</t>
  </si>
  <si>
    <t>Type of area for PV panels</t>
  </si>
  <si>
    <t>(roof, carpark, open ground)</t>
  </si>
  <si>
    <r>
      <t>Available space (m</t>
    </r>
    <r>
      <rPr>
        <vertAlign val="superscript"/>
        <sz val="11"/>
        <color theme="1"/>
        <rFont val="Calibri"/>
        <family val="2"/>
        <scheme val="minor"/>
      </rPr>
      <t>2</t>
    </r>
    <r>
      <rPr>
        <sz val="11"/>
        <color theme="1"/>
        <rFont val="Calibri"/>
        <family val="2"/>
        <scheme val="minor"/>
      </rPr>
      <t>)</t>
    </r>
  </si>
  <si>
    <t>Azimuth angle</t>
  </si>
  <si>
    <t>In case of roofop, describe material:</t>
  </si>
  <si>
    <t>Current tilt of space (°)</t>
  </si>
  <si>
    <t>Required tilt for panels (°)</t>
  </si>
  <si>
    <t>Current use of space</t>
  </si>
  <si>
    <t>Access and security</t>
  </si>
  <si>
    <t>Physical space N°2</t>
  </si>
  <si>
    <t>Physical space N°3</t>
  </si>
  <si>
    <t>Electrical Installation</t>
  </si>
  <si>
    <t>Type of electrical connection (three-phase or single-phase, status and photos)</t>
  </si>
  <si>
    <t>Describe distance from panel to the panels's location. Electrical panel location in Google earth</t>
  </si>
  <si>
    <t>Contracted power of the building (kW)</t>
  </si>
  <si>
    <t>Cable sections size (mm)</t>
  </si>
  <si>
    <t>Capacity of the main switch (Amps)</t>
  </si>
  <si>
    <t>Measure current demand (Amps)</t>
  </si>
  <si>
    <t>Measure current demand (kW)</t>
  </si>
  <si>
    <t>Areas need to be marked on a google earth image or map, described in terms of characteristics, challenges, requirements, roof conditions, etc. Photos are required.Shades and obstacles. Distance to keep from any structure or space. Describe, meaure heights, take pictures.</t>
  </si>
  <si>
    <t>19.  PHOTOS &amp; THERMOGRAPHIES</t>
  </si>
  <si>
    <t>Picture's Checklist</t>
  </si>
  <si>
    <t>Place or equipment</t>
  </si>
  <si>
    <t>Front</t>
  </si>
  <si>
    <t>Plant</t>
  </si>
  <si>
    <t>Product</t>
  </si>
  <si>
    <t>Windows detail</t>
  </si>
  <si>
    <t>Roof detail</t>
  </si>
  <si>
    <t>Roof space</t>
  </si>
  <si>
    <t>*variables identificación</t>
  </si>
  <si>
    <t>20.Parameter's calculation-EEMM</t>
  </si>
  <si>
    <t>EEM 1. Efficient lighting</t>
  </si>
  <si>
    <t xml:space="preserve">
EEM 2. Automatic lighting control</t>
  </si>
  <si>
    <t xml:space="preserve">
EEM 3. Pipe insulation</t>
  </si>
  <si>
    <t>EEM 4. Tank isolation</t>
  </si>
  <si>
    <t>EEM 5. Furnace insulation</t>
  </si>
  <si>
    <t>EEM 6. Cold chamber isolation</t>
  </si>
  <si>
    <t xml:space="preserve">
% reduction in hours</t>
  </si>
  <si>
    <t xml:space="preserve">
Section</t>
  </si>
  <si>
    <t>Tank</t>
  </si>
  <si>
    <t>Surface to isolate</t>
  </si>
  <si>
    <t xml:space="preserve">
Control system type</t>
  </si>
  <si>
    <t>Associated equipment</t>
  </si>
  <si>
    <t xml:space="preserve">Associated furnace </t>
  </si>
  <si>
    <t>Associated chamber</t>
  </si>
  <si>
    <t>Energy source</t>
  </si>
  <si>
    <t>Length</t>
  </si>
  <si>
    <t>Height</t>
  </si>
  <si>
    <t>Yield / COP</t>
  </si>
  <si>
    <t>Diameter</t>
  </si>
  <si>
    <t>Surface temperature</t>
  </si>
  <si>
    <t>Ambient temperature</t>
  </si>
  <si>
    <t>Pipe temperature</t>
  </si>
  <si>
    <t>EEM 7. Efficient drives</t>
  </si>
  <si>
    <t>EEM 8. Combustion adjustment</t>
  </si>
  <si>
    <t>EEM 9. VSD in pumps and fans</t>
  </si>
  <si>
    <t>EEM 10. Pressure reduction in compressed air</t>
  </si>
  <si>
    <t>EEM 11. Leak reduction campaign</t>
  </si>
  <si>
    <t>EEM 12. VSD in compressed air compressors</t>
  </si>
  <si>
    <t>Equipment and quantity</t>
  </si>
  <si>
    <t>Equipment, brand, model</t>
  </si>
  <si>
    <t>Current working pressures (pressure gauge readings)</t>
  </si>
  <si>
    <t xml:space="preserve">Current leak's energy consumption </t>
  </si>
  <si>
    <t xml:space="preserve">
Relieve variation in demand</t>
  </si>
  <si>
    <t>Type (pump/fan)</t>
  </si>
  <si>
    <t>% of time in every load range (25%, 50%, 75%, over 90%)</t>
  </si>
  <si>
    <t>Thermal power</t>
  </si>
  <si>
    <t>Required working pressures</t>
  </si>
  <si>
    <t>Current efficiency</t>
  </si>
  <si>
    <t>Reduction Recommendation</t>
  </si>
  <si>
    <t>Combustion previous measures</t>
  </si>
  <si>
    <t>EEM 13. Reduction of evaporation temperature in refrigeration systems</t>
  </si>
  <si>
    <t>EEM 14. Split's control</t>
  </si>
  <si>
    <t>RE1. Thermal solar panels</t>
  </si>
  <si>
    <t>RE2. Fotovoltaic panels</t>
  </si>
  <si>
    <t>Equipment/Chamber Type</t>
  </si>
  <si>
    <t>Current team that would replace</t>
  </si>
  <si>
    <t>Maximum area to install</t>
  </si>
  <si>
    <t>Zone/Position in cooling system</t>
  </si>
  <si>
    <t>Temperature set point</t>
  </si>
  <si>
    <t>Surface orientation and inclination</t>
  </si>
  <si>
    <t>% time loaded</t>
  </si>
  <si>
    <t>Maximum area for installation</t>
  </si>
  <si>
    <t>Distance from surface to supply</t>
  </si>
  <si>
    <t>Evaporator temperature</t>
  </si>
  <si>
    <t>Number of splits involved</t>
  </si>
  <si>
    <t>Refrigerant</t>
  </si>
  <si>
    <t>Temperature of use</t>
  </si>
  <si>
    <t>ACE 1</t>
  </si>
  <si>
    <t>ACE 2</t>
  </si>
  <si>
    <t>ACE 3</t>
  </si>
  <si>
    <t>21. EEM</t>
  </si>
  <si>
    <t>EEM Identification</t>
  </si>
  <si>
    <t>Name of EEM</t>
  </si>
  <si>
    <t>Survey of parameters</t>
  </si>
  <si>
    <t>Value's source (data, measurement, survey)</t>
  </si>
  <si>
    <t>Comments (assumptions, difficulties, etc.)</t>
  </si>
  <si>
    <t xml:space="preserve">
Measurement description:</t>
  </si>
  <si>
    <t>Technical description of the measure with justification for its recommendation, the equipment involved and/or technical parameters involved</t>
  </si>
  <si>
    <t>Technical recommendations:</t>
  </si>
  <si>
    <t>Describe technical requirements to implement the measure, such as: detailed list of equipment and materials, necessary human resources, aspects to be taken into account (eg, the need to stop the production line, do it during working hours, etc.)</t>
  </si>
  <si>
    <t>22. EEM</t>
  </si>
  <si>
    <t>23. EEM</t>
  </si>
  <si>
    <t>24. EEM</t>
  </si>
  <si>
    <t>25. EEM</t>
  </si>
  <si>
    <t>26. EEM</t>
  </si>
  <si>
    <t>27. EEM</t>
  </si>
  <si>
    <t>Consumption</t>
  </si>
  <si>
    <t>Electric energy</t>
  </si>
  <si>
    <t>Diesel</t>
  </si>
  <si>
    <t>Annual Consumption (kWh)</t>
  </si>
  <si>
    <t>Consumption (%)</t>
  </si>
  <si>
    <t>Annual Cost (XCD)</t>
  </si>
  <si>
    <t>Cost (%)</t>
  </si>
  <si>
    <t>Cost (USD)</t>
  </si>
  <si>
    <t>Cost (USD/kWh)</t>
  </si>
  <si>
    <t>Electricity consumption</t>
  </si>
  <si>
    <t>Equivalence</t>
  </si>
  <si>
    <t>toe/kWh</t>
  </si>
  <si>
    <t>Electricity</t>
  </si>
  <si>
    <t>month</t>
  </si>
  <si>
    <t>Total monthly Energy (kWh)</t>
  </si>
  <si>
    <t>Total Cost (XCD) - VAT included</t>
  </si>
  <si>
    <t>Gallons</t>
  </si>
  <si>
    <t>January</t>
  </si>
  <si>
    <t>February</t>
  </si>
  <si>
    <t>March</t>
  </si>
  <si>
    <t>April</t>
  </si>
  <si>
    <t>June</t>
  </si>
  <si>
    <t>July</t>
  </si>
  <si>
    <t>August</t>
  </si>
  <si>
    <t>September</t>
  </si>
  <si>
    <t>October</t>
  </si>
  <si>
    <t>November</t>
  </si>
  <si>
    <t>December</t>
  </si>
  <si>
    <t>XCDkg 2022</t>
  </si>
  <si>
    <t>mean</t>
  </si>
  <si>
    <t>Annual</t>
  </si>
  <si>
    <t>unit cost (EC/kWh)</t>
  </si>
  <si>
    <t>unit cost</t>
  </si>
  <si>
    <t>(XCD/lt)</t>
  </si>
  <si>
    <t>(XCD/kg)</t>
  </si>
  <si>
    <t>Diesel oil consumption</t>
  </si>
  <si>
    <t>Lighintg inventory</t>
  </si>
  <si>
    <t>Percentage</t>
  </si>
  <si>
    <t>Cálculos</t>
  </si>
  <si>
    <t>Foto</t>
  </si>
  <si>
    <t>Altura</t>
  </si>
  <si>
    <t>Nro_fixtures</t>
  </si>
  <si>
    <t>Lamp_x_fix</t>
  </si>
  <si>
    <t>Power lamp (W)</t>
  </si>
  <si>
    <t>% con impedancia magnética</t>
  </si>
  <si>
    <t>Control</t>
  </si>
  <si>
    <t>Daily (h/day)</t>
  </si>
  <si>
    <t>Annual use (day/year)</t>
  </si>
  <si>
    <t>Total (h/year)</t>
  </si>
  <si>
    <t>Observaciones</t>
  </si>
  <si>
    <t>Pot_sist (W)</t>
  </si>
  <si>
    <t>Consumption (kWh/año)</t>
  </si>
  <si>
    <t>La mitad están fundidas</t>
  </si>
  <si>
    <t>Trabajador Social. 175 Lux</t>
  </si>
  <si>
    <t xml:space="preserve">Oficina Psicología </t>
  </si>
  <si>
    <t>Refrigeration systems and equipment</t>
  </si>
  <si>
    <t>TOTAL</t>
  </si>
  <si>
    <t>SUB TOTAL</t>
  </si>
  <si>
    <t>PORCENTAJE</t>
  </si>
  <si>
    <t>Quantity</t>
  </si>
  <si>
    <t>Thermal power (kW)</t>
  </si>
  <si>
    <t>VSD</t>
  </si>
  <si>
    <t>Freq VSD</t>
  </si>
  <si>
    <t>% time in load</t>
  </si>
  <si>
    <t>Weeks/year</t>
  </si>
  <si>
    <t>Thermal_P (kW)</t>
  </si>
  <si>
    <t>Electric_P (kW)</t>
  </si>
  <si>
    <t>Consumption (kWh/year)</t>
  </si>
  <si>
    <t>LISTAS</t>
  </si>
  <si>
    <t>Interior</t>
  </si>
  <si>
    <t>Exterior</t>
  </si>
  <si>
    <t>Transporte</t>
  </si>
  <si>
    <t>Eléctrico</t>
  </si>
  <si>
    <t>Consumos anuales</t>
  </si>
  <si>
    <t>Cantidad</t>
  </si>
  <si>
    <t>Combustible</t>
  </si>
  <si>
    <t>Potencia  motor (HP)</t>
  </si>
  <si>
    <t>Uso (h/día)</t>
  </si>
  <si>
    <t>Días/semana</t>
  </si>
  <si>
    <t>Semanas/año</t>
  </si>
  <si>
    <t>Consumo mensual (kWh/lt/kg)</t>
  </si>
  <si>
    <t>Pot (kW)</t>
  </si>
  <si>
    <t>Electricidad (kWh/año)</t>
  </si>
  <si>
    <t>Gas oil (lt/año)</t>
  </si>
  <si>
    <t>GLP (kg/año)</t>
  </si>
  <si>
    <t>Datos Generales</t>
  </si>
  <si>
    <t>Descripción del proceso productivo</t>
  </si>
  <si>
    <t>Nombre de la empresa</t>
  </si>
  <si>
    <t>Responsable</t>
  </si>
  <si>
    <t>Nombre</t>
  </si>
  <si>
    <t>Teléfono móvil</t>
  </si>
  <si>
    <t>Emplazamiento</t>
  </si>
  <si>
    <t>Dirección</t>
  </si>
  <si>
    <t>Provincia</t>
  </si>
  <si>
    <t>Municipio</t>
  </si>
  <si>
    <t>Datos a completar</t>
  </si>
  <si>
    <t>Sistemas que asisten al sistema productivo</t>
  </si>
  <si>
    <t>Número de trabajadores</t>
  </si>
  <si>
    <t>Rubro</t>
  </si>
  <si>
    <t>Producción / Venta</t>
  </si>
  <si>
    <t>Producto</t>
  </si>
  <si>
    <t>Horario Funcionamiento</t>
  </si>
  <si>
    <t>Lunes - Viernes</t>
  </si>
  <si>
    <t>h</t>
  </si>
  <si>
    <t>Fin de semana</t>
  </si>
  <si>
    <t>Antigüedad</t>
  </si>
  <si>
    <t>año</t>
  </si>
  <si>
    <t>Nº plantas</t>
  </si>
  <si>
    <t>Superfície útil</t>
  </si>
  <si>
    <t>¿Instalación Solar?</t>
  </si>
  <si>
    <t>Datos</t>
  </si>
  <si>
    <t>Tipología</t>
  </si>
  <si>
    <t>Nº paneles</t>
  </si>
  <si>
    <t>Orientación</t>
  </si>
  <si>
    <t>Inclinación</t>
  </si>
  <si>
    <t>¿Instalación Fotovoltaica?</t>
  </si>
  <si>
    <t>TOTALES</t>
  </si>
  <si>
    <t>Device</t>
  </si>
  <si>
    <t>Potencia SB (W)</t>
  </si>
  <si>
    <t>On/Off</t>
  </si>
  <si>
    <t>% time ON</t>
  </si>
  <si>
    <t>Pot_inst (kW) ON</t>
  </si>
  <si>
    <t>Pot_inst (kW) SB</t>
  </si>
  <si>
    <t>Consumo (kWh/año) ON</t>
  </si>
  <si>
    <t>Consumo (kWh/año) SB</t>
  </si>
  <si>
    <t>Consumo total (kWh/año)</t>
  </si>
  <si>
    <t>Inventory</t>
  </si>
  <si>
    <t>LISTA</t>
  </si>
  <si>
    <t>Identification</t>
  </si>
  <si>
    <t>Model/branch</t>
  </si>
  <si>
    <t>Energetic</t>
  </si>
  <si>
    <t>Power meassured (kW)</t>
  </si>
  <si>
    <t>VSD (Yes/No)</t>
  </si>
  <si>
    <t>Frequency VSD (Hz)</t>
  </si>
  <si>
    <t>Use (h/day)</t>
  </si>
  <si>
    <t>% time load</t>
  </si>
  <si>
    <t>Monthly (kWh)</t>
  </si>
  <si>
    <t>Notes</t>
  </si>
  <si>
    <t>Power_inst (kW)</t>
  </si>
  <si>
    <t>Consumption Gas oil (lt/year)</t>
  </si>
  <si>
    <t xml:space="preserve">Agua caliente sanitaria, de proceso y calefacción </t>
  </si>
  <si>
    <t>Pot_inst térmica(kW)</t>
  </si>
  <si>
    <t>Pot_inst consumida (kW)</t>
  </si>
  <si>
    <t>Gas nat. (m3/año)</t>
  </si>
  <si>
    <t>Biomasa (kg/año)</t>
  </si>
  <si>
    <t>ACS</t>
  </si>
  <si>
    <t>AC Proceso</t>
  </si>
  <si>
    <t>AC calefacción</t>
  </si>
  <si>
    <t>Zona</t>
  </si>
  <si>
    <t>Equipo</t>
  </si>
  <si>
    <t>Tipo de uso</t>
  </si>
  <si>
    <t>Uso final</t>
  </si>
  <si>
    <t>Energético</t>
  </si>
  <si>
    <t>Unidades</t>
  </si>
  <si>
    <t>Potencia térmica (kW)</t>
  </si>
  <si>
    <t>Rendimiento / COP</t>
  </si>
  <si>
    <t>Potencia consumida (kW)</t>
  </si>
  <si>
    <t>Acumulador (lt)</t>
  </si>
  <si>
    <t>Temp AC (ºC)</t>
  </si>
  <si>
    <t>Uso diario (m3/dia)</t>
  </si>
  <si>
    <t>Uso diario (horas/dia)</t>
  </si>
  <si>
    <t>Uso mensual (dias/mes)</t>
  </si>
  <si>
    <t>Uso anual (meses/año)</t>
  </si>
  <si>
    <t>Uso  (m3/mes)</t>
  </si>
  <si>
    <t>Consumo mensual (kWh/lt/m3/kg)</t>
  </si>
  <si>
    <t>Consumo mensual calculado (kWh)</t>
  </si>
  <si>
    <t>listas</t>
  </si>
  <si>
    <t>CALDERA AC, TERMOS, ACUMULADORES, BOMBA CALOR ACS</t>
  </si>
  <si>
    <t/>
  </si>
  <si>
    <t>Gas Natural</t>
  </si>
  <si>
    <t>AC proceso</t>
  </si>
  <si>
    <t>Biomasa</t>
  </si>
  <si>
    <t>Consumos de referencia</t>
  </si>
  <si>
    <t>Tipo de edificación</t>
  </si>
  <si>
    <t>Consumo AC 45ºC (lt/persona.dia)</t>
  </si>
  <si>
    <t>Viviendas</t>
  </si>
  <si>
    <t>Hotel ****</t>
  </si>
  <si>
    <t>Residencia</t>
  </si>
  <si>
    <t>Vestuarios/duchas colectivas</t>
  </si>
  <si>
    <t>Fábricas y talleres</t>
  </si>
  <si>
    <t>Oficinas</t>
  </si>
  <si>
    <t>Gimnasios</t>
  </si>
  <si>
    <t>Restaurantes</t>
  </si>
  <si>
    <t>Compressed air equipment and systems</t>
  </si>
  <si>
    <t>PORCENTAGE</t>
  </si>
  <si>
    <t>Usage</t>
  </si>
  <si>
    <t>Nominal Power (kW)</t>
  </si>
  <si>
    <t>Set pressure (bar)</t>
  </si>
  <si>
    <t>Week/year</t>
  </si>
  <si>
    <t>% on load</t>
  </si>
  <si>
    <t>% on discharge</t>
  </si>
  <si>
    <t>Power on load (kW)</t>
  </si>
  <si>
    <t>Power on discharge (kW)</t>
  </si>
  <si>
    <t>Observation</t>
  </si>
  <si>
    <t>Pot_inst (kW)</t>
  </si>
  <si>
    <t>Power meassured (W)</t>
  </si>
  <si>
    <t>Pow_inst (kW)</t>
  </si>
  <si>
    <t>Pow_meassured (kW)</t>
  </si>
  <si>
    <t>Air conditioners</t>
  </si>
  <si>
    <t>#</t>
  </si>
  <si>
    <t>Thermal power (BTU/h)</t>
  </si>
  <si>
    <t>Electric power (kW)</t>
  </si>
  <si>
    <t>SP Temperature (ºC)</t>
  </si>
  <si>
    <t>(hours/day)</t>
  </si>
  <si>
    <t>Weeks/years</t>
  </si>
  <si>
    <t>% de time on load</t>
  </si>
  <si>
    <t>Observations</t>
  </si>
  <si>
    <t>INVENTARIO DE MOTORES ELÉCTRICOS INSTALADOS</t>
  </si>
  <si>
    <t>SUBTOTALES</t>
  </si>
  <si>
    <t>Nombre del equipo</t>
  </si>
  <si>
    <t>Cantidad (n°)</t>
  </si>
  <si>
    <t>Clase de motor</t>
  </si>
  <si>
    <t>Potencia nominal (kW)</t>
  </si>
  <si>
    <t>Potencia medida (kW)</t>
  </si>
  <si>
    <t>Factor de pot. Medido</t>
  </si>
  <si>
    <t>Factor de carga promedio (%)</t>
  </si>
  <si>
    <t>Uso diario (h/dia)</t>
  </si>
  <si>
    <t>Uso total (h/año)</t>
  </si>
  <si>
    <t>Pot_medida (kW)</t>
  </si>
  <si>
    <t>Hornos</t>
  </si>
  <si>
    <t>Uso</t>
  </si>
  <si>
    <t>Días por semana</t>
  </si>
  <si>
    <t>Semanas al año</t>
  </si>
  <si>
    <t>Horno 1</t>
  </si>
  <si>
    <t>Horno 2</t>
  </si>
  <si>
    <t>Horno 3</t>
  </si>
  <si>
    <t>Horno 4</t>
  </si>
  <si>
    <t>Horno 5</t>
  </si>
  <si>
    <t>Total uses</t>
  </si>
  <si>
    <t>Electricity uses</t>
  </si>
  <si>
    <t>Diesel uses</t>
  </si>
  <si>
    <t>LPG uses</t>
  </si>
  <si>
    <t>Energy Use</t>
  </si>
  <si>
    <t>Annual consumption (kWh)</t>
  </si>
  <si>
    <t>Lighting</t>
  </si>
  <si>
    <t>Electrical motors</t>
  </si>
  <si>
    <t>Vent</t>
  </si>
  <si>
    <t>Pump</t>
  </si>
  <si>
    <t>Hot water</t>
  </si>
  <si>
    <t>Ovens</t>
  </si>
  <si>
    <t>Heat</t>
  </si>
  <si>
    <t>Freezers/Fridges</t>
  </si>
  <si>
    <t>Ice machines</t>
  </si>
  <si>
    <t>AC units</t>
  </si>
  <si>
    <t>Transport</t>
  </si>
  <si>
    <t>Others</t>
  </si>
  <si>
    <t>Conversión energéticos</t>
  </si>
  <si>
    <t>Factor de emisión (kgCO2/kg)</t>
  </si>
  <si>
    <t>tep/kWh</t>
  </si>
  <si>
    <t>kWh/kWh</t>
  </si>
  <si>
    <t> </t>
  </si>
  <si>
    <t>tep/m3</t>
  </si>
  <si>
    <t>kWh/m3</t>
  </si>
  <si>
    <t>kgCO2/m3</t>
  </si>
  <si>
    <t>tep/lt</t>
  </si>
  <si>
    <t>kWh/lt</t>
  </si>
  <si>
    <t>kgCO2/lt</t>
  </si>
  <si>
    <t>tep/kg</t>
  </si>
  <si>
    <t>kWh/kg</t>
  </si>
  <si>
    <t>kgCO2/kg</t>
  </si>
  <si>
    <t>$2.60/lb</t>
  </si>
  <si>
    <t>USD/lb</t>
  </si>
  <si>
    <t>USD/kg</t>
  </si>
  <si>
    <t>USD/kWh</t>
  </si>
  <si>
    <t>Efficient lighting</t>
  </si>
  <si>
    <t>Unitary energy cost (USD/kWh)</t>
  </si>
  <si>
    <t>lifespan (years)</t>
  </si>
  <si>
    <t>Tasa de descuento</t>
  </si>
  <si>
    <t>Exchange rate</t>
  </si>
  <si>
    <t>Tec</t>
  </si>
  <si>
    <t>Savings</t>
  </si>
  <si>
    <t>Unitary cost (USD/unid)</t>
  </si>
  <si>
    <t>Babardos</t>
  </si>
  <si>
    <t>Lights for replacement</t>
  </si>
  <si>
    <t>height</t>
  </si>
  <si>
    <t>Impedance</t>
  </si>
  <si>
    <t>Conumpion (kWh/year)</t>
  </si>
  <si>
    <t xml:space="preserve"> New consumption (kWh/año)</t>
  </si>
  <si>
    <t>Savings (kWh)</t>
  </si>
  <si>
    <t>Ahorro (USD/año)</t>
  </si>
  <si>
    <t>Inversion (USD)</t>
  </si>
  <si>
    <t>Lugar</t>
  </si>
  <si>
    <t>Tipo_Lamp</t>
  </si>
  <si>
    <t>Nro Lum</t>
  </si>
  <si>
    <t>Lamp_x_Lum</t>
  </si>
  <si>
    <t>Pot_Lamp (W)</t>
  </si>
  <si>
    <t>Consumo (kWh/año)</t>
  </si>
  <si>
    <t>Savings (USD/year)</t>
  </si>
  <si>
    <t>Energy Savings (kWh/year)</t>
  </si>
  <si>
    <t>Energy Savings (%)</t>
  </si>
  <si>
    <t>Emissions avoided (tonCO2/year)</t>
  </si>
  <si>
    <t>Payback (year)</t>
  </si>
  <si>
    <t>IRR (%)</t>
  </si>
  <si>
    <t>NPV (USD)</t>
  </si>
  <si>
    <t>Lifespan (years)</t>
  </si>
  <si>
    <t>USD</t>
  </si>
  <si>
    <t>Lighting automation</t>
  </si>
  <si>
    <t>Mov. Sensor</t>
  </si>
  <si>
    <t>Photocell</t>
  </si>
  <si>
    <t>Ahorros</t>
  </si>
  <si>
    <t>Central control</t>
  </si>
  <si>
    <t>% hours reduction</t>
  </si>
  <si>
    <t>New hours (h/years)</t>
  </si>
  <si>
    <t>Columna2</t>
  </si>
  <si>
    <t>Control type</t>
  </si>
  <si>
    <t>Future (kWh/year)</t>
  </si>
  <si>
    <t>Savings (kWh/year)</t>
  </si>
  <si>
    <t>Savings (USD/año)</t>
  </si>
  <si>
    <t>None</t>
  </si>
  <si>
    <t>Nro_Lum</t>
  </si>
  <si>
    <t>Horas actuales (h/año)</t>
  </si>
  <si>
    <t>Horas futuras (h/año)</t>
  </si>
  <si>
    <t>Tipo de control</t>
  </si>
  <si>
    <t>Cantidades de equipos</t>
  </si>
  <si>
    <t>Consumo actual (kWh/año)</t>
  </si>
  <si>
    <t>Consumo futuro (kWh/año)</t>
  </si>
  <si>
    <t>Unitary cost</t>
  </si>
  <si>
    <t>Tuberías sin aislar</t>
  </si>
  <si>
    <t>Vida útil (años)</t>
  </si>
  <si>
    <t>Tipo de cambio</t>
  </si>
  <si>
    <t>Calculos</t>
  </si>
  <si>
    <t>30mm</t>
  </si>
  <si>
    <t>50mm</t>
  </si>
  <si>
    <t>Tubería</t>
  </si>
  <si>
    <t>Tipo de proceso</t>
  </si>
  <si>
    <t>Equipo asociado</t>
  </si>
  <si>
    <t>Largo (m)</t>
  </si>
  <si>
    <t>Diámetro (mm)</t>
  </si>
  <si>
    <t>Temp ambiente (ºC)</t>
  </si>
  <si>
    <t>Temperatura del tubo (ºC)</t>
  </si>
  <si>
    <t>Espesor aislante (mm)</t>
  </si>
  <si>
    <t>Horas funcionamiento al dia</t>
  </si>
  <si>
    <t>Días a la semana</t>
  </si>
  <si>
    <t>Consumo anual (kWh/lt/m3/kg)</t>
  </si>
  <si>
    <t>Diferencia de temp. (ªC)</t>
  </si>
  <si>
    <t>Pérdidas térmicas (kW)</t>
  </si>
  <si>
    <t>Nuevas pérdidas térmicas (kW)</t>
  </si>
  <si>
    <t>Consumo anual (kWh/año)</t>
  </si>
  <si>
    <t>Nuevo Consumo (kWh/año)</t>
  </si>
  <si>
    <t>Ahorro (kWh/año)</t>
  </si>
  <si>
    <t>Ahorro ($/año)</t>
  </si>
  <si>
    <t>Inversión (USD)</t>
  </si>
  <si>
    <t>Tubería (mm)</t>
  </si>
  <si>
    <t>Costo unitario (USD/m)</t>
  </si>
  <si>
    <t>Horas de uso (h/día)</t>
  </si>
  <si>
    <t>Nuevo Consumo Anual (kWh/año)</t>
  </si>
  <si>
    <t>Ahorro energético (kWh/año)</t>
  </si>
  <si>
    <t>Ahorro energético (%)</t>
  </si>
  <si>
    <t>Emisiones evitadas (kgCO2/año)</t>
  </si>
  <si>
    <t>Payback (años)</t>
  </si>
  <si>
    <t>Monómicos</t>
  </si>
  <si>
    <t>$/kWh</t>
  </si>
  <si>
    <t>$/m3</t>
  </si>
  <si>
    <t>Vida útil de la medida</t>
  </si>
  <si>
    <t xml:space="preserve">TIR </t>
  </si>
  <si>
    <t>VAN</t>
  </si>
  <si>
    <t>$/lt</t>
  </si>
  <si>
    <t>$/kg</t>
  </si>
  <si>
    <t>Energía total Referencia</t>
  </si>
  <si>
    <t>Energía total Medida</t>
  </si>
  <si>
    <t>espesor aislante</t>
  </si>
  <si>
    <t>Descripción técnica:</t>
  </si>
  <si>
    <t>frío</t>
  </si>
  <si>
    <t>Año</t>
  </si>
  <si>
    <t>vapor</t>
  </si>
  <si>
    <t>Recomendaciones técnicas:</t>
  </si>
  <si>
    <t>DT</t>
  </si>
  <si>
    <t>Diferencia de temp (ºC)</t>
  </si>
  <si>
    <t>Pérdidas de calor (W/m)</t>
  </si>
  <si>
    <t>Diferencia de temperatura entre el tubo y el ambiente</t>
  </si>
  <si>
    <r>
      <t>Dimensión </t>
    </r>
    <r>
      <rPr>
        <b/>
        <i/>
        <sz val="8.8000000000000007"/>
        <color theme="1"/>
        <rFont val="Arial"/>
        <family val="2"/>
      </rPr>
      <t>(mm)</t>
    </r>
  </si>
  <si>
    <t>Tanque sin aislar</t>
  </si>
  <si>
    <t>Tanque</t>
  </si>
  <si>
    <t>Alto (m)</t>
  </si>
  <si>
    <t>Diámetro (m)</t>
  </si>
  <si>
    <t>Área (m2)</t>
  </si>
  <si>
    <t>Temperatura sup (ºC)</t>
  </si>
  <si>
    <t>Horas encedido al dia</t>
  </si>
  <si>
    <t>Días de la semana</t>
  </si>
  <si>
    <t>Pérdidas top (kW)</t>
  </si>
  <si>
    <t>Pérdidas sides (kW)</t>
  </si>
  <si>
    <t>Pérdidas base (kW)</t>
  </si>
  <si>
    <t>Aislación - Espesor (mm)</t>
  </si>
  <si>
    <t>Costo unitario (USD/m2)</t>
  </si>
  <si>
    <t>Horas de uso diarias</t>
  </si>
  <si>
    <t>top</t>
  </si>
  <si>
    <t>sides</t>
  </si>
  <si>
    <t>base</t>
  </si>
  <si>
    <t>A</t>
  </si>
  <si>
    <t>B</t>
  </si>
  <si>
    <t>C</t>
  </si>
  <si>
    <t>Horno</t>
  </si>
  <si>
    <t>Area (m2)</t>
  </si>
  <si>
    <t>Posición</t>
  </si>
  <si>
    <t>Rendimiento</t>
  </si>
  <si>
    <t>Superior</t>
  </si>
  <si>
    <t>Lateral</t>
  </si>
  <si>
    <t>Inferior</t>
  </si>
  <si>
    <t>Cámara</t>
  </si>
  <si>
    <t>Consumo anual (kWh)</t>
  </si>
  <si>
    <t>$</t>
  </si>
  <si>
    <t>Monómico ($/kWh)</t>
  </si>
  <si>
    <t>Marca/Modelo</t>
  </si>
  <si>
    <t>Variador frecuencia (SI/NO)</t>
  </si>
  <si>
    <t>Frecuencia del VSD (Hz)</t>
  </si>
  <si>
    <t>% en 25%</t>
  </si>
  <si>
    <t>% en 50%</t>
  </si>
  <si>
    <t>% en 75%</t>
  </si>
  <si>
    <t>% mayor a 90%</t>
  </si>
  <si>
    <t>Días/semna</t>
  </si>
  <si>
    <t>Eficiencia actual media(%)</t>
  </si>
  <si>
    <t>Eficiencia futura media (%)</t>
  </si>
  <si>
    <t>Nuevo consumo total (kWh/año)</t>
  </si>
  <si>
    <t>Ahorro ($)</t>
  </si>
  <si>
    <t>Motores P(hp)</t>
  </si>
  <si>
    <t>Costo unitario</t>
  </si>
  <si>
    <t>Potencias</t>
  </si>
  <si>
    <t>USD/KW</t>
  </si>
  <si>
    <t>Mayores a 100 KW</t>
  </si>
  <si>
    <t>Entre 2  y 100 KW</t>
  </si>
  <si>
    <t>Menor 2KW</t>
  </si>
  <si>
    <t>Totales</t>
  </si>
  <si>
    <t>Eficiencia (%)</t>
  </si>
  <si>
    <t>Nueva eficiencia (%)</t>
  </si>
  <si>
    <t>Nuevo consumo total (kWh/lt/m3/kg)</t>
  </si>
  <si>
    <t>Ahorro anual (kWh/lt/m3/kg)</t>
  </si>
  <si>
    <t>Parámetros</t>
  </si>
  <si>
    <r>
      <t>O</t>
    </r>
    <r>
      <rPr>
        <b/>
        <vertAlign val="subscript"/>
        <sz val="11"/>
        <color rgb="FF0D0D0D"/>
        <rFont val="Calibri"/>
        <family val="2"/>
        <scheme val="minor"/>
      </rPr>
      <t xml:space="preserve">2 </t>
    </r>
    <r>
      <rPr>
        <b/>
        <sz val="11"/>
        <color rgb="FF0D0D0D"/>
        <rFont val="Calibri"/>
        <family val="2"/>
        <scheme val="minor"/>
      </rPr>
      <t>(%)</t>
    </r>
  </si>
  <si>
    <t>CO (ppm)</t>
  </si>
  <si>
    <r>
      <t xml:space="preserve">T </t>
    </r>
    <r>
      <rPr>
        <b/>
        <vertAlign val="subscript"/>
        <sz val="11"/>
        <color rgb="FF0D0D0D"/>
        <rFont val="Calibri"/>
        <family val="2"/>
        <scheme val="minor"/>
      </rPr>
      <t>chim</t>
    </r>
    <r>
      <rPr>
        <b/>
        <sz val="11"/>
        <color rgb="FF0D0D0D"/>
        <rFont val="Calibri"/>
        <family val="2"/>
        <scheme val="minor"/>
      </rPr>
      <t xml:space="preserve"> (°C)</t>
    </r>
  </si>
  <si>
    <r>
      <t xml:space="preserve">T </t>
    </r>
    <r>
      <rPr>
        <b/>
        <vertAlign val="subscript"/>
        <sz val="11"/>
        <color rgb="FF0D0D0D"/>
        <rFont val="Calibri"/>
        <family val="2"/>
        <scheme val="minor"/>
      </rPr>
      <t>amb</t>
    </r>
    <r>
      <rPr>
        <b/>
        <sz val="11"/>
        <color rgb="FF0D0D0D"/>
        <rFont val="Calibri"/>
        <family val="2"/>
        <scheme val="minor"/>
      </rPr>
      <t xml:space="preserve"> (°C)</t>
    </r>
  </si>
  <si>
    <t>Eficiencia global (%)</t>
  </si>
  <si>
    <t>Valores actuales promedio</t>
  </si>
  <si>
    <t>Valores promedio sugeridos</t>
  </si>
  <si>
    <t>Sistema de automatización - VSD y sensores</t>
  </si>
  <si>
    <t>Costo unitario (USD/sistema)</t>
  </si>
  <si>
    <t xml:space="preserve">Descripción de caldera/horno/otro: </t>
  </si>
  <si>
    <t>Sistema de control a implementar (descripción)</t>
  </si>
  <si>
    <t>MMEE 10. Reducción de presión en aire comprimido</t>
  </si>
  <si>
    <t>Tipo de equipo</t>
  </si>
  <si>
    <t>Potencia (kW)</t>
  </si>
  <si>
    <t>Presión seteo actual (bar)</t>
  </si>
  <si>
    <t>Presión seteo futura (bar)</t>
  </si>
  <si>
    <t>Variador de frecuencia</t>
  </si>
  <si>
    <t>Consumo Anual (kWh/año)</t>
  </si>
  <si>
    <t>Pot_térmica (kW)</t>
  </si>
  <si>
    <t>Reducción de (bar)</t>
  </si>
  <si>
    <t xml:space="preserve">Reducción de potencia (%/bar) </t>
  </si>
  <si>
    <t>Reducción de presión (bar)</t>
  </si>
  <si>
    <t>Tornillo</t>
  </si>
  <si>
    <t>Distribuido</t>
  </si>
  <si>
    <t>MMEE 11. Campaña de reducción de fugas</t>
  </si>
  <si>
    <t>Cons. anual (kWh)</t>
  </si>
  <si>
    <t>Consumo  Actual de pérdidas (%)</t>
  </si>
  <si>
    <t>% Reducción de las pérdidas</t>
  </si>
  <si>
    <t>Detección de fugas</t>
  </si>
  <si>
    <t>Campaña de detección</t>
  </si>
  <si>
    <t>Materiales</t>
  </si>
  <si>
    <t>Explicación de cómo se obtienen horas de funcionamiento:</t>
  </si>
  <si>
    <t>Air conditioners automation</t>
  </si>
  <si>
    <t>Emissions avoided (kgCO2/year)</t>
  </si>
  <si>
    <t>New time of operation (%)</t>
  </si>
  <si>
    <t>New consumption (kWh/year)</t>
  </si>
  <si>
    <t>Unitary cost (USD/split)</t>
  </si>
  <si>
    <t>Savings (kWh/año)</t>
  </si>
  <si>
    <t>Auto</t>
  </si>
  <si>
    <t>-</t>
  </si>
  <si>
    <t>Temperature adjustment</t>
  </si>
  <si>
    <t>Set point (ºC)</t>
  </si>
  <si>
    <t>New set point (ºC)</t>
  </si>
  <si>
    <t>New Consumption (kWh/years)</t>
  </si>
  <si>
    <t>Savings (USD)</t>
  </si>
  <si>
    <t>Savings percentage (%/ºC)</t>
  </si>
  <si>
    <t>Just for cooling</t>
  </si>
  <si>
    <t>Payback (years)</t>
  </si>
  <si>
    <t>Smart thermostats for central AC</t>
  </si>
  <si>
    <t>Operation time reduction (%)</t>
  </si>
  <si>
    <t>Unitary cost (USD/unit)</t>
  </si>
  <si>
    <t>Smar thermostats</t>
  </si>
  <si>
    <t>Unit per Air handler</t>
  </si>
  <si>
    <t>Insulate air conditioning zones</t>
  </si>
  <si>
    <t>Savings (%)</t>
  </si>
  <si>
    <t>Cost of walls and windows adjusment</t>
  </si>
  <si>
    <t>Specific repairs and adjusments have to be assess for each building</t>
  </si>
  <si>
    <t>Split air conditioners replacement</t>
  </si>
  <si>
    <t>All equipment</t>
  </si>
  <si>
    <t>New COP</t>
  </si>
  <si>
    <t>New thermal power (BTU/h)</t>
  </si>
  <si>
    <t xml:space="preserve"> Consumption (kWh/year )</t>
  </si>
  <si>
    <t xml:space="preserve"> Inverter % savings</t>
  </si>
  <si>
    <t xml:space="preserve"> New Consumption (kWh/year )</t>
  </si>
  <si>
    <t>payback individual</t>
  </si>
  <si>
    <t>Investments</t>
  </si>
  <si>
    <t xml:space="preserve">Inverter Air conditioners </t>
  </si>
  <si>
    <t>XCD</t>
  </si>
  <si>
    <t>Installation</t>
  </si>
  <si>
    <t>Capacity (BTU/h)</t>
  </si>
  <si>
    <t>EER</t>
  </si>
  <si>
    <t>Total investment (USD)</t>
  </si>
  <si>
    <t>Inverter 9,000 BTU/h</t>
  </si>
  <si>
    <t>Inverter 12,000 BTU/h</t>
  </si>
  <si>
    <t>Inverter 18,000 BTU/h</t>
  </si>
  <si>
    <t>Inverter 24,000 BTU/h</t>
  </si>
  <si>
    <t>Inverter 36,000 BTU/h</t>
  </si>
  <si>
    <t>Refrigeración</t>
  </si>
  <si>
    <t>Frío de proceso</t>
  </si>
  <si>
    <t>Frío acond. termico</t>
  </si>
  <si>
    <t>Equipment selected for retrofit payback less than:</t>
  </si>
  <si>
    <t>payback</t>
  </si>
  <si>
    <t>ELS240S4DS</t>
  </si>
  <si>
    <t>Lennox</t>
  </si>
  <si>
    <t>ELS150S4DS</t>
  </si>
  <si>
    <t>Return air adjustment</t>
  </si>
  <si>
    <t>Exterior air adjustment (%)</t>
  </si>
  <si>
    <t>Unitary cost (USD) - Damper</t>
  </si>
  <si>
    <t>Air curtains for cold rooms</t>
  </si>
  <si>
    <t>Infiltrations consumption (kWh/year)</t>
  </si>
  <si>
    <t>Infiltrations savings (kWh/year)</t>
  </si>
  <si>
    <t>Air cortaings consumption (kWh/year)</t>
  </si>
  <si>
    <t>New consumption (kWh/año)</t>
  </si>
  <si>
    <t>Hypotesis</t>
  </si>
  <si>
    <t>Reference</t>
  </si>
  <si>
    <t>Infiltrations consumption</t>
  </si>
  <si>
    <t>Energy Efficiency Improvement and Cost Saving Opportunities for the Fruit and Vegetable Processing Industry</t>
  </si>
  <si>
    <t>Open hours/day</t>
  </si>
  <si>
    <t>Air cortain power (kw)</t>
  </si>
  <si>
    <t>Infiltrations reduction</t>
  </si>
  <si>
    <t>Cost (1.2 m)</t>
  </si>
  <si>
    <t>https://grenada.desertcart.com/brand/air%20curtain</t>
  </si>
  <si>
    <t>https://grenada.desertcart.com/products/17394259</t>
  </si>
  <si>
    <t>Awoco 48" Super Power 2 Speeds 1650CFM</t>
  </si>
  <si>
    <t>Cost (XCD)</t>
  </si>
  <si>
    <t>Taxes (XCD)</t>
  </si>
  <si>
    <t>Shipping (XCD)</t>
  </si>
  <si>
    <t>Installation (XCD)</t>
  </si>
  <si>
    <t>Total (XCD)</t>
  </si>
  <si>
    <t>Total (USD)</t>
  </si>
  <si>
    <t>Doors insulation improvement</t>
  </si>
  <si>
    <t>Extra consuimption due to deficient door insulation infiltrations</t>
  </si>
  <si>
    <t>Cost USD</t>
  </si>
  <si>
    <t>Select</t>
  </si>
  <si>
    <t>Poor condition (Yes/No)</t>
  </si>
  <si>
    <t>Old equipment (yes/no)</t>
  </si>
  <si>
    <t>New Consumption (kWh/year)</t>
  </si>
  <si>
    <t>Poor condition</t>
  </si>
  <si>
    <t>New technology</t>
  </si>
  <si>
    <t>Freezer horizontal de 2 doors</t>
  </si>
  <si>
    <t>600 liters</t>
  </si>
  <si>
    <t>https://grenada.desertcart.com/products/396296826-star-track-chest-freezer-520-liters-double-door-white-anti-scratch-cabinet-1-year-warranty-st-cfw-600-l</t>
  </si>
  <si>
    <t>VSD compressed air</t>
  </si>
  <si>
    <t>VSD savings</t>
  </si>
  <si>
    <t>Cost</t>
  </si>
  <si>
    <t>import,shipping installation</t>
  </si>
  <si>
    <t>TOTAL (USD)</t>
  </si>
  <si>
    <t xml:space="preserve">VSD </t>
  </si>
  <si>
    <t>https://www.usaircompressor.com/product-page/us5-d-series</t>
  </si>
  <si>
    <t>https://www.grainger.com/product/16V889?cm_mmc=PPC:Google-_-GlobalExport-_-UY-_-Acquisition-_-2022007&amp;gclid=CjwKCAiAioifBhAXEiwApzCzttNe-FJs5AhmQhuRpEX59an9Ltz-dANqhDLBAKAvz7loPCOYMzk6eBoCF0MQAvD_BwE</t>
  </si>
  <si>
    <t>VSD fans</t>
  </si>
  <si>
    <t>Water pumps replacement and VSD</t>
  </si>
  <si>
    <t>Heladera</t>
  </si>
  <si>
    <t>Sistema de refrigeración</t>
  </si>
  <si>
    <t>Pumps and VSD</t>
  </si>
  <si>
    <t>Pump 1kW</t>
  </si>
  <si>
    <t>VSD 1kW</t>
  </si>
  <si>
    <t>Archeotype</t>
  </si>
  <si>
    <t>Zone Surface (m2)</t>
  </si>
  <si>
    <t>AC consumption (kWh/year)</t>
  </si>
  <si>
    <t>Sunscreen to add (Yes/No)</t>
  </si>
  <si>
    <t>Orientation fachada (º) (E-W: 0º / N-S: 90º)</t>
  </si>
  <si>
    <t>Windows surface (m2)</t>
  </si>
  <si>
    <t>Heat from windows (%)</t>
  </si>
  <si>
    <t>Total Heat reduction from film (%)</t>
  </si>
  <si>
    <t>Cost(USD)</t>
  </si>
  <si>
    <t>Cost (USD/m2)</t>
  </si>
  <si>
    <t>Without cross effects</t>
  </si>
  <si>
    <t>With cross effects</t>
  </si>
  <si>
    <t>EEM</t>
  </si>
  <si>
    <t>Annual savings (USD/year)</t>
  </si>
  <si>
    <t>Annual energy savings (kWh/year)</t>
  </si>
  <si>
    <t>Energy savings (% total)</t>
  </si>
  <si>
    <r>
      <t>C0</t>
    </r>
    <r>
      <rPr>
        <b/>
        <vertAlign val="subscript"/>
        <sz val="10"/>
        <color rgb="FFFFFFFF"/>
        <rFont val="Calibri"/>
        <family val="2"/>
        <scheme val="minor"/>
      </rPr>
      <t>2</t>
    </r>
    <r>
      <rPr>
        <b/>
        <sz val="10"/>
        <color rgb="FFFFFFFF"/>
        <rFont val="Calibri"/>
        <family val="2"/>
        <scheme val="minor"/>
      </rPr>
      <t xml:space="preserve"> reductions (tonCO</t>
    </r>
    <r>
      <rPr>
        <b/>
        <vertAlign val="subscript"/>
        <sz val="10"/>
        <color rgb="FFFFFFFF"/>
        <rFont val="Calibri"/>
        <family val="2"/>
        <scheme val="minor"/>
      </rPr>
      <t>2</t>
    </r>
    <r>
      <rPr>
        <b/>
        <sz val="10"/>
        <color rgb="FFFFFFFF"/>
        <rFont val="Calibri"/>
        <family val="2"/>
        <scheme val="minor"/>
      </rPr>
      <t>/year)</t>
    </r>
  </si>
  <si>
    <t>EEM1 -&gt; EEM2</t>
  </si>
  <si>
    <t>AC  automation</t>
  </si>
  <si>
    <t>EEM4 -&gt; EEM3</t>
  </si>
  <si>
    <t>Split AC replacement</t>
  </si>
  <si>
    <t>RE1</t>
  </si>
  <si>
    <t>PV system</t>
  </si>
  <si>
    <t>Investment Cost (USD)</t>
  </si>
  <si>
    <t>IRR</t>
  </si>
  <si>
    <t>Tipo de camnbio</t>
  </si>
  <si>
    <t>Consumo (lt/mes)</t>
  </si>
  <si>
    <t>DATOS METEOROLÓGICOS</t>
  </si>
  <si>
    <t>CONSUMO</t>
  </si>
  <si>
    <t>CALCULO COLECTORES</t>
  </si>
  <si>
    <t>Temp de uso (ºC)</t>
  </si>
  <si>
    <t>Porcentaje de uso</t>
  </si>
  <si>
    <t>Taf</t>
  </si>
  <si>
    <t>Radiación diaria</t>
  </si>
  <si>
    <t>Tamb</t>
  </si>
  <si>
    <t>Consumo</t>
  </si>
  <si>
    <t>Demanda energética</t>
  </si>
  <si>
    <t>FS</t>
  </si>
  <si>
    <t>APORTE</t>
  </si>
  <si>
    <t>Combustible actual</t>
  </si>
  <si>
    <t>ºC</t>
  </si>
  <si>
    <t>kWh/m2.d</t>
  </si>
  <si>
    <t>litros/mes</t>
  </si>
  <si>
    <t>kWh/mes</t>
  </si>
  <si>
    <t>Enero</t>
  </si>
  <si>
    <t>Área colector (m2)</t>
  </si>
  <si>
    <t>Febrero</t>
  </si>
  <si>
    <t>Cantidad colectores</t>
  </si>
  <si>
    <t>Marzo</t>
  </si>
  <si>
    <t>Cálculos de rendimiento de colectores</t>
  </si>
  <si>
    <t>Cálculos de coeficientes</t>
  </si>
  <si>
    <t>Superficie máx. para instalar (m2)</t>
  </si>
  <si>
    <t>Abril</t>
  </si>
  <si>
    <t>X</t>
  </si>
  <si>
    <t>Y</t>
  </si>
  <si>
    <t>f</t>
  </si>
  <si>
    <t>n0</t>
  </si>
  <si>
    <t>Mayo</t>
  </si>
  <si>
    <t>Coeficiente global de pérdidas</t>
  </si>
  <si>
    <t>FrUL (W/m2.K)</t>
  </si>
  <si>
    <t>a1 (W/m2.K)</t>
  </si>
  <si>
    <t>Junio</t>
  </si>
  <si>
    <t>Area de colector</t>
  </si>
  <si>
    <t>Ac</t>
  </si>
  <si>
    <t>a2 (W/m2.K2)</t>
  </si>
  <si>
    <t>Julio</t>
  </si>
  <si>
    <t>FrUL</t>
  </si>
  <si>
    <t>Agosto</t>
  </si>
  <si>
    <t>Factor de correción intercambiador</t>
  </si>
  <si>
    <t>FIC</t>
  </si>
  <si>
    <t>Vacumulación (lt)</t>
  </si>
  <si>
    <t>Setiembre</t>
  </si>
  <si>
    <t>Correción por Vol de ac</t>
  </si>
  <si>
    <t>CV</t>
  </si>
  <si>
    <t>Costo unitario (USD/colector)</t>
  </si>
  <si>
    <t>Octubre</t>
  </si>
  <si>
    <t>Correción por temp de agua cal</t>
  </si>
  <si>
    <t>CT</t>
  </si>
  <si>
    <t>Noviembre</t>
  </si>
  <si>
    <t>Modificador de ángulo de incidencia</t>
  </si>
  <si>
    <t>MAI</t>
  </si>
  <si>
    <t>Diciembre</t>
  </si>
  <si>
    <t>Promedio</t>
  </si>
  <si>
    <t>CALCULO PANELES</t>
  </si>
  <si>
    <t>Consumo energético</t>
  </si>
  <si>
    <t>Potencia (kWp)</t>
  </si>
  <si>
    <t>Eficiencia</t>
  </si>
  <si>
    <t>Área paneles (m2)</t>
  </si>
  <si>
    <t>Costo unitario (USD/kWp)</t>
  </si>
  <si>
    <t>Ranking de medidas</t>
  </si>
  <si>
    <t>Medida</t>
  </si>
  <si>
    <t>Ahorro (USD)</t>
  </si>
  <si>
    <t>Dificultad de inversión</t>
  </si>
  <si>
    <t>Nro.</t>
  </si>
  <si>
    <t>Reducción emisones C02 (kgCO2/año)</t>
  </si>
  <si>
    <t>Período de repago (años)</t>
  </si>
  <si>
    <t>Ahorro energía eléctrica (kWh)</t>
  </si>
  <si>
    <t>Ponderación</t>
  </si>
  <si>
    <t>Puntaje</t>
  </si>
  <si>
    <t>MMEE1</t>
  </si>
  <si>
    <t>Iluminación eficiente</t>
  </si>
  <si>
    <t>MMEE2</t>
  </si>
  <si>
    <t>Control automático de iluminación</t>
  </si>
  <si>
    <t>MMEE3</t>
  </si>
  <si>
    <t>Aislación en cañerías y tanques</t>
  </si>
  <si>
    <t>MMEE4</t>
  </si>
  <si>
    <t>Aislación en tanques</t>
  </si>
  <si>
    <t>MMEE5</t>
  </si>
  <si>
    <t>Aislación de hornos</t>
  </si>
  <si>
    <t>MMEE6</t>
  </si>
  <si>
    <t>Aislación en cámaras de frío</t>
  </si>
  <si>
    <t>MMEE7</t>
  </si>
  <si>
    <t>Reemplazo de motores por más eficientes</t>
  </si>
  <si>
    <t>MMEE8</t>
  </si>
  <si>
    <t>Ajustes en combustión</t>
  </si>
  <si>
    <t>MMEE9</t>
  </si>
  <si>
    <t>Instalación de VSD en bombas y ventiladores</t>
  </si>
  <si>
    <t>MMEE10</t>
  </si>
  <si>
    <t>Reducción de la presión y temperatura en aire comprimido</t>
  </si>
  <si>
    <t>MMEE11</t>
  </si>
  <si>
    <t>Ejecución de campañas de fuga en aire comprimido</t>
  </si>
  <si>
    <t>MMEE12</t>
  </si>
  <si>
    <t>VSD en compresor de aire</t>
  </si>
  <si>
    <t>MMEE13</t>
  </si>
  <si>
    <t>Reducción de temperatura de evaporación en sistemas de frío</t>
  </si>
  <si>
    <t>MMEE14</t>
  </si>
  <si>
    <t>Control de splis: corrección de seteo e instalación de sistemas de control centralizado</t>
  </si>
  <si>
    <t>Paneles solares térmicos</t>
  </si>
  <si>
    <t>Paneles solares fotovoltaicos</t>
  </si>
  <si>
    <t>Análisis de ranking de medidas:</t>
  </si>
  <si>
    <t>ACE1</t>
  </si>
  <si>
    <t>Corrección de energía reactiva</t>
  </si>
  <si>
    <t>ACE2</t>
  </si>
  <si>
    <t>Ajustes en la contratación del suministro de energía eléctrica</t>
  </si>
  <si>
    <t>ACE3</t>
  </si>
  <si>
    <t>Ajustes en la contratación del suministro de gas</t>
  </si>
  <si>
    <t>Ahorro (USD/mes)</t>
  </si>
  <si>
    <t>% total</t>
  </si>
  <si>
    <t>Inv EE</t>
  </si>
  <si>
    <t>Inv ER</t>
  </si>
  <si>
    <t>Inv AT</t>
  </si>
  <si>
    <t>Emisiones totales (kgCO2/año)</t>
  </si>
  <si>
    <t>% reducc/total</t>
  </si>
  <si>
    <t>Energía de Referencia (kWh/año)</t>
  </si>
  <si>
    <t>Producción</t>
  </si>
  <si>
    <t>ID kWh/prod</t>
  </si>
  <si>
    <t>ID MMEE 1</t>
  </si>
  <si>
    <t>ID MMEE 2</t>
  </si>
  <si>
    <t>ID MMEE 3</t>
  </si>
  <si>
    <t>ID MMEE 4</t>
  </si>
  <si>
    <t>ID MMEE 5</t>
  </si>
  <si>
    <t>ID MMEE 6</t>
  </si>
  <si>
    <t>ID MMEE 7</t>
  </si>
  <si>
    <t>ID MMEE 8</t>
  </si>
  <si>
    <t>ID MMEE 9</t>
  </si>
  <si>
    <t>ID MMEE 10</t>
  </si>
  <si>
    <t>ID MMEE 11</t>
  </si>
  <si>
    <t>ID MMEE 12</t>
  </si>
  <si>
    <t>ID MMEE 13</t>
  </si>
  <si>
    <t>ID MMEE 14</t>
  </si>
  <si>
    <t>LED tube short</t>
  </si>
  <si>
    <t>Rated power (A)</t>
  </si>
  <si>
    <t>Bricks and block</t>
  </si>
  <si>
    <t xml:space="preserve">Concrete </t>
  </si>
  <si>
    <t xml:space="preserve">Lamps Qty (nº) </t>
  </si>
  <si>
    <t>Condition</t>
  </si>
  <si>
    <t>good</t>
  </si>
  <si>
    <t>aluminium</t>
  </si>
  <si>
    <t>Indicator (kWh/m2)</t>
  </si>
  <si>
    <t>Comments about the structure, envelope, metal sheets, shadding, windows suncreens</t>
  </si>
  <si>
    <t>Daily use (h/day)</t>
  </si>
  <si>
    <t>Operation description:</t>
  </si>
  <si>
    <t>Reactive power (kVAr)</t>
  </si>
  <si>
    <t>Ventilation</t>
  </si>
  <si>
    <t>BTU/h a KW</t>
  </si>
  <si>
    <t>Nr</t>
  </si>
  <si>
    <t>Denomination</t>
  </si>
  <si>
    <t>Inverter</t>
  </si>
  <si>
    <t>Thermal Power (BTU/h)</t>
  </si>
  <si>
    <t>Thermal Power (kW)</t>
  </si>
  <si>
    <t>Electrical Power (kW)</t>
  </si>
  <si>
    <t>EER (W/W)</t>
  </si>
  <si>
    <t>EER (BTU/h/W)</t>
  </si>
  <si>
    <t>SEER (W/W)</t>
  </si>
  <si>
    <t>SEER (BTU/h/W)</t>
  </si>
  <si>
    <t>ACSON</t>
  </si>
  <si>
    <t>year 2019</t>
  </si>
  <si>
    <t>A5LC25CJ-ACPOE-R</t>
  </si>
  <si>
    <t>A5LCY15F-ACDOA-R</t>
  </si>
  <si>
    <t>Year 2013</t>
  </si>
  <si>
    <t>A5WM15G-ACIBE-R</t>
  </si>
  <si>
    <t>R410- Year 2009</t>
  </si>
  <si>
    <t>VRF</t>
  </si>
  <si>
    <t>A5WM311-AFCE-R</t>
  </si>
  <si>
    <t>Year 2009</t>
  </si>
  <si>
    <t>Cassette</t>
  </si>
  <si>
    <t>ASWM</t>
  </si>
  <si>
    <t>Year 2015</t>
  </si>
  <si>
    <t>Heat pump</t>
  </si>
  <si>
    <t>AWM10F-AFAH</t>
  </si>
  <si>
    <t>R22</t>
  </si>
  <si>
    <t>AWM20F-AFAF</t>
  </si>
  <si>
    <t>Indoor</t>
  </si>
  <si>
    <t>AWM20G2</t>
  </si>
  <si>
    <t>R22- Year 2010</t>
  </si>
  <si>
    <t>AIR CON</t>
  </si>
  <si>
    <t>ASRCI4H4S37</t>
  </si>
  <si>
    <t>AUX</t>
  </si>
  <si>
    <t>ASW-18B4/EA</t>
  </si>
  <si>
    <t>year 2009</t>
  </si>
  <si>
    <t>Carrier</t>
  </si>
  <si>
    <t>38ARD014.-K903</t>
  </si>
  <si>
    <t>38AUDA24A0A5A0A0A0</t>
  </si>
  <si>
    <t>38QUA048DS</t>
  </si>
  <si>
    <t>39LD10AA-BA-2NR-19</t>
  </si>
  <si>
    <t>42CVUR010</t>
  </si>
  <si>
    <t>42CVUR013</t>
  </si>
  <si>
    <t>42CVUR018</t>
  </si>
  <si>
    <t>42CVUR022</t>
  </si>
  <si>
    <t>42K060…</t>
  </si>
  <si>
    <t>Old</t>
  </si>
  <si>
    <t>42K64…</t>
  </si>
  <si>
    <t>42KHA018L</t>
  </si>
  <si>
    <t>42KPA009703</t>
  </si>
  <si>
    <t>42QHC018DSW</t>
  </si>
  <si>
    <t>42QZL024D8S</t>
  </si>
  <si>
    <t>Ceiling and floor</t>
  </si>
  <si>
    <t>MODEL40RM-012-H913ED</t>
  </si>
  <si>
    <t>TGL-2060CC</t>
  </si>
  <si>
    <t xml:space="preserve">Carrier Xpower </t>
  </si>
  <si>
    <t>38VF022H11B016</t>
  </si>
  <si>
    <t>yes</t>
  </si>
  <si>
    <t>Heat Pump</t>
  </si>
  <si>
    <t>Classic</t>
  </si>
  <si>
    <t>MRHAEC24DS</t>
  </si>
  <si>
    <t>MW AEC18</t>
  </si>
  <si>
    <t>MW FFC 12 (F series)</t>
  </si>
  <si>
    <t>MW FFC 18S (F series)</t>
  </si>
  <si>
    <t>MW FFC 24S (F series)</t>
  </si>
  <si>
    <t>ConfortStar</t>
  </si>
  <si>
    <t>CPE12CD</t>
  </si>
  <si>
    <t>CPE18CD</t>
  </si>
  <si>
    <t>Daikin</t>
  </si>
  <si>
    <t>FTKS09RL215</t>
  </si>
  <si>
    <t>FTKS12RL215</t>
  </si>
  <si>
    <t>FTKS18RL215</t>
  </si>
  <si>
    <t>FTKS24RL215</t>
  </si>
  <si>
    <t>RKS12RL215</t>
  </si>
  <si>
    <t>RKS24RL215</t>
  </si>
  <si>
    <t>Delta</t>
  </si>
  <si>
    <t>21WS012C74</t>
  </si>
  <si>
    <t>year 2017</t>
  </si>
  <si>
    <t>26WB024124-070DWFXZ</t>
  </si>
  <si>
    <t>year 2016</t>
  </si>
  <si>
    <t>31HF018C74</t>
  </si>
  <si>
    <t>31HF024C74</t>
  </si>
  <si>
    <t>35HB012124</t>
  </si>
  <si>
    <t>Year 2016</t>
  </si>
  <si>
    <t>35HG01217</t>
  </si>
  <si>
    <t>year 2018</t>
  </si>
  <si>
    <t>Everwell</t>
  </si>
  <si>
    <t>ME2433-CU</t>
  </si>
  <si>
    <t>MG1833</t>
  </si>
  <si>
    <t>MGCS1233</t>
  </si>
  <si>
    <t>MGCS1833</t>
  </si>
  <si>
    <t>Frigidaire</t>
  </si>
  <si>
    <t>FSC24CM5J/FSE24CM5J</t>
  </si>
  <si>
    <t>indoor</t>
  </si>
  <si>
    <t>split</t>
  </si>
  <si>
    <t>GREE</t>
  </si>
  <si>
    <t>GWC12AFC-D3DNA1A/0</t>
  </si>
  <si>
    <t>VIR36AC230V1BO</t>
  </si>
  <si>
    <t>Year 2022</t>
  </si>
  <si>
    <t>Inventor</t>
  </si>
  <si>
    <t>U7RS-18</t>
  </si>
  <si>
    <t xml:space="preserve">Inventor OMNIA </t>
  </si>
  <si>
    <t>O1MV1-12</t>
  </si>
  <si>
    <t>R410A</t>
  </si>
  <si>
    <t>Inventor OMNIA Eco</t>
  </si>
  <si>
    <t>O3MVI32-12WiFiR</t>
  </si>
  <si>
    <t>year 2019-2020</t>
  </si>
  <si>
    <t>O3MVI32-24WiFiR</t>
  </si>
  <si>
    <t>Inventor OMNIA Plus</t>
  </si>
  <si>
    <t>O2MV1-12WiFiR</t>
  </si>
  <si>
    <t>Kanion I 9</t>
  </si>
  <si>
    <t>Kanion</t>
  </si>
  <si>
    <t>KWSM-09R410AHS16MV</t>
  </si>
  <si>
    <t>KWSM-12IR410ACF</t>
  </si>
  <si>
    <t>Kanion I 12</t>
  </si>
  <si>
    <t>KWSM-12R410AHS16MV</t>
  </si>
  <si>
    <t>KWSM-18IR410ACF</t>
  </si>
  <si>
    <t>Kanion I 17</t>
  </si>
  <si>
    <t>KWSM-18R410AHS16MV</t>
  </si>
  <si>
    <t>KWSM-24IR410ACF</t>
  </si>
  <si>
    <t>Kanion I 24</t>
  </si>
  <si>
    <t>KWSM-24R410AHS16MV</t>
  </si>
  <si>
    <t>12ACXN036-230-22</t>
  </si>
  <si>
    <t>13ACXN036-230-22</t>
  </si>
  <si>
    <t>LXG AHTC012100T4</t>
  </si>
  <si>
    <t>LXG AHTC024100T4</t>
  </si>
  <si>
    <t>LXGAHT0018100T4</t>
  </si>
  <si>
    <t>Magic</t>
  </si>
  <si>
    <t>M2GHP290-12</t>
  </si>
  <si>
    <t>Portable</t>
  </si>
  <si>
    <t>McQuay</t>
  </si>
  <si>
    <t>MCS-104009-CCU215A</t>
  </si>
  <si>
    <t>MCS-104012-CCU215A</t>
  </si>
  <si>
    <t>MCS-104024-CCU216A</t>
  </si>
  <si>
    <t>MCS-104024-CWF215A</t>
  </si>
  <si>
    <t>MQIU-134024-HCU215A</t>
  </si>
  <si>
    <t>MQIU-164018-HCU215A</t>
  </si>
  <si>
    <t>year 2020</t>
  </si>
  <si>
    <t>MQIU-164024-HCU215A</t>
  </si>
  <si>
    <t>MQS-164024_CF215A</t>
  </si>
  <si>
    <t>ceiling floor</t>
  </si>
  <si>
    <t>MDV</t>
  </si>
  <si>
    <t>MOCA30-21CDN1-QC2</t>
  </si>
  <si>
    <t>Midea</t>
  </si>
  <si>
    <t>KFR-50GWS</t>
  </si>
  <si>
    <t>KFR-72GW</t>
  </si>
  <si>
    <t>MSC-24CRN1</t>
  </si>
  <si>
    <t>Miller</t>
  </si>
  <si>
    <t>MDX5-036ECS3</t>
  </si>
  <si>
    <t>MLB</t>
  </si>
  <si>
    <t>MZW-24A4/EZ</t>
  </si>
  <si>
    <t>year 2014</t>
  </si>
  <si>
    <t>OTEC Omega</t>
  </si>
  <si>
    <t>80HW013J74-036DDV</t>
  </si>
  <si>
    <t>VRF Split</t>
  </si>
  <si>
    <t>81HM004J74-120MV7</t>
  </si>
  <si>
    <t>Mini VRF</t>
  </si>
  <si>
    <t>81HM004J94-120MV7</t>
  </si>
  <si>
    <t>82VC010J04-335DHV16</t>
  </si>
  <si>
    <t>combo VRF</t>
  </si>
  <si>
    <t>IEFC026N3A-GWG100</t>
  </si>
  <si>
    <t>ceiling and floor</t>
  </si>
  <si>
    <t>TCHE024J0A</t>
  </si>
  <si>
    <t>outdoor</t>
  </si>
  <si>
    <t>Perfect Aire</t>
  </si>
  <si>
    <t>PAC5000</t>
  </si>
  <si>
    <t>old model</t>
  </si>
  <si>
    <t>Pioneer</t>
  </si>
  <si>
    <t>AN013WLFARCAA3</t>
  </si>
  <si>
    <t>AN024WCFR10CA3</t>
  </si>
  <si>
    <t>Polaris</t>
  </si>
  <si>
    <t>TAC-12CSA/XA71</t>
  </si>
  <si>
    <t>R410</t>
  </si>
  <si>
    <t>TAC-18CSA/XA71</t>
  </si>
  <si>
    <t>TAC-24CSA/XA71</t>
  </si>
  <si>
    <t>Streamline</t>
  </si>
  <si>
    <t>DC2404-EV</t>
  </si>
  <si>
    <t>year 2022</t>
  </si>
  <si>
    <t>FX1201-EV</t>
  </si>
  <si>
    <t>FX2403-EV</t>
  </si>
  <si>
    <t>Year 2021</t>
  </si>
  <si>
    <t>MCD-24HRFN8-Q</t>
  </si>
  <si>
    <t>Casette</t>
  </si>
  <si>
    <t>MCD-36HRFN8-Q</t>
  </si>
  <si>
    <t>MOCA30U-24HFN1-Q</t>
  </si>
  <si>
    <t>MOD30U-36HFN1-Q</t>
  </si>
  <si>
    <t>MOU-36HDN1</t>
  </si>
  <si>
    <t>TAC-12CHSA/BFI</t>
  </si>
  <si>
    <t>TAC-12CSA - BH</t>
  </si>
  <si>
    <t>TAC-12CSA - KDI</t>
  </si>
  <si>
    <t>TAC-18CSA</t>
  </si>
  <si>
    <t>TAC-24CHSA/BFI</t>
  </si>
  <si>
    <t>TAC-24CSA</t>
  </si>
  <si>
    <t>TCL</t>
  </si>
  <si>
    <t>TAC-12CSA/KCI</t>
  </si>
  <si>
    <t>TAC-12CSAI</t>
  </si>
  <si>
    <t>TAC-18CHSA/KCI</t>
  </si>
  <si>
    <t>TAC-18CHSA/XA51</t>
  </si>
  <si>
    <t>TAC-24CHSA/XA51</t>
  </si>
  <si>
    <t>TAC-24CHSA/XKCI</t>
  </si>
  <si>
    <t>TAC-24CSA/HD</t>
  </si>
  <si>
    <t>TAC-24CSAI</t>
  </si>
  <si>
    <t>Temp Blue</t>
  </si>
  <si>
    <t>TBF41B-036-HYH1C</t>
  </si>
  <si>
    <t>year 2023</t>
  </si>
  <si>
    <t>TBG41G-018PH3U2C</t>
  </si>
  <si>
    <t>TBH43FX012-H7N1C</t>
  </si>
  <si>
    <t>TRANE</t>
  </si>
  <si>
    <t>4TVH0055BD000AA</t>
  </si>
  <si>
    <t>4TVH0086BD000AA</t>
  </si>
  <si>
    <t>4TVH0140BD000AA</t>
  </si>
  <si>
    <t>Universal</t>
  </si>
  <si>
    <t>MRSVX36AS</t>
  </si>
  <si>
    <t>Year 2017</t>
  </si>
  <si>
    <t>VTCool</t>
  </si>
  <si>
    <t>Westinghouse</t>
  </si>
  <si>
    <t>WIWXL-18ENW1</t>
  </si>
  <si>
    <t>Westpoint</t>
  </si>
  <si>
    <t>WiM-1821.L</t>
  </si>
  <si>
    <t>WIM-2418L</t>
  </si>
  <si>
    <t>WIM-2421L</t>
  </si>
  <si>
    <t>WIZ-1212-LE</t>
  </si>
  <si>
    <t>WIZ-12217-LHE</t>
  </si>
  <si>
    <t>WIZ-2412-LE</t>
  </si>
  <si>
    <t>Westpoint Eolia</t>
  </si>
  <si>
    <t>WSG-129E</t>
  </si>
  <si>
    <t>WSM.18.LE</t>
  </si>
  <si>
    <t>WSM.247</t>
  </si>
  <si>
    <t>York</t>
  </si>
  <si>
    <t>YHKE12ZEEAXO-RX</t>
  </si>
  <si>
    <t>YHKE24XEEAXA-RX</t>
  </si>
  <si>
    <t>YUJN24BYNNETH1</t>
  </si>
  <si>
    <t>3.05 a 3.2 el COP</t>
  </si>
  <si>
    <t>Other specify</t>
  </si>
  <si>
    <t>Wattage</t>
  </si>
  <si>
    <t>Add mannually</t>
  </si>
  <si>
    <t>Fluorescente tube</t>
  </si>
  <si>
    <t>Fluorescente tube short</t>
  </si>
  <si>
    <t>T12 fluorscent tube</t>
  </si>
  <si>
    <t>LED (projector, otros)</t>
  </si>
  <si>
    <t>UWI Roy Marshall Teaching Complex</t>
  </si>
  <si>
    <t>Classrooms and offices</t>
  </si>
  <si>
    <t>Events</t>
  </si>
  <si>
    <t>Saint Michael</t>
  </si>
  <si>
    <t>Cave Hill Campus</t>
  </si>
  <si>
    <t>Cave Hill Rd</t>
  </si>
  <si>
    <t xml:space="preserve"> 13.134494°, -59.629236°</t>
  </si>
  <si>
    <t>Natasha Corbin</t>
  </si>
  <si>
    <t xml:space="preserve"> +1 246 2310118</t>
  </si>
  <si>
    <t>natasha.corbin@cavehill.uwi.edu</t>
  </si>
  <si>
    <t>Federico Goznalez, Alvaro Suttner and Shaquille Craigg</t>
  </si>
  <si>
    <t>The buildings walls are masonry, while the floors were constructed using reinforced concrete. The roofs were constructed using a combination of flat concrete and pitched permaclad sheeting on steel trusses.</t>
  </si>
  <si>
    <t>combination of flat concrete and pitched permaclad sheeting on steel trusses</t>
  </si>
  <si>
    <t>45º</t>
  </si>
  <si>
    <t>also flat concrete roof</t>
  </si>
  <si>
    <t>Seminar room</t>
  </si>
  <si>
    <t>Seminar room 2</t>
  </si>
  <si>
    <t>Seminar room 3</t>
  </si>
  <si>
    <t>Computer Lab</t>
  </si>
  <si>
    <t>Lecture Room</t>
  </si>
  <si>
    <t>Lecture room Nr2</t>
  </si>
  <si>
    <t>Lecture room nNr3</t>
  </si>
  <si>
    <t>Lecture Room Nr4</t>
  </si>
  <si>
    <t>Theatre Nr2</t>
  </si>
  <si>
    <t>Theatre Nr1</t>
  </si>
  <si>
    <t>Theatre Nr3</t>
  </si>
  <si>
    <t>Trane Oddissey</t>
  </si>
  <si>
    <t>Lobby</t>
  </si>
  <si>
    <t>Seminar roomx3</t>
  </si>
  <si>
    <t>Bathroom x 4</t>
  </si>
  <si>
    <t>Storage x 2</t>
  </si>
  <si>
    <t>Hallway</t>
  </si>
  <si>
    <t>Staff room</t>
  </si>
  <si>
    <t>Cafeteria</t>
  </si>
  <si>
    <t>TV</t>
  </si>
  <si>
    <t>32"</t>
  </si>
  <si>
    <t>Fan</t>
  </si>
  <si>
    <t>Seminar rooms</t>
  </si>
  <si>
    <t>Projector</t>
  </si>
  <si>
    <t>EPSON</t>
  </si>
  <si>
    <t>W</t>
  </si>
  <si>
    <t>Computer LAB</t>
  </si>
  <si>
    <t>PC</t>
  </si>
  <si>
    <t>Printer</t>
  </si>
  <si>
    <t>Lecture rooms</t>
  </si>
  <si>
    <t>Theatres</t>
  </si>
  <si>
    <t>Total Cost (BBD) - VAT included</t>
  </si>
  <si>
    <t>Theatre Nr3 (big)</t>
  </si>
  <si>
    <t>Electrical pwoer</t>
  </si>
  <si>
    <t>Mean (kW)</t>
  </si>
  <si>
    <t>Lowara</t>
  </si>
  <si>
    <t>potable water</t>
  </si>
  <si>
    <t>pump</t>
  </si>
  <si>
    <t>One for back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</si>
</sst>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 #,##0;[Red]\-&quot;$&quot;\ #,##0"/>
    <numFmt numFmtId="44" formatCode="_-&quot;$&quot;\ * #,##0.00_-;\-&quot;$&quot;\ * #,##0.00_-;_-&quot;$&quot;\ * &quot;-&quot;??_-;_-@_-"/>
    <numFmt numFmtId="43" formatCode="_-* #,##0.00_-;\-* #,##0.00_-;_-* &quot;-&quot;??_-;_-@_-"/>
    <numFmt numFmtId="164" formatCode="#,##0.0"/>
    <numFmt numFmtId="165" formatCode="0.0"/>
    <numFmt numFmtId="166" formatCode="_-* #,##0.0_-;\-* #,##0.0_-;_-* &quot;-&quot;??_-;_-@_-"/>
    <numFmt numFmtId="167" formatCode="0.0%"/>
    <numFmt numFmtId="168" formatCode="0.0E+00"/>
    <numFmt numFmtId="169" formatCode="[$$-80A]#,##0.00"/>
    <numFmt numFmtId="170" formatCode="0.000"/>
    <numFmt numFmtId="171" formatCode="0.0000"/>
    <numFmt numFmtId="172" formatCode="[$$-80A]#,##0"/>
    <numFmt numFmtId="173" formatCode="0.000000"/>
  </numFmts>
  <fonts count="129">
    <font>
      <sz val="11"/>
      <color theme="1"/>
      <name val="Calibri"/>
      <family val="2"/>
      <scheme val="minor"/>
    </font>
    <font>
      <sz val="10"/>
      <color rgb="FF000000"/>
      <name val="Arial"/>
      <family val="2"/>
    </font>
    <font>
      <sz val="10"/>
      <name val="Arial"/>
      <family val="2"/>
    </font>
    <font>
      <sz val="11"/>
      <color rgb="FF000000"/>
      <name val="Arial"/>
      <family val="2"/>
    </font>
    <font>
      <b/>
      <sz val="10"/>
      <name val="Arial"/>
      <family val="2"/>
    </font>
    <font>
      <b/>
      <sz val="18"/>
      <name val="Times New Roman"/>
      <family val="1"/>
    </font>
    <font>
      <b/>
      <sz val="16"/>
      <name val="Times New Roman"/>
      <family val="1"/>
    </font>
    <font>
      <b/>
      <sz val="14"/>
      <name val="Times New Roman"/>
      <family val="1"/>
    </font>
    <font>
      <b/>
      <sz val="18"/>
      <name val="Arial"/>
      <family val="2"/>
    </font>
    <font>
      <b/>
      <sz val="11"/>
      <name val="Arial"/>
      <family val="2"/>
    </font>
    <font>
      <sz val="11"/>
      <name val="Arial"/>
      <family val="2"/>
    </font>
    <font>
      <b/>
      <sz val="14"/>
      <name val="Arial"/>
      <family val="2"/>
    </font>
    <font>
      <b/>
      <sz val="12"/>
      <name val="Arial"/>
      <family val="2"/>
    </font>
    <font>
      <sz val="8"/>
      <name val="Arial"/>
      <family val="2"/>
    </font>
    <font>
      <b/>
      <sz val="9"/>
      <name val="Arial"/>
      <family val="2"/>
    </font>
    <font>
      <i/>
      <sz val="9"/>
      <name val="Arial"/>
      <family val="2"/>
    </font>
    <font>
      <b/>
      <sz val="14"/>
      <color rgb="FFFFFFFF"/>
      <name val="Arial"/>
      <family val="2"/>
    </font>
    <font>
      <sz val="10"/>
      <color theme="1"/>
      <name val="Arial"/>
      <family val="2"/>
    </font>
    <font>
      <sz val="11"/>
      <color theme="1"/>
      <name val="Arial"/>
      <family val="2"/>
    </font>
    <font>
      <sz val="10"/>
      <color indexed="8"/>
      <name val="Arial"/>
      <family val="2"/>
    </font>
    <font>
      <sz val="11"/>
      <color theme="1"/>
      <name val="Calibri"/>
      <family val="2"/>
      <scheme val="minor"/>
    </font>
    <font>
      <b/>
      <sz val="11"/>
      <color theme="1"/>
      <name val="Calibri"/>
      <family val="2"/>
      <scheme val="minor"/>
    </font>
    <font>
      <sz val="11"/>
      <name val="Calibri"/>
      <family val="2"/>
      <scheme val="minor"/>
    </font>
    <font>
      <b/>
      <sz val="18"/>
      <name val="Mont SemiBold"/>
      <family val="3"/>
    </font>
    <font>
      <b/>
      <sz val="11"/>
      <name val="Calibri"/>
      <family val="2"/>
      <scheme val="minor"/>
    </font>
    <font>
      <sz val="10"/>
      <name val="Calibri"/>
      <family val="2"/>
      <scheme val="minor"/>
    </font>
    <font>
      <sz val="10"/>
      <color rgb="FF000000"/>
      <name val="Calibri"/>
      <family val="2"/>
      <scheme val="minor"/>
    </font>
    <font>
      <sz val="12"/>
      <name val="Calibri"/>
      <family val="2"/>
      <scheme val="minor"/>
    </font>
    <font>
      <b/>
      <sz val="12"/>
      <name val="Calibri"/>
      <family val="2"/>
      <scheme val="minor"/>
    </font>
    <font>
      <i/>
      <sz val="11"/>
      <name val="Calibri"/>
      <family val="2"/>
      <scheme val="minor"/>
    </font>
    <font>
      <i/>
      <sz val="10"/>
      <name val="Calibri"/>
      <family val="2"/>
      <scheme val="minor"/>
    </font>
    <font>
      <b/>
      <sz val="10"/>
      <name val="Calibri"/>
      <family val="2"/>
      <scheme val="minor"/>
    </font>
    <font>
      <b/>
      <sz val="12"/>
      <color theme="0"/>
      <name val="Calibri"/>
      <family val="2"/>
      <scheme val="minor"/>
    </font>
    <font>
      <sz val="10"/>
      <color theme="1"/>
      <name val="Calibri"/>
      <family val="2"/>
      <scheme val="minor"/>
    </font>
    <font>
      <b/>
      <sz val="10"/>
      <color theme="1"/>
      <name val="Calibri"/>
      <family val="2"/>
      <scheme val="minor"/>
    </font>
    <font>
      <b/>
      <vertAlign val="superscript"/>
      <sz val="10"/>
      <color indexed="8"/>
      <name val="Calibri"/>
      <family val="2"/>
      <scheme val="minor"/>
    </font>
    <font>
      <sz val="9"/>
      <name val="Calibri"/>
      <family val="2"/>
      <scheme val="minor"/>
    </font>
    <font>
      <sz val="10"/>
      <color indexed="8"/>
      <name val="Calibri"/>
      <family val="2"/>
      <scheme val="minor"/>
    </font>
    <font>
      <vertAlign val="superscript"/>
      <sz val="10"/>
      <color indexed="8"/>
      <name val="Calibri"/>
      <family val="2"/>
      <scheme val="minor"/>
    </font>
    <font>
      <vertAlign val="superscript"/>
      <sz val="11"/>
      <color theme="1"/>
      <name val="Calibri"/>
      <family val="2"/>
      <scheme val="minor"/>
    </font>
    <font>
      <i/>
      <sz val="11"/>
      <color theme="1"/>
      <name val="Calibri"/>
      <family val="2"/>
      <scheme val="minor"/>
    </font>
    <font>
      <b/>
      <sz val="12"/>
      <color rgb="FFFFFFFF"/>
      <name val="Calibri"/>
      <family val="2"/>
      <scheme val="minor"/>
    </font>
    <font>
      <b/>
      <sz val="11"/>
      <color rgb="FF000000"/>
      <name val="Calibri"/>
      <family val="2"/>
      <scheme val="minor"/>
    </font>
    <font>
      <sz val="11"/>
      <color rgb="FF000000"/>
      <name val="Calibri"/>
      <family val="2"/>
      <scheme val="minor"/>
    </font>
    <font>
      <b/>
      <sz val="10"/>
      <color rgb="FF000000"/>
      <name val="Calibri"/>
      <family val="2"/>
      <scheme val="minor"/>
    </font>
    <font>
      <b/>
      <vertAlign val="superscript"/>
      <sz val="10"/>
      <color rgb="FF000000"/>
      <name val="Calibri"/>
      <family val="2"/>
      <scheme val="minor"/>
    </font>
    <font>
      <b/>
      <sz val="9.5"/>
      <color rgb="FF000000"/>
      <name val="Calibri"/>
      <family val="2"/>
      <scheme val="minor"/>
    </font>
    <font>
      <b/>
      <sz val="9"/>
      <color rgb="FF000000"/>
      <name val="Calibri"/>
      <family val="2"/>
      <scheme val="minor"/>
    </font>
    <font>
      <b/>
      <vertAlign val="superscript"/>
      <sz val="9"/>
      <color rgb="FF000000"/>
      <name val="Calibri"/>
      <family val="2"/>
      <scheme val="minor"/>
    </font>
    <font>
      <vertAlign val="superscript"/>
      <sz val="10"/>
      <color rgb="FF000000"/>
      <name val="Calibri"/>
      <family val="2"/>
      <scheme val="minor"/>
    </font>
    <font>
      <i/>
      <sz val="11"/>
      <color rgb="FF000000"/>
      <name val="Calibri"/>
      <family val="2"/>
      <scheme val="minor"/>
    </font>
    <font>
      <sz val="9"/>
      <color rgb="FF000000"/>
      <name val="Calibri"/>
      <family val="2"/>
      <scheme val="minor"/>
    </font>
    <font>
      <vertAlign val="superscript"/>
      <sz val="11"/>
      <color rgb="FF000000"/>
      <name val="Calibri"/>
      <family val="2"/>
      <scheme val="minor"/>
    </font>
    <font>
      <sz val="10.9"/>
      <color rgb="FF000000"/>
      <name val="Calibri"/>
      <family val="2"/>
      <scheme val="minor"/>
    </font>
    <font>
      <sz val="10.5"/>
      <color rgb="FF000000"/>
      <name val="Calibri"/>
      <family val="2"/>
      <scheme val="minor"/>
    </font>
    <font>
      <b/>
      <i/>
      <sz val="11"/>
      <color rgb="FF000000"/>
      <name val="Calibri"/>
      <family val="2"/>
      <scheme val="minor"/>
    </font>
    <font>
      <vertAlign val="subscript"/>
      <sz val="11"/>
      <color rgb="FF000000"/>
      <name val="Calibri"/>
      <family val="2"/>
      <scheme val="minor"/>
    </font>
    <font>
      <b/>
      <sz val="10.5"/>
      <color rgb="FF000000"/>
      <name val="Calibri"/>
      <family val="2"/>
      <scheme val="minor"/>
    </font>
    <font>
      <b/>
      <sz val="11"/>
      <color theme="0"/>
      <name val="Calibri"/>
      <family val="2"/>
      <scheme val="minor"/>
    </font>
    <font>
      <sz val="11"/>
      <color rgb="FFFF0000"/>
      <name val="Calibri"/>
      <family val="2"/>
      <scheme val="minor"/>
    </font>
    <font>
      <b/>
      <vertAlign val="superscript"/>
      <sz val="11"/>
      <color indexed="8"/>
      <name val="Calibri"/>
      <family val="2"/>
      <scheme val="minor"/>
    </font>
    <font>
      <b/>
      <vertAlign val="superscript"/>
      <sz val="11"/>
      <color rgb="FF000000"/>
      <name val="Calibri"/>
      <family val="2"/>
      <scheme val="minor"/>
    </font>
    <font>
      <b/>
      <i/>
      <sz val="10"/>
      <color rgb="FF000000"/>
      <name val="Calibri"/>
      <family val="2"/>
      <scheme val="minor"/>
    </font>
    <font>
      <b/>
      <i/>
      <vertAlign val="superscript"/>
      <sz val="8"/>
      <color rgb="FF000000"/>
      <name val="Calibri"/>
      <family val="2"/>
      <scheme val="minor"/>
    </font>
    <font>
      <b/>
      <sz val="8"/>
      <color rgb="FF000000"/>
      <name val="Calibri"/>
      <family val="2"/>
      <scheme val="minor"/>
    </font>
    <font>
      <b/>
      <i/>
      <sz val="11"/>
      <color theme="1"/>
      <name val="Calibri"/>
      <family val="2"/>
      <scheme val="minor"/>
    </font>
    <font>
      <vertAlign val="superscript"/>
      <sz val="10"/>
      <color theme="1"/>
      <name val="Calibri"/>
      <family val="2"/>
      <scheme val="minor"/>
    </font>
    <font>
      <b/>
      <sz val="9"/>
      <color theme="1"/>
      <name val="Calibri"/>
      <family val="2"/>
      <scheme val="minor"/>
    </font>
    <font>
      <b/>
      <vertAlign val="superscript"/>
      <sz val="9"/>
      <color theme="1"/>
      <name val="Calibri"/>
      <family val="2"/>
      <scheme val="minor"/>
    </font>
    <font>
      <b/>
      <sz val="8.5"/>
      <color theme="1"/>
      <name val="Calibri"/>
      <family val="2"/>
      <scheme val="minor"/>
    </font>
    <font>
      <b/>
      <vertAlign val="superscript"/>
      <sz val="8.5"/>
      <color theme="1"/>
      <name val="Calibri"/>
      <family val="2"/>
      <scheme val="minor"/>
    </font>
    <font>
      <b/>
      <sz val="7.5"/>
      <color theme="1"/>
      <name val="Calibri"/>
      <family val="2"/>
      <scheme val="minor"/>
    </font>
    <font>
      <b/>
      <sz val="9.5"/>
      <color theme="1"/>
      <name val="Calibri"/>
      <family val="2"/>
      <scheme val="minor"/>
    </font>
    <font>
      <b/>
      <vertAlign val="superscript"/>
      <sz val="11"/>
      <color theme="1"/>
      <name val="Calibri"/>
      <family val="2"/>
      <scheme val="minor"/>
    </font>
    <font>
      <b/>
      <sz val="8"/>
      <color theme="1"/>
      <name val="Calibri"/>
      <family val="2"/>
      <scheme val="minor"/>
    </font>
    <font>
      <u/>
      <sz val="11"/>
      <color theme="1"/>
      <name val="Calibri"/>
      <family val="2"/>
      <scheme val="minor"/>
    </font>
    <font>
      <sz val="10"/>
      <color rgb="FFFF0000"/>
      <name val="Calibri"/>
      <family val="2"/>
      <scheme val="minor"/>
    </font>
    <font>
      <sz val="8"/>
      <name val="Calibri"/>
      <family val="2"/>
      <scheme val="minor"/>
    </font>
    <font>
      <b/>
      <sz val="9"/>
      <color indexed="81"/>
      <name val="Tahoma"/>
      <family val="2"/>
    </font>
    <font>
      <sz val="9"/>
      <color indexed="81"/>
      <name val="Tahoma"/>
      <family val="2"/>
    </font>
    <font>
      <sz val="11"/>
      <color rgb="FF9C5700"/>
      <name val="Calibri"/>
      <family val="2"/>
      <scheme val="minor"/>
    </font>
    <font>
      <sz val="11"/>
      <color rgb="FF3F3F76"/>
      <name val="Calibri"/>
      <family val="2"/>
      <scheme val="minor"/>
    </font>
    <font>
      <b/>
      <sz val="11"/>
      <color rgb="FFFA7D00"/>
      <name val="Calibri"/>
      <family val="2"/>
      <scheme val="minor"/>
    </font>
    <font>
      <b/>
      <sz val="10"/>
      <color theme="1"/>
      <name val="Arial"/>
      <family val="2"/>
    </font>
    <font>
      <b/>
      <sz val="8"/>
      <name val="Arial"/>
      <family val="2"/>
    </font>
    <font>
      <b/>
      <sz val="11"/>
      <color theme="1"/>
      <name val="Arial"/>
      <family val="2"/>
    </font>
    <font>
      <b/>
      <sz val="13"/>
      <color theme="0"/>
      <name val="Calibri"/>
      <family val="2"/>
      <scheme val="minor"/>
    </font>
    <font>
      <b/>
      <sz val="16"/>
      <color theme="0"/>
      <name val="Calibri"/>
      <family val="2"/>
      <scheme val="minor"/>
    </font>
    <font>
      <sz val="12"/>
      <color theme="1"/>
      <name val="Arial"/>
      <family val="2"/>
    </font>
    <font>
      <b/>
      <sz val="11"/>
      <color theme="0"/>
      <name val="Arial"/>
      <family val="2"/>
    </font>
    <font>
      <sz val="10"/>
      <color rgb="FFFF0000"/>
      <name val="Arial"/>
      <family val="2"/>
    </font>
    <font>
      <sz val="9"/>
      <color theme="1"/>
      <name val="Arial"/>
      <family val="2"/>
    </font>
    <font>
      <sz val="9"/>
      <color theme="1"/>
      <name val="Calibri"/>
      <family val="2"/>
      <scheme val="minor"/>
    </font>
    <font>
      <sz val="9"/>
      <color theme="1"/>
      <name val="Calibri Light"/>
      <family val="2"/>
      <scheme val="major"/>
    </font>
    <font>
      <b/>
      <i/>
      <sz val="8.8000000000000007"/>
      <color rgb="FF000000"/>
      <name val="Arial"/>
      <family val="2"/>
    </font>
    <font>
      <b/>
      <sz val="8.8000000000000007"/>
      <color rgb="FF000000"/>
      <name val="Arial"/>
      <family val="2"/>
    </font>
    <font>
      <sz val="8.8000000000000007"/>
      <color rgb="FF000000"/>
      <name val="Arial"/>
      <family val="2"/>
    </font>
    <font>
      <b/>
      <sz val="8.8000000000000007"/>
      <color theme="1"/>
      <name val="Arial"/>
      <family val="2"/>
    </font>
    <font>
      <b/>
      <i/>
      <sz val="8.8000000000000007"/>
      <color theme="1"/>
      <name val="Arial"/>
      <family val="2"/>
    </font>
    <font>
      <sz val="8.8000000000000007"/>
      <color theme="1"/>
      <name val="Arial"/>
      <family val="2"/>
    </font>
    <font>
      <sz val="10"/>
      <color rgb="FF000000"/>
      <name val="Courier New"/>
      <family val="3"/>
    </font>
    <font>
      <sz val="12"/>
      <color rgb="FF0A0101"/>
      <name val="Arial"/>
      <family val="2"/>
    </font>
    <font>
      <sz val="9"/>
      <color rgb="FFFF0000"/>
      <name val="Calibri"/>
      <family val="2"/>
      <scheme val="minor"/>
    </font>
    <font>
      <b/>
      <sz val="9"/>
      <color theme="0"/>
      <name val="Calibri"/>
      <family val="2"/>
      <scheme val="minor"/>
    </font>
    <font>
      <sz val="9"/>
      <color theme="0" tint="-0.34998626667073579"/>
      <name val="Calibri"/>
      <family val="2"/>
      <scheme val="minor"/>
    </font>
    <font>
      <sz val="8"/>
      <color theme="1"/>
      <name val="Calibri"/>
      <family val="2"/>
      <scheme val="minor"/>
    </font>
    <font>
      <sz val="8"/>
      <color rgb="FFFF0000"/>
      <name val="Calibri"/>
      <family val="2"/>
      <scheme val="minor"/>
    </font>
    <font>
      <b/>
      <sz val="11"/>
      <color rgb="FF0D0D0D"/>
      <name val="Calibri"/>
      <family val="2"/>
      <scheme val="minor"/>
    </font>
    <font>
      <b/>
      <vertAlign val="subscript"/>
      <sz val="11"/>
      <color rgb="FF0D0D0D"/>
      <name val="Calibri"/>
      <family val="2"/>
      <scheme val="minor"/>
    </font>
    <font>
      <b/>
      <sz val="10"/>
      <color theme="0"/>
      <name val="Arial"/>
      <family val="2"/>
    </font>
    <font>
      <b/>
      <sz val="10"/>
      <color theme="0"/>
      <name val="Calibri"/>
      <family val="2"/>
      <scheme val="minor"/>
    </font>
    <font>
      <sz val="9"/>
      <color rgb="FF000000"/>
      <name val="Calibri"/>
      <family val="2"/>
      <charset val="1"/>
    </font>
    <font>
      <b/>
      <sz val="9"/>
      <color rgb="FF000000"/>
      <name val="Calibri"/>
      <family val="2"/>
      <charset val="1"/>
    </font>
    <font>
      <sz val="11"/>
      <color rgb="FF000000"/>
      <name val="Calibri"/>
      <family val="2"/>
    </font>
    <font>
      <b/>
      <u/>
      <sz val="11"/>
      <color theme="1"/>
      <name val="Calibri"/>
      <family val="2"/>
      <scheme val="minor"/>
    </font>
    <font>
      <b/>
      <i/>
      <u/>
      <sz val="11"/>
      <color theme="1"/>
      <name val="Calibri"/>
      <family val="2"/>
      <scheme val="minor"/>
    </font>
    <font>
      <i/>
      <sz val="11"/>
      <color theme="4" tint="-0.249977111117893"/>
      <name val="Calibri"/>
      <family val="2"/>
      <scheme val="minor"/>
    </font>
    <font>
      <sz val="11"/>
      <color rgb="FFC00000"/>
      <name val="Calibri"/>
      <family val="2"/>
      <scheme val="minor"/>
    </font>
    <font>
      <b/>
      <sz val="16"/>
      <color rgb="FFFF0000"/>
      <name val="Calibri"/>
      <family val="2"/>
      <scheme val="minor"/>
    </font>
    <font>
      <b/>
      <sz val="11"/>
      <color rgb="FFFF0000"/>
      <name val="Calibri"/>
      <family val="2"/>
      <scheme val="minor"/>
    </font>
    <font>
      <sz val="10.5"/>
      <color theme="1"/>
      <name val="Calibri"/>
      <family val="2"/>
      <scheme val="minor"/>
    </font>
    <font>
      <b/>
      <sz val="10"/>
      <color rgb="FFFFFFFF"/>
      <name val="Calibri"/>
      <family val="2"/>
      <scheme val="minor"/>
    </font>
    <font>
      <b/>
      <vertAlign val="subscript"/>
      <sz val="10"/>
      <color rgb="FFFFFFFF"/>
      <name val="Calibri"/>
      <family val="2"/>
      <scheme val="minor"/>
    </font>
    <font>
      <u/>
      <sz val="11"/>
      <color theme="10"/>
      <name val="Calibri"/>
      <family val="2"/>
      <scheme val="minor"/>
    </font>
    <font>
      <b/>
      <sz val="16"/>
      <name val="Calibri"/>
      <family val="2"/>
      <scheme val="minor"/>
    </font>
    <font>
      <b/>
      <vertAlign val="superscript"/>
      <sz val="10"/>
      <color theme="1"/>
      <name val="Calibri"/>
      <family val="2"/>
      <scheme val="minor"/>
    </font>
    <font>
      <b/>
      <sz val="10"/>
      <color rgb="FF000000"/>
      <name val="Calibri"/>
      <family val="2"/>
      <scheme val="minor"/>
    </font>
    <font>
      <sz val="11"/>
      <color theme="3" tint="-0.249977111117893"/>
      <name val="Calibri"/>
      <family val="2"/>
      <scheme val="minor"/>
    </font>
    <font>
      <sz val="11"/>
      <color theme="8"/>
      <name val="Calibri"/>
      <family val="2"/>
      <scheme val="minor"/>
    </font>
  </fonts>
  <fills count="49">
    <fill>
      <patternFill patternType="none"/>
    </fill>
    <fill>
      <patternFill patternType="gray125"/>
    </fill>
    <fill>
      <patternFill patternType="solid">
        <fgColor rgb="FFD8D8D8"/>
        <bgColor rgb="FFD8D8D8"/>
      </patternFill>
    </fill>
    <fill>
      <patternFill patternType="solid">
        <fgColor rgb="FFFFFFFF"/>
        <bgColor rgb="FFFFFFFF"/>
      </patternFill>
    </fill>
    <fill>
      <patternFill patternType="solid">
        <fgColor theme="0" tint="-0.14996795556505021"/>
        <bgColor indexed="64"/>
      </patternFill>
    </fill>
    <fill>
      <patternFill patternType="solid">
        <fgColor rgb="FFC00000"/>
        <bgColor rgb="FF000000"/>
      </patternFill>
    </fill>
    <fill>
      <patternFill patternType="solid">
        <fgColor rgb="FFC00000"/>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92D050"/>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3" tint="-0.249977111117893"/>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bgColor indexed="64"/>
      </patternFill>
    </fill>
    <fill>
      <patternFill patternType="solid">
        <fgColor rgb="FFBDD7EE"/>
        <bgColor indexed="64"/>
      </patternFill>
    </fill>
    <fill>
      <patternFill patternType="solid">
        <fgColor rgb="FFDDEBF7"/>
        <bgColor indexed="64"/>
      </patternFill>
    </fill>
    <fill>
      <patternFill patternType="solid">
        <fgColor theme="5"/>
        <bgColor indexed="64"/>
      </patternFill>
    </fill>
    <fill>
      <patternFill patternType="solid">
        <fgColor theme="4"/>
        <bgColor indexed="64"/>
      </patternFill>
    </fill>
    <fill>
      <patternFill patternType="solid">
        <fgColor rgb="FFFFFFCC"/>
        <bgColor indexed="64"/>
      </patternFill>
    </fill>
    <fill>
      <patternFill patternType="solid">
        <fgColor theme="2"/>
        <bgColor indexed="64"/>
      </patternFill>
    </fill>
    <fill>
      <patternFill patternType="solid">
        <fgColor theme="7" tint="0.79998168889431442"/>
        <bgColor indexed="64"/>
      </patternFill>
    </fill>
    <fill>
      <patternFill patternType="solid">
        <fgColor theme="7"/>
        <bgColor indexed="64"/>
      </patternFill>
    </fill>
    <fill>
      <patternFill patternType="solid">
        <fgColor theme="8" tint="0.59999389629810485"/>
        <bgColor indexed="64"/>
      </patternFill>
    </fill>
    <fill>
      <patternFill patternType="solid">
        <fgColor rgb="FFFFC00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rgb="FFD0CECE"/>
        <bgColor indexed="64"/>
      </patternFill>
    </fill>
    <fill>
      <patternFill patternType="solid">
        <fgColor theme="4" tint="0.79998168889431442"/>
        <bgColor theme="4" tint="0.79998168889431442"/>
      </patternFill>
    </fill>
    <fill>
      <patternFill patternType="solid">
        <fgColor rgb="FF002060"/>
        <bgColor indexed="64"/>
      </patternFill>
    </fill>
    <fill>
      <patternFill patternType="solid">
        <fgColor rgb="FF17375E"/>
        <bgColor indexed="64"/>
      </patternFill>
    </fill>
    <fill>
      <patternFill patternType="solid">
        <fgColor rgb="FF5B9BD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3" tint="0.79998168889431442"/>
        <bgColor indexed="64"/>
      </patternFill>
    </fill>
  </fills>
  <borders count="153">
    <border>
      <left/>
      <right/>
      <top/>
      <bottom/>
      <diagonal/>
    </border>
    <border>
      <left style="thin">
        <color rgb="FF000000"/>
      </left>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style="hair">
        <color rgb="FF000000"/>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top/>
      <bottom style="hair">
        <color rgb="FF000000"/>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rgb="FF000000"/>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style="thin">
        <color indexed="64"/>
      </left>
      <right/>
      <top/>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top style="hair">
        <color rgb="FF000000"/>
      </top>
      <bottom style="thin">
        <color indexed="64"/>
      </bottom>
      <diagonal/>
    </border>
    <border>
      <left/>
      <right style="thin">
        <color indexed="64"/>
      </right>
      <top/>
      <bottom/>
      <diagonal/>
    </border>
    <border>
      <left/>
      <right/>
      <top style="hair">
        <color rgb="FF000000"/>
      </top>
      <bottom style="hair">
        <color rgb="FF000000"/>
      </bottom>
      <diagonal/>
    </border>
    <border>
      <left/>
      <right/>
      <top style="hair">
        <color rgb="FF000000"/>
      </top>
      <bottom/>
      <diagonal/>
    </border>
    <border>
      <left/>
      <right style="thin">
        <color indexed="64"/>
      </right>
      <top style="thin">
        <color rgb="FF000000"/>
      </top>
      <bottom style="thin">
        <color rgb="FF000000"/>
      </bottom>
      <diagonal/>
    </border>
    <border>
      <left style="thin">
        <color indexed="64"/>
      </left>
      <right/>
      <top style="thin">
        <color indexed="64"/>
      </top>
      <bottom style="thin">
        <color rgb="FF000000"/>
      </bottom>
      <diagonal/>
    </border>
    <border>
      <left/>
      <right style="thin">
        <color indexed="64"/>
      </right>
      <top style="hair">
        <color rgb="FF000000"/>
      </top>
      <bottom style="thin">
        <color indexed="64"/>
      </bottom>
      <diagonal/>
    </border>
    <border>
      <left style="thin">
        <color indexed="64"/>
      </left>
      <right/>
      <top style="thin">
        <color rgb="FF000000"/>
      </top>
      <bottom/>
      <diagonal/>
    </border>
    <border>
      <left style="thin">
        <color indexed="64"/>
      </left>
      <right/>
      <top/>
      <bottom style="thin">
        <color rgb="FF000000"/>
      </bottom>
      <diagonal/>
    </border>
    <border>
      <left/>
      <right style="thin">
        <color indexed="64"/>
      </right>
      <top style="thin">
        <color rgb="FF000000"/>
      </top>
      <bottom style="thin">
        <color indexed="64"/>
      </bottom>
      <diagonal/>
    </border>
    <border>
      <left style="thin">
        <color rgb="FF000000"/>
      </left>
      <right/>
      <top style="hair">
        <color rgb="FF000000"/>
      </top>
      <bottom style="thin">
        <color indexed="64"/>
      </bottom>
      <diagonal/>
    </border>
    <border>
      <left/>
      <right style="thin">
        <color indexed="64"/>
      </right>
      <top style="thin">
        <color rgb="FF000000"/>
      </top>
      <bottom style="hair">
        <color rgb="FF000000"/>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style="thin">
        <color indexed="64"/>
      </left>
      <right style="thin">
        <color indexed="64"/>
      </right>
      <top/>
      <bottom style="thin">
        <color indexed="64"/>
      </bottom>
      <diagonal/>
    </border>
    <border>
      <left style="thin">
        <color indexed="64"/>
      </left>
      <right/>
      <top style="thin">
        <color rgb="FF000000"/>
      </top>
      <bottom style="thin">
        <color indexed="64"/>
      </bottom>
      <diagonal/>
    </border>
    <border>
      <left style="thin">
        <color indexed="64"/>
      </left>
      <right style="thin">
        <color indexed="64"/>
      </right>
      <top/>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rgb="FF000000"/>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auto="1"/>
      </right>
      <top/>
      <bottom style="medium">
        <color auto="1"/>
      </bottom>
      <diagonal/>
    </border>
    <border>
      <left style="medium">
        <color indexed="64"/>
      </left>
      <right style="double">
        <color indexed="64"/>
      </right>
      <top style="double">
        <color indexed="64"/>
      </top>
      <bottom style="medium">
        <color indexed="64"/>
      </bottom>
      <diagonal/>
    </border>
    <border>
      <left style="medium">
        <color indexed="64"/>
      </left>
      <right style="medium">
        <color indexed="64"/>
      </right>
      <top style="double">
        <color indexed="64"/>
      </top>
      <bottom style="medium">
        <color indexed="64"/>
      </bottom>
      <diagonal/>
    </border>
    <border>
      <left style="double">
        <color indexed="64"/>
      </left>
      <right/>
      <top style="double">
        <color indexed="64"/>
      </top>
      <bottom style="medium">
        <color indexed="64"/>
      </bottom>
      <diagonal/>
    </border>
    <border>
      <left style="medium">
        <color indexed="64"/>
      </left>
      <right style="double">
        <color indexed="64"/>
      </right>
      <top style="medium">
        <color indexed="64"/>
      </top>
      <bottom style="medium">
        <color indexed="64"/>
      </bottom>
      <diagonal/>
    </border>
    <border>
      <left style="double">
        <color indexed="64"/>
      </left>
      <right style="double">
        <color indexed="64"/>
      </right>
      <top style="double">
        <color indexed="64"/>
      </top>
      <bottom/>
      <diagonal/>
    </border>
    <border>
      <left/>
      <right style="medium">
        <color auto="1"/>
      </right>
      <top style="double">
        <color auto="1"/>
      </top>
      <bottom style="medium">
        <color auto="1"/>
      </bottom>
      <diagonal/>
    </border>
    <border>
      <left style="double">
        <color auto="1"/>
      </left>
      <right style="double">
        <color auto="1"/>
      </right>
      <top/>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double">
        <color indexed="64"/>
      </right>
      <top style="medium">
        <color rgb="FF000000"/>
      </top>
      <bottom style="medium">
        <color rgb="FF000000"/>
      </bottom>
      <diagonal/>
    </border>
    <border>
      <left/>
      <right style="medium">
        <color rgb="FF000000"/>
      </right>
      <top style="medium">
        <color rgb="FF000000"/>
      </top>
      <bottom style="double">
        <color indexed="64"/>
      </bottom>
      <diagonal/>
    </border>
    <border>
      <left style="double">
        <color indexed="64"/>
      </left>
      <right style="double">
        <color indexed="64"/>
      </right>
      <top/>
      <bottom style="double">
        <color indexed="64"/>
      </bottom>
      <diagonal/>
    </border>
    <border>
      <left style="double">
        <color auto="1"/>
      </left>
      <right/>
      <top style="double">
        <color auto="1"/>
      </top>
      <bottom style="double">
        <color auto="1"/>
      </bottom>
      <diagonal/>
    </border>
    <border>
      <left/>
      <right style="medium">
        <color rgb="FF000000"/>
      </right>
      <top style="double">
        <color indexed="64"/>
      </top>
      <bottom style="double">
        <color indexed="64"/>
      </bottom>
      <diagonal/>
    </border>
    <border>
      <left style="medium">
        <color rgb="FF000000"/>
      </left>
      <right style="medium">
        <color rgb="FF000000"/>
      </right>
      <top style="double">
        <color indexed="64"/>
      </top>
      <bottom style="double">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
      <left/>
      <right style="medium">
        <color rgb="FFFFFFFF"/>
      </right>
      <top/>
      <bottom/>
      <diagonal/>
    </border>
    <border>
      <left style="thick">
        <color rgb="FFC0C0C0"/>
      </left>
      <right style="medium">
        <color rgb="FFC0C0C0"/>
      </right>
      <top style="thick">
        <color rgb="FFC0C0C0"/>
      </top>
      <bottom style="medium">
        <color rgb="FFC0C0C0"/>
      </bottom>
      <diagonal/>
    </border>
    <border>
      <left style="medium">
        <color rgb="FFC0C0C0"/>
      </left>
      <right style="medium">
        <color rgb="FFC0C0C0"/>
      </right>
      <top style="thick">
        <color rgb="FFC0C0C0"/>
      </top>
      <bottom style="medium">
        <color rgb="FFC0C0C0"/>
      </bottom>
      <diagonal/>
    </border>
    <border>
      <left/>
      <right style="thick">
        <color rgb="FFC0C0C0"/>
      </right>
      <top/>
      <bottom/>
      <diagonal/>
    </border>
    <border>
      <left style="thick">
        <color rgb="FFC0C0C0"/>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right style="medium">
        <color rgb="FFCCCCCC"/>
      </right>
      <top/>
      <bottom/>
      <diagonal/>
    </border>
    <border>
      <left style="medium">
        <color rgb="FFC0C0C0"/>
      </left>
      <right style="medium">
        <color rgb="FFC0C0C0"/>
      </right>
      <top/>
      <bottom/>
      <diagonal/>
    </border>
    <border>
      <left style="medium">
        <color rgb="FFC0C0C0"/>
      </left>
      <right/>
      <top style="thin">
        <color indexed="64"/>
      </top>
      <bottom style="thick">
        <color rgb="FFC0C0C0"/>
      </bottom>
      <diagonal/>
    </border>
    <border>
      <left/>
      <right/>
      <top style="thin">
        <color indexed="64"/>
      </top>
      <bottom style="thick">
        <color rgb="FFC0C0C0"/>
      </bottom>
      <diagonal/>
    </border>
    <border>
      <left/>
      <right style="medium">
        <color rgb="FFC0C0C0"/>
      </right>
      <top style="thin">
        <color indexed="64"/>
      </top>
      <bottom style="thick">
        <color rgb="FFC0C0C0"/>
      </bottom>
      <diagonal/>
    </border>
    <border>
      <left style="medium">
        <color rgb="FFC0C0C0"/>
      </left>
      <right style="medium">
        <color rgb="FFC0C0C0"/>
      </right>
      <top style="thick">
        <color rgb="FFC0C0C0"/>
      </top>
      <bottom/>
      <diagonal/>
    </border>
    <border>
      <left style="thick">
        <color rgb="FFC0C0C0"/>
      </left>
      <right/>
      <top style="medium">
        <color rgb="FFCCCCCC"/>
      </top>
      <bottom style="medium">
        <color rgb="FFCCCCCC"/>
      </bottom>
      <diagonal/>
    </border>
    <border>
      <left/>
      <right style="medium">
        <color rgb="FFCCCCCC"/>
      </right>
      <top style="medium">
        <color rgb="FFCCCCCC"/>
      </top>
      <bottom style="medium">
        <color rgb="FFCCCCCC"/>
      </bottom>
      <diagonal/>
    </border>
    <border>
      <left/>
      <right style="medium">
        <color rgb="FFC0C0C0"/>
      </right>
      <top style="thick">
        <color rgb="FFC0C0C0"/>
      </top>
      <bottom style="medium">
        <color rgb="FFC0C0C0"/>
      </bottom>
      <diagonal/>
    </border>
    <border>
      <left style="medium">
        <color rgb="FFC0C0C0"/>
      </left>
      <right style="thick">
        <color rgb="FFC0C0C0"/>
      </right>
      <top style="thick">
        <color rgb="FFC0C0C0"/>
      </top>
      <bottom style="medium">
        <color rgb="FFC0C0C0"/>
      </bottom>
      <diagonal/>
    </border>
    <border>
      <left style="medium">
        <color rgb="FFCCCCCC"/>
      </left>
      <right style="thick">
        <color rgb="FFC0C0C0"/>
      </right>
      <top style="medium">
        <color rgb="FFCCCCCC"/>
      </top>
      <bottom style="medium">
        <color rgb="FFCCCCCC"/>
      </bottom>
      <diagonal/>
    </border>
    <border>
      <left/>
      <right style="medium">
        <color rgb="FFCCCCCC"/>
      </right>
      <top style="medium">
        <color rgb="FFCCCCCC"/>
      </top>
      <bottom style="thick">
        <color rgb="FFC0C0C0"/>
      </bottom>
      <diagonal/>
    </border>
    <border>
      <left style="medium">
        <color rgb="FFCCCCCC"/>
      </left>
      <right style="thick">
        <color rgb="FFC0C0C0"/>
      </right>
      <top style="medium">
        <color rgb="FFCCCCCC"/>
      </top>
      <bottom style="thick">
        <color rgb="FFC0C0C0"/>
      </bottom>
      <diagonal/>
    </border>
    <border>
      <left/>
      <right style="thin">
        <color indexed="64"/>
      </right>
      <top style="thin">
        <color rgb="FF000000"/>
      </top>
      <bottom/>
      <diagonal/>
    </border>
    <border>
      <left style="thin">
        <color theme="0"/>
      </left>
      <right style="thin">
        <color theme="0"/>
      </right>
      <top/>
      <bottom style="thick">
        <color theme="0"/>
      </bottom>
      <diagonal/>
    </border>
    <border>
      <left style="thin">
        <color theme="0"/>
      </left>
      <right/>
      <top style="thin">
        <color theme="0"/>
      </top>
      <bottom style="thin">
        <color theme="0"/>
      </bottom>
      <diagonal/>
    </border>
    <border>
      <left/>
      <right style="medium">
        <color rgb="FFFFFFFF"/>
      </right>
      <top style="thin">
        <color theme="0"/>
      </top>
      <bottom style="medium">
        <color rgb="FFFFFFFF"/>
      </bottom>
      <diagonal/>
    </border>
    <border>
      <left/>
      <right style="thin">
        <color theme="0"/>
      </right>
      <top style="thin">
        <color theme="0"/>
      </top>
      <bottom style="thin">
        <color theme="0"/>
      </bottom>
      <diagonal/>
    </border>
    <border>
      <left/>
      <right/>
      <top style="thin">
        <color theme="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theme="0"/>
      </right>
      <top/>
      <bottom style="thick">
        <color theme="0"/>
      </bottom>
      <diagonal/>
    </border>
    <border>
      <left/>
      <right style="medium">
        <color rgb="FFFFFFFF"/>
      </right>
      <top style="thin">
        <color theme="0"/>
      </top>
      <bottom style="thin">
        <color theme="0"/>
      </bottom>
      <diagonal/>
    </border>
    <border>
      <left style="thin">
        <color theme="0"/>
      </left>
      <right style="thin">
        <color theme="0"/>
      </right>
      <top style="thin">
        <color theme="0"/>
      </top>
      <bottom style="thin">
        <color theme="0"/>
      </bottom>
      <diagonal/>
    </border>
    <border>
      <left style="thin">
        <color rgb="FFFFFFFF"/>
      </left>
      <right style="thin">
        <color rgb="FFFFFFFF"/>
      </right>
      <top style="thin">
        <color rgb="FFFFFFFF"/>
      </top>
      <bottom style="thin">
        <color rgb="FFFFFFFF"/>
      </bottom>
      <diagonal/>
    </border>
    <border>
      <left/>
      <right/>
      <top/>
      <bottom style="hair">
        <color auto="1"/>
      </bottom>
      <diagonal/>
    </border>
    <border>
      <left/>
      <right/>
      <top style="hair">
        <color auto="1"/>
      </top>
      <bottom style="hair">
        <color auto="1"/>
      </bottom>
      <diagonal/>
    </border>
    <border>
      <left style="medium">
        <color indexed="64"/>
      </left>
      <right style="medium">
        <color indexed="64"/>
      </right>
      <top style="medium">
        <color indexed="64"/>
      </top>
      <bottom/>
      <diagonal/>
    </border>
    <border>
      <left style="double">
        <color auto="1"/>
      </left>
      <right/>
      <top/>
      <bottom style="double">
        <color indexed="64"/>
      </bottom>
      <diagonal/>
    </border>
    <border>
      <left/>
      <right style="medium">
        <color rgb="FF000000"/>
      </right>
      <top/>
      <bottom style="double">
        <color indexed="64"/>
      </bottom>
      <diagonal/>
    </border>
    <border>
      <left style="medium">
        <color indexed="64"/>
      </left>
      <right style="medium">
        <color indexed="64"/>
      </right>
      <top/>
      <bottom style="medium">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FFFFFF"/>
      </right>
      <top/>
      <bottom style="thick">
        <color rgb="FFFFFFFF"/>
      </bottom>
      <diagonal/>
    </border>
    <border>
      <left style="thin">
        <color rgb="FF000000"/>
      </left>
      <right/>
      <top style="thin">
        <color indexed="64"/>
      </top>
      <bottom/>
      <diagonal/>
    </border>
    <border>
      <left style="thin">
        <color indexed="64"/>
      </left>
      <right style="thin">
        <color rgb="FF000000"/>
      </right>
      <top style="thin">
        <color theme="4" tint="0.39997558519241921"/>
      </top>
      <bottom/>
      <diagonal/>
    </border>
    <border>
      <left style="thin">
        <color indexed="64"/>
      </left>
      <right style="thin">
        <color rgb="FF000000"/>
      </right>
      <top style="thin">
        <color indexed="64"/>
      </top>
      <bottom/>
      <diagonal/>
    </border>
    <border>
      <left/>
      <right/>
      <top style="thin">
        <color theme="4" tint="0.39997558519241921"/>
      </top>
      <bottom style="thin">
        <color theme="4" tint="0.39997558519241921"/>
      </bottom>
      <diagonal/>
    </border>
    <border>
      <left style="thin">
        <color indexed="64"/>
      </left>
      <right/>
      <top style="thin">
        <color theme="4" tint="0.39997558519241921"/>
      </top>
      <bottom style="thin">
        <color theme="4" tint="0.39997558519241921"/>
      </bottom>
      <diagonal/>
    </border>
    <border>
      <left style="thin">
        <color indexed="64"/>
      </left>
      <right/>
      <top style="thin">
        <color theme="4" tint="0.39997558519241921"/>
      </top>
      <bottom/>
      <diagonal/>
    </border>
    <border>
      <left/>
      <right/>
      <top style="thin">
        <color theme="4" tint="0.39997558519241921"/>
      </top>
      <bottom/>
      <diagonal/>
    </border>
    <border>
      <left style="medium">
        <color indexed="64"/>
      </left>
      <right style="thin">
        <color indexed="64"/>
      </right>
      <top style="thin">
        <color indexed="64"/>
      </top>
      <bottom/>
      <diagonal/>
    </border>
    <border>
      <left/>
      <right style="thin">
        <color rgb="FF000000"/>
      </right>
      <top style="thin">
        <color indexed="64"/>
      </top>
      <bottom style="hair">
        <color indexed="64"/>
      </bottom>
      <diagonal/>
    </border>
    <border>
      <left style="thin">
        <color indexed="64"/>
      </left>
      <right style="thin">
        <color rgb="FF000000"/>
      </right>
      <top style="thin">
        <color rgb="FF000000"/>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style="thin">
        <color indexed="64"/>
      </top>
      <bottom style="thin">
        <color rgb="FF000000"/>
      </bottom>
      <diagonal/>
    </border>
    <border>
      <left style="thin">
        <color indexed="64"/>
      </left>
      <right style="thin">
        <color rgb="FF000000"/>
      </right>
      <top/>
      <bottom/>
      <diagonal/>
    </border>
    <border>
      <left/>
      <right style="thin">
        <color rgb="FF000000"/>
      </right>
      <top style="thin">
        <color rgb="FF000000"/>
      </top>
      <bottom style="thin">
        <color indexed="64"/>
      </bottom>
      <diagonal/>
    </border>
  </borders>
  <cellStyleXfs count="17">
    <xf numFmtId="0" fontId="0" fillId="0" borderId="0"/>
    <xf numFmtId="0" fontId="1" fillId="0" borderId="0"/>
    <xf numFmtId="0" fontId="2" fillId="0" borderId="0"/>
    <xf numFmtId="0" fontId="17" fillId="0" borderId="0"/>
    <xf numFmtId="9" fontId="19"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44" fontId="20" fillId="0" borderId="0" applyFont="0" applyFill="0" applyBorder="0" applyAlignment="0" applyProtection="0"/>
    <xf numFmtId="43" fontId="20" fillId="0" borderId="0" applyFont="0" applyFill="0" applyBorder="0" applyAlignment="0" applyProtection="0"/>
    <xf numFmtId="0" fontId="81" fillId="13" borderId="58" applyNumberFormat="0" applyAlignment="0" applyProtection="0"/>
    <xf numFmtId="0" fontId="82" fillId="14" borderId="58" applyNumberFormat="0" applyAlignment="0" applyProtection="0"/>
    <xf numFmtId="0" fontId="58" fillId="15" borderId="59" applyNumberFormat="0" applyAlignment="0" applyProtection="0"/>
    <xf numFmtId="0" fontId="13" fillId="0" borderId="0"/>
    <xf numFmtId="0" fontId="123" fillId="0" borderId="0" applyNumberFormat="0" applyFill="0" applyBorder="0" applyAlignment="0" applyProtection="0"/>
    <xf numFmtId="0" fontId="80" fillId="12" borderId="0" applyNumberFormat="0" applyBorder="0" applyAlignment="0" applyProtection="0"/>
  </cellStyleXfs>
  <cellXfs count="1794">
    <xf numFmtId="0" fontId="0" fillId="0" borderId="0" xfId="0"/>
    <xf numFmtId="3" fontId="3" fillId="0" borderId="0" xfId="1" applyNumberFormat="1" applyFont="1" applyAlignment="1">
      <alignment vertical="center"/>
    </xf>
    <xf numFmtId="0" fontId="1" fillId="0" borderId="0" xfId="1"/>
    <xf numFmtId="3" fontId="3" fillId="0" borderId="0" xfId="1" applyNumberFormat="1" applyFont="1" applyAlignment="1">
      <alignment horizontal="center" vertical="center"/>
    </xf>
    <xf numFmtId="0" fontId="1" fillId="0" borderId="31" xfId="1" applyBorder="1"/>
    <xf numFmtId="0" fontId="2" fillId="0" borderId="0" xfId="1" applyFont="1" applyAlignment="1">
      <alignment vertical="center"/>
    </xf>
    <xf numFmtId="0" fontId="2" fillId="0" borderId="0" xfId="1" applyFont="1"/>
    <xf numFmtId="3" fontId="18" fillId="0" borderId="0" xfId="3" applyNumberFormat="1" applyFont="1" applyAlignment="1">
      <alignment vertical="center"/>
    </xf>
    <xf numFmtId="3" fontId="18" fillId="0" borderId="38" xfId="3" applyNumberFormat="1" applyFont="1" applyBorder="1" applyAlignment="1">
      <alignment vertical="center"/>
    </xf>
    <xf numFmtId="3" fontId="18" fillId="0" borderId="31" xfId="3" applyNumberFormat="1" applyFont="1" applyBorder="1" applyAlignment="1">
      <alignment horizontal="center" vertical="center"/>
    </xf>
    <xf numFmtId="3" fontId="18" fillId="0" borderId="0" xfId="3" applyNumberFormat="1" applyFont="1" applyAlignment="1">
      <alignment horizontal="center" vertical="center"/>
    </xf>
    <xf numFmtId="3" fontId="18" fillId="0" borderId="21" xfId="3" applyNumberFormat="1" applyFont="1" applyBorder="1" applyAlignment="1">
      <alignment horizontal="center" vertical="center"/>
    </xf>
    <xf numFmtId="3" fontId="18" fillId="0" borderId="22" xfId="3" applyNumberFormat="1" applyFont="1" applyBorder="1" applyAlignment="1">
      <alignment vertical="center"/>
    </xf>
    <xf numFmtId="3" fontId="18" fillId="0" borderId="22" xfId="3" applyNumberFormat="1" applyFont="1" applyBorder="1" applyAlignment="1">
      <alignment horizontal="center" vertical="center"/>
    </xf>
    <xf numFmtId="3" fontId="18" fillId="0" borderId="31" xfId="3" applyNumberFormat="1" applyFont="1" applyBorder="1" applyAlignment="1">
      <alignment vertical="center"/>
    </xf>
    <xf numFmtId="3" fontId="3" fillId="0" borderId="38" xfId="1" applyNumberFormat="1" applyFont="1" applyBorder="1" applyAlignment="1">
      <alignment vertical="center"/>
    </xf>
    <xf numFmtId="0" fontId="1" fillId="0" borderId="38" xfId="1" applyBorder="1"/>
    <xf numFmtId="3" fontId="18" fillId="0" borderId="0" xfId="3" applyNumberFormat="1" applyFont="1" applyAlignment="1">
      <alignment vertical="top"/>
    </xf>
    <xf numFmtId="0" fontId="0" fillId="0" borderId="22" xfId="0" applyBorder="1"/>
    <xf numFmtId="0" fontId="1" fillId="0" borderId="22" xfId="1" applyBorder="1"/>
    <xf numFmtId="0" fontId="8" fillId="0" borderId="0" xfId="1" applyFont="1" applyAlignment="1">
      <alignment horizontal="center" vertical="center"/>
    </xf>
    <xf numFmtId="0" fontId="11" fillId="0" borderId="0" xfId="1" applyFont="1" applyAlignment="1">
      <alignment vertical="center"/>
    </xf>
    <xf numFmtId="0" fontId="2" fillId="0" borderId="22" xfId="1" applyFont="1" applyBorder="1" applyAlignment="1">
      <alignment vertical="center"/>
    </xf>
    <xf numFmtId="0" fontId="2" fillId="0" borderId="13" xfId="1" applyFont="1" applyBorder="1" applyAlignment="1">
      <alignment vertical="center"/>
    </xf>
    <xf numFmtId="0" fontId="1" fillId="0" borderId="23" xfId="1" applyBorder="1"/>
    <xf numFmtId="0" fontId="16" fillId="0" borderId="0" xfId="1" applyFont="1" applyAlignment="1">
      <alignment horizontal="center" vertical="center"/>
    </xf>
    <xf numFmtId="0" fontId="2" fillId="0" borderId="31" xfId="1" applyFont="1" applyBorder="1" applyAlignment="1">
      <alignment vertical="center"/>
    </xf>
    <xf numFmtId="0" fontId="2" fillId="0" borderId="31" xfId="1" applyFont="1" applyBorder="1"/>
    <xf numFmtId="0" fontId="7" fillId="0" borderId="0" xfId="1" applyFont="1" applyAlignment="1">
      <alignment horizontal="center" vertical="center"/>
    </xf>
    <xf numFmtId="0" fontId="2" fillId="0" borderId="19" xfId="1" applyFont="1" applyBorder="1" applyAlignment="1">
      <alignment vertical="center"/>
    </xf>
    <xf numFmtId="0" fontId="2" fillId="0" borderId="14" xfId="1" applyFont="1" applyBorder="1" applyAlignment="1">
      <alignment vertical="center"/>
    </xf>
    <xf numFmtId="0" fontId="7" fillId="0" borderId="31" xfId="1" applyFont="1" applyBorder="1" applyAlignment="1">
      <alignment horizontal="center" vertical="center"/>
    </xf>
    <xf numFmtId="0" fontId="2" fillId="0" borderId="38" xfId="1" applyFont="1" applyBorder="1" applyAlignment="1">
      <alignment vertical="center"/>
    </xf>
    <xf numFmtId="0" fontId="8" fillId="0" borderId="31" xfId="1" applyFont="1" applyBorder="1" applyAlignment="1">
      <alignment horizontal="center" vertical="center"/>
    </xf>
    <xf numFmtId="0" fontId="9" fillId="0" borderId="38" xfId="1" applyFont="1" applyBorder="1" applyAlignment="1">
      <alignment horizontal="center" vertical="center" wrapText="1"/>
    </xf>
    <xf numFmtId="0" fontId="11" fillId="0" borderId="31" xfId="1" applyFont="1" applyBorder="1" applyAlignment="1">
      <alignment vertical="center"/>
    </xf>
    <xf numFmtId="0" fontId="2" fillId="0" borderId="21" xfId="1" applyFont="1" applyBorder="1" applyAlignment="1">
      <alignment vertical="center"/>
    </xf>
    <xf numFmtId="0" fontId="2" fillId="0" borderId="18" xfId="1" applyFont="1" applyBorder="1" applyAlignment="1">
      <alignment horizontal="center" vertical="center"/>
    </xf>
    <xf numFmtId="0" fontId="10" fillId="0" borderId="0" xfId="1" applyFont="1" applyAlignment="1" applyProtection="1">
      <alignment horizontal="center" vertical="center"/>
      <protection locked="0"/>
    </xf>
    <xf numFmtId="0" fontId="4" fillId="3" borderId="0" xfId="1" applyFont="1" applyFill="1" applyAlignment="1">
      <alignment vertical="center"/>
    </xf>
    <xf numFmtId="0" fontId="14" fillId="0" borderId="0" xfId="1" applyFont="1" applyAlignment="1">
      <alignment horizontal="center" vertical="center"/>
    </xf>
    <xf numFmtId="0" fontId="4" fillId="0" borderId="0" xfId="1" applyFont="1" applyAlignment="1">
      <alignment vertical="center"/>
    </xf>
    <xf numFmtId="0" fontId="15" fillId="0" borderId="0" xfId="1" applyFont="1" applyAlignment="1">
      <alignment vertical="center"/>
    </xf>
    <xf numFmtId="0" fontId="25" fillId="0" borderId="31" xfId="1" applyFont="1" applyBorder="1" applyAlignment="1">
      <alignment horizontal="center" vertical="center"/>
    </xf>
    <xf numFmtId="0" fontId="25" fillId="0" borderId="0" xfId="1" applyFont="1" applyAlignment="1">
      <alignment vertical="center"/>
    </xf>
    <xf numFmtId="0" fontId="26" fillId="0" borderId="0" xfId="1" applyFont="1"/>
    <xf numFmtId="0" fontId="22" fillId="0" borderId="0" xfId="1" applyFont="1" applyAlignment="1" applyProtection="1">
      <alignment horizontal="center" vertical="center"/>
      <protection locked="0"/>
    </xf>
    <xf numFmtId="0" fontId="25" fillId="0" borderId="38" xfId="1" applyFont="1" applyBorder="1" applyAlignment="1">
      <alignment vertical="center"/>
    </xf>
    <xf numFmtId="0" fontId="27" fillId="0" borderId="0" xfId="1" applyFont="1" applyAlignment="1">
      <alignment horizontal="center" vertical="center"/>
    </xf>
    <xf numFmtId="0" fontId="22" fillId="0" borderId="0" xfId="1" applyFont="1" applyAlignment="1">
      <alignment vertical="center"/>
    </xf>
    <xf numFmtId="0" fontId="28" fillId="0" borderId="31" xfId="1" applyFont="1" applyBorder="1" applyAlignment="1">
      <alignment horizontal="center" vertical="center"/>
    </xf>
    <xf numFmtId="0" fontId="24" fillId="0" borderId="0" xfId="1" applyFont="1" applyAlignment="1">
      <alignment vertical="center"/>
    </xf>
    <xf numFmtId="0" fontId="28" fillId="0" borderId="0" xfId="1" applyFont="1" applyAlignment="1">
      <alignment horizontal="center" vertical="center"/>
    </xf>
    <xf numFmtId="0" fontId="24" fillId="0" borderId="31" xfId="1" applyFont="1" applyBorder="1" applyAlignment="1">
      <alignment vertical="center"/>
    </xf>
    <xf numFmtId="0" fontId="22" fillId="0" borderId="0" xfId="1" applyFont="1"/>
    <xf numFmtId="0" fontId="25" fillId="0" borderId="31" xfId="1" applyFont="1" applyBorder="1" applyAlignment="1">
      <alignment vertical="center"/>
    </xf>
    <xf numFmtId="0" fontId="29" fillId="0" borderId="0" xfId="1" applyFont="1" applyAlignment="1">
      <alignment vertical="center"/>
    </xf>
    <xf numFmtId="0" fontId="25" fillId="0" borderId="31" xfId="1" applyFont="1" applyBorder="1"/>
    <xf numFmtId="0" fontId="25" fillId="0" borderId="0" xfId="1" applyFont="1"/>
    <xf numFmtId="0" fontId="25" fillId="0" borderId="38" xfId="1" applyFont="1" applyBorder="1"/>
    <xf numFmtId="0" fontId="22" fillId="0" borderId="40" xfId="1" applyFont="1" applyBorder="1"/>
    <xf numFmtId="0" fontId="30" fillId="0" borderId="0" xfId="1" applyFont="1" applyAlignment="1">
      <alignment vertical="center"/>
    </xf>
    <xf numFmtId="0" fontId="31" fillId="0" borderId="0" xfId="1" applyFont="1" applyAlignment="1">
      <alignment vertical="center"/>
    </xf>
    <xf numFmtId="0" fontId="31" fillId="3" borderId="0" xfId="1" applyFont="1" applyFill="1" applyAlignment="1">
      <alignment vertical="center"/>
    </xf>
    <xf numFmtId="3" fontId="20" fillId="0" borderId="19" xfId="3" applyNumberFormat="1" applyFont="1" applyBorder="1" applyAlignment="1">
      <alignment vertical="center"/>
    </xf>
    <xf numFmtId="3" fontId="20" fillId="0" borderId="13" xfId="3" applyNumberFormat="1" applyFont="1" applyBorder="1" applyAlignment="1">
      <alignment vertical="center"/>
    </xf>
    <xf numFmtId="3" fontId="21" fillId="0" borderId="13" xfId="3" applyNumberFormat="1" applyFont="1" applyBorder="1" applyAlignment="1">
      <alignment horizontal="center" vertical="center"/>
    </xf>
    <xf numFmtId="3" fontId="21" fillId="0" borderId="13" xfId="3" applyNumberFormat="1" applyFont="1" applyBorder="1" applyAlignment="1">
      <alignment vertical="center"/>
    </xf>
    <xf numFmtId="3" fontId="20" fillId="0" borderId="14" xfId="3" applyNumberFormat="1" applyFont="1" applyBorder="1" applyAlignment="1">
      <alignment vertical="center"/>
    </xf>
    <xf numFmtId="3" fontId="20" fillId="0" borderId="31" xfId="3" applyNumberFormat="1" applyFont="1" applyBorder="1" applyAlignment="1">
      <alignment vertical="center"/>
    </xf>
    <xf numFmtId="3" fontId="20" fillId="0" borderId="0" xfId="3" applyNumberFormat="1" applyFont="1" applyAlignment="1">
      <alignment vertical="center"/>
    </xf>
    <xf numFmtId="3" fontId="21" fillId="0" borderId="0" xfId="3" applyNumberFormat="1" applyFont="1" applyAlignment="1">
      <alignment horizontal="center" vertical="center"/>
    </xf>
    <xf numFmtId="3" fontId="33" fillId="0" borderId="0" xfId="3" applyNumberFormat="1" applyFont="1" applyAlignment="1">
      <alignment vertical="center"/>
    </xf>
    <xf numFmtId="3" fontId="20" fillId="0" borderId="38" xfId="3" applyNumberFormat="1" applyFont="1" applyBorder="1" applyAlignment="1">
      <alignment vertical="center"/>
    </xf>
    <xf numFmtId="3" fontId="21" fillId="0" borderId="0" xfId="3" applyNumberFormat="1" applyFont="1" applyAlignment="1">
      <alignment vertical="center"/>
    </xf>
    <xf numFmtId="3" fontId="20" fillId="0" borderId="0" xfId="3" applyNumberFormat="1" applyFont="1" applyAlignment="1">
      <alignment horizontal="center" vertical="center"/>
    </xf>
    <xf numFmtId="3" fontId="20" fillId="0" borderId="21" xfId="3" applyNumberFormat="1" applyFont="1" applyBorder="1" applyAlignment="1">
      <alignment vertical="center"/>
    </xf>
    <xf numFmtId="3" fontId="20" fillId="0" borderId="22" xfId="3" applyNumberFormat="1" applyFont="1" applyBorder="1" applyAlignment="1">
      <alignment vertical="center"/>
    </xf>
    <xf numFmtId="3" fontId="20" fillId="0" borderId="22" xfId="3" applyNumberFormat="1" applyFont="1" applyBorder="1" applyAlignment="1">
      <alignment horizontal="center" vertical="center"/>
    </xf>
    <xf numFmtId="3" fontId="20" fillId="0" borderId="23" xfId="3" applyNumberFormat="1" applyFont="1" applyBorder="1" applyAlignment="1">
      <alignment vertical="center"/>
    </xf>
    <xf numFmtId="0" fontId="36" fillId="0" borderId="0" xfId="2" applyFont="1" applyAlignment="1">
      <alignment vertical="center"/>
    </xf>
    <xf numFmtId="9" fontId="20" fillId="0" borderId="0" xfId="4" applyFont="1" applyBorder="1" applyAlignment="1">
      <alignment vertical="center"/>
    </xf>
    <xf numFmtId="3" fontId="20" fillId="0" borderId="0" xfId="3" applyNumberFormat="1" applyFont="1" applyAlignment="1" applyProtection="1">
      <alignment horizontal="center" vertical="center"/>
      <protection locked="0"/>
    </xf>
    <xf numFmtId="3" fontId="40" fillId="0" borderId="19" xfId="3" applyNumberFormat="1" applyFont="1" applyBorder="1" applyAlignment="1">
      <alignment vertical="center"/>
    </xf>
    <xf numFmtId="3" fontId="40" fillId="0" borderId="13" xfId="3" applyNumberFormat="1" applyFont="1" applyBorder="1" applyAlignment="1">
      <alignment vertical="center"/>
    </xf>
    <xf numFmtId="3" fontId="20" fillId="0" borderId="13" xfId="3" applyNumberFormat="1" applyFont="1" applyBorder="1" applyAlignment="1">
      <alignment horizontal="center" vertical="center"/>
    </xf>
    <xf numFmtId="0" fontId="20" fillId="0" borderId="13" xfId="0" applyFont="1" applyBorder="1"/>
    <xf numFmtId="3" fontId="20" fillId="0" borderId="15" xfId="3" applyNumberFormat="1" applyFont="1" applyBorder="1" applyAlignment="1">
      <alignment vertical="center"/>
    </xf>
    <xf numFmtId="3" fontId="20" fillId="0" borderId="31" xfId="3" applyNumberFormat="1" applyFont="1" applyBorder="1" applyAlignment="1">
      <alignment horizontal="center" vertical="center"/>
    </xf>
    <xf numFmtId="3" fontId="20" fillId="0" borderId="0" xfId="3" applyNumberFormat="1" applyFont="1" applyAlignment="1">
      <alignment horizontal="left" vertical="center" wrapText="1"/>
    </xf>
    <xf numFmtId="3" fontId="20" fillId="0" borderId="0" xfId="3" applyNumberFormat="1" applyFont="1" applyAlignment="1">
      <alignment vertical="center" wrapText="1"/>
    </xf>
    <xf numFmtId="0" fontId="26" fillId="0" borderId="31" xfId="1" applyFont="1" applyBorder="1"/>
    <xf numFmtId="3" fontId="42" fillId="0" borderId="0" xfId="1" applyNumberFormat="1" applyFont="1" applyAlignment="1">
      <alignment horizontal="center" vertical="center"/>
    </xf>
    <xf numFmtId="3" fontId="42" fillId="0" borderId="0" xfId="1" applyNumberFormat="1" applyFont="1" applyAlignment="1">
      <alignment vertical="center"/>
    </xf>
    <xf numFmtId="3" fontId="43" fillId="0" borderId="0" xfId="1" applyNumberFormat="1" applyFont="1" applyAlignment="1">
      <alignment vertical="center"/>
    </xf>
    <xf numFmtId="3" fontId="43" fillId="0" borderId="0" xfId="1" applyNumberFormat="1" applyFont="1" applyAlignment="1">
      <alignment horizontal="center" vertical="center"/>
    </xf>
    <xf numFmtId="3" fontId="43" fillId="0" borderId="11" xfId="1" applyNumberFormat="1" applyFont="1" applyBorder="1" applyAlignment="1">
      <alignment vertical="center"/>
    </xf>
    <xf numFmtId="0" fontId="25" fillId="0" borderId="26" xfId="1" applyFont="1" applyBorder="1"/>
    <xf numFmtId="0" fontId="36" fillId="0" borderId="0" xfId="1" applyFont="1" applyAlignment="1">
      <alignment horizontal="center" vertical="center" wrapText="1"/>
    </xf>
    <xf numFmtId="3" fontId="22" fillId="0" borderId="0" xfId="1" applyNumberFormat="1" applyFont="1" applyAlignment="1">
      <alignment horizontal="center" vertical="center" wrapText="1"/>
    </xf>
    <xf numFmtId="0" fontId="22" fillId="0" borderId="0" xfId="1" applyFont="1" applyAlignment="1">
      <alignment horizontal="center"/>
    </xf>
    <xf numFmtId="14" fontId="22" fillId="0" borderId="0" xfId="1" applyNumberFormat="1" applyFont="1" applyAlignment="1">
      <alignment horizontal="center" vertical="center" wrapText="1"/>
    </xf>
    <xf numFmtId="14" fontId="22" fillId="0" borderId="0" xfId="1" applyNumberFormat="1" applyFont="1" applyAlignment="1">
      <alignment horizontal="center"/>
    </xf>
    <xf numFmtId="3" fontId="26" fillId="0" borderId="0" xfId="1" applyNumberFormat="1" applyFont="1" applyAlignment="1">
      <alignment horizontal="center" vertical="center"/>
    </xf>
    <xf numFmtId="3" fontId="26" fillId="0" borderId="0" xfId="1" applyNumberFormat="1" applyFont="1" applyAlignment="1">
      <alignment vertical="center"/>
    </xf>
    <xf numFmtId="3" fontId="43" fillId="0" borderId="0" xfId="1" applyNumberFormat="1" applyFont="1" applyAlignment="1" applyProtection="1">
      <alignment horizontal="center" vertical="center"/>
      <protection locked="0"/>
    </xf>
    <xf numFmtId="3" fontId="26" fillId="0" borderId="0" xfId="1" applyNumberFormat="1" applyFont="1" applyAlignment="1">
      <alignment horizontal="left" vertical="center"/>
    </xf>
    <xf numFmtId="3" fontId="43" fillId="0" borderId="38" xfId="1" applyNumberFormat="1" applyFont="1" applyBorder="1" applyAlignment="1">
      <alignment vertical="center"/>
    </xf>
    <xf numFmtId="3" fontId="44" fillId="0" borderId="0" xfId="1" applyNumberFormat="1" applyFont="1" applyAlignment="1">
      <alignment vertical="center"/>
    </xf>
    <xf numFmtId="3" fontId="44" fillId="0" borderId="0" xfId="1" applyNumberFormat="1" applyFont="1" applyAlignment="1">
      <alignment horizontal="center" vertical="center"/>
    </xf>
    <xf numFmtId="3" fontId="43" fillId="0" borderId="25" xfId="1" applyNumberFormat="1" applyFont="1" applyBorder="1" applyAlignment="1">
      <alignment horizontal="center" vertical="center"/>
    </xf>
    <xf numFmtId="0" fontId="25" fillId="0" borderId="0" xfId="1" applyFont="1" applyAlignment="1">
      <alignment horizontal="center"/>
    </xf>
    <xf numFmtId="0" fontId="26" fillId="0" borderId="0" xfId="1" applyFont="1" applyAlignment="1">
      <alignment horizontal="center"/>
    </xf>
    <xf numFmtId="3" fontId="21" fillId="0" borderId="0" xfId="0" applyNumberFormat="1" applyFont="1" applyAlignment="1">
      <alignment horizontal="center" vertical="center"/>
    </xf>
    <xf numFmtId="3" fontId="21" fillId="0" borderId="0" xfId="0" applyNumberFormat="1" applyFont="1" applyAlignment="1">
      <alignment vertical="center"/>
    </xf>
    <xf numFmtId="3" fontId="20" fillId="0" borderId="0" xfId="0" applyNumberFormat="1" applyFont="1" applyAlignment="1">
      <alignment vertical="center"/>
    </xf>
    <xf numFmtId="3" fontId="20" fillId="0" borderId="0" xfId="0" applyNumberFormat="1" applyFont="1" applyAlignment="1">
      <alignment horizontal="center" vertical="center"/>
    </xf>
    <xf numFmtId="14" fontId="22" fillId="0" borderId="0" xfId="1" applyNumberFormat="1" applyFont="1" applyAlignment="1" applyProtection="1">
      <alignment horizontal="center" vertical="center" wrapText="1"/>
      <protection locked="0"/>
    </xf>
    <xf numFmtId="3" fontId="50" fillId="0" borderId="19" xfId="1" applyNumberFormat="1" applyFont="1" applyBorder="1" applyAlignment="1">
      <alignment vertical="center"/>
    </xf>
    <xf numFmtId="0" fontId="26" fillId="0" borderId="13" xfId="1" applyFont="1" applyBorder="1"/>
    <xf numFmtId="3" fontId="43" fillId="0" borderId="13" xfId="1" applyNumberFormat="1" applyFont="1" applyBorder="1" applyAlignment="1">
      <alignment vertical="center"/>
    </xf>
    <xf numFmtId="3" fontId="43" fillId="0" borderId="8" xfId="1" applyNumberFormat="1" applyFont="1" applyBorder="1" applyAlignment="1">
      <alignment vertical="center"/>
    </xf>
    <xf numFmtId="3" fontId="26" fillId="0" borderId="9" xfId="1" applyNumberFormat="1" applyFont="1" applyBorder="1" applyAlignment="1">
      <alignment vertical="center"/>
    </xf>
    <xf numFmtId="3" fontId="26" fillId="0" borderId="10" xfId="1" applyNumberFormat="1" applyFont="1" applyBorder="1" applyAlignment="1">
      <alignment vertical="center"/>
    </xf>
    <xf numFmtId="3" fontId="22" fillId="0" borderId="8" xfId="1" applyNumberFormat="1" applyFont="1" applyBorder="1" applyAlignment="1">
      <alignment vertical="center"/>
    </xf>
    <xf numFmtId="3" fontId="26" fillId="0" borderId="9" xfId="1" applyNumberFormat="1" applyFont="1" applyBorder="1" applyAlignment="1">
      <alignment horizontal="center" vertical="center"/>
    </xf>
    <xf numFmtId="3" fontId="26" fillId="0" borderId="2" xfId="1" applyNumberFormat="1" applyFont="1" applyBorder="1" applyAlignment="1">
      <alignment vertical="center"/>
    </xf>
    <xf numFmtId="3" fontId="26" fillId="0" borderId="15" xfId="1" applyNumberFormat="1" applyFont="1" applyBorder="1" applyAlignment="1">
      <alignment horizontal="center" vertical="center"/>
    </xf>
    <xf numFmtId="3" fontId="43" fillId="0" borderId="19" xfId="1" applyNumberFormat="1" applyFont="1" applyBorder="1" applyAlignment="1">
      <alignment vertical="center"/>
    </xf>
    <xf numFmtId="3" fontId="26" fillId="0" borderId="13" xfId="1" applyNumberFormat="1" applyFont="1" applyBorder="1" applyAlignment="1">
      <alignment vertical="center"/>
    </xf>
    <xf numFmtId="3" fontId="26" fillId="0" borderId="15" xfId="1" applyNumberFormat="1" applyFont="1" applyBorder="1" applyAlignment="1">
      <alignment vertical="center"/>
    </xf>
    <xf numFmtId="0" fontId="26" fillId="0" borderId="15" xfId="1" applyFont="1" applyBorder="1"/>
    <xf numFmtId="3" fontId="26" fillId="0" borderId="26" xfId="1" applyNumberFormat="1" applyFont="1" applyBorder="1" applyAlignment="1">
      <alignment vertical="center"/>
    </xf>
    <xf numFmtId="3" fontId="26" fillId="0" borderId="25" xfId="1" applyNumberFormat="1" applyFont="1" applyBorder="1" applyAlignment="1">
      <alignment vertical="center"/>
    </xf>
    <xf numFmtId="0" fontId="26" fillId="0" borderId="21" xfId="1" applyFont="1" applyBorder="1"/>
    <xf numFmtId="0" fontId="26" fillId="0" borderId="19" xfId="1" applyFont="1" applyBorder="1"/>
    <xf numFmtId="3" fontId="51" fillId="0" borderId="13" xfId="1" applyNumberFormat="1" applyFont="1" applyBorder="1" applyAlignment="1">
      <alignment vertical="center"/>
    </xf>
    <xf numFmtId="3" fontId="51" fillId="0" borderId="15" xfId="1" applyNumberFormat="1" applyFont="1" applyBorder="1" applyAlignment="1">
      <alignment vertical="center"/>
    </xf>
    <xf numFmtId="0" fontId="25" fillId="0" borderId="15" xfId="1" applyFont="1" applyBorder="1"/>
    <xf numFmtId="0" fontId="25" fillId="0" borderId="22" xfId="1" applyFont="1" applyBorder="1"/>
    <xf numFmtId="3" fontId="43" fillId="0" borderId="5" xfId="1" applyNumberFormat="1" applyFont="1" applyBorder="1" applyAlignment="1">
      <alignment vertical="center"/>
    </xf>
    <xf numFmtId="3" fontId="26" fillId="0" borderId="6" xfId="1" applyNumberFormat="1" applyFont="1" applyBorder="1" applyAlignment="1">
      <alignment vertical="center"/>
    </xf>
    <xf numFmtId="3" fontId="26" fillId="0" borderId="7" xfId="1" applyNumberFormat="1" applyFont="1" applyBorder="1" applyAlignment="1">
      <alignment vertical="center"/>
    </xf>
    <xf numFmtId="0" fontId="26" fillId="0" borderId="22" xfId="1" applyFont="1" applyBorder="1"/>
    <xf numFmtId="3" fontId="43" fillId="0" borderId="23" xfId="1" applyNumberFormat="1" applyFont="1" applyBorder="1" applyAlignment="1">
      <alignment vertical="center"/>
    </xf>
    <xf numFmtId="3" fontId="50" fillId="0" borderId="0" xfId="1" applyNumberFormat="1" applyFont="1" applyAlignment="1">
      <alignment vertical="center"/>
    </xf>
    <xf numFmtId="3" fontId="42" fillId="0" borderId="1" xfId="1" applyNumberFormat="1" applyFont="1" applyBorder="1" applyAlignment="1">
      <alignment horizontal="center" vertical="center"/>
    </xf>
    <xf numFmtId="3" fontId="43" fillId="0" borderId="1" xfId="1" applyNumberFormat="1" applyFont="1" applyBorder="1" applyAlignment="1">
      <alignment horizontal="center" vertical="center"/>
    </xf>
    <xf numFmtId="3" fontId="49" fillId="0" borderId="9" xfId="1" applyNumberFormat="1" applyFont="1" applyBorder="1" applyAlignment="1">
      <alignment horizontal="right" vertical="top"/>
    </xf>
    <xf numFmtId="3" fontId="43" fillId="0" borderId="9" xfId="1" applyNumberFormat="1" applyFont="1" applyBorder="1" applyAlignment="1">
      <alignment vertical="center"/>
    </xf>
    <xf numFmtId="3" fontId="43" fillId="0" borderId="2" xfId="1" applyNumberFormat="1" applyFont="1" applyBorder="1" applyAlignment="1">
      <alignment vertical="center"/>
    </xf>
    <xf numFmtId="3" fontId="43" fillId="0" borderId="25" xfId="1" applyNumberFormat="1" applyFont="1" applyBorder="1" applyAlignment="1">
      <alignment vertical="center"/>
    </xf>
    <xf numFmtId="3" fontId="43" fillId="0" borderId="6" xfId="1" applyNumberFormat="1" applyFont="1" applyBorder="1" applyAlignment="1">
      <alignment vertical="center"/>
    </xf>
    <xf numFmtId="3" fontId="53" fillId="0" borderId="5" xfId="1" applyNumberFormat="1" applyFont="1" applyBorder="1" applyAlignment="1">
      <alignment vertical="center"/>
    </xf>
    <xf numFmtId="3" fontId="54" fillId="0" borderId="8" xfId="1" applyNumberFormat="1" applyFont="1" applyBorder="1" applyAlignment="1">
      <alignment vertical="center"/>
    </xf>
    <xf numFmtId="3" fontId="55" fillId="0" borderId="8" xfId="1" applyNumberFormat="1" applyFont="1" applyBorder="1" applyAlignment="1">
      <alignment horizontal="left" vertical="center"/>
    </xf>
    <xf numFmtId="3" fontId="42" fillId="0" borderId="9" xfId="1" applyNumberFormat="1" applyFont="1" applyBorder="1" applyAlignment="1">
      <alignment horizontal="center" vertical="center"/>
    </xf>
    <xf numFmtId="3" fontId="42" fillId="0" borderId="6" xfId="1" applyNumberFormat="1" applyFont="1" applyBorder="1" applyAlignment="1">
      <alignment horizontal="center" vertical="center"/>
    </xf>
    <xf numFmtId="3" fontId="49" fillId="0" borderId="9" xfId="1" applyNumberFormat="1" applyFont="1" applyBorder="1" applyAlignment="1">
      <alignment vertical="top"/>
    </xf>
    <xf numFmtId="3" fontId="43" fillId="0" borderId="10" xfId="1" applyNumberFormat="1" applyFont="1" applyBorder="1" applyAlignment="1">
      <alignment vertical="center"/>
    </xf>
    <xf numFmtId="3" fontId="50" fillId="0" borderId="3" xfId="1" applyNumberFormat="1" applyFont="1" applyBorder="1" applyAlignment="1">
      <alignment vertical="center"/>
    </xf>
    <xf numFmtId="3" fontId="26" fillId="0" borderId="2" xfId="1" applyNumberFormat="1" applyFont="1" applyBorder="1" applyAlignment="1">
      <alignment horizontal="center" vertical="center"/>
    </xf>
    <xf numFmtId="3" fontId="43" fillId="0" borderId="0" xfId="1" applyNumberFormat="1" applyFont="1" applyAlignment="1">
      <alignment horizontal="left" vertical="center"/>
    </xf>
    <xf numFmtId="3" fontId="49" fillId="0" borderId="26" xfId="1" applyNumberFormat="1" applyFont="1" applyBorder="1" applyAlignment="1">
      <alignment horizontal="right" vertical="top"/>
    </xf>
    <xf numFmtId="3" fontId="20" fillId="0" borderId="25" xfId="3" applyNumberFormat="1" applyFont="1" applyBorder="1" applyAlignment="1">
      <alignment vertical="center"/>
    </xf>
    <xf numFmtId="3" fontId="43" fillId="0" borderId="0" xfId="1" applyNumberFormat="1" applyFont="1" applyAlignment="1">
      <alignment vertical="center" wrapText="1"/>
    </xf>
    <xf numFmtId="3" fontId="42" fillId="0" borderId="8" xfId="1" applyNumberFormat="1" applyFont="1" applyBorder="1" applyAlignment="1">
      <alignment vertical="center"/>
    </xf>
    <xf numFmtId="3" fontId="26" fillId="0" borderId="38" xfId="1" applyNumberFormat="1" applyFont="1" applyBorder="1" applyAlignment="1">
      <alignment horizontal="center" vertical="center"/>
    </xf>
    <xf numFmtId="3" fontId="26" fillId="0" borderId="4" xfId="1" applyNumberFormat="1" applyFont="1" applyBorder="1" applyAlignment="1">
      <alignment vertical="center"/>
    </xf>
    <xf numFmtId="3" fontId="26" fillId="0" borderId="11" xfId="1" applyNumberFormat="1" applyFont="1" applyBorder="1" applyAlignment="1">
      <alignment vertical="center"/>
    </xf>
    <xf numFmtId="3" fontId="26" fillId="0" borderId="5" xfId="1" applyNumberFormat="1" applyFont="1" applyBorder="1" applyAlignment="1">
      <alignment vertical="center"/>
    </xf>
    <xf numFmtId="0" fontId="26" fillId="0" borderId="45" xfId="1" applyFont="1" applyBorder="1"/>
    <xf numFmtId="0" fontId="25" fillId="0" borderId="11" xfId="1" applyFont="1" applyBorder="1"/>
    <xf numFmtId="3" fontId="55" fillId="0" borderId="3" xfId="1" applyNumberFormat="1" applyFont="1" applyBorder="1" applyAlignment="1">
      <alignment vertical="center"/>
    </xf>
    <xf numFmtId="3" fontId="26" fillId="0" borderId="4" xfId="1" applyNumberFormat="1" applyFont="1" applyBorder="1" applyAlignment="1">
      <alignment horizontal="center" vertical="center"/>
    </xf>
    <xf numFmtId="3" fontId="43" fillId="0" borderId="32" xfId="1" applyNumberFormat="1" applyFont="1" applyBorder="1" applyAlignment="1">
      <alignment vertical="center"/>
    </xf>
    <xf numFmtId="3" fontId="55" fillId="0" borderId="25" xfId="1" applyNumberFormat="1" applyFont="1" applyBorder="1" applyAlignment="1">
      <alignment vertical="center"/>
    </xf>
    <xf numFmtId="3" fontId="42" fillId="0" borderId="15" xfId="1" applyNumberFormat="1" applyFont="1" applyBorder="1" applyAlignment="1">
      <alignment vertical="center"/>
    </xf>
    <xf numFmtId="3" fontId="42" fillId="0" borderId="26" xfId="1" applyNumberFormat="1" applyFont="1" applyBorder="1" applyAlignment="1">
      <alignment vertical="center"/>
    </xf>
    <xf numFmtId="3" fontId="43" fillId="0" borderId="42" xfId="1" applyNumberFormat="1" applyFont="1" applyBorder="1" applyAlignment="1">
      <alignment vertical="center"/>
    </xf>
    <xf numFmtId="3" fontId="26" fillId="0" borderId="35" xfId="1" applyNumberFormat="1" applyFont="1" applyBorder="1" applyAlignment="1">
      <alignment vertical="center"/>
    </xf>
    <xf numFmtId="3" fontId="43" fillId="0" borderId="44" xfId="1" applyNumberFormat="1" applyFont="1" applyBorder="1" applyAlignment="1">
      <alignment vertical="center"/>
    </xf>
    <xf numFmtId="3" fontId="43" fillId="0" borderId="45" xfId="1" applyNumberFormat="1" applyFont="1" applyBorder="1" applyAlignment="1">
      <alignment vertical="center"/>
    </xf>
    <xf numFmtId="3" fontId="43" fillId="0" borderId="20" xfId="1" applyNumberFormat="1" applyFont="1" applyBorder="1" applyAlignment="1">
      <alignment vertical="center"/>
    </xf>
    <xf numFmtId="3" fontId="43" fillId="0" borderId="15" xfId="1" applyNumberFormat="1" applyFont="1" applyBorder="1" applyAlignment="1">
      <alignment vertical="center"/>
    </xf>
    <xf numFmtId="3" fontId="26" fillId="0" borderId="26" xfId="1" applyNumberFormat="1" applyFont="1" applyBorder="1" applyAlignment="1">
      <alignment horizontal="center" vertical="center"/>
    </xf>
    <xf numFmtId="3" fontId="41" fillId="0" borderId="0" xfId="1" applyNumberFormat="1" applyFont="1" applyAlignment="1">
      <alignment horizontal="center" vertical="center"/>
    </xf>
    <xf numFmtId="3" fontId="21" fillId="0" borderId="0" xfId="0" applyNumberFormat="1" applyFont="1" applyAlignment="1">
      <alignment vertical="center" wrapText="1"/>
    </xf>
    <xf numFmtId="3" fontId="41" fillId="0" borderId="1" xfId="1" applyNumberFormat="1" applyFont="1" applyBorder="1" applyAlignment="1">
      <alignment horizontal="center" vertical="center"/>
    </xf>
    <xf numFmtId="3" fontId="41" fillId="0" borderId="38" xfId="1" applyNumberFormat="1" applyFont="1" applyBorder="1" applyAlignment="1">
      <alignment horizontal="center" vertical="center"/>
    </xf>
    <xf numFmtId="3" fontId="42" fillId="0" borderId="31" xfId="1" applyNumberFormat="1" applyFont="1" applyBorder="1" applyAlignment="1">
      <alignment horizontal="center" vertical="center"/>
    </xf>
    <xf numFmtId="3" fontId="43" fillId="0" borderId="31" xfId="1" applyNumberFormat="1" applyFont="1" applyBorder="1" applyAlignment="1">
      <alignment horizontal="center" vertical="center"/>
    </xf>
    <xf numFmtId="0" fontId="26" fillId="0" borderId="53" xfId="1" applyFont="1" applyBorder="1"/>
    <xf numFmtId="0" fontId="26" fillId="0" borderId="38" xfId="1" applyFont="1" applyBorder="1"/>
    <xf numFmtId="0" fontId="36" fillId="0" borderId="1" xfId="1" applyFont="1" applyBorder="1" applyAlignment="1">
      <alignment vertical="center"/>
    </xf>
    <xf numFmtId="3" fontId="26" fillId="0" borderId="19" xfId="1" applyNumberFormat="1" applyFont="1" applyBorder="1" applyAlignment="1">
      <alignment vertical="center"/>
    </xf>
    <xf numFmtId="3" fontId="43" fillId="0" borderId="2" xfId="1" applyNumberFormat="1" applyFont="1" applyBorder="1" applyAlignment="1">
      <alignment horizontal="center" vertical="center"/>
    </xf>
    <xf numFmtId="3" fontId="26" fillId="0" borderId="31" xfId="1" applyNumberFormat="1" applyFont="1" applyBorder="1" applyAlignment="1">
      <alignment vertical="center"/>
    </xf>
    <xf numFmtId="3" fontId="33" fillId="0" borderId="0" xfId="3" applyNumberFormat="1" applyFont="1" applyAlignment="1">
      <alignment horizontal="center" vertical="center"/>
    </xf>
    <xf numFmtId="3" fontId="21" fillId="4" borderId="25" xfId="3" applyNumberFormat="1" applyFont="1" applyFill="1" applyBorder="1" applyAlignment="1">
      <alignment vertical="center"/>
    </xf>
    <xf numFmtId="3" fontId="21" fillId="4" borderId="15" xfId="3" applyNumberFormat="1" applyFont="1" applyFill="1" applyBorder="1" applyAlignment="1">
      <alignment vertical="center"/>
    </xf>
    <xf numFmtId="3" fontId="33" fillId="0" borderId="15" xfId="3" applyNumberFormat="1" applyFont="1" applyBorder="1" applyAlignment="1">
      <alignment vertical="center"/>
    </xf>
    <xf numFmtId="3" fontId="21" fillId="0" borderId="19" xfId="3" applyNumberFormat="1" applyFont="1" applyBorder="1" applyAlignment="1">
      <alignment vertical="center"/>
    </xf>
    <xf numFmtId="3" fontId="39" fillId="0" borderId="26" xfId="3" applyNumberFormat="1" applyFont="1" applyBorder="1" applyAlignment="1">
      <alignment horizontal="right" vertical="top"/>
    </xf>
    <xf numFmtId="3" fontId="65" fillId="0" borderId="19" xfId="3" applyNumberFormat="1" applyFont="1" applyBorder="1" applyAlignment="1">
      <alignment vertical="center"/>
    </xf>
    <xf numFmtId="3" fontId="33" fillId="0" borderId="13" xfId="3" applyNumberFormat="1" applyFont="1" applyBorder="1" applyAlignment="1">
      <alignment horizontal="center" vertical="center"/>
    </xf>
    <xf numFmtId="3" fontId="33" fillId="0" borderId="26" xfId="3" applyNumberFormat="1" applyFont="1" applyBorder="1" applyAlignment="1">
      <alignment horizontal="center" vertical="center"/>
    </xf>
    <xf numFmtId="3" fontId="66" fillId="0" borderId="0" xfId="3" applyNumberFormat="1" applyFont="1" applyAlignment="1">
      <alignment horizontal="right" vertical="top"/>
    </xf>
    <xf numFmtId="3" fontId="33" fillId="0" borderId="38" xfId="3" applyNumberFormat="1" applyFont="1" applyBorder="1" applyAlignment="1">
      <alignment vertical="center"/>
    </xf>
    <xf numFmtId="0" fontId="36" fillId="0" borderId="38" xfId="2" applyFont="1" applyBorder="1" applyAlignment="1">
      <alignment vertical="center"/>
    </xf>
    <xf numFmtId="3" fontId="32" fillId="0" borderId="31" xfId="3" applyNumberFormat="1" applyFont="1" applyBorder="1" applyAlignment="1">
      <alignment horizontal="center" vertical="center"/>
    </xf>
    <xf numFmtId="0" fontId="22" fillId="0" borderId="0" xfId="0" applyFont="1"/>
    <xf numFmtId="3" fontId="32" fillId="0" borderId="38" xfId="3" applyNumberFormat="1" applyFont="1" applyBorder="1" applyAlignment="1">
      <alignment horizontal="center" vertical="center"/>
    </xf>
    <xf numFmtId="3" fontId="67" fillId="0" borderId="38" xfId="3" applyNumberFormat="1" applyFont="1" applyBorder="1" applyAlignment="1">
      <alignment vertical="center" wrapText="1"/>
    </xf>
    <xf numFmtId="0" fontId="36" fillId="0" borderId="25" xfId="2" applyFont="1" applyBorder="1" applyAlignment="1">
      <alignment vertical="center"/>
    </xf>
    <xf numFmtId="3" fontId="32" fillId="0" borderId="0" xfId="3" applyNumberFormat="1" applyFont="1" applyAlignment="1">
      <alignment vertical="center"/>
    </xf>
    <xf numFmtId="3" fontId="32" fillId="0" borderId="31" xfId="3" applyNumberFormat="1" applyFont="1" applyBorder="1" applyAlignment="1">
      <alignment vertical="center"/>
    </xf>
    <xf numFmtId="3" fontId="32" fillId="0" borderId="38" xfId="3" applyNumberFormat="1" applyFont="1" applyBorder="1" applyAlignment="1">
      <alignment vertical="center"/>
    </xf>
    <xf numFmtId="0" fontId="36" fillId="0" borderId="18" xfId="2" applyFont="1" applyBorder="1" applyAlignment="1">
      <alignment vertical="center"/>
    </xf>
    <xf numFmtId="3" fontId="21" fillId="0" borderId="0" xfId="3" applyNumberFormat="1" applyFont="1" applyAlignment="1">
      <alignment vertical="center" wrapText="1"/>
    </xf>
    <xf numFmtId="3" fontId="20" fillId="0" borderId="31" xfId="3" applyNumberFormat="1" applyFont="1" applyBorder="1" applyAlignment="1">
      <alignment vertical="top"/>
    </xf>
    <xf numFmtId="3" fontId="20" fillId="0" borderId="0" xfId="3" applyNumberFormat="1" applyFont="1" applyAlignment="1" applyProtection="1">
      <alignment vertical="center"/>
      <protection locked="0"/>
    </xf>
    <xf numFmtId="3" fontId="43" fillId="8" borderId="18" xfId="1" applyNumberFormat="1" applyFont="1" applyFill="1" applyBorder="1" applyAlignment="1" applyProtection="1">
      <alignment horizontal="center" vertical="center"/>
      <protection locked="0"/>
    </xf>
    <xf numFmtId="0" fontId="26" fillId="9" borderId="13" xfId="1" applyFont="1" applyFill="1" applyBorder="1"/>
    <xf numFmtId="3" fontId="43" fillId="9" borderId="2" xfId="1" applyNumberFormat="1" applyFont="1" applyFill="1" applyBorder="1" applyAlignment="1">
      <alignment vertical="center"/>
    </xf>
    <xf numFmtId="3" fontId="50" fillId="9" borderId="3" xfId="1" applyNumberFormat="1" applyFont="1" applyFill="1" applyBorder="1" applyAlignment="1">
      <alignment vertical="center"/>
    </xf>
    <xf numFmtId="3" fontId="43" fillId="8" borderId="25" xfId="1" applyNumberFormat="1" applyFont="1" applyFill="1" applyBorder="1" applyAlignment="1" applyProtection="1">
      <alignment horizontal="center" vertical="center"/>
      <protection locked="0"/>
    </xf>
    <xf numFmtId="0" fontId="43" fillId="8" borderId="25" xfId="1" applyFont="1" applyFill="1" applyBorder="1" applyAlignment="1" applyProtection="1">
      <alignment horizontal="center" vertical="center"/>
      <protection locked="0"/>
    </xf>
    <xf numFmtId="0" fontId="43" fillId="8" borderId="15" xfId="1" applyFont="1" applyFill="1" applyBorder="1" applyAlignment="1" applyProtection="1">
      <alignment horizontal="center" vertical="center"/>
      <protection locked="0"/>
    </xf>
    <xf numFmtId="0" fontId="43" fillId="8" borderId="26" xfId="1" applyFont="1" applyFill="1" applyBorder="1" applyAlignment="1" applyProtection="1">
      <alignment horizontal="center" vertical="center"/>
      <protection locked="0"/>
    </xf>
    <xf numFmtId="164" fontId="43" fillId="8" borderId="25" xfId="1" applyNumberFormat="1" applyFont="1" applyFill="1" applyBorder="1" applyAlignment="1" applyProtection="1">
      <alignment horizontal="center" vertical="center"/>
      <protection locked="0"/>
    </xf>
    <xf numFmtId="164" fontId="43" fillId="8" borderId="15" xfId="1" applyNumberFormat="1" applyFont="1" applyFill="1" applyBorder="1" applyAlignment="1" applyProtection="1">
      <alignment horizontal="center" vertical="center"/>
      <protection locked="0"/>
    </xf>
    <xf numFmtId="164" fontId="43" fillId="8" borderId="26" xfId="1" applyNumberFormat="1" applyFont="1" applyFill="1" applyBorder="1" applyAlignment="1" applyProtection="1">
      <alignment horizontal="center" vertical="center"/>
      <protection locked="0"/>
    </xf>
    <xf numFmtId="3" fontId="43" fillId="8" borderId="15" xfId="1" applyNumberFormat="1" applyFont="1" applyFill="1" applyBorder="1" applyAlignment="1" applyProtection="1">
      <alignment horizontal="center" vertical="center"/>
      <protection locked="0"/>
    </xf>
    <xf numFmtId="164" fontId="43" fillId="0" borderId="0" xfId="1" applyNumberFormat="1" applyFont="1" applyAlignment="1" applyProtection="1">
      <alignment horizontal="center" vertical="center"/>
      <protection locked="0"/>
    </xf>
    <xf numFmtId="0" fontId="43" fillId="0" borderId="0" xfId="1" applyFont="1" applyAlignment="1" applyProtection="1">
      <alignment horizontal="center" vertical="center"/>
      <protection locked="0"/>
    </xf>
    <xf numFmtId="3" fontId="43" fillId="0" borderId="18" xfId="1" applyNumberFormat="1" applyFont="1" applyBorder="1" applyAlignment="1">
      <alignment horizontal="center" vertical="center"/>
    </xf>
    <xf numFmtId="0" fontId="36" fillId="0" borderId="0" xfId="0" applyFont="1" applyAlignment="1">
      <alignment horizontal="center" vertical="center" wrapText="1"/>
    </xf>
    <xf numFmtId="14" fontId="22" fillId="0" borderId="0" xfId="1" applyNumberFormat="1" applyFont="1" applyAlignment="1" applyProtection="1">
      <alignment horizontal="center"/>
      <protection locked="0"/>
    </xf>
    <xf numFmtId="3" fontId="20" fillId="8" borderId="25" xfId="3" applyNumberFormat="1" applyFont="1" applyFill="1" applyBorder="1" applyAlignment="1" applyProtection="1">
      <alignment vertical="center"/>
      <protection locked="0"/>
    </xf>
    <xf numFmtId="3" fontId="20" fillId="8" borderId="15" xfId="3" applyNumberFormat="1" applyFont="1" applyFill="1" applyBorder="1" applyAlignment="1" applyProtection="1">
      <alignment vertical="center"/>
      <protection locked="0"/>
    </xf>
    <xf numFmtId="3" fontId="20" fillId="8" borderId="26" xfId="3" applyNumberFormat="1" applyFont="1" applyFill="1" applyBorder="1" applyAlignment="1" applyProtection="1">
      <alignment vertical="center"/>
      <protection locked="0"/>
    </xf>
    <xf numFmtId="3" fontId="0" fillId="0" borderId="25" xfId="3" applyNumberFormat="1" applyFont="1" applyBorder="1" applyAlignment="1">
      <alignment vertical="center"/>
    </xf>
    <xf numFmtId="1" fontId="22" fillId="0" borderId="0" xfId="5" applyNumberFormat="1" applyFont="1" applyFill="1" applyBorder="1" applyAlignment="1" applyProtection="1">
      <alignment horizontal="center" vertical="center"/>
      <protection locked="0"/>
    </xf>
    <xf numFmtId="3" fontId="43" fillId="0" borderId="0" xfId="1" applyNumberFormat="1" applyFont="1" applyAlignment="1" applyProtection="1">
      <alignment vertical="center"/>
      <protection locked="0"/>
    </xf>
    <xf numFmtId="0" fontId="43" fillId="0" borderId="0" xfId="1" applyFont="1" applyAlignment="1" applyProtection="1">
      <alignment vertical="center"/>
      <protection locked="0"/>
    </xf>
    <xf numFmtId="3" fontId="42" fillId="0" borderId="0" xfId="1" applyNumberFormat="1" applyFont="1" applyAlignment="1" applyProtection="1">
      <alignment horizontal="left" vertical="center"/>
      <protection locked="0"/>
    </xf>
    <xf numFmtId="164" fontId="43" fillId="0" borderId="0" xfId="1" applyNumberFormat="1" applyFont="1" applyAlignment="1" applyProtection="1">
      <alignment vertical="center"/>
      <protection locked="0"/>
    </xf>
    <xf numFmtId="3" fontId="42" fillId="0" borderId="13" xfId="1" applyNumberFormat="1" applyFont="1" applyBorder="1" applyAlignment="1">
      <alignment horizontal="center" vertical="center"/>
    </xf>
    <xf numFmtId="3" fontId="42" fillId="0" borderId="13" xfId="1" applyNumberFormat="1" applyFont="1" applyBorder="1" applyAlignment="1">
      <alignment vertical="center"/>
    </xf>
    <xf numFmtId="3" fontId="43" fillId="0" borderId="13" xfId="1" applyNumberFormat="1" applyFont="1" applyBorder="1" applyAlignment="1">
      <alignment horizontal="center" vertical="center"/>
    </xf>
    <xf numFmtId="3" fontId="43" fillId="0" borderId="14" xfId="1" applyNumberFormat="1" applyFont="1" applyBorder="1" applyAlignment="1">
      <alignment vertical="center"/>
    </xf>
    <xf numFmtId="3" fontId="50" fillId="0" borderId="31" xfId="1" applyNumberFormat="1" applyFont="1" applyBorder="1" applyAlignment="1">
      <alignment vertical="center"/>
    </xf>
    <xf numFmtId="3" fontId="43" fillId="0" borderId="38" xfId="1" applyNumberFormat="1" applyFont="1" applyBorder="1" applyAlignment="1" applyProtection="1">
      <alignment vertical="center"/>
      <protection locked="0"/>
    </xf>
    <xf numFmtId="3" fontId="43" fillId="0" borderId="31" xfId="1" applyNumberFormat="1" applyFont="1" applyBorder="1" applyAlignment="1" applyProtection="1">
      <alignment vertical="center"/>
      <protection locked="0"/>
    </xf>
    <xf numFmtId="0" fontId="43" fillId="0" borderId="31" xfId="1" applyFont="1" applyBorder="1" applyAlignment="1" applyProtection="1">
      <alignment vertical="center"/>
      <protection locked="0"/>
    </xf>
    <xf numFmtId="0" fontId="1" fillId="0" borderId="21" xfId="1" applyBorder="1"/>
    <xf numFmtId="3" fontId="3" fillId="0" borderId="22" xfId="1" applyNumberFormat="1" applyFont="1" applyBorder="1" applyAlignment="1">
      <alignment horizontal="center" vertical="center"/>
    </xf>
    <xf numFmtId="3" fontId="3" fillId="0" borderId="22" xfId="1" applyNumberFormat="1" applyFont="1" applyBorder="1" applyAlignment="1">
      <alignment vertical="center"/>
    </xf>
    <xf numFmtId="3" fontId="3" fillId="0" borderId="23" xfId="1" applyNumberFormat="1" applyFont="1" applyBorder="1" applyAlignment="1">
      <alignment vertical="center"/>
    </xf>
    <xf numFmtId="3" fontId="44" fillId="0" borderId="0" xfId="1" applyNumberFormat="1" applyFont="1" applyAlignment="1">
      <alignment vertical="center" wrapText="1"/>
    </xf>
    <xf numFmtId="3" fontId="43" fillId="0" borderId="18" xfId="1" applyNumberFormat="1" applyFont="1" applyBorder="1" applyAlignment="1">
      <alignment horizontal="center" vertical="center" wrapText="1"/>
    </xf>
    <xf numFmtId="0" fontId="17" fillId="16" borderId="0" xfId="0" applyFont="1" applyFill="1" applyAlignment="1" applyProtection="1">
      <alignment vertical="center"/>
      <protection locked="0"/>
    </xf>
    <xf numFmtId="0" fontId="4" fillId="16" borderId="0" xfId="0" applyFont="1" applyFill="1" applyAlignment="1" applyProtection="1">
      <alignment vertical="center"/>
      <protection locked="0"/>
    </xf>
    <xf numFmtId="0" fontId="18" fillId="9" borderId="0" xfId="0" applyFont="1" applyFill="1" applyProtection="1">
      <protection locked="0"/>
    </xf>
    <xf numFmtId="0" fontId="18" fillId="9" borderId="60" xfId="0" applyFont="1" applyFill="1" applyBorder="1" applyProtection="1">
      <protection locked="0"/>
    </xf>
    <xf numFmtId="0" fontId="18" fillId="9" borderId="61" xfId="0" applyFont="1" applyFill="1" applyBorder="1" applyProtection="1">
      <protection locked="0"/>
    </xf>
    <xf numFmtId="0" fontId="18" fillId="9" borderId="62" xfId="0" applyFont="1" applyFill="1" applyBorder="1" applyProtection="1">
      <protection locked="0"/>
    </xf>
    <xf numFmtId="0" fontId="18" fillId="9" borderId="63" xfId="0" applyFont="1" applyFill="1" applyBorder="1" applyProtection="1">
      <protection locked="0"/>
    </xf>
    <xf numFmtId="0" fontId="83" fillId="17" borderId="0" xfId="0" applyFont="1" applyFill="1" applyAlignment="1" applyProtection="1">
      <alignment horizontal="center" vertical="center"/>
      <protection locked="0"/>
    </xf>
    <xf numFmtId="0" fontId="18" fillId="9" borderId="64" xfId="0" applyFont="1" applyFill="1" applyBorder="1" applyProtection="1">
      <protection locked="0"/>
    </xf>
    <xf numFmtId="0" fontId="85" fillId="9" borderId="0" xfId="0" applyFont="1" applyFill="1" applyProtection="1">
      <protection locked="0"/>
    </xf>
    <xf numFmtId="0" fontId="18" fillId="9" borderId="65" xfId="0" applyFont="1" applyFill="1" applyBorder="1" applyProtection="1">
      <protection locked="0"/>
    </xf>
    <xf numFmtId="0" fontId="18" fillId="9" borderId="66" xfId="0" applyFont="1" applyFill="1" applyBorder="1" applyProtection="1">
      <protection locked="0"/>
    </xf>
    <xf numFmtId="0" fontId="18" fillId="9" borderId="67" xfId="0" applyFont="1" applyFill="1" applyBorder="1" applyProtection="1">
      <protection locked="0"/>
    </xf>
    <xf numFmtId="0" fontId="85" fillId="9" borderId="61" xfId="0" applyFont="1" applyFill="1" applyBorder="1" applyProtection="1">
      <protection locked="0"/>
    </xf>
    <xf numFmtId="0" fontId="18" fillId="9" borderId="0" xfId="0" applyFont="1" applyFill="1" applyAlignment="1" applyProtection="1">
      <alignment horizontal="center"/>
      <protection locked="0"/>
    </xf>
    <xf numFmtId="0" fontId="18" fillId="9" borderId="0" xfId="0" applyFont="1" applyFill="1" applyAlignment="1" applyProtection="1">
      <alignment horizontal="left"/>
      <protection locked="0"/>
    </xf>
    <xf numFmtId="0" fontId="84" fillId="9" borderId="0" xfId="0" applyFont="1" applyFill="1" applyAlignment="1" applyProtection="1">
      <alignment horizontal="center" vertical="center"/>
      <protection locked="0"/>
    </xf>
    <xf numFmtId="0" fontId="86" fillId="18" borderId="0" xfId="0" applyFont="1" applyFill="1" applyProtection="1">
      <protection locked="0" hidden="1"/>
    </xf>
    <xf numFmtId="0" fontId="0" fillId="0" borderId="0" xfId="0" applyProtection="1">
      <protection locked="0" hidden="1"/>
    </xf>
    <xf numFmtId="0" fontId="0" fillId="9" borderId="0" xfId="0" applyFill="1" applyProtection="1">
      <protection locked="0" hidden="1"/>
    </xf>
    <xf numFmtId="3" fontId="0" fillId="9" borderId="0" xfId="0" applyNumberFormat="1" applyFill="1" applyAlignment="1" applyProtection="1">
      <alignment horizontal="center" vertical="center"/>
      <protection locked="0" hidden="1"/>
    </xf>
    <xf numFmtId="0" fontId="21" fillId="0" borderId="0" xfId="0" applyFont="1" applyAlignment="1" applyProtection="1">
      <alignment horizontal="center"/>
      <protection locked="0" hidden="1"/>
    </xf>
    <xf numFmtId="164" fontId="0" fillId="9" borderId="71" xfId="0" applyNumberFormat="1" applyFill="1" applyBorder="1" applyAlignment="1" applyProtection="1">
      <alignment horizontal="center" vertical="center"/>
      <protection locked="0" hidden="1"/>
    </xf>
    <xf numFmtId="3" fontId="0" fillId="9" borderId="71" xfId="0" applyNumberFormat="1" applyFill="1" applyBorder="1" applyAlignment="1" applyProtection="1">
      <alignment horizontal="center" vertical="center"/>
      <protection locked="0" hidden="1"/>
    </xf>
    <xf numFmtId="9" fontId="0" fillId="9" borderId="71" xfId="5" applyFont="1" applyFill="1" applyBorder="1" applyAlignment="1" applyProtection="1">
      <alignment horizontal="center" vertical="center"/>
      <protection locked="0" hidden="1"/>
    </xf>
    <xf numFmtId="0" fontId="87" fillId="0" borderId="0" xfId="0" applyFont="1" applyProtection="1">
      <protection locked="0" hidden="1"/>
    </xf>
    <xf numFmtId="0" fontId="21" fillId="0" borderId="0" xfId="0" applyFont="1" applyProtection="1">
      <protection locked="0" hidden="1"/>
    </xf>
    <xf numFmtId="11" fontId="2" fillId="9" borderId="0" xfId="0" applyNumberFormat="1" applyFont="1" applyFill="1" applyAlignment="1" applyProtection="1">
      <alignment vertical="center"/>
      <protection locked="0" hidden="1"/>
    </xf>
    <xf numFmtId="11" fontId="2" fillId="7" borderId="0" xfId="0" applyNumberFormat="1" applyFont="1" applyFill="1" applyAlignment="1" applyProtection="1">
      <alignment vertical="center"/>
      <protection locked="0" hidden="1"/>
    </xf>
    <xf numFmtId="0" fontId="2" fillId="7" borderId="0" xfId="0" applyFont="1" applyFill="1" applyAlignment="1" applyProtection="1">
      <alignment vertical="center"/>
      <protection locked="0" hidden="1"/>
    </xf>
    <xf numFmtId="0" fontId="0" fillId="9" borderId="75" xfId="0" applyFill="1" applyBorder="1" applyAlignment="1" applyProtection="1">
      <alignment horizontal="center" vertical="center"/>
      <protection locked="0" hidden="1"/>
    </xf>
    <xf numFmtId="0" fontId="0" fillId="9" borderId="76" xfId="0" applyFill="1" applyBorder="1" applyAlignment="1" applyProtection="1">
      <alignment horizontal="center" vertical="center"/>
      <protection locked="0" hidden="1"/>
    </xf>
    <xf numFmtId="3" fontId="0" fillId="9" borderId="76" xfId="0" applyNumberFormat="1" applyFill="1" applyBorder="1" applyAlignment="1" applyProtection="1">
      <alignment horizontal="center" vertical="center"/>
      <protection locked="0" hidden="1"/>
    </xf>
    <xf numFmtId="3" fontId="0" fillId="9" borderId="77" xfId="0" applyNumberFormat="1" applyFill="1" applyBorder="1" applyAlignment="1" applyProtection="1">
      <alignment horizontal="center" vertical="center"/>
      <protection locked="0" hidden="1"/>
    </xf>
    <xf numFmtId="0" fontId="0" fillId="9" borderId="78" xfId="0" applyFill="1" applyBorder="1" applyAlignment="1" applyProtection="1">
      <alignment horizontal="center" vertical="center"/>
      <protection locked="0" hidden="1"/>
    </xf>
    <xf numFmtId="164" fontId="0" fillId="19" borderId="82" xfId="0" applyNumberFormat="1" applyFill="1" applyBorder="1" applyAlignment="1" applyProtection="1">
      <alignment horizontal="center" vertical="center"/>
      <protection locked="0" hidden="1"/>
    </xf>
    <xf numFmtId="1" fontId="0" fillId="0" borderId="0" xfId="0" applyNumberFormat="1"/>
    <xf numFmtId="9" fontId="0" fillId="19" borderId="82" xfId="5" applyFont="1" applyFill="1" applyBorder="1" applyAlignment="1" applyProtection="1">
      <alignment horizontal="center" vertical="center"/>
      <protection locked="0" hidden="1"/>
    </xf>
    <xf numFmtId="0" fontId="58" fillId="9" borderId="0" xfId="0" applyFont="1" applyFill="1" applyAlignment="1" applyProtection="1">
      <alignment vertical="center" wrapText="1"/>
      <protection locked="0" hidden="1"/>
    </xf>
    <xf numFmtId="3" fontId="0" fillId="19" borderId="82" xfId="0" applyNumberFormat="1" applyFill="1" applyBorder="1" applyAlignment="1" applyProtection="1">
      <alignment horizontal="center" vertical="center"/>
      <protection locked="0" hidden="1"/>
    </xf>
    <xf numFmtId="0" fontId="88" fillId="16" borderId="0" xfId="0" applyFont="1" applyFill="1" applyProtection="1">
      <protection locked="0"/>
    </xf>
    <xf numFmtId="0" fontId="12" fillId="16" borderId="0" xfId="0" applyFont="1" applyFill="1" applyProtection="1">
      <protection locked="0"/>
    </xf>
    <xf numFmtId="0" fontId="88" fillId="16" borderId="0" xfId="0" applyFont="1" applyFill="1" applyProtection="1">
      <protection hidden="1"/>
    </xf>
    <xf numFmtId="0" fontId="17" fillId="0" borderId="0" xfId="0" applyFont="1" applyAlignment="1" applyProtection="1">
      <alignment vertical="center"/>
      <protection locked="0"/>
    </xf>
    <xf numFmtId="9" fontId="17" fillId="0" borderId="0" xfId="0" applyNumberFormat="1" applyFont="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horizontal="center" vertical="center"/>
      <protection locked="0"/>
    </xf>
    <xf numFmtId="0" fontId="17" fillId="0" borderId="0" xfId="0" applyFont="1" applyAlignment="1" applyProtection="1">
      <alignment vertical="center"/>
      <protection hidden="1"/>
    </xf>
    <xf numFmtId="0" fontId="17" fillId="19" borderId="0" xfId="0" applyFont="1" applyFill="1" applyAlignment="1" applyProtection="1">
      <alignment horizontal="center" vertical="center"/>
      <protection locked="0"/>
    </xf>
    <xf numFmtId="0" fontId="83" fillId="19" borderId="0" xfId="0" applyFont="1" applyFill="1" applyAlignment="1" applyProtection="1">
      <alignment horizontal="center" vertical="center"/>
      <protection locked="0"/>
    </xf>
    <xf numFmtId="3" fontId="83" fillId="19" borderId="0" xfId="0" applyNumberFormat="1" applyFont="1" applyFill="1" applyAlignment="1" applyProtection="1">
      <alignment horizontal="center" vertical="center"/>
      <protection locked="0"/>
    </xf>
    <xf numFmtId="3" fontId="83" fillId="19" borderId="0" xfId="0" applyNumberFormat="1" applyFont="1" applyFill="1" applyAlignment="1" applyProtection="1">
      <alignment horizontal="center" vertical="center"/>
      <protection hidden="1"/>
    </xf>
    <xf numFmtId="0" fontId="17" fillId="10" borderId="0" xfId="0" applyFont="1" applyFill="1" applyAlignment="1" applyProtection="1">
      <alignment horizontal="center" vertical="center"/>
      <protection locked="0"/>
    </xf>
    <xf numFmtId="0" fontId="83" fillId="10" borderId="0" xfId="0" applyFont="1" applyFill="1" applyAlignment="1" applyProtection="1">
      <alignment horizontal="center" vertical="center"/>
      <protection locked="0"/>
    </xf>
    <xf numFmtId="9" fontId="83" fillId="10" borderId="0" xfId="0" applyNumberFormat="1" applyFont="1" applyFill="1" applyAlignment="1" applyProtection="1">
      <alignment horizontal="center" vertical="center"/>
      <protection locked="0"/>
    </xf>
    <xf numFmtId="3" fontId="83" fillId="10" borderId="0" xfId="0" applyNumberFormat="1" applyFont="1" applyFill="1" applyAlignment="1" applyProtection="1">
      <alignment horizontal="center" vertical="center"/>
      <protection hidden="1"/>
    </xf>
    <xf numFmtId="9" fontId="83" fillId="10" borderId="0" xfId="0" applyNumberFormat="1" applyFont="1" applyFill="1" applyAlignment="1" applyProtection="1">
      <alignment horizontal="center" vertical="center"/>
      <protection hidden="1"/>
    </xf>
    <xf numFmtId="0" fontId="89" fillId="0" borderId="0" xfId="0" applyFont="1" applyAlignment="1" applyProtection="1">
      <alignment vertical="center"/>
      <protection locked="0"/>
    </xf>
    <xf numFmtId="0" fontId="89" fillId="20" borderId="0" xfId="0" applyFont="1" applyFill="1" applyAlignment="1" applyProtection="1">
      <alignment horizontal="centerContinuous" vertical="distributed"/>
      <protection locked="0"/>
    </xf>
    <xf numFmtId="0" fontId="89" fillId="20" borderId="0" xfId="0" applyFont="1" applyFill="1" applyAlignment="1" applyProtection="1">
      <alignment vertical="center"/>
      <protection locked="0"/>
    </xf>
    <xf numFmtId="0" fontId="89" fillId="20" borderId="0" xfId="0" applyFont="1" applyFill="1" applyAlignment="1" applyProtection="1">
      <alignment horizontal="right" vertical="center"/>
      <protection locked="0"/>
    </xf>
    <xf numFmtId="0" fontId="89" fillId="20" borderId="0" xfId="0" applyFont="1" applyFill="1" applyAlignment="1" applyProtection="1">
      <alignment horizontal="center" vertical="center"/>
      <protection locked="0"/>
    </xf>
    <xf numFmtId="0" fontId="89" fillId="20" borderId="0" xfId="0" applyFont="1" applyFill="1" applyAlignment="1" applyProtection="1">
      <alignment vertical="center"/>
      <protection hidden="1"/>
    </xf>
    <xf numFmtId="0" fontId="83" fillId="0" borderId="0" xfId="0" applyFont="1" applyAlignment="1" applyProtection="1">
      <alignment vertical="center"/>
      <protection locked="0"/>
    </xf>
    <xf numFmtId="0" fontId="83" fillId="17" borderId="18" xfId="0" applyFont="1" applyFill="1" applyBorder="1" applyAlignment="1" applyProtection="1">
      <alignment horizontal="center" vertical="center"/>
      <protection locked="0"/>
    </xf>
    <xf numFmtId="0" fontId="83" fillId="17" borderId="18" xfId="0" applyFont="1" applyFill="1" applyBorder="1" applyAlignment="1" applyProtection="1">
      <alignment horizontal="center" vertical="center" wrapText="1"/>
      <protection locked="0"/>
    </xf>
    <xf numFmtId="0" fontId="83" fillId="17" borderId="18" xfId="0" applyFont="1" applyFill="1" applyBorder="1" applyAlignment="1" applyProtection="1">
      <alignment horizontal="center" vertical="center" wrapText="1"/>
      <protection hidden="1"/>
    </xf>
    <xf numFmtId="0" fontId="90" fillId="0" borderId="0" xfId="0" applyFont="1" applyAlignment="1" applyProtection="1">
      <alignment vertical="center"/>
      <protection locked="0"/>
    </xf>
    <xf numFmtId="2" fontId="17" fillId="9" borderId="18" xfId="0" applyNumberFormat="1" applyFont="1" applyFill="1" applyBorder="1" applyAlignment="1" applyProtection="1">
      <alignment vertical="center"/>
      <protection locked="0"/>
    </xf>
    <xf numFmtId="1" fontId="17" fillId="9" borderId="18" xfId="0" applyNumberFormat="1" applyFont="1" applyFill="1" applyBorder="1" applyAlignment="1" applyProtection="1">
      <alignment vertical="center"/>
      <protection locked="0"/>
    </xf>
    <xf numFmtId="1" fontId="17" fillId="9" borderId="18" xfId="0" applyNumberFormat="1" applyFont="1" applyFill="1" applyBorder="1" applyAlignment="1" applyProtection="1">
      <alignment horizontal="right" vertical="center"/>
      <protection locked="0"/>
    </xf>
    <xf numFmtId="1" fontId="17" fillId="9" borderId="18" xfId="0" applyNumberFormat="1" applyFont="1" applyFill="1" applyBorder="1" applyAlignment="1" applyProtection="1">
      <alignment horizontal="center" vertical="center"/>
      <protection locked="0"/>
    </xf>
    <xf numFmtId="3" fontId="17" fillId="9" borderId="18" xfId="0" applyNumberFormat="1" applyFont="1" applyFill="1" applyBorder="1" applyAlignment="1" applyProtection="1">
      <alignment vertical="center"/>
      <protection locked="0"/>
    </xf>
    <xf numFmtId="1" fontId="0" fillId="21" borderId="18" xfId="0" applyNumberFormat="1" applyFill="1" applyBorder="1" applyAlignment="1" applyProtection="1">
      <alignment horizontal="center" vertical="center"/>
      <protection hidden="1"/>
    </xf>
    <xf numFmtId="3" fontId="90" fillId="9" borderId="18" xfId="0" applyNumberFormat="1" applyFont="1" applyFill="1" applyBorder="1" applyAlignment="1" applyProtection="1">
      <alignment vertical="center"/>
      <protection locked="0"/>
    </xf>
    <xf numFmtId="0" fontId="88" fillId="16" borderId="0" xfId="0" applyFont="1" applyFill="1" applyAlignment="1" applyProtection="1">
      <alignment horizontal="center"/>
      <protection locked="0"/>
    </xf>
    <xf numFmtId="0" fontId="89" fillId="20" borderId="0" xfId="0" applyFont="1" applyFill="1" applyAlignment="1" applyProtection="1">
      <alignment horizontal="centerContinuous" vertical="center"/>
      <protection locked="0"/>
    </xf>
    <xf numFmtId="2" fontId="17" fillId="9" borderId="18" xfId="0" applyNumberFormat="1" applyFont="1" applyFill="1" applyBorder="1" applyAlignment="1" applyProtection="1">
      <alignment horizontal="center" vertical="center"/>
      <protection locked="0"/>
    </xf>
    <xf numFmtId="165" fontId="0" fillId="21" borderId="18" xfId="0" applyNumberFormat="1" applyFill="1" applyBorder="1" applyAlignment="1" applyProtection="1">
      <alignment horizontal="center" vertical="center"/>
      <protection hidden="1"/>
    </xf>
    <xf numFmtId="0" fontId="0" fillId="0" borderId="0" xfId="0" applyAlignment="1">
      <alignment horizontal="center"/>
    </xf>
    <xf numFmtId="0" fontId="83" fillId="19" borderId="0" xfId="0" applyFont="1" applyFill="1" applyAlignment="1" applyProtection="1">
      <alignment horizontal="left" vertical="center"/>
      <protection locked="0"/>
    </xf>
    <xf numFmtId="0" fontId="83" fillId="10" borderId="0" xfId="0" applyFont="1" applyFill="1" applyAlignment="1" applyProtection="1">
      <alignment horizontal="left" vertical="center"/>
      <protection locked="0"/>
    </xf>
    <xf numFmtId="0" fontId="89" fillId="20" borderId="18" xfId="0" applyFont="1" applyFill="1" applyBorder="1" applyAlignment="1" applyProtection="1">
      <alignment horizontal="centerContinuous" vertical="center"/>
      <protection locked="0"/>
    </xf>
    <xf numFmtId="0" fontId="89" fillId="20" borderId="18" xfId="0" applyFont="1" applyFill="1" applyBorder="1" applyAlignment="1" applyProtection="1">
      <alignment vertical="center"/>
      <protection locked="0"/>
    </xf>
    <xf numFmtId="0" fontId="89" fillId="20" borderId="18" xfId="0" applyFont="1" applyFill="1" applyBorder="1" applyAlignment="1" applyProtection="1">
      <alignment horizontal="right" vertical="center"/>
      <protection locked="0"/>
    </xf>
    <xf numFmtId="0" fontId="89" fillId="20" borderId="18" xfId="0" applyFont="1" applyFill="1" applyBorder="1" applyAlignment="1" applyProtection="1">
      <alignment horizontal="center" vertical="center"/>
      <protection locked="0"/>
    </xf>
    <xf numFmtId="0" fontId="17" fillId="22" borderId="18" xfId="0" applyFont="1" applyFill="1" applyBorder="1" applyAlignment="1" applyProtection="1">
      <alignment vertical="center"/>
      <protection locked="0"/>
    </xf>
    <xf numFmtId="0" fontId="17" fillId="22" borderId="18" xfId="0" applyFont="1" applyFill="1" applyBorder="1" applyAlignment="1" applyProtection="1">
      <alignment horizontal="right" vertical="center"/>
      <protection locked="0"/>
    </xf>
    <xf numFmtId="0" fontId="17" fillId="22" borderId="18" xfId="0" applyFont="1" applyFill="1" applyBorder="1" applyAlignment="1" applyProtection="1">
      <alignment horizontal="center" vertical="center"/>
      <protection locked="0"/>
    </xf>
    <xf numFmtId="9" fontId="17" fillId="22" borderId="18" xfId="0" applyNumberFormat="1" applyFont="1" applyFill="1" applyBorder="1" applyAlignment="1" applyProtection="1">
      <alignment vertical="center"/>
      <protection locked="0"/>
    </xf>
    <xf numFmtId="0" fontId="17" fillId="22" borderId="15" xfId="0" applyFont="1" applyFill="1" applyBorder="1" applyAlignment="1" applyProtection="1">
      <alignment horizontal="right" vertical="center"/>
      <protection hidden="1"/>
    </xf>
    <xf numFmtId="0" fontId="58" fillId="15" borderId="59" xfId="13"/>
    <xf numFmtId="165" fontId="0" fillId="0" borderId="18" xfId="0" applyNumberFormat="1" applyBorder="1"/>
    <xf numFmtId="2" fontId="17" fillId="9" borderId="18" xfId="0" applyNumberFormat="1" applyFont="1" applyFill="1" applyBorder="1" applyAlignment="1" applyProtection="1">
      <alignment horizontal="right" vertical="center"/>
      <protection locked="0"/>
    </xf>
    <xf numFmtId="165" fontId="17" fillId="9" borderId="18" xfId="0" applyNumberFormat="1" applyFont="1" applyFill="1" applyBorder="1" applyAlignment="1" applyProtection="1">
      <alignment horizontal="center" vertical="center"/>
      <protection locked="0"/>
    </xf>
    <xf numFmtId="9" fontId="17" fillId="9" borderId="18" xfId="5" applyFont="1" applyFill="1" applyBorder="1" applyAlignment="1" applyProtection="1">
      <alignment horizontal="center" vertical="center"/>
      <protection locked="0"/>
    </xf>
    <xf numFmtId="1" fontId="17" fillId="9" borderId="18" xfId="5" applyNumberFormat="1" applyFont="1" applyFill="1" applyBorder="1" applyAlignment="1" applyProtection="1">
      <alignment horizontal="center" vertical="center"/>
      <protection locked="0"/>
    </xf>
    <xf numFmtId="0" fontId="17" fillId="21" borderId="18" xfId="0" applyFont="1" applyFill="1" applyBorder="1" applyAlignment="1" applyProtection="1">
      <alignment horizontal="center" vertical="center"/>
      <protection hidden="1"/>
    </xf>
    <xf numFmtId="0" fontId="0" fillId="0" borderId="18" xfId="0" applyBorder="1"/>
    <xf numFmtId="1" fontId="17" fillId="21" borderId="18" xfId="0" applyNumberFormat="1" applyFont="1" applyFill="1" applyBorder="1" applyAlignment="1" applyProtection="1">
      <alignment horizontal="center" vertical="center"/>
      <protection hidden="1"/>
    </xf>
    <xf numFmtId="165" fontId="17" fillId="9" borderId="18" xfId="0" applyNumberFormat="1" applyFont="1" applyFill="1" applyBorder="1" applyAlignment="1" applyProtection="1">
      <alignment vertical="center"/>
      <protection locked="0"/>
    </xf>
    <xf numFmtId="0" fontId="17" fillId="7" borderId="0" xfId="0" applyFont="1" applyFill="1" applyAlignment="1" applyProtection="1">
      <alignment horizontal="center" vertical="center"/>
      <protection locked="0"/>
    </xf>
    <xf numFmtId="0" fontId="83" fillId="7" borderId="0" xfId="0" applyFont="1" applyFill="1" applyAlignment="1" applyProtection="1">
      <alignment horizontal="center" vertical="center"/>
      <protection locked="0"/>
    </xf>
    <xf numFmtId="3" fontId="83" fillId="7" borderId="0" xfId="0" applyNumberFormat="1" applyFont="1" applyFill="1" applyAlignment="1" applyProtection="1">
      <alignment horizontal="center" vertical="center"/>
      <protection locked="0"/>
    </xf>
    <xf numFmtId="3" fontId="83" fillId="7" borderId="0" xfId="0" applyNumberFormat="1" applyFont="1" applyFill="1" applyAlignment="1" applyProtection="1">
      <alignment horizontal="center" vertical="center"/>
      <protection hidden="1"/>
    </xf>
    <xf numFmtId="0" fontId="83" fillId="17" borderId="17" xfId="0" applyFont="1" applyFill="1" applyBorder="1" applyAlignment="1" applyProtection="1">
      <alignment horizontal="center" vertical="center" wrapText="1"/>
      <protection locked="0"/>
    </xf>
    <xf numFmtId="0" fontId="83" fillId="19" borderId="0" xfId="0" applyFont="1" applyFill="1" applyAlignment="1" applyProtection="1">
      <alignment horizontal="center" vertical="center" wrapText="1"/>
      <protection hidden="1"/>
    </xf>
    <xf numFmtId="2" fontId="17" fillId="9" borderId="18" xfId="0" applyNumberFormat="1" applyFont="1" applyFill="1" applyBorder="1" applyAlignment="1" applyProtection="1">
      <alignment horizontal="left" vertical="center"/>
      <protection locked="0"/>
    </xf>
    <xf numFmtId="1" fontId="17" fillId="9" borderId="25" xfId="0" applyNumberFormat="1" applyFont="1" applyFill="1" applyBorder="1" applyAlignment="1" applyProtection="1">
      <alignment horizontal="center" vertical="center"/>
      <protection locked="0"/>
    </xf>
    <xf numFmtId="0" fontId="0" fillId="0" borderId="0" xfId="0" applyProtection="1">
      <protection locked="0"/>
    </xf>
    <xf numFmtId="0" fontId="0" fillId="0" borderId="18" xfId="0" applyBorder="1" applyAlignment="1">
      <alignment vertical="center"/>
    </xf>
    <xf numFmtId="0" fontId="83" fillId="17" borderId="17" xfId="0" applyFont="1" applyFill="1" applyBorder="1" applyAlignment="1" applyProtection="1">
      <alignment horizontal="center" vertical="center"/>
      <protection locked="0"/>
    </xf>
    <xf numFmtId="0" fontId="83" fillId="17" borderId="53" xfId="0" applyFont="1" applyFill="1" applyBorder="1" applyAlignment="1" applyProtection="1">
      <alignment horizontal="center" vertical="center" wrapText="1"/>
      <protection locked="0"/>
    </xf>
    <xf numFmtId="0" fontId="83" fillId="17" borderId="25" xfId="0" applyFont="1" applyFill="1" applyBorder="1" applyAlignment="1" applyProtection="1">
      <alignment horizontal="center" vertical="center" wrapText="1"/>
      <protection locked="0"/>
    </xf>
    <xf numFmtId="0" fontId="83" fillId="17" borderId="25" xfId="0" applyFont="1" applyFill="1" applyBorder="1" applyAlignment="1" applyProtection="1">
      <alignment horizontal="center" vertical="center" wrapText="1"/>
      <protection hidden="1"/>
    </xf>
    <xf numFmtId="2" fontId="17" fillId="9" borderId="26" xfId="0" applyNumberFormat="1" applyFont="1" applyFill="1" applyBorder="1" applyAlignment="1" applyProtection="1">
      <alignment vertical="center"/>
      <protection locked="0"/>
    </xf>
    <xf numFmtId="2" fontId="17" fillId="0" borderId="0" xfId="0" applyNumberFormat="1" applyFont="1" applyAlignment="1" applyProtection="1">
      <alignment vertical="center"/>
      <protection locked="0"/>
    </xf>
    <xf numFmtId="2" fontId="17" fillId="21" borderId="18" xfId="0" applyNumberFormat="1" applyFont="1" applyFill="1" applyBorder="1" applyAlignment="1" applyProtection="1">
      <alignment horizontal="center" vertical="center"/>
      <protection hidden="1"/>
    </xf>
    <xf numFmtId="0" fontId="83" fillId="23" borderId="0" xfId="0" applyFont="1" applyFill="1" applyAlignment="1" applyProtection="1">
      <alignment horizontal="center" vertical="center" wrapText="1"/>
      <protection hidden="1"/>
    </xf>
    <xf numFmtId="164" fontId="83" fillId="19" borderId="0" xfId="0" applyNumberFormat="1" applyFont="1" applyFill="1" applyAlignment="1" applyProtection="1">
      <alignment horizontal="center" vertical="center"/>
      <protection hidden="1"/>
    </xf>
    <xf numFmtId="0" fontId="83" fillId="19" borderId="0" xfId="0" applyFont="1" applyFill="1" applyAlignment="1" applyProtection="1">
      <alignment vertical="center"/>
      <protection locked="0"/>
    </xf>
    <xf numFmtId="0" fontId="83" fillId="17" borderId="21" xfId="0" applyFont="1" applyFill="1" applyBorder="1" applyAlignment="1" applyProtection="1">
      <alignment horizontal="center" vertical="center" wrapText="1"/>
      <protection hidden="1"/>
    </xf>
    <xf numFmtId="0" fontId="85" fillId="22" borderId="15" xfId="0" applyFont="1" applyFill="1" applyBorder="1" applyAlignment="1" applyProtection="1">
      <alignment vertical="center"/>
      <protection locked="0"/>
    </xf>
    <xf numFmtId="0" fontId="17" fillId="22" borderId="15" xfId="0" applyFont="1" applyFill="1" applyBorder="1" applyAlignment="1" applyProtection="1">
      <alignment vertical="center"/>
      <protection locked="0"/>
    </xf>
    <xf numFmtId="3" fontId="17" fillId="22" borderId="15" xfId="0" applyNumberFormat="1" applyFont="1" applyFill="1" applyBorder="1" applyAlignment="1" applyProtection="1">
      <alignment vertical="center"/>
      <protection locked="0"/>
    </xf>
    <xf numFmtId="3" fontId="17" fillId="22" borderId="15" xfId="0" applyNumberFormat="1" applyFont="1" applyFill="1" applyBorder="1" applyAlignment="1" applyProtection="1">
      <alignment vertical="center"/>
      <protection hidden="1"/>
    </xf>
    <xf numFmtId="2" fontId="2" fillId="9" borderId="18" xfId="0" applyNumberFormat="1" applyFont="1" applyFill="1" applyBorder="1" applyAlignment="1" applyProtection="1">
      <alignment vertical="center"/>
      <protection locked="0"/>
    </xf>
    <xf numFmtId="1" fontId="2" fillId="9" borderId="18" xfId="0" applyNumberFormat="1" applyFont="1" applyFill="1" applyBorder="1" applyAlignment="1" applyProtection="1">
      <alignment vertical="center"/>
      <protection locked="0"/>
    </xf>
    <xf numFmtId="2" fontId="2" fillId="9" borderId="18" xfId="5" applyNumberFormat="1" applyFont="1" applyFill="1" applyBorder="1" applyAlignment="1" applyProtection="1">
      <alignment horizontal="right" vertical="center"/>
      <protection locked="0"/>
    </xf>
    <xf numFmtId="165" fontId="2" fillId="9" borderId="18" xfId="0" applyNumberFormat="1" applyFont="1" applyFill="1" applyBorder="1" applyAlignment="1" applyProtection="1">
      <alignment horizontal="right" vertical="center"/>
      <protection locked="0"/>
    </xf>
    <xf numFmtId="1" fontId="2" fillId="9" borderId="18" xfId="0" applyNumberFormat="1" applyFont="1" applyFill="1" applyBorder="1" applyAlignment="1" applyProtection="1">
      <alignment horizontal="center" vertical="center"/>
      <protection locked="0"/>
    </xf>
    <xf numFmtId="165" fontId="2" fillId="9" borderId="18" xfId="0" applyNumberFormat="1" applyFont="1" applyFill="1" applyBorder="1" applyAlignment="1" applyProtection="1">
      <alignment horizontal="center" vertical="center"/>
      <protection locked="0"/>
    </xf>
    <xf numFmtId="1" fontId="2" fillId="9" borderId="26" xfId="0" applyNumberFormat="1" applyFont="1" applyFill="1" applyBorder="1" applyAlignment="1" applyProtection="1">
      <alignment horizontal="center" vertical="center"/>
      <protection locked="0"/>
    </xf>
    <xf numFmtId="1" fontId="0" fillId="0" borderId="18" xfId="0" applyNumberFormat="1" applyBorder="1" applyAlignment="1">
      <alignment horizontal="center"/>
    </xf>
    <xf numFmtId="2" fontId="2" fillId="9" borderId="26" xfId="0" applyNumberFormat="1" applyFont="1" applyFill="1" applyBorder="1" applyAlignment="1" applyProtection="1">
      <alignment vertical="center"/>
      <protection locked="0"/>
    </xf>
    <xf numFmtId="165" fontId="17" fillId="21" borderId="18" xfId="0" applyNumberFormat="1" applyFont="1" applyFill="1" applyBorder="1" applyAlignment="1" applyProtection="1">
      <alignment vertical="center"/>
      <protection hidden="1"/>
    </xf>
    <xf numFmtId="1" fontId="17" fillId="21" borderId="18" xfId="0" applyNumberFormat="1" applyFont="1" applyFill="1" applyBorder="1" applyAlignment="1" applyProtection="1">
      <alignment vertical="center"/>
      <protection hidden="1"/>
    </xf>
    <xf numFmtId="0" fontId="0" fillId="0" borderId="18" xfId="0" applyBorder="1" applyAlignment="1">
      <alignment horizontal="center"/>
    </xf>
    <xf numFmtId="2" fontId="2" fillId="9" borderId="18" xfId="0" applyNumberFormat="1" applyFont="1" applyFill="1" applyBorder="1" applyAlignment="1" applyProtection="1">
      <alignment horizontal="right" vertical="center"/>
      <protection locked="0"/>
    </xf>
    <xf numFmtId="1" fontId="2" fillId="9" borderId="18" xfId="0" applyNumberFormat="1" applyFont="1" applyFill="1" applyBorder="1" applyAlignment="1" applyProtection="1">
      <alignment horizontal="right" vertical="center"/>
      <protection locked="0"/>
    </xf>
    <xf numFmtId="0" fontId="82" fillId="14" borderId="58" xfId="12" applyAlignment="1" applyProtection="1">
      <alignment vertical="center"/>
      <protection locked="0"/>
    </xf>
    <xf numFmtId="0" fontId="82" fillId="14" borderId="58" xfId="12" applyAlignment="1" applyProtection="1">
      <alignment vertical="center" wrapText="1"/>
      <protection locked="0"/>
    </xf>
    <xf numFmtId="0" fontId="2" fillId="0" borderId="18" xfId="0" applyFont="1" applyBorder="1" applyAlignment="1" applyProtection="1">
      <alignment vertical="center"/>
      <protection locked="0"/>
    </xf>
    <xf numFmtId="0" fontId="2" fillId="0" borderId="0" xfId="0" applyFont="1" applyAlignment="1" applyProtection="1">
      <alignment vertical="center"/>
      <protection locked="0"/>
    </xf>
    <xf numFmtId="0" fontId="89" fillId="20" borderId="83" xfId="0" applyFont="1" applyFill="1" applyBorder="1" applyAlignment="1" applyProtection="1">
      <alignment vertical="center"/>
      <protection hidden="1"/>
    </xf>
    <xf numFmtId="0" fontId="89" fillId="20" borderId="84" xfId="0" applyFont="1" applyFill="1" applyBorder="1" applyAlignment="1" applyProtection="1">
      <alignment vertical="center"/>
      <protection hidden="1"/>
    </xf>
    <xf numFmtId="0" fontId="89" fillId="20" borderId="85" xfId="0" applyFont="1" applyFill="1" applyBorder="1" applyAlignment="1" applyProtection="1">
      <alignment vertical="center"/>
      <protection hidden="1"/>
    </xf>
    <xf numFmtId="0" fontId="83" fillId="17" borderId="21" xfId="0" applyFont="1" applyFill="1" applyBorder="1" applyAlignment="1" applyProtection="1">
      <alignment vertical="center" wrapText="1"/>
      <protection hidden="1"/>
    </xf>
    <xf numFmtId="0" fontId="0" fillId="0" borderId="53" xfId="0" applyBorder="1"/>
    <xf numFmtId="0" fontId="83" fillId="17" borderId="19" xfId="0" applyFont="1" applyFill="1" applyBorder="1" applyAlignment="1" applyProtection="1">
      <alignment horizontal="center" vertical="center" wrapText="1"/>
      <protection locked="0"/>
    </xf>
    <xf numFmtId="0" fontId="85" fillId="9" borderId="15" xfId="0" applyFont="1" applyFill="1" applyBorder="1" applyAlignment="1" applyProtection="1">
      <alignment vertical="center"/>
      <protection locked="0"/>
    </xf>
    <xf numFmtId="0" fontId="17" fillId="9" borderId="15" xfId="0" applyFont="1" applyFill="1" applyBorder="1" applyAlignment="1" applyProtection="1">
      <alignment vertical="center"/>
      <protection locked="0"/>
    </xf>
    <xf numFmtId="3" fontId="17" fillId="9" borderId="15" xfId="0" applyNumberFormat="1" applyFont="1" applyFill="1" applyBorder="1" applyAlignment="1" applyProtection="1">
      <alignment vertical="center"/>
      <protection locked="0"/>
    </xf>
    <xf numFmtId="0" fontId="17" fillId="9" borderId="15" xfId="0" applyFont="1" applyFill="1" applyBorder="1" applyAlignment="1" applyProtection="1">
      <alignment horizontal="left" vertical="center"/>
      <protection locked="0"/>
    </xf>
    <xf numFmtId="2" fontId="17" fillId="22" borderId="15" xfId="0" applyNumberFormat="1" applyFont="1" applyFill="1" applyBorder="1" applyAlignment="1" applyProtection="1">
      <alignment horizontal="left" vertical="center"/>
      <protection hidden="1"/>
    </xf>
    <xf numFmtId="165" fontId="17" fillId="21" borderId="18" xfId="0" applyNumberFormat="1" applyFont="1" applyFill="1" applyBorder="1" applyAlignment="1" applyProtection="1">
      <alignment horizontal="center" vertical="center"/>
      <protection hidden="1"/>
    </xf>
    <xf numFmtId="167" fontId="83" fillId="10" borderId="0" xfId="0" applyNumberFormat="1" applyFont="1" applyFill="1" applyAlignment="1" applyProtection="1">
      <alignment horizontal="center" vertical="center"/>
      <protection hidden="1"/>
    </xf>
    <xf numFmtId="0" fontId="0" fillId="9" borderId="18" xfId="0" applyFill="1" applyBorder="1"/>
    <xf numFmtId="0" fontId="83" fillId="17" borderId="51" xfId="0" applyFont="1" applyFill="1" applyBorder="1" applyAlignment="1" applyProtection="1">
      <alignment horizontal="center" vertical="center"/>
      <protection locked="0"/>
    </xf>
    <xf numFmtId="0" fontId="83" fillId="17" borderId="51" xfId="0" applyFont="1" applyFill="1" applyBorder="1" applyAlignment="1" applyProtection="1">
      <alignment horizontal="center" vertical="center" wrapText="1"/>
      <protection locked="0"/>
    </xf>
    <xf numFmtId="0" fontId="4" fillId="17" borderId="51" xfId="0" applyFont="1" applyFill="1" applyBorder="1" applyAlignment="1" applyProtection="1">
      <alignment horizontal="center" vertical="center" wrapText="1"/>
      <protection locked="0"/>
    </xf>
    <xf numFmtId="0" fontId="2" fillId="0" borderId="18" xfId="0" applyFont="1" applyBorder="1" applyAlignment="1" applyProtection="1">
      <alignment horizontal="center" vertical="center"/>
      <protection locked="0"/>
    </xf>
    <xf numFmtId="0" fontId="83" fillId="17" borderId="89" xfId="0" applyFont="1" applyFill="1" applyBorder="1" applyAlignment="1" applyProtection="1">
      <alignment horizontal="center" vertical="center" wrapText="1"/>
      <protection locked="0"/>
    </xf>
    <xf numFmtId="0" fontId="83" fillId="17" borderId="90" xfId="0" applyFont="1" applyFill="1" applyBorder="1" applyAlignment="1" applyProtection="1">
      <alignment horizontal="center" vertical="center" wrapText="1"/>
      <protection locked="0"/>
    </xf>
    <xf numFmtId="0" fontId="83" fillId="17" borderId="91" xfId="0" applyFont="1" applyFill="1" applyBorder="1" applyAlignment="1" applyProtection="1">
      <alignment horizontal="center" vertical="center" wrapText="1"/>
      <protection locked="0"/>
    </xf>
    <xf numFmtId="0" fontId="0" fillId="10" borderId="92" xfId="0" applyFill="1" applyBorder="1" applyAlignment="1" applyProtection="1">
      <alignment vertical="center"/>
      <protection hidden="1"/>
    </xf>
    <xf numFmtId="3" fontId="0" fillId="0" borderId="93" xfId="0" applyNumberFormat="1" applyBorder="1" applyAlignment="1" applyProtection="1">
      <alignment horizontal="center" vertical="center"/>
      <protection hidden="1"/>
    </xf>
    <xf numFmtId="167" fontId="0" fillId="0" borderId="94" xfId="5" applyNumberFormat="1" applyFont="1" applyBorder="1" applyAlignment="1" applyProtection="1">
      <alignment horizontal="center" vertical="center"/>
      <protection hidden="1"/>
    </xf>
    <xf numFmtId="0" fontId="0" fillId="10" borderId="95" xfId="0" applyFill="1" applyBorder="1" applyAlignment="1" applyProtection="1">
      <alignment vertical="center"/>
      <protection hidden="1"/>
    </xf>
    <xf numFmtId="3" fontId="0" fillId="0" borderId="18" xfId="0" applyNumberFormat="1" applyBorder="1" applyAlignment="1" applyProtection="1">
      <alignment horizontal="center" vertical="center"/>
      <protection hidden="1"/>
    </xf>
    <xf numFmtId="167" fontId="0" fillId="0" borderId="96" xfId="5" applyNumberFormat="1" applyFont="1" applyBorder="1" applyAlignment="1" applyProtection="1">
      <alignment horizontal="center" vertical="center"/>
      <protection hidden="1"/>
    </xf>
    <xf numFmtId="0" fontId="21" fillId="10" borderId="89" xfId="0" applyFont="1" applyFill="1" applyBorder="1" applyAlignment="1" applyProtection="1">
      <alignment vertical="center"/>
      <protection hidden="1"/>
    </xf>
    <xf numFmtId="3" fontId="21" fillId="0" borderId="90" xfId="0" applyNumberFormat="1" applyFont="1" applyBorder="1" applyAlignment="1" applyProtection="1">
      <alignment horizontal="center" vertical="center"/>
      <protection hidden="1"/>
    </xf>
    <xf numFmtId="167" fontId="21" fillId="0" borderId="91" xfId="5" applyNumberFormat="1" applyFont="1" applyBorder="1" applyAlignment="1" applyProtection="1">
      <alignment horizontal="center" vertical="center"/>
      <protection hidden="1"/>
    </xf>
    <xf numFmtId="0" fontId="21" fillId="0" borderId="0" xfId="0" applyFont="1"/>
    <xf numFmtId="0" fontId="0" fillId="0" borderId="0" xfId="0" applyProtection="1">
      <protection hidden="1"/>
    </xf>
    <xf numFmtId="168" fontId="2" fillId="9" borderId="18" xfId="0" applyNumberFormat="1" applyFont="1" applyFill="1" applyBorder="1" applyAlignment="1" applyProtection="1">
      <alignment horizontal="center" vertical="center"/>
      <protection locked="0" hidden="1"/>
    </xf>
    <xf numFmtId="168" fontId="2" fillId="7" borderId="18" xfId="0" applyNumberFormat="1" applyFont="1" applyFill="1" applyBorder="1" applyAlignment="1" applyProtection="1">
      <alignment horizontal="center" vertical="center"/>
      <protection locked="0" hidden="1"/>
    </xf>
    <xf numFmtId="165" fontId="2" fillId="7" borderId="18" xfId="0" applyNumberFormat="1" applyFont="1" applyFill="1" applyBorder="1" applyAlignment="1" applyProtection="1">
      <alignment horizontal="center" vertical="center"/>
      <protection locked="0" hidden="1"/>
    </xf>
    <xf numFmtId="0" fontId="33" fillId="0" borderId="0" xfId="0" applyFont="1" applyAlignment="1">
      <alignment horizontal="left" vertical="center"/>
    </xf>
    <xf numFmtId="0" fontId="33" fillId="0" borderId="0" xfId="0" applyFont="1" applyAlignment="1">
      <alignment horizontal="center" vertical="center" wrapText="1"/>
    </xf>
    <xf numFmtId="0" fontId="0" fillId="0" borderId="0" xfId="0" applyAlignment="1">
      <alignment horizontal="center" vertical="center"/>
    </xf>
    <xf numFmtId="0" fontId="51" fillId="25" borderId="97" xfId="0" applyFont="1" applyFill="1" applyBorder="1" applyAlignment="1">
      <alignment horizontal="left" vertical="center"/>
    </xf>
    <xf numFmtId="1" fontId="33" fillId="0" borderId="0" xfId="0" applyNumberFormat="1" applyFont="1" applyAlignment="1">
      <alignment horizontal="center" vertical="center"/>
    </xf>
    <xf numFmtId="0" fontId="51" fillId="26" borderId="98" xfId="0" applyFont="1" applyFill="1" applyBorder="1" applyAlignment="1">
      <alignment horizontal="left" vertical="center"/>
    </xf>
    <xf numFmtId="0" fontId="51" fillId="26" borderId="98" xfId="0" applyFont="1" applyFill="1" applyBorder="1" applyAlignment="1">
      <alignment horizontal="left" vertical="center" wrapText="1"/>
    </xf>
    <xf numFmtId="0" fontId="51" fillId="25" borderId="98" xfId="0" applyFont="1" applyFill="1" applyBorder="1" applyAlignment="1">
      <alignment horizontal="left" vertical="center" wrapText="1"/>
    </xf>
    <xf numFmtId="0" fontId="51" fillId="26" borderId="99" xfId="0" applyFont="1" applyFill="1" applyBorder="1" applyAlignment="1">
      <alignment horizontal="left" vertical="center"/>
    </xf>
    <xf numFmtId="0" fontId="51" fillId="26" borderId="99" xfId="0" applyFont="1" applyFill="1" applyBorder="1" applyAlignment="1">
      <alignment horizontal="left" vertical="center" wrapText="1"/>
    </xf>
    <xf numFmtId="0" fontId="0" fillId="24" borderId="0" xfId="0" applyFill="1"/>
    <xf numFmtId="0" fontId="83" fillId="17" borderId="31" xfId="0" applyFont="1" applyFill="1" applyBorder="1" applyAlignment="1" applyProtection="1">
      <alignment horizontal="center" vertical="center" wrapText="1"/>
      <protection hidden="1"/>
    </xf>
    <xf numFmtId="1" fontId="0" fillId="9" borderId="18" xfId="0" applyNumberFormat="1" applyFill="1" applyBorder="1" applyAlignment="1" applyProtection="1">
      <alignment horizontal="center" vertical="center"/>
      <protection hidden="1"/>
    </xf>
    <xf numFmtId="3" fontId="0" fillId="0" borderId="18" xfId="0" applyNumberFormat="1" applyBorder="1" applyAlignment="1">
      <alignment horizontal="center"/>
    </xf>
    <xf numFmtId="9" fontId="0" fillId="0" borderId="18" xfId="5" applyFont="1" applyFill="1" applyBorder="1" applyAlignment="1">
      <alignment horizontal="center"/>
    </xf>
    <xf numFmtId="0" fontId="21" fillId="27" borderId="18" xfId="0" applyFont="1" applyFill="1" applyBorder="1" applyAlignment="1">
      <alignment horizontal="center" wrapText="1"/>
    </xf>
    <xf numFmtId="10" fontId="0" fillId="0" borderId="18" xfId="5" applyNumberFormat="1" applyFont="1" applyBorder="1" applyAlignment="1">
      <alignment horizontal="center"/>
    </xf>
    <xf numFmtId="2" fontId="0" fillId="0" borderId="18" xfId="0" applyNumberFormat="1" applyBorder="1" applyAlignment="1">
      <alignment horizontal="center"/>
    </xf>
    <xf numFmtId="0" fontId="21" fillId="27" borderId="18" xfId="0" applyFont="1" applyFill="1" applyBorder="1" applyAlignment="1">
      <alignment horizontal="center"/>
    </xf>
    <xf numFmtId="9" fontId="0" fillId="0" borderId="18" xfId="0" applyNumberFormat="1" applyBorder="1" applyAlignment="1">
      <alignment horizontal="center"/>
    </xf>
    <xf numFmtId="6" fontId="0" fillId="0" borderId="18" xfId="0" applyNumberFormat="1" applyBorder="1" applyAlignment="1">
      <alignment horizontal="center"/>
    </xf>
    <xf numFmtId="1" fontId="21" fillId="0" borderId="0" xfId="0" applyNumberFormat="1" applyFont="1" applyAlignment="1">
      <alignment horizontal="center"/>
    </xf>
    <xf numFmtId="0" fontId="21" fillId="0" borderId="0" xfId="0" applyFont="1" applyAlignment="1">
      <alignment horizontal="center"/>
    </xf>
    <xf numFmtId="0" fontId="14" fillId="16" borderId="0" xfId="0" applyFont="1" applyFill="1" applyAlignment="1" applyProtection="1">
      <alignment vertical="center"/>
      <protection locked="0"/>
    </xf>
    <xf numFmtId="0" fontId="91" fillId="16" borderId="0" xfId="0" applyFont="1" applyFill="1" applyAlignment="1" applyProtection="1">
      <alignment vertical="center"/>
      <protection locked="0"/>
    </xf>
    <xf numFmtId="0" fontId="92" fillId="0" borderId="0" xfId="0" applyFont="1"/>
    <xf numFmtId="0" fontId="0" fillId="9" borderId="0" xfId="0" applyFill="1"/>
    <xf numFmtId="0" fontId="92" fillId="0" borderId="0" xfId="0" applyFont="1" applyAlignment="1">
      <alignment horizontal="center"/>
    </xf>
    <xf numFmtId="0" fontId="0" fillId="9" borderId="18" xfId="0" applyFill="1" applyBorder="1" applyAlignment="1">
      <alignment horizontal="center"/>
    </xf>
    <xf numFmtId="1" fontId="0" fillId="9" borderId="18" xfId="0" applyNumberFormat="1" applyFill="1" applyBorder="1" applyAlignment="1">
      <alignment horizontal="center"/>
    </xf>
    <xf numFmtId="165" fontId="0" fillId="0" borderId="0" xfId="0" applyNumberFormat="1"/>
    <xf numFmtId="0" fontId="94" fillId="0" borderId="100" xfId="0" applyFont="1" applyBorder="1" applyAlignment="1">
      <alignment horizontal="center" vertical="center" wrapText="1"/>
    </xf>
    <xf numFmtId="165" fontId="95" fillId="28" borderId="101" xfId="0" applyNumberFormat="1" applyFont="1" applyFill="1" applyBorder="1" applyAlignment="1">
      <alignment horizontal="center" vertical="center" wrapText="1"/>
    </xf>
    <xf numFmtId="2" fontId="95" fillId="28" borderId="101" xfId="0" applyNumberFormat="1" applyFont="1" applyFill="1" applyBorder="1" applyAlignment="1">
      <alignment horizontal="center" vertical="center" wrapText="1"/>
    </xf>
    <xf numFmtId="1" fontId="96" fillId="28" borderId="103" xfId="0" applyNumberFormat="1" applyFont="1" applyFill="1" applyBorder="1" applyAlignment="1">
      <alignment horizontal="center" vertical="center" wrapText="1"/>
    </xf>
    <xf numFmtId="0" fontId="96" fillId="0" borderId="104" xfId="0" applyFont="1" applyBorder="1" applyAlignment="1">
      <alignment horizontal="center" vertical="center" wrapText="1"/>
    </xf>
    <xf numFmtId="0" fontId="96" fillId="0" borderId="105"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26" xfId="0" applyBorder="1" applyAlignment="1">
      <alignment horizontal="center"/>
    </xf>
    <xf numFmtId="0" fontId="97" fillId="0" borderId="106" xfId="0" applyFont="1" applyBorder="1" applyAlignment="1">
      <alignment horizontal="center" vertical="center" wrapText="1"/>
    </xf>
    <xf numFmtId="0" fontId="97" fillId="0" borderId="107" xfId="0" applyFont="1" applyBorder="1" applyAlignment="1">
      <alignment horizontal="center" vertical="center" wrapText="1"/>
    </xf>
    <xf numFmtId="0" fontId="97" fillId="0" borderId="108" xfId="0" applyFont="1" applyBorder="1" applyAlignment="1">
      <alignment horizontal="center" vertical="center" wrapText="1"/>
    </xf>
    <xf numFmtId="0" fontId="97" fillId="0" borderId="109" xfId="0" applyFont="1" applyBorder="1" applyAlignment="1">
      <alignment horizontal="center" vertical="center" wrapText="1"/>
    </xf>
    <xf numFmtId="2" fontId="95" fillId="28" borderId="110" xfId="0" applyNumberFormat="1" applyFont="1" applyFill="1" applyBorder="1" applyAlignment="1">
      <alignment horizontal="center" vertical="center" wrapText="1"/>
    </xf>
    <xf numFmtId="1" fontId="96" fillId="28" borderId="111" xfId="0" applyNumberFormat="1" applyFont="1" applyFill="1" applyBorder="1" applyAlignment="1">
      <alignment horizontal="center" vertical="center" wrapText="1"/>
    </xf>
    <xf numFmtId="0" fontId="96" fillId="0" borderId="112" xfId="0" applyFont="1" applyBorder="1" applyAlignment="1">
      <alignment horizontal="center" vertical="center" wrapText="1"/>
    </xf>
    <xf numFmtId="0" fontId="0" fillId="0" borderId="102" xfId="0" applyBorder="1" applyAlignment="1">
      <alignment horizontal="center" textRotation="90"/>
    </xf>
    <xf numFmtId="0" fontId="96" fillId="0" borderId="18" xfId="0" applyFont="1" applyBorder="1" applyAlignment="1">
      <alignment horizontal="center" vertical="center" wrapText="1"/>
    </xf>
    <xf numFmtId="0" fontId="96" fillId="0" borderId="0" xfId="0" applyFont="1" applyAlignment="1">
      <alignment horizontal="center" vertical="center" wrapText="1"/>
    </xf>
    <xf numFmtId="0" fontId="99" fillId="9" borderId="0" xfId="0" applyFont="1" applyFill="1" applyAlignment="1">
      <alignment horizontal="center" vertical="center" wrapText="1"/>
    </xf>
    <xf numFmtId="0" fontId="97" fillId="9" borderId="0" xfId="0" applyFont="1" applyFill="1" applyAlignment="1">
      <alignment horizontal="center" vertical="center" wrapText="1"/>
    </xf>
    <xf numFmtId="0" fontId="98" fillId="9" borderId="0" xfId="0" applyFont="1" applyFill="1" applyAlignment="1">
      <alignment horizontal="center" vertical="center" wrapText="1"/>
    </xf>
    <xf numFmtId="2" fontId="97" fillId="9" borderId="0" xfId="0" applyNumberFormat="1" applyFont="1" applyFill="1" applyAlignment="1">
      <alignment horizontal="center" vertical="center" wrapText="1"/>
    </xf>
    <xf numFmtId="2" fontId="99" fillId="9" borderId="0" xfId="0" applyNumberFormat="1" applyFont="1" applyFill="1" applyAlignment="1">
      <alignment horizontal="center" vertical="center" wrapText="1"/>
    </xf>
    <xf numFmtId="1" fontId="0" fillId="9" borderId="0" xfId="0" applyNumberFormat="1" applyFill="1"/>
    <xf numFmtId="1" fontId="99" fillId="9" borderId="0" xfId="0" applyNumberFormat="1" applyFont="1" applyFill="1" applyAlignment="1">
      <alignment horizontal="center" vertical="center" wrapText="1"/>
    </xf>
    <xf numFmtId="0" fontId="100" fillId="9" borderId="0" xfId="0" applyFont="1" applyFill="1"/>
    <xf numFmtId="0" fontId="101" fillId="9" borderId="0" xfId="0" applyFont="1" applyFill="1"/>
    <xf numFmtId="0" fontId="94" fillId="9" borderId="0" xfId="0" applyFont="1" applyFill="1" applyAlignment="1">
      <alignment horizontal="center" vertical="center" wrapText="1"/>
    </xf>
    <xf numFmtId="0" fontId="95" fillId="9" borderId="0" xfId="0" applyFont="1" applyFill="1" applyAlignment="1">
      <alignment horizontal="center" vertical="center" wrapText="1"/>
    </xf>
    <xf numFmtId="0" fontId="95" fillId="0" borderId="113" xfId="0" applyFont="1" applyBorder="1" applyAlignment="1">
      <alignment horizontal="center" vertical="center" wrapText="1"/>
    </xf>
    <xf numFmtId="0" fontId="95" fillId="0" borderId="114" xfId="0" applyFont="1" applyBorder="1" applyAlignment="1">
      <alignment horizontal="center" vertical="center" wrapText="1"/>
    </xf>
    <xf numFmtId="0" fontId="96" fillId="9" borderId="0" xfId="0" applyFont="1" applyFill="1" applyAlignment="1">
      <alignment horizontal="center" vertical="center" wrapText="1"/>
    </xf>
    <xf numFmtId="16" fontId="96" fillId="9" borderId="0" xfId="0" applyNumberFormat="1" applyFont="1" applyFill="1" applyAlignment="1">
      <alignment horizontal="center" vertical="center" wrapText="1"/>
    </xf>
    <xf numFmtId="0" fontId="96" fillId="0" borderId="115" xfId="0" applyFont="1" applyBorder="1" applyAlignment="1">
      <alignment horizontal="center" vertical="center" wrapText="1"/>
    </xf>
    <xf numFmtId="12" fontId="96" fillId="9" borderId="0" xfId="0" applyNumberFormat="1" applyFont="1" applyFill="1" applyAlignment="1">
      <alignment horizontal="center" vertical="center" wrapText="1"/>
    </xf>
    <xf numFmtId="0" fontId="96" fillId="29" borderId="116" xfId="0" applyFont="1" applyFill="1" applyBorder="1" applyAlignment="1">
      <alignment horizontal="center" vertical="center" wrapText="1"/>
    </xf>
    <xf numFmtId="0" fontId="96" fillId="29" borderId="117" xfId="0" applyFont="1" applyFill="1" applyBorder="1" applyAlignment="1">
      <alignment horizontal="center" vertical="center" wrapText="1"/>
    </xf>
    <xf numFmtId="2" fontId="21" fillId="0" borderId="0" xfId="0" applyNumberFormat="1" applyFont="1" applyAlignment="1">
      <alignment horizontal="center"/>
    </xf>
    <xf numFmtId="0" fontId="94" fillId="0" borderId="0" xfId="0" applyFont="1" applyAlignment="1">
      <alignment vertical="center" wrapText="1"/>
    </xf>
    <xf numFmtId="0" fontId="0" fillId="0" borderId="17" xfId="0" applyBorder="1" applyAlignment="1">
      <alignment horizontal="center"/>
    </xf>
    <xf numFmtId="0" fontId="0" fillId="0" borderId="92" xfId="0" applyBorder="1" applyAlignment="1">
      <alignment horizontal="center"/>
    </xf>
    <xf numFmtId="0" fontId="0" fillId="0" borderId="93" xfId="0" applyBorder="1" applyAlignment="1">
      <alignment horizontal="center"/>
    </xf>
    <xf numFmtId="11" fontId="0" fillId="0" borderId="93" xfId="0" applyNumberFormat="1" applyBorder="1" applyAlignment="1">
      <alignment horizontal="center"/>
    </xf>
    <xf numFmtId="0" fontId="0" fillId="0" borderId="94" xfId="0" applyBorder="1" applyAlignment="1">
      <alignment horizontal="center"/>
    </xf>
    <xf numFmtId="0" fontId="0" fillId="0" borderId="95" xfId="0" applyBorder="1" applyAlignment="1">
      <alignment horizontal="center"/>
    </xf>
    <xf numFmtId="0" fontId="0" fillId="0" borderId="96" xfId="0" applyBorder="1" applyAlignment="1">
      <alignment horizontal="center"/>
    </xf>
    <xf numFmtId="0" fontId="0" fillId="0" borderId="89" xfId="0" applyBorder="1" applyAlignment="1">
      <alignment horizontal="center"/>
    </xf>
    <xf numFmtId="0" fontId="0" fillId="0" borderId="90" xfId="0" applyBorder="1" applyAlignment="1">
      <alignment horizontal="center"/>
    </xf>
    <xf numFmtId="0" fontId="0" fillId="0" borderId="91" xfId="0" applyBorder="1" applyAlignment="1">
      <alignment horizontal="center"/>
    </xf>
    <xf numFmtId="2" fontId="0" fillId="0" borderId="17" xfId="0" applyNumberFormat="1" applyBorder="1" applyAlignment="1">
      <alignment horizontal="center"/>
    </xf>
    <xf numFmtId="0" fontId="83" fillId="17" borderId="0" xfId="0" applyFont="1" applyFill="1" applyAlignment="1" applyProtection="1">
      <alignment horizontal="center" vertical="center" wrapText="1"/>
      <protection locked="0"/>
    </xf>
    <xf numFmtId="0" fontId="83" fillId="17" borderId="0" xfId="0" applyFont="1" applyFill="1" applyAlignment="1" applyProtection="1">
      <alignment horizontal="center" vertical="center" wrapText="1"/>
      <protection hidden="1"/>
    </xf>
    <xf numFmtId="9" fontId="17" fillId="9" borderId="18" xfId="5" applyFont="1" applyFill="1" applyBorder="1" applyAlignment="1" applyProtection="1">
      <alignment vertical="center"/>
      <protection locked="0"/>
    </xf>
    <xf numFmtId="9" fontId="2" fillId="9" borderId="18" xfId="5" applyFont="1" applyFill="1" applyBorder="1" applyAlignment="1" applyProtection="1">
      <alignment horizontal="center" vertical="center"/>
      <protection locked="0"/>
    </xf>
    <xf numFmtId="9" fontId="0" fillId="0" borderId="18" xfId="5" applyFont="1" applyBorder="1" applyAlignment="1">
      <alignment horizontal="center"/>
    </xf>
    <xf numFmtId="0" fontId="89" fillId="9" borderId="0" xfId="0" applyFont="1" applyFill="1" applyAlignment="1" applyProtection="1">
      <alignment vertical="center"/>
      <protection locked="0"/>
    </xf>
    <xf numFmtId="0" fontId="83" fillId="17" borderId="18" xfId="0" applyFont="1" applyFill="1" applyBorder="1" applyAlignment="1" applyProtection="1">
      <alignment vertical="center" wrapText="1"/>
      <protection hidden="1"/>
    </xf>
    <xf numFmtId="9" fontId="0" fillId="0" borderId="18" xfId="5" applyFont="1" applyBorder="1" applyAlignment="1"/>
    <xf numFmtId="1" fontId="17" fillId="9" borderId="18" xfId="0" applyNumberFormat="1" applyFont="1" applyFill="1" applyBorder="1" applyAlignment="1" applyProtection="1">
      <alignment horizontal="center" vertical="center"/>
      <protection hidden="1"/>
    </xf>
    <xf numFmtId="9" fontId="17" fillId="21" borderId="18" xfId="5" applyFont="1" applyFill="1" applyBorder="1" applyAlignment="1" applyProtection="1">
      <alignment horizontal="center" vertical="center"/>
      <protection hidden="1"/>
    </xf>
    <xf numFmtId="9" fontId="80" fillId="12" borderId="0" xfId="5" applyFont="1" applyFill="1" applyAlignment="1">
      <alignment horizontal="center"/>
    </xf>
    <xf numFmtId="0" fontId="83" fillId="17" borderId="53" xfId="0" applyFont="1" applyFill="1" applyBorder="1" applyAlignment="1" applyProtection="1">
      <alignment horizontal="center" vertical="center" wrapText="1"/>
      <protection hidden="1"/>
    </xf>
    <xf numFmtId="0" fontId="17" fillId="9" borderId="18" xfId="0" applyFont="1" applyFill="1" applyBorder="1" applyAlignment="1" applyProtection="1">
      <alignment horizontal="left" vertical="center"/>
      <protection locked="0"/>
    </xf>
    <xf numFmtId="0" fontId="0" fillId="30" borderId="18" xfId="0" applyFill="1" applyBorder="1" applyAlignment="1">
      <alignment horizontal="left"/>
    </xf>
    <xf numFmtId="0" fontId="17" fillId="0" borderId="0" xfId="0" applyFont="1"/>
    <xf numFmtId="0" fontId="17" fillId="0" borderId="0" xfId="0" applyFont="1" applyAlignment="1">
      <alignment horizontal="center" vertical="center"/>
    </xf>
    <xf numFmtId="0" fontId="2" fillId="0" borderId="0" xfId="14" applyFont="1" applyAlignment="1">
      <alignment horizontal="center" vertical="center"/>
    </xf>
    <xf numFmtId="0" fontId="2" fillId="0" borderId="13" xfId="14" applyFont="1" applyBorder="1" applyAlignment="1">
      <alignment horizontal="center" vertical="center"/>
    </xf>
    <xf numFmtId="0" fontId="2" fillId="0" borderId="22" xfId="14" applyFont="1" applyBorder="1" applyAlignment="1">
      <alignment horizontal="center" vertical="center"/>
    </xf>
    <xf numFmtId="165" fontId="2" fillId="31" borderId="18" xfId="14" applyNumberFormat="1" applyFont="1" applyFill="1" applyBorder="1" applyAlignment="1">
      <alignment horizontal="center" vertical="center"/>
    </xf>
    <xf numFmtId="2" fontId="2" fillId="31" borderId="18" xfId="14" applyNumberFormat="1" applyFont="1" applyFill="1" applyBorder="1" applyAlignment="1">
      <alignment horizontal="center" vertical="center"/>
    </xf>
    <xf numFmtId="3" fontId="2" fillId="8" borderId="18" xfId="14" applyNumberFormat="1" applyFont="1" applyFill="1" applyBorder="1" applyAlignment="1">
      <alignment horizontal="center" vertical="center"/>
    </xf>
    <xf numFmtId="9" fontId="2" fillId="22" borderId="18" xfId="5" applyFont="1" applyFill="1" applyBorder="1" applyAlignment="1">
      <alignment horizontal="center" vertical="center"/>
    </xf>
    <xf numFmtId="1" fontId="2" fillId="22" borderId="18" xfId="5" applyNumberFormat="1" applyFont="1" applyFill="1" applyBorder="1" applyAlignment="1">
      <alignment horizontal="center" vertical="center"/>
    </xf>
    <xf numFmtId="0" fontId="17" fillId="0" borderId="0" xfId="0" applyFont="1" applyAlignment="1">
      <alignment vertical="center"/>
    </xf>
    <xf numFmtId="1" fontId="2" fillId="8" borderId="18" xfId="14" applyNumberFormat="1" applyFont="1" applyFill="1" applyBorder="1" applyAlignment="1">
      <alignment horizontal="center" vertical="center"/>
    </xf>
    <xf numFmtId="9" fontId="2" fillId="8" borderId="18" xfId="5" applyFont="1" applyFill="1" applyBorder="1" applyAlignment="1">
      <alignment horizontal="center" vertical="center"/>
    </xf>
    <xf numFmtId="3" fontId="17" fillId="9" borderId="13" xfId="0" applyNumberFormat="1" applyFont="1" applyFill="1" applyBorder="1" applyAlignment="1">
      <alignment horizontal="center" vertical="center" wrapText="1"/>
    </xf>
    <xf numFmtId="3" fontId="4" fillId="9" borderId="83" xfId="14" applyNumberFormat="1" applyFont="1" applyFill="1" applyBorder="1" applyAlignment="1">
      <alignment horizontal="center" vertical="center"/>
    </xf>
    <xf numFmtId="3" fontId="17" fillId="9" borderId="63" xfId="0" applyNumberFormat="1" applyFont="1" applyFill="1" applyBorder="1" applyAlignment="1">
      <alignment horizontal="center" vertical="center" wrapText="1"/>
    </xf>
    <xf numFmtId="3" fontId="4" fillId="8" borderId="83" xfId="14" applyNumberFormat="1" applyFont="1" applyFill="1" applyBorder="1" applyAlignment="1">
      <alignment horizontal="center" vertical="center"/>
    </xf>
    <xf numFmtId="0" fontId="17" fillId="0" borderId="61" xfId="0" applyFont="1" applyBorder="1" applyAlignment="1">
      <alignment horizontal="center" vertical="center"/>
    </xf>
    <xf numFmtId="0" fontId="0" fillId="0" borderId="18" xfId="0" applyBorder="1" applyAlignment="1">
      <alignment horizontal="left"/>
    </xf>
    <xf numFmtId="1" fontId="2" fillId="9" borderId="18" xfId="5" applyNumberFormat="1" applyFont="1" applyFill="1" applyBorder="1" applyAlignment="1" applyProtection="1">
      <alignment horizontal="center" vertical="center"/>
      <protection locked="0"/>
    </xf>
    <xf numFmtId="165" fontId="0" fillId="0" borderId="18" xfId="0" applyNumberFormat="1" applyBorder="1" applyAlignment="1">
      <alignment horizontal="center"/>
    </xf>
    <xf numFmtId="1" fontId="2" fillId="8" borderId="17" xfId="5" applyNumberFormat="1" applyFont="1" applyFill="1" applyBorder="1" applyAlignment="1">
      <alignment horizontal="center" vertical="center"/>
    </xf>
    <xf numFmtId="9" fontId="2" fillId="8" borderId="17" xfId="5" applyFont="1" applyFill="1" applyBorder="1" applyAlignment="1">
      <alignment horizontal="center" vertical="center"/>
    </xf>
    <xf numFmtId="3" fontId="2" fillId="9" borderId="18" xfId="14" applyNumberFormat="1" applyFont="1" applyFill="1" applyBorder="1" applyAlignment="1">
      <alignment horizontal="center" vertical="center"/>
    </xf>
    <xf numFmtId="165" fontId="2" fillId="0" borderId="18" xfId="0" applyNumberFormat="1" applyFont="1" applyBorder="1" applyAlignment="1" applyProtection="1">
      <alignment horizontal="center" vertical="center"/>
      <protection locked="0"/>
    </xf>
    <xf numFmtId="1" fontId="17" fillId="9" borderId="18" xfId="0" applyNumberFormat="1" applyFont="1" applyFill="1" applyBorder="1" applyAlignment="1" applyProtection="1">
      <alignment horizontal="left" vertical="center"/>
      <protection locked="0"/>
    </xf>
    <xf numFmtId="0" fontId="17" fillId="31" borderId="18" xfId="0" applyFont="1" applyFill="1" applyBorder="1" applyAlignment="1" applyProtection="1">
      <alignment horizontal="center" vertical="center"/>
      <protection hidden="1"/>
    </xf>
    <xf numFmtId="9" fontId="17" fillId="31" borderId="18" xfId="0" applyNumberFormat="1" applyFont="1" applyFill="1" applyBorder="1" applyAlignment="1" applyProtection="1">
      <alignment vertical="center"/>
      <protection locked="0"/>
    </xf>
    <xf numFmtId="1" fontId="17" fillId="31" borderId="18" xfId="0" applyNumberFormat="1" applyFont="1" applyFill="1" applyBorder="1" applyAlignment="1" applyProtection="1">
      <alignment horizontal="center" vertical="center"/>
      <protection hidden="1"/>
    </xf>
    <xf numFmtId="0" fontId="17" fillId="9" borderId="18" xfId="0" applyFont="1" applyFill="1" applyBorder="1" applyAlignment="1" applyProtection="1">
      <alignment vertical="center"/>
      <protection locked="0"/>
    </xf>
    <xf numFmtId="9" fontId="17" fillId="31" borderId="18" xfId="5" applyFont="1" applyFill="1" applyBorder="1" applyAlignment="1" applyProtection="1">
      <alignment horizontal="center" vertical="center"/>
      <protection hidden="1"/>
    </xf>
    <xf numFmtId="9" fontId="17" fillId="31" borderId="18" xfId="5" applyFont="1" applyFill="1" applyBorder="1" applyAlignment="1" applyProtection="1">
      <alignment horizontal="center" vertical="center"/>
      <protection locked="0"/>
    </xf>
    <xf numFmtId="1" fontId="17" fillId="31" borderId="18" xfId="0" applyNumberFormat="1" applyFont="1" applyFill="1" applyBorder="1" applyAlignment="1" applyProtection="1">
      <alignment vertical="center"/>
      <protection locked="0"/>
    </xf>
    <xf numFmtId="2" fontId="17" fillId="31" borderId="18" xfId="0" applyNumberFormat="1" applyFont="1" applyFill="1" applyBorder="1" applyAlignment="1" applyProtection="1">
      <alignment vertical="center"/>
      <protection locked="0"/>
    </xf>
    <xf numFmtId="0" fontId="0" fillId="31" borderId="18" xfId="0" applyFill="1" applyBorder="1" applyAlignment="1">
      <alignment horizontal="center"/>
    </xf>
    <xf numFmtId="0" fontId="2" fillId="31" borderId="18" xfId="0" applyFont="1" applyFill="1" applyBorder="1" applyAlignment="1" applyProtection="1">
      <alignment horizontal="center" vertical="center"/>
      <protection locked="0"/>
    </xf>
    <xf numFmtId="2" fontId="2" fillId="31" borderId="18" xfId="0" applyNumberFormat="1" applyFont="1" applyFill="1" applyBorder="1" applyAlignment="1" applyProtection="1">
      <alignment vertical="center"/>
      <protection locked="0"/>
    </xf>
    <xf numFmtId="1" fontId="2" fillId="31" borderId="18" xfId="0" applyNumberFormat="1" applyFont="1" applyFill="1" applyBorder="1" applyAlignment="1" applyProtection="1">
      <alignment vertical="center"/>
      <protection locked="0"/>
    </xf>
    <xf numFmtId="9" fontId="2" fillId="31" borderId="18" xfId="0" applyNumberFormat="1" applyFont="1" applyFill="1" applyBorder="1" applyAlignment="1" applyProtection="1">
      <alignment vertical="center"/>
      <protection locked="0"/>
    </xf>
    <xf numFmtId="1" fontId="17" fillId="0" borderId="18" xfId="0" applyNumberFormat="1" applyFont="1" applyBorder="1" applyAlignment="1" applyProtection="1">
      <alignment vertical="center"/>
      <protection locked="0"/>
    </xf>
    <xf numFmtId="2" fontId="17" fillId="0" borderId="18" xfId="0" applyNumberFormat="1" applyFont="1" applyBorder="1" applyAlignment="1" applyProtection="1">
      <alignment vertical="center"/>
      <protection locked="0"/>
    </xf>
    <xf numFmtId="2" fontId="17" fillId="0" borderId="18" xfId="0" applyNumberFormat="1" applyFont="1" applyBorder="1" applyAlignment="1" applyProtection="1">
      <alignment horizontal="center" vertical="center"/>
      <protection locked="0"/>
    </xf>
    <xf numFmtId="0" fontId="1" fillId="0" borderId="18" xfId="1" applyBorder="1"/>
    <xf numFmtId="0" fontId="1" fillId="8" borderId="18" xfId="1" applyFill="1" applyBorder="1"/>
    <xf numFmtId="2" fontId="17" fillId="31" borderId="18" xfId="0" applyNumberFormat="1" applyFont="1" applyFill="1" applyBorder="1" applyAlignment="1" applyProtection="1">
      <alignment horizontal="right" vertical="center"/>
      <protection locked="0"/>
    </xf>
    <xf numFmtId="3" fontId="20" fillId="8" borderId="15" xfId="3" applyNumberFormat="1" applyFont="1" applyFill="1" applyBorder="1" applyAlignment="1" applyProtection="1">
      <alignment horizontal="center" vertical="center"/>
      <protection locked="0"/>
    </xf>
    <xf numFmtId="3" fontId="83" fillId="17" borderId="18" xfId="0" applyNumberFormat="1" applyFont="1" applyFill="1" applyBorder="1" applyAlignment="1" applyProtection="1">
      <alignment horizontal="center" vertical="center" wrapText="1"/>
      <protection locked="0"/>
    </xf>
    <xf numFmtId="0" fontId="0" fillId="32" borderId="18" xfId="0" applyFill="1" applyBorder="1" applyAlignment="1">
      <alignment horizontal="center"/>
    </xf>
    <xf numFmtId="3" fontId="20" fillId="32" borderId="0" xfId="3" applyNumberFormat="1" applyFont="1" applyFill="1" applyAlignment="1">
      <alignment vertical="center"/>
    </xf>
    <xf numFmtId="9" fontId="0" fillId="32" borderId="0" xfId="5" applyFont="1" applyFill="1"/>
    <xf numFmtId="0" fontId="0" fillId="0" borderId="18" xfId="5" applyNumberFormat="1" applyFont="1" applyBorder="1" applyAlignment="1">
      <alignment horizontal="center"/>
    </xf>
    <xf numFmtId="0" fontId="83" fillId="0" borderId="0" xfId="0" applyFont="1" applyAlignment="1" applyProtection="1">
      <alignment horizontal="center" vertical="center" wrapText="1"/>
      <protection hidden="1"/>
    </xf>
    <xf numFmtId="0" fontId="0" fillId="33" borderId="0" xfId="0" applyFill="1"/>
    <xf numFmtId="1" fontId="0" fillId="0" borderId="53" xfId="0" applyNumberFormat="1" applyBorder="1" applyAlignment="1">
      <alignment horizontal="center"/>
    </xf>
    <xf numFmtId="0" fontId="0" fillId="34" borderId="0" xfId="0" applyFill="1"/>
    <xf numFmtId="1" fontId="0" fillId="0" borderId="0" xfId="0" applyNumberFormat="1" applyAlignment="1">
      <alignment horizontal="center"/>
    </xf>
    <xf numFmtId="1" fontId="0" fillId="0" borderId="18" xfId="5" applyNumberFormat="1" applyFont="1" applyBorder="1" applyAlignment="1">
      <alignment horizontal="center"/>
    </xf>
    <xf numFmtId="167" fontId="0" fillId="0" borderId="18" xfId="5" applyNumberFormat="1" applyFont="1" applyBorder="1" applyAlignment="1">
      <alignment horizontal="center"/>
    </xf>
    <xf numFmtId="9" fontId="0" fillId="34" borderId="0" xfId="0" applyNumberFormat="1" applyFill="1"/>
    <xf numFmtId="0" fontId="0" fillId="31" borderId="18" xfId="0" applyFill="1" applyBorder="1"/>
    <xf numFmtId="0" fontId="21" fillId="27" borderId="18" xfId="0" applyFont="1" applyFill="1" applyBorder="1" applyAlignment="1">
      <alignment horizontal="center" vertical="center" wrapText="1"/>
    </xf>
    <xf numFmtId="0" fontId="21" fillId="0" borderId="0" xfId="0" applyFont="1" applyAlignment="1">
      <alignment horizontal="center" wrapText="1"/>
    </xf>
    <xf numFmtId="0" fontId="21" fillId="27" borderId="26" xfId="0" applyFont="1" applyFill="1" applyBorder="1" applyAlignment="1">
      <alignment horizontal="center"/>
    </xf>
    <xf numFmtId="9" fontId="0" fillId="0" borderId="26" xfId="0" applyNumberFormat="1" applyBorder="1" applyAlignment="1">
      <alignment horizontal="center"/>
    </xf>
    <xf numFmtId="3" fontId="43" fillId="0" borderId="13" xfId="1" applyNumberFormat="1" applyFont="1" applyBorder="1" applyAlignment="1" applyProtection="1">
      <alignment vertical="center"/>
      <protection locked="0"/>
    </xf>
    <xf numFmtId="3" fontId="43" fillId="0" borderId="14" xfId="1" applyNumberFormat="1" applyFont="1" applyBorder="1" applyAlignment="1" applyProtection="1">
      <alignment vertical="center"/>
      <protection locked="0"/>
    </xf>
    <xf numFmtId="0" fontId="22" fillId="8" borderId="16" xfId="1" applyFont="1" applyFill="1" applyBorder="1" applyAlignment="1" applyProtection="1">
      <alignment vertical="center"/>
      <protection locked="0"/>
    </xf>
    <xf numFmtId="3" fontId="43" fillId="0" borderId="47" xfId="1" applyNumberFormat="1" applyFont="1" applyBorder="1" applyAlignment="1" applyProtection="1">
      <alignment vertical="center"/>
      <protection locked="0"/>
    </xf>
    <xf numFmtId="3" fontId="43" fillId="0" borderId="37" xfId="1" applyNumberFormat="1" applyFont="1" applyBorder="1" applyAlignment="1" applyProtection="1">
      <alignment vertical="center"/>
      <protection locked="0"/>
    </xf>
    <xf numFmtId="3" fontId="43" fillId="0" borderId="12" xfId="1" applyNumberFormat="1" applyFont="1" applyBorder="1" applyAlignment="1" applyProtection="1">
      <alignment vertical="center"/>
      <protection locked="0"/>
    </xf>
    <xf numFmtId="3" fontId="43" fillId="0" borderId="48" xfId="1" applyNumberFormat="1" applyFont="1" applyBorder="1" applyAlignment="1" applyProtection="1">
      <alignment vertical="center"/>
      <protection locked="0"/>
    </xf>
    <xf numFmtId="165" fontId="2" fillId="9" borderId="0" xfId="0" applyNumberFormat="1" applyFont="1" applyFill="1" applyAlignment="1" applyProtection="1">
      <alignment horizontal="center" vertical="center"/>
      <protection locked="0" hidden="1"/>
    </xf>
    <xf numFmtId="0" fontId="0" fillId="9" borderId="0" xfId="0" applyFill="1" applyAlignment="1">
      <alignment horizontal="center"/>
    </xf>
    <xf numFmtId="3" fontId="0" fillId="9" borderId="0" xfId="0" applyNumberFormat="1" applyFill="1" applyAlignment="1">
      <alignment horizontal="center"/>
    </xf>
    <xf numFmtId="0" fontId="83" fillId="9" borderId="0" xfId="0" applyFont="1" applyFill="1" applyAlignment="1" applyProtection="1">
      <alignment horizontal="center" vertical="center" wrapText="1"/>
      <protection hidden="1"/>
    </xf>
    <xf numFmtId="10" fontId="0" fillId="11" borderId="18" xfId="5" applyNumberFormat="1" applyFont="1" applyFill="1" applyBorder="1" applyAlignment="1">
      <alignment horizontal="center"/>
    </xf>
    <xf numFmtId="0" fontId="21" fillId="9" borderId="0" xfId="0" applyFont="1" applyFill="1" applyAlignment="1">
      <alignment horizontal="center" wrapText="1"/>
    </xf>
    <xf numFmtId="1" fontId="0" fillId="9" borderId="0" xfId="0" applyNumberFormat="1" applyFill="1" applyAlignment="1">
      <alignment horizontal="center"/>
    </xf>
    <xf numFmtId="9" fontId="0" fillId="32" borderId="18" xfId="5" applyFont="1" applyFill="1" applyBorder="1" applyAlignment="1">
      <alignment horizontal="center"/>
    </xf>
    <xf numFmtId="0" fontId="2" fillId="8" borderId="18" xfId="0" applyFont="1" applyFill="1" applyBorder="1" applyAlignment="1" applyProtection="1">
      <alignment horizontal="center" vertical="center"/>
      <protection locked="0"/>
    </xf>
    <xf numFmtId="0" fontId="93" fillId="8" borderId="18" xfId="0" applyFont="1" applyFill="1" applyBorder="1" applyAlignment="1" applyProtection="1">
      <alignment horizontal="center"/>
      <protection locked="0"/>
    </xf>
    <xf numFmtId="0" fontId="92" fillId="8" borderId="18" xfId="0" applyFont="1" applyFill="1" applyBorder="1"/>
    <xf numFmtId="0" fontId="0" fillId="8" borderId="18" xfId="0" applyFill="1" applyBorder="1"/>
    <xf numFmtId="0" fontId="0" fillId="32" borderId="18" xfId="0" applyFill="1" applyBorder="1"/>
    <xf numFmtId="0" fontId="93" fillId="31" borderId="18" xfId="0" applyFont="1" applyFill="1" applyBorder="1" applyAlignment="1" applyProtection="1">
      <alignment horizontal="center"/>
      <protection locked="0"/>
    </xf>
    <xf numFmtId="0" fontId="93" fillId="31" borderId="18" xfId="0" applyFont="1" applyFill="1" applyBorder="1" applyAlignment="1">
      <alignment horizontal="center"/>
    </xf>
    <xf numFmtId="0" fontId="0" fillId="8" borderId="18" xfId="0" applyFill="1" applyBorder="1" applyAlignment="1">
      <alignment horizontal="center"/>
    </xf>
    <xf numFmtId="10" fontId="0" fillId="0" borderId="18" xfId="5" applyNumberFormat="1" applyFont="1" applyFill="1" applyBorder="1" applyAlignment="1">
      <alignment horizontal="center"/>
    </xf>
    <xf numFmtId="1" fontId="17" fillId="19" borderId="0" xfId="0" applyNumberFormat="1" applyFont="1" applyFill="1" applyAlignment="1" applyProtection="1">
      <alignment horizontal="center" vertical="center"/>
      <protection locked="0"/>
    </xf>
    <xf numFmtId="0" fontId="92" fillId="31" borderId="18" xfId="0" applyFont="1" applyFill="1" applyBorder="1"/>
    <xf numFmtId="2" fontId="2" fillId="0" borderId="0" xfId="0" applyNumberFormat="1" applyFont="1" applyAlignment="1" applyProtection="1">
      <alignment vertical="center"/>
      <protection locked="0"/>
    </xf>
    <xf numFmtId="1" fontId="2" fillId="0" borderId="0" xfId="0" applyNumberFormat="1" applyFont="1" applyAlignment="1" applyProtection="1">
      <alignment horizontal="center" vertical="center"/>
      <protection locked="0"/>
    </xf>
    <xf numFmtId="2" fontId="2" fillId="0" borderId="0" xfId="0" applyNumberFormat="1" applyFont="1" applyAlignment="1" applyProtection="1">
      <alignment horizontal="right" vertical="center"/>
      <protection locked="0"/>
    </xf>
    <xf numFmtId="2" fontId="2" fillId="0" borderId="0" xfId="5" applyNumberFormat="1" applyFont="1" applyFill="1" applyBorder="1" applyAlignment="1" applyProtection="1">
      <alignment horizontal="right" vertical="center"/>
      <protection locked="0"/>
    </xf>
    <xf numFmtId="1" fontId="2" fillId="11" borderId="18" xfId="0" applyNumberFormat="1" applyFont="1" applyFill="1" applyBorder="1" applyAlignment="1" applyProtection="1">
      <alignment horizontal="center" vertical="center"/>
      <protection locked="0"/>
    </xf>
    <xf numFmtId="0" fontId="0" fillId="11" borderId="18" xfId="0" applyFill="1" applyBorder="1" applyAlignment="1">
      <alignment horizontal="center"/>
    </xf>
    <xf numFmtId="1" fontId="17" fillId="0" borderId="0" xfId="0" applyNumberFormat="1" applyFont="1" applyAlignment="1" applyProtection="1">
      <alignment vertical="center"/>
      <protection hidden="1"/>
    </xf>
    <xf numFmtId="9" fontId="2" fillId="32" borderId="18" xfId="5" applyFont="1" applyFill="1" applyBorder="1" applyAlignment="1" applyProtection="1">
      <alignment horizontal="center" vertical="center"/>
      <protection locked="0"/>
    </xf>
    <xf numFmtId="1" fontId="2" fillId="8" borderId="18" xfId="0" applyNumberFormat="1" applyFont="1" applyFill="1" applyBorder="1" applyAlignment="1" applyProtection="1">
      <alignment vertical="center"/>
      <protection locked="0"/>
    </xf>
    <xf numFmtId="2" fontId="17" fillId="8" borderId="18" xfId="0" applyNumberFormat="1" applyFont="1" applyFill="1" applyBorder="1" applyAlignment="1" applyProtection="1">
      <alignment horizontal="center" vertical="center"/>
      <protection locked="0"/>
    </xf>
    <xf numFmtId="9" fontId="17" fillId="8" borderId="18" xfId="5" applyFont="1" applyFill="1" applyBorder="1" applyAlignment="1" applyProtection="1">
      <alignment horizontal="center" vertical="center"/>
      <protection locked="0"/>
    </xf>
    <xf numFmtId="165" fontId="17" fillId="31" borderId="18" xfId="0" applyNumberFormat="1" applyFont="1" applyFill="1" applyBorder="1" applyAlignment="1" applyProtection="1">
      <alignment vertical="center"/>
      <protection locked="0"/>
    </xf>
    <xf numFmtId="2" fontId="17" fillId="31" borderId="18" xfId="0" applyNumberFormat="1" applyFont="1" applyFill="1" applyBorder="1" applyAlignment="1" applyProtection="1">
      <alignment horizontal="center" vertical="center"/>
      <protection locked="0"/>
    </xf>
    <xf numFmtId="0" fontId="0" fillId="32" borderId="0" xfId="0" applyFill="1"/>
    <xf numFmtId="0" fontId="21" fillId="27" borderId="26" xfId="0" applyFont="1" applyFill="1" applyBorder="1" applyAlignment="1">
      <alignment horizontal="center" wrapText="1"/>
    </xf>
    <xf numFmtId="1" fontId="17" fillId="0" borderId="0" xfId="0" applyNumberFormat="1" applyFont="1" applyAlignment="1" applyProtection="1">
      <alignment horizontal="center" vertical="center"/>
      <protection hidden="1"/>
    </xf>
    <xf numFmtId="9" fontId="17" fillId="0" borderId="0" xfId="5" applyFont="1" applyFill="1" applyBorder="1" applyAlignment="1" applyProtection="1">
      <alignment horizontal="center" vertical="center"/>
      <protection hidden="1"/>
    </xf>
    <xf numFmtId="1" fontId="22" fillId="0" borderId="18" xfId="0" applyNumberFormat="1" applyFont="1" applyBorder="1" applyAlignment="1">
      <alignment horizontal="center"/>
    </xf>
    <xf numFmtId="0" fontId="102" fillId="0" borderId="0" xfId="0" applyFont="1"/>
    <xf numFmtId="0" fontId="67" fillId="0" borderId="0" xfId="0" applyFont="1"/>
    <xf numFmtId="3" fontId="34" fillId="0" borderId="13" xfId="3" applyNumberFormat="1" applyFont="1" applyBorder="1" applyAlignment="1">
      <alignment vertical="center"/>
    </xf>
    <xf numFmtId="3" fontId="34" fillId="0" borderId="0" xfId="3" applyNumberFormat="1" applyFont="1" applyAlignment="1">
      <alignment vertical="center"/>
    </xf>
    <xf numFmtId="0" fontId="105" fillId="0" borderId="0" xfId="0" applyFont="1"/>
    <xf numFmtId="0" fontId="105" fillId="0" borderId="0" xfId="0" applyFont="1" applyAlignment="1">
      <alignment wrapText="1"/>
    </xf>
    <xf numFmtId="0" fontId="105" fillId="0" borderId="14" xfId="0" applyFont="1" applyBorder="1"/>
    <xf numFmtId="0" fontId="105" fillId="0" borderId="38" xfId="0" applyFont="1" applyBorder="1"/>
    <xf numFmtId="0" fontId="105" fillId="0" borderId="31" xfId="0" applyFont="1" applyBorder="1"/>
    <xf numFmtId="0" fontId="106" fillId="0" borderId="31" xfId="0" applyFont="1" applyBorder="1"/>
    <xf numFmtId="0" fontId="77" fillId="0" borderId="31" xfId="0" applyFont="1" applyBorder="1"/>
    <xf numFmtId="0" fontId="105" fillId="0" borderId="21" xfId="0" applyFont="1" applyBorder="1"/>
    <xf numFmtId="0" fontId="105" fillId="0" borderId="22" xfId="0" applyFont="1" applyBorder="1"/>
    <xf numFmtId="0" fontId="105" fillId="0" borderId="23" xfId="0" applyFont="1" applyBorder="1"/>
    <xf numFmtId="0" fontId="74" fillId="0" borderId="0" xfId="0" applyFont="1" applyAlignment="1">
      <alignment vertical="center" wrapText="1"/>
    </xf>
    <xf numFmtId="0" fontId="105" fillId="0" borderId="14" xfId="0" applyFont="1" applyBorder="1" applyAlignment="1">
      <alignment wrapText="1"/>
    </xf>
    <xf numFmtId="0" fontId="105" fillId="0" borderId="38" xfId="0" applyFont="1" applyBorder="1" applyAlignment="1">
      <alignment wrapText="1"/>
    </xf>
    <xf numFmtId="0" fontId="106" fillId="0" borderId="31" xfId="0" applyFont="1" applyBorder="1" applyAlignment="1">
      <alignment vertical="top"/>
    </xf>
    <xf numFmtId="0" fontId="105" fillId="0" borderId="0" xfId="0" applyFont="1" applyAlignment="1">
      <alignment vertical="top"/>
    </xf>
    <xf numFmtId="0" fontId="105" fillId="0" borderId="38" xfId="0" applyFont="1" applyBorder="1" applyAlignment="1">
      <alignment vertical="top"/>
    </xf>
    <xf numFmtId="0" fontId="105" fillId="0" borderId="31" xfId="0" applyFont="1" applyBorder="1" applyAlignment="1">
      <alignment vertical="top"/>
    </xf>
    <xf numFmtId="0" fontId="105" fillId="0" borderId="0" xfId="0" applyFont="1" applyAlignment="1">
      <alignment vertical="center" wrapText="1"/>
    </xf>
    <xf numFmtId="0" fontId="105" fillId="0" borderId="38" xfId="0" applyFont="1" applyBorder="1" applyAlignment="1">
      <alignment vertical="center" wrapText="1"/>
    </xf>
    <xf numFmtId="0" fontId="22" fillId="8" borderId="25" xfId="1" applyFont="1" applyFill="1" applyBorder="1" applyAlignment="1" applyProtection="1">
      <alignment horizontal="center" vertical="center"/>
      <protection locked="0"/>
    </xf>
    <xf numFmtId="0" fontId="25" fillId="8" borderId="25" xfId="1" applyFont="1" applyFill="1" applyBorder="1" applyAlignment="1" applyProtection="1">
      <alignment horizontal="center" vertical="center"/>
      <protection locked="0"/>
    </xf>
    <xf numFmtId="0" fontId="1" fillId="8" borderId="51" xfId="1" applyFill="1" applyBorder="1"/>
    <xf numFmtId="0" fontId="36" fillId="0" borderId="0" xfId="1" applyFont="1" applyAlignment="1">
      <alignment vertical="center"/>
    </xf>
    <xf numFmtId="0" fontId="1" fillId="0" borderId="0" xfId="1" applyAlignment="1">
      <alignment vertical="center"/>
    </xf>
    <xf numFmtId="0" fontId="26" fillId="0" borderId="0" xfId="1" applyFont="1" applyAlignment="1">
      <alignment vertical="center"/>
    </xf>
    <xf numFmtId="3" fontId="43" fillId="0" borderId="21" xfId="1" applyNumberFormat="1" applyFont="1" applyBorder="1" applyAlignment="1" applyProtection="1">
      <alignment vertical="center"/>
      <protection locked="0"/>
    </xf>
    <xf numFmtId="3" fontId="43" fillId="0" borderId="22" xfId="1" applyNumberFormat="1" applyFont="1" applyBorder="1" applyAlignment="1" applyProtection="1">
      <alignment vertical="center"/>
      <protection locked="0"/>
    </xf>
    <xf numFmtId="0" fontId="0" fillId="0" borderId="31" xfId="0" applyBorder="1"/>
    <xf numFmtId="3" fontId="41" fillId="0" borderId="38" xfId="1" applyNumberFormat="1" applyFont="1" applyBorder="1" applyAlignment="1">
      <alignment vertical="center"/>
    </xf>
    <xf numFmtId="0" fontId="0" fillId="0" borderId="38" xfId="0" applyBorder="1"/>
    <xf numFmtId="165" fontId="17" fillId="0" borderId="18" xfId="0" applyNumberFormat="1" applyFont="1" applyBorder="1" applyAlignment="1" applyProtection="1">
      <alignment horizontal="center" vertical="center"/>
      <protection locked="0"/>
    </xf>
    <xf numFmtId="0" fontId="44" fillId="10" borderId="18" xfId="1" applyFont="1" applyFill="1" applyBorder="1" applyAlignment="1">
      <alignment vertical="center" wrapText="1"/>
    </xf>
    <xf numFmtId="1" fontId="17" fillId="31" borderId="18" xfId="0" applyNumberFormat="1" applyFont="1" applyFill="1" applyBorder="1" applyAlignment="1" applyProtection="1">
      <alignment horizontal="center" vertical="center"/>
      <protection locked="0"/>
    </xf>
    <xf numFmtId="0" fontId="21" fillId="27" borderId="26" xfId="0" applyFont="1" applyFill="1" applyBorder="1" applyAlignment="1">
      <alignment horizontal="center" vertical="center" wrapText="1"/>
    </xf>
    <xf numFmtId="1" fontId="0" fillId="0" borderId="26" xfId="0" applyNumberFormat="1" applyBorder="1" applyAlignment="1">
      <alignment horizontal="center"/>
    </xf>
    <xf numFmtId="3" fontId="17" fillId="21" borderId="18" xfId="0" applyNumberFormat="1" applyFont="1" applyFill="1" applyBorder="1" applyAlignment="1" applyProtection="1">
      <alignment horizontal="center" vertical="center"/>
      <protection hidden="1"/>
    </xf>
    <xf numFmtId="9" fontId="0" fillId="32" borderId="0" xfId="0" applyNumberFormat="1" applyFill="1"/>
    <xf numFmtId="0" fontId="36" fillId="0" borderId="17" xfId="1" applyFont="1" applyBorder="1" applyAlignment="1">
      <alignment vertical="center"/>
    </xf>
    <xf numFmtId="0" fontId="36" fillId="0" borderId="53" xfId="1" applyFont="1" applyBorder="1" applyAlignment="1">
      <alignment vertical="center"/>
    </xf>
    <xf numFmtId="0" fontId="36" fillId="0" borderId="51" xfId="1" applyFont="1" applyBorder="1" applyAlignment="1">
      <alignment vertical="center"/>
    </xf>
    <xf numFmtId="0" fontId="59" fillId="0" borderId="13" xfId="1" applyFont="1" applyBorder="1" applyAlignment="1">
      <alignment vertical="center"/>
    </xf>
    <xf numFmtId="3" fontId="26" fillId="0" borderId="21" xfId="1" applyNumberFormat="1" applyFont="1" applyBorder="1" applyAlignment="1">
      <alignment vertical="center"/>
    </xf>
    <xf numFmtId="3" fontId="43" fillId="0" borderId="22" xfId="1" applyNumberFormat="1" applyFont="1" applyBorder="1" applyAlignment="1">
      <alignment vertical="center"/>
    </xf>
    <xf numFmtId="3" fontId="43" fillId="0" borderId="22" xfId="1" applyNumberFormat="1" applyFont="1" applyBorder="1" applyAlignment="1">
      <alignment horizontal="center" vertical="center"/>
    </xf>
    <xf numFmtId="3" fontId="0" fillId="0" borderId="18" xfId="0" applyNumberFormat="1" applyBorder="1"/>
    <xf numFmtId="3" fontId="42" fillId="9" borderId="31" xfId="1" applyNumberFormat="1" applyFont="1" applyFill="1" applyBorder="1" applyAlignment="1">
      <alignment horizontal="center" vertical="center"/>
    </xf>
    <xf numFmtId="3" fontId="42" fillId="9" borderId="0" xfId="1" applyNumberFormat="1" applyFont="1" applyFill="1" applyAlignment="1">
      <alignment horizontal="center" vertical="center"/>
    </xf>
    <xf numFmtId="9" fontId="17" fillId="31" borderId="18" xfId="5" applyFont="1" applyFill="1" applyBorder="1" applyAlignment="1" applyProtection="1">
      <alignment vertical="center"/>
      <protection locked="0"/>
    </xf>
    <xf numFmtId="0" fontId="83" fillId="17" borderId="38" xfId="0" applyFont="1" applyFill="1" applyBorder="1" applyAlignment="1" applyProtection="1">
      <alignment horizontal="center" vertical="center" wrapText="1"/>
      <protection hidden="1"/>
    </xf>
    <xf numFmtId="0" fontId="0" fillId="32" borderId="18" xfId="0" applyFill="1" applyBorder="1" applyAlignment="1">
      <alignment horizontal="left"/>
    </xf>
    <xf numFmtId="0" fontId="0" fillId="32" borderId="0" xfId="0" applyFill="1" applyAlignment="1">
      <alignment horizontal="left"/>
    </xf>
    <xf numFmtId="9" fontId="0" fillId="32" borderId="0" xfId="5" applyFont="1" applyFill="1" applyBorder="1" applyAlignment="1">
      <alignment horizontal="center"/>
    </xf>
    <xf numFmtId="1" fontId="0" fillId="0" borderId="18" xfId="0" applyNumberFormat="1" applyBorder="1"/>
    <xf numFmtId="2" fontId="0" fillId="0" borderId="0" xfId="0" applyNumberFormat="1"/>
    <xf numFmtId="0" fontId="0" fillId="0" borderId="18" xfId="0" applyBorder="1" applyAlignment="1">
      <alignment horizontal="right"/>
    </xf>
    <xf numFmtId="2" fontId="0" fillId="0" borderId="18" xfId="0" applyNumberFormat="1" applyBorder="1"/>
    <xf numFmtId="0" fontId="83" fillId="17" borderId="17" xfId="0" applyFont="1" applyFill="1" applyBorder="1" applyAlignment="1" applyProtection="1">
      <alignment horizontal="center" vertical="center" wrapText="1"/>
      <protection hidden="1"/>
    </xf>
    <xf numFmtId="9" fontId="0" fillId="0" borderId="18" xfId="0" applyNumberFormat="1" applyBorder="1"/>
    <xf numFmtId="0" fontId="107" fillId="0" borderId="18" xfId="0" applyFont="1" applyBorder="1" applyAlignment="1">
      <alignment horizontal="center" vertical="center"/>
    </xf>
    <xf numFmtId="0" fontId="107" fillId="0" borderId="18" xfId="0" applyFont="1" applyBorder="1" applyAlignment="1">
      <alignment horizontal="center" vertical="center" wrapText="1"/>
    </xf>
    <xf numFmtId="3" fontId="17" fillId="31" borderId="18" xfId="0" applyNumberFormat="1" applyFont="1" applyFill="1" applyBorder="1" applyAlignment="1" applyProtection="1">
      <alignment vertical="center"/>
      <protection locked="0"/>
    </xf>
    <xf numFmtId="3" fontId="2" fillId="9" borderId="18" xfId="0" applyNumberFormat="1" applyFont="1" applyFill="1" applyBorder="1" applyAlignment="1" applyProtection="1">
      <alignment vertical="center"/>
      <protection locked="0"/>
    </xf>
    <xf numFmtId="1" fontId="17" fillId="31" borderId="18" xfId="0" applyNumberFormat="1" applyFont="1" applyFill="1" applyBorder="1" applyAlignment="1" applyProtection="1">
      <alignment vertical="center"/>
      <protection hidden="1"/>
    </xf>
    <xf numFmtId="0" fontId="109" fillId="20" borderId="0" xfId="0" applyFont="1" applyFill="1" applyAlignment="1" applyProtection="1">
      <alignment vertical="center"/>
      <protection hidden="1"/>
    </xf>
    <xf numFmtId="1" fontId="33" fillId="21" borderId="18" xfId="0" applyNumberFormat="1" applyFont="1" applyFill="1" applyBorder="1" applyAlignment="1" applyProtection="1">
      <alignment horizontal="center" vertical="center"/>
      <protection hidden="1"/>
    </xf>
    <xf numFmtId="0" fontId="0" fillId="0" borderId="0" xfId="0" applyAlignment="1">
      <alignment wrapText="1"/>
    </xf>
    <xf numFmtId="169" fontId="0" fillId="0" borderId="18" xfId="0" applyNumberFormat="1" applyBorder="1" applyAlignment="1">
      <alignment horizontal="center"/>
    </xf>
    <xf numFmtId="9" fontId="0" fillId="32" borderId="18" xfId="0" applyNumberFormat="1" applyFill="1" applyBorder="1" applyAlignment="1">
      <alignment horizontal="center"/>
    </xf>
    <xf numFmtId="1" fontId="2" fillId="36" borderId="18" xfId="5" applyNumberFormat="1" applyFont="1" applyFill="1" applyBorder="1" applyAlignment="1">
      <alignment horizontal="center" vertical="center"/>
    </xf>
    <xf numFmtId="0" fontId="81" fillId="36" borderId="18" xfId="11" applyFill="1" applyBorder="1" applyAlignment="1">
      <alignment horizontal="center"/>
    </xf>
    <xf numFmtId="0" fontId="17" fillId="0" borderId="0" xfId="0" applyFont="1" applyAlignment="1">
      <alignment wrapText="1"/>
    </xf>
    <xf numFmtId="0" fontId="110" fillId="37" borderId="119" xfId="0" applyFont="1" applyFill="1" applyBorder="1" applyAlignment="1">
      <alignment horizontal="left" vertical="center"/>
    </xf>
    <xf numFmtId="0" fontId="110" fillId="37" borderId="119" xfId="0" applyFont="1" applyFill="1" applyBorder="1" applyAlignment="1">
      <alignment horizontal="center" vertical="center" wrapText="1"/>
    </xf>
    <xf numFmtId="0" fontId="33" fillId="38" borderId="120" xfId="0" applyFont="1" applyFill="1" applyBorder="1" applyAlignment="1">
      <alignment horizontal="center" vertical="center"/>
    </xf>
    <xf numFmtId="9" fontId="33" fillId="38" borderId="120" xfId="0" applyNumberFormat="1" applyFont="1" applyFill="1" applyBorder="1" applyAlignment="1">
      <alignment horizontal="center" vertical="center"/>
    </xf>
    <xf numFmtId="9" fontId="33" fillId="0" borderId="0" xfId="0" applyNumberFormat="1" applyFont="1" applyAlignment="1">
      <alignment horizontal="center" vertical="center"/>
    </xf>
    <xf numFmtId="165" fontId="33" fillId="0" borderId="0" xfId="0" applyNumberFormat="1" applyFont="1"/>
    <xf numFmtId="0" fontId="51" fillId="26" borderId="121" xfId="0" applyFont="1" applyFill="1" applyBorder="1" applyAlignment="1">
      <alignment horizontal="left" vertical="center"/>
    </xf>
    <xf numFmtId="0" fontId="33" fillId="38" borderId="122" xfId="0" applyFont="1" applyFill="1" applyBorder="1" applyAlignment="1">
      <alignment horizontal="left" vertical="center"/>
    </xf>
    <xf numFmtId="10" fontId="33" fillId="0" borderId="0" xfId="0" applyNumberFormat="1" applyFont="1" applyAlignment="1">
      <alignment horizontal="center" vertical="center"/>
    </xf>
    <xf numFmtId="0" fontId="51" fillId="26" borderId="123" xfId="0" applyFont="1" applyFill="1" applyBorder="1" applyAlignment="1">
      <alignment horizontal="left" vertical="center"/>
    </xf>
    <xf numFmtId="165" fontId="33" fillId="0" borderId="0" xfId="0" applyNumberFormat="1" applyFont="1" applyAlignment="1">
      <alignment horizontal="center" vertical="center"/>
    </xf>
    <xf numFmtId="165" fontId="33" fillId="31" borderId="0" xfId="0" applyNumberFormat="1" applyFont="1" applyFill="1"/>
    <xf numFmtId="0" fontId="0" fillId="0" borderId="124" xfId="0" applyBorder="1"/>
    <xf numFmtId="1" fontId="0" fillId="0" borderId="124" xfId="0" applyNumberFormat="1" applyBorder="1"/>
    <xf numFmtId="3" fontId="0" fillId="0" borderId="124" xfId="0" applyNumberFormat="1" applyBorder="1"/>
    <xf numFmtId="165" fontId="0" fillId="0" borderId="124" xfId="0" applyNumberFormat="1" applyBorder="1"/>
    <xf numFmtId="0" fontId="0" fillId="0" borderId="10" xfId="0" applyBorder="1"/>
    <xf numFmtId="9" fontId="0" fillId="0" borderId="124" xfId="5" applyFont="1" applyBorder="1"/>
    <xf numFmtId="1" fontId="0" fillId="0" borderId="5" xfId="0" applyNumberFormat="1" applyBorder="1"/>
    <xf numFmtId="0" fontId="0" fillId="0" borderId="8" xfId="0" applyBorder="1"/>
    <xf numFmtId="9" fontId="0" fillId="0" borderId="7" xfId="5" applyFont="1" applyBorder="1"/>
    <xf numFmtId="0" fontId="0" fillId="30" borderId="25" xfId="0" applyFill="1" applyBorder="1" applyAlignment="1">
      <alignment horizontal="left"/>
    </xf>
    <xf numFmtId="0" fontId="0" fillId="30" borderId="15" xfId="0" applyFill="1" applyBorder="1" applyAlignment="1">
      <alignment horizontal="left"/>
    </xf>
    <xf numFmtId="0" fontId="0" fillId="30" borderId="26" xfId="0" applyFill="1" applyBorder="1" applyAlignment="1">
      <alignment horizontal="left"/>
    </xf>
    <xf numFmtId="0" fontId="110" fillId="37" borderId="126" xfId="0" applyFont="1" applyFill="1" applyBorder="1" applyAlignment="1">
      <alignment horizontal="left" vertical="center"/>
    </xf>
    <xf numFmtId="0" fontId="51" fillId="26" borderId="127" xfId="0" applyFont="1" applyFill="1" applyBorder="1" applyAlignment="1">
      <alignment horizontal="left" vertical="center" wrapText="1"/>
    </xf>
    <xf numFmtId="1" fontId="33" fillId="38" borderId="128" xfId="0" applyNumberFormat="1" applyFont="1" applyFill="1" applyBorder="1" applyAlignment="1">
      <alignment horizontal="center" vertical="center"/>
    </xf>
    <xf numFmtId="9" fontId="33" fillId="38" borderId="128" xfId="0" applyNumberFormat="1" applyFont="1" applyFill="1" applyBorder="1" applyAlignment="1">
      <alignment horizontal="center" vertical="center"/>
    </xf>
    <xf numFmtId="1" fontId="33" fillId="40" borderId="128" xfId="0" applyNumberFormat="1" applyFont="1" applyFill="1" applyBorder="1" applyAlignment="1">
      <alignment horizontal="center" vertical="center"/>
    </xf>
    <xf numFmtId="9" fontId="33" fillId="40" borderId="128" xfId="0" applyNumberFormat="1" applyFont="1" applyFill="1" applyBorder="1" applyAlignment="1">
      <alignment horizontal="center" vertical="center"/>
    </xf>
    <xf numFmtId="0" fontId="51" fillId="0" borderId="0" xfId="0" applyFont="1" applyAlignment="1">
      <alignment horizontal="left" vertical="center" wrapText="1"/>
    </xf>
    <xf numFmtId="0" fontId="111" fillId="25" borderId="129" xfId="0" applyFont="1" applyFill="1" applyBorder="1"/>
    <xf numFmtId="0" fontId="111" fillId="26" borderId="129" xfId="0" applyFont="1" applyFill="1" applyBorder="1"/>
    <xf numFmtId="0" fontId="112" fillId="25" borderId="129" xfId="0" applyFont="1" applyFill="1" applyBorder="1"/>
    <xf numFmtId="0" fontId="113" fillId="0" borderId="51" xfId="0" applyFont="1" applyBorder="1"/>
    <xf numFmtId="0" fontId="113" fillId="0" borderId="23" xfId="0" applyFont="1" applyBorder="1"/>
    <xf numFmtId="3" fontId="21" fillId="0" borderId="38" xfId="3" applyNumberFormat="1" applyFont="1" applyBorder="1" applyAlignment="1">
      <alignment vertical="center" wrapText="1"/>
    </xf>
    <xf numFmtId="164" fontId="43" fillId="8" borderId="8" xfId="1" applyNumberFormat="1" applyFont="1" applyFill="1" applyBorder="1" applyAlignment="1" applyProtection="1">
      <alignment horizontal="center" vertical="center"/>
      <protection locked="0"/>
    </xf>
    <xf numFmtId="3" fontId="43" fillId="0" borderId="8" xfId="1" applyNumberFormat="1" applyFont="1" applyBorder="1" applyAlignment="1">
      <alignment horizontal="left" vertical="center"/>
    </xf>
    <xf numFmtId="3" fontId="43" fillId="0" borderId="9" xfId="1" applyNumberFormat="1" applyFont="1" applyBorder="1" applyAlignment="1">
      <alignment horizontal="left" vertical="center"/>
    </xf>
    <xf numFmtId="3" fontId="43" fillId="0" borderId="10" xfId="1" applyNumberFormat="1" applyFont="1" applyBorder="1" applyAlignment="1">
      <alignment horizontal="left" vertical="center"/>
    </xf>
    <xf numFmtId="0" fontId="0" fillId="34" borderId="0" xfId="0" applyFill="1" applyAlignment="1">
      <alignment wrapText="1"/>
    </xf>
    <xf numFmtId="0" fontId="0" fillId="11" borderId="0" xfId="0" applyFill="1"/>
    <xf numFmtId="3" fontId="0" fillId="0" borderId="0" xfId="3" applyNumberFormat="1" applyFont="1" applyAlignment="1">
      <alignment vertical="center"/>
    </xf>
    <xf numFmtId="0" fontId="1" fillId="0" borderId="0" xfId="1" applyAlignment="1">
      <alignment wrapText="1"/>
    </xf>
    <xf numFmtId="0" fontId="59" fillId="0" borderId="0" xfId="1" applyFont="1" applyAlignment="1">
      <alignment vertical="center"/>
    </xf>
    <xf numFmtId="3" fontId="40" fillId="0" borderId="0" xfId="3" applyNumberFormat="1" applyFont="1" applyAlignment="1">
      <alignment vertical="center"/>
    </xf>
    <xf numFmtId="0" fontId="106" fillId="0" borderId="0" xfId="0" applyFont="1"/>
    <xf numFmtId="0" fontId="106" fillId="0" borderId="38" xfId="0" applyFont="1" applyBorder="1"/>
    <xf numFmtId="3" fontId="20" fillId="8" borderId="0" xfId="3" applyNumberFormat="1" applyFont="1" applyFill="1" applyAlignment="1" applyProtection="1">
      <alignment horizontal="center" vertical="center"/>
      <protection locked="0"/>
    </xf>
    <xf numFmtId="0" fontId="22" fillId="0" borderId="0" xfId="1" applyFont="1" applyAlignment="1" applyProtection="1">
      <alignment vertical="center"/>
      <protection locked="0"/>
    </xf>
    <xf numFmtId="3" fontId="43" fillId="8" borderId="26" xfId="1" applyNumberFormat="1" applyFont="1" applyFill="1" applyBorder="1" applyAlignment="1" applyProtection="1">
      <alignment horizontal="center" vertical="center"/>
      <protection locked="0"/>
    </xf>
    <xf numFmtId="3" fontId="44" fillId="2" borderId="26" xfId="1" applyNumberFormat="1" applyFont="1" applyFill="1" applyBorder="1" applyAlignment="1">
      <alignment horizontal="center" vertical="center" wrapText="1"/>
    </xf>
    <xf numFmtId="0" fontId="0" fillId="0" borderId="0" xfId="0" applyAlignment="1">
      <alignment horizontal="left" vertical="center" indent="1"/>
    </xf>
    <xf numFmtId="3" fontId="40" fillId="0" borderId="31" xfId="3" applyNumberFormat="1" applyFont="1" applyBorder="1" applyAlignment="1">
      <alignment vertical="center"/>
    </xf>
    <xf numFmtId="3" fontId="34" fillId="0" borderId="0" xfId="3" applyNumberFormat="1" applyFont="1" applyAlignment="1">
      <alignment vertical="center" wrapText="1"/>
    </xf>
    <xf numFmtId="3" fontId="21" fillId="0" borderId="0" xfId="3" applyNumberFormat="1" applyFont="1" applyAlignment="1">
      <alignment horizontal="left" vertical="center"/>
    </xf>
    <xf numFmtId="3" fontId="20" fillId="0" borderId="0" xfId="3" applyNumberFormat="1" applyFont="1" applyAlignment="1">
      <alignment horizontal="left" vertical="center"/>
    </xf>
    <xf numFmtId="0" fontId="24" fillId="0" borderId="0" xfId="2" applyFont="1" applyAlignment="1">
      <alignment vertical="center"/>
    </xf>
    <xf numFmtId="0" fontId="0" fillId="0" borderId="130" xfId="0" applyBorder="1"/>
    <xf numFmtId="3" fontId="20" fillId="8" borderId="25" xfId="3" applyNumberFormat="1" applyFont="1" applyFill="1" applyBorder="1" applyAlignment="1" applyProtection="1">
      <alignment horizontal="center" vertical="center"/>
      <protection locked="0"/>
    </xf>
    <xf numFmtId="3" fontId="20" fillId="8" borderId="25" xfId="3" applyNumberFormat="1" applyFont="1" applyFill="1" applyBorder="1" applyAlignment="1" applyProtection="1">
      <alignment horizontal="left" vertical="center"/>
      <protection locked="0"/>
    </xf>
    <xf numFmtId="3" fontId="20" fillId="8" borderId="15" xfId="3" applyNumberFormat="1" applyFont="1" applyFill="1" applyBorder="1" applyAlignment="1" applyProtection="1">
      <alignment horizontal="left" vertical="center"/>
      <protection locked="0"/>
    </xf>
    <xf numFmtId="164" fontId="20" fillId="0" borderId="0" xfId="3" applyNumberFormat="1" applyFont="1" applyAlignment="1" applyProtection="1">
      <alignment horizontal="center" vertical="center"/>
      <protection locked="0"/>
    </xf>
    <xf numFmtId="164" fontId="20" fillId="8" borderId="25" xfId="3" applyNumberFormat="1" applyFont="1" applyFill="1" applyBorder="1" applyAlignment="1" applyProtection="1">
      <alignment horizontal="center" vertical="center"/>
      <protection locked="0"/>
    </xf>
    <xf numFmtId="164" fontId="0" fillId="8" borderId="25" xfId="3" applyNumberFormat="1" applyFont="1" applyFill="1" applyBorder="1" applyAlignment="1" applyProtection="1">
      <alignment horizontal="center" vertical="center"/>
      <protection locked="0"/>
    </xf>
    <xf numFmtId="3" fontId="0" fillId="8" borderId="25" xfId="3" applyNumberFormat="1" applyFont="1" applyFill="1" applyBorder="1" applyAlignment="1" applyProtection="1">
      <alignment horizontal="left" vertical="center"/>
      <protection locked="0"/>
    </xf>
    <xf numFmtId="3" fontId="0" fillId="8" borderId="15" xfId="3" applyNumberFormat="1" applyFont="1" applyFill="1" applyBorder="1" applyAlignment="1" applyProtection="1">
      <alignment horizontal="left" vertical="center"/>
      <protection locked="0"/>
    </xf>
    <xf numFmtId="165" fontId="17" fillId="9" borderId="18" xfId="0" applyNumberFormat="1" applyFont="1" applyFill="1" applyBorder="1" applyAlignment="1" applyProtection="1">
      <alignment horizontal="right" vertical="center"/>
      <protection locked="0"/>
    </xf>
    <xf numFmtId="9" fontId="17" fillId="9" borderId="25" xfId="5" applyFont="1" applyFill="1" applyBorder="1" applyAlignment="1" applyProtection="1">
      <alignment horizontal="center" vertical="center"/>
      <protection locked="0"/>
    </xf>
    <xf numFmtId="3" fontId="20" fillId="0" borderId="26" xfId="3" applyNumberFormat="1" applyFont="1" applyBorder="1" applyAlignment="1">
      <alignment horizontal="center" vertical="center"/>
    </xf>
    <xf numFmtId="3" fontId="20" fillId="8" borderId="26" xfId="3" applyNumberFormat="1" applyFont="1" applyFill="1" applyBorder="1" applyAlignment="1" applyProtection="1">
      <alignment horizontal="center" vertical="center"/>
      <protection locked="0"/>
    </xf>
    <xf numFmtId="3" fontId="34" fillId="4" borderId="19" xfId="3" applyNumberFormat="1" applyFont="1" applyFill="1" applyBorder="1" applyAlignment="1">
      <alignment horizontal="center" vertical="center" wrapText="1"/>
    </xf>
    <xf numFmtId="3" fontId="20" fillId="8" borderId="18" xfId="3" applyNumberFormat="1" applyFont="1" applyFill="1" applyBorder="1" applyAlignment="1" applyProtection="1">
      <alignment horizontal="center" vertical="center"/>
      <protection locked="0"/>
    </xf>
    <xf numFmtId="164" fontId="20" fillId="8" borderId="18" xfId="3" applyNumberFormat="1" applyFont="1" applyFill="1" applyBorder="1" applyAlignment="1" applyProtection="1">
      <alignment horizontal="center" vertical="center"/>
      <protection locked="0"/>
    </xf>
    <xf numFmtId="3" fontId="20" fillId="8" borderId="18" xfId="3" applyNumberFormat="1" applyFont="1" applyFill="1" applyBorder="1" applyAlignment="1" applyProtection="1">
      <alignment horizontal="left" vertical="center"/>
      <protection locked="0"/>
    </xf>
    <xf numFmtId="3" fontId="0" fillId="8" borderId="25" xfId="3" applyNumberFormat="1" applyFont="1" applyFill="1" applyBorder="1" applyAlignment="1" applyProtection="1">
      <alignment horizontal="center" vertical="center"/>
      <protection locked="0"/>
    </xf>
    <xf numFmtId="3" fontId="0" fillId="8" borderId="18" xfId="3" applyNumberFormat="1" applyFont="1" applyFill="1" applyBorder="1" applyAlignment="1" applyProtection="1">
      <alignment horizontal="center" vertical="center"/>
      <protection locked="0"/>
    </xf>
    <xf numFmtId="3" fontId="59" fillId="8" borderId="25" xfId="3" applyNumberFormat="1" applyFont="1" applyFill="1" applyBorder="1" applyAlignment="1" applyProtection="1">
      <alignment horizontal="center" vertical="center"/>
      <protection locked="0"/>
    </xf>
    <xf numFmtId="164" fontId="59" fillId="8" borderId="25" xfId="3" applyNumberFormat="1" applyFont="1" applyFill="1" applyBorder="1" applyAlignment="1" applyProtection="1">
      <alignment horizontal="center" vertical="center"/>
      <protection locked="0"/>
    </xf>
    <xf numFmtId="3" fontId="71" fillId="4" borderId="25" xfId="3" applyNumberFormat="1" applyFont="1" applyFill="1" applyBorder="1" applyAlignment="1">
      <alignment horizontal="center" vertical="center" wrapText="1"/>
    </xf>
    <xf numFmtId="3" fontId="21" fillId="4" borderId="15" xfId="3" applyNumberFormat="1" applyFont="1" applyFill="1" applyBorder="1" applyAlignment="1">
      <alignment horizontal="center" vertical="center" wrapText="1"/>
    </xf>
    <xf numFmtId="3" fontId="34" fillId="4" borderId="25" xfId="3" applyNumberFormat="1" applyFont="1" applyFill="1" applyBorder="1" applyAlignment="1">
      <alignment horizontal="center" vertical="center" wrapText="1"/>
    </xf>
    <xf numFmtId="0" fontId="21" fillId="0" borderId="81" xfId="0" applyFont="1" applyBorder="1" applyAlignment="1" applyProtection="1">
      <alignment horizontal="center" vertical="center"/>
      <protection locked="0" hidden="1"/>
    </xf>
    <xf numFmtId="3" fontId="0" fillId="8" borderId="18" xfId="3" applyNumberFormat="1" applyFont="1" applyFill="1" applyBorder="1" applyAlignment="1" applyProtection="1">
      <alignment horizontal="left" vertical="center"/>
      <protection locked="0"/>
    </xf>
    <xf numFmtId="164" fontId="59" fillId="8" borderId="18" xfId="3" applyNumberFormat="1" applyFont="1" applyFill="1" applyBorder="1" applyAlignment="1" applyProtection="1">
      <alignment horizontal="center" vertical="center"/>
      <protection locked="0"/>
    </xf>
    <xf numFmtId="164" fontId="0" fillId="8" borderId="18" xfId="3" applyNumberFormat="1" applyFont="1" applyFill="1" applyBorder="1" applyAlignment="1" applyProtection="1">
      <alignment horizontal="center" vertical="center"/>
      <protection locked="0"/>
    </xf>
    <xf numFmtId="0" fontId="0" fillId="10" borderId="89" xfId="0" applyFill="1" applyBorder="1" applyAlignment="1" applyProtection="1">
      <alignment vertical="center"/>
      <protection hidden="1"/>
    </xf>
    <xf numFmtId="0" fontId="58" fillId="41" borderId="68" xfId="0" applyFont="1" applyFill="1" applyBorder="1" applyAlignment="1" applyProtection="1">
      <alignment horizontal="center" vertical="center" wrapText="1"/>
      <protection locked="0" hidden="1"/>
    </xf>
    <xf numFmtId="0" fontId="58" fillId="41" borderId="69" xfId="0" applyFont="1" applyFill="1" applyBorder="1" applyAlignment="1" applyProtection="1">
      <alignment horizontal="center" vertical="center" wrapText="1"/>
      <protection locked="0" hidden="1"/>
    </xf>
    <xf numFmtId="0" fontId="58" fillId="41" borderId="70" xfId="0" applyFont="1" applyFill="1" applyBorder="1" applyAlignment="1" applyProtection="1">
      <alignment horizontal="center" vertical="center" wrapText="1"/>
      <protection locked="0" hidden="1"/>
    </xf>
    <xf numFmtId="167" fontId="0" fillId="9" borderId="71" xfId="5" applyNumberFormat="1" applyFont="1" applyFill="1" applyBorder="1" applyAlignment="1" applyProtection="1">
      <alignment horizontal="center" vertical="center"/>
      <protection locked="0" hidden="1"/>
    </xf>
    <xf numFmtId="4" fontId="0" fillId="9" borderId="71" xfId="0" applyNumberFormat="1" applyFill="1" applyBorder="1" applyAlignment="1" applyProtection="1">
      <alignment horizontal="center" vertical="center"/>
      <protection locked="0" hidden="1"/>
    </xf>
    <xf numFmtId="0" fontId="87" fillId="6" borderId="0" xfId="0" applyFont="1" applyFill="1" applyProtection="1">
      <protection locked="0" hidden="1"/>
    </xf>
    <xf numFmtId="0" fontId="58" fillId="19" borderId="73" xfId="0" applyFont="1" applyFill="1" applyBorder="1" applyAlignment="1" applyProtection="1">
      <alignment horizontal="center" vertical="center" wrapText="1"/>
      <protection locked="0" hidden="1"/>
    </xf>
    <xf numFmtId="0" fontId="58" fillId="19" borderId="69" xfId="0" applyFont="1" applyFill="1" applyBorder="1" applyAlignment="1" applyProtection="1">
      <alignment horizontal="center" vertical="center" wrapText="1"/>
      <protection locked="0" hidden="1"/>
    </xf>
    <xf numFmtId="0" fontId="58" fillId="6" borderId="69" xfId="0" applyFont="1" applyFill="1" applyBorder="1" applyAlignment="1" applyProtection="1">
      <alignment horizontal="center" vertical="center" wrapText="1"/>
      <protection locked="0" hidden="1"/>
    </xf>
    <xf numFmtId="0" fontId="87" fillId="9" borderId="0" xfId="0" applyFont="1" applyFill="1" applyProtection="1">
      <protection locked="0" hidden="1"/>
    </xf>
    <xf numFmtId="0" fontId="0" fillId="0" borderId="132" xfId="0" applyBorder="1"/>
    <xf numFmtId="170" fontId="0" fillId="0" borderId="135" xfId="0" applyNumberFormat="1" applyBorder="1"/>
    <xf numFmtId="170" fontId="0" fillId="19" borderId="82" xfId="5" applyNumberFormat="1" applyFont="1" applyFill="1" applyBorder="1" applyAlignment="1" applyProtection="1">
      <alignment horizontal="center" vertical="center"/>
      <protection locked="0" hidden="1"/>
    </xf>
    <xf numFmtId="2" fontId="0" fillId="19" borderId="82" xfId="5" applyNumberFormat="1" applyFont="1" applyFill="1" applyBorder="1" applyAlignment="1" applyProtection="1">
      <alignment horizontal="center" vertical="center"/>
      <protection locked="0" hidden="1"/>
    </xf>
    <xf numFmtId="0" fontId="21" fillId="0" borderId="0" xfId="0" applyFont="1" applyAlignment="1" applyProtection="1">
      <alignment horizontal="center" vertical="center"/>
      <protection locked="0" hidden="1"/>
    </xf>
    <xf numFmtId="0" fontId="118" fillId="9" borderId="0" xfId="0" applyFont="1" applyFill="1" applyProtection="1">
      <protection locked="0" hidden="1"/>
    </xf>
    <xf numFmtId="0" fontId="119" fillId="9" borderId="0" xfId="0" applyFont="1" applyFill="1" applyAlignment="1" applyProtection="1">
      <alignment vertical="center" wrapText="1"/>
      <protection locked="0" hidden="1"/>
    </xf>
    <xf numFmtId="3" fontId="20" fillId="0" borderId="22" xfId="3" applyNumberFormat="1" applyFont="1" applyBorder="1" applyAlignment="1" applyProtection="1">
      <alignment horizontal="left" vertical="center"/>
      <protection locked="0"/>
    </xf>
    <xf numFmtId="164" fontId="22" fillId="8" borderId="18" xfId="3" applyNumberFormat="1" applyFont="1" applyFill="1" applyBorder="1" applyAlignment="1" applyProtection="1">
      <alignment horizontal="center" vertical="center"/>
      <protection locked="0"/>
    </xf>
    <xf numFmtId="3" fontId="22" fillId="8" borderId="18" xfId="3" applyNumberFormat="1" applyFont="1" applyFill="1" applyBorder="1" applyAlignment="1" applyProtection="1">
      <alignment horizontal="left" vertical="center"/>
      <protection locked="0"/>
    </xf>
    <xf numFmtId="3" fontId="22" fillId="8" borderId="18" xfId="3" applyNumberFormat="1" applyFont="1" applyFill="1" applyBorder="1" applyAlignment="1" applyProtection="1">
      <alignment horizontal="center" vertical="center"/>
      <protection locked="0"/>
    </xf>
    <xf numFmtId="4" fontId="22" fillId="8" borderId="18" xfId="3" applyNumberFormat="1" applyFont="1" applyFill="1" applyBorder="1" applyAlignment="1" applyProtection="1">
      <alignment horizontal="center" vertical="center"/>
      <protection locked="0"/>
    </xf>
    <xf numFmtId="164" fontId="22" fillId="8" borderId="18" xfId="3" applyNumberFormat="1" applyFont="1" applyFill="1" applyBorder="1" applyAlignment="1" applyProtection="1">
      <alignment horizontal="left" vertical="center"/>
      <protection locked="0"/>
    </xf>
    <xf numFmtId="3" fontId="34" fillId="4" borderId="15" xfId="3" applyNumberFormat="1" applyFont="1" applyFill="1" applyBorder="1" applyAlignment="1">
      <alignment horizontal="center" vertical="center" wrapText="1"/>
    </xf>
    <xf numFmtId="17" fontId="0" fillId="0" borderId="0" xfId="0" applyNumberFormat="1"/>
    <xf numFmtId="9" fontId="0" fillId="0" borderId="0" xfId="5" applyFont="1"/>
    <xf numFmtId="170" fontId="0" fillId="0" borderId="0" xfId="0" applyNumberFormat="1"/>
    <xf numFmtId="3" fontId="83" fillId="17" borderId="17" xfId="0" applyNumberFormat="1" applyFont="1" applyFill="1" applyBorder="1" applyAlignment="1" applyProtection="1">
      <alignment horizontal="center" vertical="center" wrapText="1"/>
      <protection locked="0"/>
    </xf>
    <xf numFmtId="164" fontId="18" fillId="0" borderId="0" xfId="3" applyNumberFormat="1" applyFont="1" applyAlignment="1">
      <alignment vertical="center"/>
    </xf>
    <xf numFmtId="0" fontId="28" fillId="9" borderId="0" xfId="0" applyFont="1" applyFill="1" applyProtection="1">
      <protection locked="0" hidden="1"/>
    </xf>
    <xf numFmtId="0" fontId="28" fillId="9" borderId="0" xfId="0" applyFont="1" applyFill="1" applyAlignment="1" applyProtection="1">
      <alignment vertical="center" wrapText="1"/>
      <protection locked="0" hidden="1"/>
    </xf>
    <xf numFmtId="0" fontId="27" fillId="0" borderId="0" xfId="0" applyFont="1"/>
    <xf numFmtId="0" fontId="43" fillId="0" borderId="137" xfId="0" applyFont="1" applyBorder="1" applyAlignment="1">
      <alignment horizontal="justify" vertical="center" wrapText="1"/>
    </xf>
    <xf numFmtId="17" fontId="43" fillId="0" borderId="136" xfId="0" applyNumberFormat="1" applyFont="1" applyBorder="1" applyAlignment="1">
      <alignment horizontal="center" vertical="center" wrapText="1"/>
    </xf>
    <xf numFmtId="3" fontId="59" fillId="0" borderId="0" xfId="1" applyNumberFormat="1" applyFont="1" applyAlignment="1">
      <alignment vertical="center"/>
    </xf>
    <xf numFmtId="165" fontId="0" fillId="11" borderId="0" xfId="0" applyNumberFormat="1" applyFill="1"/>
    <xf numFmtId="0" fontId="0" fillId="11" borderId="18" xfId="0" applyFill="1" applyBorder="1"/>
    <xf numFmtId="9" fontId="17" fillId="11" borderId="18" xfId="5" applyFont="1" applyFill="1" applyBorder="1" applyAlignment="1" applyProtection="1">
      <alignment horizontal="center" vertical="center"/>
      <protection hidden="1"/>
    </xf>
    <xf numFmtId="0" fontId="1" fillId="0" borderId="0" xfId="0" applyFont="1"/>
    <xf numFmtId="0" fontId="113" fillId="0" borderId="0" xfId="0" applyFont="1"/>
    <xf numFmtId="0" fontId="120" fillId="43" borderId="138" xfId="0" applyFont="1" applyFill="1" applyBorder="1" applyAlignment="1">
      <alignment vertical="center"/>
    </xf>
    <xf numFmtId="0" fontId="121" fillId="43" borderId="138" xfId="0" applyFont="1" applyFill="1" applyBorder="1" applyAlignment="1">
      <alignment horizontal="left" vertical="center"/>
    </xf>
    <xf numFmtId="0" fontId="121" fillId="43" borderId="138" xfId="0" applyFont="1" applyFill="1" applyBorder="1" applyAlignment="1">
      <alignment horizontal="center" vertical="center" wrapText="1"/>
    </xf>
    <xf numFmtId="3" fontId="26" fillId="25" borderId="98" xfId="0" applyNumberFormat="1" applyFont="1" applyFill="1" applyBorder="1" applyAlignment="1">
      <alignment horizontal="center" vertical="center"/>
    </xf>
    <xf numFmtId="167" fontId="26" fillId="25" borderId="98" xfId="5" applyNumberFormat="1" applyFont="1" applyFill="1" applyBorder="1" applyAlignment="1">
      <alignment horizontal="center" vertical="center"/>
    </xf>
    <xf numFmtId="164" fontId="26" fillId="25" borderId="98" xfId="0" applyNumberFormat="1" applyFont="1" applyFill="1" applyBorder="1" applyAlignment="1">
      <alignment horizontal="center" vertical="center"/>
    </xf>
    <xf numFmtId="0" fontId="119" fillId="0" borderId="0" xfId="0" applyFont="1"/>
    <xf numFmtId="0" fontId="83" fillId="17" borderId="26" xfId="0" applyFont="1" applyFill="1" applyBorder="1" applyAlignment="1" applyProtection="1">
      <alignment horizontal="center" vertical="center"/>
      <protection locked="0"/>
    </xf>
    <xf numFmtId="167" fontId="21" fillId="27" borderId="18" xfId="0" applyNumberFormat="1" applyFont="1" applyFill="1" applyBorder="1" applyAlignment="1">
      <alignment horizontal="center" wrapText="1"/>
    </xf>
    <xf numFmtId="3" fontId="123" fillId="0" borderId="0" xfId="15" applyNumberFormat="1" applyAlignment="1">
      <alignment vertical="center"/>
    </xf>
    <xf numFmtId="171" fontId="0" fillId="0" borderId="0" xfId="0" applyNumberFormat="1"/>
    <xf numFmtId="170" fontId="0" fillId="16" borderId="0" xfId="0" applyNumberFormat="1" applyFill="1"/>
    <xf numFmtId="3" fontId="124" fillId="9" borderId="0" xfId="0" applyNumberFormat="1" applyFont="1" applyFill="1" applyProtection="1">
      <protection locked="0" hidden="1"/>
    </xf>
    <xf numFmtId="167" fontId="124" fillId="9" borderId="0" xfId="5" applyNumberFormat="1" applyFont="1" applyFill="1" applyProtection="1">
      <protection locked="0" hidden="1"/>
    </xf>
    <xf numFmtId="1" fontId="33" fillId="44" borderId="18" xfId="0" applyNumberFormat="1" applyFont="1" applyFill="1" applyBorder="1" applyAlignment="1" applyProtection="1">
      <alignment horizontal="center" vertical="center"/>
      <protection hidden="1"/>
    </xf>
    <xf numFmtId="0" fontId="0" fillId="0" borderId="18" xfId="0" applyBorder="1" applyAlignment="1">
      <alignment horizontal="center" wrapText="1"/>
    </xf>
    <xf numFmtId="0" fontId="59" fillId="0" borderId="18" xfId="0" applyFont="1" applyBorder="1" applyAlignment="1">
      <alignment horizontal="center" wrapText="1"/>
    </xf>
    <xf numFmtId="165" fontId="90" fillId="21" borderId="18" xfId="0" applyNumberFormat="1" applyFont="1" applyFill="1" applyBorder="1" applyAlignment="1" applyProtection="1">
      <alignment horizontal="center" vertical="center"/>
      <protection hidden="1"/>
    </xf>
    <xf numFmtId="1" fontId="83" fillId="9" borderId="18" xfId="0" applyNumberFormat="1" applyFont="1" applyFill="1" applyBorder="1" applyAlignment="1" applyProtection="1">
      <alignment horizontal="center" vertical="center"/>
      <protection hidden="1"/>
    </xf>
    <xf numFmtId="165" fontId="83" fillId="9" borderId="18" xfId="0" applyNumberFormat="1" applyFont="1" applyFill="1" applyBorder="1" applyAlignment="1" applyProtection="1">
      <alignment horizontal="center" vertical="center"/>
      <protection hidden="1"/>
    </xf>
    <xf numFmtId="3" fontId="59" fillId="0" borderId="18" xfId="0" applyNumberFormat="1" applyFont="1" applyBorder="1" applyAlignment="1">
      <alignment horizontal="center"/>
    </xf>
    <xf numFmtId="0" fontId="17" fillId="22" borderId="18" xfId="0" applyFont="1" applyFill="1" applyBorder="1" applyAlignment="1" applyProtection="1">
      <alignment horizontal="center" vertical="center"/>
      <protection hidden="1"/>
    </xf>
    <xf numFmtId="0" fontId="89" fillId="20" borderId="15" xfId="0" applyFont="1" applyFill="1" applyBorder="1" applyAlignment="1" applyProtection="1">
      <alignment horizontal="center" vertical="center"/>
      <protection locked="0"/>
    </xf>
    <xf numFmtId="0" fontId="89" fillId="20" borderId="26" xfId="0" applyFont="1" applyFill="1" applyBorder="1" applyAlignment="1" applyProtection="1">
      <alignment horizontal="center" vertical="center"/>
      <protection locked="0"/>
    </xf>
    <xf numFmtId="0" fontId="89" fillId="20" borderId="25" xfId="0" applyFont="1" applyFill="1" applyBorder="1" applyAlignment="1" applyProtection="1">
      <alignment horizontal="left" vertical="center"/>
      <protection locked="0"/>
    </xf>
    <xf numFmtId="0" fontId="123" fillId="0" borderId="0" xfId="15"/>
    <xf numFmtId="1" fontId="17" fillId="0" borderId="0" xfId="0" applyNumberFormat="1" applyFont="1" applyAlignment="1" applyProtection="1">
      <alignment horizontal="center" vertical="center"/>
      <protection locked="0"/>
    </xf>
    <xf numFmtId="165" fontId="2" fillId="21" borderId="18" xfId="0" applyNumberFormat="1" applyFont="1" applyFill="1" applyBorder="1" applyAlignment="1" applyProtection="1">
      <alignment horizontal="center" vertical="center"/>
      <protection hidden="1"/>
    </xf>
    <xf numFmtId="0" fontId="109" fillId="17" borderId="19" xfId="0" applyFont="1" applyFill="1" applyBorder="1" applyAlignment="1">
      <alignment horizontal="center" vertical="center" wrapText="1"/>
    </xf>
    <xf numFmtId="0" fontId="109" fillId="17" borderId="140" xfId="0" applyFont="1" applyFill="1" applyBorder="1" applyAlignment="1">
      <alignment horizontal="center" vertical="center" wrapText="1"/>
    </xf>
    <xf numFmtId="2" fontId="17" fillId="9" borderId="19" xfId="0" applyNumberFormat="1" applyFont="1" applyFill="1" applyBorder="1" applyAlignment="1">
      <alignment vertical="center"/>
    </xf>
    <xf numFmtId="1" fontId="17" fillId="21" borderId="19" xfId="0" applyNumberFormat="1" applyFont="1" applyFill="1" applyBorder="1" applyAlignment="1">
      <alignment horizontal="center" vertical="center"/>
    </xf>
    <xf numFmtId="9" fontId="17" fillId="21" borderId="19" xfId="5" applyFont="1" applyFill="1" applyBorder="1" applyAlignment="1">
      <alignment horizontal="center" vertical="center"/>
    </xf>
    <xf numFmtId="165" fontId="2" fillId="21" borderId="141" xfId="0" applyNumberFormat="1" applyFont="1" applyFill="1" applyBorder="1" applyAlignment="1">
      <alignment horizontal="center" vertical="center"/>
    </xf>
    <xf numFmtId="165" fontId="17" fillId="21" borderId="19" xfId="0" applyNumberFormat="1" applyFont="1" applyFill="1" applyBorder="1" applyAlignment="1">
      <alignment horizontal="center" vertical="center"/>
    </xf>
    <xf numFmtId="0" fontId="22" fillId="0" borderId="18" xfId="0" applyFont="1" applyBorder="1" applyAlignment="1">
      <alignment horizontal="center" wrapText="1"/>
    </xf>
    <xf numFmtId="3" fontId="22" fillId="0" borderId="18" xfId="0" applyNumberFormat="1" applyFont="1" applyBorder="1" applyAlignment="1">
      <alignment horizontal="center"/>
    </xf>
    <xf numFmtId="0" fontId="22" fillId="0" borderId="18" xfId="0" applyFont="1" applyBorder="1" applyAlignment="1">
      <alignment horizontal="center"/>
    </xf>
    <xf numFmtId="0" fontId="0" fillId="40" borderId="142" xfId="0" applyFill="1" applyBorder="1"/>
    <xf numFmtId="0" fontId="0" fillId="0" borderId="13" xfId="0" applyBorder="1"/>
    <xf numFmtId="1" fontId="0" fillId="9" borderId="25" xfId="0" applyNumberFormat="1" applyFill="1" applyBorder="1" applyAlignment="1" applyProtection="1">
      <alignment horizontal="center" vertical="center"/>
      <protection hidden="1"/>
    </xf>
    <xf numFmtId="0" fontId="83" fillId="17" borderId="26" xfId="0" applyFont="1" applyFill="1" applyBorder="1" applyAlignment="1" applyProtection="1">
      <alignment horizontal="center" vertical="center" wrapText="1"/>
      <protection hidden="1"/>
    </xf>
    <xf numFmtId="0" fontId="0" fillId="46" borderId="0" xfId="0" applyFill="1"/>
    <xf numFmtId="0" fontId="109" fillId="17" borderId="19" xfId="0" applyFont="1" applyFill="1" applyBorder="1" applyAlignment="1">
      <alignment horizontal="center" vertical="center"/>
    </xf>
    <xf numFmtId="0" fontId="109" fillId="17" borderId="144" xfId="0" applyFont="1" applyFill="1" applyBorder="1" applyAlignment="1">
      <alignment horizontal="center" vertical="center" wrapText="1"/>
    </xf>
    <xf numFmtId="0" fontId="58" fillId="37" borderId="145" xfId="0" applyFont="1" applyFill="1" applyBorder="1"/>
    <xf numFmtId="0" fontId="109" fillId="17" borderId="17" xfId="0" applyFont="1" applyFill="1" applyBorder="1" applyAlignment="1">
      <alignment horizontal="center" vertical="center" wrapText="1"/>
    </xf>
    <xf numFmtId="1" fontId="17" fillId="9" borderId="19" xfId="0" applyNumberFormat="1" applyFont="1" applyFill="1" applyBorder="1" applyAlignment="1">
      <alignment vertical="center"/>
    </xf>
    <xf numFmtId="1" fontId="17" fillId="9" borderId="19" xfId="0" applyNumberFormat="1" applyFont="1" applyFill="1" applyBorder="1" applyAlignment="1">
      <alignment horizontal="center" vertical="center"/>
    </xf>
    <xf numFmtId="9" fontId="17" fillId="31" borderId="19" xfId="5" applyFont="1" applyFill="1" applyBorder="1" applyAlignment="1">
      <alignment horizontal="center" vertical="center"/>
    </xf>
    <xf numFmtId="1" fontId="17" fillId="9" borderId="144" xfId="0" applyNumberFormat="1" applyFont="1" applyFill="1" applyBorder="1" applyAlignment="1">
      <alignment horizontal="center" vertical="center"/>
    </xf>
    <xf numFmtId="0" fontId="0" fillId="40" borderId="145" xfId="0" applyFill="1" applyBorder="1"/>
    <xf numFmtId="1" fontId="0" fillId="40" borderId="145" xfId="0" applyNumberFormat="1" applyFill="1" applyBorder="1"/>
    <xf numFmtId="1" fontId="0" fillId="40" borderId="19" xfId="0" applyNumberFormat="1" applyFill="1" applyBorder="1" applyAlignment="1">
      <alignment horizontal="center"/>
    </xf>
    <xf numFmtId="1" fontId="0" fillId="31" borderId="19" xfId="0" applyNumberFormat="1" applyFill="1" applyBorder="1" applyAlignment="1">
      <alignment horizontal="center"/>
    </xf>
    <xf numFmtId="1" fontId="0" fillId="40" borderId="17" xfId="0" applyNumberFormat="1" applyFill="1" applyBorder="1" applyAlignment="1">
      <alignment horizontal="center"/>
    </xf>
    <xf numFmtId="0" fontId="0" fillId="0" borderId="145" xfId="0" applyBorder="1"/>
    <xf numFmtId="1" fontId="0" fillId="0" borderId="145" xfId="0" applyNumberFormat="1" applyBorder="1"/>
    <xf numFmtId="1" fontId="0" fillId="0" borderId="19" xfId="0" applyNumberFormat="1" applyBorder="1" applyAlignment="1">
      <alignment horizontal="center"/>
    </xf>
    <xf numFmtId="1" fontId="0" fillId="0" borderId="17" xfId="0" applyNumberFormat="1" applyBorder="1" applyAlignment="1">
      <alignment horizontal="center"/>
    </xf>
    <xf numFmtId="9" fontId="17" fillId="45" borderId="19" xfId="5" applyFont="1" applyFill="1" applyBorder="1" applyAlignment="1">
      <alignment horizontal="center" vertical="center"/>
    </xf>
    <xf numFmtId="2" fontId="17" fillId="9" borderId="25" xfId="0" applyNumberFormat="1" applyFont="1" applyFill="1" applyBorder="1" applyAlignment="1">
      <alignment vertical="center"/>
    </xf>
    <xf numFmtId="1" fontId="17" fillId="9" borderId="25" xfId="0" applyNumberFormat="1" applyFont="1" applyFill="1" applyBorder="1" applyAlignment="1">
      <alignment vertical="center"/>
    </xf>
    <xf numFmtId="1" fontId="17" fillId="9" borderId="25" xfId="0" applyNumberFormat="1" applyFont="1" applyFill="1" applyBorder="1" applyAlignment="1">
      <alignment horizontal="center" vertical="center"/>
    </xf>
    <xf numFmtId="9" fontId="17" fillId="31" borderId="25" xfId="5" applyFont="1" applyFill="1" applyBorder="1" applyAlignment="1">
      <alignment horizontal="center" vertical="center"/>
    </xf>
    <xf numFmtId="1" fontId="17" fillId="9" borderId="143" xfId="0" applyNumberFormat="1" applyFont="1" applyFill="1" applyBorder="1" applyAlignment="1">
      <alignment horizontal="center" vertical="center"/>
    </xf>
    <xf numFmtId="1" fontId="0" fillId="40" borderId="142" xfId="0" applyNumberFormat="1" applyFill="1" applyBorder="1"/>
    <xf numFmtId="1" fontId="0" fillId="40" borderId="25" xfId="0" applyNumberFormat="1" applyFill="1" applyBorder="1" applyAlignment="1">
      <alignment horizontal="center"/>
    </xf>
    <xf numFmtId="1" fontId="0" fillId="31" borderId="25" xfId="0" applyNumberFormat="1" applyFill="1" applyBorder="1" applyAlignment="1">
      <alignment horizontal="center"/>
    </xf>
    <xf numFmtId="1" fontId="0" fillId="40" borderId="18" xfId="0" applyNumberFormat="1" applyFill="1" applyBorder="1" applyAlignment="1">
      <alignment horizontal="center"/>
    </xf>
    <xf numFmtId="0" fontId="22" fillId="24" borderId="0" xfId="0" applyFont="1" applyFill="1"/>
    <xf numFmtId="4" fontId="0" fillId="9" borderId="18" xfId="0" applyNumberFormat="1" applyFill="1" applyBorder="1" applyAlignment="1">
      <alignment horizontal="center"/>
    </xf>
    <xf numFmtId="9" fontId="0" fillId="9" borderId="25" xfId="5" applyFont="1" applyFill="1" applyBorder="1" applyAlignment="1">
      <alignment horizontal="center"/>
    </xf>
    <xf numFmtId="165" fontId="0" fillId="34" borderId="0" xfId="0" applyNumberFormat="1" applyFill="1" applyAlignment="1">
      <alignment horizontal="center"/>
    </xf>
    <xf numFmtId="165" fontId="0" fillId="11" borderId="0" xfId="0" applyNumberFormat="1" applyFill="1" applyAlignment="1">
      <alignment horizontal="center"/>
    </xf>
    <xf numFmtId="165" fontId="0" fillId="9" borderId="18" xfId="0" applyNumberFormat="1" applyFill="1" applyBorder="1" applyAlignment="1">
      <alignment horizontal="center"/>
    </xf>
    <xf numFmtId="1" fontId="91" fillId="17" borderId="18" xfId="0" applyNumberFormat="1" applyFont="1" applyFill="1" applyBorder="1" applyAlignment="1" applyProtection="1">
      <alignment horizontal="center" vertical="center" wrapText="1"/>
      <protection locked="0"/>
    </xf>
    <xf numFmtId="0" fontId="91" fillId="9" borderId="18" xfId="0" applyFont="1" applyFill="1" applyBorder="1" applyAlignment="1" applyProtection="1">
      <alignment horizontal="center" vertical="center" wrapText="1"/>
      <protection locked="0"/>
    </xf>
    <xf numFmtId="1" fontId="91" fillId="9" borderId="18" xfId="0" applyNumberFormat="1" applyFont="1" applyFill="1" applyBorder="1" applyAlignment="1" applyProtection="1">
      <alignment horizontal="center" vertical="center" wrapText="1"/>
      <protection locked="0"/>
    </xf>
    <xf numFmtId="2" fontId="91" fillId="9" borderId="18" xfId="0" applyNumberFormat="1" applyFont="1" applyFill="1" applyBorder="1" applyAlignment="1" applyProtection="1">
      <alignment horizontal="center" vertical="center" wrapText="1"/>
      <protection locked="0"/>
    </xf>
    <xf numFmtId="172" fontId="17" fillId="21" borderId="18" xfId="0" applyNumberFormat="1" applyFont="1" applyFill="1" applyBorder="1" applyAlignment="1" applyProtection="1">
      <alignment horizontal="center" vertical="center"/>
      <protection hidden="1"/>
    </xf>
    <xf numFmtId="172" fontId="0" fillId="0" borderId="18" xfId="0" applyNumberFormat="1" applyBorder="1" applyAlignment="1">
      <alignment horizontal="center"/>
    </xf>
    <xf numFmtId="1" fontId="21" fillId="0" borderId="18" xfId="0" applyNumberFormat="1" applyFont="1" applyBorder="1"/>
    <xf numFmtId="9" fontId="21" fillId="0" borderId="18" xfId="0" applyNumberFormat="1" applyFont="1" applyBorder="1" applyAlignment="1">
      <alignment horizontal="center"/>
    </xf>
    <xf numFmtId="173" fontId="0" fillId="34" borderId="0" xfId="0" applyNumberFormat="1" applyFill="1"/>
    <xf numFmtId="0" fontId="21" fillId="0" borderId="8" xfId="0" applyFont="1" applyBorder="1" applyAlignment="1">
      <alignment horizontal="center"/>
    </xf>
    <xf numFmtId="0" fontId="0" fillId="0" borderId="9" xfId="0" applyBorder="1" applyAlignment="1">
      <alignment horizontal="center"/>
    </xf>
    <xf numFmtId="0" fontId="21" fillId="0" borderId="9" xfId="0" applyFont="1" applyBorder="1" applyAlignment="1">
      <alignment horizontal="center"/>
    </xf>
    <xf numFmtId="0" fontId="21" fillId="0" borderId="10" xfId="0" applyFont="1" applyBorder="1" applyAlignment="1">
      <alignment horizontal="center"/>
    </xf>
    <xf numFmtId="0" fontId="0" fillId="0" borderId="51" xfId="0" applyBorder="1"/>
    <xf numFmtId="9" fontId="17" fillId="22" borderId="0" xfId="0" applyNumberFormat="1" applyFont="1" applyFill="1" applyAlignment="1" applyProtection="1">
      <alignment vertical="center"/>
      <protection locked="0"/>
    </xf>
    <xf numFmtId="9" fontId="17" fillId="22" borderId="15" xfId="5" applyFont="1" applyFill="1" applyBorder="1" applyAlignment="1" applyProtection="1">
      <alignment horizontal="center" vertical="center"/>
      <protection hidden="1"/>
    </xf>
    <xf numFmtId="9" fontId="0" fillId="9" borderId="18" xfId="0" applyNumberFormat="1" applyFill="1" applyBorder="1" applyAlignment="1">
      <alignment horizontal="center"/>
    </xf>
    <xf numFmtId="0" fontId="17" fillId="9" borderId="18" xfId="0" applyFont="1" applyFill="1" applyBorder="1" applyAlignment="1" applyProtection="1">
      <alignment horizontal="center" vertical="center" wrapText="1"/>
      <protection locked="0"/>
    </xf>
    <xf numFmtId="0" fontId="17" fillId="17" borderId="17" xfId="0" applyFont="1" applyFill="1" applyBorder="1" applyAlignment="1" applyProtection="1">
      <alignment horizontal="center" vertical="center" wrapText="1"/>
      <protection locked="0"/>
    </xf>
    <xf numFmtId="0" fontId="17" fillId="9" borderId="31" xfId="0" applyFont="1" applyFill="1" applyBorder="1" applyAlignment="1" applyProtection="1">
      <alignment horizontal="left" vertical="center" wrapText="1"/>
      <protection hidden="1"/>
    </xf>
    <xf numFmtId="1" fontId="83" fillId="9" borderId="0" xfId="0" applyNumberFormat="1" applyFont="1" applyFill="1" applyAlignment="1" applyProtection="1">
      <alignment horizontal="center" vertical="center"/>
      <protection hidden="1"/>
    </xf>
    <xf numFmtId="0" fontId="109" fillId="17" borderId="139" xfId="0" applyFont="1" applyFill="1" applyBorder="1" applyAlignment="1">
      <alignment horizontal="center" vertical="center" wrapText="1"/>
    </xf>
    <xf numFmtId="0" fontId="89" fillId="20" borderId="0" xfId="0" applyFont="1" applyFill="1" applyAlignment="1" applyProtection="1">
      <alignment horizontal="center" vertical="center"/>
      <protection hidden="1"/>
    </xf>
    <xf numFmtId="0" fontId="80" fillId="12" borderId="0" xfId="16"/>
    <xf numFmtId="1" fontId="80" fillId="12" borderId="18" xfId="16" applyNumberFormat="1" applyBorder="1" applyAlignment="1" applyProtection="1">
      <alignment horizontal="center" vertical="center"/>
      <protection hidden="1"/>
    </xf>
    <xf numFmtId="1" fontId="17" fillId="21" borderId="18" xfId="0" applyNumberFormat="1" applyFont="1" applyFill="1" applyBorder="1" applyAlignment="1" applyProtection="1">
      <alignment horizontal="left" vertical="center"/>
      <protection hidden="1"/>
    </xf>
    <xf numFmtId="9" fontId="17" fillId="21" borderId="18" xfId="5" applyFont="1" applyFill="1" applyBorder="1" applyAlignment="1" applyProtection="1">
      <alignment horizontal="left" vertical="center"/>
      <protection hidden="1"/>
    </xf>
    <xf numFmtId="1" fontId="80" fillId="12" borderId="0" xfId="16" applyNumberFormat="1"/>
    <xf numFmtId="0" fontId="89" fillId="20" borderId="19" xfId="0" applyFont="1" applyFill="1" applyBorder="1" applyAlignment="1" applyProtection="1">
      <alignment horizontal="center" vertical="center" wrapText="1"/>
      <protection locked="0"/>
    </xf>
    <xf numFmtId="0" fontId="89" fillId="20" borderId="0" xfId="0" applyFont="1" applyFill="1" applyAlignment="1" applyProtection="1">
      <alignment horizontal="center" vertical="center" wrapText="1"/>
      <protection locked="0"/>
    </xf>
    <xf numFmtId="0" fontId="89" fillId="20" borderId="14" xfId="0" applyFont="1" applyFill="1" applyBorder="1" applyAlignment="1" applyProtection="1">
      <alignment horizontal="center" vertical="center" wrapText="1"/>
      <protection locked="0"/>
    </xf>
    <xf numFmtId="0" fontId="89" fillId="20" borderId="18" xfId="0" applyFont="1" applyFill="1" applyBorder="1" applyAlignment="1" applyProtection="1">
      <alignment horizontal="center" vertical="center" wrapText="1"/>
      <protection locked="0"/>
    </xf>
    <xf numFmtId="9" fontId="80" fillId="12" borderId="18" xfId="5" applyFont="1" applyFill="1" applyBorder="1" applyAlignment="1" applyProtection="1">
      <alignment horizontal="center" vertical="center"/>
      <protection hidden="1"/>
    </xf>
    <xf numFmtId="0" fontId="89" fillId="47" borderId="18" xfId="0" applyFont="1" applyFill="1" applyBorder="1" applyAlignment="1" applyProtection="1">
      <alignment horizontal="center" vertical="center" wrapText="1"/>
      <protection locked="0"/>
    </xf>
    <xf numFmtId="1" fontId="0" fillId="32" borderId="0" xfId="0" applyNumberFormat="1" applyFill="1" applyAlignment="1">
      <alignment horizontal="center" vertical="center"/>
    </xf>
    <xf numFmtId="1" fontId="80" fillId="12" borderId="18" xfId="5" applyNumberFormat="1" applyFont="1" applyFill="1" applyBorder="1" applyAlignment="1" applyProtection="1">
      <alignment horizontal="center" vertical="center"/>
      <protection hidden="1"/>
    </xf>
    <xf numFmtId="9" fontId="26" fillId="25" borderId="98" xfId="5" applyFont="1" applyFill="1" applyBorder="1" applyAlignment="1">
      <alignment horizontal="center" vertical="center"/>
    </xf>
    <xf numFmtId="0" fontId="83" fillId="17" borderId="146" xfId="0" applyFont="1" applyFill="1" applyBorder="1" applyAlignment="1" applyProtection="1">
      <alignment horizontal="center" vertical="center" wrapText="1"/>
      <protection locked="0"/>
    </xf>
    <xf numFmtId="0" fontId="0" fillId="10" borderId="18" xfId="0" applyFill="1" applyBorder="1" applyAlignment="1" applyProtection="1">
      <alignment vertical="center"/>
      <protection hidden="1"/>
    </xf>
    <xf numFmtId="3" fontId="20" fillId="8" borderId="30" xfId="3" applyNumberFormat="1" applyFont="1" applyFill="1" applyBorder="1" applyAlignment="1" applyProtection="1">
      <alignment horizontal="left" vertical="center"/>
      <protection locked="0"/>
    </xf>
    <xf numFmtId="3" fontId="20" fillId="0" borderId="8" xfId="3" applyNumberFormat="1" applyFont="1" applyBorder="1" applyAlignment="1">
      <alignment vertical="center"/>
    </xf>
    <xf numFmtId="3" fontId="20" fillId="0" borderId="9" xfId="3" applyNumberFormat="1" applyFont="1" applyBorder="1" applyAlignment="1">
      <alignment vertical="center"/>
    </xf>
    <xf numFmtId="3" fontId="20" fillId="0" borderId="10" xfId="3" applyNumberFormat="1" applyFont="1" applyBorder="1" applyAlignment="1">
      <alignment vertical="center"/>
    </xf>
    <xf numFmtId="3" fontId="20" fillId="0" borderId="139" xfId="3" applyNumberFormat="1" applyFont="1" applyBorder="1" applyAlignment="1">
      <alignment vertical="center"/>
    </xf>
    <xf numFmtId="3" fontId="20" fillId="0" borderId="11" xfId="3" applyNumberFormat="1" applyFont="1" applyBorder="1" applyAlignment="1">
      <alignment vertical="center"/>
    </xf>
    <xf numFmtId="3" fontId="20" fillId="0" borderId="1" xfId="3" applyNumberFormat="1" applyFont="1" applyBorder="1" applyAlignment="1">
      <alignment vertical="center"/>
    </xf>
    <xf numFmtId="0" fontId="42" fillId="0" borderId="0" xfId="0" applyFont="1" applyAlignment="1">
      <alignment vertical="center"/>
    </xf>
    <xf numFmtId="3" fontId="40" fillId="0" borderId="139" xfId="3" applyNumberFormat="1" applyFont="1" applyBorder="1" applyAlignment="1">
      <alignment vertical="center"/>
    </xf>
    <xf numFmtId="3" fontId="20" fillId="0" borderId="3" xfId="3" applyNumberFormat="1" applyFont="1" applyBorder="1" applyAlignment="1">
      <alignment vertical="center"/>
    </xf>
    <xf numFmtId="3" fontId="20" fillId="0" borderId="2" xfId="3" applyNumberFormat="1" applyFont="1" applyBorder="1" applyAlignment="1">
      <alignment vertical="center"/>
    </xf>
    <xf numFmtId="3" fontId="20" fillId="0" borderId="4" xfId="3" applyNumberFormat="1" applyFont="1" applyBorder="1" applyAlignment="1">
      <alignment vertical="center"/>
    </xf>
    <xf numFmtId="3" fontId="20" fillId="48" borderId="3" xfId="3" applyNumberFormat="1" applyFont="1" applyFill="1" applyBorder="1" applyAlignment="1">
      <alignment vertical="center"/>
    </xf>
    <xf numFmtId="3" fontId="20" fillId="48" borderId="2" xfId="3" applyNumberFormat="1" applyFont="1" applyFill="1" applyBorder="1" applyAlignment="1">
      <alignment vertical="center"/>
    </xf>
    <xf numFmtId="3" fontId="20" fillId="48" borderId="4" xfId="3" applyNumberFormat="1" applyFont="1" applyFill="1" applyBorder="1" applyAlignment="1">
      <alignment vertical="center"/>
    </xf>
    <xf numFmtId="3" fontId="20" fillId="0" borderId="26" xfId="3" applyNumberFormat="1" applyFont="1" applyBorder="1" applyAlignment="1">
      <alignment horizontal="right" vertical="center"/>
    </xf>
    <xf numFmtId="0" fontId="25" fillId="0" borderId="25" xfId="2" applyFont="1" applyBorder="1" applyAlignment="1">
      <alignment vertical="center"/>
    </xf>
    <xf numFmtId="3" fontId="0" fillId="8" borderId="32" xfId="3" applyNumberFormat="1" applyFont="1" applyFill="1" applyBorder="1" applyAlignment="1" applyProtection="1">
      <alignment horizontal="left" vertical="center"/>
      <protection locked="0"/>
    </xf>
    <xf numFmtId="3" fontId="0" fillId="8" borderId="52" xfId="3" applyNumberFormat="1" applyFont="1" applyFill="1" applyBorder="1" applyAlignment="1" applyProtection="1">
      <alignment horizontal="left" vertical="center"/>
      <protection locked="0"/>
    </xf>
    <xf numFmtId="3" fontId="20" fillId="8" borderId="52" xfId="3" applyNumberFormat="1" applyFont="1" applyFill="1" applyBorder="1" applyAlignment="1" applyProtection="1">
      <alignment horizontal="center" vertical="center"/>
      <protection locked="0"/>
    </xf>
    <xf numFmtId="164" fontId="20" fillId="8" borderId="52" xfId="3" applyNumberFormat="1" applyFont="1" applyFill="1" applyBorder="1" applyAlignment="1" applyProtection="1">
      <alignment horizontal="center" vertical="center"/>
      <protection locked="0"/>
    </xf>
    <xf numFmtId="164" fontId="0" fillId="8" borderId="52" xfId="3" applyNumberFormat="1" applyFont="1" applyFill="1" applyBorder="1" applyAlignment="1" applyProtection="1">
      <alignment horizontal="center" vertical="center"/>
      <protection locked="0"/>
    </xf>
    <xf numFmtId="3" fontId="0" fillId="8" borderId="148" xfId="3" applyNumberFormat="1" applyFont="1" applyFill="1" applyBorder="1" applyAlignment="1" applyProtection="1">
      <alignment horizontal="center" vertical="center"/>
      <protection locked="0"/>
    </xf>
    <xf numFmtId="3" fontId="0" fillId="8" borderId="30" xfId="3" applyNumberFormat="1" applyFont="1" applyFill="1" applyBorder="1" applyAlignment="1" applyProtection="1">
      <alignment horizontal="left" vertical="center"/>
      <protection locked="0"/>
    </xf>
    <xf numFmtId="3" fontId="0" fillId="8" borderId="149" xfId="3" applyNumberFormat="1" applyFont="1" applyFill="1" applyBorder="1" applyAlignment="1" applyProtection="1">
      <alignment horizontal="center" vertical="center"/>
      <protection locked="0"/>
    </xf>
    <xf numFmtId="3" fontId="117" fillId="8" borderId="149" xfId="3" applyNumberFormat="1" applyFont="1" applyFill="1" applyBorder="1" applyAlignment="1" applyProtection="1">
      <alignment horizontal="center" vertical="center"/>
      <protection locked="0"/>
    </xf>
    <xf numFmtId="3" fontId="20" fillId="8" borderId="34" xfId="3" applyNumberFormat="1" applyFont="1" applyFill="1" applyBorder="1" applyAlignment="1" applyProtection="1">
      <alignment horizontal="left" vertical="center"/>
      <protection locked="0"/>
    </xf>
    <xf numFmtId="3" fontId="0" fillId="8" borderId="42" xfId="3" applyNumberFormat="1" applyFont="1" applyFill="1" applyBorder="1" applyAlignment="1" applyProtection="1">
      <alignment horizontal="left" vertical="center"/>
      <protection locked="0"/>
    </xf>
    <xf numFmtId="3" fontId="20" fillId="8" borderId="42" xfId="3" applyNumberFormat="1" applyFont="1" applyFill="1" applyBorder="1" applyAlignment="1" applyProtection="1">
      <alignment horizontal="center" vertical="center"/>
      <protection locked="0"/>
    </xf>
    <xf numFmtId="164" fontId="20" fillId="8" borderId="42" xfId="3" applyNumberFormat="1" applyFont="1" applyFill="1" applyBorder="1" applyAlignment="1" applyProtection="1">
      <alignment horizontal="center" vertical="center"/>
      <protection locked="0"/>
    </xf>
    <xf numFmtId="3" fontId="0" fillId="8" borderId="150" xfId="3" applyNumberFormat="1" applyFont="1" applyFill="1" applyBorder="1" applyAlignment="1" applyProtection="1">
      <alignment horizontal="center" vertical="center"/>
      <protection locked="0"/>
    </xf>
    <xf numFmtId="3" fontId="126" fillId="4" borderId="19" xfId="3" applyNumberFormat="1" applyFont="1" applyFill="1" applyBorder="1" applyAlignment="1">
      <alignment horizontal="center" vertical="center" wrapText="1"/>
    </xf>
    <xf numFmtId="3" fontId="71" fillId="4" borderId="19" xfId="3" applyNumberFormat="1" applyFont="1" applyFill="1" applyBorder="1" applyAlignment="1">
      <alignment horizontal="center" vertical="center" wrapText="1"/>
    </xf>
    <xf numFmtId="3" fontId="20" fillId="0" borderId="18" xfId="3" applyNumberFormat="1" applyFont="1" applyBorder="1" applyAlignment="1">
      <alignment horizontal="center" vertical="center"/>
    </xf>
    <xf numFmtId="3" fontId="44" fillId="2" borderId="19" xfId="1" applyNumberFormat="1" applyFont="1" applyFill="1" applyBorder="1" applyAlignment="1">
      <alignment horizontal="center" vertical="center" wrapText="1"/>
    </xf>
    <xf numFmtId="3" fontId="26" fillId="0" borderId="25" xfId="1" applyNumberFormat="1" applyFont="1" applyBorder="1" applyAlignment="1">
      <alignment horizontal="center" vertical="center"/>
    </xf>
    <xf numFmtId="3" fontId="26" fillId="0" borderId="34" xfId="1" applyNumberFormat="1" applyFont="1" applyBorder="1" applyAlignment="1">
      <alignment horizontal="center" vertical="center"/>
    </xf>
    <xf numFmtId="3" fontId="43" fillId="8" borderId="8" xfId="1" applyNumberFormat="1" applyFont="1" applyFill="1" applyBorder="1" applyAlignment="1" applyProtection="1">
      <alignment horizontal="center" vertical="center"/>
      <protection locked="0"/>
    </xf>
    <xf numFmtId="3" fontId="43" fillId="8" borderId="9" xfId="1" applyNumberFormat="1" applyFont="1" applyFill="1" applyBorder="1" applyAlignment="1" applyProtection="1">
      <alignment horizontal="center" vertical="center"/>
      <protection locked="0"/>
    </xf>
    <xf numFmtId="164" fontId="59" fillId="8" borderId="8" xfId="1" applyNumberFormat="1" applyFont="1" applyFill="1" applyBorder="1" applyAlignment="1" applyProtection="1">
      <alignment horizontal="center" vertical="center"/>
      <protection locked="0"/>
    </xf>
    <xf numFmtId="3" fontId="26" fillId="0" borderId="8" xfId="1" applyNumberFormat="1" applyFont="1" applyBorder="1" applyAlignment="1">
      <alignment horizontal="center" vertical="center"/>
    </xf>
    <xf numFmtId="164" fontId="22" fillId="8" borderId="8" xfId="1" applyNumberFormat="1" applyFont="1" applyFill="1" applyBorder="1" applyAlignment="1" applyProtection="1">
      <alignment horizontal="center" vertical="center"/>
      <protection locked="0"/>
    </xf>
    <xf numFmtId="3" fontId="44" fillId="2" borderId="8" xfId="1" applyNumberFormat="1" applyFont="1" applyFill="1" applyBorder="1" applyAlignment="1">
      <alignment horizontal="center" vertical="center"/>
    </xf>
    <xf numFmtId="3" fontId="44" fillId="2" borderId="8" xfId="1" applyNumberFormat="1" applyFont="1" applyFill="1" applyBorder="1" applyAlignment="1">
      <alignment horizontal="center" vertical="center" wrapText="1"/>
    </xf>
    <xf numFmtId="164" fontId="43" fillId="8" borderId="18" xfId="1" applyNumberFormat="1" applyFont="1" applyFill="1" applyBorder="1" applyAlignment="1" applyProtection="1">
      <alignment horizontal="center" vertical="center"/>
      <protection locked="0"/>
    </xf>
    <xf numFmtId="3" fontId="42" fillId="2" borderId="8" xfId="1" applyNumberFormat="1" applyFont="1" applyFill="1" applyBorder="1" applyAlignment="1">
      <alignment horizontal="center" vertical="center"/>
    </xf>
    <xf numFmtId="0" fontId="43" fillId="8" borderId="8" xfId="1" applyFont="1" applyFill="1" applyBorder="1" applyAlignment="1" applyProtection="1">
      <alignment horizontal="center" vertical="center"/>
      <protection locked="0"/>
    </xf>
    <xf numFmtId="0" fontId="43" fillId="8" borderId="18" xfId="1" applyFont="1" applyFill="1" applyBorder="1" applyAlignment="1" applyProtection="1">
      <alignment horizontal="center" vertical="center"/>
      <protection locked="0"/>
    </xf>
    <xf numFmtId="3" fontId="59" fillId="8" borderId="8" xfId="1" applyNumberFormat="1" applyFont="1" applyFill="1" applyBorder="1" applyAlignment="1" applyProtection="1">
      <alignment horizontal="center" vertical="center"/>
      <protection locked="0"/>
    </xf>
    <xf numFmtId="3" fontId="26" fillId="0" borderId="18" xfId="1" applyNumberFormat="1" applyFont="1" applyBorder="1" applyAlignment="1">
      <alignment horizontal="center" vertical="center"/>
    </xf>
    <xf numFmtId="164" fontId="43" fillId="8" borderId="20" xfId="1" applyNumberFormat="1" applyFont="1" applyFill="1" applyBorder="1" applyAlignment="1" applyProtection="1">
      <alignment horizontal="center" vertical="center"/>
      <protection locked="0"/>
    </xf>
    <xf numFmtId="3" fontId="42" fillId="0" borderId="25" xfId="1" applyNumberFormat="1" applyFont="1" applyBorder="1" applyAlignment="1">
      <alignment horizontal="center" vertical="center"/>
    </xf>
    <xf numFmtId="3" fontId="43" fillId="0" borderId="7" xfId="1" applyNumberFormat="1" applyFont="1" applyBorder="1" applyAlignment="1">
      <alignment horizontal="center" vertical="center"/>
    </xf>
    <xf numFmtId="0" fontId="25" fillId="8" borderId="18" xfId="1" applyFont="1" applyFill="1" applyBorder="1" applyAlignment="1" applyProtection="1">
      <alignment horizontal="center" vertical="center"/>
      <protection locked="0"/>
    </xf>
    <xf numFmtId="3" fontId="22" fillId="8" borderId="9" xfId="1" applyNumberFormat="1" applyFont="1" applyFill="1" applyBorder="1" applyAlignment="1" applyProtection="1">
      <alignment horizontal="center" vertical="center"/>
      <protection locked="0"/>
    </xf>
    <xf numFmtId="3" fontId="22" fillId="8" borderId="8" xfId="1" applyNumberFormat="1" applyFont="1" applyFill="1" applyBorder="1" applyAlignment="1" applyProtection="1">
      <alignment horizontal="center" vertical="center"/>
      <protection locked="0"/>
    </xf>
    <xf numFmtId="0" fontId="25" fillId="8" borderId="19" xfId="1" applyFont="1" applyFill="1" applyBorder="1" applyAlignment="1" applyProtection="1">
      <alignment horizontal="center" vertical="center"/>
      <protection locked="0"/>
    </xf>
    <xf numFmtId="3" fontId="44" fillId="2" borderId="18" xfId="1" applyNumberFormat="1" applyFont="1" applyFill="1" applyBorder="1" applyAlignment="1">
      <alignment horizontal="center" vertical="center" wrapText="1"/>
    </xf>
    <xf numFmtId="3" fontId="22" fillId="8" borderId="18" xfId="1" applyNumberFormat="1" applyFont="1" applyFill="1" applyBorder="1" applyAlignment="1" applyProtection="1">
      <alignment horizontal="center" vertical="center"/>
      <protection locked="0"/>
    </xf>
    <xf numFmtId="3" fontId="64" fillId="2" borderId="8" xfId="1" applyNumberFormat="1" applyFont="1" applyFill="1" applyBorder="1" applyAlignment="1">
      <alignment horizontal="center" vertical="center" wrapText="1"/>
    </xf>
    <xf numFmtId="3" fontId="76" fillId="8" borderId="8" xfId="1" applyNumberFormat="1" applyFont="1" applyFill="1" applyBorder="1" applyAlignment="1" applyProtection="1">
      <alignment horizontal="center" vertical="center"/>
      <protection locked="0"/>
    </xf>
    <xf numFmtId="3" fontId="44" fillId="2" borderId="25" xfId="1" applyNumberFormat="1" applyFont="1" applyFill="1" applyBorder="1" applyAlignment="1">
      <alignment horizontal="center" vertical="center"/>
    </xf>
    <xf numFmtId="165" fontId="76" fillId="8" borderId="25" xfId="1" applyNumberFormat="1" applyFont="1" applyFill="1" applyBorder="1" applyAlignment="1" applyProtection="1">
      <alignment horizontal="center" vertical="center"/>
      <protection locked="0"/>
    </xf>
    <xf numFmtId="165" fontId="25" fillId="8" borderId="25" xfId="1" applyNumberFormat="1" applyFont="1" applyFill="1" applyBorder="1" applyAlignment="1" applyProtection="1">
      <alignment horizontal="center" vertical="center"/>
      <protection locked="0"/>
    </xf>
    <xf numFmtId="2" fontId="76" fillId="8" borderId="25" xfId="1" applyNumberFormat="1" applyFont="1" applyFill="1" applyBorder="1" applyAlignment="1" applyProtection="1">
      <alignment horizontal="center" vertical="center"/>
      <protection locked="0"/>
    </xf>
    <xf numFmtId="0" fontId="0" fillId="8" borderId="25" xfId="0" applyFill="1" applyBorder="1" applyAlignment="1">
      <alignment horizontal="center"/>
    </xf>
    <xf numFmtId="0" fontId="0" fillId="8" borderId="26" xfId="0" applyFill="1" applyBorder="1" applyAlignment="1">
      <alignment horizontal="center"/>
    </xf>
    <xf numFmtId="0" fontId="1" fillId="0" borderId="0" xfId="1" applyAlignment="1">
      <alignment horizontal="center"/>
    </xf>
    <xf numFmtId="3" fontId="22" fillId="8" borderId="25" xfId="3" applyNumberFormat="1" applyFont="1" applyFill="1" applyBorder="1" applyAlignment="1" applyProtection="1">
      <alignment horizontal="center" vertical="center"/>
      <protection locked="0"/>
    </xf>
    <xf numFmtId="0" fontId="59" fillId="8" borderId="25" xfId="0" applyFont="1" applyFill="1" applyBorder="1" applyAlignment="1">
      <alignment horizontal="center"/>
    </xf>
    <xf numFmtId="0" fontId="44" fillId="10" borderId="25" xfId="1" applyFont="1" applyFill="1" applyBorder="1" applyAlignment="1">
      <alignment horizontal="center" vertical="center" wrapText="1"/>
    </xf>
    <xf numFmtId="3" fontId="22" fillId="8" borderId="34" xfId="1" applyNumberFormat="1" applyFont="1" applyFill="1" applyBorder="1" applyAlignment="1" applyProtection="1">
      <alignment horizontal="center" vertical="center"/>
      <protection locked="0"/>
    </xf>
    <xf numFmtId="3" fontId="76" fillId="8" borderId="35" xfId="1" applyNumberFormat="1" applyFont="1" applyFill="1" applyBorder="1" applyAlignment="1" applyProtection="1">
      <alignment horizontal="center" vertical="center"/>
      <protection locked="0"/>
    </xf>
    <xf numFmtId="3" fontId="76" fillId="8" borderId="34" xfId="1" applyNumberFormat="1" applyFont="1" applyFill="1" applyBorder="1" applyAlignment="1" applyProtection="1">
      <alignment horizontal="center" vertical="center"/>
      <protection locked="0"/>
    </xf>
    <xf numFmtId="0" fontId="26" fillId="0" borderId="13" xfId="1" applyFont="1" applyBorder="1" applyAlignment="1">
      <alignment horizontal="center"/>
    </xf>
    <xf numFmtId="3" fontId="20" fillId="0" borderId="23" xfId="3" applyNumberFormat="1" applyFont="1" applyBorder="1" applyAlignment="1">
      <alignment horizontal="center" vertical="center"/>
    </xf>
    <xf numFmtId="0" fontId="22" fillId="8" borderId="18" xfId="1" applyFont="1" applyFill="1" applyBorder="1" applyAlignment="1" applyProtection="1">
      <alignment horizontal="center" vertical="center"/>
      <protection locked="0"/>
    </xf>
    <xf numFmtId="3" fontId="25" fillId="0" borderId="31" xfId="3" applyNumberFormat="1" applyFont="1" applyBorder="1" applyAlignment="1">
      <alignment horizontal="left" vertical="top"/>
    </xf>
    <xf numFmtId="3" fontId="25" fillId="0" borderId="21" xfId="3" applyNumberFormat="1" applyFont="1" applyBorder="1" applyAlignment="1">
      <alignment horizontal="left" vertical="top"/>
    </xf>
    <xf numFmtId="0" fontId="22" fillId="0" borderId="0" xfId="0" applyFont="1" applyAlignment="1">
      <alignment vertical="center"/>
    </xf>
    <xf numFmtId="0" fontId="20" fillId="0" borderId="0" xfId="0" applyFont="1" applyAlignment="1">
      <alignment vertical="center"/>
    </xf>
    <xf numFmtId="0" fontId="20" fillId="0" borderId="0" xfId="0" applyFont="1"/>
    <xf numFmtId="0" fontId="20" fillId="0" borderId="0" xfId="0" applyFont="1" applyAlignment="1">
      <alignment horizontal="left"/>
    </xf>
    <xf numFmtId="3" fontId="25" fillId="0" borderId="0" xfId="3" applyNumberFormat="1" applyFont="1" applyAlignment="1">
      <alignment horizontal="left" vertical="top"/>
    </xf>
    <xf numFmtId="3" fontId="25" fillId="0" borderId="0" xfId="3" applyNumberFormat="1" applyFont="1" applyAlignment="1">
      <alignment horizontal="left" vertical="top" wrapText="1"/>
    </xf>
    <xf numFmtId="0" fontId="20" fillId="8" borderId="18" xfId="5" applyNumberFormat="1" applyFont="1" applyFill="1" applyBorder="1" applyAlignment="1" applyProtection="1">
      <alignment horizontal="center" vertical="center"/>
      <protection locked="0"/>
    </xf>
    <xf numFmtId="3" fontId="71" fillId="4" borderId="25" xfId="3" applyNumberFormat="1" applyFont="1" applyFill="1" applyBorder="1" applyAlignment="1">
      <alignment vertical="center" wrapText="1"/>
    </xf>
    <xf numFmtId="3" fontId="41" fillId="0" borderId="31" xfId="1" applyNumberFormat="1" applyFont="1" applyBorder="1" applyAlignment="1">
      <alignment horizontal="center" vertical="center"/>
    </xf>
    <xf numFmtId="0" fontId="36" fillId="0" borderId="31" xfId="1" applyFont="1" applyBorder="1" applyAlignment="1">
      <alignment vertical="center"/>
    </xf>
    <xf numFmtId="0" fontId="36" fillId="0" borderId="151" xfId="1" applyFont="1" applyBorder="1" applyAlignment="1">
      <alignment vertical="center"/>
    </xf>
    <xf numFmtId="0" fontId="59" fillId="0" borderId="0" xfId="1" applyFont="1" applyAlignment="1">
      <alignment horizontal="center" vertical="center"/>
    </xf>
    <xf numFmtId="3" fontId="76" fillId="8" borderId="9" xfId="1" applyNumberFormat="1" applyFont="1" applyFill="1" applyBorder="1" applyAlignment="1" applyProtection="1">
      <alignment horizontal="center" vertical="center"/>
      <protection locked="0"/>
    </xf>
    <xf numFmtId="3" fontId="64" fillId="2" borderId="44" xfId="1" applyNumberFormat="1" applyFont="1" applyFill="1" applyBorder="1" applyAlignment="1">
      <alignment horizontal="center" vertical="center" wrapText="1"/>
    </xf>
    <xf numFmtId="3" fontId="76" fillId="8" borderId="18" xfId="1" applyNumberFormat="1" applyFont="1" applyFill="1" applyBorder="1" applyAlignment="1" applyProtection="1">
      <alignment horizontal="center" vertical="center"/>
      <protection locked="0"/>
    </xf>
    <xf numFmtId="3" fontId="26" fillId="0" borderId="18" xfId="1" applyNumberFormat="1" applyFont="1" applyBorder="1" applyAlignment="1">
      <alignment vertical="center"/>
    </xf>
    <xf numFmtId="3" fontId="43" fillId="0" borderId="18" xfId="1" applyNumberFormat="1" applyFont="1" applyBorder="1" applyAlignment="1">
      <alignment vertical="center"/>
    </xf>
    <xf numFmtId="3" fontId="44" fillId="2" borderId="19" xfId="1" applyNumberFormat="1" applyFont="1" applyFill="1" applyBorder="1" applyAlignment="1">
      <alignment horizontal="center" vertical="center"/>
    </xf>
    <xf numFmtId="0" fontId="76" fillId="8" borderId="18" xfId="1" applyFont="1" applyFill="1" applyBorder="1" applyAlignment="1" applyProtection="1">
      <alignment horizontal="center" vertical="center"/>
      <protection locked="0"/>
    </xf>
    <xf numFmtId="3" fontId="64" fillId="2" borderId="3" xfId="1" applyNumberFormat="1" applyFont="1" applyFill="1" applyBorder="1" applyAlignment="1">
      <alignment horizontal="center" vertical="center" wrapText="1"/>
    </xf>
    <xf numFmtId="165" fontId="25" fillId="8" borderId="18" xfId="1" applyNumberFormat="1" applyFont="1" applyFill="1" applyBorder="1" applyAlignment="1" applyProtection="1">
      <alignment horizontal="center" vertical="center"/>
      <protection locked="0"/>
    </xf>
    <xf numFmtId="3" fontId="25" fillId="8" borderId="18" xfId="1" applyNumberFormat="1" applyFont="1" applyFill="1" applyBorder="1" applyAlignment="1" applyProtection="1">
      <alignment horizontal="center" vertical="center"/>
      <protection locked="0"/>
    </xf>
    <xf numFmtId="0" fontId="59" fillId="8" borderId="18" xfId="1" applyFont="1" applyFill="1" applyBorder="1" applyAlignment="1" applyProtection="1">
      <alignment horizontal="center" vertical="center"/>
      <protection locked="0"/>
    </xf>
    <xf numFmtId="165" fontId="76" fillId="8" borderId="18" xfId="1" applyNumberFormat="1" applyFont="1" applyFill="1" applyBorder="1" applyAlignment="1" applyProtection="1">
      <alignment horizontal="center" vertical="center"/>
      <protection locked="0"/>
    </xf>
    <xf numFmtId="0" fontId="25" fillId="8" borderId="18" xfId="1" applyFont="1" applyFill="1" applyBorder="1" applyAlignment="1" applyProtection="1">
      <alignment horizontal="center" vertical="center" wrapText="1"/>
      <protection locked="0"/>
    </xf>
    <xf numFmtId="3" fontId="20" fillId="8" borderId="38" xfId="3" applyNumberFormat="1" applyFont="1" applyFill="1" applyBorder="1" applyAlignment="1" applyProtection="1">
      <alignment horizontal="center" vertical="center"/>
      <protection locked="0"/>
    </xf>
    <xf numFmtId="0" fontId="0" fillId="0" borderId="18" xfId="0" applyBorder="1" applyAlignment="1">
      <alignment horizontal="center" vertical="center" wrapText="1"/>
    </xf>
    <xf numFmtId="173" fontId="0" fillId="0" borderId="18" xfId="0" applyNumberFormat="1" applyBorder="1" applyAlignment="1">
      <alignment horizontal="center"/>
    </xf>
    <xf numFmtId="1" fontId="0" fillId="11" borderId="18" xfId="0" applyNumberFormat="1" applyFill="1" applyBorder="1" applyAlignment="1">
      <alignment horizontal="center"/>
    </xf>
    <xf numFmtId="2" fontId="0" fillId="11" borderId="18" xfId="0" applyNumberFormat="1" applyFill="1" applyBorder="1" applyAlignment="1">
      <alignment horizontal="center"/>
    </xf>
    <xf numFmtId="0" fontId="0" fillId="46" borderId="18" xfId="0" applyFill="1" applyBorder="1" applyAlignment="1">
      <alignment horizontal="center"/>
    </xf>
    <xf numFmtId="2" fontId="0" fillId="46" borderId="18" xfId="0" applyNumberFormat="1" applyFill="1" applyBorder="1" applyAlignment="1">
      <alignment horizontal="center"/>
    </xf>
    <xf numFmtId="165" fontId="0" fillId="46" borderId="18" xfId="0" applyNumberFormat="1" applyFill="1" applyBorder="1" applyAlignment="1">
      <alignment horizontal="center"/>
    </xf>
    <xf numFmtId="0" fontId="127" fillId="0" borderId="18" xfId="0" applyFont="1" applyBorder="1" applyAlignment="1">
      <alignment horizontal="center"/>
    </xf>
    <xf numFmtId="2" fontId="127" fillId="11" borderId="18" xfId="0" applyNumberFormat="1" applyFont="1" applyFill="1" applyBorder="1" applyAlignment="1">
      <alignment horizontal="center"/>
    </xf>
    <xf numFmtId="2" fontId="127" fillId="0" borderId="18" xfId="0" applyNumberFormat="1" applyFont="1" applyBorder="1" applyAlignment="1">
      <alignment horizontal="center"/>
    </xf>
    <xf numFmtId="2" fontId="0" fillId="9" borderId="18" xfId="0" applyNumberFormat="1" applyFill="1" applyBorder="1" applyAlignment="1">
      <alignment horizontal="center"/>
    </xf>
    <xf numFmtId="165" fontId="0" fillId="11" borderId="18" xfId="0" applyNumberFormat="1" applyFill="1" applyBorder="1" applyAlignment="1">
      <alignment horizontal="center"/>
    </xf>
    <xf numFmtId="170" fontId="0" fillId="0" borderId="18" xfId="0" applyNumberFormat="1" applyBorder="1" applyAlignment="1">
      <alignment horizontal="center"/>
    </xf>
    <xf numFmtId="164" fontId="128" fillId="8" borderId="18" xfId="3" applyNumberFormat="1" applyFont="1" applyFill="1" applyBorder="1" applyAlignment="1" applyProtection="1">
      <alignment horizontal="center" vertical="center"/>
      <protection locked="0"/>
    </xf>
    <xf numFmtId="3" fontId="0" fillId="8" borderId="38" xfId="3" applyNumberFormat="1" applyFont="1" applyFill="1" applyBorder="1" applyAlignment="1" applyProtection="1">
      <alignment horizontal="center" vertical="center"/>
      <protection locked="0"/>
    </xf>
    <xf numFmtId="3" fontId="0" fillId="8" borderId="38" xfId="3" applyNumberFormat="1" applyFont="1" applyFill="1" applyBorder="1" applyAlignment="1" applyProtection="1">
      <alignment horizontal="left" vertical="center"/>
      <protection locked="0"/>
    </xf>
    <xf numFmtId="3" fontId="117" fillId="8" borderId="18" xfId="3" applyNumberFormat="1" applyFont="1" applyFill="1" applyBorder="1" applyAlignment="1" applyProtection="1">
      <alignment horizontal="center" vertical="center"/>
      <protection locked="0"/>
    </xf>
    <xf numFmtId="3" fontId="117" fillId="8" borderId="38" xfId="3" applyNumberFormat="1" applyFont="1" applyFill="1" applyBorder="1" applyAlignment="1" applyProtection="1">
      <alignment horizontal="center" vertical="center"/>
      <protection locked="0"/>
    </xf>
    <xf numFmtId="164" fontId="0" fillId="8" borderId="38" xfId="3" applyNumberFormat="1" applyFont="1" applyFill="1" applyBorder="1" applyAlignment="1" applyProtection="1">
      <alignment horizontal="center" vertical="center"/>
      <protection locked="0"/>
    </xf>
    <xf numFmtId="3" fontId="0" fillId="8" borderId="0" xfId="3" applyNumberFormat="1" applyFont="1" applyFill="1" applyAlignment="1" applyProtection="1">
      <alignment horizontal="center" vertical="center"/>
      <protection locked="0"/>
    </xf>
    <xf numFmtId="0" fontId="0" fillId="0" borderId="0" xfId="0" applyAlignment="1">
      <alignment horizontal="center" wrapText="1"/>
    </xf>
    <xf numFmtId="0" fontId="22" fillId="8" borderId="16" xfId="1" applyFont="1" applyFill="1" applyBorder="1" applyAlignment="1" applyProtection="1">
      <alignment horizontal="center" vertical="center"/>
      <protection locked="0"/>
    </xf>
    <xf numFmtId="0" fontId="4" fillId="3" borderId="0" xfId="1" applyFont="1" applyFill="1" applyAlignment="1">
      <alignment vertical="center"/>
    </xf>
    <xf numFmtId="0" fontId="2" fillId="0" borderId="0" xfId="1" applyFont="1"/>
    <xf numFmtId="0" fontId="123" fillId="8" borderId="16" xfId="15" applyFill="1" applyBorder="1" applyAlignment="1" applyProtection="1">
      <alignment horizontal="left" vertical="center"/>
      <protection locked="0"/>
    </xf>
    <xf numFmtId="0" fontId="22" fillId="8" borderId="16" xfId="1" applyFont="1" applyFill="1" applyBorder="1" applyAlignment="1" applyProtection="1">
      <alignment horizontal="left" vertical="center"/>
      <protection locked="0"/>
    </xf>
    <xf numFmtId="0" fontId="10" fillId="0" borderId="0" xfId="1" applyFont="1" applyAlignment="1" applyProtection="1">
      <alignment horizontal="left" vertical="center"/>
      <protection locked="0"/>
    </xf>
    <xf numFmtId="14" fontId="10" fillId="0" borderId="0" xfId="1" applyNumberFormat="1" applyFont="1" applyAlignment="1" applyProtection="1">
      <alignment horizontal="center" vertical="center"/>
      <protection locked="0"/>
    </xf>
    <xf numFmtId="0" fontId="10" fillId="0" borderId="0" xfId="1" applyFont="1" applyAlignment="1" applyProtection="1">
      <alignment horizontal="center" vertical="center"/>
      <protection locked="0"/>
    </xf>
    <xf numFmtId="0" fontId="31" fillId="3" borderId="0" xfId="1" applyFont="1" applyFill="1" applyAlignment="1">
      <alignment horizontal="center" vertical="center"/>
    </xf>
    <xf numFmtId="14" fontId="22" fillId="8" borderId="16" xfId="1" applyNumberFormat="1" applyFont="1" applyFill="1" applyBorder="1" applyAlignment="1" applyProtection="1">
      <alignment horizontal="left" vertical="center"/>
      <protection locked="0"/>
    </xf>
    <xf numFmtId="0" fontId="22" fillId="0" borderId="16" xfId="1" applyFont="1" applyBorder="1" applyAlignment="1" applyProtection="1">
      <alignment horizontal="left" vertical="center"/>
      <protection locked="0"/>
    </xf>
    <xf numFmtId="0" fontId="22" fillId="8" borderId="39" xfId="1" applyFont="1" applyFill="1" applyBorder="1" applyAlignment="1" applyProtection="1">
      <alignment horizontal="left" vertical="center"/>
      <protection locked="0"/>
    </xf>
    <xf numFmtId="0" fontId="22" fillId="8" borderId="130" xfId="1" applyFont="1" applyFill="1" applyBorder="1" applyAlignment="1" applyProtection="1">
      <alignment horizontal="left" vertical="center"/>
      <protection locked="0"/>
    </xf>
    <xf numFmtId="0" fontId="5" fillId="0" borderId="31" xfId="1" applyFont="1" applyBorder="1" applyAlignment="1">
      <alignment horizontal="center" vertical="center"/>
    </xf>
    <xf numFmtId="0" fontId="5" fillId="0" borderId="0" xfId="1" applyFont="1" applyAlignment="1">
      <alignment horizontal="center" vertical="center"/>
    </xf>
    <xf numFmtId="0" fontId="5" fillId="0" borderId="38" xfId="1" applyFont="1" applyBorder="1" applyAlignment="1">
      <alignment horizontal="center" vertical="center"/>
    </xf>
    <xf numFmtId="0" fontId="6" fillId="0" borderId="31" xfId="1" applyFont="1" applyBorder="1" applyAlignment="1">
      <alignment horizontal="center" vertical="center"/>
    </xf>
    <xf numFmtId="0" fontId="6" fillId="0" borderId="0" xfId="1" applyFont="1" applyAlignment="1">
      <alignment horizontal="center" vertical="center"/>
    </xf>
    <xf numFmtId="0" fontId="6" fillId="0" borderId="38" xfId="1" applyFont="1" applyBorder="1" applyAlignment="1">
      <alignment horizontal="center" vertical="center"/>
    </xf>
    <xf numFmtId="0" fontId="7" fillId="0" borderId="31" xfId="1" applyFont="1" applyBorder="1" applyAlignment="1">
      <alignment horizontal="center" vertical="center"/>
    </xf>
    <xf numFmtId="0" fontId="7" fillId="0" borderId="0" xfId="1" applyFont="1" applyAlignment="1">
      <alignment horizontal="center" vertical="center"/>
    </xf>
    <xf numFmtId="0" fontId="7" fillId="0" borderId="38" xfId="1" applyFont="1" applyBorder="1" applyAlignment="1">
      <alignment horizontal="center" vertical="center"/>
    </xf>
    <xf numFmtId="0" fontId="23" fillId="0" borderId="31" xfId="1" applyFont="1" applyBorder="1" applyAlignment="1">
      <alignment horizontal="center" vertical="center"/>
    </xf>
    <xf numFmtId="0" fontId="23" fillId="0" borderId="0" xfId="1" applyFont="1" applyAlignment="1">
      <alignment horizontal="center" vertical="center"/>
    </xf>
    <xf numFmtId="0" fontId="23" fillId="0" borderId="38" xfId="1" applyFont="1" applyBorder="1" applyAlignment="1">
      <alignment horizontal="center" vertical="center"/>
    </xf>
    <xf numFmtId="0" fontId="24" fillId="0" borderId="0" xfId="1" applyFont="1" applyAlignment="1">
      <alignment horizontal="center" vertical="center" wrapText="1"/>
    </xf>
    <xf numFmtId="0" fontId="16" fillId="0" borderId="0" xfId="1" applyFont="1" applyAlignment="1">
      <alignment horizontal="center" vertical="center"/>
    </xf>
    <xf numFmtId="0" fontId="28" fillId="0" borderId="31" xfId="1" applyFont="1" applyBorder="1" applyAlignment="1">
      <alignment horizontal="center" vertical="center"/>
    </xf>
    <xf numFmtId="0" fontId="28" fillId="0" borderId="0" xfId="1" applyFont="1" applyAlignment="1">
      <alignment horizontal="center" vertical="center"/>
    </xf>
    <xf numFmtId="0" fontId="22" fillId="0" borderId="22" xfId="1" applyFont="1" applyBorder="1" applyAlignment="1">
      <alignment horizontal="center" vertical="center"/>
    </xf>
    <xf numFmtId="0" fontId="25" fillId="0" borderId="0" xfId="1" applyFont="1" applyAlignment="1">
      <alignment horizontal="center" vertical="center"/>
    </xf>
    <xf numFmtId="0" fontId="25" fillId="0" borderId="38" xfId="1" applyFont="1" applyBorder="1" applyAlignment="1">
      <alignment horizontal="center" vertical="center"/>
    </xf>
    <xf numFmtId="0" fontId="22" fillId="8" borderId="25" xfId="1" applyFont="1" applyFill="1" applyBorder="1" applyAlignment="1" applyProtection="1">
      <alignment horizontal="center" vertical="center"/>
      <protection locked="0"/>
    </xf>
    <xf numFmtId="0" fontId="22" fillId="8" borderId="15" xfId="1" applyFont="1" applyFill="1" applyBorder="1" applyAlignment="1" applyProtection="1">
      <alignment horizontal="center" vertical="center"/>
      <protection locked="0"/>
    </xf>
    <xf numFmtId="0" fontId="22" fillId="8" borderId="26" xfId="1" applyFont="1" applyFill="1" applyBorder="1" applyAlignment="1" applyProtection="1">
      <alignment horizontal="center" vertical="center"/>
      <protection locked="0"/>
    </xf>
    <xf numFmtId="0" fontId="22" fillId="8" borderId="0" xfId="1" applyFont="1" applyFill="1" applyAlignment="1" applyProtection="1">
      <alignment horizontal="center" vertical="center"/>
      <protection locked="0"/>
    </xf>
    <xf numFmtId="0" fontId="22" fillId="8" borderId="39" xfId="1" applyFont="1" applyFill="1" applyBorder="1" applyAlignment="1" applyProtection="1">
      <alignment horizontal="center" vertical="center"/>
      <protection locked="0"/>
    </xf>
    <xf numFmtId="3" fontId="20" fillId="8" borderId="19" xfId="3" applyNumberFormat="1" applyFont="1" applyFill="1" applyBorder="1" applyAlignment="1" applyProtection="1">
      <alignment horizontal="center" vertical="center" wrapText="1"/>
      <protection locked="0"/>
    </xf>
    <xf numFmtId="3" fontId="20" fillId="8" borderId="13" xfId="3" applyNumberFormat="1" applyFont="1" applyFill="1" applyBorder="1" applyAlignment="1" applyProtection="1">
      <alignment horizontal="center" vertical="center" wrapText="1"/>
      <protection locked="0"/>
    </xf>
    <xf numFmtId="3" fontId="20" fillId="8" borderId="14" xfId="3" applyNumberFormat="1" applyFont="1" applyFill="1" applyBorder="1" applyAlignment="1" applyProtection="1">
      <alignment horizontal="center" vertical="center" wrapText="1"/>
      <protection locked="0"/>
    </xf>
    <xf numFmtId="3" fontId="20" fillId="8" borderId="31" xfId="3" applyNumberFormat="1" applyFont="1" applyFill="1" applyBorder="1" applyAlignment="1" applyProtection="1">
      <alignment horizontal="center" vertical="center" wrapText="1"/>
      <protection locked="0"/>
    </xf>
    <xf numFmtId="3" fontId="20" fillId="8" borderId="0" xfId="3" applyNumberFormat="1" applyFont="1" applyFill="1" applyAlignment="1" applyProtection="1">
      <alignment horizontal="center" vertical="center" wrapText="1"/>
      <protection locked="0"/>
    </xf>
    <xf numFmtId="3" fontId="20" fillId="8" borderId="38" xfId="3" applyNumberFormat="1" applyFont="1" applyFill="1" applyBorder="1" applyAlignment="1" applyProtection="1">
      <alignment horizontal="center" vertical="center" wrapText="1"/>
      <protection locked="0"/>
    </xf>
    <xf numFmtId="3" fontId="20" fillId="8" borderId="21" xfId="3" applyNumberFormat="1" applyFont="1" applyFill="1" applyBorder="1" applyAlignment="1" applyProtection="1">
      <alignment horizontal="center" vertical="center" wrapText="1"/>
      <protection locked="0"/>
    </xf>
    <xf numFmtId="3" fontId="20" fillId="8" borderId="22" xfId="3" applyNumberFormat="1" applyFont="1" applyFill="1" applyBorder="1" applyAlignment="1" applyProtection="1">
      <alignment horizontal="center" vertical="center" wrapText="1"/>
      <protection locked="0"/>
    </xf>
    <xf numFmtId="3" fontId="20" fillId="8" borderId="23" xfId="3" applyNumberFormat="1" applyFont="1" applyFill="1" applyBorder="1" applyAlignment="1" applyProtection="1">
      <alignment horizontal="center" vertical="center" wrapText="1"/>
      <protection locked="0"/>
    </xf>
    <xf numFmtId="3" fontId="20" fillId="8" borderId="25" xfId="3" applyNumberFormat="1" applyFont="1" applyFill="1" applyBorder="1" applyAlignment="1" applyProtection="1">
      <alignment horizontal="center" vertical="center"/>
      <protection locked="0"/>
    </xf>
    <xf numFmtId="3" fontId="20" fillId="8" borderId="26" xfId="3" applyNumberFormat="1" applyFont="1" applyFill="1" applyBorder="1" applyAlignment="1" applyProtection="1">
      <alignment horizontal="center" vertical="center"/>
      <protection locked="0"/>
    </xf>
    <xf numFmtId="3" fontId="32" fillId="6" borderId="3" xfId="3" applyNumberFormat="1" applyFont="1" applyFill="1" applyBorder="1" applyAlignment="1">
      <alignment horizontal="center" vertical="center"/>
    </xf>
    <xf numFmtId="3" fontId="32" fillId="6" borderId="2" xfId="3" applyNumberFormat="1" applyFont="1" applyFill="1" applyBorder="1" applyAlignment="1">
      <alignment horizontal="center" vertical="center"/>
    </xf>
    <xf numFmtId="3" fontId="32" fillId="6" borderId="4" xfId="3" applyNumberFormat="1" applyFont="1" applyFill="1" applyBorder="1" applyAlignment="1">
      <alignment horizontal="center" vertical="center"/>
    </xf>
    <xf numFmtId="3" fontId="20" fillId="8" borderId="15" xfId="3" applyNumberFormat="1" applyFont="1" applyFill="1" applyBorder="1" applyAlignment="1" applyProtection="1">
      <alignment horizontal="center" vertical="center"/>
      <protection locked="0"/>
    </xf>
    <xf numFmtId="3" fontId="20" fillId="8" borderId="8" xfId="3" applyNumberFormat="1" applyFont="1" applyFill="1" applyBorder="1" applyAlignment="1" applyProtection="1">
      <alignment horizontal="center" vertical="center"/>
      <protection locked="0"/>
    </xf>
    <xf numFmtId="3" fontId="20" fillId="8" borderId="9" xfId="3" applyNumberFormat="1" applyFont="1" applyFill="1" applyBorder="1" applyAlignment="1" applyProtection="1">
      <alignment horizontal="center" vertical="center"/>
      <protection locked="0"/>
    </xf>
    <xf numFmtId="3" fontId="20" fillId="8" borderId="10" xfId="3" applyNumberFormat="1" applyFont="1" applyFill="1" applyBorder="1" applyAlignment="1" applyProtection="1">
      <alignment horizontal="center" vertical="center"/>
      <protection locked="0"/>
    </xf>
    <xf numFmtId="3" fontId="20" fillId="8" borderId="8" xfId="3" applyNumberFormat="1" applyFont="1" applyFill="1" applyBorder="1" applyAlignment="1" applyProtection="1">
      <alignment horizontal="center" vertical="center" wrapText="1"/>
      <protection locked="0"/>
    </xf>
    <xf numFmtId="3" fontId="20" fillId="8" borderId="9" xfId="3" applyNumberFormat="1" applyFont="1" applyFill="1" applyBorder="1" applyAlignment="1" applyProtection="1">
      <alignment horizontal="center" vertical="center" wrapText="1"/>
      <protection locked="0"/>
    </xf>
    <xf numFmtId="3" fontId="20" fillId="8" borderId="10" xfId="3" applyNumberFormat="1" applyFont="1" applyFill="1" applyBorder="1" applyAlignment="1" applyProtection="1">
      <alignment horizontal="center" vertical="center" wrapText="1"/>
      <protection locked="0"/>
    </xf>
    <xf numFmtId="3" fontId="20" fillId="0" borderId="5" xfId="3" applyNumberFormat="1" applyFont="1" applyBorder="1" applyAlignment="1" applyProtection="1">
      <alignment horizontal="left" vertical="center"/>
      <protection locked="0"/>
    </xf>
    <xf numFmtId="3" fontId="20" fillId="0" borderId="6" xfId="3" applyNumberFormat="1" applyFont="1" applyBorder="1" applyAlignment="1" applyProtection="1">
      <alignment horizontal="left" vertical="center"/>
      <protection locked="0"/>
    </xf>
    <xf numFmtId="3" fontId="20" fillId="0" borderId="24" xfId="3" applyNumberFormat="1" applyFont="1" applyBorder="1" applyAlignment="1" applyProtection="1">
      <alignment horizontal="left" vertical="center"/>
      <protection locked="0"/>
    </xf>
    <xf numFmtId="3" fontId="20" fillId="0" borderId="42" xfId="3" applyNumberFormat="1" applyFont="1" applyBorder="1" applyAlignment="1">
      <alignment horizontal="center" vertical="center"/>
    </xf>
    <xf numFmtId="3" fontId="20" fillId="0" borderId="36" xfId="3" applyNumberFormat="1" applyFont="1" applyBorder="1" applyAlignment="1">
      <alignment horizontal="center" vertical="center"/>
    </xf>
    <xf numFmtId="3" fontId="20" fillId="0" borderId="130" xfId="3" applyNumberFormat="1" applyFont="1" applyBorder="1" applyAlignment="1" applyProtection="1">
      <alignment horizontal="center" vertical="center"/>
      <protection locked="0"/>
    </xf>
    <xf numFmtId="3" fontId="20" fillId="0" borderId="50" xfId="3" applyNumberFormat="1" applyFont="1" applyBorder="1" applyAlignment="1" applyProtection="1">
      <alignment horizontal="center" vertical="center"/>
      <protection locked="0"/>
    </xf>
    <xf numFmtId="3" fontId="20" fillId="0" borderId="147" xfId="3" applyNumberFormat="1" applyFont="1" applyBorder="1" applyAlignment="1" applyProtection="1">
      <alignment horizontal="center" vertical="center"/>
      <protection locked="0"/>
    </xf>
    <xf numFmtId="3" fontId="20" fillId="8" borderId="1" xfId="3" applyNumberFormat="1" applyFont="1" applyFill="1" applyBorder="1" applyAlignment="1" applyProtection="1">
      <alignment horizontal="center" vertical="center"/>
      <protection locked="0"/>
    </xf>
    <xf numFmtId="3" fontId="20" fillId="8" borderId="0" xfId="3" applyNumberFormat="1" applyFont="1" applyFill="1" applyAlignment="1" applyProtection="1">
      <alignment horizontal="center" vertical="center"/>
      <protection locked="0"/>
    </xf>
    <xf numFmtId="3" fontId="20" fillId="8" borderId="11" xfId="3" applyNumberFormat="1" applyFont="1" applyFill="1" applyBorder="1" applyAlignment="1" applyProtection="1">
      <alignment horizontal="center" vertical="center"/>
      <protection locked="0"/>
    </xf>
    <xf numFmtId="3" fontId="20" fillId="8" borderId="18" xfId="3" applyNumberFormat="1" applyFont="1" applyFill="1" applyBorder="1" applyAlignment="1" applyProtection="1">
      <alignment horizontal="left" vertical="center"/>
      <protection locked="0"/>
    </xf>
    <xf numFmtId="164" fontId="20" fillId="8" borderId="18" xfId="3" applyNumberFormat="1" applyFont="1" applyFill="1" applyBorder="1" applyAlignment="1" applyProtection="1">
      <alignment horizontal="center" vertical="center"/>
      <protection locked="0"/>
    </xf>
    <xf numFmtId="3" fontId="20" fillId="8" borderId="18" xfId="3" applyNumberFormat="1" applyFont="1" applyFill="1" applyBorder="1" applyAlignment="1" applyProtection="1">
      <alignment horizontal="center" vertical="center"/>
      <protection locked="0"/>
    </xf>
    <xf numFmtId="164" fontId="20" fillId="0" borderId="0" xfId="3" applyNumberFormat="1" applyFont="1" applyAlignment="1" applyProtection="1">
      <alignment horizontal="center" vertical="center"/>
      <protection locked="0"/>
    </xf>
    <xf numFmtId="0" fontId="20" fillId="0" borderId="0" xfId="4" applyNumberFormat="1" applyFont="1" applyFill="1" applyBorder="1" applyAlignment="1" applyProtection="1">
      <alignment horizontal="center" vertical="center"/>
      <protection locked="0"/>
    </xf>
    <xf numFmtId="3" fontId="20" fillId="0" borderId="49" xfId="3" applyNumberFormat="1" applyFont="1" applyBorder="1" applyAlignment="1" applyProtection="1">
      <alignment horizontal="center" vertical="center"/>
      <protection locked="0"/>
    </xf>
    <xf numFmtId="3" fontId="20" fillId="8" borderId="25" xfId="3" applyNumberFormat="1" applyFont="1" applyFill="1" applyBorder="1" applyAlignment="1" applyProtection="1">
      <alignment horizontal="left" vertical="center"/>
      <protection locked="0"/>
    </xf>
    <xf numFmtId="3" fontId="20" fillId="8" borderId="15" xfId="3" applyNumberFormat="1" applyFont="1" applyFill="1" applyBorder="1" applyAlignment="1" applyProtection="1">
      <alignment horizontal="left" vertical="center"/>
      <protection locked="0"/>
    </xf>
    <xf numFmtId="3" fontId="20" fillId="8" borderId="26" xfId="3" applyNumberFormat="1" applyFont="1" applyFill="1" applyBorder="1" applyAlignment="1" applyProtection="1">
      <alignment horizontal="left" vertical="center"/>
      <protection locked="0"/>
    </xf>
    <xf numFmtId="3" fontId="59" fillId="8" borderId="18" xfId="3" applyNumberFormat="1" applyFont="1" applyFill="1" applyBorder="1" applyAlignment="1" applyProtection="1">
      <alignment horizontal="center" vertical="center"/>
      <protection locked="0"/>
    </xf>
    <xf numFmtId="3" fontId="33" fillId="0" borderId="18" xfId="3" applyNumberFormat="1" applyFont="1" applyBorder="1" applyAlignment="1">
      <alignment horizontal="center" vertical="center"/>
    </xf>
    <xf numFmtId="164" fontId="20" fillId="0" borderId="18" xfId="3" applyNumberFormat="1" applyFont="1" applyBorder="1" applyAlignment="1">
      <alignment horizontal="center" vertical="center" wrapText="1"/>
    </xf>
    <xf numFmtId="3" fontId="20" fillId="0" borderId="18" xfId="3" applyNumberFormat="1" applyFont="1" applyBorder="1" applyAlignment="1">
      <alignment horizontal="center" vertical="center"/>
    </xf>
    <xf numFmtId="164" fontId="20" fillId="0" borderId="0" xfId="3" applyNumberFormat="1" applyFont="1" applyAlignment="1">
      <alignment horizontal="center" vertical="center"/>
    </xf>
    <xf numFmtId="0" fontId="20" fillId="0" borderId="0" xfId="4" applyNumberFormat="1" applyFont="1" applyFill="1" applyBorder="1" applyAlignment="1" applyProtection="1">
      <alignment horizontal="center" vertical="center"/>
    </xf>
    <xf numFmtId="3" fontId="20" fillId="0" borderId="0" xfId="3" applyNumberFormat="1" applyFont="1" applyAlignment="1">
      <alignment horizontal="center" vertical="center"/>
    </xf>
    <xf numFmtId="9" fontId="20" fillId="0" borderId="0" xfId="4" applyFont="1" applyFill="1" applyBorder="1" applyAlignment="1" applyProtection="1">
      <alignment horizontal="center" vertical="center"/>
    </xf>
    <xf numFmtId="0" fontId="20" fillId="0" borderId="0" xfId="9" applyNumberFormat="1" applyFont="1" applyFill="1" applyBorder="1" applyAlignment="1" applyProtection="1">
      <alignment horizontal="center" vertical="center"/>
      <protection locked="0"/>
    </xf>
    <xf numFmtId="4" fontId="20" fillId="8" borderId="18" xfId="3" applyNumberFormat="1" applyFont="1" applyFill="1" applyBorder="1" applyAlignment="1" applyProtection="1">
      <alignment horizontal="center" vertical="center"/>
      <protection locked="0"/>
    </xf>
    <xf numFmtId="3" fontId="20" fillId="0" borderId="21" xfId="3" applyNumberFormat="1" applyFont="1" applyBorder="1" applyAlignment="1" applyProtection="1">
      <alignment horizontal="left" vertical="center"/>
      <protection locked="0"/>
    </xf>
    <xf numFmtId="3" fontId="20" fillId="0" borderId="22" xfId="3" applyNumberFormat="1" applyFont="1" applyBorder="1" applyAlignment="1" applyProtection="1">
      <alignment horizontal="left" vertical="center"/>
      <protection locked="0"/>
    </xf>
    <xf numFmtId="3" fontId="20" fillId="0" borderId="23" xfId="3" applyNumberFormat="1" applyFont="1" applyBorder="1" applyAlignment="1" applyProtection="1">
      <alignment horizontal="left" vertical="center"/>
      <protection locked="0"/>
    </xf>
    <xf numFmtId="3" fontId="20" fillId="0" borderId="25" xfId="3" applyNumberFormat="1" applyFont="1" applyBorder="1" applyAlignment="1">
      <alignment horizontal="center" vertical="center"/>
    </xf>
    <xf numFmtId="3" fontId="20" fillId="0" borderId="26" xfId="3" applyNumberFormat="1" applyFont="1" applyBorder="1" applyAlignment="1">
      <alignment horizontal="center" vertical="center"/>
    </xf>
    <xf numFmtId="3" fontId="20" fillId="8" borderId="31" xfId="3" applyNumberFormat="1" applyFont="1" applyFill="1" applyBorder="1" applyAlignment="1" applyProtection="1">
      <alignment horizontal="center" vertical="center"/>
      <protection locked="0"/>
    </xf>
    <xf numFmtId="3" fontId="20" fillId="8" borderId="38" xfId="3" applyNumberFormat="1" applyFont="1" applyFill="1" applyBorder="1" applyAlignment="1" applyProtection="1">
      <alignment horizontal="center" vertical="center"/>
      <protection locked="0"/>
    </xf>
    <xf numFmtId="3" fontId="32" fillId="6" borderId="19" xfId="3" applyNumberFormat="1" applyFont="1" applyFill="1" applyBorder="1" applyAlignment="1">
      <alignment horizontal="center" vertical="center"/>
    </xf>
    <xf numFmtId="3" fontId="32" fillId="6" borderId="13" xfId="3" applyNumberFormat="1" applyFont="1" applyFill="1" applyBorder="1" applyAlignment="1">
      <alignment horizontal="center" vertical="center"/>
    </xf>
    <xf numFmtId="3" fontId="32" fillId="6" borderId="14" xfId="3" applyNumberFormat="1" applyFont="1" applyFill="1" applyBorder="1" applyAlignment="1">
      <alignment horizontal="center" vertical="center"/>
    </xf>
    <xf numFmtId="3" fontId="34" fillId="4" borderId="25" xfId="3" applyNumberFormat="1" applyFont="1" applyFill="1" applyBorder="1" applyAlignment="1">
      <alignment horizontal="center" vertical="center"/>
    </xf>
    <xf numFmtId="3" fontId="34" fillId="4" borderId="15" xfId="3" applyNumberFormat="1" applyFont="1" applyFill="1" applyBorder="1" applyAlignment="1">
      <alignment horizontal="center" vertical="center"/>
    </xf>
    <xf numFmtId="3" fontId="34" fillId="4" borderId="26" xfId="3" applyNumberFormat="1" applyFont="1" applyFill="1" applyBorder="1" applyAlignment="1">
      <alignment horizontal="center" vertical="center"/>
    </xf>
    <xf numFmtId="4" fontId="20" fillId="8" borderId="25" xfId="3" applyNumberFormat="1" applyFont="1" applyFill="1" applyBorder="1" applyAlignment="1" applyProtection="1">
      <alignment horizontal="center" vertical="center"/>
      <protection locked="0"/>
    </xf>
    <xf numFmtId="4" fontId="20" fillId="8" borderId="15" xfId="3" applyNumberFormat="1" applyFont="1" applyFill="1" applyBorder="1" applyAlignment="1" applyProtection="1">
      <alignment horizontal="center" vertical="center"/>
      <protection locked="0"/>
    </xf>
    <xf numFmtId="4" fontId="20" fillId="8" borderId="26" xfId="3" applyNumberFormat="1" applyFont="1" applyFill="1" applyBorder="1" applyAlignment="1" applyProtection="1">
      <alignment horizontal="center" vertical="center"/>
      <protection locked="0"/>
    </xf>
    <xf numFmtId="3" fontId="20" fillId="8" borderId="124" xfId="3" applyNumberFormat="1" applyFont="1" applyFill="1" applyBorder="1" applyAlignment="1" applyProtection="1">
      <alignment horizontal="center" vertical="center"/>
      <protection locked="0"/>
    </xf>
    <xf numFmtId="3" fontId="34" fillId="4" borderId="19" xfId="3" applyNumberFormat="1" applyFont="1" applyFill="1" applyBorder="1" applyAlignment="1">
      <alignment horizontal="center" vertical="center" wrapText="1"/>
    </xf>
    <xf numFmtId="3" fontId="34" fillId="4" borderId="13" xfId="3" applyNumberFormat="1" applyFont="1" applyFill="1" applyBorder="1" applyAlignment="1">
      <alignment horizontal="center" vertical="center" wrapText="1"/>
    </xf>
    <xf numFmtId="3" fontId="34" fillId="4" borderId="14" xfId="3" applyNumberFormat="1" applyFont="1" applyFill="1" applyBorder="1" applyAlignment="1">
      <alignment horizontal="center" vertical="center" wrapText="1"/>
    </xf>
    <xf numFmtId="3" fontId="34" fillId="4" borderId="31" xfId="3" applyNumberFormat="1" applyFont="1" applyFill="1" applyBorder="1" applyAlignment="1">
      <alignment horizontal="center" vertical="center" wrapText="1"/>
    </xf>
    <xf numFmtId="3" fontId="34" fillId="4" borderId="0" xfId="3" applyNumberFormat="1" applyFont="1" applyFill="1" applyAlignment="1">
      <alignment horizontal="center" vertical="center" wrapText="1"/>
    </xf>
    <xf numFmtId="3" fontId="34" fillId="4" borderId="38" xfId="3" applyNumberFormat="1" applyFont="1" applyFill="1" applyBorder="1" applyAlignment="1">
      <alignment horizontal="center" vertical="center" wrapText="1"/>
    </xf>
    <xf numFmtId="3" fontId="34" fillId="4" borderId="21" xfId="3" applyNumberFormat="1" applyFont="1" applyFill="1" applyBorder="1" applyAlignment="1">
      <alignment horizontal="center" vertical="center" wrapText="1"/>
    </xf>
    <xf numFmtId="3" fontId="34" fillId="4" borderId="22" xfId="3" applyNumberFormat="1" applyFont="1" applyFill="1" applyBorder="1" applyAlignment="1">
      <alignment horizontal="center" vertical="center" wrapText="1"/>
    </xf>
    <xf numFmtId="3" fontId="34" fillId="4" borderId="23" xfId="3" applyNumberFormat="1" applyFont="1" applyFill="1" applyBorder="1" applyAlignment="1">
      <alignment horizontal="center" vertical="center" wrapText="1"/>
    </xf>
    <xf numFmtId="3" fontId="34" fillId="0" borderId="0" xfId="3" applyNumberFormat="1" applyFont="1" applyAlignment="1">
      <alignment horizontal="center" vertical="center" wrapText="1"/>
    </xf>
    <xf numFmtId="3" fontId="34" fillId="0" borderId="0" xfId="3" applyNumberFormat="1" applyFont="1" applyAlignment="1">
      <alignment horizontal="center" vertical="center"/>
    </xf>
    <xf numFmtId="3" fontId="33" fillId="0" borderId="0" xfId="3" applyNumberFormat="1" applyFont="1" applyAlignment="1">
      <alignment horizontal="center" vertical="center" wrapText="1"/>
    </xf>
    <xf numFmtId="3" fontId="21" fillId="0" borderId="13" xfId="3" applyNumberFormat="1" applyFont="1" applyBorder="1" applyAlignment="1">
      <alignment horizontal="left" vertical="center" wrapText="1"/>
    </xf>
    <xf numFmtId="3" fontId="21" fillId="0" borderId="14" xfId="3" applyNumberFormat="1" applyFont="1" applyBorder="1" applyAlignment="1">
      <alignment horizontal="left" vertical="center" wrapText="1"/>
    </xf>
    <xf numFmtId="3" fontId="42" fillId="39" borderId="124" xfId="3" applyNumberFormat="1" applyFont="1" applyFill="1" applyBorder="1" applyAlignment="1">
      <alignment horizontal="center" vertical="center" wrapText="1"/>
    </xf>
    <xf numFmtId="3" fontId="59" fillId="8" borderId="125" xfId="3" applyNumberFormat="1" applyFont="1" applyFill="1" applyBorder="1" applyAlignment="1" applyProtection="1">
      <alignment horizontal="center" vertical="center"/>
      <protection locked="0"/>
    </xf>
    <xf numFmtId="3" fontId="59" fillId="8" borderId="124" xfId="3" applyNumberFormat="1" applyFont="1" applyFill="1" applyBorder="1" applyAlignment="1" applyProtection="1">
      <alignment horizontal="center" vertical="center"/>
      <protection locked="0"/>
    </xf>
    <xf numFmtId="3" fontId="42" fillId="39" borderId="124" xfId="3" applyNumberFormat="1" applyFont="1" applyFill="1" applyBorder="1" applyAlignment="1" applyProtection="1">
      <alignment horizontal="center" vertical="center" wrapText="1"/>
      <protection locked="0"/>
    </xf>
    <xf numFmtId="3" fontId="32" fillId="6" borderId="21" xfId="3" applyNumberFormat="1" applyFont="1" applyFill="1" applyBorder="1" applyAlignment="1">
      <alignment horizontal="center" vertical="center"/>
    </xf>
    <xf numFmtId="3" fontId="32" fillId="6" borderId="22" xfId="3" applyNumberFormat="1" applyFont="1" applyFill="1" applyBorder="1" applyAlignment="1">
      <alignment horizontal="center" vertical="center"/>
    </xf>
    <xf numFmtId="3" fontId="20" fillId="8" borderId="0" xfId="3" applyNumberFormat="1" applyFont="1" applyFill="1" applyAlignment="1" applyProtection="1">
      <alignment horizontal="left" vertical="top" wrapText="1"/>
      <protection locked="0"/>
    </xf>
    <xf numFmtId="3" fontId="20" fillId="0" borderId="19" xfId="3" applyNumberFormat="1" applyFont="1" applyBorder="1" applyAlignment="1">
      <alignment horizontal="left" vertical="center" wrapText="1"/>
    </xf>
    <xf numFmtId="3" fontId="20" fillId="0" borderId="13" xfId="3" applyNumberFormat="1" applyFont="1" applyBorder="1" applyAlignment="1">
      <alignment horizontal="left" vertical="center" wrapText="1"/>
    </xf>
    <xf numFmtId="3" fontId="20" fillId="0" borderId="14" xfId="3" applyNumberFormat="1" applyFont="1" applyBorder="1" applyAlignment="1">
      <alignment horizontal="left" vertical="center" wrapText="1"/>
    </xf>
    <xf numFmtId="3" fontId="20" fillId="0" borderId="31" xfId="3" applyNumberFormat="1" applyFont="1" applyBorder="1" applyAlignment="1">
      <alignment horizontal="left" vertical="center" wrapText="1"/>
    </xf>
    <xf numFmtId="3" fontId="20" fillId="0" borderId="0" xfId="3" applyNumberFormat="1" applyFont="1" applyAlignment="1">
      <alignment horizontal="left" vertical="center" wrapText="1"/>
    </xf>
    <xf numFmtId="3" fontId="20" fillId="0" borderId="38" xfId="3" applyNumberFormat="1" applyFont="1" applyBorder="1" applyAlignment="1">
      <alignment horizontal="left" vertical="center" wrapText="1"/>
    </xf>
    <xf numFmtId="3" fontId="20" fillId="0" borderId="21" xfId="3" applyNumberFormat="1" applyFont="1" applyBorder="1" applyAlignment="1">
      <alignment horizontal="left" vertical="center" wrapText="1"/>
    </xf>
    <xf numFmtId="3" fontId="20" fillId="0" borderId="22" xfId="3" applyNumberFormat="1" applyFont="1" applyBorder="1" applyAlignment="1">
      <alignment horizontal="left" vertical="center" wrapText="1"/>
    </xf>
    <xf numFmtId="3" fontId="20" fillId="0" borderId="23" xfId="3" applyNumberFormat="1" applyFont="1" applyBorder="1" applyAlignment="1">
      <alignment horizontal="left" vertical="center" wrapText="1"/>
    </xf>
    <xf numFmtId="3" fontId="18" fillId="0" borderId="25" xfId="3" applyNumberFormat="1" applyFont="1" applyBorder="1" applyAlignment="1">
      <alignment horizontal="center" vertical="center"/>
    </xf>
    <xf numFmtId="3" fontId="18" fillId="0" borderId="26" xfId="3" applyNumberFormat="1" applyFont="1" applyBorder="1" applyAlignment="1">
      <alignment horizontal="center" vertical="center"/>
    </xf>
    <xf numFmtId="3" fontId="20" fillId="0" borderId="0" xfId="3" applyNumberFormat="1" applyFont="1" applyAlignment="1">
      <alignment horizontal="center" vertical="center" wrapText="1"/>
    </xf>
    <xf numFmtId="3" fontId="44" fillId="2" borderId="19" xfId="1" applyNumberFormat="1" applyFont="1" applyFill="1" applyBorder="1" applyAlignment="1">
      <alignment horizontal="center" vertical="center" wrapText="1"/>
    </xf>
    <xf numFmtId="3" fontId="44" fillId="2" borderId="13" xfId="1" applyNumberFormat="1" applyFont="1" applyFill="1" applyBorder="1" applyAlignment="1">
      <alignment horizontal="center" vertical="center" wrapText="1"/>
    </xf>
    <xf numFmtId="3" fontId="44" fillId="2" borderId="14" xfId="1" applyNumberFormat="1" applyFont="1" applyFill="1" applyBorder="1" applyAlignment="1">
      <alignment horizontal="center" vertical="center" wrapText="1"/>
    </xf>
    <xf numFmtId="3" fontId="44" fillId="2" borderId="31" xfId="1" applyNumberFormat="1" applyFont="1" applyFill="1" applyBorder="1" applyAlignment="1">
      <alignment horizontal="center" vertical="center" wrapText="1"/>
    </xf>
    <xf numFmtId="3" fontId="44" fillId="2" borderId="0" xfId="1" applyNumberFormat="1" applyFont="1" applyFill="1" applyAlignment="1">
      <alignment horizontal="center" vertical="center" wrapText="1"/>
    </xf>
    <xf numFmtId="3" fontId="44" fillId="2" borderId="38" xfId="1" applyNumberFormat="1" applyFont="1" applyFill="1" applyBorder="1" applyAlignment="1">
      <alignment horizontal="center" vertical="center" wrapText="1"/>
    </xf>
    <xf numFmtId="14" fontId="22" fillId="8" borderId="18" xfId="1" applyNumberFormat="1" applyFont="1" applyFill="1" applyBorder="1" applyAlignment="1" applyProtection="1">
      <alignment horizontal="center" vertical="center" wrapText="1"/>
      <protection locked="0"/>
    </xf>
    <xf numFmtId="14" fontId="22" fillId="8" borderId="18" xfId="1" applyNumberFormat="1" applyFont="1" applyFill="1" applyBorder="1" applyAlignment="1" applyProtection="1">
      <alignment horizontal="center"/>
      <protection locked="0"/>
    </xf>
    <xf numFmtId="164" fontId="43" fillId="8" borderId="25" xfId="1" applyNumberFormat="1" applyFont="1" applyFill="1" applyBorder="1" applyAlignment="1" applyProtection="1">
      <alignment horizontal="center" vertical="center"/>
      <protection locked="0"/>
    </xf>
    <xf numFmtId="164" fontId="43" fillId="8" borderId="15" xfId="1" applyNumberFormat="1" applyFont="1" applyFill="1" applyBorder="1" applyAlignment="1" applyProtection="1">
      <alignment horizontal="center" vertical="center"/>
      <protection locked="0"/>
    </xf>
    <xf numFmtId="164" fontId="43" fillId="8" borderId="26" xfId="1" applyNumberFormat="1" applyFont="1" applyFill="1" applyBorder="1" applyAlignment="1" applyProtection="1">
      <alignment horizontal="center" vertical="center"/>
      <protection locked="0"/>
    </xf>
    <xf numFmtId="3" fontId="43" fillId="8" borderId="25" xfId="1" applyNumberFormat="1" applyFont="1" applyFill="1" applyBorder="1" applyAlignment="1" applyProtection="1">
      <alignment horizontal="center" vertical="center"/>
      <protection locked="0"/>
    </xf>
    <xf numFmtId="3" fontId="43" fillId="8" borderId="15" xfId="1" applyNumberFormat="1" applyFont="1" applyFill="1" applyBorder="1" applyAlignment="1" applyProtection="1">
      <alignment horizontal="center" vertical="center"/>
      <protection locked="0"/>
    </xf>
    <xf numFmtId="0" fontId="43" fillId="8" borderId="25" xfId="1" applyFont="1" applyFill="1" applyBorder="1" applyAlignment="1" applyProtection="1">
      <alignment horizontal="center" vertical="center"/>
      <protection locked="0"/>
    </xf>
    <xf numFmtId="0" fontId="43" fillId="8" borderId="26" xfId="1" applyFont="1" applyFill="1" applyBorder="1" applyAlignment="1" applyProtection="1">
      <alignment horizontal="center" vertical="center"/>
      <protection locked="0"/>
    </xf>
    <xf numFmtId="3" fontId="43" fillId="8" borderId="26" xfId="1" applyNumberFormat="1" applyFont="1" applyFill="1" applyBorder="1" applyAlignment="1" applyProtection="1">
      <alignment horizontal="center" vertical="center"/>
      <protection locked="0"/>
    </xf>
    <xf numFmtId="0" fontId="43" fillId="8" borderId="15" xfId="1" applyFont="1" applyFill="1" applyBorder="1" applyAlignment="1" applyProtection="1">
      <alignment horizontal="center" vertical="center"/>
      <protection locked="0"/>
    </xf>
    <xf numFmtId="0" fontId="36" fillId="0" borderId="19" xfId="0" applyFont="1" applyBorder="1" applyAlignment="1">
      <alignment horizontal="center" vertical="center" wrapText="1"/>
    </xf>
    <xf numFmtId="0" fontId="36" fillId="0" borderId="14" xfId="0" applyFont="1" applyBorder="1" applyAlignment="1">
      <alignment horizontal="center" vertical="center" wrapText="1"/>
    </xf>
    <xf numFmtId="0" fontId="36" fillId="0" borderId="25" xfId="0" applyFont="1" applyBorder="1" applyAlignment="1">
      <alignment horizontal="center" vertical="center" wrapText="1"/>
    </xf>
    <xf numFmtId="0" fontId="36" fillId="0" borderId="26" xfId="0" applyFont="1" applyBorder="1" applyAlignment="1">
      <alignment horizontal="center" vertical="center" wrapText="1"/>
    </xf>
    <xf numFmtId="0" fontId="31" fillId="4" borderId="19" xfId="0" applyFont="1" applyFill="1" applyBorder="1" applyAlignment="1">
      <alignment horizontal="center" vertical="center" wrapText="1"/>
    </xf>
    <xf numFmtId="0" fontId="31" fillId="4" borderId="13" xfId="0" applyFont="1" applyFill="1" applyBorder="1" applyAlignment="1">
      <alignment horizontal="center" vertical="center" wrapText="1"/>
    </xf>
    <xf numFmtId="0" fontId="31" fillId="4" borderId="14" xfId="0" applyFont="1" applyFill="1" applyBorder="1" applyAlignment="1">
      <alignment horizontal="center" vertical="center" wrapText="1"/>
    </xf>
    <xf numFmtId="0" fontId="31" fillId="4" borderId="21" xfId="0" applyFont="1" applyFill="1" applyBorder="1" applyAlignment="1">
      <alignment horizontal="center" vertical="center" wrapText="1"/>
    </xf>
    <xf numFmtId="0" fontId="31" fillId="4" borderId="22" xfId="0" applyFont="1" applyFill="1" applyBorder="1" applyAlignment="1">
      <alignment horizontal="center" vertical="center" wrapText="1"/>
    </xf>
    <xf numFmtId="0" fontId="31" fillId="4" borderId="23" xfId="0" applyFont="1" applyFill="1" applyBorder="1" applyAlignment="1">
      <alignment horizontal="center" vertical="center" wrapText="1"/>
    </xf>
    <xf numFmtId="0" fontId="31" fillId="4" borderId="18" xfId="0" applyFont="1" applyFill="1" applyBorder="1" applyAlignment="1">
      <alignment horizontal="center" vertical="center" wrapText="1"/>
    </xf>
    <xf numFmtId="3" fontId="43" fillId="9" borderId="25" xfId="1" applyNumberFormat="1" applyFont="1" applyFill="1" applyBorder="1" applyAlignment="1">
      <alignment horizontal="center" vertical="center"/>
    </xf>
    <xf numFmtId="3" fontId="43" fillId="9" borderId="26" xfId="1" applyNumberFormat="1" applyFont="1" applyFill="1" applyBorder="1" applyAlignment="1">
      <alignment horizontal="center" vertical="center"/>
    </xf>
    <xf numFmtId="0" fontId="43" fillId="0" borderId="57" xfId="1" applyFont="1" applyBorder="1" applyAlignment="1" applyProtection="1">
      <alignment horizontal="center" vertical="center"/>
      <protection locked="0"/>
    </xf>
    <xf numFmtId="0" fontId="43" fillId="0" borderId="37" xfId="1" applyFont="1" applyBorder="1" applyAlignment="1" applyProtection="1">
      <alignment horizontal="center" vertical="center"/>
      <protection locked="0"/>
    </xf>
    <xf numFmtId="0" fontId="43" fillId="0" borderId="43" xfId="1" applyFont="1" applyBorder="1" applyAlignment="1" applyProtection="1">
      <alignment horizontal="center" vertical="center"/>
      <protection locked="0"/>
    </xf>
    <xf numFmtId="3" fontId="43" fillId="8" borderId="31" xfId="1" applyNumberFormat="1" applyFont="1" applyFill="1" applyBorder="1" applyAlignment="1" applyProtection="1">
      <alignment horizontal="center" vertical="center"/>
      <protection locked="0"/>
    </xf>
    <xf numFmtId="3" fontId="43" fillId="8" borderId="0" xfId="1" applyNumberFormat="1" applyFont="1" applyFill="1" applyAlignment="1" applyProtection="1">
      <alignment horizontal="center" vertical="center"/>
      <protection locked="0"/>
    </xf>
    <xf numFmtId="3" fontId="43" fillId="8" borderId="38" xfId="1" applyNumberFormat="1" applyFont="1" applyFill="1" applyBorder="1" applyAlignment="1" applyProtection="1">
      <alignment horizontal="center" vertical="center"/>
      <protection locked="0"/>
    </xf>
    <xf numFmtId="0" fontId="31" fillId="0" borderId="0" xfId="0" applyFont="1" applyAlignment="1">
      <alignment horizontal="center" vertical="center" wrapText="1"/>
    </xf>
    <xf numFmtId="3" fontId="20" fillId="0" borderId="0" xfId="0" applyNumberFormat="1" applyFont="1" applyAlignment="1">
      <alignment horizontal="center" vertical="center" wrapText="1"/>
    </xf>
    <xf numFmtId="3" fontId="43" fillId="0" borderId="27" xfId="1" applyNumberFormat="1" applyFont="1" applyBorder="1" applyAlignment="1" applyProtection="1">
      <alignment horizontal="left" vertical="center"/>
      <protection locked="0"/>
    </xf>
    <xf numFmtId="3" fontId="43" fillId="0" borderId="28" xfId="1" applyNumberFormat="1" applyFont="1" applyBorder="1" applyAlignment="1" applyProtection="1">
      <alignment horizontal="left" vertical="center"/>
      <protection locked="0"/>
    </xf>
    <xf numFmtId="0" fontId="36" fillId="0" borderId="18" xfId="1" applyFont="1" applyBorder="1" applyAlignment="1">
      <alignment horizontal="center" vertical="center" wrapText="1"/>
    </xf>
    <xf numFmtId="0" fontId="25" fillId="0" borderId="18" xfId="1" applyFont="1" applyBorder="1"/>
    <xf numFmtId="0" fontId="22" fillId="8" borderId="18" xfId="6" applyNumberFormat="1" applyFont="1" applyFill="1" applyBorder="1" applyAlignment="1" applyProtection="1">
      <alignment horizontal="center" vertical="center" wrapText="1"/>
      <protection locked="0"/>
    </xf>
    <xf numFmtId="0" fontId="22" fillId="8" borderId="18" xfId="6" applyNumberFormat="1" applyFont="1" applyFill="1" applyBorder="1" applyAlignment="1" applyProtection="1">
      <alignment horizontal="center"/>
      <protection locked="0"/>
    </xf>
    <xf numFmtId="3" fontId="41" fillId="5" borderId="0" xfId="1" applyNumberFormat="1" applyFont="1" applyFill="1" applyAlignment="1">
      <alignment horizontal="center" vertical="center"/>
    </xf>
    <xf numFmtId="0" fontId="31" fillId="2" borderId="3" xfId="1" applyFont="1" applyFill="1" applyBorder="1" applyAlignment="1">
      <alignment horizontal="center" vertical="center" wrapText="1"/>
    </xf>
    <xf numFmtId="0" fontId="25" fillId="0" borderId="2" xfId="1" applyFont="1" applyBorder="1"/>
    <xf numFmtId="0" fontId="25" fillId="0" borderId="1" xfId="1" applyFont="1" applyBorder="1"/>
    <xf numFmtId="0" fontId="25" fillId="0" borderId="0" xfId="1" applyFont="1"/>
    <xf numFmtId="0" fontId="25" fillId="0" borderId="4" xfId="1" applyFont="1" applyBorder="1"/>
    <xf numFmtId="0" fontId="25" fillId="0" borderId="11" xfId="1" applyFont="1" applyBorder="1"/>
    <xf numFmtId="3" fontId="22" fillId="8" borderId="18" xfId="1" applyNumberFormat="1" applyFont="1" applyFill="1" applyBorder="1" applyAlignment="1" applyProtection="1">
      <alignment horizontal="center" vertical="center" wrapText="1"/>
      <protection locked="0"/>
    </xf>
    <xf numFmtId="0" fontId="22" fillId="8" borderId="18" xfId="1" applyFont="1" applyFill="1" applyBorder="1" applyAlignment="1" applyProtection="1">
      <alignment horizontal="center"/>
      <protection locked="0"/>
    </xf>
    <xf numFmtId="164" fontId="22" fillId="8" borderId="18" xfId="1" applyNumberFormat="1" applyFont="1" applyFill="1" applyBorder="1" applyAlignment="1" applyProtection="1">
      <alignment horizontal="center" vertical="center" wrapText="1"/>
      <protection locked="0"/>
    </xf>
    <xf numFmtId="164" fontId="22" fillId="8" borderId="18" xfId="1" applyNumberFormat="1" applyFont="1" applyFill="1" applyBorder="1" applyAlignment="1" applyProtection="1">
      <alignment horizontal="center"/>
      <protection locked="0"/>
    </xf>
    <xf numFmtId="3" fontId="43" fillId="0" borderId="0" xfId="1" applyNumberFormat="1" applyFont="1" applyAlignment="1">
      <alignment horizontal="center" vertical="center" wrapText="1"/>
    </xf>
    <xf numFmtId="0" fontId="31" fillId="2" borderId="18" xfId="1" applyFont="1" applyFill="1" applyBorder="1" applyAlignment="1">
      <alignment horizontal="center" vertical="center" wrapText="1"/>
    </xf>
    <xf numFmtId="0" fontId="31" fillId="2" borderId="25" xfId="1" applyFont="1" applyFill="1" applyBorder="1" applyAlignment="1">
      <alignment horizontal="center" vertical="center"/>
    </xf>
    <xf numFmtId="0" fontId="31" fillId="2" borderId="15" xfId="1" applyFont="1" applyFill="1" applyBorder="1" applyAlignment="1">
      <alignment horizontal="center" vertical="center"/>
    </xf>
    <xf numFmtId="0" fontId="31" fillId="2" borderId="26" xfId="1" applyFont="1" applyFill="1" applyBorder="1" applyAlignment="1">
      <alignment horizontal="center" vertical="center"/>
    </xf>
    <xf numFmtId="3" fontId="26" fillId="0" borderId="0" xfId="1" applyNumberFormat="1" applyFont="1" applyAlignment="1">
      <alignment horizontal="left" vertical="center"/>
    </xf>
    <xf numFmtId="0" fontId="31" fillId="2" borderId="19" xfId="1" applyFont="1" applyFill="1" applyBorder="1" applyAlignment="1">
      <alignment horizontal="center" vertical="center" wrapText="1"/>
    </xf>
    <xf numFmtId="0" fontId="31" fillId="2" borderId="13" xfId="1" applyFont="1" applyFill="1" applyBorder="1" applyAlignment="1">
      <alignment horizontal="center" vertical="center" wrapText="1"/>
    </xf>
    <xf numFmtId="0" fontId="31" fillId="2" borderId="14" xfId="1" applyFont="1" applyFill="1" applyBorder="1" applyAlignment="1">
      <alignment horizontal="center" vertical="center" wrapText="1"/>
    </xf>
    <xf numFmtId="3" fontId="47" fillId="2" borderId="25" xfId="1" applyNumberFormat="1" applyFont="1" applyFill="1" applyBorder="1" applyAlignment="1">
      <alignment horizontal="center" vertical="center"/>
    </xf>
    <xf numFmtId="3" fontId="47" fillId="2" borderId="26" xfId="1" applyNumberFormat="1" applyFont="1" applyFill="1" applyBorder="1" applyAlignment="1">
      <alignment horizontal="center" vertical="center"/>
    </xf>
    <xf numFmtId="3" fontId="44" fillId="2" borderId="25" xfId="1" applyNumberFormat="1" applyFont="1" applyFill="1" applyBorder="1" applyAlignment="1">
      <alignment horizontal="center" vertical="center" wrapText="1"/>
    </xf>
    <xf numFmtId="3" fontId="44" fillId="2" borderId="15" xfId="1" applyNumberFormat="1" applyFont="1" applyFill="1" applyBorder="1" applyAlignment="1">
      <alignment horizontal="center" vertical="center" wrapText="1"/>
    </xf>
    <xf numFmtId="3" fontId="44" fillId="2" borderId="26" xfId="1" applyNumberFormat="1" applyFont="1" applyFill="1" applyBorder="1" applyAlignment="1">
      <alignment horizontal="center" vertical="center" wrapText="1"/>
    </xf>
    <xf numFmtId="0" fontId="31" fillId="2" borderId="31" xfId="1" applyFont="1" applyFill="1" applyBorder="1" applyAlignment="1">
      <alignment horizontal="center" vertical="center" wrapText="1"/>
    </xf>
    <xf numFmtId="0" fontId="31" fillId="2" borderId="0" xfId="1" applyFont="1" applyFill="1" applyAlignment="1">
      <alignment horizontal="center" vertical="center" wrapText="1"/>
    </xf>
    <xf numFmtId="0" fontId="31" fillId="2" borderId="38" xfId="1" applyFont="1" applyFill="1" applyBorder="1" applyAlignment="1">
      <alignment horizontal="center" vertical="center" wrapText="1"/>
    </xf>
    <xf numFmtId="3" fontId="47" fillId="2" borderId="31" xfId="1" applyNumberFormat="1" applyFont="1" applyFill="1" applyBorder="1" applyAlignment="1">
      <alignment horizontal="center" vertical="center"/>
    </xf>
    <xf numFmtId="3" fontId="47" fillId="2" borderId="38" xfId="1" applyNumberFormat="1" applyFont="1" applyFill="1" applyBorder="1" applyAlignment="1">
      <alignment horizontal="center" vertical="center"/>
    </xf>
    <xf numFmtId="3" fontId="46" fillId="2" borderId="13" xfId="1" applyNumberFormat="1" applyFont="1" applyFill="1" applyBorder="1" applyAlignment="1">
      <alignment horizontal="center" vertical="center" wrapText="1"/>
    </xf>
    <xf numFmtId="3" fontId="46" fillId="2" borderId="14" xfId="1" applyNumberFormat="1" applyFont="1" applyFill="1" applyBorder="1" applyAlignment="1">
      <alignment horizontal="center" vertical="center" wrapText="1"/>
    </xf>
    <xf numFmtId="3" fontId="46" fillId="2" borderId="22" xfId="1" applyNumberFormat="1" applyFont="1" applyFill="1" applyBorder="1" applyAlignment="1">
      <alignment horizontal="center" vertical="center" wrapText="1"/>
    </xf>
    <xf numFmtId="3" fontId="46" fillId="2" borderId="23" xfId="1" applyNumberFormat="1" applyFont="1" applyFill="1" applyBorder="1" applyAlignment="1">
      <alignment horizontal="center" vertical="center" wrapText="1"/>
    </xf>
    <xf numFmtId="1" fontId="22" fillId="8" borderId="25" xfId="5" applyNumberFormat="1" applyFont="1" applyFill="1" applyBorder="1" applyAlignment="1" applyProtection="1">
      <alignment horizontal="center" vertical="center"/>
      <protection locked="0"/>
    </xf>
    <xf numFmtId="1" fontId="22" fillId="8" borderId="26" xfId="5" applyNumberFormat="1" applyFont="1" applyFill="1" applyBorder="1" applyAlignment="1" applyProtection="1">
      <alignment horizontal="center" vertical="center"/>
      <protection locked="0"/>
    </xf>
    <xf numFmtId="3" fontId="43" fillId="0" borderId="25" xfId="1" applyNumberFormat="1" applyFont="1" applyBorder="1" applyAlignment="1">
      <alignment horizontal="center" vertical="center"/>
    </xf>
    <xf numFmtId="3" fontId="43" fillId="0" borderId="26" xfId="1" applyNumberFormat="1" applyFont="1" applyBorder="1" applyAlignment="1">
      <alignment horizontal="center" vertical="center"/>
    </xf>
    <xf numFmtId="0" fontId="43" fillId="0" borderId="21" xfId="1" applyFont="1" applyBorder="1" applyAlignment="1" applyProtection="1">
      <alignment horizontal="left"/>
      <protection locked="0"/>
    </xf>
    <xf numFmtId="0" fontId="43" fillId="0" borderId="22" xfId="1" applyFont="1" applyBorder="1" applyAlignment="1" applyProtection="1">
      <alignment horizontal="left"/>
      <protection locked="0"/>
    </xf>
    <xf numFmtId="0" fontId="43" fillId="0" borderId="23" xfId="1" applyFont="1" applyBorder="1" applyAlignment="1" applyProtection="1">
      <alignment horizontal="left"/>
      <protection locked="0"/>
    </xf>
    <xf numFmtId="3" fontId="43" fillId="0" borderId="19" xfId="1" applyNumberFormat="1" applyFont="1" applyBorder="1" applyAlignment="1">
      <alignment horizontal="center" vertical="center" wrapText="1"/>
    </xf>
    <xf numFmtId="0" fontId="25" fillId="0" borderId="13" xfId="1" applyFont="1" applyBorder="1"/>
    <xf numFmtId="0" fontId="25" fillId="0" borderId="14" xfId="1" applyFont="1" applyBorder="1"/>
    <xf numFmtId="0" fontId="25" fillId="0" borderId="21" xfId="1" applyFont="1" applyBorder="1"/>
    <xf numFmtId="0" fontId="25" fillId="0" borderId="22" xfId="1" applyFont="1" applyBorder="1"/>
    <xf numFmtId="0" fontId="25" fillId="0" borderId="23" xfId="1" applyFont="1" applyBorder="1"/>
    <xf numFmtId="164" fontId="43" fillId="8" borderId="8" xfId="1" applyNumberFormat="1" applyFont="1" applyFill="1" applyBorder="1" applyAlignment="1" applyProtection="1">
      <alignment horizontal="center" vertical="center"/>
      <protection locked="0"/>
    </xf>
    <xf numFmtId="164" fontId="22" fillId="8" borderId="9" xfId="1" applyNumberFormat="1" applyFont="1" applyFill="1" applyBorder="1" applyProtection="1">
      <protection locked="0"/>
    </xf>
    <xf numFmtId="164" fontId="43" fillId="8" borderId="18" xfId="1" applyNumberFormat="1" applyFont="1" applyFill="1" applyBorder="1" applyAlignment="1" applyProtection="1">
      <alignment horizontal="center" vertical="center"/>
      <protection locked="0"/>
    </xf>
    <xf numFmtId="164" fontId="22" fillId="8" borderId="18" xfId="1" applyNumberFormat="1" applyFont="1" applyFill="1" applyBorder="1" applyProtection="1">
      <protection locked="0"/>
    </xf>
    <xf numFmtId="3" fontId="51" fillId="0" borderId="19" xfId="1" applyNumberFormat="1" applyFont="1" applyBorder="1" applyAlignment="1">
      <alignment horizontal="center" vertical="center" textRotation="255" wrapText="1"/>
    </xf>
    <xf numFmtId="3" fontId="51" fillId="0" borderId="14" xfId="1" applyNumberFormat="1" applyFont="1" applyBorder="1" applyAlignment="1">
      <alignment horizontal="center" vertical="center" textRotation="255" wrapText="1"/>
    </xf>
    <xf numFmtId="3" fontId="51" fillId="0" borderId="31" xfId="1" applyNumberFormat="1" applyFont="1" applyBorder="1" applyAlignment="1">
      <alignment horizontal="center" vertical="center" textRotation="255" wrapText="1"/>
    </xf>
    <xf numFmtId="3" fontId="51" fillId="0" borderId="38" xfId="1" applyNumberFormat="1" applyFont="1" applyBorder="1" applyAlignment="1">
      <alignment horizontal="center" vertical="center" textRotation="255" wrapText="1"/>
    </xf>
    <xf numFmtId="3" fontId="51" fillId="0" borderId="21" xfId="1" applyNumberFormat="1" applyFont="1" applyBorder="1" applyAlignment="1">
      <alignment horizontal="center" vertical="center" textRotation="255" wrapText="1"/>
    </xf>
    <xf numFmtId="3" fontId="51" fillId="0" borderId="23" xfId="1" applyNumberFormat="1" applyFont="1" applyBorder="1" applyAlignment="1">
      <alignment horizontal="center" vertical="center" textRotation="255" wrapText="1"/>
    </xf>
    <xf numFmtId="3" fontId="26" fillId="0" borderId="8" xfId="1" applyNumberFormat="1" applyFont="1" applyBorder="1" applyAlignment="1">
      <alignment horizontal="center" vertical="center"/>
    </xf>
    <xf numFmtId="3" fontId="26" fillId="0" borderId="9" xfId="1" applyNumberFormat="1" applyFont="1" applyBorder="1" applyAlignment="1">
      <alignment horizontal="center" vertical="center"/>
    </xf>
    <xf numFmtId="3" fontId="26" fillId="0" borderId="10" xfId="1" applyNumberFormat="1" applyFont="1" applyBorder="1" applyAlignment="1">
      <alignment horizontal="center" vertical="center"/>
    </xf>
    <xf numFmtId="3" fontId="43" fillId="0" borderId="2" xfId="1" applyNumberFormat="1" applyFont="1" applyBorder="1" applyAlignment="1" applyProtection="1">
      <alignment horizontal="left" vertical="center"/>
      <protection locked="0"/>
    </xf>
    <xf numFmtId="3" fontId="43" fillId="0" borderId="118" xfId="1" applyNumberFormat="1" applyFont="1" applyBorder="1" applyAlignment="1" applyProtection="1">
      <alignment horizontal="left" vertical="center"/>
      <protection locked="0"/>
    </xf>
    <xf numFmtId="3" fontId="43" fillId="0" borderId="5" xfId="1" applyNumberFormat="1" applyFont="1" applyBorder="1" applyAlignment="1" applyProtection="1">
      <alignment horizontal="left" vertical="center"/>
      <protection locked="0"/>
    </xf>
    <xf numFmtId="3" fontId="43" fillId="0" borderId="6" xfId="1" applyNumberFormat="1" applyFont="1" applyBorder="1" applyAlignment="1" applyProtection="1">
      <alignment horizontal="left" vertical="center"/>
      <protection locked="0"/>
    </xf>
    <xf numFmtId="3" fontId="43" fillId="0" borderId="7" xfId="1" applyNumberFormat="1" applyFont="1" applyBorder="1" applyAlignment="1" applyProtection="1">
      <alignment horizontal="left" vertical="center"/>
      <protection locked="0"/>
    </xf>
    <xf numFmtId="164" fontId="43" fillId="0" borderId="0" xfId="1" applyNumberFormat="1" applyFont="1" applyAlignment="1" applyProtection="1">
      <alignment horizontal="center" vertical="center"/>
      <protection locked="0"/>
    </xf>
    <xf numFmtId="3" fontId="42" fillId="2" borderId="8" xfId="1" applyNumberFormat="1" applyFont="1" applyFill="1" applyBorder="1" applyAlignment="1">
      <alignment horizontal="center" vertical="center"/>
    </xf>
    <xf numFmtId="0" fontId="25" fillId="0" borderId="9" xfId="1" applyFont="1" applyBorder="1"/>
    <xf numFmtId="3" fontId="42" fillId="2" borderId="18" xfId="1" applyNumberFormat="1" applyFont="1" applyFill="1" applyBorder="1" applyAlignment="1">
      <alignment horizontal="center" vertical="center"/>
    </xf>
    <xf numFmtId="3" fontId="42" fillId="0" borderId="0" xfId="1" applyNumberFormat="1" applyFont="1" applyAlignment="1">
      <alignment horizontal="center" vertical="center"/>
    </xf>
    <xf numFmtId="3" fontId="43" fillId="0" borderId="8" xfId="1" applyNumberFormat="1" applyFont="1" applyBorder="1" applyAlignment="1">
      <alignment horizontal="left" vertical="center"/>
    </xf>
    <xf numFmtId="3" fontId="43" fillId="0" borderId="9" xfId="1" applyNumberFormat="1" applyFont="1" applyBorder="1" applyAlignment="1">
      <alignment horizontal="left" vertical="center"/>
    </xf>
    <xf numFmtId="164" fontId="43" fillId="8" borderId="9" xfId="1" applyNumberFormat="1" applyFont="1" applyFill="1" applyBorder="1" applyAlignment="1" applyProtection="1">
      <alignment horizontal="center" vertical="center"/>
      <protection locked="0"/>
    </xf>
    <xf numFmtId="164" fontId="43" fillId="8" borderId="10" xfId="1" applyNumberFormat="1" applyFont="1" applyFill="1" applyBorder="1" applyAlignment="1" applyProtection="1">
      <alignment horizontal="center" vertical="center"/>
      <protection locked="0"/>
    </xf>
    <xf numFmtId="3" fontId="43" fillId="0" borderId="10" xfId="1" applyNumberFormat="1" applyFont="1" applyBorder="1" applyAlignment="1">
      <alignment horizontal="left" vertical="center"/>
    </xf>
    <xf numFmtId="3" fontId="26" fillId="0" borderId="3" xfId="1" applyNumberFormat="1" applyFont="1" applyBorder="1" applyAlignment="1">
      <alignment horizontal="center" vertical="center"/>
    </xf>
    <xf numFmtId="0" fontId="25" fillId="0" borderId="10" xfId="1" applyFont="1" applyBorder="1"/>
    <xf numFmtId="3" fontId="41" fillId="5" borderId="3" xfId="1" applyNumberFormat="1" applyFont="1" applyFill="1" applyBorder="1" applyAlignment="1">
      <alignment horizontal="center" vertical="center"/>
    </xf>
    <xf numFmtId="3" fontId="41" fillId="5" borderId="2" xfId="1" applyNumberFormat="1" applyFont="1" applyFill="1" applyBorder="1" applyAlignment="1">
      <alignment horizontal="center" vertical="center"/>
    </xf>
    <xf numFmtId="3" fontId="41" fillId="5" borderId="4" xfId="1" applyNumberFormat="1" applyFont="1" applyFill="1" applyBorder="1" applyAlignment="1">
      <alignment horizontal="center" vertical="center"/>
    </xf>
    <xf numFmtId="3" fontId="51" fillId="0" borderId="13" xfId="1" applyNumberFormat="1" applyFont="1" applyBorder="1" applyAlignment="1">
      <alignment horizontal="center" vertical="center" textRotation="255" wrapText="1"/>
    </xf>
    <xf numFmtId="3" fontId="51" fillId="0" borderId="0" xfId="1" applyNumberFormat="1" applyFont="1" applyAlignment="1">
      <alignment horizontal="center" vertical="center" textRotation="255" wrapText="1"/>
    </xf>
    <xf numFmtId="3" fontId="43" fillId="0" borderId="8" xfId="1" applyNumberFormat="1" applyFont="1" applyBorder="1" applyAlignment="1">
      <alignment vertical="center"/>
    </xf>
    <xf numFmtId="3" fontId="43" fillId="0" borderId="9" xfId="1" applyNumberFormat="1" applyFont="1" applyBorder="1" applyAlignment="1">
      <alignment vertical="center"/>
    </xf>
    <xf numFmtId="3" fontId="43" fillId="0" borderId="10" xfId="1" applyNumberFormat="1" applyFont="1" applyBorder="1" applyAlignment="1">
      <alignment vertical="center"/>
    </xf>
    <xf numFmtId="3" fontId="43" fillId="0" borderId="3" xfId="1" applyNumberFormat="1" applyFont="1" applyBorder="1" applyAlignment="1">
      <alignment horizontal="center" vertical="center" wrapText="1"/>
    </xf>
    <xf numFmtId="3" fontId="43" fillId="0" borderId="2" xfId="1" applyNumberFormat="1" applyFont="1" applyBorder="1" applyAlignment="1">
      <alignment horizontal="center" vertical="center" wrapText="1"/>
    </xf>
    <xf numFmtId="3" fontId="43" fillId="0" borderId="4" xfId="1" applyNumberFormat="1" applyFont="1" applyBorder="1" applyAlignment="1">
      <alignment horizontal="center" vertical="center" wrapText="1"/>
    </xf>
    <xf numFmtId="3" fontId="43" fillId="0" borderId="1" xfId="1" applyNumberFormat="1" applyFont="1" applyBorder="1" applyAlignment="1">
      <alignment horizontal="center" vertical="center" wrapText="1"/>
    </xf>
    <xf numFmtId="3" fontId="43" fillId="0" borderId="11" xfId="1" applyNumberFormat="1" applyFont="1" applyBorder="1" applyAlignment="1">
      <alignment horizontal="center" vertical="center" wrapText="1"/>
    </xf>
    <xf numFmtId="3" fontId="43" fillId="0" borderId="5" xfId="1" applyNumberFormat="1" applyFont="1" applyBorder="1" applyAlignment="1">
      <alignment horizontal="center" vertical="center" wrapText="1"/>
    </xf>
    <xf numFmtId="3" fontId="43" fillId="0" borderId="6" xfId="1" applyNumberFormat="1" applyFont="1" applyBorder="1" applyAlignment="1">
      <alignment horizontal="center" vertical="center" wrapText="1"/>
    </xf>
    <xf numFmtId="3" fontId="43" fillId="0" borderId="7" xfId="1" applyNumberFormat="1" applyFont="1" applyBorder="1" applyAlignment="1">
      <alignment horizontal="center" vertical="center" wrapText="1"/>
    </xf>
    <xf numFmtId="0" fontId="43" fillId="8" borderId="8" xfId="1" applyFont="1" applyFill="1" applyBorder="1" applyAlignment="1" applyProtection="1">
      <alignment horizontal="center" vertical="center"/>
      <protection locked="0"/>
    </xf>
    <xf numFmtId="0" fontId="43" fillId="8" borderId="9" xfId="1" applyFont="1" applyFill="1" applyBorder="1" applyAlignment="1" applyProtection="1">
      <alignment horizontal="center" vertical="center"/>
      <protection locked="0"/>
    </xf>
    <xf numFmtId="0" fontId="43" fillId="8" borderId="10" xfId="1" applyFont="1" applyFill="1" applyBorder="1" applyAlignment="1" applyProtection="1">
      <alignment horizontal="center" vertical="center"/>
      <protection locked="0"/>
    </xf>
    <xf numFmtId="0" fontId="43" fillId="8" borderId="18" xfId="1" applyFont="1" applyFill="1" applyBorder="1" applyAlignment="1" applyProtection="1">
      <alignment horizontal="center" vertical="center"/>
      <protection locked="0"/>
    </xf>
    <xf numFmtId="0" fontId="43" fillId="0" borderId="0" xfId="1" applyFont="1" applyAlignment="1" applyProtection="1">
      <alignment horizontal="center" vertical="center"/>
      <protection locked="0"/>
    </xf>
    <xf numFmtId="164" fontId="22" fillId="0" borderId="0" xfId="1" applyNumberFormat="1" applyFont="1" applyProtection="1">
      <protection locked="0"/>
    </xf>
    <xf numFmtId="3" fontId="26" fillId="0" borderId="5" xfId="1" applyNumberFormat="1" applyFont="1" applyBorder="1" applyAlignment="1">
      <alignment horizontal="center" vertical="center"/>
    </xf>
    <xf numFmtId="0" fontId="25" fillId="0" borderId="6" xfId="1" applyFont="1" applyBorder="1"/>
    <xf numFmtId="3" fontId="43" fillId="0" borderId="0" xfId="1" applyNumberFormat="1" applyFont="1" applyAlignment="1" applyProtection="1">
      <alignment horizontal="center" vertical="center"/>
      <protection locked="0"/>
    </xf>
    <xf numFmtId="0" fontId="22" fillId="0" borderId="0" xfId="1" applyFont="1" applyProtection="1">
      <protection locked="0"/>
    </xf>
    <xf numFmtId="3" fontId="59" fillId="8" borderId="8" xfId="1" applyNumberFormat="1" applyFont="1" applyFill="1" applyBorder="1" applyAlignment="1" applyProtection="1">
      <alignment horizontal="center" vertical="center"/>
      <protection locked="0"/>
    </xf>
    <xf numFmtId="0" fontId="59" fillId="8" borderId="9" xfId="1" applyFont="1" applyFill="1" applyBorder="1" applyProtection="1">
      <protection locked="0"/>
    </xf>
    <xf numFmtId="0" fontId="59" fillId="8" borderId="10" xfId="1" applyFont="1" applyFill="1" applyBorder="1" applyProtection="1">
      <protection locked="0"/>
    </xf>
    <xf numFmtId="0" fontId="26" fillId="0" borderId="0" xfId="1" applyFont="1"/>
    <xf numFmtId="164" fontId="22" fillId="8" borderId="2" xfId="1" applyNumberFormat="1" applyFont="1" applyFill="1" applyBorder="1" applyProtection="1">
      <protection locked="0"/>
    </xf>
    <xf numFmtId="164" fontId="22" fillId="8" borderId="10" xfId="1" applyNumberFormat="1" applyFont="1" applyFill="1" applyBorder="1" applyProtection="1">
      <protection locked="0"/>
    </xf>
    <xf numFmtId="3" fontId="26" fillId="0" borderId="18" xfId="1" applyNumberFormat="1" applyFont="1" applyBorder="1" applyAlignment="1">
      <alignment horizontal="center" vertical="center"/>
    </xf>
    <xf numFmtId="3" fontId="43" fillId="8" borderId="9" xfId="1" applyNumberFormat="1" applyFont="1" applyFill="1" applyBorder="1" applyAlignment="1" applyProtection="1">
      <alignment horizontal="center" vertical="center"/>
      <protection locked="0"/>
    </xf>
    <xf numFmtId="0" fontId="22" fillId="8" borderId="2" xfId="1" applyFont="1" applyFill="1" applyBorder="1" applyProtection="1">
      <protection locked="0"/>
    </xf>
    <xf numFmtId="0" fontId="22" fillId="8" borderId="10" xfId="1" applyFont="1" applyFill="1" applyBorder="1" applyProtection="1">
      <protection locked="0"/>
    </xf>
    <xf numFmtId="3" fontId="43" fillId="8" borderId="8" xfId="1" applyNumberFormat="1" applyFont="1" applyFill="1" applyBorder="1" applyAlignment="1" applyProtection="1">
      <alignment horizontal="center" vertical="center"/>
      <protection locked="0"/>
    </xf>
    <xf numFmtId="0" fontId="22" fillId="8" borderId="9" xfId="1" applyFont="1" applyFill="1" applyBorder="1" applyProtection="1">
      <protection locked="0"/>
    </xf>
    <xf numFmtId="3" fontId="43" fillId="8" borderId="18" xfId="1" applyNumberFormat="1" applyFont="1" applyFill="1" applyBorder="1" applyAlignment="1" applyProtection="1">
      <alignment horizontal="center" vertical="center"/>
      <protection locked="0"/>
    </xf>
    <xf numFmtId="0" fontId="22" fillId="8" borderId="18" xfId="1" applyFont="1" applyFill="1" applyBorder="1" applyProtection="1">
      <protection locked="0"/>
    </xf>
    <xf numFmtId="3" fontId="26" fillId="0" borderId="2" xfId="1" applyNumberFormat="1" applyFont="1" applyBorder="1" applyAlignment="1">
      <alignment horizontal="center" vertical="center"/>
    </xf>
    <xf numFmtId="0" fontId="25" fillId="0" borderId="7" xfId="1" applyFont="1" applyBorder="1"/>
    <xf numFmtId="3" fontId="26" fillId="0" borderId="45" xfId="1" applyNumberFormat="1" applyFont="1" applyBorder="1" applyAlignment="1">
      <alignment horizontal="center" vertical="center"/>
    </xf>
    <xf numFmtId="3" fontId="26" fillId="0" borderId="6" xfId="1" applyNumberFormat="1" applyFont="1" applyBorder="1" applyAlignment="1">
      <alignment horizontal="center" vertical="center"/>
    </xf>
    <xf numFmtId="3" fontId="26" fillId="0" borderId="24" xfId="1" applyNumberFormat="1" applyFont="1" applyBorder="1" applyAlignment="1">
      <alignment horizontal="center" vertical="center"/>
    </xf>
    <xf numFmtId="164" fontId="43" fillId="8" borderId="20" xfId="1" applyNumberFormat="1" applyFont="1" applyFill="1" applyBorder="1" applyAlignment="1" applyProtection="1">
      <alignment horizontal="center" vertical="center"/>
      <protection locked="0"/>
    </xf>
    <xf numFmtId="3" fontId="26" fillId="0" borderId="20" xfId="1" applyNumberFormat="1" applyFont="1" applyBorder="1" applyAlignment="1">
      <alignment horizontal="center" vertical="center"/>
    </xf>
    <xf numFmtId="0" fontId="25" fillId="0" borderId="41" xfId="1" applyFont="1" applyBorder="1"/>
    <xf numFmtId="3" fontId="26" fillId="0" borderId="0" xfId="1" applyNumberFormat="1" applyFont="1" applyAlignment="1">
      <alignment horizontal="center" vertical="center"/>
    </xf>
    <xf numFmtId="3" fontId="26" fillId="0" borderId="52" xfId="1" applyNumberFormat="1" applyFont="1" applyBorder="1" applyAlignment="1">
      <alignment horizontal="center" vertical="center"/>
    </xf>
    <xf numFmtId="0" fontId="25" fillId="0" borderId="33" xfId="1" applyFont="1" applyBorder="1"/>
    <xf numFmtId="0" fontId="25" fillId="0" borderId="46" xfId="1" applyFont="1" applyBorder="1"/>
    <xf numFmtId="3" fontId="42" fillId="2" borderId="25" xfId="1" applyNumberFormat="1" applyFont="1" applyFill="1" applyBorder="1" applyAlignment="1">
      <alignment horizontal="center" vertical="center"/>
    </xf>
    <xf numFmtId="3" fontId="42" fillId="2" borderId="15" xfId="1" applyNumberFormat="1" applyFont="1" applyFill="1" applyBorder="1" applyAlignment="1">
      <alignment horizontal="center" vertical="center"/>
    </xf>
    <xf numFmtId="3" fontId="42" fillId="2" borderId="26" xfId="1" applyNumberFormat="1" applyFont="1" applyFill="1" applyBorder="1" applyAlignment="1">
      <alignment horizontal="center" vertical="center"/>
    </xf>
    <xf numFmtId="3" fontId="57" fillId="2" borderId="25" xfId="1" applyNumberFormat="1" applyFont="1" applyFill="1" applyBorder="1" applyAlignment="1">
      <alignment horizontal="center" vertical="center"/>
    </xf>
    <xf numFmtId="3" fontId="57" fillId="2" borderId="15" xfId="1" applyNumberFormat="1" applyFont="1" applyFill="1" applyBorder="1" applyAlignment="1">
      <alignment horizontal="center" vertical="center"/>
    </xf>
    <xf numFmtId="3" fontId="57" fillId="2" borderId="26" xfId="1" applyNumberFormat="1" applyFont="1" applyFill="1" applyBorder="1" applyAlignment="1">
      <alignment horizontal="center" vertical="center"/>
    </xf>
    <xf numFmtId="3" fontId="54" fillId="0" borderId="8" xfId="1" applyNumberFormat="1" applyFont="1" applyBorder="1" applyAlignment="1">
      <alignment horizontal="left" vertical="center"/>
    </xf>
    <xf numFmtId="3" fontId="54" fillId="0" borderId="9" xfId="1" applyNumberFormat="1" applyFont="1" applyBorder="1" applyAlignment="1">
      <alignment horizontal="left" vertical="center"/>
    </xf>
    <xf numFmtId="3" fontId="54" fillId="0" borderId="10" xfId="1" applyNumberFormat="1" applyFont="1" applyBorder="1" applyAlignment="1">
      <alignment horizontal="left" vertical="center"/>
    </xf>
    <xf numFmtId="3" fontId="43" fillId="0" borderId="15" xfId="1" applyNumberFormat="1" applyFont="1" applyBorder="1" applyAlignment="1">
      <alignment horizontal="center" vertical="center"/>
    </xf>
    <xf numFmtId="3" fontId="43" fillId="8" borderId="19" xfId="1" applyNumberFormat="1" applyFont="1" applyFill="1" applyBorder="1" applyAlignment="1" applyProtection="1">
      <alignment horizontal="center" vertical="center"/>
      <protection locked="0"/>
    </xf>
    <xf numFmtId="3" fontId="43" fillId="8" borderId="13" xfId="1" applyNumberFormat="1" applyFont="1" applyFill="1" applyBorder="1" applyAlignment="1" applyProtection="1">
      <alignment horizontal="center" vertical="center"/>
      <protection locked="0"/>
    </xf>
    <xf numFmtId="3" fontId="43" fillId="8" borderId="14" xfId="1" applyNumberFormat="1" applyFont="1" applyFill="1" applyBorder="1" applyAlignment="1" applyProtection="1">
      <alignment horizontal="center" vertical="center"/>
      <protection locked="0"/>
    </xf>
    <xf numFmtId="3" fontId="43" fillId="8" borderId="21" xfId="1" applyNumberFormat="1" applyFont="1" applyFill="1" applyBorder="1" applyAlignment="1" applyProtection="1">
      <alignment horizontal="center" vertical="center"/>
      <protection locked="0"/>
    </xf>
    <xf numFmtId="3" fontId="43" fillId="8" borderId="22" xfId="1" applyNumberFormat="1" applyFont="1" applyFill="1" applyBorder="1" applyAlignment="1" applyProtection="1">
      <alignment horizontal="center" vertical="center"/>
      <protection locked="0"/>
    </xf>
    <xf numFmtId="3" fontId="43" fillId="8" borderId="23" xfId="1" applyNumberFormat="1" applyFont="1" applyFill="1" applyBorder="1" applyAlignment="1" applyProtection="1">
      <alignment horizontal="center" vertical="center"/>
      <protection locked="0"/>
    </xf>
    <xf numFmtId="3" fontId="42" fillId="0" borderId="25" xfId="1" applyNumberFormat="1" applyFont="1" applyBorder="1" applyAlignment="1">
      <alignment horizontal="center" vertical="center"/>
    </xf>
    <xf numFmtId="3" fontId="42" fillId="0" borderId="15" xfId="1" applyNumberFormat="1" applyFont="1" applyBorder="1" applyAlignment="1">
      <alignment horizontal="center" vertical="center"/>
    </xf>
    <xf numFmtId="3" fontId="42" fillId="0" borderId="26" xfId="1" applyNumberFormat="1" applyFont="1" applyBorder="1" applyAlignment="1">
      <alignment horizontal="center" vertical="center"/>
    </xf>
    <xf numFmtId="3" fontId="43" fillId="0" borderId="5" xfId="1" applyNumberFormat="1" applyFont="1" applyBorder="1" applyAlignment="1">
      <alignment horizontal="center" vertical="center"/>
    </xf>
    <xf numFmtId="3" fontId="43" fillId="0" borderId="7" xfId="1" applyNumberFormat="1" applyFont="1" applyBorder="1" applyAlignment="1">
      <alignment horizontal="center" vertical="center"/>
    </xf>
    <xf numFmtId="3" fontId="42" fillId="2" borderId="9" xfId="1" applyNumberFormat="1" applyFont="1" applyFill="1" applyBorder="1" applyAlignment="1">
      <alignment horizontal="center" vertical="center"/>
    </xf>
    <xf numFmtId="3" fontId="42" fillId="2" borderId="10" xfId="1" applyNumberFormat="1" applyFont="1" applyFill="1" applyBorder="1" applyAlignment="1">
      <alignment horizontal="center" vertical="center"/>
    </xf>
    <xf numFmtId="3" fontId="26" fillId="0" borderId="8" xfId="1" applyNumberFormat="1" applyFont="1" applyBorder="1" applyAlignment="1">
      <alignment horizontal="center" vertical="center" wrapText="1"/>
    </xf>
    <xf numFmtId="3" fontId="41" fillId="5" borderId="3" xfId="1" applyNumberFormat="1" applyFont="1" applyFill="1" applyBorder="1" applyAlignment="1">
      <alignment horizontal="center" vertical="center" wrapText="1"/>
    </xf>
    <xf numFmtId="3" fontId="42" fillId="0" borderId="0" xfId="1" applyNumberFormat="1" applyFont="1" applyAlignment="1">
      <alignment horizontal="left" vertical="center" wrapText="1"/>
    </xf>
    <xf numFmtId="3" fontId="43" fillId="0" borderId="25" xfId="1" applyNumberFormat="1" applyFont="1" applyBorder="1" applyAlignment="1">
      <alignment horizontal="left" vertical="center"/>
    </xf>
    <xf numFmtId="3" fontId="43" fillId="0" borderId="15" xfId="1" applyNumberFormat="1" applyFont="1" applyBorder="1" applyAlignment="1">
      <alignment horizontal="left" vertical="center"/>
    </xf>
    <xf numFmtId="3" fontId="43" fillId="0" borderId="26" xfId="1" applyNumberFormat="1" applyFont="1" applyBorder="1" applyAlignment="1">
      <alignment horizontal="left" vertical="center"/>
    </xf>
    <xf numFmtId="3" fontId="43" fillId="0" borderId="8" xfId="1" applyNumberFormat="1" applyFont="1" applyBorder="1" applyAlignment="1">
      <alignment horizontal="center" vertical="center"/>
    </xf>
    <xf numFmtId="3" fontId="26" fillId="0" borderId="41" xfId="1" applyNumberFormat="1" applyFont="1" applyBorder="1" applyAlignment="1">
      <alignment horizontal="center" vertical="center"/>
    </xf>
    <xf numFmtId="0" fontId="43" fillId="8" borderId="20" xfId="1" applyFont="1" applyFill="1" applyBorder="1" applyAlignment="1" applyProtection="1">
      <alignment horizontal="center" vertical="center"/>
      <protection locked="0"/>
    </xf>
    <xf numFmtId="0" fontId="43" fillId="0" borderId="18" xfId="1" applyFont="1" applyBorder="1" applyAlignment="1">
      <alignment horizontal="center" vertical="center"/>
    </xf>
    <xf numFmtId="0" fontId="43" fillId="0" borderId="25" xfId="1" applyFont="1" applyBorder="1" applyAlignment="1">
      <alignment horizontal="center" vertical="center"/>
    </xf>
    <xf numFmtId="3" fontId="41" fillId="5" borderId="31" xfId="1" applyNumberFormat="1" applyFont="1" applyFill="1" applyBorder="1" applyAlignment="1">
      <alignment horizontal="center" vertical="center"/>
    </xf>
    <xf numFmtId="164" fontId="43" fillId="8" borderId="30" xfId="1" applyNumberFormat="1" applyFont="1" applyFill="1" applyBorder="1" applyAlignment="1" applyProtection="1">
      <alignment horizontal="center" vertical="center"/>
      <protection locked="0"/>
    </xf>
    <xf numFmtId="164" fontId="22" fillId="8" borderId="15" xfId="1" applyNumberFormat="1" applyFont="1" applyFill="1" applyBorder="1" applyProtection="1">
      <protection locked="0"/>
    </xf>
    <xf numFmtId="164" fontId="22" fillId="8" borderId="29" xfId="1" applyNumberFormat="1" applyFont="1" applyFill="1" applyBorder="1" applyProtection="1">
      <protection locked="0"/>
    </xf>
    <xf numFmtId="164" fontId="22" fillId="8" borderId="26" xfId="1" applyNumberFormat="1" applyFont="1" applyFill="1" applyBorder="1" applyProtection="1">
      <protection locked="0"/>
    </xf>
    <xf numFmtId="3" fontId="26" fillId="0" borderId="17" xfId="1" applyNumberFormat="1" applyFont="1" applyBorder="1" applyAlignment="1">
      <alignment horizontal="center" vertical="center"/>
    </xf>
    <xf numFmtId="0" fontId="25" fillId="0" borderId="17" xfId="1" applyFont="1" applyBorder="1"/>
    <xf numFmtId="0" fontId="22" fillId="8" borderId="18" xfId="1" applyFont="1" applyFill="1" applyBorder="1" applyAlignment="1" applyProtection="1">
      <alignment horizontal="center" vertical="center"/>
      <protection locked="0"/>
    </xf>
    <xf numFmtId="165" fontId="22" fillId="8" borderId="25" xfId="1" applyNumberFormat="1" applyFont="1" applyFill="1" applyBorder="1" applyAlignment="1" applyProtection="1">
      <alignment horizontal="center" vertical="center"/>
      <protection locked="0"/>
    </xf>
    <xf numFmtId="165" fontId="22" fillId="8" borderId="15" xfId="1" applyNumberFormat="1" applyFont="1" applyFill="1" applyBorder="1" applyAlignment="1" applyProtection="1">
      <alignment horizontal="center" vertical="center"/>
      <protection locked="0"/>
    </xf>
    <xf numFmtId="165" fontId="22" fillId="8" borderId="26" xfId="1" applyNumberFormat="1" applyFont="1" applyFill="1" applyBorder="1" applyAlignment="1" applyProtection="1">
      <alignment horizontal="center" vertical="center"/>
      <protection locked="0"/>
    </xf>
    <xf numFmtId="3" fontId="43" fillId="8" borderId="18" xfId="1" applyNumberFormat="1" applyFont="1" applyFill="1" applyBorder="1" applyAlignment="1" applyProtection="1">
      <alignment horizontal="left" vertical="center"/>
      <protection locked="0"/>
    </xf>
    <xf numFmtId="0" fontId="22" fillId="8" borderId="18" xfId="1" applyFont="1" applyFill="1" applyBorder="1" applyAlignment="1" applyProtection="1">
      <alignment horizontal="left" vertical="center"/>
      <protection locked="0"/>
    </xf>
    <xf numFmtId="1" fontId="22" fillId="8" borderId="25" xfId="1" applyNumberFormat="1" applyFont="1" applyFill="1" applyBorder="1" applyAlignment="1" applyProtection="1">
      <alignment horizontal="center" vertical="center"/>
      <protection locked="0"/>
    </xf>
    <xf numFmtId="1" fontId="22" fillId="8" borderId="15" xfId="1" applyNumberFormat="1" applyFont="1" applyFill="1" applyBorder="1" applyAlignment="1" applyProtection="1">
      <alignment horizontal="center" vertical="center"/>
      <protection locked="0"/>
    </xf>
    <xf numFmtId="1" fontId="22" fillId="8" borderId="26" xfId="1" applyNumberFormat="1" applyFont="1" applyFill="1" applyBorder="1" applyAlignment="1" applyProtection="1">
      <alignment horizontal="center" vertical="center"/>
      <protection locked="0"/>
    </xf>
    <xf numFmtId="3" fontId="42" fillId="2" borderId="25" xfId="1" applyNumberFormat="1" applyFont="1" applyFill="1" applyBorder="1" applyAlignment="1">
      <alignment horizontal="center" vertical="center" wrapText="1"/>
    </xf>
    <xf numFmtId="3" fontId="42" fillId="2" borderId="15" xfId="1" applyNumberFormat="1" applyFont="1" applyFill="1" applyBorder="1" applyAlignment="1">
      <alignment horizontal="center" vertical="center" wrapText="1"/>
    </xf>
    <xf numFmtId="3" fontId="42" fillId="2" borderId="26" xfId="1" applyNumberFormat="1" applyFont="1" applyFill="1" applyBorder="1" applyAlignment="1">
      <alignment horizontal="center" vertical="center" wrapText="1"/>
    </xf>
    <xf numFmtId="3" fontId="42" fillId="2" borderId="19" xfId="1" applyNumberFormat="1" applyFont="1" applyFill="1" applyBorder="1" applyAlignment="1">
      <alignment horizontal="center" vertical="center" wrapText="1"/>
    </xf>
    <xf numFmtId="3" fontId="42" fillId="2" borderId="13" xfId="1" applyNumberFormat="1" applyFont="1" applyFill="1" applyBorder="1" applyAlignment="1">
      <alignment horizontal="center" vertical="center" wrapText="1"/>
    </xf>
    <xf numFmtId="3" fontId="42" fillId="2" borderId="14" xfId="1" applyNumberFormat="1" applyFont="1" applyFill="1" applyBorder="1" applyAlignment="1">
      <alignment horizontal="center" vertical="center" wrapText="1"/>
    </xf>
    <xf numFmtId="3" fontId="42" fillId="2" borderId="21" xfId="1" applyNumberFormat="1" applyFont="1" applyFill="1" applyBorder="1" applyAlignment="1">
      <alignment horizontal="center" vertical="center" wrapText="1"/>
    </xf>
    <xf numFmtId="3" fontId="42" fillId="2" borderId="22" xfId="1" applyNumberFormat="1" applyFont="1" applyFill="1" applyBorder="1" applyAlignment="1">
      <alignment horizontal="center" vertical="center" wrapText="1"/>
    </xf>
    <xf numFmtId="3" fontId="42" fillId="2" borderId="23" xfId="1" applyNumberFormat="1" applyFont="1" applyFill="1" applyBorder="1" applyAlignment="1">
      <alignment horizontal="center" vertical="center" wrapText="1"/>
    </xf>
    <xf numFmtId="3" fontId="54" fillId="0" borderId="25" xfId="1" applyNumberFormat="1" applyFont="1" applyBorder="1" applyAlignment="1">
      <alignment horizontal="left" vertical="center"/>
    </xf>
    <xf numFmtId="3" fontId="54" fillId="0" borderId="15" xfId="1" applyNumberFormat="1" applyFont="1" applyBorder="1" applyAlignment="1">
      <alignment horizontal="left" vertical="center"/>
    </xf>
    <xf numFmtId="0" fontId="43" fillId="0" borderId="54" xfId="1" applyFont="1" applyBorder="1" applyAlignment="1" applyProtection="1">
      <alignment horizontal="left" vertical="center"/>
      <protection locked="0"/>
    </xf>
    <xf numFmtId="0" fontId="43" fillId="0" borderId="55" xfId="1" applyFont="1" applyBorder="1" applyAlignment="1" applyProtection="1">
      <alignment horizontal="left" vertical="center"/>
      <protection locked="0"/>
    </xf>
    <xf numFmtId="0" fontId="43" fillId="0" borderId="56" xfId="1" applyFont="1" applyBorder="1" applyAlignment="1" applyProtection="1">
      <alignment horizontal="left" vertical="center"/>
      <protection locked="0"/>
    </xf>
    <xf numFmtId="3" fontId="43" fillId="0" borderId="50" xfId="1" applyNumberFormat="1" applyFont="1" applyBorder="1" applyAlignment="1" applyProtection="1">
      <alignment horizontal="left" vertical="center"/>
      <protection locked="0"/>
    </xf>
    <xf numFmtId="3" fontId="43" fillId="0" borderId="49" xfId="1" applyNumberFormat="1" applyFont="1" applyBorder="1" applyAlignment="1" applyProtection="1">
      <alignment horizontal="left" vertical="center"/>
      <protection locked="0"/>
    </xf>
    <xf numFmtId="3" fontId="41" fillId="5" borderId="1" xfId="1" applyNumberFormat="1" applyFont="1" applyFill="1" applyBorder="1" applyAlignment="1">
      <alignment horizontal="center" vertical="center" wrapText="1"/>
    </xf>
    <xf numFmtId="3" fontId="42" fillId="2" borderId="18" xfId="1" applyNumberFormat="1" applyFont="1" applyFill="1" applyBorder="1" applyAlignment="1">
      <alignment horizontal="center" vertical="center" wrapText="1"/>
    </xf>
    <xf numFmtId="3" fontId="43" fillId="0" borderId="21" xfId="1" applyNumberFormat="1" applyFont="1" applyBorder="1" applyAlignment="1" applyProtection="1">
      <alignment horizontal="left" vertical="center"/>
      <protection locked="0"/>
    </xf>
    <xf numFmtId="3" fontId="43" fillId="0" borderId="22" xfId="1" applyNumberFormat="1" applyFont="1" applyBorder="1" applyAlignment="1" applyProtection="1">
      <alignment horizontal="left" vertical="center"/>
      <protection locked="0"/>
    </xf>
    <xf numFmtId="3" fontId="62" fillId="0" borderId="8" xfId="1" applyNumberFormat="1" applyFont="1" applyBorder="1" applyAlignment="1">
      <alignment horizontal="center" vertical="center" wrapText="1"/>
    </xf>
    <xf numFmtId="3" fontId="62" fillId="0" borderId="9" xfId="1" applyNumberFormat="1" applyFont="1" applyBorder="1" applyAlignment="1">
      <alignment horizontal="center" vertical="center" wrapText="1"/>
    </xf>
    <xf numFmtId="3" fontId="41" fillId="5" borderId="19" xfId="1" applyNumberFormat="1" applyFont="1" applyFill="1" applyBorder="1" applyAlignment="1">
      <alignment horizontal="center" vertical="center"/>
    </xf>
    <xf numFmtId="3" fontId="41" fillId="5" borderId="13" xfId="1" applyNumberFormat="1" applyFont="1" applyFill="1" applyBorder="1" applyAlignment="1">
      <alignment horizontal="center" vertical="center"/>
    </xf>
    <xf numFmtId="3" fontId="41" fillId="5" borderId="14" xfId="1" applyNumberFormat="1" applyFont="1" applyFill="1" applyBorder="1" applyAlignment="1">
      <alignment horizontal="center" vertical="center"/>
    </xf>
    <xf numFmtId="3" fontId="44" fillId="2" borderId="18" xfId="1" applyNumberFormat="1" applyFont="1" applyFill="1" applyBorder="1" applyAlignment="1">
      <alignment horizontal="center" vertical="center" wrapText="1"/>
    </xf>
    <xf numFmtId="3" fontId="47" fillId="2" borderId="31" xfId="1" applyNumberFormat="1" applyFont="1" applyFill="1" applyBorder="1" applyAlignment="1">
      <alignment horizontal="center" vertical="center" wrapText="1"/>
    </xf>
    <xf numFmtId="3" fontId="47" fillId="2" borderId="21" xfId="1" applyNumberFormat="1" applyFont="1" applyFill="1" applyBorder="1" applyAlignment="1">
      <alignment horizontal="center" vertical="center" wrapText="1"/>
    </xf>
    <xf numFmtId="3" fontId="47" fillId="2" borderId="51" xfId="1" applyNumberFormat="1" applyFont="1" applyFill="1" applyBorder="1" applyAlignment="1">
      <alignment horizontal="center" vertical="center" wrapText="1"/>
    </xf>
    <xf numFmtId="3" fontId="47" fillId="2" borderId="18" xfId="1" applyNumberFormat="1" applyFont="1" applyFill="1" applyBorder="1" applyAlignment="1">
      <alignment horizontal="center" vertical="center" wrapText="1"/>
    </xf>
    <xf numFmtId="0" fontId="31" fillId="0" borderId="18" xfId="1" applyFont="1" applyBorder="1"/>
    <xf numFmtId="3" fontId="42" fillId="2" borderId="44" xfId="1" applyNumberFormat="1" applyFont="1" applyFill="1" applyBorder="1" applyAlignment="1">
      <alignment horizontal="center" vertical="center" wrapText="1"/>
    </xf>
    <xf numFmtId="3" fontId="42" fillId="2" borderId="2" xfId="1" applyNumberFormat="1" applyFont="1" applyFill="1" applyBorder="1" applyAlignment="1">
      <alignment horizontal="center" vertical="center"/>
    </xf>
    <xf numFmtId="3" fontId="44" fillId="2" borderId="3" xfId="1" applyNumberFormat="1" applyFont="1" applyFill="1" applyBorder="1" applyAlignment="1">
      <alignment horizontal="center" vertical="center" wrapText="1"/>
    </xf>
    <xf numFmtId="3" fontId="44" fillId="2" borderId="5" xfId="1" applyNumberFormat="1" applyFont="1" applyFill="1" applyBorder="1" applyAlignment="1">
      <alignment horizontal="center" vertical="center" wrapText="1"/>
    </xf>
    <xf numFmtId="0" fontId="1" fillId="0" borderId="0" xfId="1" applyAlignment="1">
      <alignment horizontal="center"/>
    </xf>
    <xf numFmtId="3" fontId="76" fillId="8" borderId="18" xfId="3" applyNumberFormat="1" applyFont="1" applyFill="1" applyBorder="1" applyAlignment="1" applyProtection="1">
      <alignment horizontal="center" vertical="center"/>
      <protection locked="0"/>
    </xf>
    <xf numFmtId="164" fontId="20" fillId="8" borderId="25" xfId="3" applyNumberFormat="1" applyFont="1" applyFill="1" applyBorder="1" applyAlignment="1" applyProtection="1">
      <alignment horizontal="center" vertical="center"/>
      <protection locked="0"/>
    </xf>
    <xf numFmtId="164" fontId="20" fillId="8" borderId="15" xfId="3" applyNumberFormat="1" applyFont="1" applyFill="1" applyBorder="1" applyAlignment="1" applyProtection="1">
      <alignment horizontal="center" vertical="center"/>
      <protection locked="0"/>
    </xf>
    <xf numFmtId="164" fontId="20" fillId="8" borderId="26" xfId="3" applyNumberFormat="1" applyFont="1" applyFill="1" applyBorder="1" applyAlignment="1" applyProtection="1">
      <alignment horizontal="center" vertical="center"/>
      <protection locked="0"/>
    </xf>
    <xf numFmtId="3" fontId="20" fillId="0" borderId="51" xfId="3" applyNumberFormat="1" applyFont="1" applyBorder="1" applyAlignment="1">
      <alignment horizontal="center" vertical="center"/>
    </xf>
    <xf numFmtId="164" fontId="0" fillId="8" borderId="25" xfId="3" applyNumberFormat="1" applyFont="1" applyFill="1" applyBorder="1" applyAlignment="1" applyProtection="1">
      <alignment horizontal="center" vertical="center"/>
      <protection locked="0"/>
    </xf>
    <xf numFmtId="3" fontId="20" fillId="0" borderId="15" xfId="3" applyNumberFormat="1" applyFont="1" applyBorder="1" applyAlignment="1">
      <alignment horizontal="center" vertical="center"/>
    </xf>
    <xf numFmtId="3" fontId="0" fillId="8" borderId="25" xfId="3" applyNumberFormat="1" applyFont="1" applyFill="1" applyBorder="1" applyAlignment="1" applyProtection="1">
      <alignment horizontal="center" vertical="center"/>
      <protection locked="0"/>
    </xf>
    <xf numFmtId="3" fontId="0" fillId="8" borderId="18" xfId="3" applyNumberFormat="1" applyFont="1" applyFill="1" applyBorder="1" applyAlignment="1" applyProtection="1">
      <alignment horizontal="center" vertical="center"/>
      <protection locked="0"/>
    </xf>
    <xf numFmtId="3" fontId="21" fillId="4" borderId="18" xfId="3" applyNumberFormat="1" applyFont="1" applyFill="1" applyBorder="1" applyAlignment="1">
      <alignment horizontal="center" vertical="center"/>
    </xf>
    <xf numFmtId="3" fontId="20" fillId="8" borderId="54" xfId="3" applyNumberFormat="1" applyFont="1" applyFill="1" applyBorder="1" applyAlignment="1" applyProtection="1">
      <alignment horizontal="left" vertical="center"/>
      <protection locked="0"/>
    </xf>
    <xf numFmtId="3" fontId="20" fillId="8" borderId="55" xfId="3" applyNumberFormat="1" applyFont="1" applyFill="1" applyBorder="1" applyAlignment="1" applyProtection="1">
      <alignment horizontal="left" vertical="center"/>
      <protection locked="0"/>
    </xf>
    <xf numFmtId="3" fontId="20" fillId="8" borderId="56" xfId="3" applyNumberFormat="1" applyFont="1" applyFill="1" applyBorder="1" applyAlignment="1" applyProtection="1">
      <alignment horizontal="left" vertical="center"/>
      <protection locked="0"/>
    </xf>
    <xf numFmtId="3" fontId="20" fillId="0" borderId="50" xfId="3" applyNumberFormat="1" applyFont="1" applyBorder="1" applyAlignment="1" applyProtection="1">
      <alignment horizontal="left" vertical="center"/>
      <protection locked="0"/>
    </xf>
    <xf numFmtId="3" fontId="20" fillId="0" borderId="49" xfId="3" applyNumberFormat="1" applyFont="1" applyBorder="1" applyAlignment="1" applyProtection="1">
      <alignment horizontal="left" vertical="center"/>
      <protection locked="0"/>
    </xf>
    <xf numFmtId="3" fontId="20" fillId="0" borderId="18" xfId="3" applyNumberFormat="1" applyFont="1" applyBorder="1" applyAlignment="1">
      <alignment horizontal="center" vertical="center" wrapText="1"/>
    </xf>
    <xf numFmtId="3" fontId="32" fillId="6" borderId="31" xfId="3" applyNumberFormat="1" applyFont="1" applyFill="1" applyBorder="1" applyAlignment="1">
      <alignment horizontal="center" vertical="center"/>
    </xf>
    <xf numFmtId="3" fontId="32" fillId="6" borderId="0" xfId="3" applyNumberFormat="1" applyFont="1" applyFill="1" applyAlignment="1">
      <alignment horizontal="center" vertical="center"/>
    </xf>
    <xf numFmtId="3" fontId="32" fillId="6" borderId="38" xfId="3" applyNumberFormat="1" applyFont="1" applyFill="1" applyBorder="1" applyAlignment="1">
      <alignment horizontal="center" vertical="center"/>
    </xf>
    <xf numFmtId="3" fontId="21" fillId="4" borderId="19" xfId="3" applyNumberFormat="1" applyFont="1" applyFill="1" applyBorder="1" applyAlignment="1">
      <alignment horizontal="center" vertical="center"/>
    </xf>
    <xf numFmtId="3" fontId="21" fillId="4" borderId="13" xfId="3" applyNumberFormat="1" applyFont="1" applyFill="1" applyBorder="1" applyAlignment="1">
      <alignment horizontal="center" vertical="center"/>
    </xf>
    <xf numFmtId="3" fontId="21" fillId="4" borderId="14" xfId="3" applyNumberFormat="1" applyFont="1" applyFill="1" applyBorder="1" applyAlignment="1">
      <alignment horizontal="center" vertical="center"/>
    </xf>
    <xf numFmtId="3" fontId="21" fillId="4" borderId="21" xfId="3" applyNumberFormat="1" applyFont="1" applyFill="1" applyBorder="1" applyAlignment="1">
      <alignment horizontal="center" vertical="center"/>
    </xf>
    <xf numFmtId="3" fontId="21" fillId="4" borderId="22" xfId="3" applyNumberFormat="1" applyFont="1" applyFill="1" applyBorder="1" applyAlignment="1">
      <alignment horizontal="center" vertical="center"/>
    </xf>
    <xf numFmtId="3" fontId="21" fillId="4" borderId="23" xfId="3" applyNumberFormat="1" applyFont="1" applyFill="1" applyBorder="1" applyAlignment="1">
      <alignment horizontal="center" vertical="center"/>
    </xf>
    <xf numFmtId="3" fontId="67" fillId="4" borderId="19" xfId="3" applyNumberFormat="1" applyFont="1" applyFill="1" applyBorder="1" applyAlignment="1">
      <alignment horizontal="center" vertical="center" wrapText="1"/>
    </xf>
    <xf numFmtId="3" fontId="67" fillId="4" borderId="13" xfId="3" applyNumberFormat="1" applyFont="1" applyFill="1" applyBorder="1" applyAlignment="1">
      <alignment horizontal="center" vertical="center" wrapText="1"/>
    </xf>
    <xf numFmtId="3" fontId="67" fillId="4" borderId="14" xfId="3" applyNumberFormat="1" applyFont="1" applyFill="1" applyBorder="1" applyAlignment="1">
      <alignment horizontal="center" vertical="center" wrapText="1"/>
    </xf>
    <xf numFmtId="3" fontId="67" fillId="4" borderId="21" xfId="3" applyNumberFormat="1" applyFont="1" applyFill="1" applyBorder="1" applyAlignment="1">
      <alignment horizontal="center" vertical="center" wrapText="1"/>
    </xf>
    <xf numFmtId="3" fontId="67" fillId="4" borderId="22" xfId="3" applyNumberFormat="1" applyFont="1" applyFill="1" applyBorder="1" applyAlignment="1">
      <alignment horizontal="center" vertical="center" wrapText="1"/>
    </xf>
    <xf numFmtId="3" fontId="67" fillId="4" borderId="23" xfId="3" applyNumberFormat="1" applyFont="1" applyFill="1" applyBorder="1" applyAlignment="1">
      <alignment horizontal="center" vertical="center" wrapText="1"/>
    </xf>
    <xf numFmtId="3" fontId="69" fillId="4" borderId="19" xfId="3" applyNumberFormat="1" applyFont="1" applyFill="1" applyBorder="1" applyAlignment="1">
      <alignment horizontal="center" vertical="center" wrapText="1"/>
    </xf>
    <xf numFmtId="3" fontId="69" fillId="4" borderId="13" xfId="3" applyNumberFormat="1" applyFont="1" applyFill="1" applyBorder="1" applyAlignment="1">
      <alignment horizontal="center" vertical="center" wrapText="1"/>
    </xf>
    <xf numFmtId="3" fontId="69" fillId="4" borderId="14" xfId="3" applyNumberFormat="1" applyFont="1" applyFill="1" applyBorder="1" applyAlignment="1">
      <alignment horizontal="center" vertical="center" wrapText="1"/>
    </xf>
    <xf numFmtId="3" fontId="69" fillId="4" borderId="21" xfId="3" applyNumberFormat="1" applyFont="1" applyFill="1" applyBorder="1" applyAlignment="1">
      <alignment horizontal="center" vertical="center" wrapText="1"/>
    </xf>
    <xf numFmtId="3" fontId="69" fillId="4" borderId="22" xfId="3" applyNumberFormat="1" applyFont="1" applyFill="1" applyBorder="1" applyAlignment="1">
      <alignment horizontal="center" vertical="center" wrapText="1"/>
    </xf>
    <xf numFmtId="3" fontId="69" fillId="4" borderId="23" xfId="3" applyNumberFormat="1" applyFont="1" applyFill="1" applyBorder="1" applyAlignment="1">
      <alignment horizontal="center" vertical="center" wrapText="1"/>
    </xf>
    <xf numFmtId="3" fontId="71" fillId="4" borderId="25" xfId="3" applyNumberFormat="1" applyFont="1" applyFill="1" applyBorder="1" applyAlignment="1">
      <alignment horizontal="center" vertical="center" wrapText="1"/>
    </xf>
    <xf numFmtId="3" fontId="71" fillId="4" borderId="26" xfId="3" applyNumberFormat="1" applyFont="1" applyFill="1" applyBorder="1" applyAlignment="1">
      <alignment horizontal="center" vertical="center" wrapText="1"/>
    </xf>
    <xf numFmtId="3" fontId="59" fillId="8" borderId="25" xfId="3" applyNumberFormat="1" applyFont="1" applyFill="1" applyBorder="1" applyAlignment="1" applyProtection="1">
      <alignment horizontal="center" vertical="center"/>
      <protection locked="0"/>
    </xf>
    <xf numFmtId="3" fontId="59" fillId="8" borderId="26" xfId="3" applyNumberFormat="1" applyFont="1" applyFill="1" applyBorder="1" applyAlignment="1" applyProtection="1">
      <alignment horizontal="center" vertical="center"/>
      <protection locked="0"/>
    </xf>
    <xf numFmtId="164" fontId="59" fillId="8" borderId="25" xfId="3" applyNumberFormat="1" applyFont="1" applyFill="1" applyBorder="1" applyAlignment="1" applyProtection="1">
      <alignment horizontal="center" vertical="center"/>
      <protection locked="0"/>
    </xf>
    <xf numFmtId="164" fontId="59" fillId="8" borderId="15" xfId="3" applyNumberFormat="1" applyFont="1" applyFill="1" applyBorder="1" applyAlignment="1" applyProtection="1">
      <alignment horizontal="center" vertical="center"/>
      <protection locked="0"/>
    </xf>
    <xf numFmtId="164" fontId="59" fillId="8" borderId="26" xfId="3" applyNumberFormat="1" applyFont="1" applyFill="1" applyBorder="1" applyAlignment="1" applyProtection="1">
      <alignment horizontal="center" vertical="center"/>
      <protection locked="0"/>
    </xf>
    <xf numFmtId="3" fontId="20" fillId="0" borderId="54" xfId="3" applyNumberFormat="1" applyFont="1" applyBorder="1" applyAlignment="1" applyProtection="1">
      <alignment horizontal="left" vertical="center"/>
      <protection locked="0"/>
    </xf>
    <xf numFmtId="3" fontId="20" fillId="0" borderId="55" xfId="3" applyNumberFormat="1" applyFont="1" applyBorder="1" applyAlignment="1" applyProtection="1">
      <alignment horizontal="left" vertical="center"/>
      <protection locked="0"/>
    </xf>
    <xf numFmtId="3" fontId="20" fillId="0" borderId="56" xfId="3" applyNumberFormat="1" applyFont="1" applyBorder="1" applyAlignment="1" applyProtection="1">
      <alignment horizontal="left" vertical="center"/>
      <protection locked="0"/>
    </xf>
    <xf numFmtId="3" fontId="21" fillId="4" borderId="19" xfId="3" applyNumberFormat="1" applyFont="1" applyFill="1" applyBorder="1" applyAlignment="1">
      <alignment horizontal="center" vertical="center" wrapText="1"/>
    </xf>
    <xf numFmtId="3" fontId="21" fillId="4" borderId="21" xfId="3" applyNumberFormat="1" applyFont="1" applyFill="1" applyBorder="1" applyAlignment="1">
      <alignment horizontal="center" vertical="center" wrapText="1"/>
    </xf>
    <xf numFmtId="3" fontId="34" fillId="4" borderId="17" xfId="3" applyNumberFormat="1" applyFont="1" applyFill="1" applyBorder="1" applyAlignment="1">
      <alignment horizontal="center" vertical="center" wrapText="1"/>
    </xf>
    <xf numFmtId="3" fontId="34" fillId="4" borderId="51" xfId="3" applyNumberFormat="1" applyFont="1" applyFill="1" applyBorder="1" applyAlignment="1">
      <alignment horizontal="center" vertical="center" wrapText="1"/>
    </xf>
    <xf numFmtId="3" fontId="21" fillId="4" borderId="17" xfId="3" applyNumberFormat="1" applyFont="1" applyFill="1" applyBorder="1" applyAlignment="1">
      <alignment horizontal="center" vertical="center" wrapText="1"/>
    </xf>
    <xf numFmtId="3" fontId="21" fillId="4" borderId="51" xfId="3" applyNumberFormat="1" applyFont="1" applyFill="1" applyBorder="1" applyAlignment="1">
      <alignment horizontal="center" vertical="center" wrapText="1"/>
    </xf>
    <xf numFmtId="3" fontId="20" fillId="8" borderId="21" xfId="3" applyNumberFormat="1" applyFont="1" applyFill="1" applyBorder="1" applyAlignment="1" applyProtection="1">
      <alignment horizontal="center" vertical="center"/>
      <protection locked="0"/>
    </xf>
    <xf numFmtId="3" fontId="20" fillId="8" borderId="22" xfId="3" applyNumberFormat="1" applyFont="1" applyFill="1" applyBorder="1" applyAlignment="1" applyProtection="1">
      <alignment horizontal="center" vertical="center"/>
      <protection locked="0"/>
    </xf>
    <xf numFmtId="3" fontId="20" fillId="8" borderId="23" xfId="3" applyNumberFormat="1" applyFont="1" applyFill="1" applyBorder="1" applyAlignment="1" applyProtection="1">
      <alignment horizontal="center" vertical="center"/>
      <protection locked="0"/>
    </xf>
    <xf numFmtId="3" fontId="34" fillId="4" borderId="19" xfId="3" applyNumberFormat="1" applyFont="1" applyFill="1" applyBorder="1" applyAlignment="1">
      <alignment horizontal="center" vertical="center"/>
    </xf>
    <xf numFmtId="3" fontId="34" fillId="4" borderId="21" xfId="3" applyNumberFormat="1" applyFont="1" applyFill="1" applyBorder="1" applyAlignment="1">
      <alignment horizontal="center" vertical="center"/>
    </xf>
    <xf numFmtId="3" fontId="21" fillId="4" borderId="25" xfId="3" applyNumberFormat="1" applyFont="1" applyFill="1" applyBorder="1" applyAlignment="1">
      <alignment horizontal="center" vertical="center"/>
    </xf>
    <xf numFmtId="3" fontId="21" fillId="4" borderId="15" xfId="3" applyNumberFormat="1" applyFont="1" applyFill="1" applyBorder="1" applyAlignment="1">
      <alignment horizontal="center" vertical="center"/>
    </xf>
    <xf numFmtId="3" fontId="34" fillId="4" borderId="18" xfId="3" applyNumberFormat="1" applyFont="1" applyFill="1" applyBorder="1" applyAlignment="1">
      <alignment horizontal="center" vertical="center" wrapText="1"/>
    </xf>
    <xf numFmtId="3" fontId="72" fillId="4" borderId="19" xfId="3" applyNumberFormat="1" applyFont="1" applyFill="1" applyBorder="1" applyAlignment="1">
      <alignment horizontal="center" vertical="center" wrapText="1"/>
    </xf>
    <xf numFmtId="3" fontId="72" fillId="4" borderId="21" xfId="3" applyNumberFormat="1" applyFont="1" applyFill="1" applyBorder="1" applyAlignment="1">
      <alignment horizontal="center" vertical="center" wrapText="1"/>
    </xf>
    <xf numFmtId="3" fontId="20" fillId="0" borderId="13" xfId="3" applyNumberFormat="1" applyFont="1" applyBorder="1" applyAlignment="1" applyProtection="1">
      <alignment horizontal="left" vertical="center"/>
      <protection locked="0"/>
    </xf>
    <xf numFmtId="3" fontId="20" fillId="0" borderId="14" xfId="3" applyNumberFormat="1" applyFont="1" applyBorder="1" applyAlignment="1" applyProtection="1">
      <alignment horizontal="left" vertical="center"/>
      <protection locked="0"/>
    </xf>
    <xf numFmtId="0" fontId="20" fillId="0" borderId="0" xfId="0" applyFont="1" applyAlignment="1">
      <alignment horizontal="center" vertical="center" wrapText="1"/>
    </xf>
    <xf numFmtId="3" fontId="72" fillId="4" borderId="17" xfId="3" applyNumberFormat="1" applyFont="1" applyFill="1" applyBorder="1" applyAlignment="1">
      <alignment horizontal="center" vertical="center" wrapText="1"/>
    </xf>
    <xf numFmtId="3" fontId="72" fillId="4" borderId="51" xfId="3" applyNumberFormat="1" applyFont="1" applyFill="1" applyBorder="1" applyAlignment="1">
      <alignment horizontal="center" vertical="center" wrapText="1"/>
    </xf>
    <xf numFmtId="3" fontId="20" fillId="8" borderId="19" xfId="3" applyNumberFormat="1" applyFont="1" applyFill="1" applyBorder="1" applyAlignment="1" applyProtection="1">
      <alignment horizontal="center" vertical="center"/>
      <protection locked="0"/>
    </xf>
    <xf numFmtId="3" fontId="20" fillId="8" borderId="13" xfId="3" applyNumberFormat="1" applyFont="1" applyFill="1" applyBorder="1" applyAlignment="1" applyProtection="1">
      <alignment horizontal="center" vertical="center"/>
      <protection locked="0"/>
    </xf>
    <xf numFmtId="3" fontId="20" fillId="8" borderId="14" xfId="3" applyNumberFormat="1" applyFont="1" applyFill="1" applyBorder="1" applyAlignment="1" applyProtection="1">
      <alignment horizontal="center" vertical="center"/>
      <protection locked="0"/>
    </xf>
    <xf numFmtId="166" fontId="22" fillId="8" borderId="25" xfId="6" applyNumberFormat="1" applyFont="1" applyFill="1" applyBorder="1" applyAlignment="1" applyProtection="1">
      <alignment horizontal="center" vertical="center"/>
      <protection locked="0"/>
    </xf>
    <xf numFmtId="166" fontId="22" fillId="8" borderId="26" xfId="6" applyNumberFormat="1" applyFont="1" applyFill="1" applyBorder="1" applyAlignment="1" applyProtection="1">
      <alignment horizontal="center" vertical="center"/>
      <protection locked="0"/>
    </xf>
    <xf numFmtId="3" fontId="34" fillId="4" borderId="17" xfId="3" applyNumberFormat="1" applyFont="1" applyFill="1" applyBorder="1" applyAlignment="1">
      <alignment horizontal="center" vertical="center"/>
    </xf>
    <xf numFmtId="3" fontId="34" fillId="4" borderId="51" xfId="3" applyNumberFormat="1" applyFont="1" applyFill="1" applyBorder="1" applyAlignment="1">
      <alignment horizontal="center" vertical="center"/>
    </xf>
    <xf numFmtId="3" fontId="21" fillId="4" borderId="31" xfId="3" applyNumberFormat="1" applyFont="1" applyFill="1" applyBorder="1" applyAlignment="1">
      <alignment horizontal="center" vertical="center" wrapText="1"/>
    </xf>
    <xf numFmtId="3" fontId="34" fillId="4" borderId="25" xfId="3" applyNumberFormat="1" applyFont="1" applyFill="1" applyBorder="1" applyAlignment="1">
      <alignment horizontal="center" vertical="center" wrapText="1"/>
    </xf>
    <xf numFmtId="3" fontId="34" fillId="4" borderId="15" xfId="3" applyNumberFormat="1" applyFont="1" applyFill="1" applyBorder="1" applyAlignment="1">
      <alignment horizontal="center" vertical="center" wrapText="1"/>
    </xf>
    <xf numFmtId="3" fontId="34" fillId="4" borderId="31" xfId="3" applyNumberFormat="1" applyFont="1" applyFill="1" applyBorder="1" applyAlignment="1">
      <alignment horizontal="center" vertical="center"/>
    </xf>
    <xf numFmtId="3" fontId="21" fillId="4" borderId="53" xfId="3" applyNumberFormat="1" applyFont="1" applyFill="1" applyBorder="1" applyAlignment="1">
      <alignment horizontal="center" vertical="center" wrapText="1"/>
    </xf>
    <xf numFmtId="3" fontId="21" fillId="4" borderId="14" xfId="3" applyNumberFormat="1" applyFont="1" applyFill="1" applyBorder="1" applyAlignment="1">
      <alignment horizontal="center" vertical="center" wrapText="1"/>
    </xf>
    <xf numFmtId="3" fontId="21" fillId="4" borderId="23" xfId="3" applyNumberFormat="1" applyFont="1" applyFill="1" applyBorder="1" applyAlignment="1">
      <alignment horizontal="center" vertical="center" wrapText="1"/>
    </xf>
    <xf numFmtId="3" fontId="21" fillId="4" borderId="13" xfId="3" applyNumberFormat="1" applyFont="1" applyFill="1" applyBorder="1" applyAlignment="1">
      <alignment horizontal="center" vertical="center" wrapText="1"/>
    </xf>
    <xf numFmtId="3" fontId="21" fillId="4" borderId="22" xfId="3" applyNumberFormat="1" applyFont="1" applyFill="1" applyBorder="1" applyAlignment="1">
      <alignment horizontal="center" vertical="center" wrapText="1"/>
    </xf>
    <xf numFmtId="3" fontId="21" fillId="7" borderId="22" xfId="3" applyNumberFormat="1" applyFont="1" applyFill="1" applyBorder="1" applyAlignment="1">
      <alignment horizontal="center" vertical="center"/>
    </xf>
    <xf numFmtId="3" fontId="21" fillId="4" borderId="25" xfId="3" applyNumberFormat="1" applyFont="1" applyFill="1" applyBorder="1" applyAlignment="1">
      <alignment horizontal="center" vertical="center" wrapText="1"/>
    </xf>
    <xf numFmtId="3" fontId="21" fillId="4" borderId="15" xfId="3" applyNumberFormat="1" applyFont="1" applyFill="1" applyBorder="1" applyAlignment="1">
      <alignment horizontal="center" vertical="center" wrapText="1"/>
    </xf>
    <xf numFmtId="3" fontId="21" fillId="4" borderId="26" xfId="3" applyNumberFormat="1" applyFont="1" applyFill="1" applyBorder="1" applyAlignment="1">
      <alignment horizontal="center" vertical="center" wrapText="1"/>
    </xf>
    <xf numFmtId="3" fontId="44" fillId="10" borderId="18" xfId="1" applyNumberFormat="1" applyFont="1" applyFill="1" applyBorder="1" applyAlignment="1">
      <alignment horizontal="center" vertical="center" wrapText="1"/>
    </xf>
    <xf numFmtId="3" fontId="44" fillId="10" borderId="19" xfId="1" applyNumberFormat="1" applyFont="1" applyFill="1" applyBorder="1" applyAlignment="1">
      <alignment horizontal="center" vertical="center" wrapText="1"/>
    </xf>
    <xf numFmtId="3" fontId="44" fillId="10" borderId="21" xfId="1" applyNumberFormat="1" applyFont="1" applyFill="1" applyBorder="1" applyAlignment="1">
      <alignment horizontal="center" vertical="center" wrapText="1"/>
    </xf>
    <xf numFmtId="3" fontId="41" fillId="5" borderId="1" xfId="1" applyNumberFormat="1" applyFont="1" applyFill="1" applyBorder="1" applyAlignment="1">
      <alignment horizontal="center" vertical="center"/>
    </xf>
    <xf numFmtId="0" fontId="44" fillId="10" borderId="25" xfId="1" applyFont="1" applyFill="1" applyBorder="1" applyAlignment="1">
      <alignment horizontal="center" vertical="center" wrapText="1"/>
    </xf>
    <xf numFmtId="0" fontId="44" fillId="10" borderId="26" xfId="1" applyFont="1" applyFill="1" applyBorder="1" applyAlignment="1">
      <alignment horizontal="center" vertical="center" wrapText="1"/>
    </xf>
    <xf numFmtId="0" fontId="44" fillId="10" borderId="18" xfId="1" applyFont="1" applyFill="1" applyBorder="1" applyAlignment="1">
      <alignment horizontal="center" vertical="center" wrapText="1"/>
    </xf>
    <xf numFmtId="0" fontId="34" fillId="10" borderId="18" xfId="0" applyFont="1" applyFill="1" applyBorder="1" applyAlignment="1">
      <alignment horizontal="center" vertical="center" wrapText="1"/>
    </xf>
    <xf numFmtId="3" fontId="41" fillId="5" borderId="38" xfId="1" applyNumberFormat="1" applyFont="1" applyFill="1" applyBorder="1" applyAlignment="1">
      <alignment horizontal="center" vertical="center"/>
    </xf>
    <xf numFmtId="3" fontId="62" fillId="0" borderId="25" xfId="1" applyNumberFormat="1" applyFont="1" applyBorder="1" applyAlignment="1">
      <alignment horizontal="center" vertical="center" wrapText="1"/>
    </xf>
    <xf numFmtId="3" fontId="62" fillId="0" borderId="15" xfId="1" applyNumberFormat="1" applyFont="1" applyBorder="1" applyAlignment="1">
      <alignment horizontal="center" vertical="center" wrapText="1"/>
    </xf>
    <xf numFmtId="3" fontId="44" fillId="2" borderId="21" xfId="1" applyNumberFormat="1" applyFont="1" applyFill="1" applyBorder="1" applyAlignment="1">
      <alignment horizontal="center" vertical="center" wrapText="1"/>
    </xf>
    <xf numFmtId="3" fontId="44" fillId="2" borderId="17" xfId="1" applyNumberFormat="1" applyFont="1" applyFill="1" applyBorder="1" applyAlignment="1">
      <alignment horizontal="center" vertical="center" wrapText="1"/>
    </xf>
    <xf numFmtId="3" fontId="44" fillId="2" borderId="53" xfId="1" applyNumberFormat="1" applyFont="1" applyFill="1" applyBorder="1" applyAlignment="1">
      <alignment horizontal="center" vertical="center" wrapText="1"/>
    </xf>
    <xf numFmtId="0" fontId="31" fillId="0" borderId="17" xfId="1" applyFont="1" applyBorder="1"/>
    <xf numFmtId="3" fontId="47" fillId="2" borderId="19" xfId="1" applyNumberFormat="1" applyFont="1" applyFill="1" applyBorder="1" applyAlignment="1">
      <alignment horizontal="center" vertical="center" wrapText="1"/>
    </xf>
    <xf numFmtId="3" fontId="44" fillId="2" borderId="1" xfId="1" applyNumberFormat="1" applyFont="1" applyFill="1" applyBorder="1" applyAlignment="1">
      <alignment horizontal="center" vertical="center" wrapText="1"/>
    </xf>
    <xf numFmtId="3" fontId="44" fillId="2" borderId="19" xfId="1" applyNumberFormat="1" applyFont="1" applyFill="1" applyBorder="1" applyAlignment="1">
      <alignment horizontal="center" vertical="center"/>
    </xf>
    <xf numFmtId="3" fontId="44" fillId="2" borderId="21" xfId="1" applyNumberFormat="1" applyFont="1" applyFill="1" applyBorder="1" applyAlignment="1">
      <alignment horizontal="center" vertical="center"/>
    </xf>
    <xf numFmtId="3" fontId="44" fillId="2" borderId="51" xfId="1" applyNumberFormat="1" applyFont="1" applyFill="1" applyBorder="1" applyAlignment="1">
      <alignment horizontal="center" vertical="center" wrapText="1"/>
    </xf>
    <xf numFmtId="3" fontId="41" fillId="5" borderId="0" xfId="1" applyNumberFormat="1" applyFont="1" applyFill="1" applyAlignment="1">
      <alignment horizontal="center" vertical="center" wrapText="1"/>
    </xf>
    <xf numFmtId="0" fontId="31" fillId="2" borderId="4" xfId="1" applyFont="1" applyFill="1" applyBorder="1" applyAlignment="1">
      <alignment horizontal="center" vertical="center" wrapText="1"/>
    </xf>
    <xf numFmtId="0" fontId="31" fillId="2" borderId="5" xfId="1" applyFont="1" applyFill="1" applyBorder="1" applyAlignment="1">
      <alignment horizontal="center" vertical="center" wrapText="1"/>
    </xf>
    <xf numFmtId="0" fontId="31" fillId="2" borderId="7" xfId="1" applyFont="1" applyFill="1" applyBorder="1" applyAlignment="1">
      <alignment horizontal="center" vertical="center" wrapText="1"/>
    </xf>
    <xf numFmtId="0" fontId="31" fillId="2" borderId="2" xfId="1" applyFont="1" applyFill="1" applyBorder="1" applyAlignment="1">
      <alignment horizontal="center" vertical="center" wrapText="1"/>
    </xf>
    <xf numFmtId="0" fontId="31" fillId="2" borderId="6" xfId="1" applyFont="1" applyFill="1" applyBorder="1" applyAlignment="1">
      <alignment horizontal="center" vertical="center" wrapText="1"/>
    </xf>
    <xf numFmtId="0" fontId="31" fillId="2" borderId="118" xfId="1" applyFont="1" applyFill="1" applyBorder="1" applyAlignment="1">
      <alignment horizontal="center" vertical="center" wrapText="1"/>
    </xf>
    <xf numFmtId="0" fontId="31" fillId="2" borderId="24" xfId="1" applyFont="1" applyFill="1" applyBorder="1" applyAlignment="1">
      <alignment horizontal="center" vertical="center" wrapText="1"/>
    </xf>
    <xf numFmtId="0" fontId="31" fillId="2" borderId="21" xfId="1" applyFont="1" applyFill="1" applyBorder="1" applyAlignment="1">
      <alignment horizontal="center" vertical="center" wrapText="1"/>
    </xf>
    <xf numFmtId="0" fontId="31" fillId="2" borderId="22" xfId="1" applyFont="1" applyFill="1" applyBorder="1" applyAlignment="1">
      <alignment horizontal="center" vertical="center" wrapText="1"/>
    </xf>
    <xf numFmtId="0" fontId="31" fillId="2" borderId="23" xfId="1" applyFont="1" applyFill="1" applyBorder="1" applyAlignment="1">
      <alignment horizontal="center" vertical="center" wrapText="1"/>
    </xf>
    <xf numFmtId="0" fontId="31" fillId="0" borderId="31" xfId="1" applyFont="1" applyBorder="1" applyAlignment="1">
      <alignment horizontal="center" vertical="center" wrapText="1"/>
    </xf>
    <xf numFmtId="0" fontId="31" fillId="0" borderId="0" xfId="1" applyFont="1" applyAlignment="1">
      <alignment horizontal="center" vertical="center" wrapText="1"/>
    </xf>
    <xf numFmtId="164" fontId="22" fillId="0" borderId="0" xfId="1" applyNumberFormat="1" applyFont="1" applyAlignment="1" applyProtection="1">
      <alignment horizontal="center" vertical="center" wrapText="1"/>
      <protection locked="0"/>
    </xf>
    <xf numFmtId="164" fontId="22" fillId="0" borderId="0" xfId="1" applyNumberFormat="1" applyFont="1" applyAlignment="1" applyProtection="1">
      <alignment horizontal="center"/>
      <protection locked="0"/>
    </xf>
    <xf numFmtId="0" fontId="36" fillId="0" borderId="32" xfId="1" applyFont="1" applyBorder="1" applyAlignment="1">
      <alignment horizontal="center" vertical="center" wrapText="1"/>
    </xf>
    <xf numFmtId="0" fontId="36" fillId="0" borderId="152" xfId="1" applyFont="1" applyBorder="1" applyAlignment="1">
      <alignment horizontal="center" vertical="center" wrapText="1"/>
    </xf>
    <xf numFmtId="0" fontId="22" fillId="8" borderId="8" xfId="6" applyNumberFormat="1" applyFont="1" applyFill="1" applyBorder="1" applyAlignment="1" applyProtection="1">
      <alignment horizontal="center" vertical="center" wrapText="1"/>
      <protection locked="0"/>
    </xf>
    <xf numFmtId="0" fontId="22" fillId="8" borderId="9" xfId="6" applyNumberFormat="1" applyFont="1" applyFill="1" applyBorder="1" applyAlignment="1" applyProtection="1">
      <alignment horizontal="center" vertical="center" wrapText="1"/>
      <protection locked="0"/>
    </xf>
    <xf numFmtId="0" fontId="22" fillId="8" borderId="10" xfId="6" applyNumberFormat="1" applyFont="1" applyFill="1" applyBorder="1" applyAlignment="1" applyProtection="1">
      <alignment horizontal="center" vertical="center" wrapText="1"/>
      <protection locked="0"/>
    </xf>
    <xf numFmtId="14" fontId="22" fillId="8" borderId="8" xfId="1" applyNumberFormat="1" applyFont="1" applyFill="1" applyBorder="1" applyAlignment="1" applyProtection="1">
      <alignment horizontal="center" vertical="center" wrapText="1"/>
      <protection locked="0"/>
    </xf>
    <xf numFmtId="14" fontId="22" fillId="8" borderId="9" xfId="1" applyNumberFormat="1" applyFont="1" applyFill="1" applyBorder="1" applyAlignment="1" applyProtection="1">
      <alignment horizontal="center" vertical="center" wrapText="1"/>
      <protection locked="0"/>
    </xf>
    <xf numFmtId="14" fontId="22" fillId="8" borderId="41" xfId="1" applyNumberFormat="1" applyFont="1" applyFill="1" applyBorder="1" applyAlignment="1" applyProtection="1">
      <alignment horizontal="center" vertical="center" wrapText="1"/>
      <protection locked="0"/>
    </xf>
    <xf numFmtId="3" fontId="22" fillId="8" borderId="25" xfId="1" applyNumberFormat="1" applyFont="1" applyFill="1" applyBorder="1" applyAlignment="1" applyProtection="1">
      <alignment horizontal="center" vertical="center" wrapText="1"/>
      <protection locked="0"/>
    </xf>
    <xf numFmtId="3" fontId="22" fillId="8" borderId="15" xfId="1" applyNumberFormat="1" applyFont="1" applyFill="1" applyBorder="1" applyAlignment="1" applyProtection="1">
      <alignment horizontal="center" vertical="center" wrapText="1"/>
      <protection locked="0"/>
    </xf>
    <xf numFmtId="3" fontId="22" fillId="8" borderId="26" xfId="1" applyNumberFormat="1" applyFont="1" applyFill="1" applyBorder="1" applyAlignment="1" applyProtection="1">
      <alignment horizontal="center" vertical="center" wrapText="1"/>
      <protection locked="0"/>
    </xf>
    <xf numFmtId="164" fontId="22" fillId="0" borderId="31" xfId="1" applyNumberFormat="1" applyFont="1" applyBorder="1" applyAlignment="1" applyProtection="1">
      <alignment horizontal="center" vertical="center" wrapText="1"/>
      <protection locked="0"/>
    </xf>
    <xf numFmtId="0" fontId="36" fillId="0" borderId="8" xfId="1" applyFont="1" applyBorder="1" applyAlignment="1">
      <alignment horizontal="center" vertical="center" wrapText="1"/>
    </xf>
    <xf numFmtId="0" fontId="36" fillId="0" borderId="10" xfId="1" applyFont="1" applyBorder="1" applyAlignment="1">
      <alignment horizontal="center" vertical="center" wrapText="1"/>
    </xf>
    <xf numFmtId="3" fontId="20" fillId="8" borderId="25" xfId="3" applyNumberFormat="1" applyFont="1" applyFill="1" applyBorder="1" applyAlignment="1">
      <alignment horizontal="center" vertical="center" wrapText="1"/>
    </xf>
    <xf numFmtId="3" fontId="20" fillId="8" borderId="26" xfId="3" applyNumberFormat="1" applyFont="1" applyFill="1" applyBorder="1" applyAlignment="1">
      <alignment horizontal="center" vertical="center" wrapText="1"/>
    </xf>
    <xf numFmtId="0" fontId="36" fillId="0" borderId="25" xfId="1" applyFont="1" applyBorder="1" applyAlignment="1">
      <alignment horizontal="center" vertical="center" wrapText="1"/>
    </xf>
    <xf numFmtId="0" fontId="36" fillId="0" borderId="26" xfId="1" applyFont="1" applyBorder="1" applyAlignment="1">
      <alignment horizontal="center" vertical="center" wrapText="1"/>
    </xf>
    <xf numFmtId="1" fontId="22" fillId="0" borderId="0" xfId="5" applyNumberFormat="1" applyFont="1" applyFill="1" applyBorder="1" applyAlignment="1" applyProtection="1">
      <alignment horizontal="center" vertical="center"/>
      <protection locked="0"/>
    </xf>
    <xf numFmtId="3" fontId="46" fillId="0" borderId="0" xfId="1" applyNumberFormat="1" applyFont="1" applyAlignment="1">
      <alignment horizontal="center" vertical="center" wrapText="1"/>
    </xf>
    <xf numFmtId="0" fontId="22" fillId="8" borderId="20" xfId="6" applyNumberFormat="1" applyFont="1" applyFill="1" applyBorder="1" applyAlignment="1" applyProtection="1">
      <alignment horizontal="center" vertical="center" wrapText="1"/>
      <protection locked="0"/>
    </xf>
    <xf numFmtId="0" fontId="31" fillId="2" borderId="25" xfId="1" applyFont="1" applyFill="1" applyBorder="1" applyAlignment="1">
      <alignment horizontal="center" vertical="center" wrapText="1"/>
    </xf>
    <xf numFmtId="0" fontId="31" fillId="2" borderId="15" xfId="1" applyFont="1" applyFill="1" applyBorder="1" applyAlignment="1">
      <alignment horizontal="center" vertical="center" wrapText="1"/>
    </xf>
    <xf numFmtId="0" fontId="31" fillId="2" borderId="26" xfId="1" applyFont="1" applyFill="1" applyBorder="1" applyAlignment="1">
      <alignment horizontal="center" vertical="center" wrapText="1"/>
    </xf>
    <xf numFmtId="3" fontId="44" fillId="0" borderId="0" xfId="1" applyNumberFormat="1" applyFont="1" applyAlignment="1">
      <alignment horizontal="center" vertical="center" wrapText="1"/>
    </xf>
    <xf numFmtId="0" fontId="0" fillId="8" borderId="130" xfId="0" applyFill="1" applyBorder="1" applyAlignment="1">
      <alignment horizontal="center"/>
    </xf>
    <xf numFmtId="3" fontId="20" fillId="0" borderId="21" xfId="3" applyNumberFormat="1" applyFont="1" applyBorder="1" applyAlignment="1">
      <alignment horizontal="center" vertical="center"/>
    </xf>
    <xf numFmtId="3" fontId="20" fillId="0" borderId="23" xfId="3" applyNumberFormat="1" applyFont="1" applyBorder="1" applyAlignment="1">
      <alignment horizontal="center" vertical="center"/>
    </xf>
    <xf numFmtId="3" fontId="21" fillId="8" borderId="130" xfId="3" applyNumberFormat="1" applyFont="1" applyFill="1" applyBorder="1" applyAlignment="1">
      <alignment horizontal="center" vertical="center" wrapText="1"/>
    </xf>
    <xf numFmtId="0" fontId="0" fillId="8" borderId="131" xfId="0" applyFill="1" applyBorder="1" applyAlignment="1">
      <alignment horizontal="center"/>
    </xf>
    <xf numFmtId="3" fontId="116" fillId="8" borderId="0" xfId="3" applyNumberFormat="1" applyFont="1" applyFill="1" applyAlignment="1">
      <alignment horizontal="left" vertical="top" wrapText="1"/>
    </xf>
    <xf numFmtId="3" fontId="116" fillId="8" borderId="22" xfId="3" applyNumberFormat="1" applyFont="1" applyFill="1" applyBorder="1" applyAlignment="1">
      <alignment horizontal="left" vertical="top" wrapText="1"/>
    </xf>
    <xf numFmtId="3" fontId="34" fillId="8" borderId="0" xfId="3" applyNumberFormat="1" applyFont="1" applyFill="1" applyAlignment="1">
      <alignment horizontal="center" vertical="center" wrapText="1"/>
    </xf>
    <xf numFmtId="3" fontId="34" fillId="8" borderId="130" xfId="3" applyNumberFormat="1" applyFont="1" applyFill="1" applyBorder="1" applyAlignment="1">
      <alignment horizontal="center" vertical="center" wrapText="1"/>
    </xf>
    <xf numFmtId="3" fontId="43" fillId="8" borderId="18" xfId="1" applyNumberFormat="1" applyFont="1" applyFill="1" applyBorder="1" applyAlignment="1">
      <alignment horizontal="center" vertical="center" wrapText="1"/>
    </xf>
    <xf numFmtId="3" fontId="42" fillId="10" borderId="18" xfId="1" applyNumberFormat="1" applyFont="1" applyFill="1" applyBorder="1" applyAlignment="1">
      <alignment horizontal="center" vertical="center"/>
    </xf>
    <xf numFmtId="0" fontId="105" fillId="0" borderId="31" xfId="0" applyFont="1" applyBorder="1" applyAlignment="1">
      <alignment horizontal="center" wrapText="1"/>
    </xf>
    <xf numFmtId="0" fontId="105" fillId="0" borderId="0" xfId="0" applyFont="1" applyAlignment="1">
      <alignment horizontal="center" wrapText="1"/>
    </xf>
    <xf numFmtId="0" fontId="105" fillId="0" borderId="38" xfId="0" applyFont="1" applyBorder="1" applyAlignment="1">
      <alignment horizontal="center" wrapText="1"/>
    </xf>
    <xf numFmtId="0" fontId="105" fillId="0" borderId="31" xfId="0" applyFont="1" applyBorder="1" applyAlignment="1">
      <alignment horizontal="center"/>
    </xf>
    <xf numFmtId="0" fontId="105" fillId="0" borderId="0" xfId="0" applyFont="1" applyAlignment="1">
      <alignment horizontal="center"/>
    </xf>
    <xf numFmtId="0" fontId="105" fillId="0" borderId="38" xfId="0" applyFont="1" applyBorder="1" applyAlignment="1">
      <alignment horizontal="center"/>
    </xf>
    <xf numFmtId="0" fontId="105" fillId="0" borderId="21" xfId="0" applyFont="1" applyBorder="1" applyAlignment="1">
      <alignment horizontal="center" vertical="center" wrapText="1"/>
    </xf>
    <xf numFmtId="0" fontId="105" fillId="0" borderId="22" xfId="0" applyFont="1" applyBorder="1" applyAlignment="1">
      <alignment horizontal="center" vertical="center" wrapText="1"/>
    </xf>
    <xf numFmtId="0" fontId="105" fillId="0" borderId="23" xfId="0" applyFont="1" applyBorder="1" applyAlignment="1">
      <alignment horizontal="center" vertical="center" wrapText="1"/>
    </xf>
    <xf numFmtId="0" fontId="105" fillId="0" borderId="31" xfId="0" applyFont="1" applyBorder="1" applyAlignment="1">
      <alignment horizontal="left" wrapText="1"/>
    </xf>
    <xf numFmtId="0" fontId="105" fillId="0" borderId="0" xfId="0" applyFont="1" applyAlignment="1">
      <alignment horizontal="left" wrapText="1"/>
    </xf>
    <xf numFmtId="0" fontId="105" fillId="0" borderId="38" xfId="0" applyFont="1" applyBorder="1" applyAlignment="1">
      <alignment horizontal="left" wrapText="1"/>
    </xf>
    <xf numFmtId="0" fontId="105" fillId="0" borderId="21" xfId="0" applyFont="1" applyBorder="1" applyAlignment="1">
      <alignment horizontal="left" wrapText="1"/>
    </xf>
    <xf numFmtId="0" fontId="105" fillId="0" borderId="22" xfId="0" applyFont="1" applyBorder="1" applyAlignment="1">
      <alignment horizontal="left" wrapText="1"/>
    </xf>
    <xf numFmtId="0" fontId="105" fillId="0" borderId="23" xfId="0" applyFont="1" applyBorder="1" applyAlignment="1">
      <alignment horizontal="left" wrapText="1"/>
    </xf>
    <xf numFmtId="0" fontId="74" fillId="0" borderId="19" xfId="0" applyFont="1" applyBorder="1" applyAlignment="1">
      <alignment horizontal="center" vertical="center" wrapText="1"/>
    </xf>
    <xf numFmtId="0" fontId="74" fillId="0" borderId="13" xfId="0" applyFont="1" applyBorder="1" applyAlignment="1">
      <alignment horizontal="center" vertical="center" wrapText="1"/>
    </xf>
    <xf numFmtId="0" fontId="74" fillId="0" borderId="31" xfId="0" applyFont="1" applyBorder="1" applyAlignment="1">
      <alignment horizontal="center" vertical="center" wrapText="1"/>
    </xf>
    <xf numFmtId="0" fontId="74" fillId="0" borderId="0" xfId="0" applyFont="1" applyAlignment="1">
      <alignment horizontal="center" vertical="center" wrapText="1"/>
    </xf>
    <xf numFmtId="0" fontId="74" fillId="0" borderId="14" xfId="0" applyFont="1" applyBorder="1" applyAlignment="1">
      <alignment horizontal="center" vertical="center" wrapText="1"/>
    </xf>
    <xf numFmtId="0" fontId="74" fillId="0" borderId="38" xfId="0" applyFont="1" applyBorder="1" applyAlignment="1">
      <alignment horizontal="center" vertical="center" wrapText="1"/>
    </xf>
    <xf numFmtId="0" fontId="105" fillId="0" borderId="21" xfId="0" applyFont="1" applyBorder="1" applyAlignment="1">
      <alignment horizontal="center"/>
    </xf>
    <xf numFmtId="0" fontId="105" fillId="0" borderId="22" xfId="0" applyFont="1" applyBorder="1" applyAlignment="1">
      <alignment horizontal="center"/>
    </xf>
    <xf numFmtId="0" fontId="105" fillId="0" borderId="23" xfId="0" applyFont="1" applyBorder="1" applyAlignment="1">
      <alignment horizontal="center"/>
    </xf>
    <xf numFmtId="0" fontId="105" fillId="0" borderId="31" xfId="0" applyFont="1" applyBorder="1" applyAlignment="1">
      <alignment horizontal="left" vertical="center" wrapText="1"/>
    </xf>
    <xf numFmtId="0" fontId="105" fillId="0" borderId="0" xfId="0" applyFont="1" applyAlignment="1">
      <alignment horizontal="left" vertical="center" wrapText="1"/>
    </xf>
    <xf numFmtId="0" fontId="105" fillId="0" borderId="38" xfId="0" applyFont="1" applyBorder="1" applyAlignment="1">
      <alignment horizontal="left" vertical="center" wrapText="1"/>
    </xf>
    <xf numFmtId="0" fontId="105" fillId="0" borderId="31" xfId="0" applyFont="1" applyBorder="1" applyAlignment="1">
      <alignment horizontal="center" vertical="center" wrapText="1"/>
    </xf>
    <xf numFmtId="0" fontId="105" fillId="0" borderId="0" xfId="0" applyFont="1" applyAlignment="1">
      <alignment horizontal="center" vertical="center" wrapText="1"/>
    </xf>
    <xf numFmtId="0" fontId="105" fillId="0" borderId="38" xfId="0" applyFont="1" applyBorder="1" applyAlignment="1">
      <alignment horizontal="center" vertical="center" wrapText="1"/>
    </xf>
    <xf numFmtId="0" fontId="74" fillId="0" borderId="19" xfId="0" applyFont="1" applyBorder="1" applyAlignment="1">
      <alignment horizontal="center" wrapText="1"/>
    </xf>
    <xf numFmtId="0" fontId="74" fillId="0" borderId="13" xfId="0" applyFont="1" applyBorder="1" applyAlignment="1">
      <alignment horizontal="center" wrapText="1"/>
    </xf>
    <xf numFmtId="0" fontId="74" fillId="0" borderId="14" xfId="0" applyFont="1" applyBorder="1" applyAlignment="1">
      <alignment horizontal="center" wrapText="1"/>
    </xf>
    <xf numFmtId="0" fontId="74" fillId="0" borderId="31" xfId="0" applyFont="1" applyBorder="1" applyAlignment="1">
      <alignment horizontal="center" wrapText="1"/>
    </xf>
    <xf numFmtId="0" fontId="74" fillId="0" borderId="0" xfId="0" applyFont="1" applyAlignment="1">
      <alignment horizontal="center" wrapText="1"/>
    </xf>
    <xf numFmtId="0" fontId="74" fillId="0" borderId="38" xfId="0" applyFont="1" applyBorder="1" applyAlignment="1">
      <alignment horizontal="center" wrapText="1"/>
    </xf>
    <xf numFmtId="3" fontId="103" fillId="6" borderId="31" xfId="3" applyNumberFormat="1" applyFont="1" applyFill="1" applyBorder="1" applyAlignment="1">
      <alignment horizontal="center" vertical="center"/>
    </xf>
    <xf numFmtId="3" fontId="103" fillId="6" borderId="0" xfId="3" applyNumberFormat="1" applyFont="1" applyFill="1" applyAlignment="1">
      <alignment horizontal="center" vertical="center"/>
    </xf>
    <xf numFmtId="3" fontId="67" fillId="4" borderId="18" xfId="3" applyNumberFormat="1" applyFont="1" applyFill="1" applyBorder="1" applyAlignment="1">
      <alignment horizontal="center" vertical="center" wrapText="1"/>
    </xf>
    <xf numFmtId="3" fontId="104" fillId="0" borderId="18" xfId="3" applyNumberFormat="1" applyFont="1" applyBorder="1" applyAlignment="1">
      <alignment horizontal="left" vertical="top" wrapText="1"/>
    </xf>
    <xf numFmtId="3" fontId="92" fillId="0" borderId="18" xfId="3" applyNumberFormat="1" applyFont="1" applyBorder="1" applyAlignment="1">
      <alignment horizontal="left" vertical="top" wrapText="1"/>
    </xf>
    <xf numFmtId="3" fontId="67" fillId="4" borderId="31" xfId="3" applyNumberFormat="1" applyFont="1" applyFill="1" applyBorder="1" applyAlignment="1">
      <alignment horizontal="center" vertical="center" wrapText="1"/>
    </xf>
    <xf numFmtId="3" fontId="67" fillId="4" borderId="0" xfId="3" applyNumberFormat="1" applyFont="1" applyFill="1" applyAlignment="1">
      <alignment horizontal="center" vertical="center" wrapText="1"/>
    </xf>
    <xf numFmtId="3" fontId="67" fillId="4" borderId="38" xfId="3" applyNumberFormat="1" applyFont="1" applyFill="1" applyBorder="1" applyAlignment="1">
      <alignment horizontal="center" vertical="center" wrapText="1"/>
    </xf>
    <xf numFmtId="3" fontId="20" fillId="8" borderId="25" xfId="3" applyNumberFormat="1" applyFont="1" applyFill="1" applyBorder="1" applyAlignment="1">
      <alignment horizontal="center" vertical="center"/>
    </xf>
    <xf numFmtId="3" fontId="20" fillId="8" borderId="15" xfId="3" applyNumberFormat="1" applyFont="1" applyFill="1" applyBorder="1" applyAlignment="1">
      <alignment horizontal="center" vertical="center"/>
    </xf>
    <xf numFmtId="3" fontId="20" fillId="8" borderId="26" xfId="3" applyNumberFormat="1" applyFont="1" applyFill="1" applyBorder="1" applyAlignment="1">
      <alignment horizontal="center" vertical="center"/>
    </xf>
    <xf numFmtId="3" fontId="92" fillId="0" borderId="0" xfId="3" applyNumberFormat="1" applyFont="1" applyAlignment="1">
      <alignment horizontal="center" vertical="center"/>
    </xf>
    <xf numFmtId="3" fontId="104" fillId="0" borderId="19" xfId="3" applyNumberFormat="1" applyFont="1" applyBorder="1" applyAlignment="1">
      <alignment horizontal="left" vertical="top" wrapText="1"/>
    </xf>
    <xf numFmtId="3" fontId="104" fillId="0" borderId="13" xfId="3" applyNumberFormat="1" applyFont="1" applyBorder="1" applyAlignment="1">
      <alignment horizontal="left" vertical="top" wrapText="1"/>
    </xf>
    <xf numFmtId="3" fontId="104" fillId="0" borderId="14" xfId="3" applyNumberFormat="1" applyFont="1" applyBorder="1" applyAlignment="1">
      <alignment horizontal="left" vertical="top" wrapText="1"/>
    </xf>
    <xf numFmtId="3" fontId="104" fillId="0" borderId="31" xfId="3" applyNumberFormat="1" applyFont="1" applyBorder="1" applyAlignment="1">
      <alignment horizontal="left" vertical="top" wrapText="1"/>
    </xf>
    <xf numFmtId="3" fontId="104" fillId="0" borderId="0" xfId="3" applyNumberFormat="1" applyFont="1" applyAlignment="1">
      <alignment horizontal="left" vertical="top" wrapText="1"/>
    </xf>
    <xf numFmtId="3" fontId="104" fillId="0" borderId="38" xfId="3" applyNumberFormat="1" applyFont="1" applyBorder="1" applyAlignment="1">
      <alignment horizontal="left" vertical="top" wrapText="1"/>
    </xf>
    <xf numFmtId="3" fontId="104" fillId="0" borderId="21" xfId="3" applyNumberFormat="1" applyFont="1" applyBorder="1" applyAlignment="1">
      <alignment horizontal="left" vertical="top" wrapText="1"/>
    </xf>
    <xf numFmtId="3" fontId="104" fillId="0" borderId="22" xfId="3" applyNumberFormat="1" applyFont="1" applyBorder="1" applyAlignment="1">
      <alignment horizontal="left" vertical="top" wrapText="1"/>
    </xf>
    <xf numFmtId="3" fontId="104" fillId="0" borderId="23" xfId="3" applyNumberFormat="1" applyFont="1" applyBorder="1" applyAlignment="1">
      <alignment horizontal="left" vertical="top" wrapText="1"/>
    </xf>
    <xf numFmtId="3" fontId="20" fillId="8" borderId="19" xfId="3" applyNumberFormat="1" applyFont="1" applyFill="1" applyBorder="1" applyAlignment="1">
      <alignment horizontal="center" vertical="center"/>
    </xf>
    <xf numFmtId="3" fontId="20" fillId="8" borderId="13" xfId="3" applyNumberFormat="1" applyFont="1" applyFill="1" applyBorder="1" applyAlignment="1">
      <alignment horizontal="center" vertical="center"/>
    </xf>
    <xf numFmtId="3" fontId="20" fillId="8" borderId="14" xfId="3" applyNumberFormat="1" applyFont="1" applyFill="1" applyBorder="1" applyAlignment="1">
      <alignment horizontal="center" vertical="center"/>
    </xf>
    <xf numFmtId="3" fontId="20" fillId="8" borderId="31" xfId="3" applyNumberFormat="1" applyFont="1" applyFill="1" applyBorder="1" applyAlignment="1">
      <alignment horizontal="center" vertical="center"/>
    </xf>
    <xf numFmtId="3" fontId="20" fillId="8" borderId="0" xfId="3" applyNumberFormat="1" applyFont="1" applyFill="1" applyAlignment="1">
      <alignment horizontal="center" vertical="center"/>
    </xf>
    <xf numFmtId="3" fontId="20" fillId="8" borderId="38" xfId="3" applyNumberFormat="1" applyFont="1" applyFill="1" applyBorder="1" applyAlignment="1">
      <alignment horizontal="center" vertical="center"/>
    </xf>
    <xf numFmtId="3" fontId="20" fillId="8" borderId="21" xfId="3" applyNumberFormat="1" applyFont="1" applyFill="1" applyBorder="1" applyAlignment="1">
      <alignment horizontal="center" vertical="center"/>
    </xf>
    <xf numFmtId="3" fontId="20" fillId="8" borderId="22" xfId="3" applyNumberFormat="1" applyFont="1" applyFill="1" applyBorder="1" applyAlignment="1">
      <alignment horizontal="center" vertical="center"/>
    </xf>
    <xf numFmtId="3" fontId="20" fillId="8" borderId="23" xfId="3" applyNumberFormat="1" applyFont="1" applyFill="1" applyBorder="1" applyAlignment="1">
      <alignment horizontal="center" vertical="center"/>
    </xf>
    <xf numFmtId="0" fontId="58" fillId="41" borderId="133" xfId="0" applyFont="1" applyFill="1" applyBorder="1" applyAlignment="1" applyProtection="1">
      <alignment horizontal="center" vertical="center" wrapText="1"/>
      <protection locked="0" hidden="1"/>
    </xf>
    <xf numFmtId="0" fontId="58" fillId="41" borderId="134" xfId="0" applyFont="1" applyFill="1" applyBorder="1" applyAlignment="1" applyProtection="1">
      <alignment horizontal="center" vertical="center" wrapText="1"/>
      <protection locked="0" hidden="1"/>
    </xf>
    <xf numFmtId="0" fontId="21" fillId="0" borderId="80" xfId="0" applyFont="1" applyBorder="1" applyAlignment="1" applyProtection="1">
      <alignment horizontal="center" vertical="center"/>
      <protection locked="0" hidden="1"/>
    </xf>
    <xf numFmtId="0" fontId="21" fillId="0" borderId="81" xfId="0" applyFont="1" applyBorder="1" applyAlignment="1" applyProtection="1">
      <alignment horizontal="center" vertical="center"/>
      <protection locked="0" hidden="1"/>
    </xf>
    <xf numFmtId="0" fontId="58" fillId="42" borderId="72" xfId="0" applyFont="1" applyFill="1" applyBorder="1" applyAlignment="1" applyProtection="1">
      <alignment horizontal="center" vertical="center" wrapText="1"/>
      <protection locked="0" hidden="1"/>
    </xf>
    <xf numFmtId="0" fontId="58" fillId="42" borderId="74" xfId="0" applyFont="1" applyFill="1" applyBorder="1" applyAlignment="1" applyProtection="1">
      <alignment horizontal="center" vertical="center" wrapText="1"/>
      <protection locked="0" hidden="1"/>
    </xf>
    <xf numFmtId="0" fontId="58" fillId="42" borderId="79" xfId="0" applyFont="1" applyFill="1" applyBorder="1" applyAlignment="1" applyProtection="1">
      <alignment horizontal="center" vertical="center" wrapText="1"/>
      <protection locked="0" hidden="1"/>
    </xf>
    <xf numFmtId="0" fontId="89" fillId="20" borderId="83" xfId="0" applyFont="1" applyFill="1" applyBorder="1" applyAlignment="1" applyProtection="1">
      <alignment horizontal="center" vertical="center"/>
      <protection hidden="1"/>
    </xf>
    <xf numFmtId="0" fontId="89" fillId="20" borderId="84" xfId="0" applyFont="1" applyFill="1" applyBorder="1" applyAlignment="1" applyProtection="1">
      <alignment horizontal="center" vertical="center"/>
      <protection hidden="1"/>
    </xf>
    <xf numFmtId="0" fontId="83" fillId="17" borderId="60" xfId="0" applyFont="1" applyFill="1" applyBorder="1" applyAlignment="1" applyProtection="1">
      <alignment horizontal="center" vertical="center"/>
      <protection locked="0"/>
    </xf>
    <xf numFmtId="0" fontId="83" fillId="17" borderId="61" xfId="0" applyFont="1" applyFill="1" applyBorder="1" applyAlignment="1" applyProtection="1">
      <alignment horizontal="center" vertical="center"/>
      <protection locked="0"/>
    </xf>
    <xf numFmtId="0" fontId="83" fillId="17" borderId="62" xfId="0" applyFont="1" applyFill="1" applyBorder="1" applyAlignment="1" applyProtection="1">
      <alignment horizontal="center" vertical="center"/>
      <protection locked="0"/>
    </xf>
    <xf numFmtId="0" fontId="84" fillId="9" borderId="25" xfId="0" applyFont="1" applyFill="1" applyBorder="1" applyAlignment="1" applyProtection="1">
      <alignment horizontal="center" vertical="center"/>
      <protection locked="0"/>
    </xf>
    <xf numFmtId="0" fontId="84" fillId="9" borderId="15" xfId="0" applyFont="1" applyFill="1" applyBorder="1" applyAlignment="1" applyProtection="1">
      <alignment horizontal="center" vertical="center"/>
      <protection locked="0"/>
    </xf>
    <xf numFmtId="0" fontId="84" fillId="9" borderId="26" xfId="0" applyFont="1" applyFill="1" applyBorder="1" applyAlignment="1" applyProtection="1">
      <alignment horizontal="center" vertical="center"/>
      <protection locked="0"/>
    </xf>
    <xf numFmtId="0" fontId="0" fillId="0" borderId="60" xfId="0" applyBorder="1" applyAlignment="1">
      <alignment horizontal="center"/>
    </xf>
    <xf numFmtId="0" fontId="0" fillId="0" borderId="61" xfId="0" applyBorder="1" applyAlignment="1">
      <alignment horizontal="center"/>
    </xf>
    <xf numFmtId="0" fontId="0" fillId="0" borderId="62" xfId="0" applyBorder="1" applyAlignment="1">
      <alignment horizontal="center"/>
    </xf>
    <xf numFmtId="0" fontId="0" fillId="0" borderId="63" xfId="0" applyBorder="1" applyAlignment="1">
      <alignment horizontal="center"/>
    </xf>
    <xf numFmtId="0" fontId="0" fillId="0" borderId="0" xfId="0" applyAlignment="1">
      <alignment horizontal="center"/>
    </xf>
    <xf numFmtId="0" fontId="0" fillId="0" borderId="64" xfId="0" applyBorder="1" applyAlignment="1">
      <alignment horizontal="center"/>
    </xf>
    <xf numFmtId="0" fontId="0" fillId="0" borderId="65" xfId="0" applyBorder="1" applyAlignment="1">
      <alignment horizontal="center"/>
    </xf>
    <xf numFmtId="0" fontId="0" fillId="0" borderId="66" xfId="0" applyBorder="1" applyAlignment="1">
      <alignment horizontal="center"/>
    </xf>
    <xf numFmtId="0" fontId="0" fillId="0" borderId="67" xfId="0" applyBorder="1" applyAlignment="1">
      <alignment horizontal="center"/>
    </xf>
    <xf numFmtId="0" fontId="84" fillId="9" borderId="18" xfId="0" applyFont="1" applyFill="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89" fillId="20" borderId="85" xfId="0" applyFont="1" applyFill="1" applyBorder="1" applyAlignment="1" applyProtection="1">
      <alignment horizontal="center" vertical="center"/>
      <protection hidden="1"/>
    </xf>
    <xf numFmtId="0" fontId="83" fillId="17" borderId="21" xfId="0" applyFont="1" applyFill="1" applyBorder="1" applyAlignment="1" applyProtection="1">
      <alignment horizontal="center" vertical="center" wrapText="1"/>
      <protection hidden="1"/>
    </xf>
    <xf numFmtId="0" fontId="83" fillId="17" borderId="22" xfId="0" applyFont="1" applyFill="1" applyBorder="1" applyAlignment="1" applyProtection="1">
      <alignment horizontal="center" vertical="center" wrapText="1"/>
      <protection hidden="1"/>
    </xf>
    <xf numFmtId="0" fontId="58" fillId="15" borderId="59" xfId="13" applyAlignment="1" applyProtection="1">
      <alignment horizontal="center"/>
      <protection locked="0"/>
    </xf>
    <xf numFmtId="0" fontId="89" fillId="20" borderId="86" xfId="0" applyFont="1" applyFill="1" applyBorder="1" applyAlignment="1" applyProtection="1">
      <alignment horizontal="center" vertical="center"/>
      <protection locked="0"/>
    </xf>
    <xf numFmtId="0" fontId="89" fillId="20" borderId="87" xfId="0" applyFont="1" applyFill="1" applyBorder="1" applyAlignment="1" applyProtection="1">
      <alignment horizontal="center" vertical="center"/>
      <protection locked="0"/>
    </xf>
    <xf numFmtId="0" fontId="89" fillId="20" borderId="88" xfId="0" applyFont="1" applyFill="1" applyBorder="1" applyAlignment="1" applyProtection="1">
      <alignment horizontal="center" vertical="center"/>
      <protection locked="0"/>
    </xf>
    <xf numFmtId="0" fontId="0" fillId="0" borderId="25" xfId="0" applyBorder="1" applyAlignment="1">
      <alignment horizontal="center"/>
    </xf>
    <xf numFmtId="0" fontId="0" fillId="0" borderId="15" xfId="0" applyBorder="1" applyAlignment="1">
      <alignment horizontal="center"/>
    </xf>
    <xf numFmtId="0" fontId="0" fillId="0" borderId="26" xfId="0" applyBorder="1" applyAlignment="1">
      <alignment horizontal="center"/>
    </xf>
    <xf numFmtId="0" fontId="113" fillId="0" borderId="25" xfId="0" applyFont="1" applyBorder="1" applyAlignment="1">
      <alignment horizontal="center"/>
    </xf>
    <xf numFmtId="0" fontId="113" fillId="0" borderId="26" xfId="0" applyFont="1" applyBorder="1" applyAlignment="1">
      <alignment horizontal="center"/>
    </xf>
    <xf numFmtId="0" fontId="89" fillId="20" borderId="22" xfId="0" applyFont="1" applyFill="1" applyBorder="1" applyAlignment="1" applyProtection="1">
      <alignment horizontal="center" vertical="distributed"/>
      <protection locked="0"/>
    </xf>
    <xf numFmtId="0" fontId="89" fillId="20" borderId="22" xfId="0" applyFont="1" applyFill="1" applyBorder="1" applyAlignment="1" applyProtection="1">
      <alignment horizontal="center" vertical="center"/>
      <protection hidden="1"/>
    </xf>
    <xf numFmtId="0" fontId="21" fillId="35" borderId="25" xfId="0" applyFont="1" applyFill="1" applyBorder="1" applyAlignment="1">
      <alignment horizontal="center" wrapText="1"/>
    </xf>
    <xf numFmtId="0" fontId="21" fillId="35" borderId="26" xfId="0" applyFont="1" applyFill="1" applyBorder="1" applyAlignment="1">
      <alignment horizontal="center" wrapText="1"/>
    </xf>
    <xf numFmtId="0" fontId="0" fillId="0" borderId="102" xfId="0" applyBorder="1" applyAlignment="1">
      <alignment horizontal="center" textRotation="90"/>
    </xf>
    <xf numFmtId="0" fontId="97" fillId="9" borderId="0" xfId="0" applyFont="1" applyFill="1" applyAlignment="1">
      <alignment horizontal="center" vertical="center" wrapText="1"/>
    </xf>
    <xf numFmtId="0" fontId="21" fillId="35" borderId="19" xfId="0" applyFont="1" applyFill="1" applyBorder="1" applyAlignment="1">
      <alignment horizontal="center" wrapText="1"/>
    </xf>
    <xf numFmtId="0" fontId="21" fillId="35" borderId="14" xfId="0" applyFont="1" applyFill="1" applyBorder="1" applyAlignment="1">
      <alignment horizontal="center" wrapText="1"/>
    </xf>
    <xf numFmtId="0" fontId="0" fillId="0" borderId="25" xfId="0" applyBorder="1" applyAlignment="1">
      <alignment horizontal="left"/>
    </xf>
    <xf numFmtId="0" fontId="0" fillId="0" borderId="15" xfId="0" applyBorder="1" applyAlignment="1">
      <alignment horizontal="left"/>
    </xf>
    <xf numFmtId="0" fontId="0" fillId="0" borderId="26" xfId="0" applyBorder="1" applyAlignment="1">
      <alignment horizontal="left"/>
    </xf>
    <xf numFmtId="3" fontId="0" fillId="0" borderId="19" xfId="0" applyNumberFormat="1" applyBorder="1" applyAlignment="1">
      <alignment horizontal="center" vertical="center" wrapText="1"/>
    </xf>
    <xf numFmtId="3" fontId="0" fillId="0" borderId="13" xfId="0" applyNumberFormat="1" applyBorder="1" applyAlignment="1">
      <alignment horizontal="center" vertical="center" wrapText="1"/>
    </xf>
    <xf numFmtId="3" fontId="0" fillId="0" borderId="14" xfId="0" applyNumberFormat="1" applyBorder="1" applyAlignment="1">
      <alignment horizontal="center" vertical="center" wrapText="1"/>
    </xf>
    <xf numFmtId="3" fontId="0" fillId="0" borderId="31" xfId="0" applyNumberFormat="1" applyBorder="1" applyAlignment="1">
      <alignment horizontal="center" vertical="center" wrapText="1"/>
    </xf>
    <xf numFmtId="3" fontId="0" fillId="0" borderId="0" xfId="0" applyNumberFormat="1" applyAlignment="1">
      <alignment horizontal="center" vertical="center" wrapText="1"/>
    </xf>
    <xf numFmtId="3" fontId="0" fillId="0" borderId="38" xfId="0" applyNumberFormat="1" applyBorder="1" applyAlignment="1">
      <alignment horizontal="center" vertical="center" wrapText="1"/>
    </xf>
    <xf numFmtId="3" fontId="0" fillId="0" borderId="21" xfId="0" applyNumberFormat="1" applyBorder="1" applyAlignment="1">
      <alignment horizontal="center" vertical="center" wrapText="1"/>
    </xf>
    <xf numFmtId="3" fontId="0" fillId="0" borderId="22" xfId="0" applyNumberFormat="1" applyBorder="1" applyAlignment="1">
      <alignment horizontal="center" vertical="center" wrapText="1"/>
    </xf>
    <xf numFmtId="3" fontId="0" fillId="0" borderId="23" xfId="0" applyNumberFormat="1" applyBorder="1" applyAlignment="1">
      <alignment horizontal="center" vertical="center" wrapText="1"/>
    </xf>
    <xf numFmtId="0" fontId="0" fillId="0" borderId="25" xfId="0" applyBorder="1" applyAlignment="1">
      <alignment horizontal="left" vertical="top"/>
    </xf>
    <xf numFmtId="0" fontId="0" fillId="0" borderId="15" xfId="0" applyBorder="1" applyAlignment="1">
      <alignment horizontal="left" vertical="top"/>
    </xf>
    <xf numFmtId="0" fontId="0" fillId="0" borderId="26" xfId="0" applyBorder="1" applyAlignment="1">
      <alignment horizontal="left" vertical="top"/>
    </xf>
    <xf numFmtId="0" fontId="0" fillId="0" borderId="19"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31" xfId="0" applyBorder="1" applyAlignment="1">
      <alignment horizontal="center"/>
    </xf>
    <xf numFmtId="0" fontId="0" fillId="0" borderId="38"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21" fillId="35" borderId="25" xfId="0" applyFont="1" applyFill="1" applyBorder="1" applyAlignment="1">
      <alignment horizontal="center" vertical="center" wrapText="1"/>
    </xf>
    <xf numFmtId="0" fontId="21" fillId="35" borderId="26" xfId="0" applyFont="1" applyFill="1" applyBorder="1" applyAlignment="1">
      <alignment horizontal="center" vertical="center" wrapText="1"/>
    </xf>
    <xf numFmtId="2" fontId="21" fillId="0" borderId="25" xfId="0" applyNumberFormat="1" applyFont="1" applyBorder="1" applyAlignment="1">
      <alignment horizontal="center"/>
    </xf>
    <xf numFmtId="2" fontId="21" fillId="0" borderId="15" xfId="0" applyNumberFormat="1" applyFont="1" applyBorder="1" applyAlignment="1">
      <alignment horizontal="center"/>
    </xf>
    <xf numFmtId="2" fontId="21" fillId="0" borderId="26" xfId="0" applyNumberFormat="1" applyFont="1" applyBorder="1" applyAlignment="1">
      <alignment horizontal="center"/>
    </xf>
    <xf numFmtId="0" fontId="0" fillId="0" borderId="0" xfId="0" applyAlignment="1">
      <alignment horizontal="left" wrapText="1"/>
    </xf>
    <xf numFmtId="0" fontId="89" fillId="20" borderId="0" xfId="0" applyFont="1" applyFill="1" applyAlignment="1" applyProtection="1">
      <alignment horizontal="center" vertical="center"/>
      <protection hidden="1"/>
    </xf>
    <xf numFmtId="0" fontId="0" fillId="31" borderId="25" xfId="0" applyFill="1" applyBorder="1" applyAlignment="1">
      <alignment horizontal="center"/>
    </xf>
    <xf numFmtId="0" fontId="0" fillId="31" borderId="15" xfId="0" applyFill="1" applyBorder="1" applyAlignment="1">
      <alignment horizontal="center"/>
    </xf>
    <xf numFmtId="0" fontId="0" fillId="31" borderId="26" xfId="0" applyFill="1" applyBorder="1" applyAlignment="1">
      <alignment horizontal="center"/>
    </xf>
    <xf numFmtId="0" fontId="58" fillId="15" borderId="59" xfId="13" applyAlignment="1">
      <alignment horizontal="center"/>
    </xf>
    <xf numFmtId="0" fontId="17" fillId="31" borderId="0" xfId="0" applyFont="1" applyFill="1" applyAlignment="1">
      <alignment horizontal="center"/>
    </xf>
    <xf numFmtId="0" fontId="17" fillId="8" borderId="0" xfId="0" applyFont="1" applyFill="1" applyAlignment="1">
      <alignment horizontal="center"/>
    </xf>
    <xf numFmtId="0" fontId="17" fillId="22" borderId="0" xfId="0" applyFont="1" applyFill="1" applyAlignment="1">
      <alignment horizontal="center"/>
    </xf>
  </cellXfs>
  <cellStyles count="17">
    <cellStyle name="Cálculo" xfId="12" builtinId="22"/>
    <cellStyle name="Celda de comprobación" xfId="13" builtinId="23"/>
    <cellStyle name="Entrada" xfId="11" builtinId="20"/>
    <cellStyle name="Hipervínculo" xfId="15" builtinId="8"/>
    <cellStyle name="Millares" xfId="6" builtinId="3"/>
    <cellStyle name="Millares 2" xfId="8" xr:uid="{00000000-0005-0000-0000-000004000000}"/>
    <cellStyle name="Millares 3" xfId="10" xr:uid="{00000000-0005-0000-0000-000005000000}"/>
    <cellStyle name="Moneda 2" xfId="7" xr:uid="{00000000-0005-0000-0000-000006000000}"/>
    <cellStyle name="Moneda 3" xfId="9" xr:uid="{00000000-0005-0000-0000-000007000000}"/>
    <cellStyle name="Neutral" xfId="16" builtinId="28"/>
    <cellStyle name="Normal" xfId="0" builtinId="0"/>
    <cellStyle name="Normal 2" xfId="1" xr:uid="{00000000-0005-0000-0000-000009000000}"/>
    <cellStyle name="Normal 2 2" xfId="2" xr:uid="{00000000-0005-0000-0000-00000A000000}"/>
    <cellStyle name="Normal 3" xfId="3" xr:uid="{00000000-0005-0000-0000-00000B000000}"/>
    <cellStyle name="Normal_445reye" xfId="14" xr:uid="{00000000-0005-0000-0000-00000C000000}"/>
    <cellStyle name="Porcentaje" xfId="5" builtinId="5"/>
    <cellStyle name="Porcentaje 2" xfId="4" xr:uid="{00000000-0005-0000-0000-00000E000000}"/>
  </cellStyles>
  <dxfs count="39">
    <dxf>
      <numFmt numFmtId="165" formatCode="0.0"/>
    </dxf>
    <dxf>
      <font>
        <strike val="0"/>
        <outline val="0"/>
        <shadow val="0"/>
        <u val="none"/>
        <vertAlign val="baseline"/>
        <sz val="10"/>
        <color theme="1"/>
        <name val="Calibri"/>
        <scheme val="minor"/>
      </font>
      <numFmt numFmtId="165" formatCode="0.0"/>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center" vertical="center" textRotation="0" wrapText="0" indent="0" justifyLastLine="0" shrinkToFit="0" readingOrder="0"/>
    </dxf>
    <dxf>
      <font>
        <strike val="0"/>
        <outline val="0"/>
        <shadow val="0"/>
        <u val="none"/>
        <vertAlign val="baseline"/>
        <sz val="10"/>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center" vertical="center" textRotation="0" wrapText="0" indent="0" justifyLastLine="0" shrinkToFit="0" readingOrder="0"/>
    </dxf>
    <dxf>
      <font>
        <strike val="0"/>
        <outline val="0"/>
        <shadow val="0"/>
        <u val="none"/>
        <vertAlign val="baseline"/>
        <sz val="10"/>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4" formatCode="0.00%"/>
      <alignment horizontal="center" vertical="center" textRotation="0" wrapText="0" indent="0" justifyLastLine="0" shrinkToFit="0" readingOrder="0"/>
    </dxf>
    <dxf>
      <font>
        <strike val="0"/>
        <outline val="0"/>
        <shadow val="0"/>
        <u val="none"/>
        <vertAlign val="baseline"/>
        <sz val="10"/>
        <color theme="1"/>
        <name val="Calibri"/>
        <scheme val="minor"/>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center" vertical="center" textRotation="0" wrapText="0" indent="0" justifyLastLine="0" shrinkToFit="0" readingOrder="0"/>
    </dxf>
    <dxf>
      <font>
        <strike val="0"/>
        <outline val="0"/>
        <shadow val="0"/>
        <u val="none"/>
        <vertAlign val="baseline"/>
        <sz val="10"/>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center" vertical="center" textRotation="0" wrapText="0" indent="0" justifyLastLine="0" shrinkToFit="0" readingOrder="0"/>
    </dxf>
    <dxf>
      <font>
        <strike val="0"/>
        <outline val="0"/>
        <shadow val="0"/>
        <u val="none"/>
        <vertAlign val="baseline"/>
        <sz val="10"/>
        <color theme="1"/>
        <name val="Calibri"/>
        <scheme val="minor"/>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0" indent="0" justifyLastLine="0" shrinkToFit="0" readingOrder="0"/>
    </dxf>
    <dxf>
      <font>
        <strike val="0"/>
        <outline val="0"/>
        <shadow val="0"/>
        <u val="none"/>
        <vertAlign val="baseline"/>
        <sz val="9"/>
        <color rgb="FF000000"/>
        <name val="Calibri"/>
        <scheme val="minor"/>
      </font>
      <fill>
        <patternFill patternType="solid">
          <fgColor indexed="64"/>
          <bgColor rgb="FFDDEBF7"/>
        </patternFill>
      </fill>
      <alignment horizontal="left" vertical="center" textRotation="0" wrapText="1" indent="0" justifyLastLine="0" shrinkToFit="0" readingOrder="0"/>
      <border diagonalUp="0" diagonalDown="0">
        <left/>
        <right style="medium">
          <color rgb="FFFFFFFF"/>
        </right>
        <top/>
        <bottom/>
        <vertical/>
        <horizontal/>
      </border>
    </dxf>
    <dxf>
      <font>
        <strike val="0"/>
        <outline val="0"/>
        <shadow val="0"/>
        <u val="none"/>
        <vertAlign val="baseline"/>
        <sz val="9"/>
        <color rgb="FF000000"/>
        <name val="Calibri"/>
        <scheme val="minor"/>
      </font>
      <fill>
        <patternFill patternType="solid">
          <fgColor indexed="64"/>
          <bgColor rgb="FFDDEBF7"/>
        </patternFill>
      </fill>
      <alignment horizontal="left" vertical="center" textRotation="0" wrapText="0" indent="0" justifyLastLine="0" shrinkToFit="0" readingOrder="0"/>
      <border diagonalUp="0" diagonalDown="0">
        <left/>
        <right style="medium">
          <color rgb="FFFFFFFF"/>
        </right>
        <top/>
        <bottom/>
        <vertical/>
        <horizontal/>
      </border>
    </dxf>
    <dxf>
      <font>
        <strike val="0"/>
        <outline val="0"/>
        <shadow val="0"/>
        <u val="none"/>
        <vertAlign val="baseline"/>
        <sz val="10"/>
        <color theme="1"/>
        <name val="Calibri"/>
        <scheme val="minor"/>
      </font>
      <alignment horizontal="center" vertical="center" textRotation="0" wrapText="0" indent="0" justifyLastLine="0" shrinkToFit="0" readingOrder="0"/>
    </dxf>
    <dxf>
      <font>
        <strike val="0"/>
        <outline val="0"/>
        <shadow val="0"/>
        <u val="none"/>
        <vertAlign val="baseline"/>
        <sz val="10"/>
        <color theme="1"/>
        <name val="Calibri"/>
        <scheme val="minor"/>
      </font>
      <alignment horizontal="center" vertical="center" textRotation="0" wrapText="1" indent="0" justifyLastLine="0" shrinkToFit="0" readingOrder="0"/>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fill>
        <patternFill patternType="solid">
          <fgColor indexed="64"/>
          <bgColor theme="0"/>
        </patternFill>
      </fill>
    </dxf>
    <dxf>
      <fill>
        <patternFill patternType="solid">
          <fgColor indexed="64"/>
          <bgColor theme="0"/>
        </patternFill>
      </fill>
    </dxf>
    <dxf>
      <numFmt numFmtId="1" formatCode="0"/>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protection locked="1" hidden="1"/>
    </dxf>
    <dxf>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1"/>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0"/>
        <color theme="1"/>
        <name val="Arial"/>
        <family val="2"/>
        <scheme val="none"/>
      </font>
      <numFmt numFmtId="2" formatCode="0.00"/>
      <fill>
        <patternFill patternType="solid">
          <fgColor indexed="64"/>
          <bgColor theme="0"/>
        </patternFill>
      </fill>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protection locked="0" hidden="0"/>
    </dxf>
    <dxf>
      <border outline="0">
        <left style="thin">
          <color indexed="64"/>
        </left>
        <right style="thin">
          <color indexed="64"/>
        </right>
      </border>
    </dxf>
    <dxf>
      <font>
        <b/>
        <i val="0"/>
        <strike val="0"/>
        <condense val="0"/>
        <extend val="0"/>
        <outline val="0"/>
        <shadow val="0"/>
        <u val="none"/>
        <vertAlign val="baseline"/>
        <sz val="10"/>
        <color theme="1"/>
        <name val="Arial"/>
        <family val="2"/>
        <scheme val="none"/>
      </font>
      <fill>
        <patternFill patternType="solid">
          <fgColor indexed="64"/>
          <bgColor theme="3"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1"/>
    </dxf>
  </dxfs>
  <tableStyles count="0" defaultTableStyle="TableStyleMedium2" defaultPivotStyle="PivotStyleLight16"/>
  <colors>
    <mruColors>
      <color rgb="FFFA4444"/>
      <color rgb="FFF38F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microsoft.com/office/2017/10/relationships/person" Target="persons/perso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externalLink" Target="externalLinks/externalLink1.xml"/><Relationship Id="rId87"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eetMetadata" Target="metadata.xml"/><Relationship Id="rId88"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tyles" Target="styles.xml"/><Relationship Id="rId86"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s-UY" sz="1200" b="1" i="0" baseline="0">
                <a:effectLst/>
              </a:rPr>
              <a:t>Annual Consumption (kWh)</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s-UY"/>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643-4A31-B35F-FC240833A08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5-B643-4A31-B35F-FC240833A0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Y"/>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Consumption!$C$3:$E$3</c15:sqref>
                  </c15:fullRef>
                </c:ext>
              </c:extLst>
              <c:f>(Consumption!$C$3,Consumption!$E$3)</c:f>
              <c:strCache>
                <c:ptCount val="2"/>
                <c:pt idx="0">
                  <c:v>Electric energy</c:v>
                </c:pt>
                <c:pt idx="1">
                  <c:v>LPG</c:v>
                </c:pt>
              </c:strCache>
            </c:strRef>
          </c:cat>
          <c:val>
            <c:numRef>
              <c:extLst>
                <c:ext xmlns:c15="http://schemas.microsoft.com/office/drawing/2012/chart" uri="{02D57815-91ED-43cb-92C2-25804820EDAC}">
                  <c15:fullRef>
                    <c15:sqref>Consumption!$C$5:$E$5</c15:sqref>
                  </c15:fullRef>
                </c:ext>
              </c:extLst>
              <c:f>(Consumption!$C$5,Consumption!$E$5)</c:f>
              <c:numCache>
                <c:formatCode>0%</c:formatCode>
                <c:ptCount val="2"/>
                <c:pt idx="0">
                  <c:v>1</c:v>
                </c:pt>
                <c:pt idx="1">
                  <c:v>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6-B643-4A31-B35F-FC240833A082}"/>
            </c:ext>
          </c:extLst>
        </c:ser>
        <c:dLbls>
          <c:dLblPos val="inEnd"/>
          <c:showLegendKey val="0"/>
          <c:showVal val="0"/>
          <c:showCatName val="1"/>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s-UY" sz="1200" b="1" i="0" baseline="0">
                <a:effectLst/>
              </a:rPr>
              <a:t>Cost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s-UY"/>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95F-41BD-B782-BABA4E99E0A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5-395F-41BD-B782-BABA4E99E0A0}"/>
              </c:ext>
            </c:extLst>
          </c:dPt>
          <c:dLbls>
            <c:dLbl>
              <c:idx val="1"/>
              <c:layout>
                <c:manualLayout>
                  <c:x val="-8.5342008693865989E-2"/>
                  <c:y val="-9.379405588840800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95F-41BD-B782-BABA4E99E0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Y"/>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Consumption!$C$3:$E$3</c15:sqref>
                  </c15:fullRef>
                </c:ext>
              </c:extLst>
              <c:f>(Consumption!$C$3,Consumption!$E$3)</c:f>
              <c:strCache>
                <c:ptCount val="2"/>
                <c:pt idx="0">
                  <c:v>Electric energy</c:v>
                </c:pt>
                <c:pt idx="1">
                  <c:v>LPG</c:v>
                </c:pt>
              </c:strCache>
            </c:strRef>
          </c:cat>
          <c:val>
            <c:numRef>
              <c:extLst>
                <c:ext xmlns:c15="http://schemas.microsoft.com/office/drawing/2012/chart" uri="{02D57815-91ED-43cb-92C2-25804820EDAC}">
                  <c15:fullRef>
                    <c15:sqref>Consumption!$C$7:$E$7</c15:sqref>
                  </c15:fullRef>
                </c:ext>
              </c:extLst>
              <c:f>(Consumption!$C$7,Consumption!$E$7)</c:f>
              <c:numCache>
                <c:formatCode>0.0%</c:formatCode>
                <c:ptCount val="2"/>
                <c:pt idx="0" formatCode="0%">
                  <c:v>1</c:v>
                </c:pt>
                <c:pt idx="1">
                  <c:v>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6-395F-41BD-B782-BABA4E99E0A0}"/>
            </c:ext>
          </c:extLst>
        </c:ser>
        <c:dLbls>
          <c:dLblPos val="inEnd"/>
          <c:showLegendKey val="0"/>
          <c:showVal val="0"/>
          <c:showCatName val="1"/>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Electric energy consumption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UY"/>
        </a:p>
      </c:txPr>
    </c:title>
    <c:autoTitleDeleted val="0"/>
    <c:plotArea>
      <c:layout/>
      <c:barChart>
        <c:barDir val="col"/>
        <c:grouping val="clustered"/>
        <c:varyColors val="0"/>
        <c:ser>
          <c:idx val="0"/>
          <c:order val="0"/>
          <c:spPr>
            <a:solidFill>
              <a:schemeClr val="accent1"/>
            </a:solidFill>
            <a:ln>
              <a:noFill/>
            </a:ln>
            <a:effectLst/>
          </c:spPr>
          <c:invertIfNegative val="0"/>
          <c:cat>
            <c:numRef>
              <c:f>Consumption!$C$20:$C$43</c:f>
              <c:numCache>
                <c:formatCode>mmm\-yy</c:formatCode>
                <c:ptCount val="24"/>
                <c:pt idx="0">
                  <c:v>44075</c:v>
                </c:pt>
                <c:pt idx="1">
                  <c:v>44105</c:v>
                </c:pt>
                <c:pt idx="2">
                  <c:v>44136</c:v>
                </c:pt>
                <c:pt idx="3">
                  <c:v>44166</c:v>
                </c:pt>
                <c:pt idx="4">
                  <c:v>44197</c:v>
                </c:pt>
                <c:pt idx="5">
                  <c:v>44228</c:v>
                </c:pt>
                <c:pt idx="6">
                  <c:v>44256</c:v>
                </c:pt>
                <c:pt idx="7">
                  <c:v>44287</c:v>
                </c:pt>
                <c:pt idx="8">
                  <c:v>44317</c:v>
                </c:pt>
                <c:pt idx="9">
                  <c:v>44348</c:v>
                </c:pt>
                <c:pt idx="10">
                  <c:v>44378</c:v>
                </c:pt>
                <c:pt idx="11">
                  <c:v>44409</c:v>
                </c:pt>
                <c:pt idx="12">
                  <c:v>44440</c:v>
                </c:pt>
                <c:pt idx="13">
                  <c:v>44470</c:v>
                </c:pt>
                <c:pt idx="14">
                  <c:v>44501</c:v>
                </c:pt>
                <c:pt idx="15">
                  <c:v>44531</c:v>
                </c:pt>
                <c:pt idx="16">
                  <c:v>44562</c:v>
                </c:pt>
                <c:pt idx="17">
                  <c:v>44593</c:v>
                </c:pt>
                <c:pt idx="18">
                  <c:v>44621</c:v>
                </c:pt>
                <c:pt idx="19">
                  <c:v>44652</c:v>
                </c:pt>
                <c:pt idx="20">
                  <c:v>44682</c:v>
                </c:pt>
                <c:pt idx="21">
                  <c:v>44713</c:v>
                </c:pt>
                <c:pt idx="22">
                  <c:v>44743</c:v>
                </c:pt>
                <c:pt idx="23">
                  <c:v>44774</c:v>
                </c:pt>
              </c:numCache>
            </c:numRef>
          </c:cat>
          <c:val>
            <c:numRef>
              <c:f>Consumption!$E$20:$E$43</c:f>
              <c:numCache>
                <c:formatCode>General</c:formatCode>
                <c:ptCount val="24"/>
                <c:pt idx="0">
                  <c:v>25255</c:v>
                </c:pt>
                <c:pt idx="1">
                  <c:v>30213</c:v>
                </c:pt>
                <c:pt idx="2">
                  <c:v>20753</c:v>
                </c:pt>
                <c:pt idx="3">
                  <c:v>21506</c:v>
                </c:pt>
                <c:pt idx="4">
                  <c:v>18448</c:v>
                </c:pt>
                <c:pt idx="5">
                  <c:v>22993</c:v>
                </c:pt>
                <c:pt idx="6">
                  <c:v>21730</c:v>
                </c:pt>
                <c:pt idx="7">
                  <c:v>22283</c:v>
                </c:pt>
                <c:pt idx="8">
                  <c:v>20032</c:v>
                </c:pt>
                <c:pt idx="9">
                  <c:v>21560</c:v>
                </c:pt>
                <c:pt idx="10">
                  <c:v>17465</c:v>
                </c:pt>
                <c:pt idx="11">
                  <c:v>17920</c:v>
                </c:pt>
                <c:pt idx="12">
                  <c:v>20398</c:v>
                </c:pt>
                <c:pt idx="13">
                  <c:v>19580</c:v>
                </c:pt>
                <c:pt idx="14">
                  <c:v>21758</c:v>
                </c:pt>
                <c:pt idx="15">
                  <c:v>21632</c:v>
                </c:pt>
                <c:pt idx="16">
                  <c:v>15701</c:v>
                </c:pt>
                <c:pt idx="17">
                  <c:v>19003</c:v>
                </c:pt>
                <c:pt idx="18">
                  <c:v>17735</c:v>
                </c:pt>
                <c:pt idx="19">
                  <c:v>21131</c:v>
                </c:pt>
                <c:pt idx="20">
                  <c:v>20998</c:v>
                </c:pt>
                <c:pt idx="21">
                  <c:v>20519</c:v>
                </c:pt>
                <c:pt idx="22">
                  <c:v>24229</c:v>
                </c:pt>
                <c:pt idx="23">
                  <c:v>21954</c:v>
                </c:pt>
              </c:numCache>
            </c:numRef>
          </c:val>
          <c:extLst>
            <c:ext xmlns:c16="http://schemas.microsoft.com/office/drawing/2014/chart" uri="{C3380CC4-5D6E-409C-BE32-E72D297353CC}">
              <c16:uniqueId val="{00000000-DC51-4121-8E09-40A0971E24EA}"/>
            </c:ext>
          </c:extLst>
        </c:ser>
        <c:dLbls>
          <c:showLegendKey val="0"/>
          <c:showVal val="0"/>
          <c:showCatName val="0"/>
          <c:showSerName val="0"/>
          <c:showPercent val="0"/>
          <c:showBubbleSize val="0"/>
        </c:dLbls>
        <c:gapWidth val="219"/>
        <c:overlap val="-27"/>
        <c:axId val="354373096"/>
        <c:axId val="354375448"/>
      </c:barChart>
      <c:dateAx>
        <c:axId val="35437309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75448"/>
        <c:crosses val="autoZero"/>
        <c:auto val="1"/>
        <c:lblOffset val="100"/>
        <c:baseTimeUnit val="months"/>
      </c:dateAx>
      <c:valAx>
        <c:axId val="354375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Consumption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UY"/>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73096"/>
        <c:crosses val="autoZero"/>
        <c:crossBetween val="between"/>
      </c:valAx>
      <c:spPr>
        <a:solidFill>
          <a:schemeClr val="bg1"/>
        </a:solid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 consumption</a:t>
            </a:r>
            <a:r>
              <a:rPr lang="en-US" baseline="0"/>
              <a:t> - 2019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UY"/>
        </a:p>
      </c:txPr>
    </c:title>
    <c:autoTitleDeleted val="0"/>
    <c:plotArea>
      <c:layout/>
      <c:barChart>
        <c:barDir val="col"/>
        <c:grouping val="clustered"/>
        <c:varyColors val="0"/>
        <c:ser>
          <c:idx val="0"/>
          <c:order val="0"/>
          <c:spPr>
            <a:solidFill>
              <a:schemeClr val="accent1"/>
            </a:solidFill>
            <a:ln>
              <a:noFill/>
            </a:ln>
            <a:effectLst/>
          </c:spPr>
          <c:invertIfNegative val="0"/>
          <c:cat>
            <c:strRef>
              <c:f>Consumption!$I$32:$I$43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Consumption!$K$32:$K$43</c:f>
              <c:numCache>
                <c:formatCode>General</c:formatCode>
                <c:ptCount val="12"/>
              </c:numCache>
            </c:numRef>
          </c:val>
          <c:extLst>
            <c:ext xmlns:c16="http://schemas.microsoft.com/office/drawing/2014/chart" uri="{C3380CC4-5D6E-409C-BE32-E72D297353CC}">
              <c16:uniqueId val="{00000000-A9FE-41FD-A470-CC4B34237F0D}"/>
            </c:ext>
          </c:extLst>
        </c:ser>
        <c:dLbls>
          <c:showLegendKey val="0"/>
          <c:showVal val="0"/>
          <c:showCatName val="0"/>
          <c:showSerName val="0"/>
          <c:showPercent val="0"/>
          <c:showBubbleSize val="0"/>
        </c:dLbls>
        <c:gapWidth val="219"/>
        <c:overlap val="-27"/>
        <c:axId val="354374664"/>
        <c:axId val="354373880"/>
      </c:barChart>
      <c:catAx>
        <c:axId val="354374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73880"/>
        <c:crosses val="autoZero"/>
        <c:auto val="1"/>
        <c:lblAlgn val="ctr"/>
        <c:lblOffset val="100"/>
        <c:noMultiLvlLbl val="0"/>
      </c:catAx>
      <c:valAx>
        <c:axId val="354373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Consumption (gallons)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UY"/>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74664"/>
        <c:crosses val="autoZero"/>
        <c:crossBetween val="between"/>
      </c:valAx>
      <c:spPr>
        <a:solidFill>
          <a:schemeClr val="bg1"/>
        </a:solid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LPG consumption</a:t>
            </a:r>
            <a:r>
              <a:rPr lang="en-US" baseline="0"/>
              <a:t> - 2019</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UY"/>
        </a:p>
      </c:txPr>
    </c:title>
    <c:autoTitleDeleted val="0"/>
    <c:plotArea>
      <c:layout/>
      <c:barChart>
        <c:barDir val="col"/>
        <c:grouping val="clustered"/>
        <c:varyColors val="0"/>
        <c:ser>
          <c:idx val="0"/>
          <c:order val="0"/>
          <c:spPr>
            <a:solidFill>
              <a:schemeClr val="accent1"/>
            </a:solidFill>
            <a:ln>
              <a:noFill/>
            </a:ln>
            <a:effectLst/>
          </c:spPr>
          <c:invertIfNegative val="0"/>
          <c:cat>
            <c:strRef>
              <c:f>Consumption!$I$32:$I$43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Consumption!$K$32:$K$43</c:f>
              <c:numCache>
                <c:formatCode>General</c:formatCode>
                <c:ptCount val="12"/>
              </c:numCache>
            </c:numRef>
          </c:val>
          <c:extLst>
            <c:ext xmlns:c16="http://schemas.microsoft.com/office/drawing/2014/chart" uri="{C3380CC4-5D6E-409C-BE32-E72D297353CC}">
              <c16:uniqueId val="{00000000-EBDD-4495-BD6B-9BB1C848E887}"/>
            </c:ext>
          </c:extLst>
        </c:ser>
        <c:dLbls>
          <c:showLegendKey val="0"/>
          <c:showVal val="0"/>
          <c:showCatName val="0"/>
          <c:showSerName val="0"/>
          <c:showPercent val="0"/>
          <c:showBubbleSize val="0"/>
        </c:dLbls>
        <c:gapWidth val="219"/>
        <c:overlap val="-27"/>
        <c:axId val="354374272"/>
        <c:axId val="354369176"/>
      </c:barChart>
      <c:catAx>
        <c:axId val="35437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69176"/>
        <c:crosses val="autoZero"/>
        <c:auto val="1"/>
        <c:lblAlgn val="ctr"/>
        <c:lblOffset val="100"/>
        <c:noMultiLvlLbl val="0"/>
      </c:catAx>
      <c:valAx>
        <c:axId val="354369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Consumption (kg)</a:t>
                </a:r>
              </a:p>
            </c:rich>
          </c:tx>
          <c:layout>
            <c:manualLayout>
              <c:xMode val="edge"/>
              <c:yMode val="edge"/>
              <c:x val="2.2222222222222223E-2"/>
              <c:y val="0.248301254009915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UY"/>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74272"/>
        <c:crosses val="autoZero"/>
        <c:crossBetween val="between"/>
      </c:valAx>
      <c:spPr>
        <a:solidFill>
          <a:schemeClr val="bg1"/>
        </a:solid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Use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UY"/>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619047619047616E-2"/>
          <c:y val="0.1209792604496522"/>
          <c:w val="0.61302246310120334"/>
          <c:h val="0.82377906811215063"/>
        </c:manualLayout>
      </c:layout>
      <c:pie3DChart>
        <c:varyColors val="1"/>
        <c:ser>
          <c:idx val="1"/>
          <c:order val="0"/>
          <c:tx>
            <c:strRef>
              <c:f>Balance!$B$2</c:f>
              <c:strCache>
                <c:ptCount val="1"/>
                <c:pt idx="0">
                  <c:v>Total uses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C98D-4669-A41D-A64CF896B9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5-C98D-4669-A41D-A64CF896B9F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9-C98D-4669-A41D-A64CF896B9F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F-C98D-4669-A41D-A64CF896B9F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13-C98D-4669-A41D-A64CF896B9F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15-C98D-4669-A41D-A64CF896B9F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7-C98D-4669-A41D-A64CF896B9F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D-FD42-482F-8A67-4AC2D435B0B1}"/>
              </c:ext>
            </c:extLst>
          </c:dPt>
          <c:dLbls>
            <c:dLbl>
              <c:idx val="6"/>
              <c:layout>
                <c:manualLayout>
                  <c:x val="6.2450135373456866E-2"/>
                  <c:y val="0.148409650488008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C98D-4669-A41D-A64CF896B9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s-UY"/>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Balance!$B$4:$B$19</c15:sqref>
                  </c15:fullRef>
                </c:ext>
              </c:extLst>
              <c:f>(Balance!$B$4,Balance!$B$6,Balance!$B$8,Balance!$B$11,Balance!$B$13:$B$15,Balance!$B$18:$B$19)</c:f>
              <c:strCache>
                <c:ptCount val="9"/>
                <c:pt idx="0">
                  <c:v>Lighting</c:v>
                </c:pt>
                <c:pt idx="1">
                  <c:v>Compressed air</c:v>
                </c:pt>
                <c:pt idx="2">
                  <c:v>Vent</c:v>
                </c:pt>
                <c:pt idx="3">
                  <c:v>Ovens</c:v>
                </c:pt>
                <c:pt idx="4">
                  <c:v>Freezers/Fridges</c:v>
                </c:pt>
                <c:pt idx="5">
                  <c:v>Ice machines</c:v>
                </c:pt>
                <c:pt idx="6">
                  <c:v>AC units</c:v>
                </c:pt>
                <c:pt idx="7">
                  <c:v>Others</c:v>
                </c:pt>
                <c:pt idx="8">
                  <c:v>TOTAL</c:v>
                </c:pt>
              </c:strCache>
            </c:strRef>
          </c:cat>
          <c:val>
            <c:numRef>
              <c:extLst>
                <c:ext xmlns:c15="http://schemas.microsoft.com/office/drawing/2012/chart" uri="{02D57815-91ED-43cb-92C2-25804820EDAC}">
                  <c15:fullRef>
                    <c15:sqref>Balance!$C$4:$C$18</c15:sqref>
                  </c15:fullRef>
                </c:ext>
              </c:extLst>
              <c:f>(Balance!$C$4,Balance!$C$6,Balance!$C$8,Balance!$C$11,Balance!$C$13:$C$15,Balance!$C$18)</c:f>
              <c:numCache>
                <c:formatCode>#,##0</c:formatCode>
                <c:ptCount val="8"/>
                <c:pt idx="0">
                  <c:v>38454.177600000003</c:v>
                </c:pt>
                <c:pt idx="1">
                  <c:v>0</c:v>
                </c:pt>
                <c:pt idx="2">
                  <c:v>0</c:v>
                </c:pt>
                <c:pt idx="3">
                  <c:v>0</c:v>
                </c:pt>
                <c:pt idx="4">
                  <c:v>6600</c:v>
                </c:pt>
                <c:pt idx="5">
                  <c:v>0</c:v>
                </c:pt>
                <c:pt idx="6">
                  <c:v>53515.296000000002</c:v>
                </c:pt>
                <c:pt idx="7">
                  <c:v>18294.404259048111</c:v>
                </c:pt>
              </c:numCache>
            </c:numRef>
          </c:val>
          <c:extLst>
            <c:ext xmlns:c15="http://schemas.microsoft.com/office/drawing/2012/chart" uri="{02D57815-91ED-43cb-92C2-25804820EDAC}">
              <c15:categoryFilterExceptions>
                <c15:categoryFilterException>
                  <c15:sqref>Balance!$C$12</c15:sqref>
                  <c15:spPr xmlns:c15="http://schemas.microsoft.com/office/drawing/2012/chart">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15:spPr>
                  <c15:bubble3D val="0"/>
                </c15:categoryFilterException>
                <c15:categoryFilterException>
                  <c15:sqref>Balance!$C$16</c15:sqref>
                  <c15:spPr xmlns:c15="http://schemas.microsoft.com/office/drawing/2012/chart">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15:spPr>
                  <c15:bubble3D val="0"/>
                </c15:categoryFilterException>
                <c15:categoryFilterException>
                  <c15:sqref>Balance!$C$17</c15:sqref>
                  <c15:spPr xmlns:c15="http://schemas.microsoft.com/office/drawing/2012/chart">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15:spPr>
                  <c15:bubble3D val="0"/>
                </c15:categoryFilterException>
              </c15:categoryFilterExceptions>
            </c:ext>
            <c:ext xmlns:c16="http://schemas.microsoft.com/office/drawing/2014/chart" uri="{C3380CC4-5D6E-409C-BE32-E72D297353CC}">
              <c16:uniqueId val="{0000001C-C98D-4669-A41D-A64CF896B9F0}"/>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65414800422674435"/>
          <c:y val="0.12742913090654864"/>
          <c:w val="0.34105464089716059"/>
          <c:h val="0.852482988570470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UY"/>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Electricity uses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UY"/>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619047619047616E-2"/>
          <c:y val="0.1209792604496522"/>
          <c:w val="0.61302246310120334"/>
          <c:h val="0.82377906811215063"/>
        </c:manualLayout>
      </c:layout>
      <c:pie3DChart>
        <c:varyColors val="1"/>
        <c:ser>
          <c:idx val="1"/>
          <c:order val="0"/>
          <c:tx>
            <c:strRef>
              <c:f>Balance!$F$2</c:f>
              <c:strCache>
                <c:ptCount val="1"/>
                <c:pt idx="0">
                  <c:v>Electricity uses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522C-4D06-849C-2CA80D051C1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5-522C-4D06-849C-2CA80D051C1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9-522C-4D06-849C-2CA80D051C1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13-522C-4D06-849C-2CA80D051C1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15-522C-4D06-849C-2CA80D051C1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17-522C-4D06-849C-2CA80D051C1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D-0A5E-453A-8CFB-1933F22C52A6}"/>
              </c:ext>
            </c:extLst>
          </c:dPt>
          <c:dLbls>
            <c:dLbl>
              <c:idx val="4"/>
              <c:layout>
                <c:manualLayout>
                  <c:x val="-5.1841761845730699E-3"/>
                  <c:y val="-4.80330440620731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522C-4D06-849C-2CA80D051C17}"/>
                </c:ext>
              </c:extLst>
            </c:dLbl>
            <c:dLbl>
              <c:idx val="5"/>
              <c:layout>
                <c:manualLayout>
                  <c:x val="-1.3904391384804341E-2"/>
                  <c:y val="6.41753442505259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22C-4D06-849C-2CA80D051C17}"/>
                </c:ext>
              </c:extLst>
            </c:dLbl>
            <c:dLbl>
              <c:idx val="6"/>
              <c:layout>
                <c:manualLayout>
                  <c:x val="-5.0043469041560644E-2"/>
                  <c:y val="-6.3967136150234745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D-0A5E-453A-8CFB-1933F22C52A6}"/>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s-UY"/>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Balance!$B$4:$B$19</c15:sqref>
                  </c15:fullRef>
                </c:ext>
              </c:extLst>
              <c:f>(Balance!$B$4,Balance!$B$6,Balance!$B$8,Balance!$B$13:$B$15,Balance!$B$18:$B$19)</c:f>
              <c:strCache>
                <c:ptCount val="8"/>
                <c:pt idx="0">
                  <c:v>Lighting</c:v>
                </c:pt>
                <c:pt idx="1">
                  <c:v>Compressed air</c:v>
                </c:pt>
                <c:pt idx="2">
                  <c:v>Vent</c:v>
                </c:pt>
                <c:pt idx="3">
                  <c:v>Freezers/Fridges</c:v>
                </c:pt>
                <c:pt idx="4">
                  <c:v>Ice machines</c:v>
                </c:pt>
                <c:pt idx="5">
                  <c:v>AC units</c:v>
                </c:pt>
                <c:pt idx="6">
                  <c:v>Others</c:v>
                </c:pt>
                <c:pt idx="7">
                  <c:v>TOTAL</c:v>
                </c:pt>
              </c:strCache>
            </c:strRef>
          </c:cat>
          <c:val>
            <c:numRef>
              <c:extLst>
                <c:ext xmlns:c15="http://schemas.microsoft.com/office/drawing/2012/chart" uri="{02D57815-91ED-43cb-92C2-25804820EDAC}">
                  <c15:fullRef>
                    <c15:sqref>Balance!$G$4:$G$18</c15:sqref>
                  </c15:fullRef>
                </c:ext>
              </c:extLst>
              <c:f>(Balance!$G$4,Balance!$G$6,Balance!$G$8,Balance!$G$13:$G$15,Balance!$G$18)</c:f>
              <c:numCache>
                <c:formatCode>#,##0</c:formatCode>
                <c:ptCount val="7"/>
                <c:pt idx="0">
                  <c:v>38454.177600000003</c:v>
                </c:pt>
                <c:pt idx="1">
                  <c:v>0</c:v>
                </c:pt>
                <c:pt idx="2">
                  <c:v>0</c:v>
                </c:pt>
                <c:pt idx="3">
                  <c:v>6600</c:v>
                </c:pt>
                <c:pt idx="4">
                  <c:v>0</c:v>
                </c:pt>
                <c:pt idx="5">
                  <c:v>53515.296000000002</c:v>
                </c:pt>
                <c:pt idx="6">
                  <c:v>18294.404259048111</c:v>
                </c:pt>
              </c:numCache>
            </c:numRef>
          </c:val>
          <c:extLst>
            <c:ext xmlns:c15="http://schemas.microsoft.com/office/drawing/2012/chart" uri="{02D57815-91ED-43cb-92C2-25804820EDAC}">
              <c15:categoryFilterExceptions>
                <c15:categoryFilterException>
                  <c15:sqref>Balance!$G$11</c15:sqref>
                  <c15:spPr xmlns:c15="http://schemas.microsoft.com/office/drawing/2012/chart">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15:spPr>
                  <c15:bubble3D val="0"/>
                </c15:categoryFilterException>
                <c15:categoryFilterException>
                  <c15:sqref>Balance!$G$12</c15:sqref>
                  <c15:spPr xmlns:c15="http://schemas.microsoft.com/office/drawing/2012/chart">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15:spPr>
                  <c15:bubble3D val="0"/>
                </c15:categoryFilterException>
                <c15:categoryFilterException>
                  <c15:sqref>Balance!$G$16</c15:sqref>
                  <c15:spPr xmlns:c15="http://schemas.microsoft.com/office/drawing/2012/chart">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sp3d/>
                  </c15:spPr>
                  <c15:bubble3D val="0"/>
                </c15:categoryFilterException>
                <c15:categoryFilterException>
                  <c15:sqref>Balance!$G$17</c15:sqref>
                  <c15:spPr xmlns:c15="http://schemas.microsoft.com/office/drawing/2012/chart">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sp3d/>
                  </c15:spPr>
                  <c15:bubble3D val="0"/>
                </c15:categoryFilterException>
              </c15:categoryFilterExceptions>
            </c:ext>
            <c:ext xmlns:c16="http://schemas.microsoft.com/office/drawing/2014/chart" uri="{C3380CC4-5D6E-409C-BE32-E72D297353CC}">
              <c16:uniqueId val="{0000001C-522C-4D06-849C-2CA80D051C17}"/>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65414800422674435"/>
          <c:y val="0.12742913090654864"/>
          <c:w val="0.34105464089716059"/>
          <c:h val="0.852482988570470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UY"/>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Diesel uses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UY"/>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863244937192209E-2"/>
          <c:y val="0.12097922703899931"/>
          <c:w val="0.66158766578018813"/>
          <c:h val="0.87902077296100067"/>
        </c:manualLayout>
      </c:layout>
      <c:pie3DChart>
        <c:varyColors val="1"/>
        <c:ser>
          <c:idx val="1"/>
          <c:order val="0"/>
          <c:tx>
            <c:strRef>
              <c:f>Balance!$K$2</c:f>
              <c:strCache>
                <c:ptCount val="1"/>
                <c:pt idx="0">
                  <c:v>Diesel uses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D-E254-466B-A770-76DC48B0B8A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B-188A-449A-ADC3-3F42A178A3A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D-188A-449A-ADC3-3F42A178A3A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F-188A-449A-ADC3-3F42A178A3A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11-188A-449A-ADC3-3F42A178A3A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B-802A-400C-968F-55C5CCA12B6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D-802A-400C-968F-55C5CCA12B6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F-802A-400C-968F-55C5CCA12B6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11-802A-400C-968F-55C5CCA12B65}"/>
              </c:ext>
            </c:extLst>
          </c:dPt>
          <c:cat>
            <c:strRef>
              <c:extLst>
                <c:ext xmlns:c15="http://schemas.microsoft.com/office/drawing/2012/chart" uri="{02D57815-91ED-43cb-92C2-25804820EDAC}">
                  <c15:fullRef>
                    <c15:sqref>Balance!$B$4:$B$19</c15:sqref>
                  </c15:fullRef>
                </c:ext>
              </c:extLst>
              <c:f>(Balance!$B$6,Balance!$B$9:$B$12,Balance!$B$15:$B$19)</c:f>
              <c:strCache>
                <c:ptCount val="10"/>
                <c:pt idx="0">
                  <c:v>Compressed air</c:v>
                </c:pt>
                <c:pt idx="1">
                  <c:v>Pump</c:v>
                </c:pt>
                <c:pt idx="2">
                  <c:v>Hot water</c:v>
                </c:pt>
                <c:pt idx="3">
                  <c:v>Ovens</c:v>
                </c:pt>
                <c:pt idx="4">
                  <c:v>Heat</c:v>
                </c:pt>
                <c:pt idx="5">
                  <c:v>AC units</c:v>
                </c:pt>
                <c:pt idx="6">
                  <c:v>Central AC</c:v>
                </c:pt>
                <c:pt idx="7">
                  <c:v>Transport</c:v>
                </c:pt>
                <c:pt idx="8">
                  <c:v>Others</c:v>
                </c:pt>
                <c:pt idx="9">
                  <c:v>TOTAL</c:v>
                </c:pt>
              </c:strCache>
            </c:strRef>
          </c:cat>
          <c:val>
            <c:numRef>
              <c:extLst>
                <c:ext xmlns:c15="http://schemas.microsoft.com/office/drawing/2012/chart" uri="{02D57815-91ED-43cb-92C2-25804820EDAC}">
                  <c15:fullRef>
                    <c15:sqref>Balance!$L$4:$L$18</c15:sqref>
                  </c15:fullRef>
                </c:ext>
              </c:extLst>
              <c:f>(Balance!$L$6,Balance!$L$9:$L$12,Balance!$L$15:$L$18)</c:f>
              <c:numCache>
                <c:formatCode>#,##0</c:formatCode>
                <c:ptCount val="9"/>
                <c:pt idx="1">
                  <c:v>0</c:v>
                </c:pt>
                <c:pt idx="2">
                  <c:v>0</c:v>
                </c:pt>
                <c:pt idx="3">
                  <c:v>0</c:v>
                </c:pt>
                <c:pt idx="4">
                  <c:v>0</c:v>
                </c:pt>
                <c:pt idx="5">
                  <c:v>0</c:v>
                </c:pt>
                <c:pt idx="7">
                  <c:v>0</c:v>
                </c:pt>
                <c:pt idx="8">
                  <c:v>0</c:v>
                </c:pt>
              </c:numCache>
            </c:numRef>
          </c:val>
          <c:extLst>
            <c:ext xmlns:c15="http://schemas.microsoft.com/office/drawing/2012/chart" uri="{02D57815-91ED-43cb-92C2-25804820EDAC}">
              <c15:categoryFilterExceptions>
                <c15:categoryFilterException>
                  <c15:sqref>Balance!$L$14</c15:sqref>
                  <c15:spPr xmlns:c15="http://schemas.microsoft.com/office/drawing/2012/chart">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15:spPr>
                  <c15:bubble3D val="0"/>
                </c15:categoryFilterException>
              </c15:categoryFilterExceptions>
            </c:ext>
            <c:ext xmlns:c16="http://schemas.microsoft.com/office/drawing/2014/chart" uri="{C3380CC4-5D6E-409C-BE32-E72D297353CC}">
              <c16:uniqueId val="{00000010-FE6F-4FB9-8B1B-DA2B2F91CC78}"/>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65414800422674435"/>
          <c:y val="0.12742913090654864"/>
          <c:w val="0.34105464089716059"/>
          <c:h val="0.455747348241598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UY"/>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LPG uses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s-UY"/>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863244937192209E-2"/>
          <c:y val="0.12097922703899931"/>
          <c:w val="0.73202793047095527"/>
          <c:h val="0.87902077296100067"/>
        </c:manualLayout>
      </c:layout>
      <c:pie3DChart>
        <c:varyColors val="1"/>
        <c:ser>
          <c:idx val="1"/>
          <c:order val="0"/>
          <c:tx>
            <c:strRef>
              <c:f>Balance!$O$2</c:f>
              <c:strCache>
                <c:ptCount val="1"/>
                <c:pt idx="0">
                  <c:v>LPG uses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F-F7C2-4C68-B9B3-C89C5044CF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D-0306-412B-9268-0416F813FF2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F-0306-412B-9268-0416F813FF2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C724-4F89-A32F-CB2D8F82373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C724-4F89-A32F-CB2D8F82373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B-C724-4F89-A32F-CB2D8F82373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D-C724-4F89-A32F-CB2D8F82373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F-C724-4F89-A32F-CB2D8F82373F}"/>
              </c:ext>
            </c:extLst>
          </c:dPt>
          <c:cat>
            <c:strRef>
              <c:extLst>
                <c:ext xmlns:c15="http://schemas.microsoft.com/office/drawing/2012/chart" uri="{02D57815-91ED-43cb-92C2-25804820EDAC}">
                  <c15:fullRef>
                    <c15:sqref>Balance!$B$4:$B$19</c15:sqref>
                  </c15:fullRef>
                </c:ext>
              </c:extLst>
              <c:f>(Balance!$B$6,Balance!$B$10:$B$12,Balance!$B$15:$B$19)</c:f>
              <c:strCache>
                <c:ptCount val="9"/>
                <c:pt idx="0">
                  <c:v>Compressed air</c:v>
                </c:pt>
                <c:pt idx="1">
                  <c:v>Hot water</c:v>
                </c:pt>
                <c:pt idx="2">
                  <c:v>Ovens</c:v>
                </c:pt>
                <c:pt idx="3">
                  <c:v>Heat</c:v>
                </c:pt>
                <c:pt idx="4">
                  <c:v>AC units</c:v>
                </c:pt>
                <c:pt idx="5">
                  <c:v>Central AC</c:v>
                </c:pt>
                <c:pt idx="6">
                  <c:v>Transport</c:v>
                </c:pt>
                <c:pt idx="7">
                  <c:v>Others</c:v>
                </c:pt>
                <c:pt idx="8">
                  <c:v>TOTAL</c:v>
                </c:pt>
              </c:strCache>
            </c:strRef>
          </c:cat>
          <c:val>
            <c:numRef>
              <c:extLst>
                <c:ext xmlns:c15="http://schemas.microsoft.com/office/drawing/2012/chart" uri="{02D57815-91ED-43cb-92C2-25804820EDAC}">
                  <c15:fullRef>
                    <c15:sqref>Balance!$P$4:$P$18</c15:sqref>
                  </c15:fullRef>
                </c:ext>
              </c:extLst>
              <c:f>(Balance!$P$6,Balance!$P$10:$P$12,Balance!$P$15:$P$18)</c:f>
              <c:numCache>
                <c:formatCode>#,##0</c:formatCode>
                <c:ptCount val="8"/>
                <c:pt idx="1">
                  <c:v>0</c:v>
                </c:pt>
                <c:pt idx="3">
                  <c:v>0</c:v>
                </c:pt>
              </c:numCache>
            </c:numRef>
          </c:val>
          <c:extLst>
            <c:ext xmlns:c15="http://schemas.microsoft.com/office/drawing/2012/chart" uri="{02D57815-91ED-43cb-92C2-25804820EDAC}">
              <c15:categoryFilterExceptions>
                <c15:categoryFilterException>
                  <c15:sqref>Balance!$P$14</c15:sqref>
                  <c15:spPr xmlns:c15="http://schemas.microsoft.com/office/drawing/2012/chart">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sp3d/>
                  </c15:spPr>
                  <c15:bubble3D val="0"/>
                </c15:categoryFilterException>
              </c15:categoryFilterExceptions>
            </c:ext>
            <c:ext xmlns:c16="http://schemas.microsoft.com/office/drawing/2014/chart" uri="{C3380CC4-5D6E-409C-BE32-E72D297353CC}">
              <c16:uniqueId val="{0000000E-CFC0-449C-AEA7-CF200F9E2C78}"/>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59377051453473972"/>
          <c:y val="0.12742908995111668"/>
          <c:w val="0.40143217946813253"/>
          <c:h val="0.33183151362585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s-UY"/>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UY"/>
        </a:p>
      </c:txPr>
    </c:title>
    <c:autoTitleDeleted val="0"/>
    <c:plotArea>
      <c:layout/>
      <c:scatterChart>
        <c:scatterStyle val="lineMarker"/>
        <c:varyColors val="0"/>
        <c:ser>
          <c:idx val="0"/>
          <c:order val="0"/>
          <c:tx>
            <c:v>Superior</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layout>
                <c:manualLayout>
                  <c:x val="0.1292141159014652"/>
                  <c:y val="-5.095959595959596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Lit>
              <c:formatCode>General</c:formatCode>
              <c:ptCount val="8"/>
              <c:pt idx="0">
                <c:v>30</c:v>
              </c:pt>
              <c:pt idx="1">
                <c:v>50</c:v>
              </c:pt>
              <c:pt idx="2">
                <c:v>70</c:v>
              </c:pt>
              <c:pt idx="3">
                <c:v>90</c:v>
              </c:pt>
              <c:pt idx="4">
                <c:v>110</c:v>
              </c:pt>
              <c:pt idx="5">
                <c:v>130</c:v>
              </c:pt>
              <c:pt idx="6">
                <c:v>150</c:v>
              </c:pt>
              <c:pt idx="7">
                <c:v>170</c:v>
              </c:pt>
            </c:numLit>
          </c:xVal>
          <c:yVal>
            <c:numLit>
              <c:formatCode>General</c:formatCode>
              <c:ptCount val="8"/>
              <c:pt idx="0">
                <c:v>14</c:v>
              </c:pt>
              <c:pt idx="1">
                <c:v>15</c:v>
              </c:pt>
              <c:pt idx="2">
                <c:v>16</c:v>
              </c:pt>
              <c:pt idx="3">
                <c:v>17</c:v>
              </c:pt>
              <c:pt idx="4">
                <c:v>18.3</c:v>
              </c:pt>
              <c:pt idx="5">
                <c:v>19.5</c:v>
              </c:pt>
              <c:pt idx="6">
                <c:v>21.5</c:v>
              </c:pt>
              <c:pt idx="7">
                <c:v>23.5</c:v>
              </c:pt>
            </c:numLit>
          </c:yVal>
          <c:smooth val="0"/>
          <c:extLst>
            <c:ext xmlns:c16="http://schemas.microsoft.com/office/drawing/2014/chart" uri="{C3380CC4-5D6E-409C-BE32-E72D297353CC}">
              <c16:uniqueId val="{00000001-4BC3-4F3C-A356-A954AA562F9C}"/>
            </c:ext>
          </c:extLst>
        </c:ser>
        <c:ser>
          <c:idx val="1"/>
          <c:order val="1"/>
          <c:tx>
            <c:v>Lateral</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1"/>
            <c:trendlineLbl>
              <c:layout>
                <c:manualLayout>
                  <c:x val="0.10290444957763577"/>
                  <c:y val="4.072019406665076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Lit>
              <c:formatCode>General</c:formatCode>
              <c:ptCount val="8"/>
              <c:pt idx="0">
                <c:v>30</c:v>
              </c:pt>
              <c:pt idx="1">
                <c:v>50</c:v>
              </c:pt>
              <c:pt idx="2">
                <c:v>70</c:v>
              </c:pt>
              <c:pt idx="3">
                <c:v>90</c:v>
              </c:pt>
              <c:pt idx="4">
                <c:v>110</c:v>
              </c:pt>
              <c:pt idx="5">
                <c:v>130</c:v>
              </c:pt>
              <c:pt idx="6">
                <c:v>150</c:v>
              </c:pt>
              <c:pt idx="7">
                <c:v>170</c:v>
              </c:pt>
            </c:numLit>
          </c:xVal>
          <c:yVal>
            <c:numLit>
              <c:formatCode>General</c:formatCode>
              <c:ptCount val="8"/>
              <c:pt idx="0">
                <c:v>10.5</c:v>
              </c:pt>
              <c:pt idx="1">
                <c:v>11.5</c:v>
              </c:pt>
              <c:pt idx="2">
                <c:v>12.5</c:v>
              </c:pt>
              <c:pt idx="3">
                <c:v>13.5</c:v>
              </c:pt>
              <c:pt idx="4">
                <c:v>14.5</c:v>
              </c:pt>
              <c:pt idx="5">
                <c:v>15.5</c:v>
              </c:pt>
              <c:pt idx="6">
                <c:v>16.5</c:v>
              </c:pt>
              <c:pt idx="7">
                <c:v>17.899999999999999</c:v>
              </c:pt>
            </c:numLit>
          </c:yVal>
          <c:smooth val="0"/>
          <c:extLst>
            <c:ext xmlns:c16="http://schemas.microsoft.com/office/drawing/2014/chart" uri="{C3380CC4-5D6E-409C-BE32-E72D297353CC}">
              <c16:uniqueId val="{00000003-4BC3-4F3C-A356-A954AA562F9C}"/>
            </c:ext>
          </c:extLst>
        </c:ser>
        <c:ser>
          <c:idx val="2"/>
          <c:order val="2"/>
          <c:tx>
            <c:v>Inferior</c:v>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trendline>
            <c:spPr>
              <a:ln w="19050" cap="rnd">
                <a:solidFill>
                  <a:schemeClr val="accent3"/>
                </a:solidFill>
                <a:prstDash val="sysDot"/>
              </a:ln>
              <a:effectLst/>
            </c:spPr>
            <c:trendlineType val="poly"/>
            <c:order val="2"/>
            <c:dispRSqr val="0"/>
            <c:dispEq val="1"/>
            <c:trendlineLbl>
              <c:layout>
                <c:manualLayout>
                  <c:x val="0.11493859841395629"/>
                  <c:y val="9.322675574644079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Lit>
              <c:formatCode>General</c:formatCode>
              <c:ptCount val="8"/>
              <c:pt idx="0">
                <c:v>30</c:v>
              </c:pt>
              <c:pt idx="1">
                <c:v>50</c:v>
              </c:pt>
              <c:pt idx="2">
                <c:v>70</c:v>
              </c:pt>
              <c:pt idx="3">
                <c:v>90</c:v>
              </c:pt>
              <c:pt idx="4">
                <c:v>110</c:v>
              </c:pt>
              <c:pt idx="5">
                <c:v>130</c:v>
              </c:pt>
              <c:pt idx="6">
                <c:v>150</c:v>
              </c:pt>
              <c:pt idx="7">
                <c:v>170</c:v>
              </c:pt>
            </c:numLit>
          </c:xVal>
          <c:yVal>
            <c:numLit>
              <c:formatCode>General</c:formatCode>
              <c:ptCount val="8"/>
              <c:pt idx="0">
                <c:v>7.5</c:v>
              </c:pt>
              <c:pt idx="1">
                <c:v>8</c:v>
              </c:pt>
              <c:pt idx="2">
                <c:v>8.5</c:v>
              </c:pt>
              <c:pt idx="3">
                <c:v>9</c:v>
              </c:pt>
              <c:pt idx="4">
                <c:v>9.5</c:v>
              </c:pt>
              <c:pt idx="5">
                <c:v>10</c:v>
              </c:pt>
              <c:pt idx="6">
                <c:v>11</c:v>
              </c:pt>
              <c:pt idx="7">
                <c:v>12</c:v>
              </c:pt>
            </c:numLit>
          </c:yVal>
          <c:smooth val="0"/>
          <c:extLst>
            <c:ext xmlns:c16="http://schemas.microsoft.com/office/drawing/2014/chart" uri="{C3380CC4-5D6E-409C-BE32-E72D297353CC}">
              <c16:uniqueId val="{00000006-4BC3-4F3C-A356-A954AA562F9C}"/>
            </c:ext>
          </c:extLst>
        </c:ser>
        <c:dLbls>
          <c:showLegendKey val="0"/>
          <c:showVal val="0"/>
          <c:showCatName val="0"/>
          <c:showSerName val="0"/>
          <c:showPercent val="0"/>
          <c:showBubbleSize val="0"/>
        </c:dLbls>
        <c:axId val="354371528"/>
        <c:axId val="354369960"/>
      </c:scatterChart>
      <c:valAx>
        <c:axId val="35437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69960"/>
        <c:crosses val="autoZero"/>
        <c:crossBetween val="midCat"/>
      </c:valAx>
      <c:valAx>
        <c:axId val="35436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71528"/>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UY"/>
        </a:p>
      </c:txPr>
    </c:title>
    <c:autoTitleDeleted val="0"/>
    <c:plotArea>
      <c:layout/>
      <c:scatterChart>
        <c:scatterStyle val="lineMarker"/>
        <c:varyColors val="0"/>
        <c:ser>
          <c:idx val="0"/>
          <c:order val="0"/>
          <c:tx>
            <c:strRef>
              <c:f>'MCE5'!$AH$31</c:f>
              <c:strCache>
                <c:ptCount val="1"/>
                <c:pt idx="0">
                  <c:v>Superior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layout>
                <c:manualLayout>
                  <c:x val="0.1292141159014652"/>
                  <c:y val="-5.095959595959596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Ref>
              <c:f>'MCE5'!$AG$32:$AG$39</c:f>
              <c:numCache>
                <c:formatCode>0.00</c:formatCode>
                <c:ptCount val="8"/>
                <c:pt idx="0">
                  <c:v>30</c:v>
                </c:pt>
                <c:pt idx="1">
                  <c:v>50</c:v>
                </c:pt>
                <c:pt idx="2">
                  <c:v>70</c:v>
                </c:pt>
                <c:pt idx="3">
                  <c:v>90</c:v>
                </c:pt>
                <c:pt idx="4">
                  <c:v>110</c:v>
                </c:pt>
                <c:pt idx="5">
                  <c:v>130</c:v>
                </c:pt>
                <c:pt idx="6">
                  <c:v>150</c:v>
                </c:pt>
                <c:pt idx="7">
                  <c:v>170</c:v>
                </c:pt>
              </c:numCache>
            </c:numRef>
          </c:xVal>
          <c:yVal>
            <c:numRef>
              <c:f>'MCE5'!$AH$32:$AH$39</c:f>
              <c:numCache>
                <c:formatCode>0.00</c:formatCode>
                <c:ptCount val="8"/>
                <c:pt idx="0">
                  <c:v>14</c:v>
                </c:pt>
                <c:pt idx="1">
                  <c:v>15</c:v>
                </c:pt>
                <c:pt idx="2">
                  <c:v>16</c:v>
                </c:pt>
                <c:pt idx="3">
                  <c:v>17</c:v>
                </c:pt>
                <c:pt idx="4">
                  <c:v>18.3</c:v>
                </c:pt>
                <c:pt idx="5">
                  <c:v>19.5</c:v>
                </c:pt>
                <c:pt idx="6">
                  <c:v>21.5</c:v>
                </c:pt>
                <c:pt idx="7">
                  <c:v>23.5</c:v>
                </c:pt>
              </c:numCache>
            </c:numRef>
          </c:yVal>
          <c:smooth val="0"/>
          <c:extLst>
            <c:ext xmlns:c16="http://schemas.microsoft.com/office/drawing/2014/chart" uri="{C3380CC4-5D6E-409C-BE32-E72D297353CC}">
              <c16:uniqueId val="{00000001-AFCB-4DB3-83C1-9116E4779B58}"/>
            </c:ext>
          </c:extLst>
        </c:ser>
        <c:ser>
          <c:idx val="1"/>
          <c:order val="1"/>
          <c:tx>
            <c:strRef>
              <c:f>'MCE5'!$AI$31</c:f>
              <c:strCache>
                <c:ptCount val="1"/>
                <c:pt idx="0">
                  <c:v>Lateral</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1"/>
            <c:trendlineLbl>
              <c:layout>
                <c:manualLayout>
                  <c:x val="0.10290444957763577"/>
                  <c:y val="4.072019406665076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Ref>
              <c:f>'MCE5'!$AG$32:$AG$39</c:f>
              <c:numCache>
                <c:formatCode>0.00</c:formatCode>
                <c:ptCount val="8"/>
                <c:pt idx="0">
                  <c:v>30</c:v>
                </c:pt>
                <c:pt idx="1">
                  <c:v>50</c:v>
                </c:pt>
                <c:pt idx="2">
                  <c:v>70</c:v>
                </c:pt>
                <c:pt idx="3">
                  <c:v>90</c:v>
                </c:pt>
                <c:pt idx="4">
                  <c:v>110</c:v>
                </c:pt>
                <c:pt idx="5">
                  <c:v>130</c:v>
                </c:pt>
                <c:pt idx="6">
                  <c:v>150</c:v>
                </c:pt>
                <c:pt idx="7">
                  <c:v>170</c:v>
                </c:pt>
              </c:numCache>
            </c:numRef>
          </c:xVal>
          <c:yVal>
            <c:numRef>
              <c:f>'MCE5'!$AI$32:$AI$39</c:f>
              <c:numCache>
                <c:formatCode>0.00</c:formatCode>
                <c:ptCount val="8"/>
                <c:pt idx="0">
                  <c:v>10.5</c:v>
                </c:pt>
                <c:pt idx="1">
                  <c:v>11.5</c:v>
                </c:pt>
                <c:pt idx="2">
                  <c:v>12.5</c:v>
                </c:pt>
                <c:pt idx="3">
                  <c:v>13.5</c:v>
                </c:pt>
                <c:pt idx="4">
                  <c:v>14.5</c:v>
                </c:pt>
                <c:pt idx="5">
                  <c:v>15.5</c:v>
                </c:pt>
                <c:pt idx="6">
                  <c:v>16.5</c:v>
                </c:pt>
                <c:pt idx="7">
                  <c:v>17.899999999999999</c:v>
                </c:pt>
              </c:numCache>
            </c:numRef>
          </c:yVal>
          <c:smooth val="0"/>
          <c:extLst>
            <c:ext xmlns:c16="http://schemas.microsoft.com/office/drawing/2014/chart" uri="{C3380CC4-5D6E-409C-BE32-E72D297353CC}">
              <c16:uniqueId val="{00000003-AFCB-4DB3-83C1-9116E4779B58}"/>
            </c:ext>
          </c:extLst>
        </c:ser>
        <c:ser>
          <c:idx val="2"/>
          <c:order val="2"/>
          <c:tx>
            <c:strRef>
              <c:f>'MCE5'!$AJ$31</c:f>
              <c:strCache>
                <c:ptCount val="1"/>
                <c:pt idx="0">
                  <c:v>Inferior</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trendline>
            <c:spPr>
              <a:ln w="19050" cap="rnd">
                <a:solidFill>
                  <a:schemeClr val="accent3"/>
                </a:solidFill>
                <a:prstDash val="sysDot"/>
              </a:ln>
              <a:effectLst/>
            </c:spPr>
            <c:trendlineType val="poly"/>
            <c:order val="2"/>
            <c:dispRSqr val="0"/>
            <c:dispEq val="1"/>
            <c:trendlineLbl>
              <c:layout>
                <c:manualLayout>
                  <c:x val="0.11493859841395629"/>
                  <c:y val="9.322675574644079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Ref>
              <c:f>'MCE5'!$AG$32:$AG$39</c:f>
              <c:numCache>
                <c:formatCode>0.00</c:formatCode>
                <c:ptCount val="8"/>
                <c:pt idx="0">
                  <c:v>30</c:v>
                </c:pt>
                <c:pt idx="1">
                  <c:v>50</c:v>
                </c:pt>
                <c:pt idx="2">
                  <c:v>70</c:v>
                </c:pt>
                <c:pt idx="3">
                  <c:v>90</c:v>
                </c:pt>
                <c:pt idx="4">
                  <c:v>110</c:v>
                </c:pt>
                <c:pt idx="5">
                  <c:v>130</c:v>
                </c:pt>
                <c:pt idx="6">
                  <c:v>150</c:v>
                </c:pt>
                <c:pt idx="7">
                  <c:v>170</c:v>
                </c:pt>
              </c:numCache>
            </c:numRef>
          </c:xVal>
          <c:yVal>
            <c:numRef>
              <c:f>'MCE5'!$AJ$32:$AJ$39</c:f>
              <c:numCache>
                <c:formatCode>0.00</c:formatCode>
                <c:ptCount val="8"/>
                <c:pt idx="0">
                  <c:v>7.5</c:v>
                </c:pt>
                <c:pt idx="1">
                  <c:v>8</c:v>
                </c:pt>
                <c:pt idx="2">
                  <c:v>8.5</c:v>
                </c:pt>
                <c:pt idx="3">
                  <c:v>9</c:v>
                </c:pt>
                <c:pt idx="4">
                  <c:v>9.5</c:v>
                </c:pt>
                <c:pt idx="5">
                  <c:v>10</c:v>
                </c:pt>
                <c:pt idx="6">
                  <c:v>11</c:v>
                </c:pt>
                <c:pt idx="7">
                  <c:v>12</c:v>
                </c:pt>
              </c:numCache>
            </c:numRef>
          </c:yVal>
          <c:smooth val="0"/>
          <c:extLst>
            <c:ext xmlns:c16="http://schemas.microsoft.com/office/drawing/2014/chart" uri="{C3380CC4-5D6E-409C-BE32-E72D297353CC}">
              <c16:uniqueId val="{00000006-AFCB-4DB3-83C1-9116E4779B58}"/>
            </c:ext>
          </c:extLst>
        </c:ser>
        <c:dLbls>
          <c:showLegendKey val="0"/>
          <c:showVal val="0"/>
          <c:showCatName val="0"/>
          <c:showSerName val="0"/>
          <c:showPercent val="0"/>
          <c:showBubbleSize val="0"/>
        </c:dLbls>
        <c:axId val="354369568"/>
        <c:axId val="354370352"/>
      </c:scatterChart>
      <c:valAx>
        <c:axId val="354369568"/>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70352"/>
        <c:crosses val="autoZero"/>
        <c:crossBetween val="midCat"/>
      </c:valAx>
      <c:valAx>
        <c:axId val="3543703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69568"/>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UY"/>
        </a:p>
      </c:txPr>
    </c:title>
    <c:autoTitleDeleted val="0"/>
    <c:plotArea>
      <c:layout/>
      <c:scatterChart>
        <c:scatterStyle val="lineMarker"/>
        <c:varyColors val="0"/>
        <c:ser>
          <c:idx val="0"/>
          <c:order val="0"/>
          <c:tx>
            <c:strRef>
              <c:f>'MCE6'!$AG$31</c:f>
              <c:strCache>
                <c:ptCount val="1"/>
                <c:pt idx="0">
                  <c:v>Superior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layout>
                <c:manualLayout>
                  <c:x val="0.1292141159014652"/>
                  <c:y val="-5.0959595959595962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Ref>
              <c:f>'MCE6'!$AF$32:$AF$39</c:f>
              <c:numCache>
                <c:formatCode>0.00</c:formatCode>
                <c:ptCount val="8"/>
                <c:pt idx="0">
                  <c:v>30</c:v>
                </c:pt>
                <c:pt idx="1">
                  <c:v>50</c:v>
                </c:pt>
                <c:pt idx="2">
                  <c:v>70</c:v>
                </c:pt>
                <c:pt idx="3">
                  <c:v>90</c:v>
                </c:pt>
                <c:pt idx="4">
                  <c:v>110</c:v>
                </c:pt>
                <c:pt idx="5">
                  <c:v>130</c:v>
                </c:pt>
                <c:pt idx="6">
                  <c:v>150</c:v>
                </c:pt>
                <c:pt idx="7">
                  <c:v>170</c:v>
                </c:pt>
              </c:numCache>
            </c:numRef>
          </c:xVal>
          <c:yVal>
            <c:numRef>
              <c:f>'MCE6'!$AG$32:$AG$39</c:f>
              <c:numCache>
                <c:formatCode>0.00</c:formatCode>
                <c:ptCount val="8"/>
                <c:pt idx="0">
                  <c:v>14</c:v>
                </c:pt>
                <c:pt idx="1">
                  <c:v>15</c:v>
                </c:pt>
                <c:pt idx="2">
                  <c:v>16</c:v>
                </c:pt>
                <c:pt idx="3">
                  <c:v>17</c:v>
                </c:pt>
                <c:pt idx="4">
                  <c:v>18.3</c:v>
                </c:pt>
                <c:pt idx="5">
                  <c:v>19.5</c:v>
                </c:pt>
                <c:pt idx="6">
                  <c:v>21.5</c:v>
                </c:pt>
                <c:pt idx="7">
                  <c:v>23.5</c:v>
                </c:pt>
              </c:numCache>
            </c:numRef>
          </c:yVal>
          <c:smooth val="0"/>
          <c:extLst>
            <c:ext xmlns:c16="http://schemas.microsoft.com/office/drawing/2014/chart" uri="{C3380CC4-5D6E-409C-BE32-E72D297353CC}">
              <c16:uniqueId val="{00000001-2BA6-4048-B663-AFBF3DA0BE1B}"/>
            </c:ext>
          </c:extLst>
        </c:ser>
        <c:ser>
          <c:idx val="1"/>
          <c:order val="1"/>
          <c:tx>
            <c:strRef>
              <c:f>'MCE6'!$AH$31</c:f>
              <c:strCache>
                <c:ptCount val="1"/>
                <c:pt idx="0">
                  <c:v>Lateral</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1"/>
            <c:trendlineLbl>
              <c:layout>
                <c:manualLayout>
                  <c:x val="0.10290444957763577"/>
                  <c:y val="4.072019406665076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Ref>
              <c:f>'MCE6'!$AF$32:$AF$39</c:f>
              <c:numCache>
                <c:formatCode>0.00</c:formatCode>
                <c:ptCount val="8"/>
                <c:pt idx="0">
                  <c:v>30</c:v>
                </c:pt>
                <c:pt idx="1">
                  <c:v>50</c:v>
                </c:pt>
                <c:pt idx="2">
                  <c:v>70</c:v>
                </c:pt>
                <c:pt idx="3">
                  <c:v>90</c:v>
                </c:pt>
                <c:pt idx="4">
                  <c:v>110</c:v>
                </c:pt>
                <c:pt idx="5">
                  <c:v>130</c:v>
                </c:pt>
                <c:pt idx="6">
                  <c:v>150</c:v>
                </c:pt>
                <c:pt idx="7">
                  <c:v>170</c:v>
                </c:pt>
              </c:numCache>
            </c:numRef>
          </c:xVal>
          <c:yVal>
            <c:numRef>
              <c:f>'MCE6'!$AH$32:$AH$39</c:f>
              <c:numCache>
                <c:formatCode>0.00</c:formatCode>
                <c:ptCount val="8"/>
                <c:pt idx="0">
                  <c:v>10.5</c:v>
                </c:pt>
                <c:pt idx="1">
                  <c:v>11.5</c:v>
                </c:pt>
                <c:pt idx="2">
                  <c:v>12.5</c:v>
                </c:pt>
                <c:pt idx="3">
                  <c:v>13.5</c:v>
                </c:pt>
                <c:pt idx="4">
                  <c:v>14.5</c:v>
                </c:pt>
                <c:pt idx="5">
                  <c:v>15.5</c:v>
                </c:pt>
                <c:pt idx="6">
                  <c:v>16.5</c:v>
                </c:pt>
                <c:pt idx="7">
                  <c:v>17.899999999999999</c:v>
                </c:pt>
              </c:numCache>
            </c:numRef>
          </c:yVal>
          <c:smooth val="0"/>
          <c:extLst>
            <c:ext xmlns:c16="http://schemas.microsoft.com/office/drawing/2014/chart" uri="{C3380CC4-5D6E-409C-BE32-E72D297353CC}">
              <c16:uniqueId val="{00000003-2BA6-4048-B663-AFBF3DA0BE1B}"/>
            </c:ext>
          </c:extLst>
        </c:ser>
        <c:ser>
          <c:idx val="2"/>
          <c:order val="2"/>
          <c:tx>
            <c:strRef>
              <c:f>'MCE6'!$AI$31</c:f>
              <c:strCache>
                <c:ptCount val="1"/>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trendline>
            <c:spPr>
              <a:ln w="19050" cap="rnd">
                <a:solidFill>
                  <a:schemeClr val="accent3"/>
                </a:solidFill>
                <a:prstDash val="sysDot"/>
              </a:ln>
              <a:effectLst/>
            </c:spPr>
            <c:trendlineType val="poly"/>
            <c:order val="2"/>
            <c:dispRSqr val="0"/>
            <c:dispEq val="1"/>
            <c:trendlineLbl>
              <c:layout>
                <c:manualLayout>
                  <c:x val="0.11493859841395629"/>
                  <c:y val="9.322675574644079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trendlineLbl>
          </c:trendline>
          <c:xVal>
            <c:numRef>
              <c:f>'MCE6'!$AF$32:$AF$39</c:f>
              <c:numCache>
                <c:formatCode>0.00</c:formatCode>
                <c:ptCount val="8"/>
                <c:pt idx="0">
                  <c:v>30</c:v>
                </c:pt>
                <c:pt idx="1">
                  <c:v>50</c:v>
                </c:pt>
                <c:pt idx="2">
                  <c:v>70</c:v>
                </c:pt>
                <c:pt idx="3">
                  <c:v>90</c:v>
                </c:pt>
                <c:pt idx="4">
                  <c:v>110</c:v>
                </c:pt>
                <c:pt idx="5">
                  <c:v>130</c:v>
                </c:pt>
                <c:pt idx="6">
                  <c:v>150</c:v>
                </c:pt>
                <c:pt idx="7">
                  <c:v>170</c:v>
                </c:pt>
              </c:numCache>
            </c:numRef>
          </c:xVal>
          <c:yVal>
            <c:numRef>
              <c:f>'MCE6'!$AI$32:$AI$39</c:f>
              <c:numCache>
                <c:formatCode>0.00</c:formatCode>
                <c:ptCount val="8"/>
              </c:numCache>
            </c:numRef>
          </c:yVal>
          <c:smooth val="0"/>
          <c:extLst>
            <c:ext xmlns:c16="http://schemas.microsoft.com/office/drawing/2014/chart" uri="{C3380CC4-5D6E-409C-BE32-E72D297353CC}">
              <c16:uniqueId val="{00000006-2BA6-4048-B663-AFBF3DA0BE1B}"/>
            </c:ext>
          </c:extLst>
        </c:ser>
        <c:dLbls>
          <c:showLegendKey val="0"/>
          <c:showVal val="0"/>
          <c:showCatName val="0"/>
          <c:showSerName val="0"/>
          <c:showPercent val="0"/>
          <c:showBubbleSize val="0"/>
        </c:dLbls>
        <c:axId val="354371136"/>
        <c:axId val="260765008"/>
      </c:scatterChart>
      <c:valAx>
        <c:axId val="354371136"/>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260765008"/>
        <c:crosses val="autoZero"/>
        <c:crossBetween val="midCat"/>
      </c:valAx>
      <c:valAx>
        <c:axId val="2607650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crossAx val="354371136"/>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Y"/>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UY"/>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7</xdr:col>
      <xdr:colOff>457200</xdr:colOff>
      <xdr:row>1</xdr:row>
      <xdr:rowOff>136207</xdr:rowOff>
    </xdr:from>
    <xdr:to>
      <xdr:col>11</xdr:col>
      <xdr:colOff>19665</xdr:colOff>
      <xdr:row>8</xdr:row>
      <xdr:rowOff>108532</xdr:rowOff>
    </xdr:to>
    <xdr:graphicFrame macro="">
      <xdr:nvGraphicFramePr>
        <xdr:cNvPr id="2" name="Gráfico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748665</xdr:colOff>
      <xdr:row>1</xdr:row>
      <xdr:rowOff>100965</xdr:rowOff>
    </xdr:from>
    <xdr:to>
      <xdr:col>17</xdr:col>
      <xdr:colOff>257790</xdr:colOff>
      <xdr:row>8</xdr:row>
      <xdr:rowOff>73290</xdr:rowOff>
    </xdr:to>
    <xdr:graphicFrame macro="">
      <xdr:nvGraphicFramePr>
        <xdr:cNvPr id="6" name="Gráfico 5">
          <a:extLst>
            <a:ext uri="{FF2B5EF4-FFF2-40B4-BE49-F238E27FC236}">
              <a16:creationId xmlns:a16="http://schemas.microsoft.com/office/drawing/2014/main" id="{00000000-0008-0000-2900-000006000000}"/>
            </a:ext>
            <a:ext uri="{147F2762-F138-4A5C-976F-8EAC2B608ADB}">
              <a16:predDERef xmlns:a16="http://schemas.microsoft.com/office/drawing/2014/main" pre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404812</xdr:colOff>
      <xdr:row>47</xdr:row>
      <xdr:rowOff>33337</xdr:rowOff>
    </xdr:from>
    <xdr:to>
      <xdr:col>6</xdr:col>
      <xdr:colOff>61912</xdr:colOff>
      <xdr:row>61</xdr:row>
      <xdr:rowOff>119062</xdr:rowOff>
    </xdr:to>
    <xdr:graphicFrame macro="">
      <xdr:nvGraphicFramePr>
        <xdr:cNvPr id="3" name="Gráfico 2">
          <a:extLst>
            <a:ext uri="{FF2B5EF4-FFF2-40B4-BE49-F238E27FC236}">
              <a16:creationId xmlns:a16="http://schemas.microsoft.com/office/drawing/2014/main" id="{00000000-0008-0000-2900-000003000000}"/>
            </a:ext>
            <a:ext uri="{147F2762-F138-4A5C-976F-8EAC2B608ADB}">
              <a16:predDERef xmlns:a16="http://schemas.microsoft.com/office/drawing/2014/main" pre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161925</xdr:colOff>
      <xdr:row>47</xdr:row>
      <xdr:rowOff>66675</xdr:rowOff>
    </xdr:from>
    <xdr:to>
      <xdr:col>12</xdr:col>
      <xdr:colOff>581025</xdr:colOff>
      <xdr:row>61</xdr:row>
      <xdr:rowOff>152400</xdr:rowOff>
    </xdr:to>
    <xdr:graphicFrame macro="">
      <xdr:nvGraphicFramePr>
        <xdr:cNvPr id="8" name="Gráfico 7">
          <a:extLst>
            <a:ext uri="{FF2B5EF4-FFF2-40B4-BE49-F238E27FC236}">
              <a16:creationId xmlns:a16="http://schemas.microsoft.com/office/drawing/2014/main" id="{00000000-0008-0000-2900-000008000000}"/>
            </a:ext>
            <a:ext uri="{147F2762-F138-4A5C-976F-8EAC2B608ADB}">
              <a16:predDERef xmlns:a16="http://schemas.microsoft.com/office/drawing/2014/main" pred="{00000000-0008-0000-2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152400</xdr:colOff>
      <xdr:row>47</xdr:row>
      <xdr:rowOff>76200</xdr:rowOff>
    </xdr:from>
    <xdr:to>
      <xdr:col>19</xdr:col>
      <xdr:colOff>762000</xdr:colOff>
      <xdr:row>61</xdr:row>
      <xdr:rowOff>161925</xdr:rowOff>
    </xdr:to>
    <xdr:graphicFrame macro="">
      <xdr:nvGraphicFramePr>
        <xdr:cNvPr id="10" name="Gráfico 9">
          <a:extLst>
            <a:ext uri="{FF2B5EF4-FFF2-40B4-BE49-F238E27FC236}">
              <a16:creationId xmlns:a16="http://schemas.microsoft.com/office/drawing/2014/main" id="{00000000-0008-0000-2900-00000A000000}"/>
            </a:ext>
            <a:ext uri="{147F2762-F138-4A5C-976F-8EAC2B608ADB}">
              <a16:predDERef xmlns:a16="http://schemas.microsoft.com/office/drawing/2014/main" pred="{00000000-0008-0000-2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20</xdr:row>
      <xdr:rowOff>61912</xdr:rowOff>
    </xdr:from>
    <xdr:to>
      <xdr:col>4</xdr:col>
      <xdr:colOff>266700</xdr:colOff>
      <xdr:row>33</xdr:row>
      <xdr:rowOff>114300</xdr:rowOff>
    </xdr:to>
    <xdr:graphicFrame macro="">
      <xdr:nvGraphicFramePr>
        <xdr:cNvPr id="2" name="Gráfico 1">
          <a:extLst>
            <a:ext uri="{FF2B5EF4-FFF2-40B4-BE49-F238E27FC236}">
              <a16:creationId xmlns:a16="http://schemas.microsoft.com/office/drawing/2014/main" id="{7681D805-4F64-4719-B1F1-B3953FAB8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361950</xdr:colOff>
      <xdr:row>20</xdr:row>
      <xdr:rowOff>57150</xdr:rowOff>
    </xdr:from>
    <xdr:to>
      <xdr:col>9</xdr:col>
      <xdr:colOff>0</xdr:colOff>
      <xdr:row>34</xdr:row>
      <xdr:rowOff>52830</xdr:rowOff>
    </xdr:to>
    <xdr:graphicFrame macro="">
      <xdr:nvGraphicFramePr>
        <xdr:cNvPr id="3" name="Gráfico 2">
          <a:extLst>
            <a:ext uri="{FF2B5EF4-FFF2-40B4-BE49-F238E27FC236}">
              <a16:creationId xmlns:a16="http://schemas.microsoft.com/office/drawing/2014/main" id="{3D1F5FD4-F2A3-4341-A842-43C829324194}"/>
            </a:ext>
            <a:ext uri="{147F2762-F138-4A5C-976F-8EAC2B608ADB}">
              <a16:predDERef xmlns:a16="http://schemas.microsoft.com/office/drawing/2014/main" pred="{7681D805-4F64-4719-B1F1-B3953FAB8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466725</xdr:colOff>
      <xdr:row>19</xdr:row>
      <xdr:rowOff>190499</xdr:rowOff>
    </xdr:from>
    <xdr:to>
      <xdr:col>13</xdr:col>
      <xdr:colOff>533400</xdr:colOff>
      <xdr:row>33</xdr:row>
      <xdr:rowOff>85724</xdr:rowOff>
    </xdr:to>
    <xdr:graphicFrame macro="">
      <xdr:nvGraphicFramePr>
        <xdr:cNvPr id="5" name="Gráfico 4">
          <a:extLst>
            <a:ext uri="{FF2B5EF4-FFF2-40B4-BE49-F238E27FC236}">
              <a16:creationId xmlns:a16="http://schemas.microsoft.com/office/drawing/2014/main" id="{4D97117B-3998-4636-970F-52F6369D27F0}"/>
            </a:ext>
            <a:ext uri="{147F2762-F138-4A5C-976F-8EAC2B608ADB}">
              <a16:predDERef xmlns:a16="http://schemas.microsoft.com/office/drawing/2014/main" pred="{5969C176-9BCF-4C8C-A2CE-9FE97B78E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20</xdr:row>
      <xdr:rowOff>0</xdr:rowOff>
    </xdr:from>
    <xdr:to>
      <xdr:col>17</xdr:col>
      <xdr:colOff>180975</xdr:colOff>
      <xdr:row>33</xdr:row>
      <xdr:rowOff>85725</xdr:rowOff>
    </xdr:to>
    <xdr:graphicFrame macro="">
      <xdr:nvGraphicFramePr>
        <xdr:cNvPr id="6" name="Gráfico 5">
          <a:extLst>
            <a:ext uri="{FF2B5EF4-FFF2-40B4-BE49-F238E27FC236}">
              <a16:creationId xmlns:a16="http://schemas.microsoft.com/office/drawing/2014/main" id="{90F4F302-D205-4ED6-8111-36201E4DBFA6}"/>
            </a:ext>
            <a:ext uri="{147F2762-F138-4A5C-976F-8EAC2B608ADB}">
              <a16:predDERef xmlns:a16="http://schemas.microsoft.com/office/drawing/2014/main" pred="{4D97117B-3998-4636-970F-52F6369D2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43</xdr:col>
      <xdr:colOff>207645</xdr:colOff>
      <xdr:row>39</xdr:row>
      <xdr:rowOff>85725</xdr:rowOff>
    </xdr:from>
    <xdr:to>
      <xdr:col>49</xdr:col>
      <xdr:colOff>514986</xdr:colOff>
      <xdr:row>50</xdr:row>
      <xdr:rowOff>360403</xdr:rowOff>
    </xdr:to>
    <xdr:pic>
      <xdr:nvPicPr>
        <xdr:cNvPr id="2" name="Imagen 1">
          <a:extLst>
            <a:ext uri="{FF2B5EF4-FFF2-40B4-BE49-F238E27FC236}">
              <a16:creationId xmlns:a16="http://schemas.microsoft.com/office/drawing/2014/main" id="{A5933365-2484-4592-B83F-F660C96AC02B}"/>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395" b="7993"/>
        <a:stretch/>
      </xdr:blipFill>
      <xdr:spPr bwMode="auto">
        <a:xfrm>
          <a:off x="28677870" y="4362450"/>
          <a:ext cx="4875530" cy="3199765"/>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40</xdr:col>
      <xdr:colOff>704850</xdr:colOff>
      <xdr:row>41</xdr:row>
      <xdr:rowOff>43815</xdr:rowOff>
    </xdr:from>
    <xdr:to>
      <xdr:col>47</xdr:col>
      <xdr:colOff>555624</xdr:colOff>
      <xdr:row>53</xdr:row>
      <xdr:rowOff>1443</xdr:rowOff>
    </xdr:to>
    <xdr:pic>
      <xdr:nvPicPr>
        <xdr:cNvPr id="2" name="Imagen 1">
          <a:extLst>
            <a:ext uri="{FF2B5EF4-FFF2-40B4-BE49-F238E27FC236}">
              <a16:creationId xmlns:a16="http://schemas.microsoft.com/office/drawing/2014/main" id="{E908DF82-525D-4CC7-9D44-4CBD3526A051}"/>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769" r="15742" b="662"/>
        <a:stretch/>
      </xdr:blipFill>
      <xdr:spPr bwMode="auto">
        <a:xfrm>
          <a:off x="24517350" y="8178165"/>
          <a:ext cx="5304790" cy="2235835"/>
        </a:xfrm>
        <a:prstGeom prst="rect">
          <a:avLst/>
        </a:prstGeom>
        <a:noFill/>
        <a:ln>
          <a:noFill/>
        </a:ln>
        <a:extLst>
          <a:ext uri="{53640926-AAD7-44D8-BBD7-CCE9431645EC}">
            <a14:shadowObscured xmlns:a14="http://schemas.microsoft.com/office/drawing/2010/main"/>
          </a:ext>
        </a:extLst>
      </xdr:spPr>
    </xdr:pic>
    <xdr:clientData/>
  </xdr:twoCellAnchor>
  <xdr:twoCellAnchor>
    <xdr:from>
      <xdr:col>45</xdr:col>
      <xdr:colOff>380999</xdr:colOff>
      <xdr:row>26</xdr:row>
      <xdr:rowOff>38101</xdr:rowOff>
    </xdr:from>
    <xdr:to>
      <xdr:col>53</xdr:col>
      <xdr:colOff>85725</xdr:colOff>
      <xdr:row>40</xdr:row>
      <xdr:rowOff>133351</xdr:rowOff>
    </xdr:to>
    <xdr:graphicFrame macro="">
      <xdr:nvGraphicFramePr>
        <xdr:cNvPr id="3" name="Gráfico 2">
          <a:extLst>
            <a:ext uri="{FF2B5EF4-FFF2-40B4-BE49-F238E27FC236}">
              <a16:creationId xmlns:a16="http://schemas.microsoft.com/office/drawing/2014/main" id="{074B51F5-B0B0-4E89-8768-E34EF1D416CF}"/>
            </a:ext>
            <a:ext uri="{147F2762-F138-4A5C-976F-8EAC2B608ADB}">
              <a16:predDERef xmlns:a16="http://schemas.microsoft.com/office/drawing/2014/main" pred="{E908DF82-525D-4CC7-9D44-4CBD3526A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19050</xdr:colOff>
      <xdr:row>19</xdr:row>
      <xdr:rowOff>15240</xdr:rowOff>
    </xdr:from>
    <xdr:to>
      <xdr:col>37</xdr:col>
      <xdr:colOff>403225</xdr:colOff>
      <xdr:row>28</xdr:row>
      <xdr:rowOff>102235</xdr:rowOff>
    </xdr:to>
    <xdr:pic>
      <xdr:nvPicPr>
        <xdr:cNvPr id="2" name="Imagen 1">
          <a:extLst>
            <a:ext uri="{FF2B5EF4-FFF2-40B4-BE49-F238E27FC236}">
              <a16:creationId xmlns:a16="http://schemas.microsoft.com/office/drawing/2014/main" id="{2D27C77A-BEF0-457B-B23B-78074ECD4256}"/>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769" r="15742" b="662"/>
        <a:stretch/>
      </xdr:blipFill>
      <xdr:spPr bwMode="auto">
        <a:xfrm>
          <a:off x="23469600" y="3939540"/>
          <a:ext cx="5270500" cy="2235835"/>
        </a:xfrm>
        <a:prstGeom prst="rect">
          <a:avLst/>
        </a:prstGeom>
        <a:noFill/>
        <a:ln>
          <a:noFill/>
        </a:ln>
        <a:extLst>
          <a:ext uri="{53640926-AAD7-44D8-BBD7-CCE9431645EC}">
            <a14:shadowObscured xmlns:a14="http://schemas.microsoft.com/office/drawing/2010/main"/>
          </a:ext>
        </a:extLst>
      </xdr:spPr>
    </xdr:pic>
    <xdr:clientData/>
  </xdr:twoCellAnchor>
  <xdr:twoCellAnchor>
    <xdr:from>
      <xdr:col>36</xdr:col>
      <xdr:colOff>436245</xdr:colOff>
      <xdr:row>29</xdr:row>
      <xdr:rowOff>12382</xdr:rowOff>
    </xdr:from>
    <xdr:to>
      <xdr:col>42</xdr:col>
      <xdr:colOff>255270</xdr:colOff>
      <xdr:row>42</xdr:row>
      <xdr:rowOff>31432</xdr:rowOff>
    </xdr:to>
    <xdr:graphicFrame macro="">
      <xdr:nvGraphicFramePr>
        <xdr:cNvPr id="3" name="Gráfico 2">
          <a:extLst>
            <a:ext uri="{FF2B5EF4-FFF2-40B4-BE49-F238E27FC236}">
              <a16:creationId xmlns:a16="http://schemas.microsoft.com/office/drawing/2014/main" id="{8FECC27C-7660-44EF-9DC8-36418E346837}"/>
            </a:ext>
            <a:ext uri="{147F2762-F138-4A5C-976F-8EAC2B608ADB}">
              <a16:predDERef xmlns:a16="http://schemas.microsoft.com/office/drawing/2014/main" pred="{2D27C77A-BEF0-457B-B23B-78074ECD4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19050</xdr:colOff>
      <xdr:row>19</xdr:row>
      <xdr:rowOff>15240</xdr:rowOff>
    </xdr:from>
    <xdr:to>
      <xdr:col>36</xdr:col>
      <xdr:colOff>399416</xdr:colOff>
      <xdr:row>28</xdr:row>
      <xdr:rowOff>94615</xdr:rowOff>
    </xdr:to>
    <xdr:pic>
      <xdr:nvPicPr>
        <xdr:cNvPr id="2" name="Imagen 1">
          <a:extLst>
            <a:ext uri="{FF2B5EF4-FFF2-40B4-BE49-F238E27FC236}">
              <a16:creationId xmlns:a16="http://schemas.microsoft.com/office/drawing/2014/main" id="{A228D1C6-F1AA-4FC2-9694-B751DBE17F94}"/>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769" r="15742" b="662"/>
        <a:stretch/>
      </xdr:blipFill>
      <xdr:spPr bwMode="auto">
        <a:xfrm>
          <a:off x="22821900" y="3939540"/>
          <a:ext cx="5299075" cy="2235835"/>
        </a:xfrm>
        <a:prstGeom prst="rect">
          <a:avLst/>
        </a:prstGeom>
        <a:noFill/>
        <a:ln>
          <a:noFill/>
        </a:ln>
        <a:extLst>
          <a:ext uri="{53640926-AAD7-44D8-BBD7-CCE9431645EC}">
            <a14:shadowObscured xmlns:a14="http://schemas.microsoft.com/office/drawing/2010/main"/>
          </a:ext>
        </a:extLst>
      </xdr:spPr>
    </xdr:pic>
    <xdr:clientData/>
  </xdr:twoCellAnchor>
  <xdr:twoCellAnchor>
    <xdr:from>
      <xdr:col>35</xdr:col>
      <xdr:colOff>436245</xdr:colOff>
      <xdr:row>29</xdr:row>
      <xdr:rowOff>12382</xdr:rowOff>
    </xdr:from>
    <xdr:to>
      <xdr:col>41</xdr:col>
      <xdr:colOff>255270</xdr:colOff>
      <xdr:row>42</xdr:row>
      <xdr:rowOff>31432</xdr:rowOff>
    </xdr:to>
    <xdr:graphicFrame macro="">
      <xdr:nvGraphicFramePr>
        <xdr:cNvPr id="3" name="Gráfico 2">
          <a:extLst>
            <a:ext uri="{FF2B5EF4-FFF2-40B4-BE49-F238E27FC236}">
              <a16:creationId xmlns:a16="http://schemas.microsoft.com/office/drawing/2014/main" id="{D1398507-7A57-45B1-A782-06CB5DD64CB9}"/>
            </a:ext>
            <a:ext uri="{147F2762-F138-4A5C-976F-8EAC2B608ADB}">
              <a16:predDERef xmlns:a16="http://schemas.microsoft.com/office/drawing/2014/main" pred="{A228D1C6-F1AA-4FC2-9694-B751DBE17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124284</xdr:colOff>
      <xdr:row>22</xdr:row>
      <xdr:rowOff>48235</xdr:rowOff>
    </xdr:from>
    <xdr:to>
      <xdr:col>14</xdr:col>
      <xdr:colOff>602439</xdr:colOff>
      <xdr:row>38</xdr:row>
      <xdr:rowOff>96553</xdr:rowOff>
    </xdr:to>
    <xdr:pic>
      <xdr:nvPicPr>
        <xdr:cNvPr id="2" name="Imagen 1">
          <a:extLst>
            <a:ext uri="{FF2B5EF4-FFF2-40B4-BE49-F238E27FC236}">
              <a16:creationId xmlns:a16="http://schemas.microsoft.com/office/drawing/2014/main" id="{039DA29A-7A5C-4EB0-B484-A8BC4E8F7E18}"/>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3605"/>
        <a:stretch/>
      </xdr:blipFill>
      <xdr:spPr bwMode="auto">
        <a:xfrm>
          <a:off x="6253902" y="5281382"/>
          <a:ext cx="5050155" cy="3477318"/>
        </a:xfrm>
        <a:prstGeom prst="rect">
          <a:avLst/>
        </a:prstGeom>
        <a:ln>
          <a:noFill/>
        </a:ln>
        <a:extLst>
          <a:ext uri="{53640926-AAD7-44D8-BBD7-CCE9431645EC}">
            <a14:shadowObscured xmlns:a14="http://schemas.microsoft.com/office/drawing/2010/main"/>
          </a:ext>
        </a:extLst>
      </xdr:spPr>
    </xdr:pic>
    <xdr:clientData/>
  </xdr:twoCellAnchor>
  <xdr:twoCellAnchor>
    <xdr:from>
      <xdr:col>10</xdr:col>
      <xdr:colOff>177389</xdr:colOff>
      <xdr:row>22</xdr:row>
      <xdr:rowOff>13111</xdr:rowOff>
    </xdr:from>
    <xdr:to>
      <xdr:col>10</xdr:col>
      <xdr:colOff>192404</xdr:colOff>
      <xdr:row>36</xdr:row>
      <xdr:rowOff>18601</xdr:rowOff>
    </xdr:to>
    <xdr:cxnSp macro="">
      <xdr:nvCxnSpPr>
        <xdr:cNvPr id="4" name="Conector recto 3">
          <a:extLst>
            <a:ext uri="{FF2B5EF4-FFF2-40B4-BE49-F238E27FC236}">
              <a16:creationId xmlns:a16="http://schemas.microsoft.com/office/drawing/2014/main" id="{CB56C39D-B64A-B1D7-69AB-FA9DDBA0FA75}"/>
            </a:ext>
          </a:extLst>
        </xdr:cNvPr>
        <xdr:cNvCxnSpPr/>
      </xdr:nvCxnSpPr>
      <xdr:spPr>
        <a:xfrm flipH="1">
          <a:off x="8055124" y="5022140"/>
          <a:ext cx="15015" cy="29190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8</xdr:row>
      <xdr:rowOff>0</xdr:rowOff>
    </xdr:from>
    <xdr:to>
      <xdr:col>43</xdr:col>
      <xdr:colOff>943535</xdr:colOff>
      <xdr:row>32</xdr:row>
      <xdr:rowOff>80683</xdr:rowOff>
    </xdr:to>
    <xdr:pic>
      <xdr:nvPicPr>
        <xdr:cNvPr id="2" name="Imagen 1" descr="Industrial Dampers, Maximum Panel Size 60 x 96 Inch at Rs 70000/unit in  Hyderabad">
          <a:extLst>
            <a:ext uri="{FF2B5EF4-FFF2-40B4-BE49-F238E27FC236}">
              <a16:creationId xmlns:a16="http://schemas.microsoft.com/office/drawing/2014/main" id="{EC92B416-4227-40FA-8937-6E72D0BDA4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500541" y="2330824"/>
          <a:ext cx="44577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3" Type="http://schemas.openxmlformats.org/officeDocument/2006/relationships/externalLinkPath" Target="https://segingenieria.sharepoint.com/sites/SEGConsulting/Documentos%20compartidos/General/SEG%20Consulting/Proyectos/Barbados%20-%20EE%20y%20ER/Ejecucion/energy%20Audits/06-123%20UWI%20Roy%20Marshal%20Teaching%20Complex/UWI%20Roy%20Marshall%20EA.xlsx" TargetMode="External"/><Relationship Id="rId2" Type="http://schemas.microsoft.com/office/2019/04/relationships/externalLinkLongPath" Target="UWI%20Roy%20Marshall%20EA.xlsx?CFCA71EC" TargetMode="External"/><Relationship Id="rId1" Type="http://schemas.openxmlformats.org/officeDocument/2006/relationships/externalLinkPath" Target="file:///\\CFCA71EC\UWI%20Roy%20Marshall%20E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0.Hypothesis"/>
      <sheetName val="1.Intro"/>
      <sheetName val="2 Building"/>
      <sheetName val="3.Services"/>
      <sheetName val="3.Proceses"/>
      <sheetName val="4.Energy 1"/>
      <sheetName val="5.Energy 2"/>
      <sheetName val="6.Steam"/>
      <sheetName val="6.Others heat"/>
      <sheetName val="8.Direct heat"/>
      <sheetName val="9.Heat &amp; engines"/>
      <sheetName val="7.Electrical motors"/>
      <sheetName val="11.Refrigeration system"/>
      <sheetName val="12.Internal transportation"/>
      <sheetName val="8.AC"/>
      <sheetName val="9.Lighting"/>
      <sheetName val="10. Refrigeration"/>
      <sheetName val="11. Equipment"/>
      <sheetName val="12.Compressed air"/>
      <sheetName val="13. Pump &amp; vent"/>
      <sheetName val="14.Measurements"/>
      <sheetName val="PV assessment"/>
      <sheetName val="21Photos checklist"/>
      <sheetName val="22.Parameter's calculation-EEMM"/>
      <sheetName val="21.EEM1"/>
      <sheetName val="22.EEM2"/>
      <sheetName val="23.EEM3"/>
      <sheetName val="24.EEM4"/>
      <sheetName val="25.EEM5"/>
      <sheetName val="24.EEM6"/>
      <sheetName val="27.Other EEM"/>
      <sheetName val="Consumption"/>
      <sheetName val="Lighting"/>
      <sheetName val="Refrigeration"/>
      <sheetName val="Transporte"/>
      <sheetName val="Datos generales"/>
      <sheetName val="Equipment"/>
      <sheetName val="Pumps"/>
      <sheetName val="Hot water"/>
      <sheetName val="Compr. Air"/>
      <sheetName val="Ventilation"/>
      <sheetName val="AC"/>
      <sheetName val="Fuerza Motriz"/>
      <sheetName val="Hornos"/>
      <sheetName val="Balance"/>
      <sheetName val="Conversions"/>
      <sheetName val="EEM1"/>
      <sheetName val="EEM2"/>
      <sheetName val="MCE3"/>
      <sheetName val="MCE4"/>
      <sheetName val="MCE5"/>
      <sheetName val="MCE6"/>
      <sheetName val="MCE7"/>
      <sheetName val="MCE8"/>
      <sheetName val="MCE10"/>
      <sheetName val="MCE11"/>
      <sheetName val="EEM3"/>
      <sheetName val="EEM4"/>
      <sheetName val="EEM5"/>
      <sheetName val="EEM6"/>
      <sheetName val="EEM7"/>
      <sheetName val="EEM8"/>
      <sheetName val="EEM9"/>
      <sheetName val="EEM10"/>
      <sheetName val="EEM11"/>
      <sheetName val="EEM12"/>
      <sheetName val="EEM13"/>
      <sheetName val="EEM14"/>
      <sheetName val="EEM15"/>
      <sheetName val="EEM16"/>
      <sheetName val="SUMMARY"/>
      <sheetName val="ER1"/>
      <sheetName val="ER2"/>
      <sheetName val="Resumen"/>
      <sheetName val="ACE1"/>
      <sheetName val="ACE2"/>
      <sheetName val="ACE3"/>
    </sheetNames>
    <sheetDataSet>
      <sheetData sheetId="0">
        <row r="41">
          <cell r="C41">
            <v>1.0325095539435811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persons/person.xml><?xml version="1.0" encoding="utf-8"?>
<personList xmlns="http://schemas.microsoft.com/office/spreadsheetml/2018/threadedcomments" xmlns:x="http://schemas.openxmlformats.org/spreadsheetml/2006/main">
  <person displayName="ECR/AE SEG" id="{22674502-31EF-4F11-9C6D-25264BAE35F7}" userId="ECR/AE SEG" providerId="None"/>
  <person displayName="AE2" id="{5C83A533-1D2A-4794-BEB0-608AD4167E90}" userId="S::ae2@segingenieria.onmicrosoft.com::57e02ba2-fd96-42cf-bbe7-27a57e62e69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D1AD4C-3F1A-409F-8588-C880C4530F6F}" name="Tabla1" displayName="Tabla1" ref="P4:AI45" headerRowCount="0" totalsRowShown="0" headerRowDxfId="38" tableBorderDxfId="37">
  <tableColumns count="20">
    <tableColumn id="1" xr3:uid="{72E6CF0F-4F0F-4269-8440-70718A774DA4}" name="Columna1" dataDxfId="36">
      <calculatedColumnFormula>+Lighting!C7</calculatedColumnFormula>
    </tableColumn>
    <tableColumn id="2" xr3:uid="{CEEDB6DC-C3FD-434B-A4D1-F4BB376EE1D7}" name="Columna2" dataDxfId="35">
      <calculatedColumnFormula>+Lighting!E7</calculatedColumnFormula>
    </tableColumn>
    <tableColumn id="3" xr3:uid="{AA6987C3-0472-4B4B-9F78-543783B46CF3}" name="Columna3" dataDxfId="34"/>
    <tableColumn id="4" xr3:uid="{17425BE3-F508-4988-898F-AEF32BDBEF05}" name="Columna4" dataDxfId="33"/>
    <tableColumn id="5" xr3:uid="{01A84B9D-E58F-4D31-8CC1-86EDC2CF3D2A}" name="Columna5" dataDxfId="32">
      <calculatedColumnFormula>+Lighting!G7*Lighting!H7</calculatedColumnFormula>
    </tableColumn>
    <tableColumn id="6" xr3:uid="{122A9F38-CB38-42C7-832C-4A06DAA79A7A}" name="Columna6" dataDxfId="31">
      <calculatedColumnFormula>+Lighting!K7</calculatedColumnFormula>
    </tableColumn>
    <tableColumn id="7" xr3:uid="{25BEDEF1-9BB3-4A1F-A374-5EC1BE9C0A7C}" name="Columna7" dataDxfId="30">
      <calculatedColumnFormula>+Lighting!L7</calculatedColumnFormula>
    </tableColumn>
    <tableColumn id="8" xr3:uid="{513726F4-E379-40C1-878B-35B3F2A3E94C}" name="Columna8" dataDxfId="29">
      <calculatedColumnFormula>+Lighting!M7</calculatedColumnFormula>
    </tableColumn>
    <tableColumn id="9" xr3:uid="{3D67CFA3-1A12-4365-A67F-4516E5BC71DA}" name="Columna9" dataDxfId="28"/>
    <tableColumn id="10" xr3:uid="{2002F2AC-6E55-4F12-9180-810DA678A236}" name="Columna10" dataDxfId="27"/>
    <tableColumn id="11" xr3:uid="{AA19C597-ACD5-41EB-B38A-CFC51C56F3EE}" name="Columna11" dataDxfId="26"/>
    <tableColumn id="12" xr3:uid="{E228E380-4F47-49CA-B8BA-B29C9EE51C24}" name="Columna12" dataDxfId="25"/>
    <tableColumn id="13" xr3:uid="{2ECEC3E6-4F44-4C89-B3E6-DEC19E6DADC1}" name="Columna13" dataDxfId="24">
      <calculatedColumnFormula>+Lighting!S7</calculatedColumnFormula>
    </tableColumn>
    <tableColumn id="14" xr3:uid="{7797C825-48CE-4D2B-8E8F-A08A2D9B403F}" name="Columna14" dataDxfId="23"/>
    <tableColumn id="15" xr3:uid="{2A4EC32B-684A-4C6A-82AC-31CE840706B1}" name="Columna15" dataDxfId="22"/>
    <tableColumn id="16" xr3:uid="{4DD38F54-6C45-4C17-A623-E29B46ACC4C2}" name="Columna16" dataDxfId="21">
      <calculatedColumnFormula>+AB5-AF5</calculatedColumnFormula>
    </tableColumn>
    <tableColumn id="17" xr3:uid="{BDBD90B1-98C6-4B5C-B671-69BC8D0914FC}" name="Columna17" dataDxfId="20">
      <calculatedColumnFormula>+VLOOKUP(Q5,$J$3:$K$18,2,FALSE)*AB5</calculatedColumnFormula>
    </tableColumn>
    <tableColumn id="18" xr3:uid="{03AA8AFD-689D-4456-BB83-7A08A09763B9}" name="Columna18" dataDxfId="19">
      <calculatedColumnFormula>+AF5*$A$3</calculatedColumnFormula>
    </tableColumn>
    <tableColumn id="19" xr3:uid="{D3D6B07B-420F-4B8C-9F09-87C2F9210989}" name="Columna19" dataDxfId="18">
      <calculatedColumnFormula>+VLOOKUP(Q5,$J$3:$L$18,3,FALSE)</calculatedColumnFormula>
    </tableColumn>
    <tableColumn id="20" xr3:uid="{08B9CE60-192C-41DB-A285-7280986F4D06}" name="Columna20" dataDxfId="17">
      <calculatedColumnFormula>+AH5*T5</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a13" displayName="Tabla13" ref="B3:I20" totalsRowCount="1" headerRowDxfId="16" dataDxfId="15">
  <autoFilter ref="B3:I19"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000-000001000000}" name="Nro." dataDxfId="14"/>
    <tableColumn id="2" xr3:uid="{00000000-0010-0000-0000-000002000000}" name="Medida" totalsRowLabel="Totales" dataDxfId="13" totalsRowDxfId="12"/>
    <tableColumn id="3" xr3:uid="{00000000-0010-0000-0000-000003000000}" name="Inversión (USD)" totalsRowFunction="custom" dataDxfId="11" totalsRowDxfId="10">
      <totalsRowFormula>+SUM(Tabla13[Inversión (USD)])</totalsRowFormula>
    </tableColumn>
    <tableColumn id="4" xr3:uid="{00000000-0010-0000-0000-000004000000}" name="Ahorro (USD/año)" totalsRowFunction="custom" dataDxfId="9" totalsRowDxfId="8">
      <totalsRowFormula>+SUM(Tabla13[Ahorro (USD/año)])</totalsRowFormula>
    </tableColumn>
    <tableColumn id="5" xr3:uid="{00000000-0010-0000-0000-000005000000}" name="Ahorro energético (%)" dataDxfId="7" totalsRowDxfId="6"/>
    <tableColumn id="6" xr3:uid="{00000000-0010-0000-0000-000006000000}" name="Reducción emisones C02 (kgCO2/año)" totalsRowFunction="sum" dataDxfId="5" totalsRowDxfId="4"/>
    <tableColumn id="7" xr3:uid="{00000000-0010-0000-0000-000007000000}" name="Período de repago (años)" totalsRowFunction="average" dataDxfId="3" totalsRowDxfId="2"/>
    <tableColumn id="8" xr3:uid="{00000000-0010-0000-0000-000008000000}" name="Ahorro energía eléctrica (kWh)" totalsRowFunction="custom" dataDxfId="1" totalsRowDxfId="0">
      <calculatedColumnFormula>+'EEM1'!$AJ$29</calculatedColumnFormula>
      <totalsRowFormula>+SUM(Tabla13[Ahorro energía eléctrica (kWh)])</totalsRowFormula>
    </tableColum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6" dT="2022-08-17T20:17:33.41" personId="{22674502-31EF-4F11-9C6D-25264BAE35F7}" id="{B344ED71-5B84-4C77-BB99-E1B9551F220A}">
    <text>In case there are different demand seasons</text>
  </threadedComment>
</ThreadedComments>
</file>

<file path=xl/threadedComments/threadedComment2.xml><?xml version="1.0" encoding="utf-8"?>
<ThreadedComments xmlns="http://schemas.microsoft.com/office/spreadsheetml/2018/threadedcomments" xmlns:x="http://schemas.openxmlformats.org/spreadsheetml/2006/main">
  <threadedComment ref="N4" dT="2022-03-09T14:45:14.21" personId="{22674502-31EF-4F11-9C6D-25264BAE35F7}" id="{9E224C2F-5386-4805-8976-0E3878093F1F}">
    <text>se carga manual a partir de lo que cargue el auditor</text>
  </threadedComment>
</ThreadedComments>
</file>

<file path=xl/threadedComments/threadedComment3.xml><?xml version="1.0" encoding="utf-8"?>
<ThreadedComments xmlns="http://schemas.microsoft.com/office/spreadsheetml/2018/threadedcomments" xmlns:x="http://schemas.openxmlformats.org/spreadsheetml/2006/main">
  <threadedComment ref="K11" dT="2022-11-23T18:14:25.01" personId="{5C83A533-1D2A-4794-BEB0-608AD4167E90}" id="{7FEAA881-087C-47E7-A14B-BBB40C2799D3}">
    <text>Uso dos sensores por clase</text>
  </threadedComment>
  <threadedComment ref="K12" dT="2022-11-23T18:14:25.01" personId="{5C83A533-1D2A-4794-BEB0-608AD4167E90}" id="{71A79A12-C94E-4AA7-B7AB-688F5CCA555F}">
    <text>Uso dos sensores por clase</text>
  </threadedComment>
</ThreadedComments>
</file>

<file path=xl/threadedComments/threadedComment4.xml><?xml version="1.0" encoding="utf-8"?>
<ThreadedComments xmlns="http://schemas.microsoft.com/office/spreadsheetml/2018/threadedcomments" xmlns:x="http://schemas.openxmlformats.org/spreadsheetml/2006/main">
  <threadedComment ref="K11" dT="2022-11-23T18:14:25.01" personId="{5C83A533-1D2A-4794-BEB0-608AD4167E90}" id="{393BBD4F-F1DB-49E3-86A3-D63A6CA702D4}">
    <text>Uso dos sensores por clase</text>
  </threadedComment>
  <threadedComment ref="K12" dT="2022-11-23T18:14:25.01" personId="{5C83A533-1D2A-4794-BEB0-608AD4167E90}" id="{F62DDE7F-F645-43A7-AE87-8BC0FB74781C}">
    <text>Uso dos sensores por clase</text>
  </threadedComment>
</ThreadedComments>
</file>

<file path=xl/threadedComments/threadedComment5.xml><?xml version="1.0" encoding="utf-8"?>
<ThreadedComments xmlns="http://schemas.microsoft.com/office/spreadsheetml/2018/threadedcomments" xmlns:x="http://schemas.openxmlformats.org/spreadsheetml/2006/main">
  <threadedComment ref="K11" dT="2022-11-23T18:14:25.01" personId="{5C83A533-1D2A-4794-BEB0-608AD4167E90}" id="{CC9E9A94-F7C0-4012-9714-F5A207085CFC}">
    <text>Uso dos sensores por clase</text>
  </threadedComment>
  <threadedComment ref="K12" dT="2022-11-23T18:14:25.01" personId="{5C83A533-1D2A-4794-BEB0-608AD4167E90}" id="{78836191-2690-49F5-9D58-DB7D1F2014FB}">
    <text>Uso dos sensores por clase</text>
  </threadedComment>
</ThreadedComments>
</file>

<file path=xl/threadedComments/threadedComment6.xml><?xml version="1.0" encoding="utf-8"?>
<ThreadedComments xmlns="http://schemas.microsoft.com/office/spreadsheetml/2018/threadedcomments" xmlns:x="http://schemas.openxmlformats.org/spreadsheetml/2006/main">
  <threadedComment ref="AS8" dT="2023-01-31T17:32:07.69" personId="{5C83A533-1D2A-4794-BEB0-608AD4167E90}" id="{A9B456F5-C504-4593-A184-386B7B5FA33F}">
    <text>Gree livo gen 3</text>
  </threadedComment>
</ThreadedComments>
</file>

<file path=xl/threadedComments/threadedComment7.xml><?xml version="1.0" encoding="utf-8"?>
<ThreadedComments xmlns="http://schemas.microsoft.com/office/spreadsheetml/2018/threadedcomments" xmlns:x="http://schemas.openxmlformats.org/spreadsheetml/2006/main">
  <threadedComment ref="AS8" dT="2023-01-31T17:32:07.69" personId="{5C83A533-1D2A-4794-BEB0-608AD4167E90}" id="{836D7DA8-4BA5-49AD-94A9-BBCB9FFFDAF5}">
    <text>Gree livo gen 3</text>
  </threadedComment>
</ThreadedComments>
</file>

<file path=xl/threadedComments/threadedComment8.xml><?xml version="1.0" encoding="utf-8"?>
<ThreadedComments xmlns="http://schemas.microsoft.com/office/spreadsheetml/2018/threadedcomments" xmlns:x="http://schemas.openxmlformats.org/spreadsheetml/2006/main">
  <threadedComment ref="AQ8" dT="2023-01-31T17:32:07.69" personId="{5C83A533-1D2A-4794-BEB0-608AD4167E90}" id="{87EEFB55-1CFC-46D4-A4FE-511920362CDB}">
    <text>Gree livo gen 3</text>
  </threadedComment>
</ThreadedComments>
</file>

<file path=xl/threadedComments/threadedComment9.xml><?xml version="1.0" encoding="utf-8"?>
<ThreadedComments xmlns="http://schemas.microsoft.com/office/spreadsheetml/2018/threadedcomments" xmlns:x="http://schemas.openxmlformats.org/spreadsheetml/2006/main">
  <threadedComment ref="AU8" dT="2023-01-31T17:32:07.69" personId="{5C83A533-1D2A-4794-BEB0-608AD4167E90}" id="{CDE0A774-DCA6-425E-AE7F-74AE84622DF1}">
    <text>Gree livo gen 3</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natasha.corbin@cavehill.uwi.edu"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0.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41.bin"/><Relationship Id="rId4" Type="http://schemas.microsoft.com/office/2017/10/relationships/threadedComment" Target="../threadedComments/threadedComment2.x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42.bin"/><Relationship Id="rId4" Type="http://schemas.openxmlformats.org/officeDocument/2006/relationships/comments" Target="../comments12.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4.xml"/><Relationship Id="rId1" Type="http://schemas.openxmlformats.org/officeDocument/2006/relationships/printerSettings" Target="../printerSettings/printerSettings43.bin"/><Relationship Id="rId4" Type="http://schemas.openxmlformats.org/officeDocument/2006/relationships/comments" Target="../comments13.xml"/></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5.xml"/><Relationship Id="rId1" Type="http://schemas.openxmlformats.org/officeDocument/2006/relationships/printerSettings" Target="../printerSettings/printerSettings44.bin"/><Relationship Id="rId4" Type="http://schemas.openxmlformats.org/officeDocument/2006/relationships/comments" Target="../comments14.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6.xml"/><Relationship Id="rId1" Type="http://schemas.openxmlformats.org/officeDocument/2006/relationships/printerSettings" Target="../printerSettings/printerSettings45.bin"/><Relationship Id="rId4" Type="http://schemas.openxmlformats.org/officeDocument/2006/relationships/comments" Target="../comments15.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7.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60.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61.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62.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6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64.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8.xml"/><Relationship Id="rId4" Type="http://schemas.microsoft.com/office/2017/10/relationships/threadedComment" Target="../threadedComments/threadedComment8.xml"/></Relationships>
</file>

<file path=xl/worksheets/_rels/sheet68.xml.rels><?xml version="1.0" encoding="UTF-8" standalone="yes"?>
<Relationships xmlns="http://schemas.openxmlformats.org/package/2006/relationships"><Relationship Id="rId1" Type="http://schemas.openxmlformats.org/officeDocument/2006/relationships/hyperlink" Target="https://www.usaircompressor.com/product-page/us5-d-series"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s://www.usaircompressor.com/product-page/us5-d-series" TargetMode="External"/></Relationships>
</file>

<file path=xl/worksheets/_rels/sheet71.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73.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7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tabColor theme="7" tint="0.39997558519241921"/>
  </sheetPr>
  <dimension ref="B1:R41"/>
  <sheetViews>
    <sheetView workbookViewId="0">
      <selection activeCell="D7" sqref="D7"/>
    </sheetView>
  </sheetViews>
  <sheetFormatPr baseColWidth="10" defaultColWidth="11.44140625" defaultRowHeight="14.4"/>
  <cols>
    <col min="2" max="2" width="27.88671875" customWidth="1"/>
    <col min="7" max="7" width="18.33203125" customWidth="1"/>
    <col min="10" max="10" width="19.88671875" customWidth="1"/>
  </cols>
  <sheetData>
    <row r="1" spans="2:11">
      <c r="B1" t="s">
        <v>0</v>
      </c>
      <c r="C1" t="s">
        <v>1</v>
      </c>
      <c r="F1" t="s">
        <v>2</v>
      </c>
    </row>
    <row r="2" spans="2:11">
      <c r="B2" s="761" t="s">
        <v>3</v>
      </c>
      <c r="C2" s="921">
        <v>2</v>
      </c>
      <c r="F2" s="591" t="s">
        <v>4</v>
      </c>
      <c r="G2" s="932">
        <v>6.3400000000000001E-4</v>
      </c>
      <c r="H2" s="591" t="s">
        <v>5</v>
      </c>
      <c r="J2" s="761" t="s">
        <v>6</v>
      </c>
      <c r="K2" s="595">
        <v>0.06</v>
      </c>
    </row>
    <row r="3" spans="2:11">
      <c r="B3" t="s">
        <v>7</v>
      </c>
      <c r="C3" s="922">
        <v>2</v>
      </c>
    </row>
    <row r="5" spans="2:11">
      <c r="B5" s="1088" t="s">
        <v>8</v>
      </c>
      <c r="C5" s="1088"/>
      <c r="F5" t="s">
        <v>9</v>
      </c>
    </row>
    <row r="6" spans="2:11">
      <c r="B6" s="585" t="s">
        <v>10</v>
      </c>
      <c r="C6" s="586">
        <v>0.9</v>
      </c>
      <c r="F6" s="890" t="s">
        <v>11</v>
      </c>
      <c r="G6" s="890" t="s">
        <v>12</v>
      </c>
      <c r="H6" s="890">
        <v>10</v>
      </c>
    </row>
    <row r="7" spans="2:11">
      <c r="B7" s="585" t="s">
        <v>13</v>
      </c>
      <c r="C7" s="586">
        <v>0.63</v>
      </c>
      <c r="F7" s="890" t="s">
        <v>14</v>
      </c>
      <c r="G7" s="890" t="s">
        <v>15</v>
      </c>
      <c r="H7" s="890">
        <v>10</v>
      </c>
    </row>
    <row r="8" spans="2:11">
      <c r="B8" s="585" t="s">
        <v>16</v>
      </c>
      <c r="C8" s="586">
        <v>0.5</v>
      </c>
      <c r="F8" s="890" t="s">
        <v>17</v>
      </c>
      <c r="G8" s="890" t="s">
        <v>18</v>
      </c>
      <c r="H8" s="890">
        <v>10</v>
      </c>
    </row>
    <row r="9" spans="2:11">
      <c r="B9" s="585" t="s">
        <v>19</v>
      </c>
      <c r="C9" s="586">
        <v>0</v>
      </c>
      <c r="F9" s="890" t="s">
        <v>20</v>
      </c>
      <c r="G9" s="890" t="s">
        <v>21</v>
      </c>
      <c r="H9" s="890"/>
    </row>
    <row r="10" spans="2:11">
      <c r="B10" s="585" t="s">
        <v>22</v>
      </c>
      <c r="C10" s="586">
        <v>0</v>
      </c>
      <c r="F10" s="890" t="s">
        <v>23</v>
      </c>
      <c r="G10" s="890" t="s">
        <v>24</v>
      </c>
      <c r="H10" s="890">
        <v>10</v>
      </c>
    </row>
    <row r="11" spans="2:11">
      <c r="B11" s="585" t="s">
        <v>25</v>
      </c>
      <c r="C11" s="586">
        <v>0.5</v>
      </c>
      <c r="F11" s="890" t="s">
        <v>26</v>
      </c>
      <c r="G11" s="890" t="s">
        <v>27</v>
      </c>
      <c r="H11" s="890">
        <v>25</v>
      </c>
    </row>
    <row r="12" spans="2:11">
      <c r="B12" s="585" t="s">
        <v>28</v>
      </c>
      <c r="C12" s="586">
        <v>0.5</v>
      </c>
      <c r="F12" s="890" t="s">
        <v>29</v>
      </c>
      <c r="G12" s="890" t="s">
        <v>30</v>
      </c>
      <c r="H12" s="890">
        <v>15</v>
      </c>
    </row>
    <row r="13" spans="2:11">
      <c r="B13" s="585" t="s">
        <v>31</v>
      </c>
      <c r="C13" s="586">
        <v>0.5</v>
      </c>
      <c r="F13" s="890" t="s">
        <v>32</v>
      </c>
      <c r="G13" s="890" t="s">
        <v>33</v>
      </c>
      <c r="H13" s="890">
        <v>20</v>
      </c>
    </row>
    <row r="14" spans="2:11">
      <c r="B14" s="585" t="s">
        <v>34</v>
      </c>
      <c r="C14" s="586">
        <v>0.4</v>
      </c>
      <c r="F14" s="890" t="s">
        <v>35</v>
      </c>
      <c r="G14" s="890" t="s">
        <v>36</v>
      </c>
      <c r="H14" s="890">
        <v>25</v>
      </c>
    </row>
    <row r="15" spans="2:11">
      <c r="B15" s="585" t="s">
        <v>37</v>
      </c>
      <c r="C15" s="586">
        <v>0.8</v>
      </c>
      <c r="F15" s="890" t="s">
        <v>38</v>
      </c>
      <c r="G15" s="890" t="s">
        <v>39</v>
      </c>
      <c r="H15" s="890">
        <v>15</v>
      </c>
    </row>
    <row r="16" spans="2:11">
      <c r="B16" s="585" t="s">
        <v>40</v>
      </c>
      <c r="C16" s="586">
        <v>0.8</v>
      </c>
      <c r="F16" s="890" t="s">
        <v>41</v>
      </c>
      <c r="G16" s="890" t="s">
        <v>42</v>
      </c>
      <c r="H16" s="890">
        <v>25</v>
      </c>
    </row>
    <row r="17" spans="2:18">
      <c r="B17" s="585" t="s">
        <v>43</v>
      </c>
      <c r="C17" s="586">
        <v>0.5</v>
      </c>
      <c r="F17" s="890" t="s">
        <v>44</v>
      </c>
      <c r="G17" s="890" t="s">
        <v>45</v>
      </c>
      <c r="H17" s="890">
        <v>15</v>
      </c>
    </row>
    <row r="18" spans="2:18">
      <c r="B18" s="585" t="s">
        <v>46</v>
      </c>
      <c r="C18" s="586">
        <v>0.8</v>
      </c>
      <c r="F18" s="890" t="s">
        <v>47</v>
      </c>
      <c r="G18" s="890" t="s">
        <v>48</v>
      </c>
      <c r="H18" s="890">
        <v>10</v>
      </c>
    </row>
    <row r="19" spans="2:18">
      <c r="B19" s="585" t="s">
        <v>49</v>
      </c>
      <c r="C19" s="586">
        <v>0</v>
      </c>
      <c r="F19" s="890" t="s">
        <v>50</v>
      </c>
      <c r="G19" s="890" t="s">
        <v>51</v>
      </c>
      <c r="H19" s="890">
        <v>10</v>
      </c>
    </row>
    <row r="20" spans="2:18">
      <c r="F20" s="890" t="s">
        <v>52</v>
      </c>
      <c r="G20" s="890" t="s">
        <v>53</v>
      </c>
      <c r="H20" s="890">
        <v>20</v>
      </c>
    </row>
    <row r="21" spans="2:18">
      <c r="F21" s="890" t="s">
        <v>54</v>
      </c>
      <c r="G21" s="890" t="s">
        <v>55</v>
      </c>
      <c r="H21" s="890">
        <v>15</v>
      </c>
    </row>
    <row r="22" spans="2:18">
      <c r="F22" s="890" t="s">
        <v>56</v>
      </c>
      <c r="G22" s="890"/>
      <c r="H22" s="890">
        <v>25</v>
      </c>
    </row>
    <row r="23" spans="2:18">
      <c r="N23" t="s">
        <v>57</v>
      </c>
    </row>
    <row r="24" spans="2:18">
      <c r="N24" s="640" t="s">
        <v>58</v>
      </c>
      <c r="O24" s="640"/>
      <c r="P24" s="640"/>
      <c r="Q24" s="640"/>
      <c r="R24" s="640"/>
    </row>
    <row r="25" spans="2:18">
      <c r="N25" s="640" t="s">
        <v>59</v>
      </c>
      <c r="O25" s="640"/>
      <c r="P25" s="640"/>
      <c r="Q25" s="640"/>
      <c r="R25" s="640"/>
    </row>
    <row r="26" spans="2:18">
      <c r="N26" s="640" t="s">
        <v>60</v>
      </c>
      <c r="O26" s="640"/>
      <c r="P26" s="640"/>
      <c r="Q26" s="640">
        <v>1</v>
      </c>
    </row>
    <row r="27" spans="2:18">
      <c r="N27" s="640" t="s">
        <v>61</v>
      </c>
      <c r="O27" s="640"/>
      <c r="P27" s="640"/>
      <c r="Q27" s="640">
        <v>0.96</v>
      </c>
    </row>
    <row r="29" spans="2:18">
      <c r="B29" t="s">
        <v>62</v>
      </c>
      <c r="N29" t="s">
        <v>63</v>
      </c>
    </row>
    <row r="30" spans="2:18">
      <c r="B30" s="640" t="s">
        <v>64</v>
      </c>
      <c r="C30" s="685">
        <v>0.25</v>
      </c>
      <c r="N30" s="640" t="s">
        <v>65</v>
      </c>
      <c r="O30" s="640"/>
      <c r="P30" s="640"/>
    </row>
    <row r="31" spans="2:18">
      <c r="N31" s="699" t="s">
        <v>66</v>
      </c>
      <c r="O31" s="700">
        <v>0.12</v>
      </c>
    </row>
    <row r="32" spans="2:18">
      <c r="B32" t="s">
        <v>67</v>
      </c>
    </row>
    <row r="33" spans="2:4">
      <c r="B33" s="640" t="s">
        <v>68</v>
      </c>
      <c r="C33" s="685">
        <v>0.03</v>
      </c>
      <c r="D33" s="640" t="s">
        <v>69</v>
      </c>
    </row>
    <row r="36" spans="2:4">
      <c r="B36" t="s">
        <v>70</v>
      </c>
      <c r="C36" s="832"/>
    </row>
    <row r="37" spans="2:4">
      <c r="B37" t="s">
        <v>71</v>
      </c>
      <c r="C37" s="858">
        <v>0.52939999999999998</v>
      </c>
    </row>
    <row r="38" spans="2:4">
      <c r="B38" t="s">
        <v>72</v>
      </c>
      <c r="C38" s="858">
        <v>0.43748656864659236</v>
      </c>
    </row>
    <row r="39" spans="2:4">
      <c r="B39" t="s">
        <v>73</v>
      </c>
      <c r="C39" s="834">
        <f>+C38+C37</f>
        <v>0.96688656864659239</v>
      </c>
    </row>
    <row r="40" spans="2:4">
      <c r="B40" t="s">
        <v>74</v>
      </c>
      <c r="C40" s="833">
        <v>0.15</v>
      </c>
    </row>
    <row r="41" spans="2:4">
      <c r="B41" t="s">
        <v>73</v>
      </c>
      <c r="C41" s="859">
        <f>C38*(1+C40)+C37</f>
        <v>1.0325095539435811</v>
      </c>
    </row>
  </sheetData>
  <mergeCells count="1">
    <mergeCell ref="B5:C5"/>
  </mergeCells>
  <phoneticPr fontId="77"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tabColor theme="7" tint="0.39997558519241921"/>
    <pageSetUpPr fitToPage="1"/>
  </sheetPr>
  <dimension ref="A1:AR1000"/>
  <sheetViews>
    <sheetView showGridLines="0" zoomScaleNormal="100" workbookViewId="0">
      <selection activeCell="B15" sqref="B15:AF53"/>
    </sheetView>
  </sheetViews>
  <sheetFormatPr baseColWidth="10" defaultColWidth="0" defaultRowHeight="15" customHeight="1" zeroHeight="1"/>
  <cols>
    <col min="1" max="1" width="3.88671875" style="2" customWidth="1"/>
    <col min="2" max="2" width="4.33203125" style="2" customWidth="1"/>
    <col min="3" max="3" width="2.88671875" style="2" customWidth="1"/>
    <col min="4" max="32" width="3.6640625" style="2" customWidth="1"/>
    <col min="33" max="33" width="2.88671875" style="2" customWidth="1"/>
    <col min="34" max="34" width="4.33203125" style="2" customWidth="1"/>
    <col min="35" max="42" width="3.6640625" style="2" hidden="1" customWidth="1"/>
    <col min="43" max="43" width="17.33203125" style="2" hidden="1" customWidth="1"/>
    <col min="44" max="44" width="0" style="2" hidden="1" customWidth="1"/>
    <col min="45" max="16384" width="17.33203125" style="2" hidden="1"/>
  </cols>
  <sheetData>
    <row r="1" spans="1:42" ht="9" customHeight="1"/>
    <row r="2" spans="1:42" ht="14.4">
      <c r="A2" s="16"/>
      <c r="B2" s="29"/>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c r="AG2" s="23"/>
      <c r="AH2" s="30"/>
      <c r="AI2" s="26"/>
      <c r="AJ2"/>
      <c r="AK2" s="5"/>
      <c r="AL2" s="5"/>
      <c r="AM2" s="5"/>
      <c r="AN2" s="5"/>
      <c r="AO2" s="5"/>
      <c r="AP2" s="5"/>
    </row>
    <row r="3" spans="1:42" ht="19.5" customHeight="1">
      <c r="A3" s="16"/>
      <c r="B3" s="1102"/>
      <c r="C3" s="1103"/>
      <c r="D3" s="1103"/>
      <c r="E3" s="1103"/>
      <c r="F3" s="1103"/>
      <c r="G3" s="1103"/>
      <c r="H3" s="1103"/>
      <c r="I3" s="1103"/>
      <c r="J3" s="1103"/>
      <c r="K3" s="1103"/>
      <c r="L3" s="1103"/>
      <c r="M3" s="1103"/>
      <c r="N3" s="1103"/>
      <c r="O3" s="1103"/>
      <c r="P3" s="1103"/>
      <c r="Q3" s="1103"/>
      <c r="R3" s="1103"/>
      <c r="S3" s="1103"/>
      <c r="T3" s="1103"/>
      <c r="U3" s="1103"/>
      <c r="V3" s="1103"/>
      <c r="W3" s="1103"/>
      <c r="X3" s="1103"/>
      <c r="Y3" s="1103"/>
      <c r="Z3" s="1103"/>
      <c r="AA3" s="1103"/>
      <c r="AB3" s="1103"/>
      <c r="AC3" s="1103"/>
      <c r="AD3" s="1103"/>
      <c r="AE3" s="1103"/>
      <c r="AF3" s="1103"/>
      <c r="AG3" s="1103"/>
      <c r="AH3" s="1104"/>
      <c r="AI3" s="26"/>
      <c r="AJ3" s="5"/>
      <c r="AK3" s="5"/>
      <c r="AL3" s="5"/>
      <c r="AM3" s="5"/>
      <c r="AN3" s="5"/>
      <c r="AO3" s="5"/>
      <c r="AP3" s="5"/>
    </row>
    <row r="4" spans="1:42" ht="18" customHeight="1">
      <c r="A4" s="16"/>
      <c r="B4" s="1105"/>
      <c r="C4" s="1106"/>
      <c r="D4" s="1106"/>
      <c r="E4" s="1106"/>
      <c r="F4" s="1106"/>
      <c r="G4" s="1106"/>
      <c r="H4" s="1106"/>
      <c r="I4" s="1106"/>
      <c r="J4" s="1106"/>
      <c r="K4" s="1106"/>
      <c r="L4" s="1106"/>
      <c r="M4" s="1106"/>
      <c r="N4" s="1106"/>
      <c r="O4" s="1106"/>
      <c r="P4" s="1106"/>
      <c r="Q4" s="1106"/>
      <c r="R4" s="1106"/>
      <c r="S4" s="1106"/>
      <c r="T4" s="1106"/>
      <c r="U4" s="1106"/>
      <c r="V4" s="1106"/>
      <c r="W4" s="1106"/>
      <c r="X4" s="1106"/>
      <c r="Y4" s="1106"/>
      <c r="Z4" s="1106"/>
      <c r="AA4" s="1106"/>
      <c r="AB4" s="1106"/>
      <c r="AC4" s="1106"/>
      <c r="AD4" s="1106"/>
      <c r="AE4" s="1106"/>
      <c r="AF4" s="1106"/>
      <c r="AG4" s="1106"/>
      <c r="AH4" s="1107"/>
      <c r="AI4" s="26"/>
      <c r="AJ4" s="5"/>
      <c r="AK4" s="5"/>
      <c r="AL4" s="5"/>
      <c r="AM4" s="5"/>
      <c r="AN4" s="5"/>
      <c r="AO4" s="5"/>
      <c r="AP4" s="5"/>
    </row>
    <row r="5" spans="1:42" ht="18" customHeight="1">
      <c r="A5" s="16"/>
      <c r="B5" s="1108"/>
      <c r="C5" s="1109"/>
      <c r="D5" s="1109"/>
      <c r="E5" s="1109"/>
      <c r="F5" s="1109"/>
      <c r="G5" s="1109"/>
      <c r="H5" s="1109"/>
      <c r="I5" s="1109"/>
      <c r="J5" s="1109"/>
      <c r="K5" s="1109"/>
      <c r="L5" s="1109"/>
      <c r="M5" s="1109"/>
      <c r="N5" s="1109"/>
      <c r="O5" s="1109"/>
      <c r="P5" s="1109"/>
      <c r="Q5" s="1109"/>
      <c r="R5" s="1109"/>
      <c r="S5" s="1109"/>
      <c r="T5" s="1109"/>
      <c r="U5" s="1109"/>
      <c r="V5" s="1109"/>
      <c r="W5" s="1109"/>
      <c r="X5" s="1109"/>
      <c r="Y5" s="1109"/>
      <c r="Z5" s="1109"/>
      <c r="AA5" s="1109"/>
      <c r="AB5" s="1109"/>
      <c r="AC5" s="1109"/>
      <c r="AD5" s="1109"/>
      <c r="AE5" s="1109"/>
      <c r="AF5" s="1109"/>
      <c r="AG5" s="1109"/>
      <c r="AH5" s="1110"/>
      <c r="AI5" s="26"/>
      <c r="AJ5" s="5"/>
      <c r="AK5" s="5"/>
      <c r="AL5" s="5"/>
      <c r="AM5" s="5"/>
      <c r="AN5" s="5"/>
      <c r="AO5" s="5"/>
      <c r="AP5" s="5"/>
    </row>
    <row r="6" spans="1:42" ht="9" customHeight="1">
      <c r="A6" s="16"/>
      <c r="B6" s="31"/>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5"/>
      <c r="AG6" s="5"/>
      <c r="AH6" s="32"/>
      <c r="AI6" s="26"/>
      <c r="AJ6" s="5"/>
      <c r="AK6" s="5"/>
      <c r="AL6" s="5"/>
      <c r="AM6" s="5"/>
      <c r="AN6" s="5"/>
      <c r="AO6" s="5"/>
      <c r="AP6" s="5"/>
    </row>
    <row r="7" spans="1:42" ht="19.5" customHeight="1">
      <c r="A7" s="16"/>
      <c r="B7" s="1111" t="s">
        <v>75</v>
      </c>
      <c r="C7" s="1112"/>
      <c r="D7" s="1112"/>
      <c r="E7" s="1112"/>
      <c r="F7" s="1112"/>
      <c r="G7" s="1112"/>
      <c r="H7" s="1112"/>
      <c r="I7" s="1112"/>
      <c r="J7" s="1112"/>
      <c r="K7" s="1112"/>
      <c r="L7" s="1112"/>
      <c r="M7" s="1112"/>
      <c r="N7" s="1112"/>
      <c r="O7" s="1112"/>
      <c r="P7" s="1112"/>
      <c r="Q7" s="1112"/>
      <c r="R7" s="1112"/>
      <c r="S7" s="1112"/>
      <c r="T7" s="1112"/>
      <c r="U7" s="1112"/>
      <c r="V7" s="1112"/>
      <c r="W7" s="1112"/>
      <c r="X7" s="1112"/>
      <c r="Y7" s="1112"/>
      <c r="Z7" s="1112"/>
      <c r="AA7" s="1112"/>
      <c r="AB7" s="1112"/>
      <c r="AC7" s="1112"/>
      <c r="AD7" s="1112"/>
      <c r="AE7" s="1112"/>
      <c r="AF7" s="1112"/>
      <c r="AG7" s="1112"/>
      <c r="AH7" s="1113"/>
      <c r="AI7" s="26"/>
      <c r="AJ7" s="5"/>
      <c r="AK7" s="5"/>
      <c r="AL7" s="5"/>
      <c r="AM7" s="5"/>
      <c r="AN7" s="5"/>
      <c r="AO7" s="5"/>
      <c r="AP7" s="5"/>
    </row>
    <row r="8" spans="1:42" ht="19.5" customHeight="1">
      <c r="A8" s="16"/>
      <c r="B8" s="1111" t="s">
        <v>76</v>
      </c>
      <c r="C8" s="1112"/>
      <c r="D8" s="1112"/>
      <c r="E8" s="1112"/>
      <c r="F8" s="1112"/>
      <c r="G8" s="1112"/>
      <c r="H8" s="1112"/>
      <c r="I8" s="1112"/>
      <c r="J8" s="1112"/>
      <c r="K8" s="1112"/>
      <c r="L8" s="1112"/>
      <c r="M8" s="1112"/>
      <c r="N8" s="1112"/>
      <c r="O8" s="1112"/>
      <c r="P8" s="1112"/>
      <c r="Q8" s="1112"/>
      <c r="R8" s="1112"/>
      <c r="S8" s="1112"/>
      <c r="T8" s="1112"/>
      <c r="U8" s="1112"/>
      <c r="V8" s="1112"/>
      <c r="W8" s="1112"/>
      <c r="X8" s="1112"/>
      <c r="Y8" s="1112"/>
      <c r="Z8" s="1112"/>
      <c r="AA8" s="1112"/>
      <c r="AB8" s="1112"/>
      <c r="AC8" s="1112"/>
      <c r="AD8" s="1112"/>
      <c r="AE8" s="1112"/>
      <c r="AF8" s="1112"/>
      <c r="AG8" s="1112"/>
      <c r="AH8" s="1113"/>
      <c r="AI8" s="26"/>
      <c r="AJ8" s="5"/>
      <c r="AK8" s="5"/>
      <c r="AL8" s="5"/>
      <c r="AM8" s="5"/>
      <c r="AN8" s="5"/>
      <c r="AO8" s="5"/>
      <c r="AP8" s="5"/>
    </row>
    <row r="9" spans="1:42" ht="19.5" customHeight="1">
      <c r="A9" s="16"/>
      <c r="B9" s="33"/>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5"/>
      <c r="AG9" s="5"/>
      <c r="AH9" s="32"/>
      <c r="AI9" s="26"/>
      <c r="AJ9" s="5"/>
      <c r="AK9" s="5"/>
      <c r="AL9" s="5"/>
      <c r="AM9" s="5"/>
      <c r="AN9" s="5"/>
      <c r="AO9" s="5"/>
      <c r="AP9" s="5"/>
    </row>
    <row r="10" spans="1:42" ht="18" customHeight="1">
      <c r="A10" s="16"/>
      <c r="B10" s="26"/>
      <c r="C10" s="1114" t="s">
        <v>77</v>
      </c>
      <c r="D10" s="1114"/>
      <c r="E10" s="1114"/>
      <c r="F10" s="1114"/>
      <c r="G10" s="1114"/>
      <c r="H10" s="1114"/>
      <c r="I10" s="1114"/>
      <c r="J10" s="1114"/>
      <c r="K10" s="1114"/>
      <c r="L10" s="1114"/>
      <c r="M10" s="1114"/>
      <c r="N10" s="1114"/>
      <c r="O10" s="1114"/>
      <c r="P10" s="1114"/>
      <c r="Q10" s="1114"/>
      <c r="R10" s="1114"/>
      <c r="S10" s="1114"/>
      <c r="T10" s="1114"/>
      <c r="U10" s="1114"/>
      <c r="V10" s="1114"/>
      <c r="W10" s="1114"/>
      <c r="X10" s="1114"/>
      <c r="Y10" s="1114"/>
      <c r="Z10" s="1114"/>
      <c r="AA10" s="1114"/>
      <c r="AB10" s="1114"/>
      <c r="AC10" s="1114"/>
      <c r="AD10" s="1114"/>
      <c r="AE10" s="1114"/>
      <c r="AF10" s="1114"/>
      <c r="AG10" s="1114"/>
      <c r="AH10" s="34"/>
      <c r="AI10" s="26"/>
      <c r="AJ10" s="5"/>
      <c r="AK10" s="5"/>
      <c r="AL10" s="5"/>
      <c r="AM10" s="5"/>
      <c r="AN10" s="5"/>
      <c r="AO10" s="5"/>
      <c r="AP10" s="5"/>
    </row>
    <row r="11" spans="1:42" ht="18" customHeight="1">
      <c r="A11" s="16"/>
      <c r="B11" s="26"/>
      <c r="C11" s="1114"/>
      <c r="D11" s="1114"/>
      <c r="E11" s="1114"/>
      <c r="F11" s="1114"/>
      <c r="G11" s="1114"/>
      <c r="H11" s="1114"/>
      <c r="I11" s="1114"/>
      <c r="J11" s="1114"/>
      <c r="K11" s="1114"/>
      <c r="L11" s="1114"/>
      <c r="M11" s="1114"/>
      <c r="N11" s="1114"/>
      <c r="O11" s="1114"/>
      <c r="P11" s="1114"/>
      <c r="Q11" s="1114"/>
      <c r="R11" s="1114"/>
      <c r="S11" s="1114"/>
      <c r="T11" s="1114"/>
      <c r="U11" s="1114"/>
      <c r="V11" s="1114"/>
      <c r="W11" s="1114"/>
      <c r="X11" s="1114"/>
      <c r="Y11" s="1114"/>
      <c r="Z11" s="1114"/>
      <c r="AA11" s="1114"/>
      <c r="AB11" s="1114"/>
      <c r="AC11" s="1114"/>
      <c r="AD11" s="1114"/>
      <c r="AE11" s="1114"/>
      <c r="AF11" s="1114"/>
      <c r="AG11" s="1114"/>
      <c r="AH11" s="34"/>
      <c r="AI11" s="26"/>
      <c r="AJ11" s="5"/>
      <c r="AK11" s="5"/>
      <c r="AL11" s="5"/>
      <c r="AM11" s="5"/>
      <c r="AN11" s="5"/>
      <c r="AO11" s="5"/>
      <c r="AP11" s="5"/>
    </row>
    <row r="12" spans="1:42" ht="19.5" customHeight="1">
      <c r="A12" s="16"/>
      <c r="B12" s="26"/>
      <c r="C12" s="1114"/>
      <c r="D12" s="1114"/>
      <c r="E12" s="1114"/>
      <c r="F12" s="1114"/>
      <c r="G12" s="1114"/>
      <c r="H12" s="1114"/>
      <c r="I12" s="1114"/>
      <c r="J12" s="1114"/>
      <c r="K12" s="1114"/>
      <c r="L12" s="1114"/>
      <c r="M12" s="1114"/>
      <c r="N12" s="1114"/>
      <c r="O12" s="1114"/>
      <c r="P12" s="1114"/>
      <c r="Q12" s="1114"/>
      <c r="R12" s="1114"/>
      <c r="S12" s="1114"/>
      <c r="T12" s="1114"/>
      <c r="U12" s="1114"/>
      <c r="V12" s="1114"/>
      <c r="W12" s="1114"/>
      <c r="X12" s="1114"/>
      <c r="Y12" s="1114"/>
      <c r="Z12" s="1114"/>
      <c r="AA12" s="1114"/>
      <c r="AB12" s="1114"/>
      <c r="AC12" s="1114"/>
      <c r="AD12" s="1114"/>
      <c r="AE12" s="1114"/>
      <c r="AF12" s="1114"/>
      <c r="AG12" s="1114"/>
      <c r="AH12" s="32"/>
      <c r="AI12" s="26"/>
      <c r="AJ12" s="5"/>
      <c r="AK12" s="5"/>
      <c r="AL12" s="5"/>
      <c r="AM12" s="5"/>
      <c r="AN12" s="5"/>
      <c r="AO12" s="5"/>
      <c r="AP12" s="5"/>
    </row>
    <row r="13" spans="1:42" ht="18" customHeight="1">
      <c r="A13" s="16"/>
      <c r="B13" s="35"/>
      <c r="C13" s="21"/>
      <c r="D13" s="21"/>
      <c r="E13" s="21"/>
      <c r="F13" s="21"/>
      <c r="G13" s="21"/>
      <c r="H13" s="21"/>
      <c r="I13" s="21"/>
      <c r="J13" s="21"/>
      <c r="L13" s="6"/>
      <c r="M13" s="1115"/>
      <c r="N13" s="1115"/>
      <c r="O13" s="1115"/>
      <c r="P13" s="1115"/>
      <c r="Q13" s="1115"/>
      <c r="R13" s="1115"/>
      <c r="S13" s="1115"/>
      <c r="T13" s="1115"/>
      <c r="U13" s="1115"/>
      <c r="V13" s="1115"/>
      <c r="W13" s="1115"/>
      <c r="X13" s="21"/>
      <c r="Y13" s="21"/>
      <c r="Z13" s="21"/>
      <c r="AA13" s="21"/>
      <c r="AB13" s="21"/>
      <c r="AC13" s="21"/>
      <c r="AD13" s="21"/>
      <c r="AE13" s="21"/>
      <c r="AF13" s="5"/>
      <c r="AG13" s="5"/>
      <c r="AH13" s="32"/>
      <c r="AI13" s="26"/>
      <c r="AJ13" s="5"/>
      <c r="AK13" s="5"/>
      <c r="AL13" s="5"/>
      <c r="AM13" s="5"/>
      <c r="AN13" s="5"/>
      <c r="AO13" s="5"/>
      <c r="AP13" s="5"/>
    </row>
    <row r="14" spans="1:42" ht="19.5" customHeight="1">
      <c r="A14" s="16"/>
      <c r="B14" s="35"/>
      <c r="C14" s="21"/>
      <c r="D14" s="21"/>
      <c r="E14" s="21"/>
      <c r="F14" s="21"/>
      <c r="G14" s="21"/>
      <c r="H14" s="21"/>
      <c r="I14" s="21"/>
      <c r="J14" s="21"/>
      <c r="K14" s="25"/>
      <c r="L14" s="25"/>
      <c r="M14" s="25"/>
      <c r="N14" s="25"/>
      <c r="O14" s="25"/>
      <c r="P14" s="25"/>
      <c r="Q14" s="25"/>
      <c r="R14" s="25"/>
      <c r="S14" s="25"/>
      <c r="T14" s="25"/>
      <c r="U14" s="25"/>
      <c r="V14" s="25"/>
      <c r="W14" s="21"/>
      <c r="X14" s="21"/>
      <c r="Y14" s="21"/>
      <c r="Z14" s="1118"/>
      <c r="AA14" s="1118"/>
      <c r="AB14" s="1118"/>
      <c r="AC14" s="1118"/>
      <c r="AD14" s="1118"/>
      <c r="AE14" s="1118"/>
      <c r="AF14" s="5"/>
      <c r="AG14" s="5"/>
      <c r="AH14" s="32"/>
      <c r="AI14" s="26"/>
      <c r="AJ14" s="5"/>
      <c r="AK14" s="5"/>
      <c r="AL14" s="5"/>
      <c r="AM14" s="5"/>
      <c r="AN14" s="5"/>
      <c r="AO14" s="5"/>
      <c r="AP14" s="5"/>
    </row>
    <row r="15" spans="1:42" ht="18" customHeight="1">
      <c r="A15" s="16"/>
      <c r="B15" s="43"/>
      <c r="C15" s="44"/>
      <c r="D15" s="44"/>
      <c r="E15" s="44"/>
      <c r="F15" s="44"/>
      <c r="G15" s="44"/>
      <c r="H15" s="44"/>
      <c r="I15" s="44"/>
      <c r="J15" s="44"/>
      <c r="K15" s="44"/>
      <c r="L15" s="44"/>
      <c r="M15" s="44"/>
      <c r="N15" s="44"/>
      <c r="O15" s="44"/>
      <c r="P15" s="44"/>
      <c r="Q15" s="44"/>
      <c r="R15" s="44"/>
      <c r="S15" s="44"/>
      <c r="T15" s="44"/>
      <c r="U15" s="1119" t="s">
        <v>78</v>
      </c>
      <c r="V15" s="1119"/>
      <c r="W15" s="1119"/>
      <c r="X15" s="1119"/>
      <c r="Y15" s="1120"/>
      <c r="Z15" s="1121">
        <v>123</v>
      </c>
      <c r="AA15" s="1122"/>
      <c r="AB15" s="1122"/>
      <c r="AC15" s="1122"/>
      <c r="AD15" s="1122"/>
      <c r="AE15" s="1123"/>
      <c r="AF15" s="46"/>
      <c r="AG15" s="45"/>
      <c r="AH15" s="47"/>
      <c r="AI15" s="26"/>
      <c r="AJ15" s="5"/>
      <c r="AK15" s="5"/>
      <c r="AL15" s="5"/>
      <c r="AM15" s="5"/>
      <c r="AN15" s="5"/>
      <c r="AO15" s="5"/>
      <c r="AP15" s="5"/>
    </row>
    <row r="16" spans="1:42" ht="18" customHeight="1">
      <c r="A16" s="16"/>
      <c r="B16" s="43"/>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5"/>
      <c r="AH16" s="47"/>
      <c r="AI16" s="26"/>
      <c r="AJ16" s="5"/>
      <c r="AK16" s="5"/>
      <c r="AL16" s="5"/>
      <c r="AM16" s="5"/>
      <c r="AN16" s="5"/>
      <c r="AO16" s="5"/>
      <c r="AP16" s="5"/>
    </row>
    <row r="17" spans="1:42" ht="18" customHeight="1">
      <c r="A17" s="16"/>
      <c r="B17" s="43"/>
      <c r="C17" s="44"/>
      <c r="D17" s="44"/>
      <c r="E17" s="44"/>
      <c r="F17" s="44"/>
      <c r="G17" s="44"/>
      <c r="H17" s="44"/>
      <c r="I17" s="44"/>
      <c r="J17" s="44"/>
      <c r="K17" s="44"/>
      <c r="L17" s="44"/>
      <c r="M17" s="44"/>
      <c r="N17" s="44"/>
      <c r="O17" s="44"/>
      <c r="P17" s="44"/>
      <c r="Q17" s="44"/>
      <c r="R17" s="44"/>
      <c r="S17" s="44"/>
      <c r="T17" s="44"/>
      <c r="U17" s="44"/>
      <c r="V17" s="44"/>
      <c r="W17" s="44"/>
      <c r="X17" s="44"/>
      <c r="Y17" s="44"/>
      <c r="Z17" s="44"/>
      <c r="AA17" s="48"/>
      <c r="AB17" s="48"/>
      <c r="AC17" s="49"/>
      <c r="AD17" s="49"/>
      <c r="AE17" s="44"/>
      <c r="AF17" s="44"/>
      <c r="AG17" s="44"/>
      <c r="AH17" s="47"/>
      <c r="AI17" s="26"/>
      <c r="AJ17" s="5"/>
      <c r="AK17" s="5"/>
      <c r="AL17" s="5"/>
      <c r="AM17" s="5"/>
      <c r="AN17" s="5"/>
      <c r="AO17" s="5"/>
      <c r="AP17" s="5"/>
    </row>
    <row r="18" spans="1:42" ht="18" customHeight="1">
      <c r="A18" s="16"/>
      <c r="B18" s="1116" t="s">
        <v>79</v>
      </c>
      <c r="C18" s="1117"/>
      <c r="D18" s="1117"/>
      <c r="E18" s="1117"/>
      <c r="F18" s="1117"/>
      <c r="G18" s="1117"/>
      <c r="H18" s="1117"/>
      <c r="I18" s="1117"/>
      <c r="J18" s="1117"/>
      <c r="K18" s="1117"/>
      <c r="L18" s="1117"/>
      <c r="M18" s="1117"/>
      <c r="N18" s="1117"/>
      <c r="O18" s="1117"/>
      <c r="P18" s="1117"/>
      <c r="Q18" s="1117"/>
      <c r="R18" s="1117"/>
      <c r="S18" s="1117"/>
      <c r="T18" s="1117"/>
      <c r="U18" s="1117"/>
      <c r="V18" s="1117"/>
      <c r="W18" s="1117"/>
      <c r="X18" s="1117"/>
      <c r="Y18" s="1117"/>
      <c r="Z18" s="1117"/>
      <c r="AA18" s="1117"/>
      <c r="AB18" s="1117"/>
      <c r="AC18" s="1117"/>
      <c r="AD18" s="1117"/>
      <c r="AE18" s="1117"/>
      <c r="AF18" s="1117"/>
      <c r="AG18" s="44"/>
      <c r="AH18" s="47"/>
      <c r="AI18" s="26"/>
      <c r="AJ18" s="5"/>
      <c r="AK18" s="5"/>
      <c r="AL18" s="5"/>
      <c r="AM18" s="5"/>
      <c r="AN18" s="5"/>
      <c r="AO18" s="5"/>
      <c r="AP18" s="5"/>
    </row>
    <row r="19" spans="1:42" ht="18" customHeight="1">
      <c r="A19" s="16"/>
      <c r="B19" s="50"/>
      <c r="C19" s="51" t="s">
        <v>80</v>
      </c>
      <c r="D19" s="44"/>
      <c r="E19" s="52"/>
      <c r="F19" s="52"/>
      <c r="G19" s="52"/>
      <c r="H19" s="52"/>
      <c r="I19" s="52"/>
      <c r="J19" s="1125" t="s">
        <v>1711</v>
      </c>
      <c r="K19" s="1125"/>
      <c r="L19" s="1125"/>
      <c r="M19" s="1125"/>
      <c r="N19" s="1125"/>
      <c r="O19" s="1125"/>
      <c r="P19" s="1125"/>
      <c r="Q19" s="1125"/>
      <c r="R19" s="1125"/>
      <c r="S19" s="1125"/>
      <c r="T19" s="1125"/>
      <c r="U19" s="1125"/>
      <c r="V19" s="1125"/>
      <c r="W19" s="1125"/>
      <c r="X19" s="1125"/>
      <c r="Y19" s="1125"/>
      <c r="Z19" s="44"/>
      <c r="AA19" s="44"/>
      <c r="AB19" s="44"/>
      <c r="AC19" s="44"/>
      <c r="AD19" s="44"/>
      <c r="AE19" s="44"/>
      <c r="AF19" s="44"/>
      <c r="AG19" s="44"/>
      <c r="AH19" s="47"/>
      <c r="AI19" s="26"/>
      <c r="AJ19" s="5"/>
      <c r="AK19" s="5"/>
      <c r="AL19" s="5"/>
      <c r="AM19" s="5"/>
      <c r="AN19" s="5"/>
      <c r="AO19" s="5"/>
      <c r="AP19" s="5"/>
    </row>
    <row r="20" spans="1:42" ht="18" customHeight="1">
      <c r="A20" s="16"/>
      <c r="B20" s="53"/>
      <c r="C20" s="54" t="s">
        <v>81</v>
      </c>
      <c r="D20" s="44"/>
      <c r="E20" s="44"/>
      <c r="F20" s="44"/>
      <c r="G20" s="44"/>
      <c r="H20" s="1093" t="s">
        <v>1712</v>
      </c>
      <c r="I20" s="1093"/>
      <c r="J20" s="1093"/>
      <c r="K20" s="1093"/>
      <c r="L20" s="1093"/>
      <c r="M20" s="1093"/>
      <c r="N20" s="1093"/>
      <c r="O20" s="1093"/>
      <c r="P20" s="1093"/>
      <c r="Q20" s="1093"/>
      <c r="R20" s="1093"/>
      <c r="S20" s="1093"/>
      <c r="T20" s="1093"/>
      <c r="U20" s="1093"/>
      <c r="V20" s="1093"/>
      <c r="W20" s="1093"/>
      <c r="X20" s="1093"/>
      <c r="Y20" s="1093"/>
      <c r="Z20" s="44"/>
      <c r="AA20" s="44"/>
      <c r="AB20" s="44"/>
      <c r="AC20" s="44"/>
      <c r="AD20" s="44"/>
      <c r="AE20" s="44"/>
      <c r="AF20" s="44"/>
      <c r="AG20" s="44"/>
      <c r="AH20" s="47"/>
      <c r="AI20" s="26"/>
      <c r="AJ20" s="5"/>
      <c r="AK20" s="5"/>
      <c r="AL20" s="5"/>
      <c r="AM20" s="5"/>
      <c r="AN20" s="5"/>
      <c r="AO20" s="5"/>
      <c r="AP20" s="5"/>
    </row>
    <row r="21" spans="1:42" ht="18" customHeight="1">
      <c r="A21" s="16"/>
      <c r="B21" s="55"/>
      <c r="C21" s="54" t="s">
        <v>82</v>
      </c>
      <c r="D21" s="44"/>
      <c r="E21" s="44"/>
      <c r="F21" s="44"/>
      <c r="G21" s="44"/>
      <c r="H21" s="44"/>
      <c r="I21" s="44"/>
      <c r="J21" s="1100" t="s">
        <v>1713</v>
      </c>
      <c r="K21" s="1100"/>
      <c r="L21" s="1100"/>
      <c r="M21" s="1100"/>
      <c r="N21" s="1100"/>
      <c r="O21" s="1100"/>
      <c r="P21" s="1100"/>
      <c r="Q21" s="1100"/>
      <c r="R21" s="1100"/>
      <c r="S21" s="1100"/>
      <c r="T21" s="1100"/>
      <c r="U21" s="1100"/>
      <c r="V21" s="1100"/>
      <c r="W21" s="1100"/>
      <c r="X21" s="1100"/>
      <c r="Y21" s="1100"/>
      <c r="Z21" s="44"/>
      <c r="AA21" s="44"/>
      <c r="AB21" s="44"/>
      <c r="AC21" s="44"/>
      <c r="AD21" s="44"/>
      <c r="AE21" s="44"/>
      <c r="AF21" s="44"/>
      <c r="AG21" s="44"/>
      <c r="AH21" s="47"/>
      <c r="AI21" s="26"/>
      <c r="AJ21" s="5"/>
      <c r="AK21" s="5"/>
      <c r="AL21" s="5"/>
      <c r="AM21" s="5"/>
      <c r="AN21" s="5"/>
      <c r="AO21" s="5"/>
      <c r="AP21" s="5"/>
    </row>
    <row r="22" spans="1:42" ht="18" customHeight="1">
      <c r="A22" s="16"/>
      <c r="B22" s="55"/>
      <c r="C22" s="1099"/>
      <c r="D22" s="1099"/>
      <c r="E22" s="1099"/>
      <c r="F22" s="1099"/>
      <c r="G22" s="1099"/>
      <c r="H22" s="1099"/>
      <c r="I22" s="1099"/>
      <c r="J22" s="1099"/>
      <c r="K22" s="1099"/>
      <c r="L22" s="1099"/>
      <c r="M22" s="1099"/>
      <c r="N22" s="1099"/>
      <c r="O22" s="1099"/>
      <c r="P22" s="1099"/>
      <c r="Q22" s="1099"/>
      <c r="R22" s="1099"/>
      <c r="S22" s="1099"/>
      <c r="T22" s="1099"/>
      <c r="U22" s="1099"/>
      <c r="V22" s="1099"/>
      <c r="W22" s="1099"/>
      <c r="X22" s="1099"/>
      <c r="Y22" s="1099"/>
      <c r="Z22" s="44"/>
      <c r="AA22" s="44"/>
      <c r="AB22" s="44"/>
      <c r="AC22" s="44"/>
      <c r="AD22" s="44"/>
      <c r="AE22" s="44"/>
      <c r="AF22" s="44"/>
      <c r="AG22" s="44"/>
      <c r="AH22" s="47"/>
      <c r="AI22" s="26"/>
      <c r="AJ22" s="5"/>
      <c r="AK22" s="5"/>
      <c r="AL22" s="5"/>
      <c r="AM22" s="5"/>
      <c r="AN22" s="5"/>
      <c r="AO22" s="5"/>
      <c r="AP22" s="5"/>
    </row>
    <row r="23" spans="1:42" ht="18" customHeight="1">
      <c r="A23" s="16"/>
      <c r="B23" s="55"/>
      <c r="C23" s="44"/>
      <c r="D23" s="44"/>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26"/>
      <c r="AJ23" s="5"/>
      <c r="AK23" s="5"/>
      <c r="AL23" s="5"/>
      <c r="AM23" s="5"/>
      <c r="AN23" s="5"/>
      <c r="AO23" s="5"/>
      <c r="AP23" s="5"/>
    </row>
    <row r="24" spans="1:42" ht="18" customHeight="1">
      <c r="A24" s="16"/>
      <c r="B24" s="55"/>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26"/>
      <c r="AJ24" s="5"/>
      <c r="AK24" s="5"/>
      <c r="AL24" s="5"/>
      <c r="AM24" s="5"/>
      <c r="AN24" s="5"/>
      <c r="AO24" s="5"/>
      <c r="AP24" s="5"/>
    </row>
    <row r="25" spans="1:42" ht="19.5" customHeight="1">
      <c r="A25" s="16"/>
      <c r="B25" s="55"/>
      <c r="C25" s="44"/>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26"/>
      <c r="AJ25" s="5"/>
      <c r="AK25" s="5"/>
      <c r="AL25" s="5"/>
      <c r="AM25" s="5"/>
      <c r="AN25" s="5"/>
      <c r="AO25" s="5"/>
      <c r="AP25" s="5"/>
    </row>
    <row r="26" spans="1:42" ht="18" customHeight="1">
      <c r="A26" s="16"/>
      <c r="B26" s="55"/>
      <c r="C26" s="49" t="s">
        <v>83</v>
      </c>
      <c r="D26" s="44"/>
      <c r="E26" s="44"/>
      <c r="F26" s="44"/>
      <c r="G26" s="44"/>
      <c r="H26" s="44"/>
      <c r="I26" s="44"/>
      <c r="J26" s="44"/>
      <c r="K26" s="44"/>
      <c r="L26" s="44"/>
      <c r="M26" s="44"/>
      <c r="N26" s="44"/>
      <c r="O26" s="1093"/>
      <c r="P26" s="1093"/>
      <c r="Q26" s="1093"/>
      <c r="R26" s="44"/>
      <c r="S26" s="44"/>
      <c r="T26" s="44"/>
      <c r="U26" s="44"/>
      <c r="V26" s="44"/>
      <c r="W26" s="44"/>
      <c r="X26" s="44"/>
      <c r="Y26" s="44"/>
      <c r="Z26" s="44"/>
      <c r="AA26" s="44"/>
      <c r="AB26" s="44"/>
      <c r="AC26" s="44"/>
      <c r="AD26" s="44"/>
      <c r="AE26" s="44"/>
      <c r="AF26" s="44"/>
      <c r="AG26" s="44"/>
      <c r="AH26" s="44"/>
      <c r="AI26" s="26"/>
      <c r="AJ26" s="5"/>
      <c r="AK26" s="5"/>
      <c r="AL26" s="5"/>
      <c r="AM26" s="5"/>
      <c r="AN26" s="5"/>
      <c r="AO26" s="5"/>
      <c r="AP26" s="5"/>
    </row>
    <row r="27" spans="1:42" ht="19.5" customHeight="1">
      <c r="A27" s="16"/>
      <c r="B27" s="55"/>
      <c r="C27" s="56" t="s">
        <v>84</v>
      </c>
      <c r="D27" s="44"/>
      <c r="E27" s="44"/>
      <c r="F27" s="44"/>
      <c r="G27" s="44"/>
      <c r="H27" s="1099"/>
      <c r="I27" s="1099"/>
      <c r="J27" s="1099"/>
      <c r="K27" s="1099"/>
      <c r="L27" s="1099"/>
      <c r="M27" s="1099"/>
      <c r="N27" s="1099"/>
      <c r="O27" s="1099"/>
      <c r="P27" s="1099"/>
      <c r="Q27" s="1099"/>
      <c r="R27" s="1099"/>
      <c r="S27" s="1099"/>
      <c r="T27" s="1099"/>
      <c r="U27" s="1099"/>
      <c r="V27" s="1099"/>
      <c r="W27" s="1099"/>
      <c r="X27" s="1099"/>
      <c r="Y27" s="1099"/>
      <c r="Z27" s="1099"/>
      <c r="AA27" s="1099"/>
      <c r="AB27" s="1099"/>
      <c r="AC27" s="1099"/>
      <c r="AD27" s="1099"/>
      <c r="AE27" s="1099"/>
      <c r="AF27" s="1099"/>
      <c r="AG27" s="44"/>
      <c r="AH27" s="47"/>
      <c r="AI27" s="26"/>
      <c r="AJ27" s="5"/>
      <c r="AK27" s="5"/>
      <c r="AL27" s="5"/>
      <c r="AM27" s="5"/>
      <c r="AN27" s="5"/>
      <c r="AO27" s="5"/>
      <c r="AP27" s="5"/>
    </row>
    <row r="28" spans="1:42" ht="19.5" customHeight="1">
      <c r="A28" s="16"/>
      <c r="B28" s="55"/>
      <c r="C28" s="603"/>
      <c r="D28" s="603"/>
      <c r="E28" s="603"/>
      <c r="F28" s="603"/>
      <c r="G28" s="603"/>
      <c r="H28" s="603"/>
      <c r="I28" s="603"/>
      <c r="J28" s="603"/>
      <c r="K28" s="603"/>
      <c r="L28" s="603"/>
      <c r="M28" s="603"/>
      <c r="N28" s="603"/>
      <c r="O28" s="603"/>
      <c r="P28" s="603"/>
      <c r="Q28" s="603"/>
      <c r="R28" s="603"/>
      <c r="S28" s="603"/>
      <c r="T28" s="603"/>
      <c r="U28" s="603"/>
      <c r="V28" s="603"/>
      <c r="W28" s="603"/>
      <c r="X28" s="603"/>
      <c r="Y28" s="603"/>
      <c r="Z28" s="603"/>
      <c r="AA28" s="603"/>
      <c r="AB28" s="603"/>
      <c r="AC28" s="603"/>
      <c r="AD28" s="603"/>
      <c r="AE28" s="603"/>
      <c r="AF28" s="603"/>
      <c r="AG28" s="44"/>
      <c r="AH28" s="47"/>
      <c r="AI28" s="26"/>
      <c r="AJ28" s="5"/>
      <c r="AK28" s="5"/>
      <c r="AL28" s="5"/>
      <c r="AM28" s="5"/>
      <c r="AN28" s="5"/>
      <c r="AO28" s="5"/>
      <c r="AP28" s="5"/>
    </row>
    <row r="29" spans="1:42" ht="19.5" customHeight="1">
      <c r="A29" s="16"/>
      <c r="B29" s="55"/>
      <c r="C29" s="603"/>
      <c r="D29" s="603"/>
      <c r="E29" s="603"/>
      <c r="F29" s="603"/>
      <c r="G29" s="603"/>
      <c r="H29" s="603"/>
      <c r="I29" s="603"/>
      <c r="J29" s="603"/>
      <c r="K29" s="603"/>
      <c r="L29" s="603"/>
      <c r="M29" s="603"/>
      <c r="N29" s="603"/>
      <c r="O29" s="603"/>
      <c r="P29" s="603"/>
      <c r="Q29" s="603"/>
      <c r="R29" s="603"/>
      <c r="S29" s="603"/>
      <c r="T29" s="603"/>
      <c r="U29" s="603"/>
      <c r="V29" s="603"/>
      <c r="W29" s="603"/>
      <c r="X29" s="603"/>
      <c r="Y29" s="603"/>
      <c r="Z29" s="603"/>
      <c r="AA29" s="603"/>
      <c r="AB29" s="603"/>
      <c r="AC29" s="603"/>
      <c r="AD29" s="603"/>
      <c r="AE29" s="603"/>
      <c r="AF29" s="603"/>
      <c r="AG29" s="44"/>
      <c r="AH29" s="47"/>
      <c r="AI29" s="26"/>
      <c r="AJ29" s="5"/>
      <c r="AK29" s="5"/>
      <c r="AL29" s="5"/>
      <c r="AM29" s="5"/>
      <c r="AN29" s="5"/>
      <c r="AO29" s="5"/>
      <c r="AP29" s="5"/>
    </row>
    <row r="30" spans="1:42" ht="19.5" customHeight="1">
      <c r="A30" s="16"/>
      <c r="B30" s="55"/>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7"/>
      <c r="AI30" s="26"/>
      <c r="AJ30" s="5"/>
      <c r="AK30" s="5"/>
      <c r="AL30" s="5"/>
      <c r="AM30" s="5"/>
      <c r="AN30" s="5"/>
      <c r="AO30" s="5"/>
      <c r="AP30" s="5"/>
    </row>
    <row r="31" spans="1:42" ht="19.5" customHeight="1">
      <c r="A31" s="16"/>
      <c r="B31" s="55"/>
      <c r="C31" s="44"/>
      <c r="D31" s="44"/>
      <c r="E31" s="44"/>
      <c r="F31" s="44"/>
      <c r="G31" s="44"/>
      <c r="H31" s="44"/>
      <c r="I31" s="44"/>
      <c r="J31" s="44"/>
      <c r="K31" s="44"/>
      <c r="L31" s="44"/>
      <c r="M31" s="44"/>
      <c r="N31" s="44"/>
      <c r="O31" s="44"/>
      <c r="P31" s="44"/>
      <c r="Q31" s="44"/>
      <c r="R31" s="44"/>
      <c r="S31" s="44"/>
      <c r="T31" s="44"/>
      <c r="U31" s="44"/>
      <c r="V31" s="44"/>
      <c r="W31" s="44"/>
      <c r="X31" s="44"/>
      <c r="Y31" s="44"/>
      <c r="Z31" s="44"/>
      <c r="AA31" s="44"/>
      <c r="AB31" s="44"/>
      <c r="AC31" s="44"/>
      <c r="AD31" s="44"/>
      <c r="AE31" s="44"/>
      <c r="AF31" s="44"/>
      <c r="AG31" s="44"/>
      <c r="AH31" s="47"/>
      <c r="AI31" s="26"/>
      <c r="AJ31" s="5"/>
      <c r="AK31" s="5"/>
      <c r="AL31" s="5"/>
      <c r="AM31" s="5"/>
      <c r="AN31" s="5"/>
      <c r="AO31" s="5"/>
      <c r="AP31" s="5"/>
    </row>
    <row r="32" spans="1:42" ht="19.5" customHeight="1">
      <c r="A32" s="16"/>
      <c r="B32" s="55"/>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7"/>
      <c r="AI32" s="26"/>
      <c r="AJ32" s="5"/>
      <c r="AK32" s="5"/>
      <c r="AL32" s="5"/>
      <c r="AM32" s="5"/>
      <c r="AN32" s="5"/>
      <c r="AO32" s="5"/>
      <c r="AP32" s="5"/>
    </row>
    <row r="33" spans="1:44" ht="18" customHeight="1">
      <c r="A33" s="16"/>
      <c r="B33" s="55"/>
      <c r="C33" s="51" t="s">
        <v>85</v>
      </c>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7"/>
      <c r="AI33" s="26"/>
      <c r="AJ33" s="5"/>
      <c r="AK33" s="5"/>
      <c r="AL33" s="5"/>
      <c r="AM33" s="5"/>
      <c r="AN33" s="5"/>
      <c r="AO33" s="5"/>
      <c r="AP33" s="5"/>
    </row>
    <row r="34" spans="1:44" ht="18" customHeight="1">
      <c r="A34" s="16"/>
      <c r="B34" s="57"/>
      <c r="C34" s="54" t="s">
        <v>86</v>
      </c>
      <c r="D34" s="58"/>
      <c r="E34" s="58"/>
      <c r="F34" s="58"/>
      <c r="G34" s="58"/>
      <c r="H34" s="1089" t="s">
        <v>1714</v>
      </c>
      <c r="I34" s="1089"/>
      <c r="J34" s="1089"/>
      <c r="K34" s="1089"/>
      <c r="L34" s="1089"/>
      <c r="M34" s="1089"/>
      <c r="N34" s="1089"/>
      <c r="O34" s="1089"/>
      <c r="P34" s="1089"/>
      <c r="Q34" s="54" t="s">
        <v>87</v>
      </c>
      <c r="R34" s="58"/>
      <c r="S34" s="58"/>
      <c r="T34" s="1093" t="s">
        <v>1715</v>
      </c>
      <c r="U34" s="1093"/>
      <c r="V34" s="1093"/>
      <c r="W34" s="1093"/>
      <c r="X34" s="1093"/>
      <c r="Y34" s="1093"/>
      <c r="Z34" s="1093"/>
      <c r="AA34" s="1093"/>
      <c r="AB34" s="1093"/>
      <c r="AC34" s="1093"/>
      <c r="AD34" s="1093"/>
      <c r="AE34" s="1093"/>
      <c r="AF34" s="1093"/>
      <c r="AG34" s="58"/>
      <c r="AH34" s="59"/>
      <c r="AI34" s="27"/>
      <c r="AJ34" s="6"/>
      <c r="AK34" s="6"/>
      <c r="AL34" s="6"/>
      <c r="AM34" s="6"/>
      <c r="AN34" s="6"/>
      <c r="AO34" s="6"/>
      <c r="AP34" s="6"/>
    </row>
    <row r="35" spans="1:44" ht="19.5" customHeight="1">
      <c r="A35" s="16"/>
      <c r="B35" s="57"/>
      <c r="C35" s="54" t="s">
        <v>88</v>
      </c>
      <c r="D35" s="58"/>
      <c r="E35" s="58"/>
      <c r="F35" s="1101" t="s">
        <v>1716</v>
      </c>
      <c r="G35" s="1101"/>
      <c r="H35" s="1101"/>
      <c r="I35" s="1101"/>
      <c r="J35" s="1101"/>
      <c r="K35" s="1101"/>
      <c r="L35" s="1101"/>
      <c r="M35" s="1101"/>
      <c r="N35" s="1101"/>
      <c r="O35" s="1101"/>
      <c r="P35" s="1101"/>
      <c r="Q35" s="1101"/>
      <c r="R35" s="1101"/>
      <c r="S35" s="1101"/>
      <c r="T35" s="58"/>
      <c r="U35" s="58"/>
      <c r="V35" s="58"/>
      <c r="W35" s="58"/>
      <c r="X35" s="58"/>
      <c r="Y35" s="58"/>
      <c r="Z35" s="58"/>
      <c r="AA35" s="58"/>
      <c r="AB35" s="58"/>
      <c r="AC35" s="58"/>
      <c r="AD35" s="58"/>
      <c r="AE35" s="58"/>
      <c r="AF35" s="58"/>
      <c r="AG35" s="58"/>
      <c r="AH35" s="59"/>
      <c r="AI35" s="27"/>
      <c r="AJ35" s="6"/>
      <c r="AK35" s="6"/>
      <c r="AL35" s="6"/>
      <c r="AM35" s="6"/>
      <c r="AN35" s="6"/>
      <c r="AO35" s="6"/>
      <c r="AP35" s="6"/>
      <c r="AR35" s="2" t="s">
        <v>89</v>
      </c>
    </row>
    <row r="36" spans="1:44" ht="19.5" customHeight="1">
      <c r="A36" s="16"/>
      <c r="B36" s="57"/>
      <c r="C36" s="54" t="s">
        <v>90</v>
      </c>
      <c r="D36" s="58"/>
      <c r="E36" s="58"/>
      <c r="F36" s="770"/>
      <c r="G36" s="770"/>
      <c r="H36" s="770"/>
      <c r="I36" s="603" t="s">
        <v>1717</v>
      </c>
      <c r="J36" s="603"/>
      <c r="K36" s="603"/>
      <c r="L36" s="603"/>
      <c r="M36" s="603"/>
      <c r="N36" s="603"/>
      <c r="O36" s="603"/>
      <c r="P36" s="603"/>
      <c r="Q36" s="603"/>
      <c r="R36" s="603"/>
      <c r="S36" s="603"/>
      <c r="T36" s="58"/>
      <c r="U36" s="58"/>
      <c r="V36" s="58"/>
      <c r="W36" s="58"/>
      <c r="X36" s="58"/>
      <c r="Y36" s="58"/>
      <c r="Z36" s="58"/>
      <c r="AA36" s="58"/>
      <c r="AB36" s="58"/>
      <c r="AC36" s="58"/>
      <c r="AD36" s="58"/>
      <c r="AE36" s="58"/>
      <c r="AF36" s="58"/>
      <c r="AG36" s="58"/>
      <c r="AH36" s="59"/>
      <c r="AI36" s="27"/>
      <c r="AJ36" s="6"/>
      <c r="AK36" s="6"/>
      <c r="AL36" s="6"/>
      <c r="AM36" s="6"/>
      <c r="AN36" s="6"/>
      <c r="AO36" s="6"/>
      <c r="AP36" s="6"/>
      <c r="AR36" s="2" t="s">
        <v>91</v>
      </c>
    </row>
    <row r="37" spans="1:44" ht="19.5" customHeight="1">
      <c r="A37" s="16"/>
      <c r="B37" s="57"/>
      <c r="C37" s="44"/>
      <c r="D37" s="44"/>
      <c r="E37" s="44"/>
      <c r="F37" s="44"/>
      <c r="G37" s="44"/>
      <c r="H37" s="44"/>
      <c r="I37" s="44"/>
      <c r="J37" s="44"/>
      <c r="K37" s="44"/>
      <c r="L37" s="44"/>
      <c r="M37" s="44"/>
      <c r="N37" s="44"/>
      <c r="O37" s="44"/>
      <c r="P37" s="44"/>
      <c r="Q37" s="44"/>
      <c r="R37" s="44"/>
      <c r="S37" s="44"/>
      <c r="T37" s="44"/>
      <c r="U37" s="44"/>
      <c r="V37" s="44"/>
      <c r="W37" s="44"/>
      <c r="X37" s="44"/>
      <c r="Y37" s="44"/>
      <c r="Z37" s="44"/>
      <c r="AA37" s="44"/>
      <c r="AB37" s="44"/>
      <c r="AC37" s="44"/>
      <c r="AD37" s="44"/>
      <c r="AE37" s="44"/>
      <c r="AF37" s="44"/>
      <c r="AG37" s="58"/>
      <c r="AH37" s="59"/>
      <c r="AI37" s="27"/>
      <c r="AJ37" s="6"/>
      <c r="AK37" s="6"/>
      <c r="AL37" s="6"/>
      <c r="AM37" s="6"/>
      <c r="AN37" s="6"/>
      <c r="AO37" s="6"/>
      <c r="AP37" s="6"/>
    </row>
    <row r="38" spans="1:44" ht="19.5" customHeight="1">
      <c r="A38" s="16"/>
      <c r="B38" s="57"/>
      <c r="C38" s="51" t="s">
        <v>92</v>
      </c>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58"/>
      <c r="AH38" s="59"/>
      <c r="AI38" s="27"/>
      <c r="AJ38" s="6"/>
      <c r="AK38" s="6"/>
      <c r="AL38" s="6"/>
      <c r="AM38" s="6"/>
      <c r="AN38" s="6"/>
      <c r="AO38" s="6"/>
      <c r="AP38" s="6"/>
    </row>
    <row r="39" spans="1:44" ht="19.5" customHeight="1">
      <c r="A39" s="16"/>
      <c r="B39" s="57"/>
      <c r="C39" s="44"/>
      <c r="D39" s="1124"/>
      <c r="E39" s="1124"/>
      <c r="F39" s="1124"/>
      <c r="G39" s="1124"/>
      <c r="H39" s="1124"/>
      <c r="I39" s="1124"/>
      <c r="J39" s="1124"/>
      <c r="K39" s="1124"/>
      <c r="L39" s="1124"/>
      <c r="M39" s="1124"/>
      <c r="N39" s="1124"/>
      <c r="O39" s="1124"/>
      <c r="P39" s="1124"/>
      <c r="Q39" s="1124"/>
      <c r="R39" s="1124"/>
      <c r="S39" s="1124"/>
      <c r="T39" s="1124"/>
      <c r="U39" s="1124"/>
      <c r="V39" s="1124"/>
      <c r="W39" s="1124"/>
      <c r="X39" s="1124"/>
      <c r="Y39" s="1124"/>
      <c r="Z39" s="1124"/>
      <c r="AA39" s="1124"/>
      <c r="AB39" s="1124"/>
      <c r="AC39" s="1124"/>
      <c r="AD39" s="1124"/>
      <c r="AE39" s="1124"/>
      <c r="AF39" s="1124"/>
      <c r="AG39" s="58"/>
      <c r="AH39" s="59"/>
      <c r="AI39" s="27"/>
      <c r="AJ39" s="6"/>
      <c r="AK39" s="6"/>
      <c r="AL39" s="6"/>
      <c r="AM39" s="6"/>
      <c r="AN39" s="6"/>
      <c r="AO39" s="6"/>
      <c r="AP39" s="6"/>
    </row>
    <row r="40" spans="1:44" ht="19.5" customHeight="1">
      <c r="A40" s="16"/>
      <c r="B40" s="57"/>
      <c r="C40" s="44"/>
      <c r="D40" s="1124"/>
      <c r="E40" s="1124"/>
      <c r="F40" s="1124"/>
      <c r="G40" s="1124"/>
      <c r="H40" s="1124"/>
      <c r="I40" s="1124"/>
      <c r="J40" s="1124"/>
      <c r="K40" s="1124"/>
      <c r="L40" s="1124"/>
      <c r="M40" s="1124"/>
      <c r="N40" s="1124"/>
      <c r="O40" s="1124"/>
      <c r="P40" s="1124"/>
      <c r="Q40" s="1124"/>
      <c r="R40" s="1124"/>
      <c r="S40" s="1124"/>
      <c r="T40" s="1124"/>
      <c r="U40" s="1124"/>
      <c r="V40" s="1124"/>
      <c r="W40" s="1124"/>
      <c r="X40" s="1124"/>
      <c r="Y40" s="1124"/>
      <c r="Z40" s="1124"/>
      <c r="AA40" s="1124"/>
      <c r="AB40" s="1124"/>
      <c r="AC40" s="1124"/>
      <c r="AD40" s="1124"/>
      <c r="AE40" s="1124"/>
      <c r="AF40" s="1124"/>
      <c r="AG40" s="58"/>
      <c r="AH40" s="59"/>
      <c r="AI40" s="27"/>
      <c r="AJ40" s="6"/>
      <c r="AK40" s="6"/>
      <c r="AL40" s="6"/>
      <c r="AM40" s="6"/>
      <c r="AN40" s="6"/>
      <c r="AO40" s="6"/>
      <c r="AP40" s="6"/>
    </row>
    <row r="41" spans="1:44" ht="19.5" customHeight="1">
      <c r="A41" s="16"/>
      <c r="B41" s="57"/>
      <c r="C41" s="51"/>
      <c r="D41" s="1124"/>
      <c r="E41" s="1124"/>
      <c r="F41" s="1124"/>
      <c r="G41" s="1124"/>
      <c r="H41" s="1124"/>
      <c r="I41" s="1124"/>
      <c r="J41" s="1124"/>
      <c r="K41" s="1124"/>
      <c r="L41" s="1124"/>
      <c r="M41" s="1124"/>
      <c r="N41" s="1124"/>
      <c r="O41" s="1124"/>
      <c r="P41" s="1124"/>
      <c r="Q41" s="1124"/>
      <c r="R41" s="1124"/>
      <c r="S41" s="1124"/>
      <c r="T41" s="1124"/>
      <c r="U41" s="1124"/>
      <c r="V41" s="1124"/>
      <c r="W41" s="1124"/>
      <c r="X41" s="1124"/>
      <c r="Y41" s="1124"/>
      <c r="Z41" s="1124"/>
      <c r="AA41" s="1124"/>
      <c r="AB41" s="1124"/>
      <c r="AC41" s="1124"/>
      <c r="AD41" s="1124"/>
      <c r="AE41" s="1124"/>
      <c r="AF41" s="1124"/>
      <c r="AG41" s="58"/>
      <c r="AH41" s="59"/>
      <c r="AI41" s="27"/>
      <c r="AJ41" s="6"/>
      <c r="AK41" s="6"/>
      <c r="AL41" s="6"/>
      <c r="AM41" s="6"/>
      <c r="AN41" s="6"/>
      <c r="AO41" s="6"/>
      <c r="AP41" s="6"/>
    </row>
    <row r="42" spans="1:44" ht="19.5" customHeight="1">
      <c r="A42" s="16"/>
      <c r="B42" s="57"/>
      <c r="C42" s="54"/>
      <c r="D42" s="1124"/>
      <c r="E42" s="1124"/>
      <c r="F42" s="1124"/>
      <c r="G42" s="1124"/>
      <c r="H42" s="1124"/>
      <c r="I42" s="1124"/>
      <c r="J42" s="1124"/>
      <c r="K42" s="1124"/>
      <c r="L42" s="1124"/>
      <c r="M42" s="1124"/>
      <c r="N42" s="1124"/>
      <c r="O42" s="1124"/>
      <c r="P42" s="1124"/>
      <c r="Q42" s="1124"/>
      <c r="R42" s="1124"/>
      <c r="S42" s="1124"/>
      <c r="T42" s="1124"/>
      <c r="U42" s="1124"/>
      <c r="V42" s="1124"/>
      <c r="W42" s="1124"/>
      <c r="X42" s="1124"/>
      <c r="Y42" s="1124"/>
      <c r="Z42" s="1124"/>
      <c r="AA42" s="1124"/>
      <c r="AB42" s="1124"/>
      <c r="AC42" s="1124"/>
      <c r="AD42" s="1124"/>
      <c r="AE42" s="1124"/>
      <c r="AF42" s="1124"/>
      <c r="AG42" s="58"/>
      <c r="AH42" s="59"/>
      <c r="AI42" s="27"/>
      <c r="AJ42" s="6"/>
      <c r="AK42" s="6"/>
      <c r="AL42" s="6"/>
      <c r="AM42" s="6"/>
      <c r="AN42" s="6"/>
      <c r="AO42" s="6"/>
      <c r="AP42" s="6"/>
    </row>
    <row r="43" spans="1:44" ht="19.5" customHeight="1">
      <c r="A43" s="16"/>
      <c r="B43" s="57"/>
      <c r="C43" s="54"/>
      <c r="D43" s="1124"/>
      <c r="E43" s="1124"/>
      <c r="F43" s="1124"/>
      <c r="G43" s="1124"/>
      <c r="H43" s="1124"/>
      <c r="I43" s="1124"/>
      <c r="J43" s="1124"/>
      <c r="K43" s="1124"/>
      <c r="L43" s="1124"/>
      <c r="M43" s="1124"/>
      <c r="N43" s="1124"/>
      <c r="O43" s="1124"/>
      <c r="P43" s="1124"/>
      <c r="Q43" s="1124"/>
      <c r="R43" s="1124"/>
      <c r="S43" s="1124"/>
      <c r="T43" s="1124"/>
      <c r="U43" s="1124"/>
      <c r="V43" s="1124"/>
      <c r="W43" s="1124"/>
      <c r="X43" s="1124"/>
      <c r="Y43" s="1124"/>
      <c r="Z43" s="1124"/>
      <c r="AA43" s="1124"/>
      <c r="AB43" s="1124"/>
      <c r="AC43" s="1124"/>
      <c r="AD43" s="1124"/>
      <c r="AE43" s="1124"/>
      <c r="AF43" s="1124"/>
      <c r="AG43" s="58"/>
      <c r="AH43" s="59"/>
      <c r="AI43" s="27"/>
      <c r="AJ43" s="6"/>
      <c r="AK43" s="6"/>
      <c r="AL43" s="6"/>
      <c r="AM43" s="6"/>
      <c r="AN43" s="6"/>
      <c r="AO43" s="6"/>
      <c r="AP43" s="6"/>
    </row>
    <row r="44" spans="1:44" ht="19.5" customHeight="1">
      <c r="A44" s="16"/>
      <c r="B44" s="57"/>
      <c r="C44" s="54"/>
      <c r="D44" s="1089"/>
      <c r="E44" s="1089"/>
      <c r="F44" s="1089"/>
      <c r="G44" s="1089"/>
      <c r="H44" s="1089"/>
      <c r="I44" s="1089"/>
      <c r="J44" s="1089"/>
      <c r="K44" s="1089"/>
      <c r="L44" s="1089"/>
      <c r="M44" s="1089"/>
      <c r="N44" s="1089"/>
      <c r="O44" s="1089"/>
      <c r="P44" s="1089"/>
      <c r="Q44" s="1089"/>
      <c r="R44" s="1089"/>
      <c r="S44" s="1089"/>
      <c r="T44" s="1089"/>
      <c r="U44" s="1089"/>
      <c r="V44" s="1089"/>
      <c r="W44" s="1089"/>
      <c r="X44" s="1089"/>
      <c r="Y44" s="1089"/>
      <c r="Z44" s="1089"/>
      <c r="AA44" s="1089"/>
      <c r="AB44" s="1089"/>
      <c r="AC44" s="1089"/>
      <c r="AD44" s="1089"/>
      <c r="AE44" s="1089"/>
      <c r="AF44" s="1089"/>
      <c r="AG44" s="58"/>
      <c r="AH44" s="59"/>
      <c r="AI44" s="27"/>
      <c r="AJ44" s="6"/>
      <c r="AK44" s="6"/>
      <c r="AL44" s="6"/>
      <c r="AM44" s="6"/>
      <c r="AN44" s="6"/>
      <c r="AO44" s="6"/>
      <c r="AP44" s="6"/>
    </row>
    <row r="45" spans="1:44" ht="19.5" customHeight="1">
      <c r="A45" s="16"/>
      <c r="B45" s="57"/>
      <c r="C45" s="51" t="s">
        <v>93</v>
      </c>
      <c r="D45" s="54"/>
      <c r="E45" s="54"/>
      <c r="F45" s="54"/>
      <c r="G45" s="54"/>
      <c r="H45" s="54"/>
      <c r="I45" s="54"/>
      <c r="J45" s="54"/>
      <c r="K45" s="54"/>
      <c r="L45" s="54"/>
      <c r="M45" s="54"/>
      <c r="N45" s="54"/>
      <c r="O45" s="54"/>
      <c r="P45" s="54"/>
      <c r="Q45" s="54"/>
      <c r="R45" s="54"/>
      <c r="S45" s="54"/>
      <c r="T45" s="54"/>
      <c r="U45" s="54"/>
      <c r="V45" s="54"/>
      <c r="W45" s="58"/>
      <c r="X45" s="58"/>
      <c r="Y45" s="58"/>
      <c r="Z45" s="58"/>
      <c r="AA45" s="58"/>
      <c r="AB45" s="58"/>
      <c r="AC45" s="58"/>
      <c r="AD45" s="58"/>
      <c r="AE45" s="58"/>
      <c r="AF45" s="58"/>
      <c r="AG45" s="58"/>
      <c r="AH45" s="59"/>
      <c r="AI45" s="27"/>
      <c r="AJ45" s="6"/>
      <c r="AK45" s="6"/>
      <c r="AL45" s="6"/>
      <c r="AM45" s="6"/>
      <c r="AN45" s="6"/>
      <c r="AO45" s="6"/>
      <c r="AP45" s="6"/>
    </row>
    <row r="46" spans="1:44" ht="18" customHeight="1">
      <c r="A46" s="16"/>
      <c r="B46" s="57"/>
      <c r="C46" s="54" t="s">
        <v>80</v>
      </c>
      <c r="D46" s="54"/>
      <c r="E46" s="54"/>
      <c r="F46" s="1089" t="s">
        <v>1718</v>
      </c>
      <c r="G46" s="1089"/>
      <c r="H46" s="1089"/>
      <c r="I46" s="1089"/>
      <c r="J46" s="1089"/>
      <c r="K46" s="1089"/>
      <c r="L46" s="1089"/>
      <c r="M46" s="1089"/>
      <c r="N46" s="1089"/>
      <c r="O46" s="1089"/>
      <c r="P46" s="1089"/>
      <c r="Q46" s="1089"/>
      <c r="R46" s="1089"/>
      <c r="S46" s="1089"/>
      <c r="T46" s="1089"/>
      <c r="U46" s="1089"/>
      <c r="V46" s="54" t="s">
        <v>94</v>
      </c>
      <c r="W46" s="58"/>
      <c r="X46" s="58"/>
      <c r="Y46" s="1089"/>
      <c r="Z46" s="1089"/>
      <c r="AA46" s="1089"/>
      <c r="AB46" s="1089"/>
      <c r="AC46" s="1089"/>
      <c r="AD46" s="1089"/>
      <c r="AE46" s="1089"/>
      <c r="AF46" s="1089"/>
      <c r="AG46" s="58"/>
      <c r="AH46" s="59"/>
      <c r="AI46" s="27"/>
      <c r="AJ46" s="6"/>
      <c r="AK46" s="6"/>
      <c r="AL46" s="6"/>
      <c r="AM46" s="6"/>
      <c r="AN46" s="6"/>
      <c r="AO46" s="6"/>
      <c r="AP46" s="6"/>
    </row>
    <row r="47" spans="1:44" ht="19.5" customHeight="1">
      <c r="A47" s="16"/>
      <c r="B47" s="57"/>
      <c r="C47" s="54" t="s">
        <v>95</v>
      </c>
      <c r="D47" s="54"/>
      <c r="E47" s="54"/>
      <c r="F47" s="1093" t="s">
        <v>1719</v>
      </c>
      <c r="G47" s="1093"/>
      <c r="H47" s="1093"/>
      <c r="I47" s="1093"/>
      <c r="J47" s="1093"/>
      <c r="K47" s="1093"/>
      <c r="L47" s="1093"/>
      <c r="M47" s="1093"/>
      <c r="N47" s="1093"/>
      <c r="O47" s="60" t="s">
        <v>96</v>
      </c>
      <c r="P47" s="60"/>
      <c r="Q47" s="1092" t="s">
        <v>1720</v>
      </c>
      <c r="R47" s="1093"/>
      <c r="S47" s="1093"/>
      <c r="T47" s="1093"/>
      <c r="U47" s="1093"/>
      <c r="V47" s="1093"/>
      <c r="W47" s="1093"/>
      <c r="X47" s="1093"/>
      <c r="Y47" s="1093"/>
      <c r="Z47" s="1093"/>
      <c r="AA47" s="1093"/>
      <c r="AB47" s="1093"/>
      <c r="AC47" s="1093"/>
      <c r="AD47" s="1093"/>
      <c r="AE47" s="1093"/>
      <c r="AF47" s="1093"/>
      <c r="AG47" s="58"/>
      <c r="AH47" s="59"/>
      <c r="AI47" s="27"/>
      <c r="AJ47" s="6"/>
      <c r="AK47" s="6"/>
      <c r="AL47" s="6"/>
      <c r="AM47" s="6"/>
      <c r="AN47" s="6"/>
      <c r="AO47" s="6"/>
      <c r="AP47" s="6"/>
    </row>
    <row r="48" spans="1:44" ht="19.2" customHeight="1">
      <c r="A48" s="16"/>
      <c r="B48" s="57"/>
      <c r="C48" s="44"/>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58"/>
      <c r="AH48" s="59"/>
      <c r="AI48" s="27"/>
      <c r="AJ48" s="6"/>
      <c r="AK48" s="6"/>
      <c r="AL48" s="6"/>
      <c r="AM48" s="6"/>
      <c r="AN48" s="6"/>
      <c r="AO48" s="6"/>
      <c r="AP48" s="6"/>
    </row>
    <row r="49" spans="1:42" ht="19.2" customHeight="1">
      <c r="A49" s="16"/>
      <c r="B49" s="57"/>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58"/>
      <c r="AH49" s="59"/>
      <c r="AI49" s="27"/>
      <c r="AJ49" s="6"/>
      <c r="AK49" s="6"/>
      <c r="AL49" s="6"/>
      <c r="AM49" s="6"/>
      <c r="AN49" s="6"/>
      <c r="AO49" s="6"/>
      <c r="AP49" s="6"/>
    </row>
    <row r="50" spans="1:42" ht="9" customHeight="1">
      <c r="A50" s="16"/>
      <c r="B50" s="55"/>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7"/>
      <c r="AI50" s="26"/>
      <c r="AJ50" s="5"/>
      <c r="AK50" s="5"/>
      <c r="AL50" s="5"/>
      <c r="AM50" s="5"/>
      <c r="AN50" s="5"/>
      <c r="AO50" s="5"/>
      <c r="AP50" s="5"/>
    </row>
    <row r="51" spans="1:42" ht="14.4" customHeight="1">
      <c r="A51" s="16"/>
      <c r="B51" s="55"/>
      <c r="C51" s="44"/>
      <c r="D51" s="61"/>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7"/>
      <c r="AI51" s="26"/>
      <c r="AJ51" s="5"/>
      <c r="AK51" s="5"/>
      <c r="AL51" s="5"/>
      <c r="AM51" s="5"/>
      <c r="AN51" s="5"/>
      <c r="AO51" s="5"/>
      <c r="AP51" s="5"/>
    </row>
    <row r="52" spans="1:42" ht="18" customHeight="1">
      <c r="A52" s="16"/>
      <c r="B52" s="55"/>
      <c r="C52" s="44"/>
      <c r="D52" s="44"/>
      <c r="E52" s="44"/>
      <c r="F52" s="62"/>
      <c r="G52" s="44"/>
      <c r="H52" s="44"/>
      <c r="I52" s="44"/>
      <c r="J52" s="44"/>
      <c r="K52" s="1097" t="s">
        <v>97</v>
      </c>
      <c r="L52" s="1097"/>
      <c r="M52" s="1097"/>
      <c r="N52" s="1097"/>
      <c r="O52" s="1097"/>
      <c r="P52" s="1097"/>
      <c r="Q52" s="1097"/>
      <c r="R52" s="1097"/>
      <c r="S52" s="1097"/>
      <c r="T52" s="1097"/>
      <c r="U52" s="1097"/>
      <c r="V52" s="1097"/>
      <c r="W52" s="1097" t="s">
        <v>98</v>
      </c>
      <c r="X52" s="1097"/>
      <c r="Y52" s="1097"/>
      <c r="Z52" s="1097"/>
      <c r="AA52" s="1097"/>
      <c r="AB52" s="1097"/>
      <c r="AC52" s="44"/>
      <c r="AD52" s="44"/>
      <c r="AE52" s="44"/>
      <c r="AF52" s="44"/>
      <c r="AG52" s="44"/>
      <c r="AH52" s="47"/>
      <c r="AI52" s="26"/>
      <c r="AJ52" s="5"/>
      <c r="AK52" s="5"/>
      <c r="AL52" s="5"/>
      <c r="AM52" s="5"/>
      <c r="AN52" s="5"/>
      <c r="AO52" s="5"/>
      <c r="AP52" s="5"/>
    </row>
    <row r="53" spans="1:42" ht="18" customHeight="1">
      <c r="A53" s="16"/>
      <c r="B53" s="55"/>
      <c r="C53" s="44"/>
      <c r="D53" s="44"/>
      <c r="E53" s="63" t="s">
        <v>99</v>
      </c>
      <c r="F53" s="63"/>
      <c r="G53" s="63"/>
      <c r="H53" s="63"/>
      <c r="I53" s="63"/>
      <c r="J53" s="63"/>
      <c r="K53" s="1093" t="s">
        <v>1721</v>
      </c>
      <c r="L53" s="1093"/>
      <c r="M53" s="1093"/>
      <c r="N53" s="1093"/>
      <c r="O53" s="1093"/>
      <c r="P53" s="1093"/>
      <c r="Q53" s="1093"/>
      <c r="R53" s="1093"/>
      <c r="S53" s="1093"/>
      <c r="T53" s="1093"/>
      <c r="U53" s="1099"/>
      <c r="V53" s="1099"/>
      <c r="W53" s="1098">
        <v>45224</v>
      </c>
      <c r="X53" s="1093"/>
      <c r="Y53" s="1093"/>
      <c r="Z53" s="1093"/>
      <c r="AA53" s="1093"/>
      <c r="AB53" s="1093"/>
      <c r="AC53" s="44"/>
      <c r="AD53" s="44"/>
      <c r="AE53" s="44"/>
      <c r="AF53" s="44"/>
      <c r="AG53" s="44"/>
      <c r="AH53" s="47"/>
      <c r="AI53" s="26"/>
      <c r="AJ53" s="5"/>
      <c r="AK53" s="5"/>
      <c r="AL53" s="5"/>
      <c r="AM53" s="5"/>
      <c r="AN53" s="5"/>
      <c r="AO53" s="5"/>
      <c r="AP53" s="5"/>
    </row>
    <row r="54" spans="1:42" ht="18" customHeight="1">
      <c r="A54" s="16"/>
      <c r="B54" s="26"/>
      <c r="C54" s="5"/>
      <c r="D54" s="5"/>
      <c r="E54" s="39"/>
      <c r="F54" s="39"/>
      <c r="G54" s="39"/>
      <c r="H54" s="39"/>
      <c r="I54" s="39"/>
      <c r="J54" s="39"/>
      <c r="K54" s="1094"/>
      <c r="L54" s="1094"/>
      <c r="M54" s="1094"/>
      <c r="N54" s="1094"/>
      <c r="O54" s="1094"/>
      <c r="P54" s="1094"/>
      <c r="Q54" s="1094"/>
      <c r="R54" s="1094"/>
      <c r="S54" s="1094"/>
      <c r="T54" s="1094"/>
      <c r="U54" s="1094"/>
      <c r="V54" s="1094"/>
      <c r="W54" s="1095"/>
      <c r="X54" s="1096"/>
      <c r="Y54" s="1096"/>
      <c r="Z54" s="1096"/>
      <c r="AA54" s="1096"/>
      <c r="AB54" s="1096"/>
      <c r="AC54" s="5"/>
      <c r="AD54" s="5"/>
      <c r="AE54" s="5"/>
      <c r="AF54" s="5"/>
      <c r="AG54" s="5"/>
      <c r="AH54" s="32"/>
      <c r="AI54" s="26"/>
      <c r="AJ54" s="5"/>
      <c r="AK54" s="5"/>
      <c r="AL54" s="5"/>
      <c r="AM54" s="5"/>
      <c r="AN54" s="5"/>
      <c r="AO54" s="5"/>
      <c r="AP54" s="5"/>
    </row>
    <row r="55" spans="1:42" ht="18" customHeight="1">
      <c r="A55" s="16"/>
      <c r="B55" s="26"/>
      <c r="C55" s="5"/>
      <c r="D55" s="5"/>
      <c r="E55" s="39"/>
      <c r="F55" s="39"/>
      <c r="G55" s="39"/>
      <c r="H55" s="39"/>
      <c r="I55" s="39"/>
      <c r="J55" s="39"/>
      <c r="K55" s="1094"/>
      <c r="L55" s="1094"/>
      <c r="M55" s="1094"/>
      <c r="N55" s="1094"/>
      <c r="O55" s="1094"/>
      <c r="P55" s="1094"/>
      <c r="Q55" s="1094"/>
      <c r="R55" s="1094"/>
      <c r="S55" s="1094"/>
      <c r="T55" s="1094"/>
      <c r="U55" s="1094"/>
      <c r="V55" s="1094"/>
      <c r="W55" s="1095"/>
      <c r="X55" s="1096"/>
      <c r="Y55" s="1096"/>
      <c r="Z55" s="1096"/>
      <c r="AA55" s="1096"/>
      <c r="AB55" s="1096"/>
      <c r="AC55" s="5"/>
      <c r="AD55" s="5"/>
      <c r="AE55" s="5"/>
      <c r="AF55" s="5"/>
      <c r="AG55" s="5"/>
      <c r="AH55" s="32"/>
      <c r="AI55" s="26"/>
      <c r="AJ55" s="5"/>
      <c r="AK55" s="5"/>
      <c r="AL55" s="5"/>
      <c r="AM55" s="5"/>
      <c r="AN55" s="5"/>
      <c r="AO55" s="5"/>
      <c r="AP55" s="5"/>
    </row>
    <row r="56" spans="1:42" ht="18" customHeight="1">
      <c r="A56" s="16"/>
      <c r="B56" s="26"/>
      <c r="C56" s="5"/>
      <c r="D56" s="5"/>
      <c r="E56" s="1090"/>
      <c r="F56" s="1091"/>
      <c r="G56" s="1091"/>
      <c r="H56" s="1091"/>
      <c r="I56" s="40"/>
      <c r="J56" s="40"/>
      <c r="K56" s="1094"/>
      <c r="L56" s="1094"/>
      <c r="M56" s="1094"/>
      <c r="N56" s="1094"/>
      <c r="O56" s="1094"/>
      <c r="P56" s="1094"/>
      <c r="Q56" s="1094"/>
      <c r="R56" s="1094"/>
      <c r="S56" s="1094"/>
      <c r="T56" s="1094"/>
      <c r="U56" s="1094"/>
      <c r="V56" s="1094"/>
      <c r="W56" s="1095"/>
      <c r="X56" s="1096"/>
      <c r="Y56" s="1096"/>
      <c r="Z56" s="1096"/>
      <c r="AA56" s="1096"/>
      <c r="AB56" s="1096"/>
      <c r="AC56" s="5"/>
      <c r="AD56" s="5"/>
      <c r="AE56" s="5"/>
      <c r="AF56" s="5"/>
      <c r="AG56" s="5"/>
      <c r="AH56" s="32"/>
      <c r="AI56" s="26"/>
      <c r="AJ56" s="5"/>
      <c r="AK56" s="5"/>
      <c r="AL56" s="5"/>
      <c r="AM56" s="5"/>
      <c r="AN56" s="5"/>
      <c r="AO56" s="5"/>
      <c r="AP56" s="5"/>
    </row>
    <row r="57" spans="1:42" ht="18" customHeight="1">
      <c r="A57" s="16"/>
      <c r="B57" s="26"/>
      <c r="C57" s="5"/>
      <c r="D57" s="5"/>
      <c r="E57" s="1091"/>
      <c r="F57" s="1091"/>
      <c r="G57" s="1091"/>
      <c r="H57" s="1091"/>
      <c r="I57" s="1090"/>
      <c r="J57" s="1091"/>
      <c r="K57" s="41"/>
      <c r="L57" s="41"/>
      <c r="M57" s="41"/>
      <c r="N57" s="41"/>
      <c r="O57" s="41"/>
      <c r="P57" s="38"/>
      <c r="Q57" s="5"/>
      <c r="R57" s="5"/>
      <c r="S57" s="5"/>
      <c r="T57" s="5"/>
      <c r="U57" s="5"/>
      <c r="V57" s="5"/>
      <c r="W57" s="38"/>
      <c r="X57" s="5"/>
      <c r="Y57" s="5"/>
      <c r="Z57" s="5"/>
      <c r="AA57" s="5"/>
      <c r="AB57" s="5"/>
      <c r="AC57" s="5"/>
      <c r="AD57" s="5"/>
      <c r="AE57" s="5"/>
      <c r="AF57" s="5"/>
      <c r="AG57" s="5"/>
      <c r="AH57" s="32"/>
      <c r="AI57" s="26"/>
      <c r="AJ57" s="5"/>
      <c r="AK57" s="5"/>
      <c r="AL57" s="5"/>
      <c r="AM57" s="5"/>
      <c r="AN57" s="5"/>
      <c r="AO57" s="5"/>
      <c r="AP57" s="5"/>
    </row>
    <row r="58" spans="1:42" ht="13.2">
      <c r="A58" s="16"/>
      <c r="B58" s="26"/>
      <c r="C58" s="5"/>
      <c r="D58" s="5"/>
      <c r="E58" s="42"/>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32"/>
      <c r="AI58" s="26"/>
      <c r="AJ58" s="5"/>
      <c r="AK58" s="5"/>
      <c r="AL58" s="5"/>
      <c r="AM58" s="5"/>
      <c r="AN58" s="5"/>
      <c r="AO58" s="5"/>
      <c r="AP58" s="5"/>
    </row>
    <row r="59" spans="1:42" ht="13.2">
      <c r="A59" s="16"/>
      <c r="B59" s="26"/>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32"/>
      <c r="AI59" s="26"/>
      <c r="AJ59" s="5"/>
      <c r="AK59" s="5"/>
      <c r="AL59" s="5"/>
      <c r="AM59" s="5"/>
      <c r="AN59" s="5"/>
      <c r="AO59" s="5"/>
      <c r="AP59" s="5"/>
    </row>
    <row r="60" spans="1:42" ht="13.2">
      <c r="A60" s="16"/>
      <c r="B60" s="26"/>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32"/>
      <c r="AI60" s="26"/>
      <c r="AJ60" s="5"/>
      <c r="AK60" s="5"/>
      <c r="AL60" s="5"/>
      <c r="AM60" s="5"/>
      <c r="AN60" s="5"/>
      <c r="AO60" s="5"/>
      <c r="AP60" s="5"/>
    </row>
    <row r="61" spans="1:42" ht="19.5" customHeight="1">
      <c r="A61" s="16"/>
      <c r="B61" s="36"/>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4"/>
      <c r="AH61" s="37">
        <v>1</v>
      </c>
      <c r="AI61" s="26"/>
      <c r="AJ61" s="5"/>
      <c r="AK61" s="5"/>
      <c r="AL61" s="5"/>
      <c r="AM61" s="5"/>
      <c r="AN61" s="5"/>
      <c r="AO61" s="5"/>
      <c r="AP61" s="5"/>
    </row>
    <row r="62" spans="1:42" ht="13.2" hidden="1">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row>
    <row r="63" spans="1:42" ht="13.2" hidden="1">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row>
    <row r="64" spans="1:42" ht="13.2" hidden="1">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row>
    <row r="65" spans="2:42" ht="13.2" hidden="1">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row>
    <row r="66" spans="2:42" ht="13.2" hidden="1">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row>
    <row r="67" spans="2:42" ht="13.2" hidden="1">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row>
    <row r="68" spans="2:42" ht="13.2" hidden="1">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row>
    <row r="69" spans="2:42" ht="13.2" hidden="1">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row>
    <row r="70" spans="2:42" ht="13.2" hidden="1">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row>
    <row r="71" spans="2:42" ht="13.2" hidden="1">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row>
    <row r="72" spans="2:42" ht="13.2" hidden="1">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row>
    <row r="73" spans="2:42" ht="13.2" hidden="1">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row>
    <row r="74" spans="2:42" ht="13.2" hidden="1">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row>
    <row r="75" spans="2:42" ht="13.2" hidden="1">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row>
    <row r="76" spans="2:42" ht="13.2" hidden="1">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row>
    <row r="77" spans="2:42" ht="13.2" hidden="1">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row>
    <row r="78" spans="2:42" ht="13.2" hidden="1">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row>
    <row r="79" spans="2:42" ht="13.2" hidden="1">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row>
    <row r="80" spans="2:42" ht="13.2" hidden="1">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row>
    <row r="81" spans="2:42" ht="13.2" hidden="1">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row>
    <row r="82" spans="2:42" ht="13.2" hidden="1">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row>
    <row r="83" spans="2:42" ht="13.2" hidden="1">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row>
    <row r="84" spans="2:42" ht="13.2" hidden="1">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row>
    <row r="85" spans="2:42" ht="13.2" hidden="1">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row>
    <row r="86" spans="2:42" ht="13.2" hidden="1">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row>
    <row r="87" spans="2:42" ht="13.2" hidden="1">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row>
    <row r="88" spans="2:42" ht="13.2" hidden="1">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row>
    <row r="89" spans="2:42" ht="13.2" hidden="1">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row>
    <row r="90" spans="2:42" ht="13.2" hidden="1">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row>
    <row r="91" spans="2:42" ht="13.2" hidden="1">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row>
    <row r="92" spans="2:42" ht="13.2" hidden="1">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row>
    <row r="93" spans="2:42" ht="13.2" hidden="1">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row>
    <row r="94" spans="2:42" ht="13.2" hidden="1">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row>
    <row r="95" spans="2:42" ht="13.2" hidden="1">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row>
    <row r="96" spans="2:42" ht="13.2" hidden="1">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row>
    <row r="97" spans="2:42" ht="13.2" hidden="1">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row>
    <row r="98" spans="2:42" ht="13.2" hidden="1">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row>
    <row r="99" spans="2:42" ht="13.2" hidden="1">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row>
    <row r="100" spans="2:42" ht="13.2" hidden="1">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row>
    <row r="101" spans="2:42" ht="13.2" hidden="1">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row>
    <row r="102" spans="2:42" ht="13.2" hidden="1">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row>
    <row r="103" spans="2:42" ht="13.2" hidden="1">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row>
    <row r="104" spans="2:42" ht="13.2" hidden="1">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row>
    <row r="105" spans="2:42" ht="13.2" hidden="1">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row>
    <row r="106" spans="2:42" ht="13.2" hidden="1">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row>
    <row r="107" spans="2:42" ht="13.2" hidden="1">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row>
    <row r="108" spans="2:42" ht="13.2" hidden="1">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row>
    <row r="109" spans="2:42" ht="13.2" hidden="1">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row>
    <row r="110" spans="2:42" ht="13.2" hidden="1">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row>
    <row r="111" spans="2:42" ht="13.2" hidden="1">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row>
    <row r="112" spans="2:42" ht="13.2" hidden="1">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row>
    <row r="113" spans="2:42" ht="13.2" hidden="1">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row>
    <row r="114" spans="2:42" ht="13.2" hidden="1">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row>
    <row r="115" spans="2:42" ht="13.2" hidden="1">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row>
    <row r="116" spans="2:42" ht="13.2" hidden="1">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row>
    <row r="117" spans="2:42" ht="13.2" hidden="1">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row>
    <row r="118" spans="2:42" ht="13.2" hidden="1">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row>
    <row r="119" spans="2:42" ht="13.2" hidden="1">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row>
    <row r="120" spans="2:42" ht="13.2" hidden="1">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row>
    <row r="121" spans="2:42" ht="13.2" hidden="1">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row>
    <row r="122" spans="2:42" ht="13.2" hidden="1">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row>
    <row r="123" spans="2:42" ht="13.2" hidden="1">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row>
    <row r="124" spans="2:42" ht="13.2" hidden="1">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row>
    <row r="125" spans="2:42" ht="13.2" hidden="1">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row>
    <row r="126" spans="2:42" ht="13.2" hidden="1">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row>
    <row r="127" spans="2:42" ht="13.2" hidden="1">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row>
    <row r="128" spans="2:42" ht="13.2" hidden="1">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row>
    <row r="129" spans="2:42" ht="13.2" hidden="1">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row>
    <row r="130" spans="2:42" ht="13.2" hidden="1">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row>
    <row r="131" spans="2:42" ht="13.2" hidden="1">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row>
    <row r="132" spans="2:42" ht="13.2" hidden="1">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row>
    <row r="133" spans="2:42" ht="13.2" hidden="1">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row>
    <row r="134" spans="2:42" ht="13.2" hidden="1">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row>
    <row r="135" spans="2:42" ht="13.2" hidden="1">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row>
    <row r="136" spans="2:42" ht="13.2" hidden="1">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row>
    <row r="137" spans="2:42" ht="13.2" hidden="1">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row>
    <row r="138" spans="2:42" ht="13.2" hidden="1">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row>
    <row r="139" spans="2:42" ht="13.2" hidden="1">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row>
    <row r="140" spans="2:42" ht="13.2" hidden="1">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row>
    <row r="141" spans="2:42" ht="13.2" hidden="1">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row>
    <row r="142" spans="2:42" ht="13.2" hidden="1">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row>
    <row r="143" spans="2:42" ht="13.2" hidden="1">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row>
    <row r="144" spans="2:42" ht="13.2" hidden="1">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row>
    <row r="145" spans="2:42" ht="13.2" hidden="1">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row>
    <row r="146" spans="2:42" ht="13.2" hidden="1">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row>
    <row r="147" spans="2:42" ht="13.2" hidden="1">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row>
    <row r="148" spans="2:42" ht="13.2" hidden="1">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row>
    <row r="149" spans="2:42" ht="13.2" hidden="1">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row>
    <row r="150" spans="2:42" ht="13.2" hidden="1">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row>
    <row r="151" spans="2:42" ht="13.2" hidden="1">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row>
    <row r="152" spans="2:42" ht="13.2" hidden="1">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row>
    <row r="153" spans="2:42" ht="13.2" hidden="1">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row>
    <row r="154" spans="2:42" ht="13.2" hidden="1">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row>
    <row r="155" spans="2:42" ht="13.2" hidden="1">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row>
    <row r="156" spans="2:42" ht="13.2" hidden="1">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row>
    <row r="157" spans="2:42" ht="13.2" hidden="1">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row>
    <row r="158" spans="2:42" ht="13.2" hidden="1">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row>
    <row r="159" spans="2:42" ht="13.2" hidden="1">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row>
    <row r="160" spans="2:42" ht="13.2" hidden="1">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row>
    <row r="161" spans="2:42" ht="13.2" hidden="1">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row>
    <row r="162" spans="2:42" ht="13.2" hidden="1">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row>
    <row r="163" spans="2:42" ht="13.2" hidden="1">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row>
    <row r="164" spans="2:42" ht="13.2" hidden="1">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row>
    <row r="165" spans="2:42" ht="13.2" hidden="1">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row>
    <row r="166" spans="2:42" ht="13.2" hidden="1">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row>
    <row r="167" spans="2:42" ht="13.2" hidden="1">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row>
    <row r="168" spans="2:42" ht="13.2" hidden="1">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row>
    <row r="169" spans="2:42" ht="13.2" hidden="1">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row>
    <row r="170" spans="2:42" ht="13.2" hidden="1">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row>
    <row r="171" spans="2:42" ht="13.2" hidden="1">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row>
    <row r="172" spans="2:42" ht="13.2" hidden="1">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row>
    <row r="173" spans="2:42" ht="13.2" hidden="1">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row>
    <row r="174" spans="2:42" ht="13.2" hidden="1">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row>
    <row r="175" spans="2:42" ht="13.2" hidden="1">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row>
    <row r="176" spans="2:42" ht="13.2" hidden="1">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row>
    <row r="177" spans="2:42" ht="13.2" hidden="1">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row>
    <row r="178" spans="2:42" ht="13.2" hidden="1">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row>
    <row r="179" spans="2:42" ht="13.2" hidden="1">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row>
    <row r="180" spans="2:42" ht="13.2" hidden="1">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row>
    <row r="181" spans="2:42" ht="13.2" hidden="1">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row>
    <row r="182" spans="2:42" ht="13.2" hidden="1">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row>
    <row r="183" spans="2:42" ht="13.2" hidden="1">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row>
    <row r="184" spans="2:42" ht="13.2" hidden="1">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row>
    <row r="185" spans="2:42" ht="13.2" hidden="1">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row>
    <row r="186" spans="2:42" ht="13.2" hidden="1">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row>
    <row r="187" spans="2:42" ht="13.2" hidden="1">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row>
    <row r="188" spans="2:42" ht="13.2" hidden="1">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row>
    <row r="189" spans="2:42" ht="13.2" hidden="1">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row>
    <row r="190" spans="2:42" ht="13.2" hidden="1">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row>
    <row r="191" spans="2:42" ht="13.2" hidden="1">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row>
    <row r="192" spans="2:42" ht="13.2" hidden="1">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row>
    <row r="193" spans="2:42" ht="13.2" hidden="1">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row>
    <row r="194" spans="2:42" ht="13.2" hidden="1">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row>
    <row r="195" spans="2:42" ht="13.2" hidden="1">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row>
    <row r="196" spans="2:42" ht="13.2" hidden="1">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row>
    <row r="197" spans="2:42" ht="13.2" hidden="1">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row>
    <row r="198" spans="2:42" ht="13.2" hidden="1">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row>
    <row r="199" spans="2:42" ht="13.2" hidden="1">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row>
    <row r="200" spans="2:42" ht="13.2" hidden="1">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row>
    <row r="201" spans="2:42" ht="13.2" hidden="1">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row>
    <row r="202" spans="2:42" ht="13.2" hidden="1">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row>
    <row r="203" spans="2:42" ht="13.2" hidden="1">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row>
    <row r="204" spans="2:42" ht="13.2" hidden="1">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row>
    <row r="205" spans="2:42" ht="13.2" hidden="1">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row>
    <row r="206" spans="2:42" ht="13.2" hidden="1">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row>
    <row r="207" spans="2:42" ht="13.2" hidden="1">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row>
    <row r="208" spans="2:42" ht="13.2" hidden="1">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row>
    <row r="209" spans="2:42" ht="13.2" hidden="1">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row>
    <row r="210" spans="2:42" ht="13.2" hidden="1">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row>
    <row r="211" spans="2:42" ht="13.2" hidden="1">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row>
    <row r="212" spans="2:42" ht="13.2" hidden="1">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row>
    <row r="213" spans="2:42" ht="13.2" hidden="1">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row>
    <row r="214" spans="2:42" ht="13.2" hidden="1">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row>
    <row r="215" spans="2:42" ht="13.2" hidden="1">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row>
    <row r="216" spans="2:42" ht="13.2" hidden="1">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row>
    <row r="217" spans="2:42" ht="13.2" hidden="1">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row>
    <row r="218" spans="2:42" ht="13.2" hidden="1">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row>
    <row r="219" spans="2:42" ht="13.2" hidden="1">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row>
    <row r="220" spans="2:42" ht="13.2" hidden="1">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row>
    <row r="221" spans="2:42" ht="13.2" hidden="1">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row>
    <row r="222" spans="2:42" ht="13.2" hidden="1">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row>
    <row r="223" spans="2:42" ht="13.2" hidden="1">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row>
    <row r="224" spans="2:42" ht="13.2" hidden="1">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row>
    <row r="225" spans="2:42" ht="13.2" hidden="1">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row>
    <row r="226" spans="2:42" ht="13.2" hidden="1">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row>
    <row r="227" spans="2:42" ht="13.2" hidden="1">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row>
    <row r="228" spans="2:42" ht="13.2" hidden="1">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row>
    <row r="229" spans="2:42" ht="13.2" hidden="1">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row>
    <row r="230" spans="2:42" ht="13.2" hidden="1">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row>
    <row r="231" spans="2:42" ht="13.2" hidden="1">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row>
    <row r="232" spans="2:42" ht="13.2" hidden="1">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row>
    <row r="233" spans="2:42" ht="13.2" hidden="1">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row>
    <row r="234" spans="2:42" ht="13.2" hidden="1">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row>
    <row r="235" spans="2:42" ht="13.2" hidden="1">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row>
    <row r="236" spans="2:42" ht="13.2" hidden="1">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row>
    <row r="237" spans="2:42" ht="13.2" hidden="1">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row>
    <row r="238" spans="2:42" ht="13.2" hidden="1">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row>
    <row r="239" spans="2:42" ht="13.2" hidden="1">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row>
    <row r="240" spans="2:42" ht="13.2" hidden="1">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row>
    <row r="241" spans="2:42" ht="13.2" hidden="1">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row>
    <row r="242" spans="2:42" ht="13.2" hidden="1">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row>
    <row r="243" spans="2:42" ht="13.2" hidden="1">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row>
    <row r="244" spans="2:42" ht="13.2" hidden="1">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row>
    <row r="245" spans="2:42" ht="13.2" hidden="1">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row>
    <row r="246" spans="2:42" ht="13.2" hidden="1">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row>
    <row r="247" spans="2:42" ht="13.2" hidden="1">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row>
    <row r="248" spans="2:42" ht="13.2" hidden="1">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row>
    <row r="249" spans="2:42" ht="13.2" hidden="1">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row>
    <row r="250" spans="2:42" ht="13.2" hidden="1">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row>
    <row r="251" spans="2:42" ht="13.2" hidden="1">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row>
    <row r="252" spans="2:42" ht="13.2" hidden="1">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row>
    <row r="253" spans="2:42" ht="13.2" hidden="1">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row>
    <row r="254" spans="2:42" ht="13.2" hidden="1">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row>
    <row r="255" spans="2:42" ht="13.2" hidden="1">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row>
    <row r="256" spans="2:42" ht="13.2" hidden="1">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row>
    <row r="257" spans="2:42" ht="13.2" hidden="1">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row>
    <row r="258" spans="2:42" ht="13.2" hidden="1">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row>
    <row r="259" spans="2:42" ht="13.2" hidden="1">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row>
    <row r="260" spans="2:42" ht="13.2" hidden="1">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row>
    <row r="261" spans="2:42" ht="13.2" hidden="1">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row>
    <row r="262" spans="2:42" ht="13.2" hidden="1">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row>
    <row r="263" spans="2:42" ht="13.2" hidden="1">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row>
    <row r="264" spans="2:42" ht="13.2" hidden="1">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row>
    <row r="265" spans="2:42" ht="13.2" hidden="1">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row>
    <row r="266" spans="2:42" ht="13.2" hidden="1">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row>
    <row r="267" spans="2:42" ht="13.2" hidden="1">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row>
    <row r="268" spans="2:42" ht="13.2" hidden="1">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row>
    <row r="269" spans="2:42" ht="13.2" hidden="1">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row>
    <row r="270" spans="2:42" ht="13.2" hidden="1">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row>
    <row r="271" spans="2:42" ht="13.2" hidden="1">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row>
    <row r="272" spans="2:42" ht="13.2" hidden="1">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row>
    <row r="273" spans="2:42" ht="13.2" hidden="1">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row>
    <row r="274" spans="2:42" ht="13.2" hidden="1">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row>
    <row r="275" spans="2:42" ht="13.2" hidden="1">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row>
    <row r="276" spans="2:42" ht="13.2" hidden="1">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row>
    <row r="277" spans="2:42" ht="13.2" hidden="1">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row>
    <row r="278" spans="2:42" ht="13.2" hidden="1">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row>
    <row r="279" spans="2:42" ht="13.2" hidden="1">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row>
    <row r="280" spans="2:42" ht="13.2" hidden="1">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row>
    <row r="281" spans="2:42" ht="13.2" hidden="1">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row>
    <row r="282" spans="2:42" ht="13.2" hidden="1">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row>
    <row r="283" spans="2:42" ht="13.2" hidden="1">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row>
    <row r="284" spans="2:42" ht="13.2" hidden="1">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row>
    <row r="285" spans="2:42" ht="13.2" hidden="1">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row>
    <row r="286" spans="2:42" ht="13.2" hidden="1">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row>
    <row r="287" spans="2:42" ht="13.2" hidden="1">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row>
    <row r="288" spans="2:42" ht="13.2" hidden="1">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row>
    <row r="289" spans="2:42" ht="13.2" hidden="1">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row>
    <row r="290" spans="2:42" ht="13.2" hidden="1">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row>
    <row r="291" spans="2:42" ht="13.2" hidden="1">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row>
    <row r="292" spans="2:42" ht="13.2" hidden="1">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row>
    <row r="293" spans="2:42" ht="13.2" hidden="1">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row>
    <row r="294" spans="2:42" ht="13.2" hidden="1">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row>
    <row r="295" spans="2:42" ht="13.2" hidden="1">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row>
    <row r="296" spans="2:42" ht="13.2" hidden="1">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row>
    <row r="297" spans="2:42" ht="13.2" hidden="1">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row>
    <row r="298" spans="2:42" ht="13.2" hidden="1">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row>
    <row r="299" spans="2:42" ht="13.2" hidden="1">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row>
    <row r="300" spans="2:42" ht="13.2" hidden="1">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row>
    <row r="301" spans="2:42" ht="13.2" hidden="1">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row>
    <row r="302" spans="2:42" ht="13.2" hidden="1">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row>
    <row r="303" spans="2:42" ht="13.2" hidden="1">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row>
    <row r="304" spans="2:42" ht="13.2" hidden="1">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row>
    <row r="305" spans="2:42" ht="13.2" hidden="1">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row>
    <row r="306" spans="2:42" ht="13.2" hidden="1">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row>
    <row r="307" spans="2:42" ht="13.2" hidden="1">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row>
    <row r="308" spans="2:42" ht="13.2" hidden="1">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row>
    <row r="309" spans="2:42" ht="13.2" hidden="1">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row>
    <row r="310" spans="2:42" ht="13.2" hidden="1">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row>
    <row r="311" spans="2:42" ht="13.2" hidden="1">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row>
    <row r="312" spans="2:42" ht="13.2" hidden="1">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row>
    <row r="313" spans="2:42" ht="13.2" hidden="1">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row>
    <row r="314" spans="2:42" ht="13.2" hidden="1">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row>
    <row r="315" spans="2:42" ht="13.2" hidden="1">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row>
    <row r="316" spans="2:42" ht="13.2" hidden="1">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row>
    <row r="317" spans="2:42" ht="13.2" hidden="1">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row>
    <row r="318" spans="2:42" ht="13.2" hidden="1">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row>
    <row r="319" spans="2:42" ht="13.2" hidden="1">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row>
    <row r="320" spans="2:42" ht="13.2" hidden="1">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row>
    <row r="321" spans="2:42" ht="13.2" hidden="1">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row>
    <row r="322" spans="2:42" ht="13.2" hidden="1">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row>
    <row r="323" spans="2:42" ht="13.2" hidden="1">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row>
    <row r="324" spans="2:42" ht="13.2" hidden="1">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row>
    <row r="325" spans="2:42" ht="13.2" hidden="1">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row>
    <row r="326" spans="2:42" ht="13.2" hidden="1">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row>
    <row r="327" spans="2:42" ht="13.2" hidden="1">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row>
    <row r="328" spans="2:42" ht="13.2" hidden="1">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row>
    <row r="329" spans="2:42" ht="13.2" hidden="1">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row>
    <row r="330" spans="2:42" ht="13.2" hidden="1">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row>
    <row r="331" spans="2:42" ht="13.2" hidden="1">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row>
    <row r="332" spans="2:42" ht="13.2" hidden="1">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row>
    <row r="333" spans="2:42" ht="13.2" hidden="1">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row>
    <row r="334" spans="2:42" ht="13.2" hidden="1">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row>
    <row r="335" spans="2:42" ht="13.2" hidden="1">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row>
    <row r="336" spans="2:42" ht="13.2" hidden="1">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row>
    <row r="337" spans="2:42" ht="13.2" hidden="1">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row>
    <row r="338" spans="2:42" ht="13.2" hidden="1">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row>
    <row r="339" spans="2:42" ht="13.2" hidden="1">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row>
    <row r="340" spans="2:42" ht="13.2" hidden="1">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row>
    <row r="341" spans="2:42" ht="13.2" hidden="1">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row>
    <row r="342" spans="2:42" ht="13.2" hidden="1">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row>
    <row r="343" spans="2:42" ht="13.2" hidden="1">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row>
    <row r="344" spans="2:42" ht="13.2" hidden="1">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row>
    <row r="345" spans="2:42" ht="13.2" hidden="1">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row>
    <row r="346" spans="2:42" ht="13.2" hidden="1">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row>
    <row r="347" spans="2:42" ht="13.2" hidden="1">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row>
    <row r="348" spans="2:42" ht="13.2" hidden="1">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row>
    <row r="349" spans="2:42" ht="13.2" hidden="1">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row>
    <row r="350" spans="2:42" ht="13.2" hidden="1">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row>
    <row r="351" spans="2:42" ht="13.2" hidden="1">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row>
    <row r="352" spans="2:42" ht="13.2" hidden="1">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row>
    <row r="353" spans="2:42" ht="13.2" hidden="1">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row>
    <row r="354" spans="2:42" ht="13.2" hidden="1">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row>
    <row r="355" spans="2:42" ht="13.2" hidden="1">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row>
    <row r="356" spans="2:42" ht="13.2" hidden="1">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row>
    <row r="357" spans="2:42" ht="13.2" hidden="1">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row>
    <row r="358" spans="2:42" ht="13.2" hidden="1">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row>
    <row r="359" spans="2:42" ht="13.2" hidden="1">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row>
    <row r="360" spans="2:42" ht="13.2" hidden="1">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row>
    <row r="361" spans="2:42" ht="13.2" hidden="1">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row>
    <row r="362" spans="2:42" ht="13.2" hidden="1">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row>
    <row r="363" spans="2:42" ht="13.2" hidden="1">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row>
    <row r="364" spans="2:42" ht="13.2" hidden="1">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row>
    <row r="365" spans="2:42" ht="13.2" hidden="1">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row>
    <row r="366" spans="2:42" ht="13.2" hidden="1">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row>
    <row r="367" spans="2:42" ht="13.2" hidden="1">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row>
    <row r="368" spans="2:42" ht="13.2" hidden="1">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row>
    <row r="369" spans="2:42" ht="13.2" hidden="1">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row>
    <row r="370" spans="2:42" ht="13.2" hidden="1">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row>
    <row r="371" spans="2:42" ht="13.2" hidden="1">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row>
    <row r="372" spans="2:42" ht="13.2" hidden="1">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row>
    <row r="373" spans="2:42" ht="13.2" hidden="1">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row>
    <row r="374" spans="2:42" ht="13.2" hidden="1">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row>
    <row r="375" spans="2:42" ht="13.2" hidden="1">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row>
    <row r="376" spans="2:42" ht="13.2" hidden="1">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row>
    <row r="377" spans="2:42" ht="13.2" hidden="1">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row>
    <row r="378" spans="2:42" ht="13.2" hidden="1">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row>
    <row r="379" spans="2:42" ht="13.2" hidden="1">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row>
    <row r="380" spans="2:42" ht="13.2" hidden="1">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row>
    <row r="381" spans="2:42" ht="13.2" hidden="1">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row>
    <row r="382" spans="2:42" ht="13.2" hidden="1">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row>
    <row r="383" spans="2:42" ht="13.2" hidden="1">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row>
    <row r="384" spans="2:42" ht="13.2" hidden="1">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row>
    <row r="385" spans="2:42" ht="13.2" hidden="1">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row>
    <row r="386" spans="2:42" ht="13.2" hidden="1">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row>
    <row r="387" spans="2:42" ht="13.2" hidden="1">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row>
    <row r="388" spans="2:42" ht="13.2" hidden="1">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row>
    <row r="389" spans="2:42" ht="13.2" hidden="1">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row>
    <row r="390" spans="2:42" ht="13.2" hidden="1">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row>
    <row r="391" spans="2:42" ht="13.2" hidden="1">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row>
    <row r="392" spans="2:42" ht="13.2" hidden="1">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row>
    <row r="393" spans="2:42" ht="13.2" hidden="1">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row>
    <row r="394" spans="2:42" ht="13.2" hidden="1">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row>
    <row r="395" spans="2:42" ht="13.2" hidden="1">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row>
    <row r="396" spans="2:42" ht="13.2" hidden="1">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row>
    <row r="397" spans="2:42" ht="13.2" hidden="1">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row>
    <row r="398" spans="2:42" ht="13.2" hidden="1">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row>
    <row r="399" spans="2:42" ht="13.2" hidden="1">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row>
    <row r="400" spans="2:42" ht="13.2" hidden="1">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row>
    <row r="401" spans="2:42" ht="13.2" hidden="1">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row>
    <row r="402" spans="2:42" ht="13.2" hidden="1">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row>
    <row r="403" spans="2:42" ht="13.2" hidden="1">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row>
    <row r="404" spans="2:42" ht="13.2" hidden="1">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row>
    <row r="405" spans="2:42" ht="13.2" hidden="1">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row>
    <row r="406" spans="2:42" ht="13.2" hidden="1">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row>
    <row r="407" spans="2:42" ht="13.2" hidden="1">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row>
    <row r="408" spans="2:42" ht="13.2" hidden="1">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row>
    <row r="409" spans="2:42" ht="13.2" hidden="1">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row>
    <row r="410" spans="2:42" ht="13.2" hidden="1">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row>
    <row r="411" spans="2:42" ht="13.2" hidden="1">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row>
    <row r="412" spans="2:42" ht="13.2" hidden="1">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row>
    <row r="413" spans="2:42" ht="13.2" hidden="1">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row>
    <row r="414" spans="2:42" ht="13.2" hidden="1">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row>
    <row r="415" spans="2:42" ht="13.2" hidden="1">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row>
    <row r="416" spans="2:42" ht="13.2" hidden="1">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row>
    <row r="417" spans="2:42" ht="13.2" hidden="1">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row>
    <row r="418" spans="2:42" ht="13.2" hidden="1">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row>
    <row r="419" spans="2:42" ht="13.2" hidden="1">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row>
    <row r="420" spans="2:42" ht="13.2" hidden="1">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row>
    <row r="421" spans="2:42" ht="13.2" hidden="1">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row>
    <row r="422" spans="2:42" ht="13.2" hidden="1">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row>
    <row r="423" spans="2:42" ht="13.2" hidden="1">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row>
    <row r="424" spans="2:42" ht="13.2" hidden="1">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row>
    <row r="425" spans="2:42" ht="13.2" hidden="1">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row>
    <row r="426" spans="2:42" ht="13.2" hidden="1">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row>
    <row r="427" spans="2:42" ht="13.2" hidden="1">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row>
    <row r="428" spans="2:42" ht="13.2" hidden="1">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row>
    <row r="429" spans="2:42" ht="13.2" hidden="1">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row>
    <row r="430" spans="2:42" ht="13.2" hidden="1">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row>
    <row r="431" spans="2:42" ht="13.2" hidden="1">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row>
    <row r="432" spans="2:42" ht="13.2" hidden="1">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row>
    <row r="433" spans="2:42" ht="13.2" hidden="1">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row>
    <row r="434" spans="2:42" ht="13.2" hidden="1">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row>
    <row r="435" spans="2:42" ht="13.2" hidden="1">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row>
    <row r="436" spans="2:42" ht="13.2" hidden="1">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row>
    <row r="437" spans="2:42" ht="13.2" hidden="1">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row>
    <row r="438" spans="2:42" ht="13.2" hidden="1">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row>
    <row r="439" spans="2:42" ht="13.2" hidden="1">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row>
    <row r="440" spans="2:42" ht="13.2" hidden="1">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row>
    <row r="441" spans="2:42" ht="13.2" hidden="1">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row>
    <row r="442" spans="2:42" ht="13.2" hidden="1">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row>
    <row r="443" spans="2:42" ht="13.2" hidden="1">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row>
    <row r="444" spans="2:42" ht="13.2" hidden="1">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row>
    <row r="445" spans="2:42" ht="13.2" hidden="1">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row>
    <row r="446" spans="2:42" ht="13.2" hidden="1">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row>
    <row r="447" spans="2:42" ht="13.2" hidden="1">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row>
    <row r="448" spans="2:42" ht="13.2" hidden="1">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row>
    <row r="449" spans="2:42" ht="13.2" hidden="1">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row>
    <row r="450" spans="2:42" ht="13.2" hidden="1">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row>
    <row r="451" spans="2:42" ht="13.2" hidden="1">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row>
    <row r="452" spans="2:42" ht="13.2" hidden="1">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row>
    <row r="453" spans="2:42" ht="13.2" hidden="1">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row>
    <row r="454" spans="2:42" ht="13.2" hidden="1">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row>
    <row r="455" spans="2:42" ht="13.2" hidden="1">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row>
    <row r="456" spans="2:42" ht="13.2" hidden="1">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row>
    <row r="457" spans="2:42" ht="13.2" hidden="1">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row>
    <row r="458" spans="2:42" ht="13.2" hidden="1">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row>
    <row r="459" spans="2:42" ht="13.2" hidden="1">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row>
    <row r="460" spans="2:42" ht="13.2" hidden="1">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row>
    <row r="461" spans="2:42" ht="13.2" hidden="1">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row>
    <row r="462" spans="2:42" ht="13.2" hidden="1">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row>
    <row r="463" spans="2:42" ht="13.2" hidden="1">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row>
    <row r="464" spans="2:42" ht="13.2" hidden="1">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row>
    <row r="465" spans="2:42" ht="13.2" hidden="1">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row>
    <row r="466" spans="2:42" ht="13.2" hidden="1">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row>
    <row r="467" spans="2:42" ht="13.2" hidden="1">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row>
    <row r="468" spans="2:42" ht="13.2" hidden="1">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row>
    <row r="469" spans="2:42" ht="13.2" hidden="1">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row>
    <row r="470" spans="2:42" ht="13.2" hidden="1">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row>
    <row r="471" spans="2:42" ht="13.2" hidden="1">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row>
    <row r="472" spans="2:42" ht="13.2" hidden="1">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row>
    <row r="473" spans="2:42" ht="13.2" hidden="1">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row>
    <row r="474" spans="2:42" ht="13.2" hidden="1">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row>
    <row r="475" spans="2:42" ht="13.2" hidden="1">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row>
    <row r="476" spans="2:42" ht="13.2" hidden="1">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row>
    <row r="477" spans="2:42" ht="13.2" hidden="1">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row>
    <row r="478" spans="2:42" ht="13.2" hidden="1">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row>
    <row r="479" spans="2:42" ht="13.2" hidden="1">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row>
    <row r="480" spans="2:42" ht="13.2" hidden="1">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row>
    <row r="481" spans="2:42" ht="13.2" hidden="1">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row>
    <row r="482" spans="2:42" ht="13.2" hidden="1">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row>
    <row r="483" spans="2:42" ht="13.2" hidden="1">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row>
    <row r="484" spans="2:42" ht="13.2" hidden="1">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row>
    <row r="485" spans="2:42" ht="13.2" hidden="1">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row>
    <row r="486" spans="2:42" ht="13.2" hidden="1">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row>
    <row r="487" spans="2:42" ht="13.2" hidden="1">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row>
    <row r="488" spans="2:42" ht="13.2" hidden="1">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row>
    <row r="489" spans="2:42" ht="13.2" hidden="1">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row>
    <row r="490" spans="2:42" ht="13.2" hidden="1">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row>
    <row r="491" spans="2:42" ht="13.2" hidden="1">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row>
    <row r="492" spans="2:42" ht="13.2" hidden="1">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row>
    <row r="493" spans="2:42" ht="13.2" hidden="1">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row>
    <row r="494" spans="2:42" ht="13.2" hidden="1">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row>
    <row r="495" spans="2:42" ht="13.2" hidden="1">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row>
    <row r="496" spans="2:42" ht="13.2" hidden="1">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row>
    <row r="497" spans="2:42" ht="13.2" hidden="1">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row>
    <row r="498" spans="2:42" ht="13.2" hidden="1">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row>
    <row r="499" spans="2:42" ht="13.2" hidden="1">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row>
    <row r="500" spans="2:42" ht="13.2" hidden="1">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row>
    <row r="501" spans="2:42" ht="13.2" hidden="1">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row>
    <row r="502" spans="2:42" ht="13.2" hidden="1">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row>
    <row r="503" spans="2:42" ht="13.2" hidden="1">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row>
    <row r="504" spans="2:42" ht="13.2" hidden="1">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row>
    <row r="505" spans="2:42" ht="13.2" hidden="1">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row>
    <row r="506" spans="2:42" ht="13.2" hidden="1">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row>
    <row r="507" spans="2:42" ht="13.2" hidden="1">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row>
    <row r="508" spans="2:42" ht="13.2" hidden="1">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row>
    <row r="509" spans="2:42" ht="13.2" hidden="1">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row>
    <row r="510" spans="2:42" ht="13.2" hidden="1">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row>
    <row r="511" spans="2:42" ht="13.2" hidden="1">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row>
    <row r="512" spans="2:42" ht="13.2" hidden="1">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row>
    <row r="513" spans="2:42" ht="13.2" hidden="1">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row>
    <row r="514" spans="2:42" ht="13.2" hidden="1">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row>
    <row r="515" spans="2:42" ht="13.2" hidden="1">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row>
    <row r="516" spans="2:42" ht="13.2" hidden="1">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row>
    <row r="517" spans="2:42" ht="13.2" hidden="1">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row>
    <row r="518" spans="2:42" ht="13.2" hidden="1">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row>
    <row r="519" spans="2:42" ht="13.2" hidden="1">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row>
    <row r="520" spans="2:42" ht="13.2" hidden="1">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row>
    <row r="521" spans="2:42" ht="13.2" hidden="1">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row>
    <row r="522" spans="2:42" ht="13.2" hidden="1">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row>
    <row r="523" spans="2:42" ht="13.2" hidden="1">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row>
    <row r="524" spans="2:42" ht="13.2" hidden="1">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row>
    <row r="525" spans="2:42" ht="13.2" hidden="1">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row>
    <row r="526" spans="2:42" ht="13.2" hidden="1">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row>
    <row r="527" spans="2:42" ht="13.2" hidden="1">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row>
    <row r="528" spans="2:42" ht="13.2" hidden="1">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row>
    <row r="529" spans="2:42" ht="13.2" hidden="1">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row>
    <row r="530" spans="2:42" ht="13.2" hidden="1">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row>
    <row r="531" spans="2:42" ht="13.2" hidden="1">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row>
    <row r="532" spans="2:42" ht="13.2" hidden="1">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row>
    <row r="533" spans="2:42" ht="13.2" hidden="1">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row>
    <row r="534" spans="2:42" ht="13.2" hidden="1">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row>
    <row r="535" spans="2:42" ht="13.2" hidden="1">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row>
    <row r="536" spans="2:42" ht="13.2" hidden="1">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row>
    <row r="537" spans="2:42" ht="13.2" hidden="1">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row>
    <row r="538" spans="2:42" ht="13.2" hidden="1">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row>
    <row r="539" spans="2:42" ht="13.2" hidden="1">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row>
    <row r="540" spans="2:42" ht="13.2" hidden="1">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row>
    <row r="541" spans="2:42" ht="13.2" hidden="1">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row>
    <row r="542" spans="2:42" ht="13.2" hidden="1">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row>
    <row r="543" spans="2:42" ht="13.2" hidden="1">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row>
    <row r="544" spans="2:42" ht="13.2" hidden="1">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row>
    <row r="545" spans="2:42" ht="13.2" hidden="1">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row>
    <row r="546" spans="2:42" ht="13.2" hidden="1">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row>
    <row r="547" spans="2:42" ht="13.2" hidden="1">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row>
    <row r="548" spans="2:42" ht="13.2" hidden="1">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row>
    <row r="549" spans="2:42" ht="13.2" hidden="1">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row>
    <row r="550" spans="2:42" ht="13.2" hidden="1">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row>
    <row r="551" spans="2:42" ht="13.2" hidden="1">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row>
    <row r="552" spans="2:42" ht="13.2" hidden="1">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row>
    <row r="553" spans="2:42" ht="13.2" hidden="1">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row>
    <row r="554" spans="2:42" ht="13.2" hidden="1">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row>
    <row r="555" spans="2:42" ht="13.2" hidden="1">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row>
    <row r="556" spans="2:42" ht="13.2" hidden="1">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row>
    <row r="557" spans="2:42" ht="13.2" hidden="1">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row>
    <row r="558" spans="2:42" ht="13.2" hidden="1">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row>
    <row r="559" spans="2:42" ht="13.2" hidden="1">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row>
    <row r="560" spans="2:42" ht="13.2" hidden="1">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row>
    <row r="561" spans="2:42" ht="13.2" hidden="1">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row>
    <row r="562" spans="2:42" ht="13.2" hidden="1">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row>
    <row r="563" spans="2:42" ht="13.2" hidden="1">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row>
    <row r="564" spans="2:42" ht="13.2" hidden="1">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row>
    <row r="565" spans="2:42" ht="13.2" hidden="1">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row>
    <row r="566" spans="2:42" ht="13.2" hidden="1">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row>
    <row r="567" spans="2:42" ht="13.2" hidden="1">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row>
    <row r="568" spans="2:42" ht="13.2" hidden="1">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row>
    <row r="569" spans="2:42" ht="13.2" hidden="1">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row>
    <row r="570" spans="2:42" ht="13.2" hidden="1">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row>
    <row r="571" spans="2:42" ht="13.2" hidden="1">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row>
    <row r="572" spans="2:42" ht="13.2" hidden="1">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row>
    <row r="573" spans="2:42" ht="13.2" hidden="1">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row>
    <row r="574" spans="2:42" ht="13.2" hidden="1">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row>
    <row r="575" spans="2:42" ht="13.2" hidden="1">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row>
    <row r="576" spans="2:42" ht="13.2" hidden="1">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row>
    <row r="577" spans="2:42" ht="13.2" hidden="1">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row>
    <row r="578" spans="2:42" ht="13.2" hidden="1">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row>
    <row r="579" spans="2:42" ht="13.2" hidden="1">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row>
    <row r="580" spans="2:42" ht="13.2" hidden="1">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row>
    <row r="581" spans="2:42" ht="13.2" hidden="1">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row>
    <row r="582" spans="2:42" ht="13.2" hidden="1">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row>
    <row r="583" spans="2:42" ht="13.2" hidden="1">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row>
    <row r="584" spans="2:42" ht="13.2" hidden="1">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row>
    <row r="585" spans="2:42" ht="13.2" hidden="1">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row>
    <row r="586" spans="2:42" ht="13.2" hidden="1">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row>
    <row r="587" spans="2:42" ht="13.2" hidden="1">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row>
    <row r="588" spans="2:42" ht="13.2" hidden="1">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row>
    <row r="589" spans="2:42" ht="13.2" hidden="1">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row>
    <row r="590" spans="2:42" ht="13.2" hidden="1">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row>
    <row r="591" spans="2:42" ht="13.2" hidden="1">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row>
    <row r="592" spans="2:42" ht="13.2" hidden="1">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row>
    <row r="593" spans="2:42" ht="13.2" hidden="1">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row>
    <row r="594" spans="2:42" ht="13.2" hidden="1">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row>
    <row r="595" spans="2:42" ht="13.2" hidden="1">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row>
    <row r="596" spans="2:42" ht="13.2" hidden="1">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row>
    <row r="597" spans="2:42" ht="13.2" hidden="1">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row>
    <row r="598" spans="2:42" ht="13.2" hidden="1">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row>
    <row r="599" spans="2:42" ht="13.2" hidden="1">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row>
    <row r="600" spans="2:42" ht="13.2" hidden="1">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row>
    <row r="601" spans="2:42" ht="13.2" hidden="1">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row>
    <row r="602" spans="2:42" ht="13.2" hidden="1">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row>
    <row r="603" spans="2:42" ht="13.2" hidden="1">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row>
    <row r="604" spans="2:42" ht="13.2" hidden="1">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row>
    <row r="605" spans="2:42" ht="13.2" hidden="1">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row>
    <row r="606" spans="2:42" ht="13.2" hidden="1">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row>
    <row r="607" spans="2:42" ht="13.2" hidden="1">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row>
    <row r="608" spans="2:42" ht="13.2" hidden="1">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row>
    <row r="609" spans="2:42" ht="13.2" hidden="1">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row>
    <row r="610" spans="2:42" ht="13.2" hidden="1">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row>
    <row r="611" spans="2:42" ht="13.2" hidden="1">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row>
    <row r="612" spans="2:42" ht="13.2" hidden="1">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row>
    <row r="613" spans="2:42" ht="13.2" hidden="1">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row>
    <row r="614" spans="2:42" ht="13.2" hidden="1">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row>
    <row r="615" spans="2:42" ht="13.2" hidden="1">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row>
    <row r="616" spans="2:42" ht="13.2" hidden="1">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row>
    <row r="617" spans="2:42" ht="13.2" hidden="1">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row>
    <row r="618" spans="2:42" ht="13.2" hidden="1">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row>
    <row r="619" spans="2:42" ht="13.2" hidden="1">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row>
    <row r="620" spans="2:42" ht="13.2" hidden="1">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row>
    <row r="621" spans="2:42" ht="13.2" hidden="1">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row>
    <row r="622" spans="2:42" ht="13.2" hidden="1">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row>
    <row r="623" spans="2:42" ht="13.2" hidden="1">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row>
    <row r="624" spans="2:42" ht="13.2" hidden="1">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row>
    <row r="625" spans="2:42" ht="13.2" hidden="1">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row>
    <row r="626" spans="2:42" ht="13.2" hidden="1">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row>
    <row r="627" spans="2:42" ht="13.2" hidden="1">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row>
    <row r="628" spans="2:42" ht="13.2" hidden="1">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row>
    <row r="629" spans="2:42" ht="13.2" hidden="1">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row>
    <row r="630" spans="2:42" ht="13.2" hidden="1">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row>
    <row r="631" spans="2:42" ht="13.2" hidden="1">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row>
    <row r="632" spans="2:42" ht="13.2" hidden="1">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row>
    <row r="633" spans="2:42" ht="13.2" hidden="1">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row>
    <row r="634" spans="2:42" ht="13.2" hidden="1">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row>
    <row r="635" spans="2:42" ht="13.2" hidden="1">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row>
    <row r="636" spans="2:42" ht="13.2" hidden="1">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row>
    <row r="637" spans="2:42" ht="13.2" hidden="1">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row>
    <row r="638" spans="2:42" ht="13.2" hidden="1">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row>
    <row r="639" spans="2:42" ht="13.2" hidden="1">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row>
    <row r="640" spans="2:42" ht="13.2" hidden="1">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row>
    <row r="641" spans="2:42" ht="13.2" hidden="1">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row>
    <row r="642" spans="2:42" ht="13.2" hidden="1">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row>
    <row r="643" spans="2:42" ht="13.2" hidden="1">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row>
    <row r="644" spans="2:42" ht="13.2" hidden="1">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row>
    <row r="645" spans="2:42" ht="13.2" hidden="1">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row>
    <row r="646" spans="2:42" ht="13.2" hidden="1">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row>
    <row r="647" spans="2:42" ht="13.2" hidden="1">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row>
    <row r="648" spans="2:42" ht="13.2" hidden="1">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row>
    <row r="649" spans="2:42" ht="13.2" hidden="1">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row>
    <row r="650" spans="2:42" ht="13.2" hidden="1">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row>
    <row r="651" spans="2:42" ht="13.2" hidden="1">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row>
    <row r="652" spans="2:42" ht="13.2" hidden="1">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row>
    <row r="653" spans="2:42" ht="13.2" hidden="1">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row>
    <row r="654" spans="2:42" ht="13.2" hidden="1">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row>
    <row r="655" spans="2:42" ht="13.2" hidden="1">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row>
    <row r="656" spans="2:42" ht="13.2" hidden="1">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row>
    <row r="657" spans="2:42" ht="13.2" hidden="1">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row>
    <row r="658" spans="2:42" ht="13.2" hidden="1">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row>
    <row r="659" spans="2:42" ht="13.2" hidden="1">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row>
    <row r="660" spans="2:42" ht="13.2" hidden="1">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row>
    <row r="661" spans="2:42" ht="13.2" hidden="1">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row>
    <row r="662" spans="2:42" ht="13.2" hidden="1">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row>
    <row r="663" spans="2:42" ht="13.2" hidden="1">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row>
    <row r="664" spans="2:42" ht="13.2" hidden="1">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row>
    <row r="665" spans="2:42" ht="13.2" hidden="1">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row>
    <row r="666" spans="2:42" ht="13.2" hidden="1">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row>
    <row r="667" spans="2:42" ht="13.2" hidden="1">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row>
    <row r="668" spans="2:42" ht="13.2" hidden="1">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row>
    <row r="669" spans="2:42" ht="13.2" hidden="1">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row>
    <row r="670" spans="2:42" ht="13.2" hidden="1">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row>
    <row r="671" spans="2:42" ht="13.2" hidden="1">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row>
    <row r="672" spans="2:42" ht="13.2" hidden="1">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row>
    <row r="673" spans="2:42" ht="13.2" hidden="1">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row>
    <row r="674" spans="2:42" ht="13.2" hidden="1">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row>
    <row r="675" spans="2:42" ht="13.2" hidden="1">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row>
    <row r="676" spans="2:42" ht="13.2" hidden="1">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row>
    <row r="677" spans="2:42" ht="13.2" hidden="1">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row>
    <row r="678" spans="2:42" ht="13.2" hidden="1">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row>
    <row r="679" spans="2:42" ht="13.2" hidden="1">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row>
    <row r="680" spans="2:42" ht="13.2" hidden="1">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row>
    <row r="681" spans="2:42" ht="13.2" hidden="1">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row>
    <row r="682" spans="2:42" ht="13.2" hidden="1">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row>
    <row r="683" spans="2:42" ht="13.2" hidden="1">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row>
    <row r="684" spans="2:42" ht="13.2" hidden="1">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row>
    <row r="685" spans="2:42" ht="13.2" hidden="1">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row>
    <row r="686" spans="2:42" ht="13.2" hidden="1">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row>
    <row r="687" spans="2:42" ht="13.2" hidden="1">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row>
    <row r="688" spans="2:42" ht="13.2" hidden="1">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row>
    <row r="689" spans="2:42" ht="13.2" hidden="1">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row>
    <row r="690" spans="2:42" ht="13.2" hidden="1">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row>
    <row r="691" spans="2:42" ht="13.2" hidden="1">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row>
    <row r="692" spans="2:42" ht="13.2" hidden="1">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row>
    <row r="693" spans="2:42" ht="13.2" hidden="1">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row>
    <row r="694" spans="2:42" ht="13.2" hidden="1">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row>
    <row r="695" spans="2:42" ht="13.2" hidden="1">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row>
    <row r="696" spans="2:42" ht="13.2" hidden="1">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row>
    <row r="697" spans="2:42" ht="13.2" hidden="1">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row>
    <row r="698" spans="2:42" ht="13.2" hidden="1">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row>
    <row r="699" spans="2:42" ht="13.2" hidden="1">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row>
    <row r="700" spans="2:42" ht="13.2" hidden="1">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row>
    <row r="701" spans="2:42" ht="13.2" hidden="1">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row>
    <row r="702" spans="2:42" ht="13.2" hidden="1">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row>
    <row r="703" spans="2:42" ht="13.2" hidden="1">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row>
    <row r="704" spans="2:42" ht="13.2" hidden="1">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row>
    <row r="705" spans="2:42" ht="13.2" hidden="1">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row>
    <row r="706" spans="2:42" ht="13.2" hidden="1">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row>
    <row r="707" spans="2:42" ht="13.2" hidden="1">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row>
    <row r="708" spans="2:42" ht="13.2" hidden="1">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row>
    <row r="709" spans="2:42" ht="13.2" hidden="1">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row>
    <row r="710" spans="2:42" ht="13.2" hidden="1">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row>
    <row r="711" spans="2:42" ht="13.2" hidden="1">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row>
    <row r="712" spans="2:42" ht="13.2" hidden="1">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row>
    <row r="713" spans="2:42" ht="13.2" hidden="1">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row>
    <row r="714" spans="2:42" ht="13.2" hidden="1">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row>
    <row r="715" spans="2:42" ht="13.2" hidden="1">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row>
    <row r="716" spans="2:42" ht="13.2" hidden="1">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row>
    <row r="717" spans="2:42" ht="13.2" hidden="1">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row>
    <row r="718" spans="2:42" ht="13.2" hidden="1">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row>
    <row r="719" spans="2:42" ht="13.2" hidden="1">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row>
    <row r="720" spans="2:42" ht="13.2" hidden="1">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row>
    <row r="721" spans="2:42" ht="13.2" hidden="1">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row>
    <row r="722" spans="2:42" ht="13.2" hidden="1">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row>
    <row r="723" spans="2:42" ht="13.2" hidden="1">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row>
    <row r="724" spans="2:42" ht="13.2" hidden="1">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row>
    <row r="725" spans="2:42" ht="13.2" hidden="1">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row>
    <row r="726" spans="2:42" ht="13.2" hidden="1">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row>
    <row r="727" spans="2:42" ht="13.2" hidden="1">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row>
    <row r="728" spans="2:42" ht="13.2" hidden="1">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row>
    <row r="729" spans="2:42" ht="13.2" hidden="1">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row>
    <row r="730" spans="2:42" ht="13.2" hidden="1">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row>
    <row r="731" spans="2:42" ht="13.2" hidden="1">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row>
    <row r="732" spans="2:42" ht="13.2" hidden="1">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row>
    <row r="733" spans="2:42" ht="13.2" hidden="1">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row>
    <row r="734" spans="2:42" ht="13.2" hidden="1">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row>
    <row r="735" spans="2:42" ht="13.2" hidden="1">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row>
    <row r="736" spans="2:42" ht="13.2" hidden="1">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row>
    <row r="737" spans="2:42" ht="13.2" hidden="1">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row>
    <row r="738" spans="2:42" ht="13.2" hidden="1">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row>
    <row r="739" spans="2:42" ht="13.2" hidden="1">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row>
    <row r="740" spans="2:42" ht="13.2" hidden="1">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row>
    <row r="741" spans="2:42" ht="13.2" hidden="1">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row>
    <row r="742" spans="2:42" ht="13.2" hidden="1">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row>
    <row r="743" spans="2:42" ht="13.2" hidden="1">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row>
    <row r="744" spans="2:42" ht="13.2" hidden="1">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row>
    <row r="745" spans="2:42" ht="13.2" hidden="1">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row>
    <row r="746" spans="2:42" ht="13.2" hidden="1">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row>
    <row r="747" spans="2:42" ht="13.2" hidden="1">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row>
    <row r="748" spans="2:42" ht="13.2" hidden="1">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row>
    <row r="749" spans="2:42" ht="13.2" hidden="1">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row>
    <row r="750" spans="2:42" ht="13.2" hidden="1">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row>
    <row r="751" spans="2:42" ht="13.2" hidden="1">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row>
    <row r="752" spans="2:42" ht="13.2" hidden="1">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row>
    <row r="753" spans="2:42" ht="13.2" hidden="1">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row>
    <row r="754" spans="2:42" ht="13.2" hidden="1">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row>
    <row r="755" spans="2:42" ht="13.2" hidden="1">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row>
    <row r="756" spans="2:42" ht="13.2" hidden="1">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row>
    <row r="757" spans="2:42" ht="13.2" hidden="1">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row>
    <row r="758" spans="2:42" ht="13.2" hidden="1">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row>
    <row r="759" spans="2:42" ht="13.2" hidden="1">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row>
    <row r="760" spans="2:42" ht="13.2" hidden="1">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row>
    <row r="761" spans="2:42" ht="13.2" hidden="1">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row>
    <row r="762" spans="2:42" ht="13.2" hidden="1">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row>
    <row r="763" spans="2:42" ht="13.2" hidden="1">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row>
    <row r="764" spans="2:42" ht="13.2" hidden="1">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row>
    <row r="765" spans="2:42" ht="13.2" hidden="1">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row>
    <row r="766" spans="2:42" ht="13.2" hidden="1">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row>
    <row r="767" spans="2:42" ht="13.2" hidden="1">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row>
    <row r="768" spans="2:42" ht="13.2" hidden="1">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row>
    <row r="769" spans="2:42" ht="13.2" hidden="1">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row>
    <row r="770" spans="2:42" ht="13.2" hidden="1">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row>
    <row r="771" spans="2:42" ht="13.2" hidden="1">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row>
    <row r="772" spans="2:42" ht="13.2" hidden="1">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row>
    <row r="773" spans="2:42" ht="13.2" hidden="1">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row>
    <row r="774" spans="2:42" ht="13.2" hidden="1">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row>
    <row r="775" spans="2:42" ht="13.2" hidden="1">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row>
    <row r="776" spans="2:42" ht="13.2" hidden="1">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row>
    <row r="777" spans="2:42" ht="13.2" hidden="1">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row>
    <row r="778" spans="2:42" ht="13.2" hidden="1">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row>
    <row r="779" spans="2:42" ht="13.2" hidden="1">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row>
    <row r="780" spans="2:42" ht="13.2" hidden="1">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row>
    <row r="781" spans="2:42" ht="13.2" hidden="1">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row>
    <row r="782" spans="2:42" ht="13.2" hidden="1">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row>
    <row r="783" spans="2:42" ht="13.2" hidden="1">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row>
    <row r="784" spans="2:42" ht="13.2" hidden="1">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row>
    <row r="785" spans="2:42" ht="13.2" hidden="1">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row>
    <row r="786" spans="2:42" ht="13.2" hidden="1">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row>
    <row r="787" spans="2:42" ht="13.2" hidden="1">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row>
    <row r="788" spans="2:42" ht="13.2" hidden="1">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row>
    <row r="789" spans="2:42" ht="13.2" hidden="1">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row>
    <row r="790" spans="2:42" ht="13.2" hidden="1">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row>
    <row r="791" spans="2:42" ht="13.2" hidden="1">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row>
    <row r="792" spans="2:42" ht="13.2" hidden="1">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row>
    <row r="793" spans="2:42" ht="13.2" hidden="1">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row>
    <row r="794" spans="2:42" ht="13.2" hidden="1">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row>
    <row r="795" spans="2:42" ht="13.2" hidden="1">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row>
    <row r="796" spans="2:42" ht="13.2" hidden="1">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row>
    <row r="797" spans="2:42" ht="13.2" hidden="1">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row>
    <row r="798" spans="2:42" ht="13.2" hidden="1">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row>
    <row r="799" spans="2:42" ht="13.2" hidden="1">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row>
    <row r="800" spans="2:42" ht="13.2" hidden="1">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row>
    <row r="801" spans="2:42" ht="13.2" hidden="1">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row>
    <row r="802" spans="2:42" ht="13.2" hidden="1">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row>
    <row r="803" spans="2:42" ht="13.2" hidden="1">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row>
    <row r="804" spans="2:42" ht="13.2" hidden="1">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row>
    <row r="805" spans="2:42" ht="13.2" hidden="1">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row>
    <row r="806" spans="2:42" ht="13.2" hidden="1">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row>
    <row r="807" spans="2:42" ht="13.2" hidden="1">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row>
    <row r="808" spans="2:42" ht="13.2" hidden="1">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row>
    <row r="809" spans="2:42" ht="13.2" hidden="1">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row>
    <row r="810" spans="2:42" ht="13.2" hidden="1">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row>
    <row r="811" spans="2:42" ht="13.2" hidden="1">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row>
    <row r="812" spans="2:42" ht="13.2" hidden="1">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row>
    <row r="813" spans="2:42" ht="13.2" hidden="1">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row>
    <row r="814" spans="2:42" ht="13.2" hidden="1">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row>
    <row r="815" spans="2:42" ht="13.2" hidden="1">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row>
    <row r="816" spans="2:42" ht="13.2" hidden="1">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row>
    <row r="817" spans="2:42" ht="13.2" hidden="1">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row>
    <row r="818" spans="2:42" ht="13.2" hidden="1">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row>
    <row r="819" spans="2:42" ht="13.2" hidden="1">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row>
    <row r="820" spans="2:42" ht="13.2" hidden="1">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row>
    <row r="821" spans="2:42" ht="13.2" hidden="1">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row>
    <row r="822" spans="2:42" ht="13.2" hidden="1">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row>
    <row r="823" spans="2:42" ht="13.2" hidden="1">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row>
    <row r="824" spans="2:42" ht="13.2" hidden="1">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row>
    <row r="825" spans="2:42" ht="13.2" hidden="1">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row>
    <row r="826" spans="2:42" ht="13.2" hidden="1">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row>
    <row r="827" spans="2:42" ht="13.2" hidden="1">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row>
    <row r="828" spans="2:42" ht="13.2" hidden="1">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row>
    <row r="829" spans="2:42" ht="13.2" hidden="1">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row>
    <row r="830" spans="2:42" ht="13.2" hidden="1">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row>
    <row r="831" spans="2:42" ht="13.2" hidden="1">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row>
    <row r="832" spans="2:42" ht="13.2" hidden="1">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row>
    <row r="833" spans="2:42" ht="13.2" hidden="1">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row>
    <row r="834" spans="2:42" ht="13.2" hidden="1">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row>
    <row r="835" spans="2:42" ht="13.2" hidden="1">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row>
    <row r="836" spans="2:42" ht="13.2" hidden="1">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row>
    <row r="837" spans="2:42" ht="13.2" hidden="1">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row>
    <row r="838" spans="2:42" ht="13.2" hidden="1">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row>
    <row r="839" spans="2:42" ht="13.2" hidden="1">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row>
    <row r="840" spans="2:42" ht="13.2" hidden="1">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row>
    <row r="841" spans="2:42" ht="13.2" hidden="1">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row>
    <row r="842" spans="2:42" ht="13.2" hidden="1">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row>
    <row r="843" spans="2:42" ht="13.2" hidden="1">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row>
    <row r="844" spans="2:42" ht="13.2" hidden="1">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row>
    <row r="845" spans="2:42" ht="13.2" hidden="1">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row>
    <row r="846" spans="2:42" ht="13.2" hidden="1">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row>
    <row r="847" spans="2:42" ht="13.2" hidden="1">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row>
    <row r="848" spans="2:42" ht="13.2" hidden="1">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row>
    <row r="849" spans="2:42" ht="13.2" hidden="1">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row>
    <row r="850" spans="2:42" ht="13.2" hidden="1">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row>
    <row r="851" spans="2:42" ht="13.2" hidden="1">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row>
    <row r="852" spans="2:42" ht="13.2" hidden="1">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row>
    <row r="853" spans="2:42" ht="13.2" hidden="1">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row>
    <row r="854" spans="2:42" ht="13.2" hidden="1">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row>
    <row r="855" spans="2:42" ht="13.2" hidden="1">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row>
    <row r="856" spans="2:42" ht="13.2" hidden="1">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row>
    <row r="857" spans="2:42" ht="13.2" hidden="1">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row>
    <row r="858" spans="2:42" ht="13.2" hidden="1">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row>
    <row r="859" spans="2:42" ht="13.2" hidden="1">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row>
    <row r="860" spans="2:42" ht="13.2" hidden="1">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row>
    <row r="861" spans="2:42" ht="13.2" hidden="1">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row>
    <row r="862" spans="2:42" ht="13.2" hidden="1">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row>
    <row r="863" spans="2:42" ht="13.2" hidden="1">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row>
    <row r="864" spans="2:42" ht="13.2" hidden="1">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row>
    <row r="865" spans="2:42" ht="13.2" hidden="1">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row>
    <row r="866" spans="2:42" ht="13.2" hidden="1">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row>
    <row r="867" spans="2:42" ht="13.2" hidden="1">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row>
    <row r="868" spans="2:42" ht="13.2" hidden="1">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row>
    <row r="869" spans="2:42" ht="13.2" hidden="1">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row>
    <row r="870" spans="2:42" ht="13.2" hidden="1">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row>
    <row r="871" spans="2:42" ht="13.2" hidden="1">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row>
    <row r="872" spans="2:42" ht="13.2" hidden="1">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row>
    <row r="873" spans="2:42" ht="13.2" hidden="1">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row>
    <row r="874" spans="2:42" ht="13.2" hidden="1">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row>
    <row r="875" spans="2:42" ht="13.2" hidden="1">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row>
    <row r="876" spans="2:42" ht="13.2" hidden="1">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row>
    <row r="877" spans="2:42" ht="13.2" hidden="1">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row>
    <row r="878" spans="2:42" ht="13.2" hidden="1">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row>
    <row r="879" spans="2:42" ht="13.2" hidden="1">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row>
    <row r="880" spans="2:42" ht="13.2" hidden="1">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row>
    <row r="881" spans="2:42" ht="13.2" hidden="1">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row>
    <row r="882" spans="2:42" ht="13.2" hidden="1">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row>
    <row r="883" spans="2:42" ht="13.2" hidden="1">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row>
    <row r="884" spans="2:42" ht="13.2" hidden="1">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row>
    <row r="885" spans="2:42" ht="13.2" hidden="1">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row>
    <row r="886" spans="2:42" ht="13.2" hidden="1">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row>
    <row r="887" spans="2:42" ht="13.2" hidden="1">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row>
    <row r="888" spans="2:42" ht="13.2" hidden="1">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row>
    <row r="889" spans="2:42" ht="13.2" hidden="1">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row>
    <row r="890" spans="2:42" ht="13.2" hidden="1">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row>
    <row r="891" spans="2:42" ht="13.2" hidden="1">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row>
    <row r="892" spans="2:42" ht="13.2" hidden="1">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row>
    <row r="893" spans="2:42" ht="13.2" hidden="1">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row>
    <row r="894" spans="2:42" ht="13.2" hidden="1">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row>
    <row r="895" spans="2:42" ht="13.2" hidden="1">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row>
    <row r="896" spans="2:42" ht="13.2" hidden="1">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row>
    <row r="897" spans="2:42" ht="13.2" hidden="1">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row>
    <row r="898" spans="2:42" ht="13.2" hidden="1">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row>
    <row r="899" spans="2:42" ht="13.2" hidden="1">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row>
    <row r="900" spans="2:42" ht="13.2" hidden="1">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row>
    <row r="901" spans="2:42" ht="13.2" hidden="1">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row>
    <row r="902" spans="2:42" ht="13.2" hidden="1">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row>
    <row r="903" spans="2:42" ht="13.2" hidden="1">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row>
    <row r="904" spans="2:42" ht="13.2" hidden="1">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row>
    <row r="905" spans="2:42" ht="13.2" hidden="1">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row>
    <row r="906" spans="2:42" ht="13.2" hidden="1">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row>
    <row r="907" spans="2:42" ht="13.2" hidden="1">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row>
    <row r="908" spans="2:42" ht="13.2" hidden="1">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row>
    <row r="909" spans="2:42" ht="13.2" hidden="1">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row>
    <row r="910" spans="2:42" ht="13.2" hidden="1">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row>
    <row r="911" spans="2:42" ht="13.2" hidden="1">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row>
    <row r="912" spans="2:42" ht="13.2" hidden="1">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row>
    <row r="913" spans="2:42" ht="13.2" hidden="1">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row>
    <row r="914" spans="2:42" ht="13.2" hidden="1">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row>
    <row r="915" spans="2:42" ht="13.2" hidden="1">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row>
    <row r="916" spans="2:42" ht="13.2" hidden="1">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row>
    <row r="917" spans="2:42" ht="13.2" hidden="1">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row>
    <row r="918" spans="2:42" ht="13.2" hidden="1">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row>
    <row r="919" spans="2:42" ht="13.2" hidden="1">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row>
    <row r="920" spans="2:42" ht="13.2" hidden="1">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row>
    <row r="921" spans="2:42" ht="13.2" hidden="1">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row>
    <row r="922" spans="2:42" ht="13.2" hidden="1">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row>
    <row r="923" spans="2:42" ht="13.2" hidden="1">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row>
    <row r="924" spans="2:42" ht="13.2" hidden="1">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row>
    <row r="925" spans="2:42" ht="13.2" hidden="1">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row>
    <row r="926" spans="2:42" ht="13.2" hidden="1">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row>
    <row r="927" spans="2:42" ht="13.2" hidden="1">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row>
    <row r="928" spans="2:42" ht="13.2" hidden="1">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row>
    <row r="929" spans="2:42" ht="13.2" hidden="1">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row>
    <row r="930" spans="2:42" ht="13.2" hidden="1">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row>
    <row r="931" spans="2:42" ht="13.2" hidden="1">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row>
    <row r="932" spans="2:42" ht="13.2" hidden="1">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row>
    <row r="933" spans="2:42" ht="13.2" hidden="1">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row>
    <row r="934" spans="2:42" ht="13.2" hidden="1">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row>
    <row r="935" spans="2:42" ht="13.2" hidden="1">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row>
    <row r="936" spans="2:42" ht="13.2" hidden="1">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row>
    <row r="937" spans="2:42" ht="13.2" hidden="1">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row>
    <row r="938" spans="2:42" ht="13.2" hidden="1">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row>
    <row r="939" spans="2:42" ht="13.2" hidden="1">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row>
    <row r="940" spans="2:42" ht="13.2" hidden="1">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row>
    <row r="941" spans="2:42" ht="13.2" hidden="1">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row>
    <row r="942" spans="2:42" ht="13.2" hidden="1">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row>
    <row r="943" spans="2:42" ht="13.2" hidden="1">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row>
    <row r="944" spans="2:42" ht="13.2" hidden="1">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row>
    <row r="945" spans="2:42" ht="13.2" hidden="1">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row>
    <row r="946" spans="2:42" ht="13.2" hidden="1">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row>
    <row r="947" spans="2:42" ht="13.2" hidden="1">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row>
    <row r="948" spans="2:42" ht="13.2" hidden="1">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row>
    <row r="949" spans="2:42" ht="13.2" hidden="1">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row>
    <row r="950" spans="2:42" ht="13.2" hidden="1">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row>
    <row r="951" spans="2:42" ht="13.2" hidden="1">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row>
    <row r="952" spans="2:42" ht="13.2" hidden="1">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row>
    <row r="953" spans="2:42" ht="13.2" hidden="1">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row>
    <row r="954" spans="2:42" ht="13.2" hidden="1">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row>
    <row r="955" spans="2:42" ht="13.2" hidden="1">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row>
    <row r="956" spans="2:42" ht="13.2" hidden="1">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row>
    <row r="957" spans="2:42" ht="13.2" hidden="1">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row>
    <row r="958" spans="2:42" ht="13.2" hidden="1">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row>
    <row r="959" spans="2:42" ht="13.2" hidden="1">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row>
    <row r="960" spans="2:42" ht="13.2" hidden="1">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row>
    <row r="961" spans="2:42" ht="13.2" hidden="1">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row>
    <row r="962" spans="2:42" ht="13.2" hidden="1">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row>
    <row r="963" spans="2:42" ht="13.2" hidden="1">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row>
    <row r="964" spans="2:42" ht="13.2" hidden="1">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row>
    <row r="965" spans="2:42" ht="13.2" hidden="1">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row>
    <row r="966" spans="2:42" ht="13.2" hidden="1">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row>
    <row r="967" spans="2:42" ht="13.2" hidden="1">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row>
    <row r="968" spans="2:42" ht="13.2" hidden="1">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row>
    <row r="969" spans="2:42" ht="13.2" hidden="1">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row>
    <row r="970" spans="2:42" ht="13.2" hidden="1">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row>
    <row r="971" spans="2:42" ht="13.2" hidden="1">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row>
    <row r="972" spans="2:42" ht="13.2" hidden="1">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row>
    <row r="973" spans="2:42" ht="13.2" hidden="1">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row>
    <row r="974" spans="2:42" ht="13.2" hidden="1">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row>
    <row r="975" spans="2:42" ht="13.2" hidden="1">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row>
    <row r="976" spans="2:42" ht="13.2" hidden="1">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row>
    <row r="977" spans="2:42" ht="13.2" hidden="1">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row>
    <row r="978" spans="2:42" ht="13.2" hidden="1">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row>
    <row r="979" spans="2:42" ht="13.2" hidden="1">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row>
    <row r="980" spans="2:42" ht="13.2" hidden="1">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row>
    <row r="981" spans="2:42" ht="13.2" hidden="1">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row>
    <row r="982" spans="2:42" ht="13.2" hidden="1">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row>
    <row r="983" spans="2:42" ht="13.2" hidden="1">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row>
    <row r="984" spans="2:42" ht="13.2" hidden="1">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row>
    <row r="985" spans="2:42" ht="13.2" hidden="1">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row>
    <row r="986" spans="2:42" ht="13.2" hidden="1">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row>
    <row r="987" spans="2:42" ht="13.2" hidden="1">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row>
    <row r="988" spans="2:42" ht="13.2" hidden="1">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row>
    <row r="989" spans="2:42" ht="13.2" hidden="1">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row>
    <row r="990" spans="2:42" ht="13.2" hidden="1">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row>
    <row r="991" spans="2:42" ht="13.2" hidden="1">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row>
    <row r="992" spans="2:42" ht="13.2" hidden="1">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row>
    <row r="993" spans="2:42" ht="13.2" hidden="1">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row>
    <row r="994" spans="2:42" ht="13.2" hidden="1">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row>
    <row r="995" spans="2:42" ht="13.2" hidden="1">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row>
    <row r="996" spans="2:42" ht="13.2" hidden="1">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row>
    <row r="997" spans="2:42" ht="13.2" hidden="1">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row>
    <row r="998" spans="2:42" ht="13.2" hidden="1">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row>
    <row r="999" spans="2:42" ht="13.2" hidden="1">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row>
    <row r="1000" spans="2:42" ht="15" customHeight="1"/>
  </sheetData>
  <sheetProtection selectLockedCells="1"/>
  <mergeCells count="41">
    <mergeCell ref="Y46:AF46"/>
    <mergeCell ref="C10:AG12"/>
    <mergeCell ref="F46:M46"/>
    <mergeCell ref="M13:W13"/>
    <mergeCell ref="B18:AF18"/>
    <mergeCell ref="AD14:AE14"/>
    <mergeCell ref="AB14:AC14"/>
    <mergeCell ref="Z14:AA14"/>
    <mergeCell ref="T34:AF34"/>
    <mergeCell ref="H27:AF27"/>
    <mergeCell ref="H34:P34"/>
    <mergeCell ref="U15:Y15"/>
    <mergeCell ref="Z15:AE15"/>
    <mergeCell ref="D39:AF44"/>
    <mergeCell ref="J19:Y19"/>
    <mergeCell ref="H20:Y20"/>
    <mergeCell ref="J21:Y21"/>
    <mergeCell ref="C22:Y22"/>
    <mergeCell ref="O26:Q26"/>
    <mergeCell ref="F35:S35"/>
    <mergeCell ref="B3:AH3"/>
    <mergeCell ref="B4:AH4"/>
    <mergeCell ref="B5:AH5"/>
    <mergeCell ref="B7:AH7"/>
    <mergeCell ref="B8:AH8"/>
    <mergeCell ref="N46:U46"/>
    <mergeCell ref="E56:H57"/>
    <mergeCell ref="I57:J57"/>
    <mergeCell ref="Q47:AF47"/>
    <mergeCell ref="K56:V56"/>
    <mergeCell ref="W56:AB56"/>
    <mergeCell ref="K52:V52"/>
    <mergeCell ref="W52:AB52"/>
    <mergeCell ref="W53:AB53"/>
    <mergeCell ref="K55:V55"/>
    <mergeCell ref="W55:AB55"/>
    <mergeCell ref="F47:N47"/>
    <mergeCell ref="K54:V54"/>
    <mergeCell ref="W54:AB54"/>
    <mergeCell ref="K53:T53"/>
    <mergeCell ref="U53:V53"/>
  </mergeCells>
  <dataValidations count="1">
    <dataValidation type="date" operator="greaterThan" allowBlank="1" showInputMessage="1" showErrorMessage="1" sqref="W53:AB53" xr:uid="{7926A991-0AF9-4CBF-8188-56C40325DB1F}">
      <formula1>44562</formula1>
    </dataValidation>
  </dataValidations>
  <hyperlinks>
    <hyperlink ref="Q47" r:id="rId1" xr:uid="{9ED3BA38-6767-4287-B8D0-D6AB22A064C3}"/>
  </hyperlinks>
  <printOptions horizontalCentered="1" verticalCentered="1"/>
  <pageMargins left="0" right="0" top="0.11811023622047245" bottom="0.11811023622047245" header="0" footer="0"/>
  <pageSetup paperSize="9" scale="75"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8">
    <tabColor theme="7" tint="0.39997558519241921"/>
    <pageSetUpPr fitToPage="1"/>
  </sheetPr>
  <dimension ref="A1:WWP89"/>
  <sheetViews>
    <sheetView showGridLines="0" zoomScaleNormal="100" workbookViewId="0">
      <selection activeCell="E8" sqref="E8:AI30"/>
    </sheetView>
  </sheetViews>
  <sheetFormatPr baseColWidth="10" defaultColWidth="0" defaultRowHeight="0" customHeight="1" zeroHeight="1"/>
  <cols>
    <col min="1" max="1" width="3.6640625" style="7" customWidth="1"/>
    <col min="2" max="2" width="2.109375" style="7" customWidth="1"/>
    <col min="3" max="3" width="0.5546875" style="7" customWidth="1"/>
    <col min="4" max="4" width="0.5546875" style="10" customWidth="1"/>
    <col min="5" max="10" width="3.6640625" style="7" customWidth="1"/>
    <col min="11" max="12" width="4.109375" style="7" customWidth="1"/>
    <col min="13" max="14" width="4.33203125" style="7" customWidth="1"/>
    <col min="15" max="16" width="3.6640625" style="7" customWidth="1"/>
    <col min="17" max="17" width="15.88671875" style="7" customWidth="1"/>
    <col min="18" max="18" width="3.6640625" style="7" customWidth="1"/>
    <col min="19" max="19" width="4.5546875" style="7" customWidth="1"/>
    <col min="20" max="20" width="3.6640625" style="10" customWidth="1"/>
    <col min="21" max="29" width="3.6640625" style="7" customWidth="1"/>
    <col min="30" max="31" width="4.6640625" style="7" customWidth="1"/>
    <col min="32" max="32" width="4.6640625" style="7" hidden="1" customWidth="1"/>
    <col min="33" max="33" width="1" style="7" customWidth="1"/>
    <col min="34" max="35" width="3.6640625" style="7" customWidth="1"/>
    <col min="36" max="36" width="3.44140625" style="7" customWidth="1"/>
    <col min="37" max="37" width="0.88671875" style="7" customWidth="1"/>
    <col min="38" max="287" width="3.6640625" style="7" hidden="1"/>
    <col min="288" max="288" width="4.6640625" style="7" hidden="1"/>
    <col min="289" max="289" width="3.6640625" style="7" hidden="1"/>
    <col min="290" max="290" width="4.6640625" style="7" hidden="1"/>
    <col min="291" max="543" width="3.6640625" style="7" hidden="1"/>
    <col min="544" max="544" width="4.6640625" style="7" hidden="1"/>
    <col min="545" max="545" width="3.6640625" style="7" hidden="1"/>
    <col min="546" max="546" width="4.6640625" style="7" hidden="1"/>
    <col min="547" max="799" width="3.6640625" style="7" hidden="1"/>
    <col min="800" max="800" width="4.6640625" style="7" hidden="1"/>
    <col min="801" max="801" width="3.6640625" style="7" hidden="1"/>
    <col min="802" max="802" width="4.6640625" style="7" hidden="1"/>
    <col min="803" max="1055" width="3.6640625" style="7" hidden="1"/>
    <col min="1056" max="1056" width="4.6640625" style="7" hidden="1"/>
    <col min="1057" max="1057" width="3.6640625" style="7" hidden="1"/>
    <col min="1058" max="1058" width="4.6640625" style="7" hidden="1"/>
    <col min="1059" max="1311" width="3.6640625" style="7" hidden="1"/>
    <col min="1312" max="1312" width="4.6640625" style="7" hidden="1"/>
    <col min="1313" max="1313" width="3.6640625" style="7" hidden="1"/>
    <col min="1314" max="1314" width="4.6640625" style="7" hidden="1"/>
    <col min="1315" max="1567" width="3.6640625" style="7" hidden="1"/>
    <col min="1568" max="1568" width="4.6640625" style="7" hidden="1"/>
    <col min="1569" max="1569" width="3.6640625" style="7" hidden="1"/>
    <col min="1570" max="1570" width="4.6640625" style="7" hidden="1"/>
    <col min="1571" max="1823" width="3.6640625" style="7" hidden="1"/>
    <col min="1824" max="1824" width="4.6640625" style="7" hidden="1"/>
    <col min="1825" max="1825" width="3.6640625" style="7" hidden="1"/>
    <col min="1826" max="1826" width="4.6640625" style="7" hidden="1"/>
    <col min="1827" max="2079" width="3.6640625" style="7" hidden="1"/>
    <col min="2080" max="2080" width="4.6640625" style="7" hidden="1"/>
    <col min="2081" max="2081" width="3.6640625" style="7" hidden="1"/>
    <col min="2082" max="2082" width="4.6640625" style="7" hidden="1"/>
    <col min="2083" max="2335" width="3.6640625" style="7" hidden="1"/>
    <col min="2336" max="2336" width="4.6640625" style="7" hidden="1"/>
    <col min="2337" max="2337" width="3.6640625" style="7" hidden="1"/>
    <col min="2338" max="2338" width="4.6640625" style="7" hidden="1"/>
    <col min="2339" max="2591" width="3.6640625" style="7" hidden="1"/>
    <col min="2592" max="2592" width="4.6640625" style="7" hidden="1"/>
    <col min="2593" max="2593" width="3.6640625" style="7" hidden="1"/>
    <col min="2594" max="2594" width="4.6640625" style="7" hidden="1"/>
    <col min="2595" max="2847" width="3.6640625" style="7" hidden="1"/>
    <col min="2848" max="2848" width="4.6640625" style="7" hidden="1"/>
    <col min="2849" max="2849" width="3.6640625" style="7" hidden="1"/>
    <col min="2850" max="2850" width="4.6640625" style="7" hidden="1"/>
    <col min="2851" max="3103" width="3.6640625" style="7" hidden="1"/>
    <col min="3104" max="3104" width="4.6640625" style="7" hidden="1"/>
    <col min="3105" max="3105" width="3.6640625" style="7" hidden="1"/>
    <col min="3106" max="3106" width="4.6640625" style="7" hidden="1"/>
    <col min="3107" max="3359" width="3.6640625" style="7" hidden="1"/>
    <col min="3360" max="3360" width="4.6640625" style="7" hidden="1"/>
    <col min="3361" max="3361" width="3.6640625" style="7" hidden="1"/>
    <col min="3362" max="3362" width="4.6640625" style="7" hidden="1"/>
    <col min="3363" max="3615" width="3.6640625" style="7" hidden="1"/>
    <col min="3616" max="3616" width="4.6640625" style="7" hidden="1"/>
    <col min="3617" max="3617" width="3.6640625" style="7" hidden="1"/>
    <col min="3618" max="3618" width="4.6640625" style="7" hidden="1"/>
    <col min="3619" max="3871" width="3.6640625" style="7" hidden="1"/>
    <col min="3872" max="3872" width="4.6640625" style="7" hidden="1"/>
    <col min="3873" max="3873" width="3.6640625" style="7" hidden="1"/>
    <col min="3874" max="3874" width="4.6640625" style="7" hidden="1"/>
    <col min="3875" max="4127" width="3.6640625" style="7" hidden="1"/>
    <col min="4128" max="4128" width="4.6640625" style="7" hidden="1"/>
    <col min="4129" max="4129" width="3.6640625" style="7" hidden="1"/>
    <col min="4130" max="4130" width="4.6640625" style="7" hidden="1"/>
    <col min="4131" max="4383" width="3.6640625" style="7" hidden="1"/>
    <col min="4384" max="4384" width="4.6640625" style="7" hidden="1"/>
    <col min="4385" max="4385" width="3.6640625" style="7" hidden="1"/>
    <col min="4386" max="4386" width="4.6640625" style="7" hidden="1"/>
    <col min="4387" max="4639" width="3.6640625" style="7" hidden="1"/>
    <col min="4640" max="4640" width="4.6640625" style="7" hidden="1"/>
    <col min="4641" max="4641" width="3.6640625" style="7" hidden="1"/>
    <col min="4642" max="4642" width="4.6640625" style="7" hidden="1"/>
    <col min="4643" max="4895" width="3.6640625" style="7" hidden="1"/>
    <col min="4896" max="4896" width="4.6640625" style="7" hidden="1"/>
    <col min="4897" max="4897" width="3.6640625" style="7" hidden="1"/>
    <col min="4898" max="4898" width="4.6640625" style="7" hidden="1"/>
    <col min="4899" max="5151" width="3.6640625" style="7" hidden="1"/>
    <col min="5152" max="5152" width="4.6640625" style="7" hidden="1"/>
    <col min="5153" max="5153" width="3.6640625" style="7" hidden="1"/>
    <col min="5154" max="5154" width="4.6640625" style="7" hidden="1"/>
    <col min="5155" max="5407" width="3.6640625" style="7" hidden="1"/>
    <col min="5408" max="5408" width="4.6640625" style="7" hidden="1"/>
    <col min="5409" max="5409" width="3.6640625" style="7" hidden="1"/>
    <col min="5410" max="5410" width="4.6640625" style="7" hidden="1"/>
    <col min="5411" max="5663" width="3.6640625" style="7" hidden="1"/>
    <col min="5664" max="5664" width="4.6640625" style="7" hidden="1"/>
    <col min="5665" max="5665" width="3.6640625" style="7" hidden="1"/>
    <col min="5666" max="5666" width="4.6640625" style="7" hidden="1"/>
    <col min="5667" max="5919" width="3.6640625" style="7" hidden="1"/>
    <col min="5920" max="5920" width="4.6640625" style="7" hidden="1"/>
    <col min="5921" max="5921" width="3.6640625" style="7" hidden="1"/>
    <col min="5922" max="5922" width="4.6640625" style="7" hidden="1"/>
    <col min="5923" max="6175" width="3.6640625" style="7" hidden="1"/>
    <col min="6176" max="6176" width="4.6640625" style="7" hidden="1"/>
    <col min="6177" max="6177" width="3.6640625" style="7" hidden="1"/>
    <col min="6178" max="6178" width="4.6640625" style="7" hidden="1"/>
    <col min="6179" max="6431" width="3.6640625" style="7" hidden="1"/>
    <col min="6432" max="6432" width="4.6640625" style="7" hidden="1"/>
    <col min="6433" max="6433" width="3.6640625" style="7" hidden="1"/>
    <col min="6434" max="6434" width="4.6640625" style="7" hidden="1"/>
    <col min="6435" max="6687" width="3.6640625" style="7" hidden="1"/>
    <col min="6688" max="6688" width="4.6640625" style="7" hidden="1"/>
    <col min="6689" max="6689" width="3.6640625" style="7" hidden="1"/>
    <col min="6690" max="6690" width="4.6640625" style="7" hidden="1"/>
    <col min="6691" max="6943" width="3.6640625" style="7" hidden="1"/>
    <col min="6944" max="6944" width="4.6640625" style="7" hidden="1"/>
    <col min="6945" max="6945" width="3.6640625" style="7" hidden="1"/>
    <col min="6946" max="6946" width="4.6640625" style="7" hidden="1"/>
    <col min="6947" max="7199" width="3.6640625" style="7" hidden="1"/>
    <col min="7200" max="7200" width="4.6640625" style="7" hidden="1"/>
    <col min="7201" max="7201" width="3.6640625" style="7" hidden="1"/>
    <col min="7202" max="7202" width="4.6640625" style="7" hidden="1"/>
    <col min="7203" max="7455" width="3.6640625" style="7" hidden="1"/>
    <col min="7456" max="7456" width="4.6640625" style="7" hidden="1"/>
    <col min="7457" max="7457" width="3.6640625" style="7" hidden="1"/>
    <col min="7458" max="7458" width="4.6640625" style="7" hidden="1"/>
    <col min="7459" max="7711" width="3.6640625" style="7" hidden="1"/>
    <col min="7712" max="7712" width="4.6640625" style="7" hidden="1"/>
    <col min="7713" max="7713" width="3.6640625" style="7" hidden="1"/>
    <col min="7714" max="7714" width="4.6640625" style="7" hidden="1"/>
    <col min="7715" max="7967" width="3.6640625" style="7" hidden="1"/>
    <col min="7968" max="7968" width="4.6640625" style="7" hidden="1"/>
    <col min="7969" max="7969" width="3.6640625" style="7" hidden="1"/>
    <col min="7970" max="7970" width="4.6640625" style="7" hidden="1"/>
    <col min="7971" max="8223" width="3.6640625" style="7" hidden="1"/>
    <col min="8224" max="8224" width="4.6640625" style="7" hidden="1"/>
    <col min="8225" max="8225" width="3.6640625" style="7" hidden="1"/>
    <col min="8226" max="8226" width="4.6640625" style="7" hidden="1"/>
    <col min="8227" max="8479" width="3.6640625" style="7" hidden="1"/>
    <col min="8480" max="8480" width="4.6640625" style="7" hidden="1"/>
    <col min="8481" max="8481" width="3.6640625" style="7" hidden="1"/>
    <col min="8482" max="8482" width="4.6640625" style="7" hidden="1"/>
    <col min="8483" max="8735" width="3.6640625" style="7" hidden="1"/>
    <col min="8736" max="8736" width="4.6640625" style="7" hidden="1"/>
    <col min="8737" max="8737" width="3.6640625" style="7" hidden="1"/>
    <col min="8738" max="8738" width="4.6640625" style="7" hidden="1"/>
    <col min="8739" max="8991" width="3.6640625" style="7" hidden="1"/>
    <col min="8992" max="8992" width="4.6640625" style="7" hidden="1"/>
    <col min="8993" max="8993" width="3.6640625" style="7" hidden="1"/>
    <col min="8994" max="8994" width="4.6640625" style="7" hidden="1"/>
    <col min="8995" max="9247" width="3.6640625" style="7" hidden="1"/>
    <col min="9248" max="9248" width="4.6640625" style="7" hidden="1"/>
    <col min="9249" max="9249" width="3.6640625" style="7" hidden="1"/>
    <col min="9250" max="9250" width="4.6640625" style="7" hidden="1"/>
    <col min="9251" max="9503" width="3.6640625" style="7" hidden="1"/>
    <col min="9504" max="9504" width="4.6640625" style="7" hidden="1"/>
    <col min="9505" max="9505" width="3.6640625" style="7" hidden="1"/>
    <col min="9506" max="9506" width="4.6640625" style="7" hidden="1"/>
    <col min="9507" max="9759" width="3.6640625" style="7" hidden="1"/>
    <col min="9760" max="9760" width="4.6640625" style="7" hidden="1"/>
    <col min="9761" max="9761" width="3.6640625" style="7" hidden="1"/>
    <col min="9762" max="9762" width="4.6640625" style="7" hidden="1"/>
    <col min="9763" max="10015" width="3.6640625" style="7" hidden="1"/>
    <col min="10016" max="10016" width="4.6640625" style="7" hidden="1"/>
    <col min="10017" max="10017" width="3.6640625" style="7" hidden="1"/>
    <col min="10018" max="10018" width="4.6640625" style="7" hidden="1"/>
    <col min="10019" max="10271" width="3.6640625" style="7" hidden="1"/>
    <col min="10272" max="10272" width="4.6640625" style="7" hidden="1"/>
    <col min="10273" max="10273" width="3.6640625" style="7" hidden="1"/>
    <col min="10274" max="10274" width="4.6640625" style="7" hidden="1"/>
    <col min="10275" max="10527" width="3.6640625" style="7" hidden="1"/>
    <col min="10528" max="10528" width="4.6640625" style="7" hidden="1"/>
    <col min="10529" max="10529" width="3.6640625" style="7" hidden="1"/>
    <col min="10530" max="10530" width="4.6640625" style="7" hidden="1"/>
    <col min="10531" max="10783" width="3.6640625" style="7" hidden="1"/>
    <col min="10784" max="10784" width="4.6640625" style="7" hidden="1"/>
    <col min="10785" max="10785" width="3.6640625" style="7" hidden="1"/>
    <col min="10786" max="10786" width="4.6640625" style="7" hidden="1"/>
    <col min="10787" max="11039" width="3.6640625" style="7" hidden="1"/>
    <col min="11040" max="11040" width="4.6640625" style="7" hidden="1"/>
    <col min="11041" max="11041" width="3.6640625" style="7" hidden="1"/>
    <col min="11042" max="11042" width="4.6640625" style="7" hidden="1"/>
    <col min="11043" max="11295" width="3.6640625" style="7" hidden="1"/>
    <col min="11296" max="11296" width="4.6640625" style="7" hidden="1"/>
    <col min="11297" max="11297" width="3.6640625" style="7" hidden="1"/>
    <col min="11298" max="11298" width="4.6640625" style="7" hidden="1"/>
    <col min="11299" max="11551" width="3.6640625" style="7" hidden="1"/>
    <col min="11552" max="11552" width="4.6640625" style="7" hidden="1"/>
    <col min="11553" max="11553" width="3.6640625" style="7" hidden="1"/>
    <col min="11554" max="11554" width="4.6640625" style="7" hidden="1"/>
    <col min="11555" max="11807" width="3.6640625" style="7" hidden="1"/>
    <col min="11808" max="11808" width="4.6640625" style="7" hidden="1"/>
    <col min="11809" max="11809" width="3.6640625" style="7" hidden="1"/>
    <col min="11810" max="11810" width="4.6640625" style="7" hidden="1"/>
    <col min="11811" max="12063" width="3.6640625" style="7" hidden="1"/>
    <col min="12064" max="12064" width="4.6640625" style="7" hidden="1"/>
    <col min="12065" max="12065" width="3.6640625" style="7" hidden="1"/>
    <col min="12066" max="12066" width="4.6640625" style="7" hidden="1"/>
    <col min="12067" max="12319" width="3.6640625" style="7" hidden="1"/>
    <col min="12320" max="12320" width="4.6640625" style="7" hidden="1"/>
    <col min="12321" max="12321" width="3.6640625" style="7" hidden="1"/>
    <col min="12322" max="12322" width="4.6640625" style="7" hidden="1"/>
    <col min="12323" max="12575" width="3.6640625" style="7" hidden="1"/>
    <col min="12576" max="12576" width="4.6640625" style="7" hidden="1"/>
    <col min="12577" max="12577" width="3.6640625" style="7" hidden="1"/>
    <col min="12578" max="12578" width="4.6640625" style="7" hidden="1"/>
    <col min="12579" max="12831" width="3.6640625" style="7" hidden="1"/>
    <col min="12832" max="12832" width="4.6640625" style="7" hidden="1"/>
    <col min="12833" max="12833" width="3.6640625" style="7" hidden="1"/>
    <col min="12834" max="12834" width="4.6640625" style="7" hidden="1"/>
    <col min="12835" max="13087" width="3.6640625" style="7" hidden="1"/>
    <col min="13088" max="13088" width="4.6640625" style="7" hidden="1"/>
    <col min="13089" max="13089" width="3.6640625" style="7" hidden="1"/>
    <col min="13090" max="13090" width="4.6640625" style="7" hidden="1"/>
    <col min="13091" max="13343" width="3.6640625" style="7" hidden="1"/>
    <col min="13344" max="13344" width="4.6640625" style="7" hidden="1"/>
    <col min="13345" max="13345" width="3.6640625" style="7" hidden="1"/>
    <col min="13346" max="13346" width="4.6640625" style="7" hidden="1"/>
    <col min="13347" max="13599" width="3.6640625" style="7" hidden="1"/>
    <col min="13600" max="13600" width="4.6640625" style="7" hidden="1"/>
    <col min="13601" max="13601" width="3.6640625" style="7" hidden="1"/>
    <col min="13602" max="13602" width="4.6640625" style="7" hidden="1"/>
    <col min="13603" max="13855" width="3.6640625" style="7" hidden="1"/>
    <col min="13856" max="13856" width="4.6640625" style="7" hidden="1"/>
    <col min="13857" max="13857" width="3.6640625" style="7" hidden="1"/>
    <col min="13858" max="13858" width="4.6640625" style="7" hidden="1"/>
    <col min="13859" max="14111" width="3.6640625" style="7" hidden="1"/>
    <col min="14112" max="14112" width="4.6640625" style="7" hidden="1"/>
    <col min="14113" max="14113" width="3.6640625" style="7" hidden="1"/>
    <col min="14114" max="14114" width="4.6640625" style="7" hidden="1"/>
    <col min="14115" max="14367" width="3.6640625" style="7" hidden="1"/>
    <col min="14368" max="14368" width="4.6640625" style="7" hidden="1"/>
    <col min="14369" max="14369" width="3.6640625" style="7" hidden="1"/>
    <col min="14370" max="14370" width="4.6640625" style="7" hidden="1"/>
    <col min="14371" max="14623" width="3.6640625" style="7" hidden="1"/>
    <col min="14624" max="14624" width="4.6640625" style="7" hidden="1"/>
    <col min="14625" max="14625" width="3.6640625" style="7" hidden="1"/>
    <col min="14626" max="14626" width="4.6640625" style="7" hidden="1"/>
    <col min="14627" max="14879" width="3.6640625" style="7" hidden="1"/>
    <col min="14880" max="14880" width="4.6640625" style="7" hidden="1"/>
    <col min="14881" max="14881" width="3.6640625" style="7" hidden="1"/>
    <col min="14882" max="14882" width="4.6640625" style="7" hidden="1"/>
    <col min="14883" max="15135" width="3.6640625" style="7" hidden="1"/>
    <col min="15136" max="15136" width="4.6640625" style="7" hidden="1"/>
    <col min="15137" max="15137" width="3.6640625" style="7" hidden="1"/>
    <col min="15138" max="15138" width="4.6640625" style="7" hidden="1"/>
    <col min="15139" max="15391" width="3.6640625" style="7" hidden="1"/>
    <col min="15392" max="15392" width="4.6640625" style="7" hidden="1"/>
    <col min="15393" max="15393" width="3.6640625" style="7" hidden="1"/>
    <col min="15394" max="15394" width="4.6640625" style="7" hidden="1"/>
    <col min="15395" max="15647" width="3.6640625" style="7" hidden="1"/>
    <col min="15648" max="15648" width="4.6640625" style="7" hidden="1"/>
    <col min="15649" max="15649" width="3.6640625" style="7" hidden="1"/>
    <col min="15650" max="15650" width="4.6640625" style="7" hidden="1"/>
    <col min="15651" max="15903" width="3.6640625" style="7" hidden="1"/>
    <col min="15904" max="15904" width="4.6640625" style="7" hidden="1"/>
    <col min="15905" max="15905" width="3.6640625" style="7" hidden="1"/>
    <col min="15906" max="15906" width="4.6640625" style="7" hidden="1"/>
    <col min="15907" max="16159" width="3.6640625" style="7" hidden="1"/>
    <col min="16160" max="16160" width="4.6640625" style="7" hidden="1"/>
    <col min="16161" max="16161" width="3.6640625" style="7" hidden="1"/>
    <col min="16162" max="16162" width="4.6640625" style="7" hidden="1"/>
    <col min="16163" max="16384" width="3.6640625" style="7" hidden="1"/>
  </cols>
  <sheetData>
    <row r="1" spans="2:41" ht="7.95" customHeight="1"/>
    <row r="2" spans="2:41" ht="20.100000000000001" customHeight="1">
      <c r="B2" s="1137" t="s">
        <v>100</v>
      </c>
      <c r="C2" s="1138"/>
      <c r="D2" s="1138"/>
      <c r="E2" s="1138"/>
      <c r="F2" s="1138"/>
      <c r="G2" s="1138"/>
      <c r="H2" s="1138"/>
      <c r="I2" s="1138"/>
      <c r="J2" s="1138"/>
      <c r="K2" s="1138"/>
      <c r="L2" s="1138"/>
      <c r="M2" s="1138"/>
      <c r="N2" s="1138"/>
      <c r="O2" s="1138"/>
      <c r="P2" s="1138"/>
      <c r="Q2" s="1138"/>
      <c r="R2" s="1138"/>
      <c r="S2" s="1138"/>
      <c r="T2" s="1138"/>
      <c r="U2" s="1138"/>
      <c r="V2" s="1138"/>
      <c r="W2" s="1138"/>
      <c r="X2" s="1138"/>
      <c r="Y2" s="1138"/>
      <c r="Z2" s="1138"/>
      <c r="AA2" s="1138"/>
      <c r="AB2" s="1138"/>
      <c r="AC2" s="1138"/>
      <c r="AD2" s="1138"/>
      <c r="AE2" s="1138"/>
      <c r="AF2" s="1138"/>
      <c r="AG2" s="1138"/>
      <c r="AH2" s="1138"/>
      <c r="AI2" s="1138"/>
      <c r="AJ2" s="1138"/>
      <c r="AK2" s="1139"/>
    </row>
    <row r="3" spans="2:41" ht="20.100000000000001" customHeight="1">
      <c r="B3" s="967"/>
      <c r="C3" s="65"/>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968"/>
    </row>
    <row r="4" spans="2:41" ht="14.4">
      <c r="B4" s="969"/>
      <c r="C4" s="70"/>
      <c r="D4" s="70"/>
      <c r="E4" s="70"/>
      <c r="F4" s="70" t="s">
        <v>101</v>
      </c>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968"/>
    </row>
    <row r="5" spans="2:41" ht="14.4">
      <c r="B5" s="969"/>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968"/>
    </row>
    <row r="6" spans="2:41" ht="16.2">
      <c r="B6" s="969"/>
      <c r="C6" s="70"/>
      <c r="D6" s="70"/>
      <c r="E6" s="71"/>
      <c r="F6" s="74" t="s">
        <v>102</v>
      </c>
      <c r="G6" s="70"/>
      <c r="H6" s="70"/>
      <c r="I6" s="70"/>
      <c r="J6" s="70"/>
      <c r="K6" s="70"/>
      <c r="L6" s="70"/>
      <c r="M6" s="70"/>
      <c r="N6" s="70"/>
      <c r="O6" s="70"/>
      <c r="P6" s="70"/>
      <c r="Q6" s="70"/>
      <c r="R6" s="70"/>
      <c r="S6" s="70"/>
      <c r="T6" s="70"/>
      <c r="U6" s="70"/>
      <c r="V6" s="75"/>
      <c r="W6" s="1135">
        <v>1000</v>
      </c>
      <c r="X6" s="1140"/>
      <c r="Y6" s="1136"/>
      <c r="AA6" s="70" t="s">
        <v>103</v>
      </c>
      <c r="AB6" s="70"/>
      <c r="AC6" s="70"/>
      <c r="AD6" s="70"/>
      <c r="AE6" s="70"/>
      <c r="AF6" s="70"/>
      <c r="AG6" s="70"/>
      <c r="AH6" s="70"/>
      <c r="AI6" s="70"/>
      <c r="AJ6" s="70"/>
      <c r="AK6" s="968"/>
    </row>
    <row r="7" spans="2:41" ht="28.5" customHeight="1">
      <c r="B7" s="969"/>
      <c r="C7" s="70"/>
      <c r="D7" s="70"/>
      <c r="E7" s="71"/>
      <c r="F7" s="74"/>
      <c r="G7" s="70"/>
      <c r="H7" s="70"/>
      <c r="I7" s="70"/>
      <c r="J7" s="70"/>
      <c r="K7" s="70"/>
      <c r="L7" s="70"/>
      <c r="M7" s="70"/>
      <c r="N7" s="70"/>
      <c r="O7" s="70"/>
      <c r="P7" s="70"/>
      <c r="Q7" s="70"/>
      <c r="R7" s="70"/>
      <c r="S7" s="70"/>
      <c r="T7" s="70"/>
      <c r="U7" s="70"/>
      <c r="V7" s="75"/>
      <c r="W7" s="70"/>
      <c r="X7" s="70"/>
      <c r="Y7" s="70"/>
      <c r="Z7" s="70"/>
      <c r="AA7" s="70"/>
      <c r="AB7" s="70"/>
      <c r="AC7" s="70"/>
      <c r="AD7" s="70"/>
      <c r="AE7" s="70"/>
      <c r="AF7" s="70"/>
      <c r="AG7" s="70"/>
      <c r="AH7" s="70"/>
      <c r="AI7" s="70"/>
      <c r="AJ7" s="70"/>
      <c r="AK7" s="968"/>
    </row>
    <row r="8" spans="2:41" ht="19.95" customHeight="1">
      <c r="B8" s="969"/>
      <c r="C8" s="70"/>
      <c r="D8" s="70"/>
      <c r="E8" s="70"/>
      <c r="F8" s="74" t="s">
        <v>104</v>
      </c>
      <c r="H8" s="70"/>
      <c r="I8" s="70"/>
      <c r="J8" s="70"/>
      <c r="K8" s="70"/>
      <c r="L8" s="70"/>
      <c r="M8" s="70"/>
      <c r="N8" s="70"/>
      <c r="O8" s="70"/>
      <c r="P8" s="70"/>
      <c r="Q8" s="70"/>
      <c r="R8" s="70"/>
      <c r="S8" s="70"/>
      <c r="T8" s="70"/>
      <c r="U8" s="1135" t="s">
        <v>121</v>
      </c>
      <c r="V8" s="1136"/>
      <c r="X8" s="221" t="s">
        <v>105</v>
      </c>
      <c r="Y8" s="70"/>
      <c r="Z8" s="70"/>
      <c r="AA8" s="70"/>
      <c r="AB8" s="70"/>
      <c r="AC8" s="70"/>
      <c r="AD8" s="70"/>
      <c r="AE8" s="70"/>
      <c r="AF8" s="70"/>
      <c r="AG8" s="70"/>
      <c r="AH8" s="70"/>
      <c r="AI8" s="70"/>
      <c r="AJ8" s="70"/>
      <c r="AK8" s="968"/>
    </row>
    <row r="9" spans="2:41" ht="19.95" customHeight="1">
      <c r="B9" s="969"/>
      <c r="C9" s="70"/>
      <c r="D9" s="70"/>
      <c r="E9" s="70"/>
      <c r="F9" s="70"/>
      <c r="G9" s="70" t="s">
        <v>106</v>
      </c>
      <c r="H9" s="70"/>
      <c r="I9" s="70"/>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c r="AK9" s="968"/>
    </row>
    <row r="10" spans="2:41" ht="19.95" customHeight="1">
      <c r="B10" s="969"/>
      <c r="C10" s="70"/>
      <c r="D10" s="70"/>
      <c r="E10" s="70"/>
      <c r="F10" s="1126" t="s">
        <v>1722</v>
      </c>
      <c r="G10" s="1127"/>
      <c r="H10" s="1127"/>
      <c r="I10" s="1127"/>
      <c r="J10" s="1127"/>
      <c r="K10" s="1127"/>
      <c r="L10" s="1127"/>
      <c r="M10" s="1127"/>
      <c r="N10" s="1127"/>
      <c r="O10" s="1127"/>
      <c r="P10" s="1127"/>
      <c r="Q10" s="1127"/>
      <c r="R10" s="1127"/>
      <c r="S10" s="1127"/>
      <c r="T10" s="1127"/>
      <c r="U10" s="1127"/>
      <c r="V10" s="1127"/>
      <c r="W10" s="1127"/>
      <c r="X10" s="1127"/>
      <c r="Y10" s="1127"/>
      <c r="Z10" s="1127"/>
      <c r="AA10" s="1127"/>
      <c r="AB10" s="1127"/>
      <c r="AC10" s="1127"/>
      <c r="AD10" s="1127"/>
      <c r="AE10" s="1127"/>
      <c r="AF10" s="1127"/>
      <c r="AG10" s="1127"/>
      <c r="AH10" s="1127"/>
      <c r="AI10" s="1128"/>
      <c r="AJ10" s="70"/>
      <c r="AK10" s="968"/>
      <c r="AL10" s="769"/>
      <c r="AM10" s="769"/>
      <c r="AN10" s="769"/>
      <c r="AO10" s="769"/>
    </row>
    <row r="11" spans="2:41" ht="19.95" customHeight="1">
      <c r="B11" s="969"/>
      <c r="C11" s="70"/>
      <c r="D11" s="70"/>
      <c r="E11" s="70"/>
      <c r="F11" s="1129"/>
      <c r="G11" s="1130"/>
      <c r="H11" s="1130"/>
      <c r="I11" s="1130"/>
      <c r="J11" s="1130"/>
      <c r="K11" s="1130"/>
      <c r="L11" s="1130"/>
      <c r="M11" s="1130"/>
      <c r="N11" s="1130"/>
      <c r="O11" s="1130"/>
      <c r="P11" s="1130"/>
      <c r="Q11" s="1130"/>
      <c r="R11" s="1130"/>
      <c r="S11" s="1130"/>
      <c r="T11" s="1130"/>
      <c r="U11" s="1130"/>
      <c r="V11" s="1130"/>
      <c r="W11" s="1130"/>
      <c r="X11" s="1130"/>
      <c r="Y11" s="1130"/>
      <c r="Z11" s="1130"/>
      <c r="AA11" s="1130"/>
      <c r="AB11" s="1130"/>
      <c r="AC11" s="1130"/>
      <c r="AD11" s="1130"/>
      <c r="AE11" s="1130"/>
      <c r="AF11" s="1130"/>
      <c r="AG11" s="1130"/>
      <c r="AH11" s="1130"/>
      <c r="AI11" s="1131"/>
      <c r="AJ11" s="70"/>
      <c r="AK11" s="968"/>
      <c r="AL11" s="769"/>
      <c r="AM11" s="769"/>
      <c r="AN11" s="769"/>
      <c r="AO11" s="769"/>
    </row>
    <row r="12" spans="2:41" ht="9" customHeight="1">
      <c r="B12" s="969"/>
      <c r="C12" s="70"/>
      <c r="D12" s="70"/>
      <c r="E12" s="70"/>
      <c r="F12" s="1129"/>
      <c r="G12" s="1130"/>
      <c r="H12" s="1130"/>
      <c r="I12" s="1130"/>
      <c r="J12" s="1130"/>
      <c r="K12" s="1130"/>
      <c r="L12" s="1130"/>
      <c r="M12" s="1130"/>
      <c r="N12" s="1130"/>
      <c r="O12" s="1130"/>
      <c r="P12" s="1130"/>
      <c r="Q12" s="1130"/>
      <c r="R12" s="1130"/>
      <c r="S12" s="1130"/>
      <c r="T12" s="1130"/>
      <c r="U12" s="1130"/>
      <c r="V12" s="1130"/>
      <c r="W12" s="1130"/>
      <c r="X12" s="1130"/>
      <c r="Y12" s="1130"/>
      <c r="Z12" s="1130"/>
      <c r="AA12" s="1130"/>
      <c r="AB12" s="1130"/>
      <c r="AC12" s="1130"/>
      <c r="AD12" s="1130"/>
      <c r="AE12" s="1130"/>
      <c r="AF12" s="1130"/>
      <c r="AG12" s="1130"/>
      <c r="AH12" s="1130"/>
      <c r="AI12" s="1131"/>
      <c r="AJ12" s="70"/>
      <c r="AK12" s="968"/>
      <c r="AL12" s="769"/>
      <c r="AM12" s="769"/>
      <c r="AN12" s="769"/>
      <c r="AO12" s="769"/>
    </row>
    <row r="13" spans="2:41" ht="20.100000000000001" customHeight="1">
      <c r="B13" s="969"/>
      <c r="C13" s="70"/>
      <c r="D13" s="70"/>
      <c r="E13" s="70"/>
      <c r="F13" s="1129"/>
      <c r="G13" s="1130"/>
      <c r="H13" s="1130"/>
      <c r="I13" s="1130"/>
      <c r="J13" s="1130"/>
      <c r="K13" s="1130"/>
      <c r="L13" s="1130"/>
      <c r="M13" s="1130"/>
      <c r="N13" s="1130"/>
      <c r="O13" s="1130"/>
      <c r="P13" s="1130"/>
      <c r="Q13" s="1130"/>
      <c r="R13" s="1130"/>
      <c r="S13" s="1130"/>
      <c r="T13" s="1130"/>
      <c r="U13" s="1130"/>
      <c r="V13" s="1130"/>
      <c r="W13" s="1130"/>
      <c r="X13" s="1130"/>
      <c r="Y13" s="1130"/>
      <c r="Z13" s="1130"/>
      <c r="AA13" s="1130"/>
      <c r="AB13" s="1130"/>
      <c r="AC13" s="1130"/>
      <c r="AD13" s="1130"/>
      <c r="AE13" s="1130"/>
      <c r="AF13" s="1130"/>
      <c r="AG13" s="1130"/>
      <c r="AH13" s="1130"/>
      <c r="AI13" s="1131"/>
      <c r="AJ13" s="70"/>
      <c r="AK13" s="968"/>
      <c r="AL13" s="769"/>
      <c r="AM13" s="769"/>
      <c r="AN13" s="769"/>
      <c r="AO13" s="769"/>
    </row>
    <row r="14" spans="2:41" ht="20.100000000000001" customHeight="1">
      <c r="B14" s="969"/>
      <c r="C14" s="70"/>
      <c r="D14" s="70"/>
      <c r="E14" s="70"/>
      <c r="F14" s="1129"/>
      <c r="G14" s="1130"/>
      <c r="H14" s="1130"/>
      <c r="I14" s="1130"/>
      <c r="J14" s="1130"/>
      <c r="K14" s="1130"/>
      <c r="L14" s="1130"/>
      <c r="M14" s="1130"/>
      <c r="N14" s="1130"/>
      <c r="O14" s="1130"/>
      <c r="P14" s="1130"/>
      <c r="Q14" s="1130"/>
      <c r="R14" s="1130"/>
      <c r="S14" s="1130"/>
      <c r="T14" s="1130"/>
      <c r="U14" s="1130"/>
      <c r="V14" s="1130"/>
      <c r="W14" s="1130"/>
      <c r="X14" s="1130"/>
      <c r="Y14" s="1130"/>
      <c r="Z14" s="1130"/>
      <c r="AA14" s="1130"/>
      <c r="AB14" s="1130"/>
      <c r="AC14" s="1130"/>
      <c r="AD14" s="1130"/>
      <c r="AE14" s="1130"/>
      <c r="AF14" s="1130"/>
      <c r="AG14" s="1130"/>
      <c r="AH14" s="1130"/>
      <c r="AI14" s="1131"/>
      <c r="AJ14" s="70"/>
      <c r="AK14" s="968"/>
      <c r="AL14" s="769"/>
      <c r="AM14" s="769"/>
      <c r="AN14" s="769"/>
      <c r="AO14" s="769"/>
    </row>
    <row r="15" spans="2:41" ht="9.9" customHeight="1">
      <c r="B15" s="969"/>
      <c r="C15" s="70"/>
      <c r="D15" s="70"/>
      <c r="E15" s="70"/>
      <c r="F15" s="1129"/>
      <c r="G15" s="1130"/>
      <c r="H15" s="1130"/>
      <c r="I15" s="1130"/>
      <c r="J15" s="1130"/>
      <c r="K15" s="1130"/>
      <c r="L15" s="1130"/>
      <c r="M15" s="1130"/>
      <c r="N15" s="1130"/>
      <c r="O15" s="1130"/>
      <c r="P15" s="1130"/>
      <c r="Q15" s="1130"/>
      <c r="R15" s="1130"/>
      <c r="S15" s="1130"/>
      <c r="T15" s="1130"/>
      <c r="U15" s="1130"/>
      <c r="V15" s="1130"/>
      <c r="W15" s="1130"/>
      <c r="X15" s="1130"/>
      <c r="Y15" s="1130"/>
      <c r="Z15" s="1130"/>
      <c r="AA15" s="1130"/>
      <c r="AB15" s="1130"/>
      <c r="AC15" s="1130"/>
      <c r="AD15" s="1130"/>
      <c r="AE15" s="1130"/>
      <c r="AF15" s="1130"/>
      <c r="AG15" s="1130"/>
      <c r="AH15" s="1130"/>
      <c r="AI15" s="1131"/>
      <c r="AJ15" s="70"/>
      <c r="AK15" s="968"/>
      <c r="AL15" s="769"/>
      <c r="AM15" s="769"/>
      <c r="AN15" s="769"/>
      <c r="AO15" s="769"/>
    </row>
    <row r="16" spans="2:41" ht="15" customHeight="1">
      <c r="B16" s="969"/>
      <c r="C16" s="70"/>
      <c r="D16" s="70"/>
      <c r="E16" s="70"/>
      <c r="F16" s="1129"/>
      <c r="G16" s="1130"/>
      <c r="H16" s="1130"/>
      <c r="I16" s="1130"/>
      <c r="J16" s="1130"/>
      <c r="K16" s="1130"/>
      <c r="L16" s="1130"/>
      <c r="M16" s="1130"/>
      <c r="N16" s="1130"/>
      <c r="O16" s="1130"/>
      <c r="P16" s="1130"/>
      <c r="Q16" s="1130"/>
      <c r="R16" s="1130"/>
      <c r="S16" s="1130"/>
      <c r="T16" s="1130"/>
      <c r="U16" s="1130"/>
      <c r="V16" s="1130"/>
      <c r="W16" s="1130"/>
      <c r="X16" s="1130"/>
      <c r="Y16" s="1130"/>
      <c r="Z16" s="1130"/>
      <c r="AA16" s="1130"/>
      <c r="AB16" s="1130"/>
      <c r="AC16" s="1130"/>
      <c r="AD16" s="1130"/>
      <c r="AE16" s="1130"/>
      <c r="AF16" s="1130"/>
      <c r="AG16" s="1130"/>
      <c r="AH16" s="1130"/>
      <c r="AI16" s="1131"/>
      <c r="AJ16" s="70"/>
      <c r="AK16" s="968"/>
      <c r="AL16" s="769"/>
      <c r="AM16" s="769"/>
      <c r="AN16" s="769"/>
      <c r="AO16" s="769"/>
    </row>
    <row r="17" spans="2:41" ht="15" customHeight="1">
      <c r="B17" s="969"/>
      <c r="C17" s="70"/>
      <c r="D17" s="70"/>
      <c r="E17" s="70"/>
      <c r="F17" s="1129"/>
      <c r="G17" s="1130"/>
      <c r="H17" s="1130"/>
      <c r="I17" s="1130"/>
      <c r="J17" s="1130"/>
      <c r="K17" s="1130"/>
      <c r="L17" s="1130"/>
      <c r="M17" s="1130"/>
      <c r="N17" s="1130"/>
      <c r="O17" s="1130"/>
      <c r="P17" s="1130"/>
      <c r="Q17" s="1130"/>
      <c r="R17" s="1130"/>
      <c r="S17" s="1130"/>
      <c r="T17" s="1130"/>
      <c r="U17" s="1130"/>
      <c r="V17" s="1130"/>
      <c r="W17" s="1130"/>
      <c r="X17" s="1130"/>
      <c r="Y17" s="1130"/>
      <c r="Z17" s="1130"/>
      <c r="AA17" s="1130"/>
      <c r="AB17" s="1130"/>
      <c r="AC17" s="1130"/>
      <c r="AD17" s="1130"/>
      <c r="AE17" s="1130"/>
      <c r="AF17" s="1130"/>
      <c r="AG17" s="1130"/>
      <c r="AH17" s="1130"/>
      <c r="AI17" s="1131"/>
      <c r="AJ17" s="70"/>
      <c r="AK17" s="968"/>
      <c r="AL17" s="769"/>
      <c r="AM17" s="769"/>
      <c r="AN17" s="769"/>
      <c r="AO17" s="769"/>
    </row>
    <row r="18" spans="2:41" ht="15" customHeight="1">
      <c r="B18" s="969"/>
      <c r="C18" s="70"/>
      <c r="D18" s="70"/>
      <c r="E18" s="70"/>
      <c r="F18" s="1132"/>
      <c r="G18" s="1133"/>
      <c r="H18" s="1133"/>
      <c r="I18" s="1133"/>
      <c r="J18" s="1133"/>
      <c r="K18" s="1133"/>
      <c r="L18" s="1133"/>
      <c r="M18" s="1133"/>
      <c r="N18" s="1133"/>
      <c r="O18" s="1133"/>
      <c r="P18" s="1133"/>
      <c r="Q18" s="1133"/>
      <c r="R18" s="1133"/>
      <c r="S18" s="1133"/>
      <c r="T18" s="1133"/>
      <c r="U18" s="1133"/>
      <c r="V18" s="1133"/>
      <c r="W18" s="1133"/>
      <c r="X18" s="1133"/>
      <c r="Y18" s="1133"/>
      <c r="Z18" s="1133"/>
      <c r="AA18" s="1133"/>
      <c r="AB18" s="1133"/>
      <c r="AC18" s="1133"/>
      <c r="AD18" s="1133"/>
      <c r="AE18" s="1133"/>
      <c r="AF18" s="1133"/>
      <c r="AG18" s="1133"/>
      <c r="AH18" s="1133"/>
      <c r="AI18" s="1134"/>
      <c r="AJ18" s="70"/>
      <c r="AK18" s="968"/>
      <c r="AL18" s="769"/>
      <c r="AM18" s="769"/>
      <c r="AN18" s="769"/>
      <c r="AO18" s="769"/>
    </row>
    <row r="19" spans="2:41" ht="20.100000000000001" customHeight="1">
      <c r="B19" s="969"/>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968"/>
    </row>
    <row r="20" spans="2:41" ht="20.100000000000001" customHeight="1">
      <c r="B20" s="969"/>
      <c r="C20" s="70"/>
      <c r="D20" s="70"/>
      <c r="E20" s="70"/>
      <c r="F20" s="970" t="s">
        <v>107</v>
      </c>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968"/>
    </row>
    <row r="21" spans="2:41" ht="20.100000000000001" customHeight="1">
      <c r="B21" s="969"/>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968"/>
    </row>
    <row r="22" spans="2:41" ht="20.100000000000001" customHeight="1">
      <c r="B22" s="969"/>
      <c r="C22" s="70"/>
      <c r="D22" s="70"/>
      <c r="E22" s="70"/>
      <c r="F22" s="970" t="s">
        <v>108</v>
      </c>
      <c r="G22" s="70"/>
      <c r="H22" s="70"/>
      <c r="I22" s="70"/>
      <c r="J22" s="70"/>
      <c r="K22" s="70"/>
      <c r="L22" s="70"/>
      <c r="M22" s="70"/>
      <c r="N22" s="70"/>
      <c r="O22" s="1135" t="s">
        <v>1459</v>
      </c>
      <c r="P22" s="1140"/>
      <c r="Q22" s="1136"/>
      <c r="R22" s="70"/>
      <c r="S22" s="70" t="s">
        <v>109</v>
      </c>
      <c r="T22" s="70"/>
      <c r="U22" s="70"/>
      <c r="V22" s="70"/>
      <c r="W22" s="70"/>
      <c r="X22" s="70"/>
      <c r="Y22" s="1141"/>
      <c r="Z22" s="1142"/>
      <c r="AA22" s="1142"/>
      <c r="AB22" s="1142"/>
      <c r="AC22" s="1142"/>
      <c r="AD22" s="1142"/>
      <c r="AE22" s="1142"/>
      <c r="AF22" s="1142"/>
      <c r="AG22" s="1143"/>
      <c r="AH22" s="70"/>
      <c r="AI22" s="70"/>
      <c r="AJ22" s="70"/>
      <c r="AK22" s="968"/>
    </row>
    <row r="23" spans="2:41" ht="20.100000000000001" customHeight="1">
      <c r="B23" s="969"/>
      <c r="C23" s="70"/>
      <c r="D23" s="70"/>
      <c r="E23" s="70"/>
      <c r="F23" s="9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968"/>
    </row>
    <row r="24" spans="2:41" ht="20.100000000000001" customHeight="1">
      <c r="B24" s="969"/>
      <c r="C24" s="70"/>
      <c r="D24" s="70"/>
      <c r="E24" s="70"/>
      <c r="F24" s="74" t="s">
        <v>110</v>
      </c>
      <c r="G24" s="70"/>
      <c r="H24" s="70"/>
      <c r="I24" s="70"/>
      <c r="J24" s="70"/>
      <c r="K24" s="70"/>
      <c r="O24" s="1135">
        <v>2</v>
      </c>
      <c r="P24" s="1140"/>
      <c r="Q24" s="1136"/>
      <c r="R24" s="70"/>
      <c r="S24" s="70"/>
      <c r="T24" s="70"/>
      <c r="U24" s="70"/>
      <c r="V24" s="75"/>
      <c r="AA24" s="70"/>
      <c r="AB24" s="70"/>
      <c r="AC24" s="70"/>
      <c r="AD24" s="70"/>
      <c r="AE24" s="70"/>
      <c r="AF24" s="70"/>
      <c r="AG24" s="70"/>
      <c r="AH24" s="70"/>
      <c r="AI24" s="70"/>
      <c r="AJ24" s="70"/>
      <c r="AK24" s="968"/>
    </row>
    <row r="25" spans="2:41" ht="20.100000000000001" customHeight="1">
      <c r="B25" s="969"/>
      <c r="C25" s="70"/>
      <c r="D25" s="70"/>
      <c r="E25" s="70"/>
      <c r="F25" s="74"/>
      <c r="G25" s="70"/>
      <c r="H25" s="70"/>
      <c r="I25" s="70"/>
      <c r="J25" s="70"/>
      <c r="K25" s="70"/>
      <c r="S25" s="70"/>
      <c r="T25" s="70"/>
      <c r="U25" s="70"/>
      <c r="V25" s="75"/>
      <c r="AA25" s="70"/>
      <c r="AB25" s="70"/>
      <c r="AC25" s="70"/>
      <c r="AD25" s="70"/>
      <c r="AE25" s="70"/>
      <c r="AF25" s="70"/>
      <c r="AG25" s="70"/>
      <c r="AH25" s="70"/>
      <c r="AI25" s="70"/>
      <c r="AJ25" s="70"/>
      <c r="AK25" s="968"/>
    </row>
    <row r="26" spans="2:41" ht="20.100000000000001" customHeight="1">
      <c r="B26" s="969"/>
      <c r="C26" s="70"/>
      <c r="D26" s="70"/>
      <c r="E26" s="70"/>
      <c r="F26" s="970" t="s">
        <v>111</v>
      </c>
      <c r="G26" s="70"/>
      <c r="H26" s="70"/>
      <c r="I26" s="70"/>
      <c r="J26" s="70"/>
      <c r="K26" s="70"/>
      <c r="L26" s="70"/>
      <c r="M26" s="70"/>
      <c r="N26" s="70"/>
      <c r="O26" s="1135" t="s">
        <v>1460</v>
      </c>
      <c r="P26" s="1140"/>
      <c r="Q26" s="1136"/>
      <c r="R26" s="70"/>
      <c r="S26" s="70" t="s">
        <v>109</v>
      </c>
      <c r="T26" s="70"/>
      <c r="U26" s="70"/>
      <c r="V26" s="70"/>
      <c r="W26" s="70"/>
      <c r="X26" s="70"/>
      <c r="Y26" s="1144" t="s">
        <v>1723</v>
      </c>
      <c r="Z26" s="1145"/>
      <c r="AA26" s="1145"/>
      <c r="AB26" s="1145"/>
      <c r="AC26" s="1145"/>
      <c r="AD26" s="1145"/>
      <c r="AE26" s="1145"/>
      <c r="AF26" s="1145"/>
      <c r="AG26" s="1146"/>
      <c r="AH26" s="70"/>
      <c r="AI26" s="70"/>
      <c r="AJ26" s="70"/>
      <c r="AK26" s="968"/>
    </row>
    <row r="27" spans="2:41" ht="20.100000000000001" customHeight="1">
      <c r="B27" s="969"/>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968"/>
    </row>
    <row r="28" spans="2:41" ht="20.100000000000001" customHeight="1">
      <c r="B28" s="969"/>
      <c r="C28" s="70"/>
      <c r="D28" s="70"/>
      <c r="E28" s="70"/>
      <c r="F28" s="970" t="s">
        <v>112</v>
      </c>
      <c r="G28" s="70"/>
      <c r="H28" s="70"/>
      <c r="I28" s="70"/>
      <c r="J28" s="70"/>
      <c r="K28" s="70"/>
      <c r="L28" s="70"/>
      <c r="M28" s="70"/>
      <c r="N28" s="70"/>
      <c r="O28" s="1135" t="s">
        <v>1724</v>
      </c>
      <c r="P28" s="1140"/>
      <c r="Q28" s="1136"/>
      <c r="R28" s="70"/>
      <c r="S28" s="70" t="s">
        <v>109</v>
      </c>
      <c r="T28" s="70"/>
      <c r="U28" s="70"/>
      <c r="V28" s="70"/>
      <c r="W28" s="70"/>
      <c r="X28" s="70"/>
      <c r="Y28" s="1135" t="s">
        <v>1725</v>
      </c>
      <c r="Z28" s="1140"/>
      <c r="AA28" s="1140"/>
      <c r="AB28" s="1140"/>
      <c r="AC28" s="1140"/>
      <c r="AD28" s="1140"/>
      <c r="AE28" s="1140"/>
      <c r="AF28" s="1140"/>
      <c r="AG28" s="1136"/>
      <c r="AH28" s="70"/>
      <c r="AI28" s="70"/>
      <c r="AJ28" s="70"/>
      <c r="AK28" s="968"/>
    </row>
    <row r="29" spans="2:41" ht="20.100000000000001" customHeight="1">
      <c r="B29" s="969"/>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968"/>
    </row>
    <row r="30" spans="2:41" ht="20.100000000000001" customHeight="1">
      <c r="B30" s="969"/>
      <c r="C30" s="70"/>
      <c r="D30" s="70"/>
      <c r="E30" s="70"/>
      <c r="F30" s="970" t="s">
        <v>113</v>
      </c>
      <c r="G30" s="70"/>
      <c r="H30" s="70"/>
      <c r="I30" s="70"/>
      <c r="J30" s="70"/>
      <c r="K30" s="70"/>
      <c r="L30" s="70"/>
      <c r="M30" s="70"/>
      <c r="N30" s="70"/>
      <c r="O30" s="1135" t="s">
        <v>1464</v>
      </c>
      <c r="P30" s="1140"/>
      <c r="Q30" s="1136"/>
      <c r="R30" s="70"/>
      <c r="S30" s="70" t="s">
        <v>1462</v>
      </c>
      <c r="T30" s="70"/>
      <c r="U30" s="70"/>
      <c r="V30" s="70"/>
      <c r="W30" s="70"/>
      <c r="X30" s="70"/>
      <c r="Y30" s="1135" t="s">
        <v>1463</v>
      </c>
      <c r="Z30" s="1140"/>
      <c r="AA30" s="1140"/>
      <c r="AB30" s="1140"/>
      <c r="AC30" s="1140"/>
      <c r="AD30" s="1140"/>
      <c r="AE30" s="1140"/>
      <c r="AF30" s="1140"/>
      <c r="AG30" s="1136"/>
      <c r="AH30" s="70"/>
      <c r="AI30" s="70"/>
      <c r="AJ30" s="70"/>
      <c r="AK30" s="968"/>
    </row>
    <row r="31" spans="2:41" ht="20.100000000000001" customHeight="1">
      <c r="B31" s="969"/>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968"/>
    </row>
    <row r="32" spans="2:41" ht="20.100000000000001" customHeight="1">
      <c r="B32" s="969"/>
      <c r="C32" s="70"/>
      <c r="D32" s="70"/>
      <c r="E32" s="70"/>
      <c r="F32" s="74" t="s">
        <v>114</v>
      </c>
      <c r="G32" s="70"/>
      <c r="H32" s="70"/>
      <c r="I32" s="70"/>
      <c r="J32" s="70"/>
      <c r="K32" s="70"/>
      <c r="L32" s="70"/>
      <c r="M32" s="70"/>
      <c r="N32" s="70"/>
      <c r="O32" s="70"/>
      <c r="P32" s="70"/>
      <c r="Q32" s="70"/>
      <c r="R32" s="70"/>
      <c r="S32" s="70"/>
      <c r="T32" s="7"/>
      <c r="AA32" s="70"/>
      <c r="AB32" s="70"/>
      <c r="AC32" s="70"/>
      <c r="AD32" s="70"/>
      <c r="AE32" s="70"/>
      <c r="AF32" s="70"/>
      <c r="AG32" s="70"/>
      <c r="AH32" s="70"/>
      <c r="AI32" s="70"/>
      <c r="AJ32" s="70"/>
      <c r="AK32" s="968"/>
    </row>
    <row r="33" spans="2:42" ht="20.100000000000001" customHeight="1">
      <c r="B33" s="969"/>
      <c r="C33" s="70"/>
      <c r="D33" s="70"/>
      <c r="E33" s="70"/>
      <c r="F33" s="74"/>
      <c r="G33" s="70"/>
      <c r="H33" s="70"/>
      <c r="I33" s="70"/>
      <c r="J33" s="70"/>
      <c r="K33" s="70"/>
      <c r="L33" s="70"/>
      <c r="M33" s="70"/>
      <c r="N33" s="70"/>
      <c r="O33" s="70"/>
      <c r="P33" s="70"/>
      <c r="Q33" s="70"/>
      <c r="R33" s="70"/>
      <c r="S33" s="70"/>
      <c r="T33" s="7"/>
      <c r="AA33" s="70"/>
      <c r="AB33" s="70"/>
      <c r="AC33" s="70"/>
      <c r="AD33" s="70"/>
      <c r="AE33" s="70"/>
      <c r="AF33" s="70"/>
      <c r="AG33" s="70"/>
      <c r="AH33" s="70"/>
      <c r="AI33" s="70"/>
      <c r="AJ33" s="70"/>
      <c r="AK33" s="968"/>
    </row>
    <row r="34" spans="2:42" ht="16.2">
      <c r="B34" s="969"/>
      <c r="C34" s="70"/>
      <c r="D34" s="70"/>
      <c r="E34" s="70"/>
      <c r="F34" s="70"/>
      <c r="G34" s="70"/>
      <c r="H34" s="70" t="s">
        <v>115</v>
      </c>
      <c r="I34" s="70"/>
      <c r="J34" s="75"/>
      <c r="K34" s="1135"/>
      <c r="L34" s="1140"/>
      <c r="M34" s="1136"/>
      <c r="N34" s="70" t="s">
        <v>103</v>
      </c>
      <c r="O34" s="70"/>
      <c r="P34" s="70" t="s">
        <v>116</v>
      </c>
      <c r="Q34" s="70"/>
      <c r="R34" s="70"/>
      <c r="S34" s="70"/>
      <c r="T34" s="7"/>
      <c r="AA34" s="70"/>
      <c r="AB34" s="70"/>
      <c r="AC34" s="70"/>
      <c r="AD34" s="1135"/>
      <c r="AE34" s="1136"/>
      <c r="AF34" s="70"/>
      <c r="AG34" s="70"/>
      <c r="AH34" s="70"/>
      <c r="AI34" s="70"/>
      <c r="AJ34" s="70"/>
      <c r="AK34" s="968"/>
    </row>
    <row r="35" spans="2:42" ht="20.100000000000001" customHeight="1">
      <c r="B35" s="969"/>
      <c r="C35" s="70"/>
      <c r="D35" s="70"/>
      <c r="E35" s="70"/>
      <c r="F35" s="70"/>
      <c r="G35" s="70"/>
      <c r="H35" s="70" t="s">
        <v>117</v>
      </c>
      <c r="I35" s="70"/>
      <c r="J35" s="75"/>
      <c r="K35" s="1135"/>
      <c r="L35" s="1140"/>
      <c r="M35" s="1136"/>
      <c r="N35" s="70" t="s">
        <v>103</v>
      </c>
      <c r="O35" s="70"/>
      <c r="P35" s="70" t="s">
        <v>116</v>
      </c>
      <c r="Q35" s="70"/>
      <c r="R35" s="70"/>
      <c r="S35" s="70"/>
      <c r="T35" s="7"/>
      <c r="AA35" s="70"/>
      <c r="AB35" s="70"/>
      <c r="AC35" s="70"/>
      <c r="AD35" s="1135"/>
      <c r="AE35" s="1136"/>
      <c r="AF35" s="70"/>
      <c r="AG35" s="70"/>
      <c r="AH35" s="70"/>
      <c r="AI35" s="70"/>
      <c r="AJ35" s="70"/>
      <c r="AK35" s="968"/>
    </row>
    <row r="36" spans="2:42" ht="20.100000000000001" customHeight="1">
      <c r="B36" s="969"/>
      <c r="C36" s="70"/>
      <c r="D36" s="70"/>
      <c r="E36" s="70"/>
      <c r="F36" s="70"/>
      <c r="G36" s="70"/>
      <c r="H36" s="70" t="s">
        <v>118</v>
      </c>
      <c r="I36" s="70"/>
      <c r="J36" s="75"/>
      <c r="K36" s="1135"/>
      <c r="L36" s="1140"/>
      <c r="M36" s="1136"/>
      <c r="N36" s="70" t="s">
        <v>103</v>
      </c>
      <c r="O36" s="70"/>
      <c r="P36" s="70" t="s">
        <v>116</v>
      </c>
      <c r="Q36" s="70"/>
      <c r="R36" s="70"/>
      <c r="S36" s="70"/>
      <c r="T36" s="7"/>
      <c r="AA36" s="70"/>
      <c r="AB36" s="70"/>
      <c r="AC36" s="70"/>
      <c r="AD36" s="1135"/>
      <c r="AE36" s="1136"/>
      <c r="AF36" s="70"/>
      <c r="AG36" s="70"/>
      <c r="AH36" s="70"/>
      <c r="AI36" s="70"/>
      <c r="AJ36" s="70"/>
      <c r="AK36" s="968"/>
    </row>
    <row r="37" spans="2:42" ht="20.100000000000001" customHeight="1">
      <c r="B37" s="969"/>
      <c r="C37" s="70"/>
      <c r="D37" s="70"/>
      <c r="E37" s="70"/>
      <c r="F37" s="70"/>
      <c r="G37" s="70"/>
      <c r="H37" s="70" t="s">
        <v>119</v>
      </c>
      <c r="I37" s="70"/>
      <c r="J37" s="75"/>
      <c r="K37" s="1135"/>
      <c r="L37" s="1140"/>
      <c r="M37" s="1136"/>
      <c r="N37" s="70" t="s">
        <v>103</v>
      </c>
      <c r="O37" s="70"/>
      <c r="P37" s="70" t="s">
        <v>116</v>
      </c>
      <c r="Q37" s="70"/>
      <c r="R37" s="70"/>
      <c r="S37" s="70"/>
      <c r="T37" s="70"/>
      <c r="U37" s="70"/>
      <c r="V37" s="70"/>
      <c r="W37" s="70"/>
      <c r="X37" s="70"/>
      <c r="Y37" s="70"/>
      <c r="Z37" s="70"/>
      <c r="AA37" s="70"/>
      <c r="AB37" s="70"/>
      <c r="AC37" s="70"/>
      <c r="AD37" s="1135"/>
      <c r="AE37" s="1136"/>
      <c r="AF37" s="70"/>
      <c r="AG37" s="70"/>
      <c r="AH37" s="70"/>
      <c r="AI37" s="70"/>
      <c r="AJ37" s="70"/>
      <c r="AK37" s="968"/>
    </row>
    <row r="38" spans="2:42" ht="20.100000000000001" customHeight="1">
      <c r="B38" s="969"/>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968"/>
    </row>
    <row r="39" spans="2:42" ht="20.100000000000001" customHeight="1">
      <c r="B39" s="969"/>
      <c r="C39" s="70"/>
      <c r="D39" s="70"/>
      <c r="E39" s="70"/>
      <c r="F39" s="74" t="s">
        <v>120</v>
      </c>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968"/>
      <c r="AP39" s="7" t="s">
        <v>121</v>
      </c>
    </row>
    <row r="40" spans="2:42" ht="20.100000000000001" customHeight="1">
      <c r="B40" s="969"/>
      <c r="C40" s="70"/>
      <c r="D40" s="70"/>
      <c r="E40" s="70"/>
      <c r="F40" s="975" t="s">
        <v>122</v>
      </c>
      <c r="G40" s="976"/>
      <c r="H40" s="976"/>
      <c r="I40" s="976"/>
      <c r="J40" s="976"/>
      <c r="K40" s="976"/>
      <c r="L40" s="976"/>
      <c r="M40" s="976"/>
      <c r="N40" s="975" t="s">
        <v>123</v>
      </c>
      <c r="O40" s="976"/>
      <c r="P40" s="976"/>
      <c r="Q40" s="976"/>
      <c r="R40" s="976"/>
      <c r="S40" s="976"/>
      <c r="T40" s="975" t="s">
        <v>124</v>
      </c>
      <c r="U40" s="976"/>
      <c r="V40" s="976"/>
      <c r="W40" s="976"/>
      <c r="X40" s="977"/>
      <c r="Y40" s="976" t="s">
        <v>125</v>
      </c>
      <c r="Z40" s="976"/>
      <c r="AA40" s="976"/>
      <c r="AB40" s="976"/>
      <c r="AC40" s="976"/>
      <c r="AD40" s="976"/>
      <c r="AE40" s="977"/>
      <c r="AF40" s="70"/>
      <c r="AG40" s="70"/>
      <c r="AH40" s="70"/>
      <c r="AI40" s="70"/>
      <c r="AJ40" s="70"/>
      <c r="AK40" s="968"/>
    </row>
    <row r="41" spans="2:42" ht="20.100000000000001" customHeight="1">
      <c r="B41" s="969"/>
      <c r="C41" s="70"/>
      <c r="D41" s="70"/>
      <c r="E41" s="972">
        <v>1</v>
      </c>
      <c r="F41" s="972"/>
      <c r="G41" s="973"/>
      <c r="H41" s="973"/>
      <c r="I41" s="973"/>
      <c r="J41" s="973"/>
      <c r="K41" s="973"/>
      <c r="L41" s="973"/>
      <c r="M41" s="973"/>
      <c r="N41" s="972"/>
      <c r="O41" s="973"/>
      <c r="P41" s="973"/>
      <c r="Q41" s="973"/>
      <c r="R41" s="973"/>
      <c r="S41" s="973"/>
      <c r="T41" s="972"/>
      <c r="U41" s="973"/>
      <c r="V41" s="973"/>
      <c r="W41" s="973"/>
      <c r="X41" s="974"/>
      <c r="Y41" s="973"/>
      <c r="Z41" s="973"/>
      <c r="AA41" s="973"/>
      <c r="AB41" s="973"/>
      <c r="AC41" s="973"/>
      <c r="AD41" s="973"/>
      <c r="AE41" s="974"/>
      <c r="AF41" s="70"/>
      <c r="AG41" s="70"/>
      <c r="AH41" s="70"/>
      <c r="AI41" s="70"/>
      <c r="AJ41" s="70"/>
      <c r="AK41" s="968"/>
    </row>
    <row r="42" spans="2:42" ht="20.100000000000001" customHeight="1">
      <c r="B42" s="969"/>
      <c r="C42" s="70"/>
      <c r="D42" s="70"/>
      <c r="E42" s="964">
        <v>2</v>
      </c>
      <c r="F42" s="964"/>
      <c r="G42" s="965"/>
      <c r="H42" s="965"/>
      <c r="I42" s="965"/>
      <c r="J42" s="965"/>
      <c r="K42" s="965"/>
      <c r="L42" s="965"/>
      <c r="M42" s="965"/>
      <c r="N42" s="964"/>
      <c r="O42" s="965"/>
      <c r="P42" s="965"/>
      <c r="Q42" s="965"/>
      <c r="R42" s="965"/>
      <c r="S42" s="965"/>
      <c r="T42" s="964"/>
      <c r="U42" s="965"/>
      <c r="V42" s="965"/>
      <c r="W42" s="965"/>
      <c r="X42" s="966"/>
      <c r="Y42" s="965"/>
      <c r="Z42" s="965"/>
      <c r="AA42" s="965"/>
      <c r="AB42" s="965"/>
      <c r="AC42" s="965"/>
      <c r="AD42" s="965"/>
      <c r="AE42" s="966"/>
      <c r="AF42" s="70"/>
      <c r="AG42" s="70"/>
      <c r="AH42" s="70"/>
      <c r="AI42" s="70"/>
      <c r="AJ42" s="70"/>
      <c r="AK42" s="968"/>
    </row>
    <row r="43" spans="2:42" ht="20.100000000000001" customHeight="1">
      <c r="B43" s="969"/>
      <c r="C43" s="70"/>
      <c r="D43" s="70"/>
      <c r="E43" s="969">
        <v>3</v>
      </c>
      <c r="F43" s="969"/>
      <c r="G43" s="70"/>
      <c r="H43" s="70"/>
      <c r="I43" s="70"/>
      <c r="J43" s="70"/>
      <c r="K43" s="70"/>
      <c r="L43" s="70"/>
      <c r="M43" s="70"/>
      <c r="N43" s="969"/>
      <c r="O43" s="70"/>
      <c r="P43" s="70"/>
      <c r="Q43" s="70"/>
      <c r="R43" s="70"/>
      <c r="S43" s="70"/>
      <c r="T43" s="969"/>
      <c r="U43" s="70"/>
      <c r="V43" s="70"/>
      <c r="W43" s="70"/>
      <c r="X43" s="968"/>
      <c r="Y43" s="70"/>
      <c r="Z43" s="70"/>
      <c r="AA43" s="70"/>
      <c r="AB43" s="70"/>
      <c r="AC43" s="70"/>
      <c r="AD43" s="70"/>
      <c r="AE43" s="968"/>
      <c r="AF43" s="70"/>
      <c r="AG43" s="70"/>
      <c r="AH43" s="70"/>
      <c r="AI43" s="70"/>
      <c r="AJ43" s="70"/>
      <c r="AK43" s="968"/>
    </row>
    <row r="44" spans="2:42" ht="20.100000000000001" customHeight="1">
      <c r="B44" s="969"/>
      <c r="C44" s="70"/>
      <c r="D44" s="70"/>
      <c r="E44" s="972">
        <v>4</v>
      </c>
      <c r="F44" s="972"/>
      <c r="G44" s="973"/>
      <c r="H44" s="973"/>
      <c r="I44" s="973"/>
      <c r="J44" s="973"/>
      <c r="K44" s="973"/>
      <c r="L44" s="973"/>
      <c r="M44" s="973"/>
      <c r="N44" s="972"/>
      <c r="O44" s="973"/>
      <c r="P44" s="973"/>
      <c r="Q44" s="973"/>
      <c r="R44" s="973"/>
      <c r="S44" s="973"/>
      <c r="T44" s="972"/>
      <c r="U44" s="973"/>
      <c r="V44" s="973"/>
      <c r="W44" s="973"/>
      <c r="X44" s="974"/>
      <c r="Y44" s="973"/>
      <c r="Z44" s="973"/>
      <c r="AA44" s="973"/>
      <c r="AB44" s="973"/>
      <c r="AC44" s="973"/>
      <c r="AD44" s="973"/>
      <c r="AE44" s="974"/>
      <c r="AF44" s="70"/>
      <c r="AG44" s="70"/>
      <c r="AH44" s="70"/>
      <c r="AI44" s="70"/>
      <c r="AJ44" s="70"/>
      <c r="AK44" s="968"/>
    </row>
    <row r="45" spans="2:42" ht="20.100000000000001" customHeight="1">
      <c r="B45" s="969"/>
      <c r="C45" s="70"/>
      <c r="D45" s="70"/>
      <c r="E45" s="972">
        <v>5</v>
      </c>
      <c r="F45" s="972"/>
      <c r="G45" s="973"/>
      <c r="H45" s="973"/>
      <c r="I45" s="973"/>
      <c r="J45" s="973"/>
      <c r="K45" s="973"/>
      <c r="L45" s="973"/>
      <c r="M45" s="973"/>
      <c r="N45" s="972"/>
      <c r="O45" s="973"/>
      <c r="P45" s="973"/>
      <c r="Q45" s="973"/>
      <c r="R45" s="973"/>
      <c r="S45" s="973"/>
      <c r="T45" s="972"/>
      <c r="U45" s="973"/>
      <c r="V45" s="973"/>
      <c r="W45" s="973"/>
      <c r="X45" s="974"/>
      <c r="Y45" s="973"/>
      <c r="Z45" s="973"/>
      <c r="AA45" s="973"/>
      <c r="AB45" s="973"/>
      <c r="AC45" s="973"/>
      <c r="AD45" s="973"/>
      <c r="AE45" s="974"/>
      <c r="AF45" s="70"/>
      <c r="AG45" s="70"/>
      <c r="AH45" s="70"/>
      <c r="AI45" s="70"/>
      <c r="AJ45" s="70"/>
      <c r="AK45" s="968"/>
    </row>
    <row r="46" spans="2:42" ht="20.100000000000001" customHeight="1">
      <c r="B46" s="969"/>
      <c r="C46" s="70"/>
      <c r="D46" s="70"/>
      <c r="E46" s="972">
        <v>6</v>
      </c>
      <c r="F46" s="972"/>
      <c r="G46" s="973"/>
      <c r="H46" s="973"/>
      <c r="I46" s="973"/>
      <c r="J46" s="973"/>
      <c r="K46" s="973"/>
      <c r="L46" s="973"/>
      <c r="M46" s="973"/>
      <c r="N46" s="972"/>
      <c r="O46" s="973"/>
      <c r="P46" s="973"/>
      <c r="Q46" s="973"/>
      <c r="R46" s="973"/>
      <c r="S46" s="973"/>
      <c r="T46" s="972"/>
      <c r="U46" s="973"/>
      <c r="V46" s="973"/>
      <c r="W46" s="973"/>
      <c r="X46" s="974"/>
      <c r="Y46" s="973"/>
      <c r="Z46" s="973"/>
      <c r="AA46" s="973"/>
      <c r="AB46" s="973"/>
      <c r="AC46" s="973"/>
      <c r="AD46" s="973"/>
      <c r="AE46" s="974"/>
      <c r="AF46" s="70"/>
      <c r="AG46" s="70"/>
      <c r="AH46" s="70"/>
      <c r="AI46" s="70"/>
      <c r="AJ46" s="70"/>
      <c r="AK46" s="968"/>
    </row>
    <row r="47" spans="2:42" ht="20.100000000000001" customHeight="1">
      <c r="B47" s="969"/>
      <c r="C47" s="70"/>
      <c r="D47" s="70"/>
      <c r="E47" s="972">
        <v>7</v>
      </c>
      <c r="F47" s="972"/>
      <c r="G47" s="973"/>
      <c r="H47" s="973"/>
      <c r="I47" s="973"/>
      <c r="J47" s="973"/>
      <c r="K47" s="973"/>
      <c r="L47" s="973"/>
      <c r="M47" s="973"/>
      <c r="N47" s="972"/>
      <c r="O47" s="973"/>
      <c r="P47" s="973"/>
      <c r="Q47" s="973"/>
      <c r="R47" s="973"/>
      <c r="S47" s="973"/>
      <c r="T47" s="972"/>
      <c r="U47" s="973"/>
      <c r="V47" s="973"/>
      <c r="W47" s="973"/>
      <c r="X47" s="974"/>
      <c r="Y47" s="973"/>
      <c r="Z47" s="973"/>
      <c r="AA47" s="973"/>
      <c r="AB47" s="973"/>
      <c r="AC47" s="973"/>
      <c r="AD47" s="973"/>
      <c r="AE47" s="974"/>
      <c r="AF47" s="70"/>
      <c r="AG47" s="70"/>
      <c r="AH47" s="70"/>
      <c r="AI47" s="70"/>
      <c r="AJ47" s="70"/>
      <c r="AK47" s="968"/>
    </row>
    <row r="48" spans="2:42" ht="20.100000000000001" customHeight="1">
      <c r="B48" s="969"/>
      <c r="C48" s="70"/>
      <c r="D48" s="75"/>
      <c r="E48" s="972">
        <v>8</v>
      </c>
      <c r="F48" s="964"/>
      <c r="G48" s="965"/>
      <c r="H48" s="965"/>
      <c r="I48" s="965"/>
      <c r="J48" s="965"/>
      <c r="K48" s="965"/>
      <c r="L48" s="965"/>
      <c r="M48" s="965"/>
      <c r="N48" s="964"/>
      <c r="O48" s="965"/>
      <c r="P48" s="965"/>
      <c r="Q48" s="965"/>
      <c r="R48" s="965"/>
      <c r="S48" s="965"/>
      <c r="T48" s="964"/>
      <c r="U48" s="965"/>
      <c r="V48" s="965"/>
      <c r="W48" s="965"/>
      <c r="X48" s="966"/>
      <c r="Y48" s="965"/>
      <c r="Z48" s="965"/>
      <c r="AA48" s="965"/>
      <c r="AB48" s="965"/>
      <c r="AC48" s="965"/>
      <c r="AD48" s="965"/>
      <c r="AE48" s="966"/>
      <c r="AF48" s="70"/>
      <c r="AG48" s="70"/>
      <c r="AH48" s="70"/>
      <c r="AI48" s="70"/>
      <c r="AJ48" s="70"/>
      <c r="AK48" s="968"/>
    </row>
    <row r="49" spans="2:37" ht="20.100000000000001" customHeight="1">
      <c r="B49" s="971" t="s">
        <v>84</v>
      </c>
      <c r="C49" s="84"/>
      <c r="D49" s="85"/>
      <c r="E49" s="70"/>
      <c r="F49" s="70"/>
      <c r="G49" s="70"/>
      <c r="H49" s="70"/>
      <c r="I49" s="1152"/>
      <c r="J49" s="1152"/>
      <c r="K49" s="1152"/>
      <c r="L49" s="1152"/>
      <c r="M49" s="1152"/>
      <c r="N49" s="1152"/>
      <c r="O49" s="1152"/>
      <c r="P49" s="1152"/>
      <c r="Q49" s="1152"/>
      <c r="R49" s="1152"/>
      <c r="S49" s="1152"/>
      <c r="T49" s="1152"/>
      <c r="U49" s="1152"/>
      <c r="V49" s="1152"/>
      <c r="W49" s="1152"/>
      <c r="X49" s="1152"/>
      <c r="Y49" s="1152"/>
      <c r="Z49" s="1152"/>
      <c r="AA49" s="1152"/>
      <c r="AB49" s="1152"/>
      <c r="AC49" s="1152"/>
      <c r="AD49" s="1152"/>
      <c r="AE49" s="1152"/>
      <c r="AF49" s="1153"/>
      <c r="AG49" s="1153"/>
      <c r="AH49" s="1153"/>
      <c r="AI49" s="1153"/>
      <c r="AJ49" s="1153"/>
      <c r="AK49" s="1154"/>
    </row>
    <row r="50" spans="2:37" ht="20.100000000000001" customHeight="1">
      <c r="B50" s="1155" t="s">
        <v>1466</v>
      </c>
      <c r="C50" s="1156"/>
      <c r="D50" s="1156"/>
      <c r="E50" s="1156"/>
      <c r="F50" s="1156"/>
      <c r="G50" s="1156"/>
      <c r="H50" s="1156"/>
      <c r="I50" s="1156"/>
      <c r="J50" s="1156"/>
      <c r="K50" s="1156"/>
      <c r="L50" s="1156"/>
      <c r="M50" s="1156"/>
      <c r="N50" s="1156"/>
      <c r="O50" s="1156"/>
      <c r="P50" s="1156"/>
      <c r="Q50" s="1156"/>
      <c r="R50" s="1156"/>
      <c r="S50" s="1156"/>
      <c r="T50" s="1156"/>
      <c r="U50" s="1156"/>
      <c r="V50" s="1156"/>
      <c r="W50" s="1156"/>
      <c r="X50" s="1156"/>
      <c r="Y50" s="1156"/>
      <c r="Z50" s="1156"/>
      <c r="AA50" s="1156"/>
      <c r="AB50" s="1156"/>
      <c r="AC50" s="1156"/>
      <c r="AD50" s="1156"/>
      <c r="AE50" s="1156"/>
      <c r="AF50" s="1156"/>
      <c r="AG50" s="1156"/>
      <c r="AH50" s="1156"/>
      <c r="AI50" s="1156"/>
      <c r="AJ50" s="1156"/>
      <c r="AK50" s="1157"/>
    </row>
    <row r="51" spans="2:37" ht="20.100000000000001" customHeight="1">
      <c r="B51" s="1155"/>
      <c r="C51" s="1156"/>
      <c r="D51" s="1156"/>
      <c r="E51" s="1156"/>
      <c r="F51" s="1156"/>
      <c r="G51" s="1156"/>
      <c r="H51" s="1156"/>
      <c r="I51" s="1156"/>
      <c r="J51" s="1156"/>
      <c r="K51" s="1156"/>
      <c r="L51" s="1156"/>
      <c r="M51" s="1156"/>
      <c r="N51" s="1156"/>
      <c r="O51" s="1156"/>
      <c r="P51" s="1156"/>
      <c r="Q51" s="1156"/>
      <c r="R51" s="1156"/>
      <c r="S51" s="1156"/>
      <c r="T51" s="1156"/>
      <c r="U51" s="1156"/>
      <c r="V51" s="1156"/>
      <c r="W51" s="1156"/>
      <c r="X51" s="1156"/>
      <c r="Y51" s="1156"/>
      <c r="Z51" s="1156"/>
      <c r="AA51" s="1156"/>
      <c r="AB51" s="1156"/>
      <c r="AC51" s="1156"/>
      <c r="AD51" s="1156"/>
      <c r="AE51" s="1156"/>
      <c r="AF51" s="1156"/>
      <c r="AG51" s="1156"/>
      <c r="AH51" s="1156"/>
      <c r="AI51" s="1156"/>
      <c r="AJ51" s="1156"/>
      <c r="AK51" s="1157"/>
    </row>
    <row r="52" spans="2:37" ht="20.100000000000001" customHeight="1">
      <c r="B52" s="1155"/>
      <c r="C52" s="1156"/>
      <c r="D52" s="1156"/>
      <c r="E52" s="1156"/>
      <c r="F52" s="1156"/>
      <c r="G52" s="1156"/>
      <c r="H52" s="1156"/>
      <c r="I52" s="1156"/>
      <c r="J52" s="1156"/>
      <c r="K52" s="1156"/>
      <c r="L52" s="1156"/>
      <c r="M52" s="1156"/>
      <c r="N52" s="1156"/>
      <c r="O52" s="1156"/>
      <c r="P52" s="1156"/>
      <c r="Q52" s="1156"/>
      <c r="R52" s="1156"/>
      <c r="S52" s="1156"/>
      <c r="T52" s="1156"/>
      <c r="U52" s="1156"/>
      <c r="V52" s="1156"/>
      <c r="W52" s="1156"/>
      <c r="X52" s="1156"/>
      <c r="Y52" s="1156"/>
      <c r="Z52" s="1156"/>
      <c r="AA52" s="1156"/>
      <c r="AB52" s="1156"/>
      <c r="AC52" s="1156"/>
      <c r="AD52" s="1156"/>
      <c r="AE52" s="1156"/>
      <c r="AF52" s="1156"/>
      <c r="AG52" s="1156"/>
      <c r="AH52" s="1156"/>
      <c r="AI52" s="1156"/>
      <c r="AJ52" s="1156"/>
      <c r="AK52" s="1157"/>
    </row>
    <row r="53" spans="2:37" ht="20.100000000000001" customHeight="1">
      <c r="B53" s="1147"/>
      <c r="C53" s="1148"/>
      <c r="D53" s="1148"/>
      <c r="E53" s="1148"/>
      <c r="F53" s="1148"/>
      <c r="G53" s="1148"/>
      <c r="H53" s="1148"/>
      <c r="I53" s="1148"/>
      <c r="J53" s="1148"/>
      <c r="K53" s="1148"/>
      <c r="L53" s="1148"/>
      <c r="M53" s="1148"/>
      <c r="N53" s="1148"/>
      <c r="O53" s="1148"/>
      <c r="P53" s="1148"/>
      <c r="Q53" s="1148"/>
      <c r="R53" s="1148"/>
      <c r="S53" s="1148"/>
      <c r="T53" s="1148"/>
      <c r="U53" s="1148"/>
      <c r="V53" s="1148"/>
      <c r="W53" s="1148"/>
      <c r="X53" s="1148"/>
      <c r="Y53" s="1148"/>
      <c r="Z53" s="1148"/>
      <c r="AA53" s="1148"/>
      <c r="AB53" s="1148"/>
      <c r="AC53" s="1148"/>
      <c r="AD53" s="1148"/>
      <c r="AE53" s="1148"/>
      <c r="AF53" s="1148"/>
      <c r="AG53" s="1148"/>
      <c r="AH53" s="1148"/>
      <c r="AI53" s="1149"/>
      <c r="AJ53" s="1150">
        <v>2</v>
      </c>
      <c r="AK53" s="1151"/>
    </row>
    <row r="54" spans="2:37" ht="20.100000000000001" hidden="1" customHeight="1"/>
    <row r="55" spans="2:37" ht="20.100000000000001" hidden="1" customHeight="1"/>
    <row r="56" spans="2:37" ht="20.100000000000001" hidden="1" customHeight="1"/>
    <row r="57" spans="2:37" ht="20.100000000000001" hidden="1" customHeight="1"/>
    <row r="58" spans="2:37" ht="20.100000000000001" hidden="1" customHeight="1"/>
    <row r="59" spans="2:37" ht="20.100000000000001" hidden="1" customHeight="1"/>
    <row r="60" spans="2:37" ht="20.100000000000001" hidden="1" customHeight="1"/>
    <row r="61" spans="2:37" ht="20.100000000000001" hidden="1" customHeight="1"/>
    <row r="62" spans="2:37" ht="20.100000000000001" hidden="1" customHeight="1"/>
    <row r="63" spans="2:37" ht="20.100000000000001" hidden="1" customHeight="1"/>
    <row r="64" spans="2:37" ht="18" hidden="1" customHeight="1"/>
    <row r="65" ht="18" hidden="1" customHeight="1"/>
    <row r="66" ht="18" hidden="1" customHeight="1"/>
    <row r="67" ht="18" hidden="1" customHeight="1"/>
    <row r="68" ht="18" hidden="1" customHeight="1"/>
    <row r="69" ht="18" hidden="1" customHeight="1"/>
    <row r="70" ht="18" hidden="1" customHeight="1"/>
    <row r="71" ht="18" hidden="1" customHeight="1"/>
    <row r="72" ht="18" hidden="1" customHeight="1"/>
    <row r="73" ht="18" hidden="1" customHeight="1"/>
    <row r="74" ht="13.8"/>
    <row r="75" ht="13.8"/>
    <row r="76" ht="13.8"/>
    <row r="77" ht="13.8"/>
    <row r="78" ht="13.8"/>
    <row r="79" ht="13.8"/>
    <row r="80" ht="13.8"/>
    <row r="81" ht="13.8"/>
    <row r="82" ht="13.8"/>
    <row r="83" ht="13.8"/>
    <row r="84" ht="13.8"/>
    <row r="85" ht="13.8"/>
    <row r="86" ht="13.8"/>
    <row r="87" ht="13.8"/>
    <row r="88" ht="13.8"/>
    <row r="89" ht="13.8"/>
  </sheetData>
  <sheetProtection selectLockedCells="1"/>
  <mergeCells count="25">
    <mergeCell ref="B53:AI53"/>
    <mergeCell ref="AJ53:AK53"/>
    <mergeCell ref="K37:M37"/>
    <mergeCell ref="O22:Q22"/>
    <mergeCell ref="O24:Q24"/>
    <mergeCell ref="K34:M34"/>
    <mergeCell ref="K35:M35"/>
    <mergeCell ref="K36:M36"/>
    <mergeCell ref="I49:AK49"/>
    <mergeCell ref="B50:AK52"/>
    <mergeCell ref="AD37:AE37"/>
    <mergeCell ref="O28:Q28"/>
    <mergeCell ref="O30:Q30"/>
    <mergeCell ref="O26:Q26"/>
    <mergeCell ref="AD36:AE36"/>
    <mergeCell ref="F10:AI18"/>
    <mergeCell ref="AD34:AE34"/>
    <mergeCell ref="U8:V8"/>
    <mergeCell ref="AD35:AE35"/>
    <mergeCell ref="B2:AK2"/>
    <mergeCell ref="W6:Y6"/>
    <mergeCell ref="Y28:AG28"/>
    <mergeCell ref="Y22:AG22"/>
    <mergeCell ref="Y30:AG30"/>
    <mergeCell ref="Y26:AG26"/>
  </mergeCells>
  <dataValidations count="6">
    <dataValidation type="list" allowBlank="1" showInputMessage="1" showErrorMessage="1" sqref="AD34:AE37 U8:V8" xr:uid="{00000000-0002-0000-0200-000000000000}">
      <formula1>"Yes, No"</formula1>
    </dataValidation>
    <dataValidation type="list" allowBlank="1" showInputMessage="1" showErrorMessage="1" sqref="O24:Q24" xr:uid="{FCD3AD67-673D-43EF-94CB-13C8344D10D2}">
      <formula1>"0,1,2,3,4,5,more than 5"</formula1>
    </dataValidation>
    <dataValidation type="list" allowBlank="1" showInputMessage="1" showErrorMessage="1" sqref="O22" xr:uid="{C4614D1B-2B47-4231-A959-0A2981E8E5DE}">
      <formula1>"Bricks and block,Wood / timber frame , Steel Framed , COB construction ,Other"</formula1>
    </dataValidation>
    <dataValidation type="list" allowBlank="1" showInputMessage="1" showErrorMessage="1" sqref="O30:Q30" xr:uid="{C79D075F-4288-40EA-891C-182DA407B6AB}">
      <formula1>"PVC,  fiberglass, aluminium, wood, steel,wood,COB,other"</formula1>
    </dataValidation>
    <dataValidation type="list" allowBlank="1" showInputMessage="1" showErrorMessage="1" sqref="O28:Q28" xr:uid="{697138B1-7692-4865-B32C-FE5858E3BF5D}">
      <formula1>"0, 15º, 30º,45º"</formula1>
    </dataValidation>
    <dataValidation type="list" allowBlank="1" showInputMessage="1" showErrorMessage="1" sqref="O26:Q26" xr:uid="{DDF78E98-85EB-4A8C-8614-253D8588FB5B}">
      <formula1>"Clay tiles, Asphalt shingles, Metal roof, Concrete "</formula1>
    </dataValidation>
  </dataValidations>
  <printOptions horizontalCentered="1" verticalCentered="1"/>
  <pageMargins left="0" right="0" top="0.11811023622047245" bottom="0.11811023622047245" header="0" footer="0"/>
  <pageSetup paperSize="9" scale="73"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tabColor theme="7" tint="0.39997558519241921"/>
    <pageSetUpPr fitToPage="1"/>
  </sheetPr>
  <dimension ref="A1:WWP70"/>
  <sheetViews>
    <sheetView showGridLines="0" zoomScaleNormal="100" workbookViewId="0">
      <selection activeCell="E5" sqref="E5:AH9"/>
    </sheetView>
  </sheetViews>
  <sheetFormatPr baseColWidth="10" defaultColWidth="0" defaultRowHeight="13.8" zeroHeight="1"/>
  <cols>
    <col min="1" max="1" width="3.6640625" style="7" customWidth="1"/>
    <col min="2" max="2" width="0.88671875" style="7" customWidth="1"/>
    <col min="3" max="3" width="3.44140625" style="7" customWidth="1"/>
    <col min="4" max="4" width="3.6640625" style="10" customWidth="1"/>
    <col min="5" max="10" width="3.6640625" style="7" customWidth="1"/>
    <col min="11" max="12" width="4.109375" style="7" customWidth="1"/>
    <col min="13" max="14" width="4.33203125" style="7" customWidth="1"/>
    <col min="15" max="18" width="3.6640625" style="7" customWidth="1"/>
    <col min="19" max="19" width="4.5546875" style="7" customWidth="1"/>
    <col min="20" max="20" width="3.6640625" style="10" customWidth="1"/>
    <col min="21" max="29" width="3.6640625" style="7" customWidth="1"/>
    <col min="30" max="30" width="4.6640625" style="7" customWidth="1"/>
    <col min="31" max="31" width="3.6640625" style="7" customWidth="1"/>
    <col min="32" max="32" width="4.6640625" style="7" customWidth="1"/>
    <col min="33" max="35" width="3.6640625" style="7" customWidth="1"/>
    <col min="36" max="36" width="3.44140625" style="7" customWidth="1"/>
    <col min="37" max="37" width="0.88671875" style="7" customWidth="1"/>
    <col min="38" max="287" width="3.6640625" style="7" hidden="1"/>
    <col min="288" max="288" width="4.6640625" style="7" hidden="1"/>
    <col min="289" max="289" width="3.6640625" style="7" hidden="1"/>
    <col min="290" max="290" width="4.6640625" style="7" hidden="1"/>
    <col min="291" max="543" width="3.6640625" style="7" hidden="1"/>
    <col min="544" max="544" width="4.6640625" style="7" hidden="1"/>
    <col min="545" max="545" width="3.6640625" style="7" hidden="1"/>
    <col min="546" max="546" width="4.6640625" style="7" hidden="1"/>
    <col min="547" max="799" width="3.6640625" style="7" hidden="1"/>
    <col min="800" max="800" width="4.6640625" style="7" hidden="1"/>
    <col min="801" max="801" width="3.6640625" style="7" hidden="1"/>
    <col min="802" max="802" width="4.6640625" style="7" hidden="1"/>
    <col min="803" max="1055" width="3.6640625" style="7" hidden="1"/>
    <col min="1056" max="1056" width="4.6640625" style="7" hidden="1"/>
    <col min="1057" max="1057" width="3.6640625" style="7" hidden="1"/>
    <col min="1058" max="1058" width="4.6640625" style="7" hidden="1"/>
    <col min="1059" max="1311" width="3.6640625" style="7" hidden="1"/>
    <col min="1312" max="1312" width="4.6640625" style="7" hidden="1"/>
    <col min="1313" max="1313" width="3.6640625" style="7" hidden="1"/>
    <col min="1314" max="1314" width="4.6640625" style="7" hidden="1"/>
    <col min="1315" max="1567" width="3.6640625" style="7" hidden="1"/>
    <col min="1568" max="1568" width="4.6640625" style="7" hidden="1"/>
    <col min="1569" max="1569" width="3.6640625" style="7" hidden="1"/>
    <col min="1570" max="1570" width="4.6640625" style="7" hidden="1"/>
    <col min="1571" max="1823" width="3.6640625" style="7" hidden="1"/>
    <col min="1824" max="1824" width="4.6640625" style="7" hidden="1"/>
    <col min="1825" max="1825" width="3.6640625" style="7" hidden="1"/>
    <col min="1826" max="1826" width="4.6640625" style="7" hidden="1"/>
    <col min="1827" max="2079" width="3.6640625" style="7" hidden="1"/>
    <col min="2080" max="2080" width="4.6640625" style="7" hidden="1"/>
    <col min="2081" max="2081" width="3.6640625" style="7" hidden="1"/>
    <col min="2082" max="2082" width="4.6640625" style="7" hidden="1"/>
    <col min="2083" max="2335" width="3.6640625" style="7" hidden="1"/>
    <col min="2336" max="2336" width="4.6640625" style="7" hidden="1"/>
    <col min="2337" max="2337" width="3.6640625" style="7" hidden="1"/>
    <col min="2338" max="2338" width="4.6640625" style="7" hidden="1"/>
    <col min="2339" max="2591" width="3.6640625" style="7" hidden="1"/>
    <col min="2592" max="2592" width="4.6640625" style="7" hidden="1"/>
    <col min="2593" max="2593" width="3.6640625" style="7" hidden="1"/>
    <col min="2594" max="2594" width="4.6640625" style="7" hidden="1"/>
    <col min="2595" max="2847" width="3.6640625" style="7" hidden="1"/>
    <col min="2848" max="2848" width="4.6640625" style="7" hidden="1"/>
    <col min="2849" max="2849" width="3.6640625" style="7" hidden="1"/>
    <col min="2850" max="2850" width="4.6640625" style="7" hidden="1"/>
    <col min="2851" max="3103" width="3.6640625" style="7" hidden="1"/>
    <col min="3104" max="3104" width="4.6640625" style="7" hidden="1"/>
    <col min="3105" max="3105" width="3.6640625" style="7" hidden="1"/>
    <col min="3106" max="3106" width="4.6640625" style="7" hidden="1"/>
    <col min="3107" max="3359" width="3.6640625" style="7" hidden="1"/>
    <col min="3360" max="3360" width="4.6640625" style="7" hidden="1"/>
    <col min="3361" max="3361" width="3.6640625" style="7" hidden="1"/>
    <col min="3362" max="3362" width="4.6640625" style="7" hidden="1"/>
    <col min="3363" max="3615" width="3.6640625" style="7" hidden="1"/>
    <col min="3616" max="3616" width="4.6640625" style="7" hidden="1"/>
    <col min="3617" max="3617" width="3.6640625" style="7" hidden="1"/>
    <col min="3618" max="3618" width="4.6640625" style="7" hidden="1"/>
    <col min="3619" max="3871" width="3.6640625" style="7" hidden="1"/>
    <col min="3872" max="3872" width="4.6640625" style="7" hidden="1"/>
    <col min="3873" max="3873" width="3.6640625" style="7" hidden="1"/>
    <col min="3874" max="3874" width="4.6640625" style="7" hidden="1"/>
    <col min="3875" max="4127" width="3.6640625" style="7" hidden="1"/>
    <col min="4128" max="4128" width="4.6640625" style="7" hidden="1"/>
    <col min="4129" max="4129" width="3.6640625" style="7" hidden="1"/>
    <col min="4130" max="4130" width="4.6640625" style="7" hidden="1"/>
    <col min="4131" max="4383" width="3.6640625" style="7" hidden="1"/>
    <col min="4384" max="4384" width="4.6640625" style="7" hidden="1"/>
    <col min="4385" max="4385" width="3.6640625" style="7" hidden="1"/>
    <col min="4386" max="4386" width="4.6640625" style="7" hidden="1"/>
    <col min="4387" max="4639" width="3.6640625" style="7" hidden="1"/>
    <col min="4640" max="4640" width="4.6640625" style="7" hidden="1"/>
    <col min="4641" max="4641" width="3.6640625" style="7" hidden="1"/>
    <col min="4642" max="4642" width="4.6640625" style="7" hidden="1"/>
    <col min="4643" max="4895" width="3.6640625" style="7" hidden="1"/>
    <col min="4896" max="4896" width="4.6640625" style="7" hidden="1"/>
    <col min="4897" max="4897" width="3.6640625" style="7" hidden="1"/>
    <col min="4898" max="4898" width="4.6640625" style="7" hidden="1"/>
    <col min="4899" max="5151" width="3.6640625" style="7" hidden="1"/>
    <col min="5152" max="5152" width="4.6640625" style="7" hidden="1"/>
    <col min="5153" max="5153" width="3.6640625" style="7" hidden="1"/>
    <col min="5154" max="5154" width="4.6640625" style="7" hidden="1"/>
    <col min="5155" max="5407" width="3.6640625" style="7" hidden="1"/>
    <col min="5408" max="5408" width="4.6640625" style="7" hidden="1"/>
    <col min="5409" max="5409" width="3.6640625" style="7" hidden="1"/>
    <col min="5410" max="5410" width="4.6640625" style="7" hidden="1"/>
    <col min="5411" max="5663" width="3.6640625" style="7" hidden="1"/>
    <col min="5664" max="5664" width="4.6640625" style="7" hidden="1"/>
    <col min="5665" max="5665" width="3.6640625" style="7" hidden="1"/>
    <col min="5666" max="5666" width="4.6640625" style="7" hidden="1"/>
    <col min="5667" max="5919" width="3.6640625" style="7" hidden="1"/>
    <col min="5920" max="5920" width="4.6640625" style="7" hidden="1"/>
    <col min="5921" max="5921" width="3.6640625" style="7" hidden="1"/>
    <col min="5922" max="5922" width="4.6640625" style="7" hidden="1"/>
    <col min="5923" max="6175" width="3.6640625" style="7" hidden="1"/>
    <col min="6176" max="6176" width="4.6640625" style="7" hidden="1"/>
    <col min="6177" max="6177" width="3.6640625" style="7" hidden="1"/>
    <col min="6178" max="6178" width="4.6640625" style="7" hidden="1"/>
    <col min="6179" max="6431" width="3.6640625" style="7" hidden="1"/>
    <col min="6432" max="6432" width="4.6640625" style="7" hidden="1"/>
    <col min="6433" max="6433" width="3.6640625" style="7" hidden="1"/>
    <col min="6434" max="6434" width="4.6640625" style="7" hidden="1"/>
    <col min="6435" max="6687" width="3.6640625" style="7" hidden="1"/>
    <col min="6688" max="6688" width="4.6640625" style="7" hidden="1"/>
    <col min="6689" max="6689" width="3.6640625" style="7" hidden="1"/>
    <col min="6690" max="6690" width="4.6640625" style="7" hidden="1"/>
    <col min="6691" max="6943" width="3.6640625" style="7" hidden="1"/>
    <col min="6944" max="6944" width="4.6640625" style="7" hidden="1"/>
    <col min="6945" max="6945" width="3.6640625" style="7" hidden="1"/>
    <col min="6946" max="6946" width="4.6640625" style="7" hidden="1"/>
    <col min="6947" max="7199" width="3.6640625" style="7" hidden="1"/>
    <col min="7200" max="7200" width="4.6640625" style="7" hidden="1"/>
    <col min="7201" max="7201" width="3.6640625" style="7" hidden="1"/>
    <col min="7202" max="7202" width="4.6640625" style="7" hidden="1"/>
    <col min="7203" max="7455" width="3.6640625" style="7" hidden="1"/>
    <col min="7456" max="7456" width="4.6640625" style="7" hidden="1"/>
    <col min="7457" max="7457" width="3.6640625" style="7" hidden="1"/>
    <col min="7458" max="7458" width="4.6640625" style="7" hidden="1"/>
    <col min="7459" max="7711" width="3.6640625" style="7" hidden="1"/>
    <col min="7712" max="7712" width="4.6640625" style="7" hidden="1"/>
    <col min="7713" max="7713" width="3.6640625" style="7" hidden="1"/>
    <col min="7714" max="7714" width="4.6640625" style="7" hidden="1"/>
    <col min="7715" max="7967" width="3.6640625" style="7" hidden="1"/>
    <col min="7968" max="7968" width="4.6640625" style="7" hidden="1"/>
    <col min="7969" max="7969" width="3.6640625" style="7" hidden="1"/>
    <col min="7970" max="7970" width="4.6640625" style="7" hidden="1"/>
    <col min="7971" max="8223" width="3.6640625" style="7" hidden="1"/>
    <col min="8224" max="8224" width="4.6640625" style="7" hidden="1"/>
    <col min="8225" max="8225" width="3.6640625" style="7" hidden="1"/>
    <col min="8226" max="8226" width="4.6640625" style="7" hidden="1"/>
    <col min="8227" max="8479" width="3.6640625" style="7" hidden="1"/>
    <col min="8480" max="8480" width="4.6640625" style="7" hidden="1"/>
    <col min="8481" max="8481" width="3.6640625" style="7" hidden="1"/>
    <col min="8482" max="8482" width="4.6640625" style="7" hidden="1"/>
    <col min="8483" max="8735" width="3.6640625" style="7" hidden="1"/>
    <col min="8736" max="8736" width="4.6640625" style="7" hidden="1"/>
    <col min="8737" max="8737" width="3.6640625" style="7" hidden="1"/>
    <col min="8738" max="8738" width="4.6640625" style="7" hidden="1"/>
    <col min="8739" max="8991" width="3.6640625" style="7" hidden="1"/>
    <col min="8992" max="8992" width="4.6640625" style="7" hidden="1"/>
    <col min="8993" max="8993" width="3.6640625" style="7" hidden="1"/>
    <col min="8994" max="8994" width="4.6640625" style="7" hidden="1"/>
    <col min="8995" max="9247" width="3.6640625" style="7" hidden="1"/>
    <col min="9248" max="9248" width="4.6640625" style="7" hidden="1"/>
    <col min="9249" max="9249" width="3.6640625" style="7" hidden="1"/>
    <col min="9250" max="9250" width="4.6640625" style="7" hidden="1"/>
    <col min="9251" max="9503" width="3.6640625" style="7" hidden="1"/>
    <col min="9504" max="9504" width="4.6640625" style="7" hidden="1"/>
    <col min="9505" max="9505" width="3.6640625" style="7" hidden="1"/>
    <col min="9506" max="9506" width="4.6640625" style="7" hidden="1"/>
    <col min="9507" max="9759" width="3.6640625" style="7" hidden="1"/>
    <col min="9760" max="9760" width="4.6640625" style="7" hidden="1"/>
    <col min="9761" max="9761" width="3.6640625" style="7" hidden="1"/>
    <col min="9762" max="9762" width="4.6640625" style="7" hidden="1"/>
    <col min="9763" max="10015" width="3.6640625" style="7" hidden="1"/>
    <col min="10016" max="10016" width="4.6640625" style="7" hidden="1"/>
    <col min="10017" max="10017" width="3.6640625" style="7" hidden="1"/>
    <col min="10018" max="10018" width="4.6640625" style="7" hidden="1"/>
    <col min="10019" max="10271" width="3.6640625" style="7" hidden="1"/>
    <col min="10272" max="10272" width="4.6640625" style="7" hidden="1"/>
    <col min="10273" max="10273" width="3.6640625" style="7" hidden="1"/>
    <col min="10274" max="10274" width="4.6640625" style="7" hidden="1"/>
    <col min="10275" max="10527" width="3.6640625" style="7" hidden="1"/>
    <col min="10528" max="10528" width="4.6640625" style="7" hidden="1"/>
    <col min="10529" max="10529" width="3.6640625" style="7" hidden="1"/>
    <col min="10530" max="10530" width="4.6640625" style="7" hidden="1"/>
    <col min="10531" max="10783" width="3.6640625" style="7" hidden="1"/>
    <col min="10784" max="10784" width="4.6640625" style="7" hidden="1"/>
    <col min="10785" max="10785" width="3.6640625" style="7" hidden="1"/>
    <col min="10786" max="10786" width="4.6640625" style="7" hidden="1"/>
    <col min="10787" max="11039" width="3.6640625" style="7" hidden="1"/>
    <col min="11040" max="11040" width="4.6640625" style="7" hidden="1"/>
    <col min="11041" max="11041" width="3.6640625" style="7" hidden="1"/>
    <col min="11042" max="11042" width="4.6640625" style="7" hidden="1"/>
    <col min="11043" max="11295" width="3.6640625" style="7" hidden="1"/>
    <col min="11296" max="11296" width="4.6640625" style="7" hidden="1"/>
    <col min="11297" max="11297" width="3.6640625" style="7" hidden="1"/>
    <col min="11298" max="11298" width="4.6640625" style="7" hidden="1"/>
    <col min="11299" max="11551" width="3.6640625" style="7" hidden="1"/>
    <col min="11552" max="11552" width="4.6640625" style="7" hidden="1"/>
    <col min="11553" max="11553" width="3.6640625" style="7" hidden="1"/>
    <col min="11554" max="11554" width="4.6640625" style="7" hidden="1"/>
    <col min="11555" max="11807" width="3.6640625" style="7" hidden="1"/>
    <col min="11808" max="11808" width="4.6640625" style="7" hidden="1"/>
    <col min="11809" max="11809" width="3.6640625" style="7" hidden="1"/>
    <col min="11810" max="11810" width="4.6640625" style="7" hidden="1"/>
    <col min="11811" max="12063" width="3.6640625" style="7" hidden="1"/>
    <col min="12064" max="12064" width="4.6640625" style="7" hidden="1"/>
    <col min="12065" max="12065" width="3.6640625" style="7" hidden="1"/>
    <col min="12066" max="12066" width="4.6640625" style="7" hidden="1"/>
    <col min="12067" max="12319" width="3.6640625" style="7" hidden="1"/>
    <col min="12320" max="12320" width="4.6640625" style="7" hidden="1"/>
    <col min="12321" max="12321" width="3.6640625" style="7" hidden="1"/>
    <col min="12322" max="12322" width="4.6640625" style="7" hidden="1"/>
    <col min="12323" max="12575" width="3.6640625" style="7" hidden="1"/>
    <col min="12576" max="12576" width="4.6640625" style="7" hidden="1"/>
    <col min="12577" max="12577" width="3.6640625" style="7" hidden="1"/>
    <col min="12578" max="12578" width="4.6640625" style="7" hidden="1"/>
    <col min="12579" max="12831" width="3.6640625" style="7" hidden="1"/>
    <col min="12832" max="12832" width="4.6640625" style="7" hidden="1"/>
    <col min="12833" max="12833" width="3.6640625" style="7" hidden="1"/>
    <col min="12834" max="12834" width="4.6640625" style="7" hidden="1"/>
    <col min="12835" max="13087" width="3.6640625" style="7" hidden="1"/>
    <col min="13088" max="13088" width="4.6640625" style="7" hidden="1"/>
    <col min="13089" max="13089" width="3.6640625" style="7" hidden="1"/>
    <col min="13090" max="13090" width="4.6640625" style="7" hidden="1"/>
    <col min="13091" max="13343" width="3.6640625" style="7" hidden="1"/>
    <col min="13344" max="13344" width="4.6640625" style="7" hidden="1"/>
    <col min="13345" max="13345" width="3.6640625" style="7" hidden="1"/>
    <col min="13346" max="13346" width="4.6640625" style="7" hidden="1"/>
    <col min="13347" max="13599" width="3.6640625" style="7" hidden="1"/>
    <col min="13600" max="13600" width="4.6640625" style="7" hidden="1"/>
    <col min="13601" max="13601" width="3.6640625" style="7" hidden="1"/>
    <col min="13602" max="13602" width="4.6640625" style="7" hidden="1"/>
    <col min="13603" max="13855" width="3.6640625" style="7" hidden="1"/>
    <col min="13856" max="13856" width="4.6640625" style="7" hidden="1"/>
    <col min="13857" max="13857" width="3.6640625" style="7" hidden="1"/>
    <col min="13858" max="13858" width="4.6640625" style="7" hidden="1"/>
    <col min="13859" max="14111" width="3.6640625" style="7" hidden="1"/>
    <col min="14112" max="14112" width="4.6640625" style="7" hidden="1"/>
    <col min="14113" max="14113" width="3.6640625" style="7" hidden="1"/>
    <col min="14114" max="14114" width="4.6640625" style="7" hidden="1"/>
    <col min="14115" max="14367" width="3.6640625" style="7" hidden="1"/>
    <col min="14368" max="14368" width="4.6640625" style="7" hidden="1"/>
    <col min="14369" max="14369" width="3.6640625" style="7" hidden="1"/>
    <col min="14370" max="14370" width="4.6640625" style="7" hidden="1"/>
    <col min="14371" max="14623" width="3.6640625" style="7" hidden="1"/>
    <col min="14624" max="14624" width="4.6640625" style="7" hidden="1"/>
    <col min="14625" max="14625" width="3.6640625" style="7" hidden="1"/>
    <col min="14626" max="14626" width="4.6640625" style="7" hidden="1"/>
    <col min="14627" max="14879" width="3.6640625" style="7" hidden="1"/>
    <col min="14880" max="14880" width="4.6640625" style="7" hidden="1"/>
    <col min="14881" max="14881" width="3.6640625" style="7" hidden="1"/>
    <col min="14882" max="14882" width="4.6640625" style="7" hidden="1"/>
    <col min="14883" max="15135" width="3.6640625" style="7" hidden="1"/>
    <col min="15136" max="15136" width="4.6640625" style="7" hidden="1"/>
    <col min="15137" max="15137" width="3.6640625" style="7" hidden="1"/>
    <col min="15138" max="15138" width="4.6640625" style="7" hidden="1"/>
    <col min="15139" max="15391" width="3.6640625" style="7" hidden="1"/>
    <col min="15392" max="15392" width="4.6640625" style="7" hidden="1"/>
    <col min="15393" max="15393" width="3.6640625" style="7" hidden="1"/>
    <col min="15394" max="15394" width="4.6640625" style="7" hidden="1"/>
    <col min="15395" max="15647" width="3.6640625" style="7" hidden="1"/>
    <col min="15648" max="15648" width="4.6640625" style="7" hidden="1"/>
    <col min="15649" max="15649" width="3.6640625" style="7" hidden="1"/>
    <col min="15650" max="15650" width="4.6640625" style="7" hidden="1"/>
    <col min="15651" max="15903" width="3.6640625" style="7" hidden="1"/>
    <col min="15904" max="15904" width="4.6640625" style="7" hidden="1"/>
    <col min="15905" max="15905" width="3.6640625" style="7" hidden="1"/>
    <col min="15906" max="15906" width="4.6640625" style="7" hidden="1"/>
    <col min="15907" max="16159" width="3.6640625" style="7" hidden="1"/>
    <col min="16160" max="16160" width="4.6640625" style="7" hidden="1"/>
    <col min="16161" max="16161" width="3.6640625" style="7" hidden="1"/>
    <col min="16162" max="16162" width="4.6640625" style="7" hidden="1"/>
    <col min="16163" max="16384" width="3.6640625" style="7" hidden="1"/>
  </cols>
  <sheetData>
    <row r="1" spans="2:37" ht="7.95" customHeight="1"/>
    <row r="2" spans="2:37" ht="20.100000000000001" customHeight="1">
      <c r="B2" s="1184" t="s">
        <v>126</v>
      </c>
      <c r="C2" s="1185"/>
      <c r="D2" s="1185"/>
      <c r="E2" s="1185"/>
      <c r="F2" s="1185"/>
      <c r="G2" s="1185"/>
      <c r="H2" s="1185"/>
      <c r="I2" s="1185"/>
      <c r="J2" s="1185"/>
      <c r="K2" s="1185"/>
      <c r="L2" s="1185"/>
      <c r="M2" s="1185"/>
      <c r="N2" s="1185"/>
      <c r="O2" s="1185"/>
      <c r="P2" s="1185"/>
      <c r="Q2" s="1185"/>
      <c r="R2" s="1185"/>
      <c r="S2" s="1185"/>
      <c r="T2" s="1185"/>
      <c r="U2" s="1185"/>
      <c r="V2" s="1185"/>
      <c r="W2" s="1185"/>
      <c r="X2" s="1185"/>
      <c r="Y2" s="1185"/>
      <c r="Z2" s="1185"/>
      <c r="AA2" s="1185"/>
      <c r="AB2" s="1185"/>
      <c r="AC2" s="1185"/>
      <c r="AD2" s="1185"/>
      <c r="AE2" s="1185"/>
      <c r="AF2" s="1185"/>
      <c r="AG2" s="1185"/>
      <c r="AH2" s="1185"/>
      <c r="AI2" s="1185"/>
      <c r="AJ2" s="1185"/>
      <c r="AK2" s="1186"/>
    </row>
    <row r="3" spans="2:37" ht="20.100000000000001" customHeight="1">
      <c r="B3" s="64"/>
      <c r="C3" s="65"/>
      <c r="D3" s="66">
        <v>1</v>
      </c>
      <c r="E3" s="67" t="s">
        <v>127</v>
      </c>
      <c r="F3" s="65"/>
      <c r="G3" s="65"/>
      <c r="H3" s="65"/>
      <c r="I3" s="65"/>
      <c r="J3" s="65"/>
      <c r="K3" s="65"/>
      <c r="L3" s="65"/>
      <c r="M3" s="65"/>
      <c r="N3" s="65"/>
      <c r="O3" s="65"/>
      <c r="P3" s="65"/>
      <c r="Q3" s="65"/>
      <c r="R3" s="65"/>
      <c r="S3" s="68"/>
      <c r="T3" s="66">
        <v>2</v>
      </c>
      <c r="U3" s="1206" t="s">
        <v>128</v>
      </c>
      <c r="V3" s="1206"/>
      <c r="W3" s="1206"/>
      <c r="X3" s="1206"/>
      <c r="Y3" s="1206"/>
      <c r="Z3" s="1206"/>
      <c r="AA3" s="1206"/>
      <c r="AB3" s="1206"/>
      <c r="AC3" s="1206"/>
      <c r="AD3" s="1206"/>
      <c r="AE3" s="1206"/>
      <c r="AF3" s="1206"/>
      <c r="AG3" s="1206"/>
      <c r="AH3" s="1206"/>
      <c r="AI3" s="1206"/>
      <c r="AJ3" s="1206"/>
      <c r="AK3" s="1207"/>
    </row>
    <row r="4" spans="2:37" ht="9" customHeight="1">
      <c r="B4" s="69"/>
      <c r="C4" s="70"/>
      <c r="D4" s="71"/>
      <c r="E4" s="72"/>
      <c r="F4" s="70"/>
      <c r="G4" s="70"/>
      <c r="H4" s="70"/>
      <c r="I4" s="70"/>
      <c r="J4" s="70"/>
      <c r="K4" s="1173"/>
      <c r="L4" s="1173"/>
      <c r="M4" s="75"/>
      <c r="N4" s="75"/>
      <c r="O4" s="70"/>
      <c r="P4" s="70"/>
      <c r="Q4" s="70"/>
      <c r="R4" s="70"/>
      <c r="S4" s="73"/>
      <c r="T4" s="71"/>
      <c r="U4" s="219"/>
      <c r="V4" s="219"/>
      <c r="W4" s="219"/>
      <c r="X4" s="219"/>
      <c r="Y4" s="219"/>
      <c r="Z4" s="219"/>
      <c r="AA4" s="219"/>
      <c r="AB4" s="219"/>
      <c r="AC4" s="219"/>
      <c r="AD4" s="219"/>
      <c r="AE4" s="219"/>
      <c r="AF4" s="219"/>
      <c r="AG4" s="219"/>
      <c r="AH4" s="219"/>
      <c r="AI4" s="219"/>
      <c r="AJ4" s="219"/>
      <c r="AK4" s="756"/>
    </row>
    <row r="5" spans="2:37" ht="28.5" customHeight="1">
      <c r="B5" s="69"/>
      <c r="C5" s="70"/>
      <c r="D5" s="71"/>
      <c r="F5" s="70"/>
      <c r="G5" s="70"/>
      <c r="H5" s="70"/>
      <c r="I5" s="70"/>
      <c r="J5" s="70"/>
      <c r="K5" s="1208" t="s">
        <v>129</v>
      </c>
      <c r="L5" s="1208"/>
      <c r="M5" s="1211" t="s">
        <v>130</v>
      </c>
      <c r="N5" s="1211"/>
      <c r="O5" s="70"/>
      <c r="P5" s="70"/>
      <c r="Q5" s="70"/>
      <c r="R5" s="70"/>
      <c r="S5" s="73"/>
      <c r="T5" s="71"/>
      <c r="U5" s="74"/>
      <c r="V5" s="70"/>
      <c r="W5" s="70"/>
      <c r="X5" s="70"/>
      <c r="Y5" s="70"/>
      <c r="Z5" s="70"/>
      <c r="AA5" s="70"/>
      <c r="AB5" s="70"/>
      <c r="AC5" s="1187" t="s">
        <v>131</v>
      </c>
      <c r="AD5" s="1188"/>
      <c r="AE5" s="1188"/>
      <c r="AF5" s="1188"/>
      <c r="AG5" s="1188"/>
      <c r="AH5" s="1189"/>
      <c r="AI5" s="70"/>
      <c r="AJ5" s="70"/>
      <c r="AK5" s="73"/>
    </row>
    <row r="6" spans="2:37" ht="19.95" customHeight="1">
      <c r="B6" s="69"/>
      <c r="C6" s="70"/>
      <c r="D6" s="71"/>
      <c r="E6" s="74" t="s">
        <v>132</v>
      </c>
      <c r="F6" s="70"/>
      <c r="G6" s="70"/>
      <c r="H6" s="70"/>
      <c r="I6" s="70"/>
      <c r="J6" s="70"/>
      <c r="K6" s="1209">
        <v>8</v>
      </c>
      <c r="L6" s="1209"/>
      <c r="M6" s="1209">
        <v>21</v>
      </c>
      <c r="N6" s="1209"/>
      <c r="O6" s="70"/>
      <c r="P6" s="70"/>
      <c r="Q6" s="70"/>
      <c r="R6" s="70"/>
      <c r="S6" s="73"/>
      <c r="T6" s="71"/>
      <c r="U6" s="74"/>
      <c r="V6" s="70"/>
      <c r="W6" s="70"/>
      <c r="X6" s="70"/>
      <c r="Y6" s="70"/>
      <c r="Z6" s="70"/>
      <c r="AA6" s="70"/>
      <c r="AB6" s="70"/>
      <c r="AC6" s="1187" t="s">
        <v>133</v>
      </c>
      <c r="AD6" s="1188"/>
      <c r="AE6" s="1189"/>
      <c r="AF6" s="1187" t="s">
        <v>134</v>
      </c>
      <c r="AG6" s="1188"/>
      <c r="AH6" s="1189"/>
      <c r="AI6" s="70"/>
      <c r="AJ6" s="70"/>
      <c r="AK6" s="73"/>
    </row>
    <row r="7" spans="2:37" ht="19.95" customHeight="1">
      <c r="B7" s="69"/>
      <c r="C7" s="70"/>
      <c r="D7" s="75"/>
      <c r="E7" s="74" t="s">
        <v>135</v>
      </c>
      <c r="F7" s="70"/>
      <c r="G7" s="70"/>
      <c r="H7" s="70"/>
      <c r="I7" s="70"/>
      <c r="J7" s="70"/>
      <c r="K7" s="1210">
        <v>8</v>
      </c>
      <c r="L7" s="1210"/>
      <c r="M7" s="1210">
        <v>12</v>
      </c>
      <c r="N7" s="1210"/>
      <c r="O7" s="72"/>
      <c r="P7" s="70"/>
      <c r="Q7" s="70"/>
      <c r="R7" s="70"/>
      <c r="S7" s="73"/>
      <c r="T7" s="75"/>
      <c r="U7" s="70"/>
      <c r="V7" s="70"/>
      <c r="W7" s="70"/>
      <c r="X7" s="70" t="s">
        <v>136</v>
      </c>
      <c r="Y7" s="70"/>
      <c r="Z7" s="70"/>
      <c r="AA7" s="70"/>
      <c r="AB7" s="70"/>
      <c r="AC7" s="1135">
        <v>8</v>
      </c>
      <c r="AD7" s="1140"/>
      <c r="AE7" s="1136"/>
      <c r="AF7" s="1135">
        <v>5</v>
      </c>
      <c r="AG7" s="1140"/>
      <c r="AH7" s="1136"/>
      <c r="AI7" s="70"/>
      <c r="AJ7" s="70"/>
      <c r="AK7" s="73"/>
    </row>
    <row r="8" spans="2:37" ht="19.95" customHeight="1">
      <c r="B8" s="69"/>
      <c r="C8" s="70"/>
      <c r="D8" s="75"/>
      <c r="E8" s="74" t="s">
        <v>137</v>
      </c>
      <c r="F8" s="70"/>
      <c r="G8" s="70"/>
      <c r="H8" s="70"/>
      <c r="I8" s="70"/>
      <c r="J8" s="70"/>
      <c r="K8" s="1210"/>
      <c r="L8" s="1210"/>
      <c r="M8" s="1210"/>
      <c r="N8" s="1210"/>
      <c r="O8" s="72"/>
      <c r="P8" s="70"/>
      <c r="Q8" s="70"/>
      <c r="R8" s="70"/>
      <c r="S8" s="73"/>
      <c r="T8" s="75"/>
      <c r="U8" s="70"/>
      <c r="V8" s="70"/>
      <c r="W8" s="70"/>
      <c r="X8" s="70" t="s">
        <v>138</v>
      </c>
      <c r="Y8" s="70"/>
      <c r="Z8" s="70"/>
      <c r="AA8" s="70"/>
      <c r="AB8" s="70"/>
      <c r="AC8" s="1190">
        <v>5</v>
      </c>
      <c r="AD8" s="1191"/>
      <c r="AE8" s="1192"/>
      <c r="AF8" s="1190">
        <v>1</v>
      </c>
      <c r="AG8" s="1191"/>
      <c r="AH8" s="1192"/>
      <c r="AI8" s="70"/>
      <c r="AJ8" s="70"/>
      <c r="AK8" s="73"/>
    </row>
    <row r="9" spans="2:37" ht="19.95" customHeight="1">
      <c r="B9" s="69"/>
      <c r="C9" s="70"/>
      <c r="D9" s="75"/>
      <c r="E9" s="74" t="s">
        <v>139</v>
      </c>
      <c r="F9" s="70"/>
      <c r="G9" s="70"/>
      <c r="H9" s="70"/>
      <c r="I9" s="70"/>
      <c r="J9" s="70"/>
      <c r="K9" s="1193"/>
      <c r="L9" s="1193"/>
      <c r="M9" s="1193"/>
      <c r="N9" s="1193"/>
      <c r="O9" s="70"/>
      <c r="P9" s="70"/>
      <c r="Q9" s="70"/>
      <c r="R9" s="70"/>
      <c r="S9" s="73"/>
      <c r="T9" s="75"/>
      <c r="U9" s="70"/>
      <c r="V9" s="70"/>
      <c r="W9" s="70"/>
      <c r="X9" s="70" t="s">
        <v>140</v>
      </c>
      <c r="Y9" s="70"/>
      <c r="Z9" s="70"/>
      <c r="AA9" s="70"/>
      <c r="AB9" s="70"/>
      <c r="AC9" s="1190">
        <v>46</v>
      </c>
      <c r="AD9" s="1191"/>
      <c r="AE9" s="1192"/>
      <c r="AF9" s="1190"/>
      <c r="AG9" s="1191"/>
      <c r="AH9" s="1192"/>
      <c r="AI9" s="70"/>
      <c r="AJ9" s="70"/>
      <c r="AK9" s="73"/>
    </row>
    <row r="10" spans="2:37" ht="9" customHeight="1">
      <c r="B10" s="76"/>
      <c r="C10" s="77"/>
      <c r="D10" s="78"/>
      <c r="E10" s="77"/>
      <c r="F10" s="77"/>
      <c r="G10" s="77"/>
      <c r="H10" s="77"/>
      <c r="I10" s="77"/>
      <c r="J10" s="77"/>
      <c r="K10" s="77"/>
      <c r="L10" s="77"/>
      <c r="M10" s="77"/>
      <c r="N10" s="77"/>
      <c r="O10" s="77"/>
      <c r="P10" s="77"/>
      <c r="Q10" s="77"/>
      <c r="R10" s="77"/>
      <c r="S10" s="79"/>
      <c r="T10" s="78"/>
      <c r="U10" s="77"/>
      <c r="V10" s="77"/>
      <c r="W10" s="77"/>
      <c r="X10" s="77"/>
      <c r="Y10" s="77"/>
      <c r="Z10" s="77"/>
      <c r="AA10" s="77"/>
      <c r="AB10" s="77"/>
      <c r="AC10" s="77"/>
      <c r="AD10" s="77"/>
      <c r="AE10" s="77"/>
      <c r="AF10" s="77"/>
      <c r="AG10" s="77"/>
      <c r="AH10" s="77"/>
      <c r="AI10" s="77"/>
      <c r="AJ10" s="77"/>
      <c r="AK10" s="79"/>
    </row>
    <row r="11" spans="2:37" ht="20.100000000000001" customHeight="1">
      <c r="B11" s="69"/>
      <c r="C11" s="70"/>
      <c r="D11" s="71"/>
      <c r="E11" s="74"/>
      <c r="F11" s="70"/>
      <c r="G11" s="70"/>
      <c r="H11" s="70"/>
      <c r="I11" s="70"/>
      <c r="J11" s="70"/>
      <c r="K11" s="70"/>
      <c r="L11" s="70"/>
      <c r="M11" s="70"/>
      <c r="N11" s="70"/>
      <c r="O11" s="70"/>
      <c r="P11" s="70"/>
      <c r="Q11" s="70"/>
      <c r="R11" s="70"/>
      <c r="S11" s="70"/>
      <c r="T11" s="75"/>
      <c r="U11" s="70"/>
      <c r="V11" s="70"/>
      <c r="W11" s="70"/>
      <c r="X11" s="70"/>
      <c r="Y11" s="70"/>
      <c r="Z11" s="70"/>
      <c r="AA11" s="70"/>
      <c r="AB11" s="70"/>
      <c r="AC11" s="70"/>
      <c r="AD11" s="70"/>
      <c r="AE11" s="70"/>
      <c r="AF11" s="70"/>
      <c r="AG11" s="70"/>
      <c r="AH11" s="70"/>
      <c r="AI11" s="70"/>
      <c r="AJ11" s="70"/>
      <c r="AK11" s="73"/>
    </row>
    <row r="12" spans="2:37" ht="20.100000000000001" customHeight="1">
      <c r="B12" s="69"/>
      <c r="C12" s="70"/>
      <c r="D12" s="71">
        <v>3</v>
      </c>
      <c r="E12" s="74" t="s">
        <v>141</v>
      </c>
      <c r="F12" s="70"/>
      <c r="G12" s="70"/>
      <c r="H12" s="70"/>
      <c r="I12" s="70"/>
      <c r="J12" s="70"/>
      <c r="K12" s="70"/>
      <c r="L12" s="70"/>
      <c r="M12" s="70"/>
      <c r="N12" s="70"/>
      <c r="O12" s="70"/>
      <c r="P12" s="70"/>
      <c r="Q12" s="70"/>
      <c r="R12" s="70"/>
      <c r="S12" s="70"/>
      <c r="T12" s="75"/>
      <c r="U12" s="70"/>
      <c r="V12" s="70"/>
      <c r="W12" s="70"/>
      <c r="X12" s="70"/>
      <c r="Y12" s="70"/>
      <c r="Z12" s="70"/>
      <c r="AA12" s="70"/>
      <c r="AB12" s="70"/>
      <c r="AC12" s="70"/>
      <c r="AD12" s="70"/>
      <c r="AE12" s="70"/>
      <c r="AF12" s="70"/>
      <c r="AG12" s="70"/>
      <c r="AH12" s="70"/>
      <c r="AI12" s="70"/>
      <c r="AJ12" s="70"/>
      <c r="AK12" s="73"/>
    </row>
    <row r="13" spans="2:37" ht="9.9" customHeight="1">
      <c r="B13" s="69"/>
      <c r="C13" s="70"/>
      <c r="D13" s="75"/>
      <c r="E13" s="70"/>
      <c r="F13" s="70"/>
      <c r="G13" s="70"/>
      <c r="H13" s="70"/>
      <c r="I13" s="70"/>
      <c r="J13" s="70"/>
      <c r="K13" s="70"/>
      <c r="L13" s="70"/>
      <c r="M13" s="70"/>
      <c r="N13" s="70"/>
      <c r="O13" s="70"/>
      <c r="P13" s="70"/>
      <c r="Q13" s="70"/>
      <c r="R13" s="70"/>
      <c r="S13" s="70"/>
      <c r="T13" s="75"/>
      <c r="U13" s="70"/>
      <c r="V13" s="70"/>
      <c r="W13" s="70"/>
      <c r="X13" s="70"/>
      <c r="Y13" s="70"/>
      <c r="Z13" s="70"/>
      <c r="AA13" s="70"/>
      <c r="AB13" s="70"/>
      <c r="AC13" s="70"/>
      <c r="AD13" s="70"/>
      <c r="AE13" s="70"/>
      <c r="AF13" s="70"/>
      <c r="AG13" s="70"/>
      <c r="AH13" s="70"/>
      <c r="AI13" s="70"/>
      <c r="AJ13" s="70"/>
      <c r="AK13" s="73"/>
    </row>
    <row r="14" spans="2:37" ht="15" customHeight="1">
      <c r="B14" s="69"/>
      <c r="C14" s="70"/>
      <c r="D14" s="70"/>
      <c r="E14" s="70"/>
      <c r="F14" s="75"/>
      <c r="G14" s="1194" t="s">
        <v>142</v>
      </c>
      <c r="H14" s="1195"/>
      <c r="I14" s="1195"/>
      <c r="J14" s="1195"/>
      <c r="K14" s="1195"/>
      <c r="L14" s="1195"/>
      <c r="M14" s="1195"/>
      <c r="N14" s="1195"/>
      <c r="O14" s="1196"/>
      <c r="P14" s="1194" t="s">
        <v>143</v>
      </c>
      <c r="Q14" s="1195"/>
      <c r="R14" s="1195"/>
      <c r="S14" s="1196"/>
      <c r="T14" s="1194" t="s">
        <v>144</v>
      </c>
      <c r="U14" s="1195"/>
      <c r="V14" s="1195"/>
      <c r="W14" s="1196"/>
      <c r="X14" s="1203"/>
      <c r="Y14" s="1203"/>
      <c r="Z14" s="1203"/>
      <c r="AA14" s="1203"/>
      <c r="AB14" s="1203"/>
      <c r="AC14" s="1204"/>
      <c r="AD14" s="1204"/>
      <c r="AE14" s="1204"/>
      <c r="AF14" s="1204"/>
      <c r="AG14" s="70"/>
      <c r="AH14" s="70"/>
      <c r="AI14" s="70"/>
      <c r="AJ14" s="70"/>
      <c r="AK14" s="73"/>
    </row>
    <row r="15" spans="2:37" ht="15" customHeight="1">
      <c r="B15" s="69"/>
      <c r="C15" s="70"/>
      <c r="D15" s="70"/>
      <c r="E15" s="70"/>
      <c r="F15" s="75"/>
      <c r="G15" s="1197"/>
      <c r="H15" s="1198"/>
      <c r="I15" s="1198"/>
      <c r="J15" s="1198"/>
      <c r="K15" s="1198"/>
      <c r="L15" s="1198"/>
      <c r="M15" s="1198"/>
      <c r="N15" s="1198"/>
      <c r="O15" s="1199"/>
      <c r="P15" s="1197"/>
      <c r="Q15" s="1198"/>
      <c r="R15" s="1198"/>
      <c r="S15" s="1199"/>
      <c r="T15" s="1197"/>
      <c r="U15" s="1198"/>
      <c r="V15" s="1198"/>
      <c r="W15" s="1199"/>
      <c r="X15" s="1203"/>
      <c r="Y15" s="1203"/>
      <c r="Z15" s="1203"/>
      <c r="AA15" s="1203"/>
      <c r="AB15" s="1203"/>
      <c r="AC15" s="1205"/>
      <c r="AD15" s="1205"/>
      <c r="AE15" s="1205"/>
      <c r="AF15" s="1205"/>
      <c r="AG15" s="70"/>
      <c r="AH15" s="70"/>
      <c r="AI15" s="70"/>
      <c r="AJ15" s="70"/>
      <c r="AK15" s="73"/>
    </row>
    <row r="16" spans="2:37" ht="15" customHeight="1">
      <c r="B16" s="69"/>
      <c r="C16" s="70"/>
      <c r="D16" s="70"/>
      <c r="E16" s="70"/>
      <c r="F16" s="75"/>
      <c r="G16" s="1200"/>
      <c r="H16" s="1201"/>
      <c r="I16" s="1201"/>
      <c r="J16" s="1201"/>
      <c r="K16" s="1201"/>
      <c r="L16" s="1201"/>
      <c r="M16" s="1201"/>
      <c r="N16" s="1201"/>
      <c r="O16" s="1202"/>
      <c r="P16" s="1200"/>
      <c r="Q16" s="1201"/>
      <c r="R16" s="1201"/>
      <c r="S16" s="1202"/>
      <c r="T16" s="1200"/>
      <c r="U16" s="1201"/>
      <c r="V16" s="1201"/>
      <c r="W16" s="1202"/>
      <c r="X16" s="1203"/>
      <c r="Y16" s="1203"/>
      <c r="Z16" s="1203"/>
      <c r="AA16" s="1203"/>
      <c r="AB16" s="1203"/>
      <c r="AC16" s="1205"/>
      <c r="AD16" s="1205"/>
      <c r="AE16" s="1205"/>
      <c r="AF16" s="1205"/>
      <c r="AG16" s="70"/>
      <c r="AH16" s="70"/>
      <c r="AI16" s="70"/>
      <c r="AJ16" s="70"/>
      <c r="AK16" s="73"/>
    </row>
    <row r="17" spans="2:37" ht="20.100000000000001" customHeight="1">
      <c r="B17" s="69"/>
      <c r="C17" s="70"/>
      <c r="D17" s="70"/>
      <c r="E17" s="70"/>
      <c r="F17" s="75"/>
      <c r="G17" s="1168" t="s">
        <v>145</v>
      </c>
      <c r="H17" s="1168"/>
      <c r="I17" s="1168"/>
      <c r="J17" s="1168"/>
      <c r="K17" s="1168"/>
      <c r="L17" s="1168"/>
      <c r="M17" s="1168"/>
      <c r="N17" s="1168"/>
      <c r="O17" s="1168"/>
      <c r="P17" s="1170"/>
      <c r="Q17" s="1170"/>
      <c r="R17" s="1170"/>
      <c r="S17" s="1170"/>
      <c r="T17" s="1170" t="s">
        <v>146</v>
      </c>
      <c r="U17" s="1170"/>
      <c r="V17" s="1170"/>
      <c r="W17" s="1170"/>
      <c r="X17" s="1173"/>
      <c r="Y17" s="1173"/>
      <c r="Z17" s="1173"/>
      <c r="AA17" s="1173"/>
      <c r="AB17" s="1173"/>
      <c r="AC17" s="1174"/>
      <c r="AD17" s="1174"/>
      <c r="AE17" s="1174"/>
      <c r="AF17" s="1174"/>
      <c r="AG17" s="70"/>
      <c r="AH17" s="70"/>
      <c r="AI17" s="70"/>
      <c r="AJ17" s="70"/>
      <c r="AK17" s="73"/>
    </row>
    <row r="18" spans="2:37" ht="20.100000000000001" customHeight="1">
      <c r="B18" s="69"/>
      <c r="C18" s="70"/>
      <c r="D18" s="70"/>
      <c r="E18" s="70"/>
      <c r="F18" s="80">
        <v>1</v>
      </c>
      <c r="G18" s="1164"/>
      <c r="H18" s="1165"/>
      <c r="I18" s="1165"/>
      <c r="J18" s="1165"/>
      <c r="K18" s="1165"/>
      <c r="L18" s="1165"/>
      <c r="M18" s="1165"/>
      <c r="N18" s="1165"/>
      <c r="O18" s="1166"/>
      <c r="P18" s="1167"/>
      <c r="Q18" s="1167"/>
      <c r="R18" s="1167"/>
      <c r="S18" s="1167"/>
      <c r="T18" s="1160"/>
      <c r="U18" s="1160"/>
      <c r="V18" s="1160"/>
      <c r="W18" s="1160"/>
      <c r="X18" s="1161"/>
      <c r="Y18" s="1161"/>
      <c r="Z18" s="1161"/>
      <c r="AA18" s="1161"/>
      <c r="AB18" s="1161"/>
      <c r="AC18" s="1175"/>
      <c r="AD18" s="1175"/>
      <c r="AE18" s="1162"/>
      <c r="AF18" s="1162"/>
      <c r="AG18" s="70"/>
      <c r="AH18" s="70"/>
      <c r="AI18" s="70"/>
      <c r="AJ18" s="70"/>
      <c r="AK18" s="73"/>
    </row>
    <row r="19" spans="2:37" ht="20.100000000000001" customHeight="1">
      <c r="B19" s="69"/>
      <c r="C19" s="70"/>
      <c r="D19" s="70"/>
      <c r="E19" s="70"/>
      <c r="F19" s="80">
        <v>2</v>
      </c>
      <c r="G19" s="1164"/>
      <c r="H19" s="1165"/>
      <c r="I19" s="1165"/>
      <c r="J19" s="1165"/>
      <c r="K19" s="1165"/>
      <c r="L19" s="1165"/>
      <c r="M19" s="1165"/>
      <c r="N19" s="1165"/>
      <c r="O19" s="1166"/>
      <c r="P19" s="1167"/>
      <c r="Q19" s="1167"/>
      <c r="R19" s="1167"/>
      <c r="S19" s="1167"/>
      <c r="T19" s="1160"/>
      <c r="U19" s="1160"/>
      <c r="V19" s="1160"/>
      <c r="W19" s="1160"/>
      <c r="AC19" s="1162"/>
      <c r="AD19" s="1162"/>
      <c r="AE19" s="1162"/>
      <c r="AF19" s="1162"/>
      <c r="AG19" s="70"/>
      <c r="AH19" s="70"/>
      <c r="AI19" s="70"/>
      <c r="AJ19" s="70"/>
      <c r="AK19" s="73"/>
    </row>
    <row r="20" spans="2:37" ht="20.100000000000001" customHeight="1">
      <c r="B20" s="69"/>
      <c r="C20" s="70"/>
      <c r="D20" s="70"/>
      <c r="E20" s="70"/>
      <c r="F20" s="80">
        <v>3</v>
      </c>
      <c r="G20" s="1164"/>
      <c r="H20" s="1165"/>
      <c r="I20" s="1165"/>
      <c r="J20" s="1165"/>
      <c r="K20" s="1165"/>
      <c r="L20" s="1165"/>
      <c r="M20" s="1165"/>
      <c r="N20" s="1165"/>
      <c r="O20" s="1166"/>
      <c r="P20" s="1167"/>
      <c r="Q20" s="1167"/>
      <c r="R20" s="1167"/>
      <c r="S20" s="1167"/>
      <c r="T20" s="1176"/>
      <c r="U20" s="1176"/>
      <c r="V20" s="1176"/>
      <c r="W20" s="1176"/>
      <c r="X20" s="1161"/>
      <c r="Y20" s="1161"/>
      <c r="Z20" s="1161"/>
      <c r="AA20" s="1161"/>
      <c r="AB20" s="1161"/>
      <c r="AC20" s="1162"/>
      <c r="AD20" s="1162"/>
      <c r="AE20" s="1162"/>
      <c r="AF20" s="1162"/>
      <c r="AG20" s="70"/>
      <c r="AH20" s="70"/>
      <c r="AI20" s="70"/>
      <c r="AJ20" s="70"/>
      <c r="AK20" s="73"/>
    </row>
    <row r="21" spans="2:37" ht="20.100000000000001" customHeight="1">
      <c r="B21" s="69"/>
      <c r="C21" s="70"/>
      <c r="D21" s="70"/>
      <c r="E21" s="70"/>
      <c r="F21" s="80">
        <v>4</v>
      </c>
      <c r="G21" s="1164"/>
      <c r="H21" s="1165"/>
      <c r="I21" s="1165"/>
      <c r="J21" s="1165"/>
      <c r="K21" s="1165"/>
      <c r="L21" s="1165"/>
      <c r="M21" s="1165"/>
      <c r="N21" s="1165"/>
      <c r="O21" s="1166"/>
      <c r="P21" s="1167"/>
      <c r="Q21" s="1167"/>
      <c r="R21" s="1167"/>
      <c r="S21" s="1167"/>
      <c r="T21" s="1160"/>
      <c r="U21" s="1160"/>
      <c r="V21" s="1160"/>
      <c r="W21" s="1160"/>
      <c r="X21" s="1161"/>
      <c r="Y21" s="1161"/>
      <c r="Z21" s="1161"/>
      <c r="AA21" s="1161"/>
      <c r="AB21" s="1161"/>
      <c r="AC21" s="1162"/>
      <c r="AD21" s="1162"/>
      <c r="AE21" s="1162"/>
      <c r="AF21" s="1162"/>
      <c r="AG21" s="70"/>
      <c r="AH21" s="70"/>
      <c r="AI21" s="70"/>
      <c r="AJ21" s="70"/>
      <c r="AK21" s="73"/>
    </row>
    <row r="22" spans="2:37" ht="20.100000000000001" customHeight="1">
      <c r="B22" s="69"/>
      <c r="C22" s="70"/>
      <c r="D22" s="70"/>
      <c r="E22" s="70"/>
      <c r="F22" s="80">
        <v>5</v>
      </c>
      <c r="G22" s="1164"/>
      <c r="H22" s="1165"/>
      <c r="I22" s="1165"/>
      <c r="J22" s="1165"/>
      <c r="K22" s="1165"/>
      <c r="L22" s="1165"/>
      <c r="M22" s="1165"/>
      <c r="N22" s="1165"/>
      <c r="O22" s="1166"/>
      <c r="P22" s="1167"/>
      <c r="Q22" s="1167"/>
      <c r="R22" s="1167"/>
      <c r="S22" s="1167"/>
      <c r="T22" s="1160"/>
      <c r="U22" s="1160"/>
      <c r="V22" s="1160"/>
      <c r="W22" s="1160"/>
      <c r="X22" s="1161"/>
      <c r="Y22" s="1161"/>
      <c r="Z22" s="1161"/>
      <c r="AA22" s="1161"/>
      <c r="AB22" s="1161"/>
      <c r="AC22" s="1162"/>
      <c r="AD22" s="1162"/>
      <c r="AE22" s="1162"/>
      <c r="AF22" s="1162"/>
      <c r="AG22" s="70"/>
      <c r="AH22" s="70"/>
      <c r="AI22" s="70"/>
      <c r="AJ22" s="70"/>
      <c r="AK22" s="73"/>
    </row>
    <row r="23" spans="2:37" ht="20.100000000000001" customHeight="1">
      <c r="B23" s="69"/>
      <c r="C23" s="70"/>
      <c r="D23" s="70"/>
      <c r="E23" s="70"/>
      <c r="F23" s="80">
        <v>6</v>
      </c>
      <c r="G23" s="1164"/>
      <c r="H23" s="1165"/>
      <c r="I23" s="1165"/>
      <c r="J23" s="1165"/>
      <c r="K23" s="1165"/>
      <c r="L23" s="1165"/>
      <c r="M23" s="1165"/>
      <c r="N23" s="1165"/>
      <c r="O23" s="1166"/>
      <c r="P23" s="1167"/>
      <c r="Q23" s="1167"/>
      <c r="R23" s="1167"/>
      <c r="S23" s="1167"/>
      <c r="T23" s="1160"/>
      <c r="U23" s="1160"/>
      <c r="V23" s="1160"/>
      <c r="W23" s="1160"/>
      <c r="X23" s="1161"/>
      <c r="Y23" s="1161"/>
      <c r="Z23" s="1161"/>
      <c r="AA23" s="1161"/>
      <c r="AB23" s="1161"/>
      <c r="AC23" s="1162"/>
      <c r="AD23" s="1162"/>
      <c r="AE23" s="1162"/>
      <c r="AF23" s="1162"/>
      <c r="AG23" s="70"/>
      <c r="AH23" s="70"/>
      <c r="AI23" s="70"/>
      <c r="AJ23" s="70"/>
      <c r="AK23" s="73"/>
    </row>
    <row r="24" spans="2:37" ht="20.100000000000001" customHeight="1">
      <c r="B24" s="69"/>
      <c r="C24" s="70"/>
      <c r="D24" s="70"/>
      <c r="E24" s="70"/>
      <c r="F24" s="80">
        <v>7</v>
      </c>
      <c r="G24" s="1164"/>
      <c r="H24" s="1165"/>
      <c r="I24" s="1165"/>
      <c r="J24" s="1165"/>
      <c r="K24" s="1165"/>
      <c r="L24" s="1165"/>
      <c r="M24" s="1165"/>
      <c r="N24" s="1165"/>
      <c r="O24" s="1166"/>
      <c r="P24" s="1167"/>
      <c r="Q24" s="1167"/>
      <c r="R24" s="1167"/>
      <c r="S24" s="1167"/>
      <c r="T24" s="1160"/>
      <c r="U24" s="1160"/>
      <c r="V24" s="1160"/>
      <c r="W24" s="1160"/>
      <c r="X24" s="1161"/>
      <c r="Y24" s="1161"/>
      <c r="Z24" s="1161"/>
      <c r="AA24" s="1161"/>
      <c r="AB24" s="1161"/>
      <c r="AC24" s="1162"/>
      <c r="AD24" s="1162"/>
      <c r="AE24" s="1162"/>
      <c r="AF24" s="1162"/>
      <c r="AG24" s="70"/>
      <c r="AH24" s="70"/>
      <c r="AI24" s="70"/>
      <c r="AJ24" s="70"/>
      <c r="AK24" s="73"/>
    </row>
    <row r="25" spans="2:37" ht="20.100000000000001" customHeight="1">
      <c r="B25" s="69"/>
      <c r="C25" s="70"/>
      <c r="D25" s="70"/>
      <c r="E25" s="70"/>
      <c r="F25" s="80">
        <v>8</v>
      </c>
      <c r="G25" s="1164"/>
      <c r="H25" s="1165"/>
      <c r="I25" s="1165"/>
      <c r="J25" s="1165"/>
      <c r="K25" s="1165"/>
      <c r="L25" s="1165"/>
      <c r="M25" s="1165"/>
      <c r="N25" s="1165"/>
      <c r="O25" s="1166"/>
      <c r="P25" s="1167"/>
      <c r="Q25" s="1167"/>
      <c r="R25" s="1167"/>
      <c r="S25" s="1167"/>
      <c r="T25" s="1160"/>
      <c r="U25" s="1160"/>
      <c r="V25" s="1160"/>
      <c r="W25" s="1160"/>
      <c r="X25" s="1161"/>
      <c r="Y25" s="1161"/>
      <c r="Z25" s="1161"/>
      <c r="AA25" s="1161"/>
      <c r="AB25" s="1161"/>
      <c r="AC25" s="1162"/>
      <c r="AD25" s="1162"/>
      <c r="AE25" s="1162"/>
      <c r="AF25" s="1162"/>
      <c r="AG25" s="70"/>
      <c r="AH25" s="70"/>
      <c r="AI25" s="70"/>
      <c r="AJ25" s="70"/>
      <c r="AK25" s="73"/>
    </row>
    <row r="26" spans="2:37" ht="44.4" customHeight="1">
      <c r="B26" s="69"/>
      <c r="C26" s="70"/>
      <c r="D26" s="75"/>
      <c r="E26" s="70"/>
      <c r="F26" s="70"/>
      <c r="G26" s="1168" t="s">
        <v>147</v>
      </c>
      <c r="H26" s="1168"/>
      <c r="I26" s="1168"/>
      <c r="J26" s="1168"/>
      <c r="K26" s="1168"/>
      <c r="L26" s="1168"/>
      <c r="M26" s="1168"/>
      <c r="N26" s="1168"/>
      <c r="O26" s="1168"/>
      <c r="P26" s="1169" t="s">
        <v>148</v>
      </c>
      <c r="Q26" s="1169"/>
      <c r="R26" s="1169"/>
      <c r="S26" s="1169"/>
      <c r="T26" s="1170" t="s">
        <v>149</v>
      </c>
      <c r="U26" s="1170"/>
      <c r="V26" s="1170"/>
      <c r="W26" s="1170"/>
      <c r="X26" s="1171"/>
      <c r="Y26" s="1171"/>
      <c r="Z26" s="1171"/>
      <c r="AA26" s="1171"/>
      <c r="AB26" s="1171"/>
      <c r="AC26" s="1172"/>
      <c r="AD26" s="1172"/>
      <c r="AE26" s="1172"/>
      <c r="AF26" s="1172"/>
      <c r="AG26" s="70"/>
      <c r="AH26" s="70"/>
      <c r="AI26" s="70"/>
      <c r="AJ26" s="70"/>
      <c r="AK26" s="73"/>
    </row>
    <row r="27" spans="2:37" ht="20.100000000000001" customHeight="1">
      <c r="B27" s="69"/>
      <c r="C27" s="70"/>
      <c r="D27" s="75"/>
      <c r="E27" s="70"/>
      <c r="F27" s="80">
        <v>1</v>
      </c>
      <c r="G27" s="1158"/>
      <c r="H27" s="1158"/>
      <c r="I27" s="1158"/>
      <c r="J27" s="1158"/>
      <c r="K27" s="1158"/>
      <c r="L27" s="1158"/>
      <c r="M27" s="1158"/>
      <c r="N27" s="1158"/>
      <c r="O27" s="1158"/>
      <c r="P27" s="1159"/>
      <c r="Q27" s="1159"/>
      <c r="R27" s="1159"/>
      <c r="S27" s="1159"/>
      <c r="T27" s="1160"/>
      <c r="U27" s="1160"/>
      <c r="V27" s="1160"/>
      <c r="W27" s="1160"/>
      <c r="X27" s="1161"/>
      <c r="Y27" s="1161"/>
      <c r="Z27" s="1161"/>
      <c r="AA27" s="1161"/>
      <c r="AB27" s="1161"/>
      <c r="AC27" s="1162"/>
      <c r="AD27" s="1162"/>
      <c r="AE27" s="1162"/>
      <c r="AF27" s="1162"/>
      <c r="AG27" s="70"/>
      <c r="AH27" s="70"/>
      <c r="AI27" s="70"/>
      <c r="AJ27" s="70"/>
      <c r="AK27" s="73"/>
    </row>
    <row r="28" spans="2:37" ht="20.100000000000001" customHeight="1">
      <c r="B28" s="69"/>
      <c r="C28" s="70"/>
      <c r="D28" s="75"/>
      <c r="E28" s="70"/>
      <c r="F28" s="80">
        <v>2</v>
      </c>
      <c r="G28" s="1158"/>
      <c r="H28" s="1158"/>
      <c r="I28" s="1158"/>
      <c r="J28" s="1158"/>
      <c r="K28" s="1158"/>
      <c r="L28" s="1158"/>
      <c r="M28" s="1158"/>
      <c r="N28" s="1158"/>
      <c r="O28" s="1158"/>
      <c r="P28" s="1159"/>
      <c r="Q28" s="1159"/>
      <c r="R28" s="1159"/>
      <c r="S28" s="1159"/>
      <c r="T28" s="1160"/>
      <c r="U28" s="1160"/>
      <c r="V28" s="1160"/>
      <c r="W28" s="1160"/>
      <c r="X28" s="1161"/>
      <c r="Y28" s="1161"/>
      <c r="Z28" s="1161"/>
      <c r="AA28" s="1161"/>
      <c r="AB28" s="1161"/>
      <c r="AC28" s="1162"/>
      <c r="AD28" s="1162"/>
      <c r="AE28" s="1162"/>
      <c r="AF28" s="1162"/>
      <c r="AG28" s="70"/>
      <c r="AH28" s="70"/>
      <c r="AI28" s="70"/>
      <c r="AJ28" s="70"/>
      <c r="AK28" s="73"/>
    </row>
    <row r="29" spans="2:37" ht="20.100000000000001" customHeight="1">
      <c r="B29" s="69"/>
      <c r="C29" s="70"/>
      <c r="D29" s="75"/>
      <c r="E29" s="70"/>
      <c r="F29" s="80">
        <v>3</v>
      </c>
      <c r="G29" s="1158"/>
      <c r="H29" s="1158"/>
      <c r="I29" s="1158"/>
      <c r="J29" s="1158"/>
      <c r="K29" s="1158"/>
      <c r="L29" s="1158"/>
      <c r="M29" s="1158"/>
      <c r="N29" s="1158"/>
      <c r="O29" s="1158"/>
      <c r="P29" s="1159"/>
      <c r="Q29" s="1159"/>
      <c r="R29" s="1159"/>
      <c r="S29" s="1159"/>
      <c r="T29" s="1160"/>
      <c r="U29" s="1160"/>
      <c r="V29" s="1160"/>
      <c r="W29" s="1160"/>
      <c r="X29" s="1161"/>
      <c r="Y29" s="1161"/>
      <c r="Z29" s="1161"/>
      <c r="AA29" s="1161"/>
      <c r="AB29" s="1161"/>
      <c r="AC29" s="1162"/>
      <c r="AD29" s="1162"/>
      <c r="AE29" s="1162"/>
      <c r="AF29" s="1162"/>
      <c r="AG29" s="70"/>
      <c r="AH29" s="70"/>
      <c r="AI29" s="70"/>
      <c r="AJ29" s="70"/>
      <c r="AK29" s="73"/>
    </row>
    <row r="30" spans="2:37" ht="20.100000000000001" customHeight="1">
      <c r="B30" s="69"/>
      <c r="C30" s="70"/>
      <c r="D30" s="75"/>
      <c r="E30" s="70"/>
      <c r="F30" s="80">
        <v>4</v>
      </c>
      <c r="G30" s="1158"/>
      <c r="H30" s="1158"/>
      <c r="I30" s="1158"/>
      <c r="J30" s="1158"/>
      <c r="K30" s="1158"/>
      <c r="L30" s="1158"/>
      <c r="M30" s="1158"/>
      <c r="N30" s="1158"/>
      <c r="O30" s="1158"/>
      <c r="P30" s="1159"/>
      <c r="Q30" s="1159"/>
      <c r="R30" s="1159"/>
      <c r="S30" s="1159"/>
      <c r="T30" s="1160"/>
      <c r="U30" s="1160"/>
      <c r="V30" s="1160"/>
      <c r="W30" s="1160"/>
      <c r="X30" s="1161"/>
      <c r="Y30" s="1161"/>
      <c r="Z30" s="1161"/>
      <c r="AA30" s="1161"/>
      <c r="AB30" s="1161"/>
      <c r="AC30" s="1162"/>
      <c r="AD30" s="1162"/>
      <c r="AE30" s="1162"/>
      <c r="AF30" s="1162"/>
      <c r="AG30" s="70"/>
      <c r="AH30" s="70"/>
      <c r="AI30" s="70"/>
      <c r="AJ30" s="70"/>
      <c r="AK30" s="73"/>
    </row>
    <row r="31" spans="2:37" ht="20.100000000000001" customHeight="1">
      <c r="B31" s="69"/>
      <c r="C31" s="70"/>
      <c r="D31" s="75"/>
      <c r="E31" s="70"/>
      <c r="F31" s="80">
        <v>5</v>
      </c>
      <c r="G31" s="1158"/>
      <c r="H31" s="1158"/>
      <c r="I31" s="1158"/>
      <c r="J31" s="1158"/>
      <c r="K31" s="1158"/>
      <c r="L31" s="1158"/>
      <c r="M31" s="1158"/>
      <c r="N31" s="1158"/>
      <c r="O31" s="1158"/>
      <c r="P31" s="1159"/>
      <c r="Q31" s="1159"/>
      <c r="R31" s="1159"/>
      <c r="S31" s="1159"/>
      <c r="T31" s="1160"/>
      <c r="U31" s="1160"/>
      <c r="V31" s="1160"/>
      <c r="W31" s="1160"/>
      <c r="X31" s="1161"/>
      <c r="Y31" s="1161"/>
      <c r="Z31" s="1161"/>
      <c r="AA31" s="1161"/>
      <c r="AB31" s="1161"/>
      <c r="AC31" s="1162"/>
      <c r="AD31" s="1162"/>
      <c r="AE31" s="1162"/>
      <c r="AF31" s="1162"/>
      <c r="AG31" s="70"/>
      <c r="AH31" s="70"/>
      <c r="AI31" s="70"/>
      <c r="AJ31" s="70"/>
      <c r="AK31" s="73"/>
    </row>
    <row r="32" spans="2:37" ht="20.100000000000001" customHeight="1">
      <c r="B32" s="69"/>
      <c r="C32" s="70"/>
      <c r="D32" s="75"/>
      <c r="E32" s="70"/>
      <c r="F32" s="80">
        <v>6</v>
      </c>
      <c r="G32" s="1158"/>
      <c r="H32" s="1158"/>
      <c r="I32" s="1158"/>
      <c r="J32" s="1158"/>
      <c r="K32" s="1158"/>
      <c r="L32" s="1158"/>
      <c r="M32" s="1158"/>
      <c r="N32" s="1158"/>
      <c r="O32" s="1158"/>
      <c r="P32" s="1159"/>
      <c r="Q32" s="1159"/>
      <c r="R32" s="1159"/>
      <c r="S32" s="1159"/>
      <c r="T32" s="1160"/>
      <c r="U32" s="1160"/>
      <c r="V32" s="1160"/>
      <c r="W32" s="1160"/>
      <c r="X32" s="1161"/>
      <c r="Y32" s="1161"/>
      <c r="Z32" s="1161"/>
      <c r="AA32" s="1161"/>
      <c r="AB32" s="1161"/>
      <c r="AC32" s="1162"/>
      <c r="AD32" s="1162"/>
      <c r="AE32" s="1162"/>
      <c r="AF32" s="1162"/>
      <c r="AG32" s="70"/>
      <c r="AH32" s="70"/>
      <c r="AI32" s="70"/>
      <c r="AJ32" s="70"/>
      <c r="AK32" s="73"/>
    </row>
    <row r="33" spans="2:42" ht="20.100000000000001" customHeight="1">
      <c r="B33" s="69"/>
      <c r="C33" s="70"/>
      <c r="D33" s="75"/>
      <c r="E33" s="70"/>
      <c r="F33" s="80">
        <v>7</v>
      </c>
      <c r="G33" s="1158"/>
      <c r="H33" s="1158"/>
      <c r="I33" s="1158"/>
      <c r="J33" s="1158"/>
      <c r="K33" s="1158"/>
      <c r="L33" s="1158"/>
      <c r="M33" s="1158"/>
      <c r="N33" s="1158"/>
      <c r="O33" s="1158"/>
      <c r="P33" s="1159"/>
      <c r="Q33" s="1159"/>
      <c r="R33" s="1159"/>
      <c r="S33" s="1159"/>
      <c r="T33" s="1160"/>
      <c r="U33" s="1160"/>
      <c r="V33" s="1160"/>
      <c r="W33" s="1160"/>
      <c r="X33" s="1161"/>
      <c r="Y33" s="1161"/>
      <c r="Z33" s="1161"/>
      <c r="AA33" s="1161"/>
      <c r="AB33" s="1161"/>
      <c r="AC33" s="1162"/>
      <c r="AD33" s="1162"/>
      <c r="AE33" s="1162"/>
      <c r="AF33" s="1162"/>
      <c r="AG33" s="70"/>
      <c r="AH33" s="70"/>
      <c r="AI33" s="70"/>
      <c r="AJ33" s="70"/>
      <c r="AK33" s="73"/>
    </row>
    <row r="34" spans="2:42" ht="20.100000000000001" customHeight="1">
      <c r="B34" s="69"/>
      <c r="C34" s="70"/>
      <c r="D34" s="75"/>
      <c r="E34" s="70"/>
      <c r="F34" s="80"/>
      <c r="G34" s="72" t="s">
        <v>150</v>
      </c>
      <c r="H34" s="75"/>
      <c r="I34" s="75"/>
      <c r="J34" s="75"/>
      <c r="K34" s="75"/>
      <c r="L34" s="75"/>
      <c r="M34" s="75"/>
      <c r="N34" s="75"/>
      <c r="O34" s="75"/>
      <c r="P34" s="75"/>
      <c r="Q34" s="75"/>
      <c r="R34" s="75"/>
      <c r="S34" s="75"/>
      <c r="T34" s="75"/>
      <c r="U34" s="75"/>
      <c r="V34" s="75"/>
      <c r="W34" s="75"/>
      <c r="X34" s="75"/>
      <c r="Y34" s="75"/>
      <c r="Z34" s="75"/>
      <c r="AA34" s="75"/>
      <c r="AB34" s="75"/>
      <c r="AC34" s="81"/>
      <c r="AD34" s="81"/>
      <c r="AE34" s="81"/>
      <c r="AF34" s="81"/>
      <c r="AG34" s="70"/>
      <c r="AH34" s="70"/>
      <c r="AI34" s="70"/>
      <c r="AJ34" s="70"/>
      <c r="AK34" s="73"/>
    </row>
    <row r="35" spans="2:42" ht="20.100000000000001" customHeight="1">
      <c r="B35" s="69"/>
      <c r="C35" s="70"/>
      <c r="D35" s="75"/>
      <c r="E35" s="70"/>
      <c r="F35" s="70"/>
      <c r="G35" s="70"/>
      <c r="H35" s="70"/>
      <c r="I35" s="70"/>
      <c r="J35" s="70"/>
      <c r="K35" s="70"/>
      <c r="L35" s="70"/>
      <c r="M35" s="70"/>
      <c r="N35" s="70"/>
      <c r="O35" s="70"/>
      <c r="P35" s="70"/>
      <c r="Q35" s="70"/>
      <c r="R35" s="70"/>
      <c r="S35" s="70"/>
      <c r="T35" s="75"/>
      <c r="U35" s="70"/>
      <c r="V35" s="70"/>
      <c r="W35" s="70"/>
      <c r="X35" s="70"/>
      <c r="Y35" s="70"/>
      <c r="Z35" s="70"/>
      <c r="AA35" s="70"/>
      <c r="AB35" s="70"/>
      <c r="AC35" s="70"/>
      <c r="AD35" s="70"/>
      <c r="AE35" s="70"/>
      <c r="AF35" s="70"/>
      <c r="AG35" s="70"/>
      <c r="AH35" s="70"/>
      <c r="AI35" s="70"/>
      <c r="AJ35" s="70"/>
      <c r="AK35" s="73"/>
    </row>
    <row r="36" spans="2:42" ht="20.100000000000001" customHeight="1">
      <c r="B36" s="69"/>
      <c r="C36" s="70"/>
      <c r="D36" s="71"/>
      <c r="E36" s="74"/>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3"/>
      <c r="AP36" s="7" t="s">
        <v>151</v>
      </c>
    </row>
    <row r="37" spans="2:42" ht="20.100000000000001" customHeight="1">
      <c r="B37" s="69"/>
      <c r="C37" s="70"/>
      <c r="D37" s="71"/>
      <c r="E37" s="74"/>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3"/>
      <c r="AP37" s="7" t="s">
        <v>121</v>
      </c>
    </row>
    <row r="38" spans="2:42" ht="20.100000000000001" customHeight="1">
      <c r="B38" s="69"/>
      <c r="C38" s="70"/>
      <c r="D38" s="71"/>
      <c r="E38" s="74"/>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3"/>
    </row>
    <row r="39" spans="2:42" ht="20.100000000000001" customHeight="1">
      <c r="B39" s="69"/>
      <c r="C39" s="70"/>
      <c r="D39" s="7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3"/>
    </row>
    <row r="40" spans="2:42" ht="20.100000000000001" customHeight="1">
      <c r="B40" s="83" t="s">
        <v>84</v>
      </c>
      <c r="C40" s="84"/>
      <c r="D40" s="85"/>
      <c r="E40" s="65"/>
      <c r="F40" s="65"/>
      <c r="G40" s="65"/>
      <c r="H40" s="65"/>
      <c r="I40" s="1153"/>
      <c r="J40" s="1153"/>
      <c r="K40" s="1153"/>
      <c r="L40" s="1153"/>
      <c r="M40" s="1153"/>
      <c r="N40" s="1153"/>
      <c r="O40" s="1153"/>
      <c r="P40" s="1153"/>
      <c r="Q40" s="1153"/>
      <c r="R40" s="1153"/>
      <c r="S40" s="1153"/>
      <c r="T40" s="1153"/>
      <c r="U40" s="1153"/>
      <c r="V40" s="1153"/>
      <c r="W40" s="1153"/>
      <c r="X40" s="1153"/>
      <c r="Y40" s="1153"/>
      <c r="Z40" s="1153"/>
      <c r="AA40" s="1153"/>
      <c r="AB40" s="1153"/>
      <c r="AC40" s="1153"/>
      <c r="AD40" s="1153"/>
      <c r="AE40" s="1153"/>
      <c r="AF40" s="1153"/>
      <c r="AG40" s="1153"/>
      <c r="AH40" s="1153"/>
      <c r="AI40" s="1153"/>
      <c r="AJ40" s="1153"/>
      <c r="AK40" s="1163"/>
    </row>
    <row r="41" spans="2:42" ht="20.100000000000001" customHeight="1">
      <c r="B41" s="1182"/>
      <c r="C41" s="1156"/>
      <c r="D41" s="1156"/>
      <c r="E41" s="1156"/>
      <c r="F41" s="1156"/>
      <c r="G41" s="1156"/>
      <c r="H41" s="1156"/>
      <c r="I41" s="1156"/>
      <c r="J41" s="1156"/>
      <c r="K41" s="1156"/>
      <c r="L41" s="1156"/>
      <c r="M41" s="1156"/>
      <c r="N41" s="1156"/>
      <c r="O41" s="1156"/>
      <c r="P41" s="1156"/>
      <c r="Q41" s="1156"/>
      <c r="R41" s="1156"/>
      <c r="S41" s="1156"/>
      <c r="T41" s="1156"/>
      <c r="U41" s="1156"/>
      <c r="V41" s="1156"/>
      <c r="W41" s="1156"/>
      <c r="X41" s="1156"/>
      <c r="Y41" s="1156"/>
      <c r="Z41" s="1156"/>
      <c r="AA41" s="1156"/>
      <c r="AB41" s="1156"/>
      <c r="AC41" s="1156"/>
      <c r="AD41" s="1156"/>
      <c r="AE41" s="1156"/>
      <c r="AF41" s="1156"/>
      <c r="AG41" s="1156"/>
      <c r="AH41" s="1156"/>
      <c r="AI41" s="1156"/>
      <c r="AJ41" s="1156"/>
      <c r="AK41" s="1183"/>
    </row>
    <row r="42" spans="2:42" ht="20.100000000000001" customHeight="1">
      <c r="B42" s="1182"/>
      <c r="C42" s="1156"/>
      <c r="D42" s="1156"/>
      <c r="E42" s="1156"/>
      <c r="F42" s="1156"/>
      <c r="G42" s="1156"/>
      <c r="H42" s="1156"/>
      <c r="I42" s="1156"/>
      <c r="J42" s="1156"/>
      <c r="K42" s="1156"/>
      <c r="L42" s="1156"/>
      <c r="M42" s="1156"/>
      <c r="N42" s="1156"/>
      <c r="O42" s="1156"/>
      <c r="P42" s="1156"/>
      <c r="Q42" s="1156"/>
      <c r="R42" s="1156"/>
      <c r="S42" s="1156"/>
      <c r="T42" s="1156"/>
      <c r="U42" s="1156"/>
      <c r="V42" s="1156"/>
      <c r="W42" s="1156"/>
      <c r="X42" s="1156"/>
      <c r="Y42" s="1156"/>
      <c r="Z42" s="1156"/>
      <c r="AA42" s="1156"/>
      <c r="AB42" s="1156"/>
      <c r="AC42" s="1156"/>
      <c r="AD42" s="1156"/>
      <c r="AE42" s="1156"/>
      <c r="AF42" s="1156"/>
      <c r="AG42" s="1156"/>
      <c r="AH42" s="1156"/>
      <c r="AI42" s="1156"/>
      <c r="AJ42" s="1156"/>
      <c r="AK42" s="1183"/>
    </row>
    <row r="43" spans="2:42" ht="20.100000000000001" customHeight="1">
      <c r="B43" s="1182"/>
      <c r="C43" s="1156"/>
      <c r="D43" s="1156"/>
      <c r="E43" s="1156"/>
      <c r="F43" s="1156"/>
      <c r="G43" s="1156"/>
      <c r="H43" s="1156"/>
      <c r="I43" s="1156"/>
      <c r="J43" s="1156"/>
      <c r="K43" s="1156"/>
      <c r="L43" s="1156"/>
      <c r="M43" s="1156"/>
      <c r="N43" s="1156"/>
      <c r="O43" s="1156"/>
      <c r="P43" s="1156"/>
      <c r="Q43" s="1156"/>
      <c r="R43" s="1156"/>
      <c r="S43" s="1156"/>
      <c r="T43" s="1156"/>
      <c r="U43" s="1156"/>
      <c r="V43" s="1156"/>
      <c r="W43" s="1156"/>
      <c r="X43" s="1156"/>
      <c r="Y43" s="1156"/>
      <c r="Z43" s="1156"/>
      <c r="AA43" s="1156"/>
      <c r="AB43" s="1156"/>
      <c r="AC43" s="1156"/>
      <c r="AD43" s="1156"/>
      <c r="AE43" s="1156"/>
      <c r="AF43" s="1156"/>
      <c r="AG43" s="1156"/>
      <c r="AH43" s="1156"/>
      <c r="AI43" s="1156"/>
      <c r="AJ43" s="1156"/>
      <c r="AK43" s="1183"/>
    </row>
    <row r="44" spans="2:42" ht="20.100000000000001" customHeight="1">
      <c r="B44" s="1182"/>
      <c r="C44" s="1156"/>
      <c r="D44" s="1156"/>
      <c r="E44" s="1156"/>
      <c r="F44" s="1156"/>
      <c r="G44" s="1156"/>
      <c r="H44" s="1156"/>
      <c r="I44" s="1156"/>
      <c r="J44" s="1156"/>
      <c r="K44" s="1156"/>
      <c r="L44" s="1156"/>
      <c r="M44" s="1156"/>
      <c r="N44" s="1156"/>
      <c r="O44" s="1156"/>
      <c r="P44" s="1156"/>
      <c r="Q44" s="1156"/>
      <c r="R44" s="1156"/>
      <c r="S44" s="1156"/>
      <c r="T44" s="1156"/>
      <c r="U44" s="1156"/>
      <c r="V44" s="1156"/>
      <c r="W44" s="1156"/>
      <c r="X44" s="1156"/>
      <c r="Y44" s="1156"/>
      <c r="Z44" s="1156"/>
      <c r="AA44" s="1156"/>
      <c r="AB44" s="1156"/>
      <c r="AC44" s="1156"/>
      <c r="AD44" s="1156"/>
      <c r="AE44" s="1156"/>
      <c r="AF44" s="1156"/>
      <c r="AG44" s="1156"/>
      <c r="AH44" s="1156"/>
      <c r="AI44" s="1156"/>
      <c r="AJ44" s="1156"/>
      <c r="AK44" s="1183"/>
    </row>
    <row r="45" spans="2:42" ht="20.100000000000001" customHeight="1">
      <c r="B45" s="1182"/>
      <c r="C45" s="1156"/>
      <c r="D45" s="1156"/>
      <c r="E45" s="1156"/>
      <c r="F45" s="1156"/>
      <c r="G45" s="1156"/>
      <c r="H45" s="1156"/>
      <c r="I45" s="1156"/>
      <c r="J45" s="1156"/>
      <c r="K45" s="1156"/>
      <c r="L45" s="1156"/>
      <c r="M45" s="1156"/>
      <c r="N45" s="1156"/>
      <c r="O45" s="1156"/>
      <c r="P45" s="1156"/>
      <c r="Q45" s="1156"/>
      <c r="R45" s="1156"/>
      <c r="S45" s="1156"/>
      <c r="T45" s="1156"/>
      <c r="U45" s="1156"/>
      <c r="V45" s="1156"/>
      <c r="W45" s="1156"/>
      <c r="X45" s="1156"/>
      <c r="Y45" s="1156"/>
      <c r="Z45" s="1156"/>
      <c r="AA45" s="1156"/>
      <c r="AB45" s="1156"/>
      <c r="AC45" s="1156"/>
      <c r="AD45" s="1156"/>
      <c r="AE45" s="1156"/>
      <c r="AF45" s="1156"/>
      <c r="AG45" s="1156"/>
      <c r="AH45" s="1156"/>
      <c r="AI45" s="1156"/>
      <c r="AJ45" s="1156"/>
      <c r="AK45" s="1183"/>
    </row>
    <row r="46" spans="2:42" ht="20.100000000000001" customHeight="1">
      <c r="B46" s="1182"/>
      <c r="C46" s="1156"/>
      <c r="D46" s="1156"/>
      <c r="E46" s="1156"/>
      <c r="F46" s="1156"/>
      <c r="G46" s="1156"/>
      <c r="H46" s="1156"/>
      <c r="I46" s="1156"/>
      <c r="J46" s="1156"/>
      <c r="K46" s="1156"/>
      <c r="L46" s="1156"/>
      <c r="M46" s="1156"/>
      <c r="N46" s="1156"/>
      <c r="O46" s="1156"/>
      <c r="P46" s="1156"/>
      <c r="Q46" s="1156"/>
      <c r="R46" s="1156"/>
      <c r="S46" s="1156"/>
      <c r="T46" s="1156"/>
      <c r="U46" s="1156"/>
      <c r="V46" s="1156"/>
      <c r="W46" s="1156"/>
      <c r="X46" s="1156"/>
      <c r="Y46" s="1156"/>
      <c r="Z46" s="1156"/>
      <c r="AA46" s="1156"/>
      <c r="AB46" s="1156"/>
      <c r="AC46" s="1156"/>
      <c r="AD46" s="1156"/>
      <c r="AE46" s="1156"/>
      <c r="AF46" s="1156"/>
      <c r="AG46" s="1156"/>
      <c r="AH46" s="1156"/>
      <c r="AI46" s="1156"/>
      <c r="AJ46" s="1156"/>
      <c r="AK46" s="1183"/>
    </row>
    <row r="47" spans="2:42" ht="20.100000000000001" customHeight="1">
      <c r="B47" s="1182"/>
      <c r="C47" s="1156"/>
      <c r="D47" s="1156"/>
      <c r="E47" s="1156"/>
      <c r="F47" s="1156"/>
      <c r="G47" s="1156"/>
      <c r="H47" s="1156"/>
      <c r="I47" s="1156"/>
      <c r="J47" s="1156"/>
      <c r="K47" s="1156"/>
      <c r="L47" s="1156"/>
      <c r="M47" s="1156"/>
      <c r="N47" s="1156"/>
      <c r="O47" s="1156"/>
      <c r="P47" s="1156"/>
      <c r="Q47" s="1156"/>
      <c r="R47" s="1156"/>
      <c r="S47" s="1156"/>
      <c r="T47" s="1156"/>
      <c r="U47" s="1156"/>
      <c r="V47" s="1156"/>
      <c r="W47" s="1156"/>
      <c r="X47" s="1156"/>
      <c r="Y47" s="1156"/>
      <c r="Z47" s="1156"/>
      <c r="AA47" s="1156"/>
      <c r="AB47" s="1156"/>
      <c r="AC47" s="1156"/>
      <c r="AD47" s="1156"/>
      <c r="AE47" s="1156"/>
      <c r="AF47" s="1156"/>
      <c r="AG47" s="1156"/>
      <c r="AH47" s="1156"/>
      <c r="AI47" s="1156"/>
      <c r="AJ47" s="1156"/>
      <c r="AK47" s="1183"/>
    </row>
    <row r="48" spans="2:42" ht="20.100000000000001" customHeight="1">
      <c r="B48" s="1182"/>
      <c r="C48" s="1156"/>
      <c r="D48" s="1156"/>
      <c r="E48" s="1156"/>
      <c r="F48" s="1156"/>
      <c r="G48" s="1156"/>
      <c r="H48" s="1156"/>
      <c r="I48" s="1156"/>
      <c r="J48" s="1156"/>
      <c r="K48" s="1156"/>
      <c r="L48" s="1156"/>
      <c r="M48" s="1156"/>
      <c r="N48" s="1156"/>
      <c r="O48" s="1156"/>
      <c r="P48" s="1156"/>
      <c r="Q48" s="1156"/>
      <c r="R48" s="1156"/>
      <c r="S48" s="1156"/>
      <c r="T48" s="1156"/>
      <c r="U48" s="1156"/>
      <c r="V48" s="1156"/>
      <c r="W48" s="1156"/>
      <c r="X48" s="1156"/>
      <c r="Y48" s="1156"/>
      <c r="Z48" s="1156"/>
      <c r="AA48" s="1156"/>
      <c r="AB48" s="1156"/>
      <c r="AC48" s="1156"/>
      <c r="AD48" s="1156"/>
      <c r="AE48" s="1156"/>
      <c r="AF48" s="1156"/>
      <c r="AG48" s="1156"/>
      <c r="AH48" s="1156"/>
      <c r="AI48" s="1156"/>
      <c r="AJ48" s="1156"/>
      <c r="AK48" s="1183"/>
    </row>
    <row r="49" spans="2:37" ht="20.100000000000001" customHeight="1">
      <c r="B49" s="1182"/>
      <c r="C49" s="1156"/>
      <c r="D49" s="1156"/>
      <c r="E49" s="1156"/>
      <c r="F49" s="1156"/>
      <c r="G49" s="1156"/>
      <c r="H49" s="1156"/>
      <c r="I49" s="1156"/>
      <c r="J49" s="1156"/>
      <c r="K49" s="1156"/>
      <c r="L49" s="1156"/>
      <c r="M49" s="1156"/>
      <c r="N49" s="1156"/>
      <c r="O49" s="1156"/>
      <c r="P49" s="1156"/>
      <c r="Q49" s="1156"/>
      <c r="R49" s="1156"/>
      <c r="S49" s="1156"/>
      <c r="T49" s="1156"/>
      <c r="U49" s="1156"/>
      <c r="V49" s="1156"/>
      <c r="W49" s="1156"/>
      <c r="X49" s="1156"/>
      <c r="Y49" s="1156"/>
      <c r="Z49" s="1156"/>
      <c r="AA49" s="1156"/>
      <c r="AB49" s="1156"/>
      <c r="AC49" s="1156"/>
      <c r="AD49" s="1156"/>
      <c r="AE49" s="1156"/>
      <c r="AF49" s="1156"/>
      <c r="AG49" s="1156"/>
      <c r="AH49" s="1156"/>
      <c r="AI49" s="1156"/>
      <c r="AJ49" s="1156"/>
      <c r="AK49" s="1183"/>
    </row>
    <row r="50" spans="2:37" ht="20.100000000000001" customHeight="1">
      <c r="B50" s="1177"/>
      <c r="C50" s="1178"/>
      <c r="D50" s="1178"/>
      <c r="E50" s="1178"/>
      <c r="F50" s="1178"/>
      <c r="G50" s="1178"/>
      <c r="H50" s="1178"/>
      <c r="I50" s="1178"/>
      <c r="J50" s="1178"/>
      <c r="K50" s="1178"/>
      <c r="L50" s="1178"/>
      <c r="M50" s="1178"/>
      <c r="N50" s="1178"/>
      <c r="O50" s="1178"/>
      <c r="P50" s="1178"/>
      <c r="Q50" s="1178"/>
      <c r="R50" s="1178"/>
      <c r="S50" s="1178"/>
      <c r="T50" s="1178"/>
      <c r="U50" s="1178"/>
      <c r="V50" s="1178"/>
      <c r="W50" s="1178"/>
      <c r="X50" s="1178"/>
      <c r="Y50" s="1178"/>
      <c r="Z50" s="1178"/>
      <c r="AA50" s="1178"/>
      <c r="AB50" s="1178"/>
      <c r="AC50" s="1178"/>
      <c r="AD50" s="1178"/>
      <c r="AE50" s="1178"/>
      <c r="AF50" s="1178"/>
      <c r="AG50" s="1178"/>
      <c r="AH50" s="1178"/>
      <c r="AI50" s="1179"/>
      <c r="AJ50" s="1180">
        <v>3</v>
      </c>
      <c r="AK50" s="1181"/>
    </row>
    <row r="51" spans="2:37" ht="20.100000000000001" hidden="1" customHeight="1"/>
    <row r="52" spans="2:37" ht="20.100000000000001" hidden="1" customHeight="1"/>
    <row r="53" spans="2:37" ht="20.100000000000001" hidden="1" customHeight="1"/>
    <row r="54" spans="2:37" ht="20.100000000000001" hidden="1" customHeight="1"/>
    <row r="55" spans="2:37" ht="20.100000000000001" hidden="1" customHeight="1"/>
    <row r="56" spans="2:37" ht="20.100000000000001" hidden="1" customHeight="1"/>
    <row r="57" spans="2:37" ht="20.100000000000001" hidden="1" customHeight="1"/>
    <row r="58" spans="2:37" ht="20.100000000000001" hidden="1" customHeight="1"/>
    <row r="59" spans="2:37" ht="20.100000000000001" hidden="1" customHeight="1"/>
    <row r="60" spans="2:37" ht="20.100000000000001" hidden="1" customHeight="1"/>
    <row r="61" spans="2:37" ht="18" hidden="1" customHeight="1"/>
    <row r="62" spans="2:37" ht="18" hidden="1" customHeight="1"/>
    <row r="63" spans="2:37" ht="18" hidden="1" customHeight="1"/>
    <row r="64" spans="2:37" ht="18" hidden="1" customHeight="1"/>
    <row r="65" ht="18" hidden="1" customHeight="1"/>
    <row r="66" ht="18" hidden="1" customHeight="1"/>
    <row r="67" ht="18" hidden="1" customHeight="1"/>
    <row r="68" ht="18" hidden="1" customHeight="1"/>
    <row r="69" ht="18" hidden="1" customHeight="1"/>
    <row r="70" ht="18" hidden="1" customHeight="1"/>
  </sheetData>
  <sheetProtection selectLockedCells="1"/>
  <mergeCells count="133">
    <mergeCell ref="U3:AK3"/>
    <mergeCell ref="K5:L5"/>
    <mergeCell ref="K6:L6"/>
    <mergeCell ref="K7:L7"/>
    <mergeCell ref="K8:L8"/>
    <mergeCell ref="K4:L4"/>
    <mergeCell ref="M5:N5"/>
    <mergeCell ref="M6:N6"/>
    <mergeCell ref="M7:N7"/>
    <mergeCell ref="M8:N8"/>
    <mergeCell ref="B50:AI50"/>
    <mergeCell ref="AJ50:AK50"/>
    <mergeCell ref="B41:AK49"/>
    <mergeCell ref="B2:AK2"/>
    <mergeCell ref="AC5:AH5"/>
    <mergeCell ref="AC6:AE6"/>
    <mergeCell ref="AF6:AH6"/>
    <mergeCell ref="AC7:AE7"/>
    <mergeCell ref="AC8:AE8"/>
    <mergeCell ref="AC9:AE9"/>
    <mergeCell ref="AF7:AH7"/>
    <mergeCell ref="AF8:AH8"/>
    <mergeCell ref="AF9:AH9"/>
    <mergeCell ref="K9:N9"/>
    <mergeCell ref="T14:W16"/>
    <mergeCell ref="X14:AB16"/>
    <mergeCell ref="AC14:AF14"/>
    <mergeCell ref="AC15:AD16"/>
    <mergeCell ref="AE15:AF16"/>
    <mergeCell ref="G14:O16"/>
    <mergeCell ref="P14:S16"/>
    <mergeCell ref="G18:O18"/>
    <mergeCell ref="G17:O17"/>
    <mergeCell ref="P17:S17"/>
    <mergeCell ref="T17:W17"/>
    <mergeCell ref="X17:AB17"/>
    <mergeCell ref="AC17:AD17"/>
    <mergeCell ref="AE17:AF17"/>
    <mergeCell ref="G20:O20"/>
    <mergeCell ref="G19:O19"/>
    <mergeCell ref="P19:S19"/>
    <mergeCell ref="T19:W19"/>
    <mergeCell ref="X18:AB18"/>
    <mergeCell ref="AC19:AD19"/>
    <mergeCell ref="AE19:AF19"/>
    <mergeCell ref="P18:S18"/>
    <mergeCell ref="T18:W18"/>
    <mergeCell ref="AC18:AD18"/>
    <mergeCell ref="AE18:AF18"/>
    <mergeCell ref="P20:S20"/>
    <mergeCell ref="T20:W20"/>
    <mergeCell ref="X20:AB20"/>
    <mergeCell ref="AC20:AD20"/>
    <mergeCell ref="AE20:AF20"/>
    <mergeCell ref="AE25:AF25"/>
    <mergeCell ref="G22:O22"/>
    <mergeCell ref="G21:O21"/>
    <mergeCell ref="P22:S22"/>
    <mergeCell ref="T22:W22"/>
    <mergeCell ref="G24:O24"/>
    <mergeCell ref="P24:S24"/>
    <mergeCell ref="T24:W24"/>
    <mergeCell ref="X24:AB24"/>
    <mergeCell ref="AC24:AD24"/>
    <mergeCell ref="AC22:AD22"/>
    <mergeCell ref="AE22:AF22"/>
    <mergeCell ref="P21:S21"/>
    <mergeCell ref="T21:W21"/>
    <mergeCell ref="X21:AB21"/>
    <mergeCell ref="AC21:AD21"/>
    <mergeCell ref="AE21:AF21"/>
    <mergeCell ref="X22:AB22"/>
    <mergeCell ref="AE28:AF28"/>
    <mergeCell ref="P27:S27"/>
    <mergeCell ref="T27:W27"/>
    <mergeCell ref="X27:AB27"/>
    <mergeCell ref="AC27:AD27"/>
    <mergeCell ref="AE27:AF27"/>
    <mergeCell ref="AE24:AF24"/>
    <mergeCell ref="G23:O23"/>
    <mergeCell ref="P23:S23"/>
    <mergeCell ref="T23:W23"/>
    <mergeCell ref="X23:AB23"/>
    <mergeCell ref="AC23:AD23"/>
    <mergeCell ref="AE23:AF23"/>
    <mergeCell ref="G26:O26"/>
    <mergeCell ref="P26:S26"/>
    <mergeCell ref="T26:W26"/>
    <mergeCell ref="X26:AB26"/>
    <mergeCell ref="AC26:AD26"/>
    <mergeCell ref="AE26:AF26"/>
    <mergeCell ref="G25:O25"/>
    <mergeCell ref="P25:S25"/>
    <mergeCell ref="T25:W25"/>
    <mergeCell ref="X25:AB25"/>
    <mergeCell ref="AC25:AD25"/>
    <mergeCell ref="G31:O31"/>
    <mergeCell ref="P31:S31"/>
    <mergeCell ref="T31:W31"/>
    <mergeCell ref="X31:AB31"/>
    <mergeCell ref="AC31:AD31"/>
    <mergeCell ref="AE31:AF31"/>
    <mergeCell ref="G28:O28"/>
    <mergeCell ref="G27:O27"/>
    <mergeCell ref="G30:O30"/>
    <mergeCell ref="P30:S30"/>
    <mergeCell ref="T30:W30"/>
    <mergeCell ref="X30:AB30"/>
    <mergeCell ref="AC30:AD30"/>
    <mergeCell ref="AE30:AF30"/>
    <mergeCell ref="G29:O29"/>
    <mergeCell ref="P29:S29"/>
    <mergeCell ref="T29:W29"/>
    <mergeCell ref="X29:AB29"/>
    <mergeCell ref="AC29:AD29"/>
    <mergeCell ref="AE29:AF29"/>
    <mergeCell ref="P28:S28"/>
    <mergeCell ref="T28:W28"/>
    <mergeCell ref="X28:AB28"/>
    <mergeCell ref="AC28:AD28"/>
    <mergeCell ref="G33:O33"/>
    <mergeCell ref="P33:S33"/>
    <mergeCell ref="T33:W33"/>
    <mergeCell ref="X33:AB33"/>
    <mergeCell ref="AC33:AD33"/>
    <mergeCell ref="AE33:AF33"/>
    <mergeCell ref="I40:AK40"/>
    <mergeCell ref="G32:O32"/>
    <mergeCell ref="P32:S32"/>
    <mergeCell ref="T32:W32"/>
    <mergeCell ref="X32:AB32"/>
    <mergeCell ref="AC32:AD32"/>
    <mergeCell ref="AE32:AF32"/>
  </mergeCells>
  <dataValidations count="2">
    <dataValidation type="decimal" operator="greaterThan" allowBlank="1" showInputMessage="1" showErrorMessage="1" sqref="P18:S25" xr:uid="{00000000-0002-0000-0300-000000000000}">
      <formula1>0</formula1>
    </dataValidation>
    <dataValidation type="whole" allowBlank="1" showInputMessage="1" showErrorMessage="1" sqref="K6:N8" xr:uid="{091E83E8-83B3-4EF6-AB8B-0B5FFD1AB338}">
      <formula1>0</formula1>
      <formula2>24</formula2>
    </dataValidation>
  </dataValidations>
  <printOptions horizontalCentered="1" verticalCentered="1"/>
  <pageMargins left="0" right="0" top="0.11811023622047245" bottom="0.11811023622047245" header="0" footer="0"/>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4">
    <tabColor theme="7" tint="0.39997558519241921"/>
    <pageSetUpPr fitToPage="1"/>
  </sheetPr>
  <dimension ref="A1:AZ75"/>
  <sheetViews>
    <sheetView showGridLines="0" topLeftCell="C1" zoomScale="90" zoomScaleNormal="90" workbookViewId="0">
      <selection activeCell="E4" sqref="E4:AK9"/>
    </sheetView>
  </sheetViews>
  <sheetFormatPr baseColWidth="10" defaultColWidth="0" defaultRowHeight="14.4" zeroHeight="1"/>
  <cols>
    <col min="1" max="2" width="3.6640625" style="7" customWidth="1"/>
    <col min="3" max="3" width="1.88671875" style="10" customWidth="1"/>
    <col min="4" max="4" width="4.33203125" style="10" customWidth="1"/>
    <col min="5" max="6" width="3.6640625" style="7" customWidth="1"/>
    <col min="7" max="7" width="3.6640625" customWidth="1"/>
    <col min="8" max="21" width="3.6640625" style="7" customWidth="1"/>
    <col min="22" max="22" width="3.6640625" style="10" customWidth="1"/>
    <col min="23" max="24" width="3.6640625" style="7" customWidth="1"/>
    <col min="25" max="25" width="4.6640625" style="7" customWidth="1"/>
    <col min="26" max="36" width="3.6640625" style="7" customWidth="1"/>
    <col min="37" max="37" width="4.33203125" style="7" customWidth="1"/>
    <col min="38" max="39" width="2.44140625" style="7" customWidth="1"/>
    <col min="40" max="16384" width="2.44140625" style="7" hidden="1"/>
  </cols>
  <sheetData>
    <row r="1" spans="3:52"/>
    <row r="2" spans="3:52" ht="20.100000000000001" customHeight="1">
      <c r="C2" s="1212" t="s">
        <v>152</v>
      </c>
      <c r="D2" s="1213"/>
      <c r="E2" s="1213"/>
      <c r="F2" s="1213"/>
      <c r="G2" s="1213"/>
      <c r="H2" s="1213"/>
      <c r="I2" s="1213"/>
      <c r="J2" s="1213"/>
      <c r="K2" s="1213"/>
      <c r="L2" s="1213"/>
      <c r="M2" s="1213"/>
      <c r="N2" s="1213"/>
      <c r="O2" s="1213"/>
      <c r="P2" s="1213"/>
      <c r="Q2" s="1213"/>
      <c r="R2" s="1213"/>
      <c r="S2" s="1213"/>
      <c r="T2" s="1213"/>
      <c r="U2" s="1213"/>
      <c r="V2" s="1213"/>
      <c r="W2" s="1213"/>
      <c r="X2" s="1213"/>
      <c r="Y2" s="1213"/>
      <c r="Z2" s="1213"/>
      <c r="AA2" s="1213"/>
      <c r="AB2" s="1213"/>
      <c r="AC2" s="1213"/>
      <c r="AD2" s="1213"/>
      <c r="AE2" s="1213"/>
      <c r="AF2" s="1213"/>
      <c r="AG2" s="1213"/>
      <c r="AH2" s="1213"/>
      <c r="AI2" s="1213"/>
      <c r="AJ2" s="1213"/>
      <c r="AK2" s="1213"/>
      <c r="AL2" s="1213"/>
      <c r="AM2" s="1213"/>
    </row>
    <row r="3" spans="3:52" ht="20.100000000000001" customHeight="1">
      <c r="C3" s="64"/>
      <c r="D3" s="66">
        <v>5</v>
      </c>
      <c r="E3" s="67" t="s">
        <v>153</v>
      </c>
      <c r="F3" s="86"/>
      <c r="G3" s="65"/>
      <c r="H3" s="65"/>
      <c r="I3" s="65"/>
      <c r="J3" s="65"/>
      <c r="K3" s="65"/>
      <c r="L3" s="65"/>
      <c r="M3" s="65"/>
      <c r="N3" s="65"/>
      <c r="O3" s="65"/>
      <c r="P3" s="65"/>
      <c r="Q3" s="65"/>
      <c r="R3" s="65"/>
      <c r="S3" s="65"/>
      <c r="T3" s="65"/>
      <c r="U3" s="85"/>
      <c r="V3" s="65"/>
      <c r="W3" s="65"/>
      <c r="X3" s="65"/>
      <c r="Y3" s="65"/>
      <c r="Z3" s="65"/>
      <c r="AA3" s="65"/>
      <c r="AB3" s="65"/>
      <c r="AC3" s="65"/>
      <c r="AD3" s="65"/>
      <c r="AE3" s="65"/>
      <c r="AF3" s="65"/>
      <c r="AG3" s="65"/>
      <c r="AH3" s="65"/>
      <c r="AI3" s="65"/>
      <c r="AJ3" s="65"/>
      <c r="AK3" s="87"/>
      <c r="AL3" s="65"/>
      <c r="AM3" s="68"/>
    </row>
    <row r="4" spans="3:52" ht="18" customHeight="1">
      <c r="C4" s="88"/>
      <c r="D4" s="70"/>
      <c r="E4" s="1215" t="s">
        <v>154</v>
      </c>
      <c r="F4" s="1216"/>
      <c r="G4" s="1216"/>
      <c r="H4" s="1216"/>
      <c r="I4" s="1216"/>
      <c r="J4" s="1216"/>
      <c r="K4" s="1216"/>
      <c r="L4" s="1216"/>
      <c r="M4" s="1216"/>
      <c r="N4" s="1216"/>
      <c r="O4" s="1216"/>
      <c r="P4" s="1216"/>
      <c r="Q4" s="1216"/>
      <c r="R4" s="1216"/>
      <c r="S4" s="1216"/>
      <c r="T4" s="1216"/>
      <c r="U4" s="1216"/>
      <c r="V4" s="1216"/>
      <c r="W4" s="1216"/>
      <c r="X4" s="1216"/>
      <c r="Y4" s="1216"/>
      <c r="Z4" s="1216"/>
      <c r="AA4" s="1216"/>
      <c r="AB4" s="1216"/>
      <c r="AC4" s="1216"/>
      <c r="AD4" s="1216"/>
      <c r="AE4" s="1216"/>
      <c r="AF4" s="1216"/>
      <c r="AG4" s="1216"/>
      <c r="AH4" s="1216"/>
      <c r="AI4" s="1216"/>
      <c r="AJ4" s="1216"/>
      <c r="AK4" s="1217"/>
      <c r="AL4" s="89"/>
      <c r="AM4" s="73"/>
    </row>
    <row r="5" spans="3:52" ht="18" customHeight="1">
      <c r="C5" s="88"/>
      <c r="D5" s="90"/>
      <c r="E5" s="1218"/>
      <c r="F5" s="1219"/>
      <c r="G5" s="1219"/>
      <c r="H5" s="1219"/>
      <c r="I5" s="1219"/>
      <c r="J5" s="1219"/>
      <c r="K5" s="1219"/>
      <c r="L5" s="1219"/>
      <c r="M5" s="1219"/>
      <c r="N5" s="1219"/>
      <c r="O5" s="1219"/>
      <c r="P5" s="1219"/>
      <c r="Q5" s="1219"/>
      <c r="R5" s="1219"/>
      <c r="S5" s="1219"/>
      <c r="T5" s="1219"/>
      <c r="U5" s="1219"/>
      <c r="V5" s="1219"/>
      <c r="W5" s="1219"/>
      <c r="X5" s="1219"/>
      <c r="Y5" s="1219"/>
      <c r="Z5" s="1219"/>
      <c r="AA5" s="1219"/>
      <c r="AB5" s="1219"/>
      <c r="AC5" s="1219"/>
      <c r="AD5" s="1219"/>
      <c r="AE5" s="1219"/>
      <c r="AF5" s="1219"/>
      <c r="AG5" s="1219"/>
      <c r="AH5" s="1219"/>
      <c r="AI5" s="1219"/>
      <c r="AJ5" s="1219"/>
      <c r="AK5" s="1220"/>
      <c r="AL5" s="89"/>
      <c r="AM5" s="73"/>
    </row>
    <row r="6" spans="3:52" ht="18" customHeight="1">
      <c r="C6" s="88"/>
      <c r="D6" s="90"/>
      <c r="E6" s="1218"/>
      <c r="F6" s="1219"/>
      <c r="G6" s="1219"/>
      <c r="H6" s="1219"/>
      <c r="I6" s="1219"/>
      <c r="J6" s="1219"/>
      <c r="K6" s="1219"/>
      <c r="L6" s="1219"/>
      <c r="M6" s="1219"/>
      <c r="N6" s="1219"/>
      <c r="O6" s="1219"/>
      <c r="P6" s="1219"/>
      <c r="Q6" s="1219"/>
      <c r="R6" s="1219"/>
      <c r="S6" s="1219"/>
      <c r="T6" s="1219"/>
      <c r="U6" s="1219"/>
      <c r="V6" s="1219"/>
      <c r="W6" s="1219"/>
      <c r="X6" s="1219"/>
      <c r="Y6" s="1219"/>
      <c r="Z6" s="1219"/>
      <c r="AA6" s="1219"/>
      <c r="AB6" s="1219"/>
      <c r="AC6" s="1219"/>
      <c r="AD6" s="1219"/>
      <c r="AE6" s="1219"/>
      <c r="AF6" s="1219"/>
      <c r="AG6" s="1219"/>
      <c r="AH6" s="1219"/>
      <c r="AI6" s="1219"/>
      <c r="AJ6" s="1219"/>
      <c r="AK6" s="1220"/>
      <c r="AL6" s="89"/>
      <c r="AM6" s="73"/>
      <c r="AZ6" s="7" t="s">
        <v>155</v>
      </c>
    </row>
    <row r="7" spans="3:52" ht="18" customHeight="1">
      <c r="C7" s="88"/>
      <c r="D7" s="90"/>
      <c r="E7" s="1218"/>
      <c r="F7" s="1219"/>
      <c r="G7" s="1219"/>
      <c r="H7" s="1219"/>
      <c r="I7" s="1219"/>
      <c r="J7" s="1219"/>
      <c r="K7" s="1219"/>
      <c r="L7" s="1219"/>
      <c r="M7" s="1219"/>
      <c r="N7" s="1219"/>
      <c r="O7" s="1219"/>
      <c r="P7" s="1219"/>
      <c r="Q7" s="1219"/>
      <c r="R7" s="1219"/>
      <c r="S7" s="1219"/>
      <c r="T7" s="1219"/>
      <c r="U7" s="1219"/>
      <c r="V7" s="1219"/>
      <c r="W7" s="1219"/>
      <c r="X7" s="1219"/>
      <c r="Y7" s="1219"/>
      <c r="Z7" s="1219"/>
      <c r="AA7" s="1219"/>
      <c r="AB7" s="1219"/>
      <c r="AC7" s="1219"/>
      <c r="AD7" s="1219"/>
      <c r="AE7" s="1219"/>
      <c r="AF7" s="1219"/>
      <c r="AG7" s="1219"/>
      <c r="AH7" s="1219"/>
      <c r="AI7" s="1219"/>
      <c r="AJ7" s="1219"/>
      <c r="AK7" s="1220"/>
      <c r="AL7" s="89"/>
      <c r="AM7" s="73"/>
      <c r="AZ7" s="7" t="s">
        <v>121</v>
      </c>
    </row>
    <row r="8" spans="3:52" ht="20.100000000000001" customHeight="1">
      <c r="C8" s="88"/>
      <c r="D8" s="90"/>
      <c r="E8" s="1218"/>
      <c r="F8" s="1219"/>
      <c r="G8" s="1219"/>
      <c r="H8" s="1219"/>
      <c r="I8" s="1219"/>
      <c r="J8" s="1219"/>
      <c r="K8" s="1219"/>
      <c r="L8" s="1219"/>
      <c r="M8" s="1219"/>
      <c r="N8" s="1219"/>
      <c r="O8" s="1219"/>
      <c r="P8" s="1219"/>
      <c r="Q8" s="1219"/>
      <c r="R8" s="1219"/>
      <c r="S8" s="1219"/>
      <c r="T8" s="1219"/>
      <c r="U8" s="1219"/>
      <c r="V8" s="1219"/>
      <c r="W8" s="1219"/>
      <c r="X8" s="1219"/>
      <c r="Y8" s="1219"/>
      <c r="Z8" s="1219"/>
      <c r="AA8" s="1219"/>
      <c r="AB8" s="1219"/>
      <c r="AC8" s="1219"/>
      <c r="AD8" s="1219"/>
      <c r="AE8" s="1219"/>
      <c r="AF8" s="1219"/>
      <c r="AG8" s="1219"/>
      <c r="AH8" s="1219"/>
      <c r="AI8" s="1219"/>
      <c r="AJ8" s="1219"/>
      <c r="AK8" s="1220"/>
      <c r="AL8" s="89"/>
      <c r="AM8" s="73"/>
    </row>
    <row r="9" spans="3:52" ht="20.100000000000001" customHeight="1">
      <c r="C9" s="88"/>
      <c r="D9" s="90"/>
      <c r="E9" s="1221"/>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3"/>
      <c r="AL9" s="89"/>
      <c r="AM9" s="73"/>
    </row>
    <row r="10" spans="3:52" ht="20.100000000000001" customHeight="1">
      <c r="C10" s="88"/>
      <c r="D10" s="90"/>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73"/>
    </row>
    <row r="11" spans="3:52" ht="20.100000000000001" customHeight="1">
      <c r="C11" s="88"/>
      <c r="D11" s="90"/>
      <c r="E11" s="1226" t="s">
        <v>156</v>
      </c>
      <c r="F11" s="1226"/>
      <c r="G11" s="1226"/>
      <c r="H11" s="1226"/>
      <c r="I11" s="1226"/>
      <c r="J11" s="1226"/>
      <c r="K11" s="1226"/>
      <c r="L11" s="1226"/>
      <c r="M11" s="1226"/>
      <c r="N11" s="1226"/>
      <c r="O11" s="1226"/>
      <c r="P11" s="1226"/>
      <c r="Q11" s="1226"/>
      <c r="R11" s="1226"/>
      <c r="S11" s="1226"/>
      <c r="T11" s="1226"/>
      <c r="U11" s="1135"/>
      <c r="V11" s="1136"/>
      <c r="W11" s="89"/>
      <c r="X11" s="1226" t="s">
        <v>157</v>
      </c>
      <c r="Y11" s="1226"/>
      <c r="Z11" s="89"/>
      <c r="AA11" s="89"/>
      <c r="AB11" s="89"/>
      <c r="AC11" s="89"/>
      <c r="AD11" s="89"/>
      <c r="AE11" s="89"/>
      <c r="AF11" s="89"/>
      <c r="AG11" s="89"/>
      <c r="AH11" s="89"/>
      <c r="AI11" s="89"/>
      <c r="AJ11" s="89"/>
      <c r="AK11" s="89"/>
      <c r="AL11" s="89"/>
      <c r="AM11" s="73"/>
    </row>
    <row r="12" spans="3:52" ht="20.100000000000001" customHeight="1">
      <c r="C12" s="88"/>
      <c r="D12" s="90"/>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73"/>
    </row>
    <row r="13" spans="3:52" ht="15" customHeight="1">
      <c r="C13" s="88"/>
      <c r="D13" s="1214"/>
      <c r="E13" s="1214"/>
      <c r="F13" s="1214"/>
      <c r="G13" s="1214"/>
      <c r="H13" s="1214"/>
      <c r="I13" s="1214"/>
      <c r="J13" s="1214"/>
      <c r="K13" s="1214"/>
      <c r="L13" s="1214"/>
      <c r="M13" s="1214"/>
      <c r="N13" s="1214"/>
      <c r="O13" s="1214"/>
      <c r="P13" s="1214"/>
      <c r="Q13" s="1214"/>
      <c r="R13" s="1214"/>
      <c r="S13" s="1214"/>
      <c r="T13" s="1214"/>
      <c r="U13" s="1214"/>
      <c r="V13" s="1214"/>
      <c r="W13" s="1214"/>
      <c r="X13" s="1214"/>
      <c r="Y13" s="1214"/>
      <c r="Z13" s="1214"/>
      <c r="AA13" s="1214"/>
      <c r="AB13" s="1214"/>
      <c r="AC13" s="1214"/>
      <c r="AD13" s="1214"/>
      <c r="AE13" s="1214"/>
      <c r="AF13" s="1214"/>
      <c r="AG13" s="1214"/>
      <c r="AH13" s="1214"/>
      <c r="AI13" s="1214"/>
      <c r="AJ13" s="1214"/>
      <c r="AK13" s="1214"/>
      <c r="AL13" s="1214"/>
      <c r="AM13" s="73"/>
    </row>
    <row r="14" spans="3:52" ht="15" customHeight="1">
      <c r="C14" s="88"/>
      <c r="D14" s="1214"/>
      <c r="E14" s="1214"/>
      <c r="F14" s="1214"/>
      <c r="G14" s="1214"/>
      <c r="H14" s="1214"/>
      <c r="I14" s="1214"/>
      <c r="J14" s="1214"/>
      <c r="K14" s="1214"/>
      <c r="L14" s="1214"/>
      <c r="M14" s="1214"/>
      <c r="N14" s="1214"/>
      <c r="O14" s="1214"/>
      <c r="P14" s="1214"/>
      <c r="Q14" s="1214"/>
      <c r="R14" s="1214"/>
      <c r="S14" s="1214"/>
      <c r="T14" s="1214"/>
      <c r="U14" s="1214"/>
      <c r="V14" s="1214"/>
      <c r="W14" s="1214"/>
      <c r="X14" s="1214"/>
      <c r="Y14" s="1214"/>
      <c r="Z14" s="1214"/>
      <c r="AA14" s="1214"/>
      <c r="AB14" s="1214"/>
      <c r="AC14" s="1214"/>
      <c r="AD14" s="1214"/>
      <c r="AE14" s="1214"/>
      <c r="AF14" s="1214"/>
      <c r="AG14" s="1214"/>
      <c r="AH14" s="1214"/>
      <c r="AI14" s="1214"/>
      <c r="AJ14" s="1214"/>
      <c r="AK14" s="1214"/>
      <c r="AL14" s="1214"/>
      <c r="AM14" s="73"/>
    </row>
    <row r="15" spans="3:52" ht="15" customHeight="1">
      <c r="C15" s="88"/>
      <c r="D15" s="1214"/>
      <c r="E15" s="1214"/>
      <c r="F15" s="1214"/>
      <c r="G15" s="1214"/>
      <c r="H15" s="1214"/>
      <c r="I15" s="1214"/>
      <c r="J15" s="1214"/>
      <c r="K15" s="1214"/>
      <c r="L15" s="1214"/>
      <c r="M15" s="1214"/>
      <c r="N15" s="1214"/>
      <c r="O15" s="1214"/>
      <c r="P15" s="1214"/>
      <c r="Q15" s="1214"/>
      <c r="R15" s="1214"/>
      <c r="S15" s="1214"/>
      <c r="T15" s="1214"/>
      <c r="U15" s="1214"/>
      <c r="V15" s="1214"/>
      <c r="W15" s="1214"/>
      <c r="X15" s="1214"/>
      <c r="Y15" s="1214"/>
      <c r="Z15" s="1214"/>
      <c r="AA15" s="1214"/>
      <c r="AB15" s="1214"/>
      <c r="AC15" s="1214"/>
      <c r="AD15" s="1214"/>
      <c r="AE15" s="1214"/>
      <c r="AF15" s="1214"/>
      <c r="AG15" s="1214"/>
      <c r="AH15" s="1214"/>
      <c r="AI15" s="1214"/>
      <c r="AJ15" s="1214"/>
      <c r="AK15" s="1214"/>
      <c r="AL15" s="1214"/>
      <c r="AM15" s="73"/>
    </row>
    <row r="16" spans="3:52" ht="15" customHeight="1">
      <c r="C16" s="88"/>
      <c r="D16" s="1214"/>
      <c r="E16" s="1214"/>
      <c r="F16" s="1214"/>
      <c r="G16" s="1214"/>
      <c r="H16" s="1214"/>
      <c r="I16" s="1214"/>
      <c r="J16" s="1214"/>
      <c r="K16" s="1214"/>
      <c r="L16" s="1214"/>
      <c r="M16" s="1214"/>
      <c r="N16" s="1214"/>
      <c r="O16" s="1214"/>
      <c r="P16" s="1214"/>
      <c r="Q16" s="1214"/>
      <c r="R16" s="1214"/>
      <c r="S16" s="1214"/>
      <c r="T16" s="1214"/>
      <c r="U16" s="1214"/>
      <c r="V16" s="1214"/>
      <c r="W16" s="1214"/>
      <c r="X16" s="1214"/>
      <c r="Y16" s="1214"/>
      <c r="Z16" s="1214"/>
      <c r="AA16" s="1214"/>
      <c r="AB16" s="1214"/>
      <c r="AC16" s="1214"/>
      <c r="AD16" s="1214"/>
      <c r="AE16" s="1214"/>
      <c r="AF16" s="1214"/>
      <c r="AG16" s="1214"/>
      <c r="AH16" s="1214"/>
      <c r="AI16" s="1214"/>
      <c r="AJ16" s="1214"/>
      <c r="AK16" s="1214"/>
      <c r="AL16" s="1214"/>
      <c r="AM16" s="73"/>
    </row>
    <row r="17" spans="3:39" ht="15" customHeight="1">
      <c r="C17" s="88"/>
      <c r="D17" s="1214"/>
      <c r="E17" s="1214"/>
      <c r="F17" s="1214"/>
      <c r="G17" s="1214"/>
      <c r="H17" s="1214"/>
      <c r="I17" s="1214"/>
      <c r="J17" s="1214"/>
      <c r="K17" s="1214"/>
      <c r="L17" s="1214"/>
      <c r="M17" s="1214"/>
      <c r="N17" s="1214"/>
      <c r="O17" s="1214"/>
      <c r="P17" s="1214"/>
      <c r="Q17" s="1214"/>
      <c r="R17" s="1214"/>
      <c r="S17" s="1214"/>
      <c r="T17" s="1214"/>
      <c r="U17" s="1214"/>
      <c r="V17" s="1214"/>
      <c r="W17" s="1214"/>
      <c r="X17" s="1214"/>
      <c r="Y17" s="1214"/>
      <c r="Z17" s="1214"/>
      <c r="AA17" s="1214"/>
      <c r="AB17" s="1214"/>
      <c r="AC17" s="1214"/>
      <c r="AD17" s="1214"/>
      <c r="AE17" s="1214"/>
      <c r="AF17" s="1214"/>
      <c r="AG17" s="1214"/>
      <c r="AH17" s="1214"/>
      <c r="AI17" s="1214"/>
      <c r="AJ17" s="1214"/>
      <c r="AK17" s="1214"/>
      <c r="AL17" s="1214"/>
      <c r="AM17" s="73"/>
    </row>
    <row r="18" spans="3:39" ht="15" customHeight="1">
      <c r="C18" s="88"/>
      <c r="D18" s="1214"/>
      <c r="E18" s="1214"/>
      <c r="F18" s="1214"/>
      <c r="G18" s="1214"/>
      <c r="H18" s="1214"/>
      <c r="I18" s="1214"/>
      <c r="J18" s="1214"/>
      <c r="K18" s="1214"/>
      <c r="L18" s="1214"/>
      <c r="M18" s="1214"/>
      <c r="N18" s="1214"/>
      <c r="O18" s="1214"/>
      <c r="P18" s="1214"/>
      <c r="Q18" s="1214"/>
      <c r="R18" s="1214"/>
      <c r="S18" s="1214"/>
      <c r="T18" s="1214"/>
      <c r="U18" s="1214"/>
      <c r="V18" s="1214"/>
      <c r="W18" s="1214"/>
      <c r="X18" s="1214"/>
      <c r="Y18" s="1214"/>
      <c r="Z18" s="1214"/>
      <c r="AA18" s="1214"/>
      <c r="AB18" s="1214"/>
      <c r="AC18" s="1214"/>
      <c r="AD18" s="1214"/>
      <c r="AE18" s="1214"/>
      <c r="AF18" s="1214"/>
      <c r="AG18" s="1214"/>
      <c r="AH18" s="1214"/>
      <c r="AI18" s="1214"/>
      <c r="AJ18" s="1214"/>
      <c r="AK18" s="1214"/>
      <c r="AL18" s="1214"/>
      <c r="AM18" s="73"/>
    </row>
    <row r="19" spans="3:39" ht="15" customHeight="1">
      <c r="C19" s="88"/>
      <c r="D19" s="1214"/>
      <c r="E19" s="1214"/>
      <c r="F19" s="1214"/>
      <c r="G19" s="1214"/>
      <c r="H19" s="1214"/>
      <c r="I19" s="1214"/>
      <c r="J19" s="1214"/>
      <c r="K19" s="1214"/>
      <c r="L19" s="1214"/>
      <c r="M19" s="1214"/>
      <c r="N19" s="1214"/>
      <c r="O19" s="1214"/>
      <c r="P19" s="1214"/>
      <c r="Q19" s="1214"/>
      <c r="R19" s="1214"/>
      <c r="S19" s="1214"/>
      <c r="T19" s="1214"/>
      <c r="U19" s="1214"/>
      <c r="V19" s="1214"/>
      <c r="W19" s="1214"/>
      <c r="X19" s="1214"/>
      <c r="Y19" s="1214"/>
      <c r="Z19" s="1214"/>
      <c r="AA19" s="1214"/>
      <c r="AB19" s="1214"/>
      <c r="AC19" s="1214"/>
      <c r="AD19" s="1214"/>
      <c r="AE19" s="1214"/>
      <c r="AF19" s="1214"/>
      <c r="AG19" s="1214"/>
      <c r="AH19" s="1214"/>
      <c r="AI19" s="1214"/>
      <c r="AJ19" s="1214"/>
      <c r="AK19" s="1214"/>
      <c r="AL19" s="1214"/>
      <c r="AM19" s="73"/>
    </row>
    <row r="20" spans="3:39" ht="15" customHeight="1">
      <c r="C20" s="88"/>
      <c r="D20" s="1214"/>
      <c r="E20" s="1214"/>
      <c r="F20" s="1214"/>
      <c r="G20" s="1214"/>
      <c r="H20" s="1214"/>
      <c r="I20" s="1214"/>
      <c r="J20" s="1214"/>
      <c r="K20" s="1214"/>
      <c r="L20" s="1214"/>
      <c r="M20" s="1214"/>
      <c r="N20" s="1214"/>
      <c r="O20" s="1214"/>
      <c r="P20" s="1214"/>
      <c r="Q20" s="1214"/>
      <c r="R20" s="1214"/>
      <c r="S20" s="1214"/>
      <c r="T20" s="1214"/>
      <c r="U20" s="1214"/>
      <c r="V20" s="1214"/>
      <c r="W20" s="1214"/>
      <c r="X20" s="1214"/>
      <c r="Y20" s="1214"/>
      <c r="Z20" s="1214"/>
      <c r="AA20" s="1214"/>
      <c r="AB20" s="1214"/>
      <c r="AC20" s="1214"/>
      <c r="AD20" s="1214"/>
      <c r="AE20" s="1214"/>
      <c r="AF20" s="1214"/>
      <c r="AG20" s="1214"/>
      <c r="AH20" s="1214"/>
      <c r="AI20" s="1214"/>
      <c r="AJ20" s="1214"/>
      <c r="AK20" s="1214"/>
      <c r="AL20" s="1214"/>
      <c r="AM20" s="73"/>
    </row>
    <row r="21" spans="3:39" ht="15" customHeight="1">
      <c r="C21" s="88"/>
      <c r="D21" s="1214"/>
      <c r="E21" s="1214"/>
      <c r="F21" s="1214"/>
      <c r="G21" s="1214"/>
      <c r="H21" s="1214"/>
      <c r="I21" s="1214"/>
      <c r="J21" s="1214"/>
      <c r="K21" s="1214"/>
      <c r="L21" s="1214"/>
      <c r="M21" s="1214"/>
      <c r="N21" s="1214"/>
      <c r="O21" s="1214"/>
      <c r="P21" s="1214"/>
      <c r="Q21" s="1214"/>
      <c r="R21" s="1214"/>
      <c r="S21" s="1214"/>
      <c r="T21" s="1214"/>
      <c r="U21" s="1214"/>
      <c r="V21" s="1214"/>
      <c r="W21" s="1214"/>
      <c r="X21" s="1214"/>
      <c r="Y21" s="1214"/>
      <c r="Z21" s="1214"/>
      <c r="AA21" s="1214"/>
      <c r="AB21" s="1214"/>
      <c r="AC21" s="1214"/>
      <c r="AD21" s="1214"/>
      <c r="AE21" s="1214"/>
      <c r="AF21" s="1214"/>
      <c r="AG21" s="1214"/>
      <c r="AH21" s="1214"/>
      <c r="AI21" s="1214"/>
      <c r="AJ21" s="1214"/>
      <c r="AK21" s="1214"/>
      <c r="AL21" s="1214"/>
      <c r="AM21" s="73"/>
    </row>
    <row r="22" spans="3:39" ht="15" customHeight="1">
      <c r="C22" s="88"/>
      <c r="D22" s="1214"/>
      <c r="E22" s="1214"/>
      <c r="F22" s="1214"/>
      <c r="G22" s="1214"/>
      <c r="H22" s="1214"/>
      <c r="I22" s="1214"/>
      <c r="J22" s="1214"/>
      <c r="K22" s="1214"/>
      <c r="L22" s="1214"/>
      <c r="M22" s="1214"/>
      <c r="N22" s="1214"/>
      <c r="O22" s="1214"/>
      <c r="P22" s="1214"/>
      <c r="Q22" s="1214"/>
      <c r="R22" s="1214"/>
      <c r="S22" s="1214"/>
      <c r="T22" s="1214"/>
      <c r="U22" s="1214"/>
      <c r="V22" s="1214"/>
      <c r="W22" s="1214"/>
      <c r="X22" s="1214"/>
      <c r="Y22" s="1214"/>
      <c r="Z22" s="1214"/>
      <c r="AA22" s="1214"/>
      <c r="AB22" s="1214"/>
      <c r="AC22" s="1214"/>
      <c r="AD22" s="1214"/>
      <c r="AE22" s="1214"/>
      <c r="AF22" s="1214"/>
      <c r="AG22" s="1214"/>
      <c r="AH22" s="1214"/>
      <c r="AI22" s="1214"/>
      <c r="AJ22" s="1214"/>
      <c r="AK22" s="1214"/>
      <c r="AL22" s="1214"/>
      <c r="AM22" s="73"/>
    </row>
    <row r="23" spans="3:39" ht="15" customHeight="1">
      <c r="C23" s="88"/>
      <c r="D23" s="1214"/>
      <c r="E23" s="1214"/>
      <c r="F23" s="1214"/>
      <c r="G23" s="1214"/>
      <c r="H23" s="1214"/>
      <c r="I23" s="1214"/>
      <c r="J23" s="1214"/>
      <c r="K23" s="1214"/>
      <c r="L23" s="1214"/>
      <c r="M23" s="1214"/>
      <c r="N23" s="1214"/>
      <c r="O23" s="1214"/>
      <c r="P23" s="1214"/>
      <c r="Q23" s="1214"/>
      <c r="R23" s="1214"/>
      <c r="S23" s="1214"/>
      <c r="T23" s="1214"/>
      <c r="U23" s="1214"/>
      <c r="V23" s="1214"/>
      <c r="W23" s="1214"/>
      <c r="X23" s="1214"/>
      <c r="Y23" s="1214"/>
      <c r="Z23" s="1214"/>
      <c r="AA23" s="1214"/>
      <c r="AB23" s="1214"/>
      <c r="AC23" s="1214"/>
      <c r="AD23" s="1214"/>
      <c r="AE23" s="1214"/>
      <c r="AF23" s="1214"/>
      <c r="AG23" s="1214"/>
      <c r="AH23" s="1214"/>
      <c r="AI23" s="1214"/>
      <c r="AJ23" s="1214"/>
      <c r="AK23" s="1214"/>
      <c r="AL23" s="1214"/>
      <c r="AM23" s="73"/>
    </row>
    <row r="24" spans="3:39" ht="15" customHeight="1">
      <c r="C24" s="88"/>
      <c r="D24" s="1214"/>
      <c r="E24" s="1214"/>
      <c r="F24" s="1214"/>
      <c r="G24" s="1214"/>
      <c r="H24" s="1214"/>
      <c r="I24" s="1214"/>
      <c r="J24" s="1214"/>
      <c r="K24" s="1214"/>
      <c r="L24" s="1214"/>
      <c r="M24" s="1214"/>
      <c r="N24" s="1214"/>
      <c r="O24" s="1214"/>
      <c r="P24" s="1214"/>
      <c r="Q24" s="1214"/>
      <c r="R24" s="1214"/>
      <c r="S24" s="1214"/>
      <c r="T24" s="1214"/>
      <c r="U24" s="1214"/>
      <c r="V24" s="1214"/>
      <c r="W24" s="1214"/>
      <c r="X24" s="1214"/>
      <c r="Y24" s="1214"/>
      <c r="Z24" s="1214"/>
      <c r="AA24" s="1214"/>
      <c r="AB24" s="1214"/>
      <c r="AC24" s="1214"/>
      <c r="AD24" s="1214"/>
      <c r="AE24" s="1214"/>
      <c r="AF24" s="1214"/>
      <c r="AG24" s="1214"/>
      <c r="AH24" s="1214"/>
      <c r="AI24" s="1214"/>
      <c r="AJ24" s="1214"/>
      <c r="AK24" s="1214"/>
      <c r="AL24" s="1214"/>
      <c r="AM24" s="73"/>
    </row>
    <row r="25" spans="3:39" ht="15" customHeight="1">
      <c r="C25" s="88"/>
      <c r="D25" s="1214"/>
      <c r="E25" s="1214"/>
      <c r="F25" s="1214"/>
      <c r="G25" s="1214"/>
      <c r="H25" s="1214"/>
      <c r="I25" s="1214"/>
      <c r="J25" s="1214"/>
      <c r="K25" s="1214"/>
      <c r="L25" s="1214"/>
      <c r="M25" s="1214"/>
      <c r="N25" s="1214"/>
      <c r="O25" s="1214"/>
      <c r="P25" s="1214"/>
      <c r="Q25" s="1214"/>
      <c r="R25" s="1214"/>
      <c r="S25" s="1214"/>
      <c r="T25" s="1214"/>
      <c r="U25" s="1214"/>
      <c r="V25" s="1214"/>
      <c r="W25" s="1214"/>
      <c r="X25" s="1214"/>
      <c r="Y25" s="1214"/>
      <c r="Z25" s="1214"/>
      <c r="AA25" s="1214"/>
      <c r="AB25" s="1214"/>
      <c r="AC25" s="1214"/>
      <c r="AD25" s="1214"/>
      <c r="AE25" s="1214"/>
      <c r="AF25" s="1214"/>
      <c r="AG25" s="1214"/>
      <c r="AH25" s="1214"/>
      <c r="AI25" s="1214"/>
      <c r="AJ25" s="1214"/>
      <c r="AK25" s="1214"/>
      <c r="AL25" s="1214"/>
      <c r="AM25" s="73"/>
    </row>
    <row r="26" spans="3:39" ht="15" customHeight="1">
      <c r="C26" s="88"/>
      <c r="D26" s="1214"/>
      <c r="E26" s="1214"/>
      <c r="F26" s="1214"/>
      <c r="G26" s="1214"/>
      <c r="H26" s="1214"/>
      <c r="I26" s="1214"/>
      <c r="J26" s="1214"/>
      <c r="K26" s="1214"/>
      <c r="L26" s="1214"/>
      <c r="M26" s="1214"/>
      <c r="N26" s="1214"/>
      <c r="O26" s="1214"/>
      <c r="P26" s="1214"/>
      <c r="Q26" s="1214"/>
      <c r="R26" s="1214"/>
      <c r="S26" s="1214"/>
      <c r="T26" s="1214"/>
      <c r="U26" s="1214"/>
      <c r="V26" s="1214"/>
      <c r="W26" s="1214"/>
      <c r="X26" s="1214"/>
      <c r="Y26" s="1214"/>
      <c r="Z26" s="1214"/>
      <c r="AA26" s="1214"/>
      <c r="AB26" s="1214"/>
      <c r="AC26" s="1214"/>
      <c r="AD26" s="1214"/>
      <c r="AE26" s="1214"/>
      <c r="AF26" s="1214"/>
      <c r="AG26" s="1214"/>
      <c r="AH26" s="1214"/>
      <c r="AI26" s="1214"/>
      <c r="AJ26" s="1214"/>
      <c r="AK26" s="1214"/>
      <c r="AL26" s="1214"/>
      <c r="AM26" s="73"/>
    </row>
    <row r="27" spans="3:39" ht="15" customHeight="1">
      <c r="C27" s="88"/>
      <c r="D27" s="1214"/>
      <c r="E27" s="1214"/>
      <c r="F27" s="1214"/>
      <c r="G27" s="1214"/>
      <c r="H27" s="1214"/>
      <c r="I27" s="1214"/>
      <c r="J27" s="1214"/>
      <c r="K27" s="1214"/>
      <c r="L27" s="1214"/>
      <c r="M27" s="1214"/>
      <c r="N27" s="1214"/>
      <c r="O27" s="1214"/>
      <c r="P27" s="1214"/>
      <c r="Q27" s="1214"/>
      <c r="R27" s="1214"/>
      <c r="S27" s="1214"/>
      <c r="T27" s="1214"/>
      <c r="U27" s="1214"/>
      <c r="V27" s="1214"/>
      <c r="W27" s="1214"/>
      <c r="X27" s="1214"/>
      <c r="Y27" s="1214"/>
      <c r="Z27" s="1214"/>
      <c r="AA27" s="1214"/>
      <c r="AB27" s="1214"/>
      <c r="AC27" s="1214"/>
      <c r="AD27" s="1214"/>
      <c r="AE27" s="1214"/>
      <c r="AF27" s="1214"/>
      <c r="AG27" s="1214"/>
      <c r="AH27" s="1214"/>
      <c r="AI27" s="1214"/>
      <c r="AJ27" s="1214"/>
      <c r="AK27" s="1214"/>
      <c r="AL27" s="1214"/>
      <c r="AM27" s="73"/>
    </row>
    <row r="28" spans="3:39" ht="15" customHeight="1">
      <c r="C28" s="88"/>
      <c r="D28" s="1214"/>
      <c r="E28" s="1214"/>
      <c r="F28" s="1214"/>
      <c r="G28" s="1214"/>
      <c r="H28" s="1214"/>
      <c r="I28" s="1214"/>
      <c r="J28" s="1214"/>
      <c r="K28" s="1214"/>
      <c r="L28" s="1214"/>
      <c r="M28" s="1214"/>
      <c r="N28" s="1214"/>
      <c r="O28" s="1214"/>
      <c r="P28" s="1214"/>
      <c r="Q28" s="1214"/>
      <c r="R28" s="1214"/>
      <c r="S28" s="1214"/>
      <c r="T28" s="1214"/>
      <c r="U28" s="1214"/>
      <c r="V28" s="1214"/>
      <c r="W28" s="1214"/>
      <c r="X28" s="1214"/>
      <c r="Y28" s="1214"/>
      <c r="Z28" s="1214"/>
      <c r="AA28" s="1214"/>
      <c r="AB28" s="1214"/>
      <c r="AC28" s="1214"/>
      <c r="AD28" s="1214"/>
      <c r="AE28" s="1214"/>
      <c r="AF28" s="1214"/>
      <c r="AG28" s="1214"/>
      <c r="AH28" s="1214"/>
      <c r="AI28" s="1214"/>
      <c r="AJ28" s="1214"/>
      <c r="AK28" s="1214"/>
      <c r="AL28" s="1214"/>
      <c r="AM28" s="73"/>
    </row>
    <row r="29" spans="3:39" ht="15" customHeight="1">
      <c r="C29" s="88"/>
      <c r="D29" s="1214"/>
      <c r="E29" s="1214"/>
      <c r="F29" s="1214"/>
      <c r="G29" s="1214"/>
      <c r="H29" s="1214"/>
      <c r="I29" s="1214"/>
      <c r="J29" s="1214"/>
      <c r="K29" s="1214"/>
      <c r="L29" s="1214"/>
      <c r="M29" s="1214"/>
      <c r="N29" s="1214"/>
      <c r="O29" s="1214"/>
      <c r="P29" s="1214"/>
      <c r="Q29" s="1214"/>
      <c r="R29" s="1214"/>
      <c r="S29" s="1214"/>
      <c r="T29" s="1214"/>
      <c r="U29" s="1214"/>
      <c r="V29" s="1214"/>
      <c r="W29" s="1214"/>
      <c r="X29" s="1214"/>
      <c r="Y29" s="1214"/>
      <c r="Z29" s="1214"/>
      <c r="AA29" s="1214"/>
      <c r="AB29" s="1214"/>
      <c r="AC29" s="1214"/>
      <c r="AD29" s="1214"/>
      <c r="AE29" s="1214"/>
      <c r="AF29" s="1214"/>
      <c r="AG29" s="1214"/>
      <c r="AH29" s="1214"/>
      <c r="AI29" s="1214"/>
      <c r="AJ29" s="1214"/>
      <c r="AK29" s="1214"/>
      <c r="AL29" s="1214"/>
      <c r="AM29" s="73"/>
    </row>
    <row r="30" spans="3:39" ht="15" customHeight="1">
      <c r="C30" s="88"/>
      <c r="D30" s="1214"/>
      <c r="E30" s="1214"/>
      <c r="F30" s="1214"/>
      <c r="G30" s="1214"/>
      <c r="H30" s="1214"/>
      <c r="I30" s="1214"/>
      <c r="J30" s="1214"/>
      <c r="K30" s="1214"/>
      <c r="L30" s="1214"/>
      <c r="M30" s="1214"/>
      <c r="N30" s="1214"/>
      <c r="O30" s="1214"/>
      <c r="P30" s="1214"/>
      <c r="Q30" s="1214"/>
      <c r="R30" s="1214"/>
      <c r="S30" s="1214"/>
      <c r="T30" s="1214"/>
      <c r="U30" s="1214"/>
      <c r="V30" s="1214"/>
      <c r="W30" s="1214"/>
      <c r="X30" s="1214"/>
      <c r="Y30" s="1214"/>
      <c r="Z30" s="1214"/>
      <c r="AA30" s="1214"/>
      <c r="AB30" s="1214"/>
      <c r="AC30" s="1214"/>
      <c r="AD30" s="1214"/>
      <c r="AE30" s="1214"/>
      <c r="AF30" s="1214"/>
      <c r="AG30" s="1214"/>
      <c r="AH30" s="1214"/>
      <c r="AI30" s="1214"/>
      <c r="AJ30" s="1214"/>
      <c r="AK30" s="1214"/>
      <c r="AL30" s="1214"/>
      <c r="AM30" s="73"/>
    </row>
    <row r="31" spans="3:39" ht="15" customHeight="1">
      <c r="C31" s="88"/>
      <c r="D31" s="1214"/>
      <c r="E31" s="1214"/>
      <c r="F31" s="1214"/>
      <c r="G31" s="1214"/>
      <c r="H31" s="1214"/>
      <c r="I31" s="1214"/>
      <c r="J31" s="1214"/>
      <c r="K31" s="1214"/>
      <c r="L31" s="1214"/>
      <c r="M31" s="1214"/>
      <c r="N31" s="1214"/>
      <c r="O31" s="1214"/>
      <c r="P31" s="1214"/>
      <c r="Q31" s="1214"/>
      <c r="R31" s="1214"/>
      <c r="S31" s="1214"/>
      <c r="T31" s="1214"/>
      <c r="U31" s="1214"/>
      <c r="V31" s="1214"/>
      <c r="W31" s="1214"/>
      <c r="X31" s="1214"/>
      <c r="Y31" s="1214"/>
      <c r="Z31" s="1214"/>
      <c r="AA31" s="1214"/>
      <c r="AB31" s="1214"/>
      <c r="AC31" s="1214"/>
      <c r="AD31" s="1214"/>
      <c r="AE31" s="1214"/>
      <c r="AF31" s="1214"/>
      <c r="AG31" s="1214"/>
      <c r="AH31" s="1214"/>
      <c r="AI31" s="1214"/>
      <c r="AJ31" s="1214"/>
      <c r="AK31" s="1214"/>
      <c r="AL31" s="1214"/>
      <c r="AM31" s="73"/>
    </row>
    <row r="32" spans="3:39" ht="15" customHeight="1">
      <c r="C32" s="88"/>
      <c r="D32" s="1214"/>
      <c r="E32" s="1214"/>
      <c r="F32" s="1214"/>
      <c r="G32" s="1214"/>
      <c r="H32" s="1214"/>
      <c r="I32" s="1214"/>
      <c r="J32" s="1214"/>
      <c r="K32" s="1214"/>
      <c r="L32" s="1214"/>
      <c r="M32" s="1214"/>
      <c r="N32" s="1214"/>
      <c r="O32" s="1214"/>
      <c r="P32" s="1214"/>
      <c r="Q32" s="1214"/>
      <c r="R32" s="1214"/>
      <c r="S32" s="1214"/>
      <c r="T32" s="1214"/>
      <c r="U32" s="1214"/>
      <c r="V32" s="1214"/>
      <c r="W32" s="1214"/>
      <c r="X32" s="1214"/>
      <c r="Y32" s="1214"/>
      <c r="Z32" s="1214"/>
      <c r="AA32" s="1214"/>
      <c r="AB32" s="1214"/>
      <c r="AC32" s="1214"/>
      <c r="AD32" s="1214"/>
      <c r="AE32" s="1214"/>
      <c r="AF32" s="1214"/>
      <c r="AG32" s="1214"/>
      <c r="AH32" s="1214"/>
      <c r="AI32" s="1214"/>
      <c r="AJ32" s="1214"/>
      <c r="AK32" s="1214"/>
      <c r="AL32" s="1214"/>
      <c r="AM32" s="73"/>
    </row>
    <row r="33" spans="3:39" ht="15" customHeight="1">
      <c r="C33" s="88"/>
      <c r="D33" s="1214"/>
      <c r="E33" s="1214"/>
      <c r="F33" s="1214"/>
      <c r="G33" s="1214"/>
      <c r="H33" s="1214"/>
      <c r="I33" s="1214"/>
      <c r="J33" s="1214"/>
      <c r="K33" s="1214"/>
      <c r="L33" s="1214"/>
      <c r="M33" s="1214"/>
      <c r="N33" s="1214"/>
      <c r="O33" s="1214"/>
      <c r="P33" s="1214"/>
      <c r="Q33" s="1214"/>
      <c r="R33" s="1214"/>
      <c r="S33" s="1214"/>
      <c r="T33" s="1214"/>
      <c r="U33" s="1214"/>
      <c r="V33" s="1214"/>
      <c r="W33" s="1214"/>
      <c r="X33" s="1214"/>
      <c r="Y33" s="1214"/>
      <c r="Z33" s="1214"/>
      <c r="AA33" s="1214"/>
      <c r="AB33" s="1214"/>
      <c r="AC33" s="1214"/>
      <c r="AD33" s="1214"/>
      <c r="AE33" s="1214"/>
      <c r="AF33" s="1214"/>
      <c r="AG33" s="1214"/>
      <c r="AH33" s="1214"/>
      <c r="AI33" s="1214"/>
      <c r="AJ33" s="1214"/>
      <c r="AK33" s="1214"/>
      <c r="AL33" s="1214"/>
      <c r="AM33" s="73"/>
    </row>
    <row r="34" spans="3:39" ht="15" customHeight="1">
      <c r="C34" s="88"/>
      <c r="D34" s="1214"/>
      <c r="E34" s="1214"/>
      <c r="F34" s="1214"/>
      <c r="G34" s="1214"/>
      <c r="H34" s="1214"/>
      <c r="I34" s="1214"/>
      <c r="J34" s="1214"/>
      <c r="K34" s="1214"/>
      <c r="L34" s="1214"/>
      <c r="M34" s="1214"/>
      <c r="N34" s="1214"/>
      <c r="O34" s="1214"/>
      <c r="P34" s="1214"/>
      <c r="Q34" s="1214"/>
      <c r="R34" s="1214"/>
      <c r="S34" s="1214"/>
      <c r="T34" s="1214"/>
      <c r="U34" s="1214"/>
      <c r="V34" s="1214"/>
      <c r="W34" s="1214"/>
      <c r="X34" s="1214"/>
      <c r="Y34" s="1214"/>
      <c r="Z34" s="1214"/>
      <c r="AA34" s="1214"/>
      <c r="AB34" s="1214"/>
      <c r="AC34" s="1214"/>
      <c r="AD34" s="1214"/>
      <c r="AE34" s="1214"/>
      <c r="AF34" s="1214"/>
      <c r="AG34" s="1214"/>
      <c r="AH34" s="1214"/>
      <c r="AI34" s="1214"/>
      <c r="AJ34" s="1214"/>
      <c r="AK34" s="1214"/>
      <c r="AL34" s="1214"/>
      <c r="AM34" s="73"/>
    </row>
    <row r="35" spans="3:39" ht="15" customHeight="1">
      <c r="C35" s="88"/>
      <c r="D35" s="1214"/>
      <c r="E35" s="1214"/>
      <c r="F35" s="1214"/>
      <c r="G35" s="1214"/>
      <c r="H35" s="1214"/>
      <c r="I35" s="1214"/>
      <c r="J35" s="1214"/>
      <c r="K35" s="1214"/>
      <c r="L35" s="1214"/>
      <c r="M35" s="1214"/>
      <c r="N35" s="1214"/>
      <c r="O35" s="1214"/>
      <c r="P35" s="1214"/>
      <c r="Q35" s="1214"/>
      <c r="R35" s="1214"/>
      <c r="S35" s="1214"/>
      <c r="T35" s="1214"/>
      <c r="U35" s="1214"/>
      <c r="V35" s="1214"/>
      <c r="W35" s="1214"/>
      <c r="X35" s="1214"/>
      <c r="Y35" s="1214"/>
      <c r="Z35" s="1214"/>
      <c r="AA35" s="1214"/>
      <c r="AB35" s="1214"/>
      <c r="AC35" s="1214"/>
      <c r="AD35" s="1214"/>
      <c r="AE35" s="1214"/>
      <c r="AF35" s="1214"/>
      <c r="AG35" s="1214"/>
      <c r="AH35" s="1214"/>
      <c r="AI35" s="1214"/>
      <c r="AJ35" s="1214"/>
      <c r="AK35" s="1214"/>
      <c r="AL35" s="1214"/>
      <c r="AM35" s="73"/>
    </row>
    <row r="36" spans="3:39" ht="15" customHeight="1">
      <c r="C36" s="88"/>
      <c r="D36" s="1214"/>
      <c r="E36" s="1214"/>
      <c r="F36" s="1214"/>
      <c r="G36" s="1214"/>
      <c r="H36" s="1214"/>
      <c r="I36" s="1214"/>
      <c r="J36" s="1214"/>
      <c r="K36" s="1214"/>
      <c r="L36" s="1214"/>
      <c r="M36" s="1214"/>
      <c r="N36" s="1214"/>
      <c r="O36" s="1214"/>
      <c r="P36" s="1214"/>
      <c r="Q36" s="1214"/>
      <c r="R36" s="1214"/>
      <c r="S36" s="1214"/>
      <c r="T36" s="1214"/>
      <c r="U36" s="1214"/>
      <c r="V36" s="1214"/>
      <c r="W36" s="1214"/>
      <c r="X36" s="1214"/>
      <c r="Y36" s="1214"/>
      <c r="Z36" s="1214"/>
      <c r="AA36" s="1214"/>
      <c r="AB36" s="1214"/>
      <c r="AC36" s="1214"/>
      <c r="AD36" s="1214"/>
      <c r="AE36" s="1214"/>
      <c r="AF36" s="1214"/>
      <c r="AG36" s="1214"/>
      <c r="AH36" s="1214"/>
      <c r="AI36" s="1214"/>
      <c r="AJ36" s="1214"/>
      <c r="AK36" s="1214"/>
      <c r="AL36" s="1214"/>
      <c r="AM36" s="73"/>
    </row>
    <row r="37" spans="3:39" ht="15" customHeight="1">
      <c r="C37" s="88"/>
      <c r="D37" s="1214"/>
      <c r="E37" s="1214"/>
      <c r="F37" s="1214"/>
      <c r="G37" s="1214"/>
      <c r="H37" s="1214"/>
      <c r="I37" s="1214"/>
      <c r="J37" s="1214"/>
      <c r="K37" s="1214"/>
      <c r="L37" s="1214"/>
      <c r="M37" s="1214"/>
      <c r="N37" s="1214"/>
      <c r="O37" s="1214"/>
      <c r="P37" s="1214"/>
      <c r="Q37" s="1214"/>
      <c r="R37" s="1214"/>
      <c r="S37" s="1214"/>
      <c r="T37" s="1214"/>
      <c r="U37" s="1214"/>
      <c r="V37" s="1214"/>
      <c r="W37" s="1214"/>
      <c r="X37" s="1214"/>
      <c r="Y37" s="1214"/>
      <c r="Z37" s="1214"/>
      <c r="AA37" s="1214"/>
      <c r="AB37" s="1214"/>
      <c r="AC37" s="1214"/>
      <c r="AD37" s="1214"/>
      <c r="AE37" s="1214"/>
      <c r="AF37" s="1214"/>
      <c r="AG37" s="1214"/>
      <c r="AH37" s="1214"/>
      <c r="AI37" s="1214"/>
      <c r="AJ37" s="1214"/>
      <c r="AK37" s="1214"/>
      <c r="AL37" s="1214"/>
      <c r="AM37" s="73"/>
    </row>
    <row r="38" spans="3:39" ht="15" customHeight="1">
      <c r="C38" s="88"/>
      <c r="D38" s="1214"/>
      <c r="E38" s="1214"/>
      <c r="F38" s="1214"/>
      <c r="G38" s="1214"/>
      <c r="H38" s="1214"/>
      <c r="I38" s="1214"/>
      <c r="J38" s="1214"/>
      <c r="K38" s="1214"/>
      <c r="L38" s="1214"/>
      <c r="M38" s="1214"/>
      <c r="N38" s="1214"/>
      <c r="O38" s="1214"/>
      <c r="P38" s="1214"/>
      <c r="Q38" s="1214"/>
      <c r="R38" s="1214"/>
      <c r="S38" s="1214"/>
      <c r="T38" s="1214"/>
      <c r="U38" s="1214"/>
      <c r="V38" s="1214"/>
      <c r="W38" s="1214"/>
      <c r="X38" s="1214"/>
      <c r="Y38" s="1214"/>
      <c r="Z38" s="1214"/>
      <c r="AA38" s="1214"/>
      <c r="AB38" s="1214"/>
      <c r="AC38" s="1214"/>
      <c r="AD38" s="1214"/>
      <c r="AE38" s="1214"/>
      <c r="AF38" s="1214"/>
      <c r="AG38" s="1214"/>
      <c r="AH38" s="1214"/>
      <c r="AI38" s="1214"/>
      <c r="AJ38" s="1214"/>
      <c r="AK38" s="1214"/>
      <c r="AL38" s="1214"/>
      <c r="AM38" s="73"/>
    </row>
    <row r="39" spans="3:39" ht="15" customHeight="1">
      <c r="C39" s="88"/>
      <c r="D39" s="1214"/>
      <c r="E39" s="1214"/>
      <c r="F39" s="1214"/>
      <c r="G39" s="1214"/>
      <c r="H39" s="1214"/>
      <c r="I39" s="1214"/>
      <c r="J39" s="1214"/>
      <c r="K39" s="1214"/>
      <c r="L39" s="1214"/>
      <c r="M39" s="1214"/>
      <c r="N39" s="1214"/>
      <c r="O39" s="1214"/>
      <c r="P39" s="1214"/>
      <c r="Q39" s="1214"/>
      <c r="R39" s="1214"/>
      <c r="S39" s="1214"/>
      <c r="T39" s="1214"/>
      <c r="U39" s="1214"/>
      <c r="V39" s="1214"/>
      <c r="W39" s="1214"/>
      <c r="X39" s="1214"/>
      <c r="Y39" s="1214"/>
      <c r="Z39" s="1214"/>
      <c r="AA39" s="1214"/>
      <c r="AB39" s="1214"/>
      <c r="AC39" s="1214"/>
      <c r="AD39" s="1214"/>
      <c r="AE39" s="1214"/>
      <c r="AF39" s="1214"/>
      <c r="AG39" s="1214"/>
      <c r="AH39" s="1214"/>
      <c r="AI39" s="1214"/>
      <c r="AJ39" s="1214"/>
      <c r="AK39" s="1214"/>
      <c r="AL39" s="1214"/>
      <c r="AM39" s="73"/>
    </row>
    <row r="40" spans="3:39" ht="15" customHeight="1">
      <c r="C40" s="88"/>
      <c r="D40" s="1214"/>
      <c r="E40" s="1214"/>
      <c r="F40" s="1214"/>
      <c r="G40" s="1214"/>
      <c r="H40" s="1214"/>
      <c r="I40" s="1214"/>
      <c r="J40" s="1214"/>
      <c r="K40" s="1214"/>
      <c r="L40" s="1214"/>
      <c r="M40" s="1214"/>
      <c r="N40" s="1214"/>
      <c r="O40" s="1214"/>
      <c r="P40" s="1214"/>
      <c r="Q40" s="1214"/>
      <c r="R40" s="1214"/>
      <c r="S40" s="1214"/>
      <c r="T40" s="1214"/>
      <c r="U40" s="1214"/>
      <c r="V40" s="1214"/>
      <c r="W40" s="1214"/>
      <c r="X40" s="1214"/>
      <c r="Y40" s="1214"/>
      <c r="Z40" s="1214"/>
      <c r="AA40" s="1214"/>
      <c r="AB40" s="1214"/>
      <c r="AC40" s="1214"/>
      <c r="AD40" s="1214"/>
      <c r="AE40" s="1214"/>
      <c r="AF40" s="1214"/>
      <c r="AG40" s="1214"/>
      <c r="AH40" s="1214"/>
      <c r="AI40" s="1214"/>
      <c r="AJ40" s="1214"/>
      <c r="AK40" s="1214"/>
      <c r="AL40" s="1214"/>
      <c r="AM40" s="73"/>
    </row>
    <row r="41" spans="3:39" ht="15" customHeight="1">
      <c r="C41" s="88"/>
      <c r="D41" s="1214"/>
      <c r="E41" s="1214"/>
      <c r="F41" s="1214"/>
      <c r="G41" s="1214"/>
      <c r="H41" s="1214"/>
      <c r="I41" s="1214"/>
      <c r="J41" s="1214"/>
      <c r="K41" s="1214"/>
      <c r="L41" s="1214"/>
      <c r="M41" s="1214"/>
      <c r="N41" s="1214"/>
      <c r="O41" s="1214"/>
      <c r="P41" s="1214"/>
      <c r="Q41" s="1214"/>
      <c r="R41" s="1214"/>
      <c r="S41" s="1214"/>
      <c r="T41" s="1214"/>
      <c r="U41" s="1214"/>
      <c r="V41" s="1214"/>
      <c r="W41" s="1214"/>
      <c r="X41" s="1214"/>
      <c r="Y41" s="1214"/>
      <c r="Z41" s="1214"/>
      <c r="AA41" s="1214"/>
      <c r="AB41" s="1214"/>
      <c r="AC41" s="1214"/>
      <c r="AD41" s="1214"/>
      <c r="AE41" s="1214"/>
      <c r="AF41" s="1214"/>
      <c r="AG41" s="1214"/>
      <c r="AH41" s="1214"/>
      <c r="AI41" s="1214"/>
      <c r="AJ41" s="1214"/>
      <c r="AK41" s="1214"/>
      <c r="AL41" s="1214"/>
      <c r="AM41" s="73"/>
    </row>
    <row r="42" spans="3:39" ht="15" customHeight="1">
      <c r="C42" s="88"/>
      <c r="D42" s="1214"/>
      <c r="E42" s="1214"/>
      <c r="F42" s="1214"/>
      <c r="G42" s="1214"/>
      <c r="H42" s="1214"/>
      <c r="I42" s="1214"/>
      <c r="J42" s="1214"/>
      <c r="K42" s="1214"/>
      <c r="L42" s="1214"/>
      <c r="M42" s="1214"/>
      <c r="N42" s="1214"/>
      <c r="O42" s="1214"/>
      <c r="P42" s="1214"/>
      <c r="Q42" s="1214"/>
      <c r="R42" s="1214"/>
      <c r="S42" s="1214"/>
      <c r="T42" s="1214"/>
      <c r="U42" s="1214"/>
      <c r="V42" s="1214"/>
      <c r="W42" s="1214"/>
      <c r="X42" s="1214"/>
      <c r="Y42" s="1214"/>
      <c r="Z42" s="1214"/>
      <c r="AA42" s="1214"/>
      <c r="AB42" s="1214"/>
      <c r="AC42" s="1214"/>
      <c r="AD42" s="1214"/>
      <c r="AE42" s="1214"/>
      <c r="AF42" s="1214"/>
      <c r="AG42" s="1214"/>
      <c r="AH42" s="1214"/>
      <c r="AI42" s="1214"/>
      <c r="AJ42" s="1214"/>
      <c r="AK42" s="1214"/>
      <c r="AL42" s="1214"/>
      <c r="AM42" s="73"/>
    </row>
    <row r="43" spans="3:39" ht="15" customHeight="1">
      <c r="C43" s="88"/>
      <c r="D43" s="1214"/>
      <c r="E43" s="1214"/>
      <c r="F43" s="1214"/>
      <c r="G43" s="1214"/>
      <c r="H43" s="1214"/>
      <c r="I43" s="1214"/>
      <c r="J43" s="1214"/>
      <c r="K43" s="1214"/>
      <c r="L43" s="1214"/>
      <c r="M43" s="1214"/>
      <c r="N43" s="1214"/>
      <c r="O43" s="1214"/>
      <c r="P43" s="1214"/>
      <c r="Q43" s="1214"/>
      <c r="R43" s="1214"/>
      <c r="S43" s="1214"/>
      <c r="T43" s="1214"/>
      <c r="U43" s="1214"/>
      <c r="V43" s="1214"/>
      <c r="W43" s="1214"/>
      <c r="X43" s="1214"/>
      <c r="Y43" s="1214"/>
      <c r="Z43" s="1214"/>
      <c r="AA43" s="1214"/>
      <c r="AB43" s="1214"/>
      <c r="AC43" s="1214"/>
      <c r="AD43" s="1214"/>
      <c r="AE43" s="1214"/>
      <c r="AF43" s="1214"/>
      <c r="AG43" s="1214"/>
      <c r="AH43" s="1214"/>
      <c r="AI43" s="1214"/>
      <c r="AJ43" s="1214"/>
      <c r="AK43" s="1214"/>
      <c r="AL43" s="1214"/>
      <c r="AM43" s="73"/>
    </row>
    <row r="44" spans="3:39" ht="15" customHeight="1">
      <c r="C44" s="88"/>
      <c r="D44" s="1214"/>
      <c r="E44" s="1214"/>
      <c r="F44" s="1214"/>
      <c r="G44" s="1214"/>
      <c r="H44" s="1214"/>
      <c r="I44" s="1214"/>
      <c r="J44" s="1214"/>
      <c r="K44" s="1214"/>
      <c r="L44" s="1214"/>
      <c r="M44" s="1214"/>
      <c r="N44" s="1214"/>
      <c r="O44" s="1214"/>
      <c r="P44" s="1214"/>
      <c r="Q44" s="1214"/>
      <c r="R44" s="1214"/>
      <c r="S44" s="1214"/>
      <c r="T44" s="1214"/>
      <c r="U44" s="1214"/>
      <c r="V44" s="1214"/>
      <c r="W44" s="1214"/>
      <c r="X44" s="1214"/>
      <c r="Y44" s="1214"/>
      <c r="Z44" s="1214"/>
      <c r="AA44" s="1214"/>
      <c r="AB44" s="1214"/>
      <c r="AC44" s="1214"/>
      <c r="AD44" s="1214"/>
      <c r="AE44" s="1214"/>
      <c r="AF44" s="1214"/>
      <c r="AG44" s="1214"/>
      <c r="AH44" s="1214"/>
      <c r="AI44" s="1214"/>
      <c r="AJ44" s="1214"/>
      <c r="AK44" s="1214"/>
      <c r="AL44" s="1214"/>
      <c r="AM44" s="73"/>
    </row>
    <row r="45" spans="3:39" ht="15" customHeight="1">
      <c r="C45" s="88"/>
      <c r="D45" s="1214"/>
      <c r="E45" s="1214"/>
      <c r="F45" s="1214"/>
      <c r="G45" s="1214"/>
      <c r="H45" s="1214"/>
      <c r="I45" s="1214"/>
      <c r="J45" s="1214"/>
      <c r="K45" s="1214"/>
      <c r="L45" s="1214"/>
      <c r="M45" s="1214"/>
      <c r="N45" s="1214"/>
      <c r="O45" s="1214"/>
      <c r="P45" s="1214"/>
      <c r="Q45" s="1214"/>
      <c r="R45" s="1214"/>
      <c r="S45" s="1214"/>
      <c r="T45" s="1214"/>
      <c r="U45" s="1214"/>
      <c r="V45" s="1214"/>
      <c r="W45" s="1214"/>
      <c r="X45" s="1214"/>
      <c r="Y45" s="1214"/>
      <c r="Z45" s="1214"/>
      <c r="AA45" s="1214"/>
      <c r="AB45" s="1214"/>
      <c r="AC45" s="1214"/>
      <c r="AD45" s="1214"/>
      <c r="AE45" s="1214"/>
      <c r="AF45" s="1214"/>
      <c r="AG45" s="1214"/>
      <c r="AH45" s="1214"/>
      <c r="AI45" s="1214"/>
      <c r="AJ45" s="1214"/>
      <c r="AK45" s="1214"/>
      <c r="AL45" s="1214"/>
      <c r="AM45" s="73"/>
    </row>
    <row r="46" spans="3:39" ht="15" customHeight="1">
      <c r="C46" s="88"/>
      <c r="D46" s="1214"/>
      <c r="E46" s="1214"/>
      <c r="F46" s="1214"/>
      <c r="G46" s="1214"/>
      <c r="H46" s="1214"/>
      <c r="I46" s="1214"/>
      <c r="J46" s="1214"/>
      <c r="K46" s="1214"/>
      <c r="L46" s="1214"/>
      <c r="M46" s="1214"/>
      <c r="N46" s="1214"/>
      <c r="O46" s="1214"/>
      <c r="P46" s="1214"/>
      <c r="Q46" s="1214"/>
      <c r="R46" s="1214"/>
      <c r="S46" s="1214"/>
      <c r="T46" s="1214"/>
      <c r="U46" s="1214"/>
      <c r="V46" s="1214"/>
      <c r="W46" s="1214"/>
      <c r="X46" s="1214"/>
      <c r="Y46" s="1214"/>
      <c r="Z46" s="1214"/>
      <c r="AA46" s="1214"/>
      <c r="AB46" s="1214"/>
      <c r="AC46" s="1214"/>
      <c r="AD46" s="1214"/>
      <c r="AE46" s="1214"/>
      <c r="AF46" s="1214"/>
      <c r="AG46" s="1214"/>
      <c r="AH46" s="1214"/>
      <c r="AI46" s="1214"/>
      <c r="AJ46" s="1214"/>
      <c r="AK46" s="1214"/>
      <c r="AL46" s="1214"/>
      <c r="AM46" s="73"/>
    </row>
    <row r="47" spans="3:39" ht="15" customHeight="1">
      <c r="C47" s="88"/>
      <c r="D47" s="1214"/>
      <c r="E47" s="1214"/>
      <c r="F47" s="1214"/>
      <c r="G47" s="1214"/>
      <c r="H47" s="1214"/>
      <c r="I47" s="1214"/>
      <c r="J47" s="1214"/>
      <c r="K47" s="1214"/>
      <c r="L47" s="1214"/>
      <c r="M47" s="1214"/>
      <c r="N47" s="1214"/>
      <c r="O47" s="1214"/>
      <c r="P47" s="1214"/>
      <c r="Q47" s="1214"/>
      <c r="R47" s="1214"/>
      <c r="S47" s="1214"/>
      <c r="T47" s="1214"/>
      <c r="U47" s="1214"/>
      <c r="V47" s="1214"/>
      <c r="W47" s="1214"/>
      <c r="X47" s="1214"/>
      <c r="Y47" s="1214"/>
      <c r="Z47" s="1214"/>
      <c r="AA47" s="1214"/>
      <c r="AB47" s="1214"/>
      <c r="AC47" s="1214"/>
      <c r="AD47" s="1214"/>
      <c r="AE47" s="1214"/>
      <c r="AF47" s="1214"/>
      <c r="AG47" s="1214"/>
      <c r="AH47" s="1214"/>
      <c r="AI47" s="1214"/>
      <c r="AJ47" s="1214"/>
      <c r="AK47" s="1214"/>
      <c r="AL47" s="1214"/>
      <c r="AM47" s="73"/>
    </row>
    <row r="48" spans="3:39" ht="15" customHeight="1">
      <c r="C48" s="88"/>
      <c r="D48" s="1214"/>
      <c r="E48" s="1214"/>
      <c r="F48" s="1214"/>
      <c r="G48" s="1214"/>
      <c r="H48" s="1214"/>
      <c r="I48" s="1214"/>
      <c r="J48" s="1214"/>
      <c r="K48" s="1214"/>
      <c r="L48" s="1214"/>
      <c r="M48" s="1214"/>
      <c r="N48" s="1214"/>
      <c r="O48" s="1214"/>
      <c r="P48" s="1214"/>
      <c r="Q48" s="1214"/>
      <c r="R48" s="1214"/>
      <c r="S48" s="1214"/>
      <c r="T48" s="1214"/>
      <c r="U48" s="1214"/>
      <c r="V48" s="1214"/>
      <c r="W48" s="1214"/>
      <c r="X48" s="1214"/>
      <c r="Y48" s="1214"/>
      <c r="Z48" s="1214"/>
      <c r="AA48" s="1214"/>
      <c r="AB48" s="1214"/>
      <c r="AC48" s="1214"/>
      <c r="AD48" s="1214"/>
      <c r="AE48" s="1214"/>
      <c r="AF48" s="1214"/>
      <c r="AG48" s="1214"/>
      <c r="AH48" s="1214"/>
      <c r="AI48" s="1214"/>
      <c r="AJ48" s="1214"/>
      <c r="AK48" s="1214"/>
      <c r="AL48" s="1214"/>
      <c r="AM48" s="73"/>
    </row>
    <row r="49" spans="3:39" ht="15" customHeight="1">
      <c r="C49" s="88"/>
      <c r="D49" s="1214"/>
      <c r="E49" s="1214"/>
      <c r="F49" s="1214"/>
      <c r="G49" s="1214"/>
      <c r="H49" s="1214"/>
      <c r="I49" s="1214"/>
      <c r="J49" s="1214"/>
      <c r="K49" s="1214"/>
      <c r="L49" s="1214"/>
      <c r="M49" s="1214"/>
      <c r="N49" s="1214"/>
      <c r="O49" s="1214"/>
      <c r="P49" s="1214"/>
      <c r="Q49" s="1214"/>
      <c r="R49" s="1214"/>
      <c r="S49" s="1214"/>
      <c r="T49" s="1214"/>
      <c r="U49" s="1214"/>
      <c r="V49" s="1214"/>
      <c r="W49" s="1214"/>
      <c r="X49" s="1214"/>
      <c r="Y49" s="1214"/>
      <c r="Z49" s="1214"/>
      <c r="AA49" s="1214"/>
      <c r="AB49" s="1214"/>
      <c r="AC49" s="1214"/>
      <c r="AD49" s="1214"/>
      <c r="AE49" s="1214"/>
      <c r="AF49" s="1214"/>
      <c r="AG49" s="1214"/>
      <c r="AH49" s="1214"/>
      <c r="AI49" s="1214"/>
      <c r="AJ49" s="1214"/>
      <c r="AK49" s="1214"/>
      <c r="AL49" s="1214"/>
      <c r="AM49" s="73"/>
    </row>
    <row r="50" spans="3:39" ht="15" customHeight="1">
      <c r="C50" s="88"/>
      <c r="D50" s="1214"/>
      <c r="E50" s="1214"/>
      <c r="F50" s="1214"/>
      <c r="G50" s="1214"/>
      <c r="H50" s="1214"/>
      <c r="I50" s="1214"/>
      <c r="J50" s="1214"/>
      <c r="K50" s="1214"/>
      <c r="L50" s="1214"/>
      <c r="M50" s="1214"/>
      <c r="N50" s="1214"/>
      <c r="O50" s="1214"/>
      <c r="P50" s="1214"/>
      <c r="Q50" s="1214"/>
      <c r="R50" s="1214"/>
      <c r="S50" s="1214"/>
      <c r="T50" s="1214"/>
      <c r="U50" s="1214"/>
      <c r="V50" s="1214"/>
      <c r="W50" s="1214"/>
      <c r="X50" s="1214"/>
      <c r="Y50" s="1214"/>
      <c r="Z50" s="1214"/>
      <c r="AA50" s="1214"/>
      <c r="AB50" s="1214"/>
      <c r="AC50" s="1214"/>
      <c r="AD50" s="1214"/>
      <c r="AE50" s="1214"/>
      <c r="AF50" s="1214"/>
      <c r="AG50" s="1214"/>
      <c r="AH50" s="1214"/>
      <c r="AI50" s="1214"/>
      <c r="AJ50" s="1214"/>
      <c r="AK50" s="1214"/>
      <c r="AL50" s="1214"/>
      <c r="AM50" s="73"/>
    </row>
    <row r="51" spans="3:39" ht="15" customHeight="1">
      <c r="C51" s="88"/>
      <c r="D51" s="1214"/>
      <c r="E51" s="1214"/>
      <c r="F51" s="1214"/>
      <c r="G51" s="1214"/>
      <c r="H51" s="1214"/>
      <c r="I51" s="1214"/>
      <c r="J51" s="1214"/>
      <c r="K51" s="1214"/>
      <c r="L51" s="1214"/>
      <c r="M51" s="1214"/>
      <c r="N51" s="1214"/>
      <c r="O51" s="1214"/>
      <c r="P51" s="1214"/>
      <c r="Q51" s="1214"/>
      <c r="R51" s="1214"/>
      <c r="S51" s="1214"/>
      <c r="T51" s="1214"/>
      <c r="U51" s="1214"/>
      <c r="V51" s="1214"/>
      <c r="W51" s="1214"/>
      <c r="X51" s="1214"/>
      <c r="Y51" s="1214"/>
      <c r="Z51" s="1214"/>
      <c r="AA51" s="1214"/>
      <c r="AB51" s="1214"/>
      <c r="AC51" s="1214"/>
      <c r="AD51" s="1214"/>
      <c r="AE51" s="1214"/>
      <c r="AF51" s="1214"/>
      <c r="AG51" s="1214"/>
      <c r="AH51" s="1214"/>
      <c r="AI51" s="1214"/>
      <c r="AJ51" s="1214"/>
      <c r="AK51" s="1214"/>
      <c r="AL51" s="1214"/>
      <c r="AM51" s="73"/>
    </row>
    <row r="52" spans="3:39" ht="15" customHeight="1">
      <c r="C52" s="88"/>
      <c r="D52" s="1214"/>
      <c r="E52" s="1214"/>
      <c r="F52" s="1214"/>
      <c r="G52" s="1214"/>
      <c r="H52" s="1214"/>
      <c r="I52" s="1214"/>
      <c r="J52" s="1214"/>
      <c r="K52" s="1214"/>
      <c r="L52" s="1214"/>
      <c r="M52" s="1214"/>
      <c r="N52" s="1214"/>
      <c r="O52" s="1214"/>
      <c r="P52" s="1214"/>
      <c r="Q52" s="1214"/>
      <c r="R52" s="1214"/>
      <c r="S52" s="1214"/>
      <c r="T52" s="1214"/>
      <c r="U52" s="1214"/>
      <c r="V52" s="1214"/>
      <c r="W52" s="1214"/>
      <c r="X52" s="1214"/>
      <c r="Y52" s="1214"/>
      <c r="Z52" s="1214"/>
      <c r="AA52" s="1214"/>
      <c r="AB52" s="1214"/>
      <c r="AC52" s="1214"/>
      <c r="AD52" s="1214"/>
      <c r="AE52" s="1214"/>
      <c r="AF52" s="1214"/>
      <c r="AG52" s="1214"/>
      <c r="AH52" s="1214"/>
      <c r="AI52" s="1214"/>
      <c r="AJ52" s="1214"/>
      <c r="AK52" s="1214"/>
      <c r="AL52" s="1214"/>
      <c r="AM52" s="73"/>
    </row>
    <row r="53" spans="3:39" ht="15" customHeight="1">
      <c r="C53" s="88"/>
      <c r="D53" s="1214"/>
      <c r="E53" s="1214"/>
      <c r="F53" s="1214"/>
      <c r="G53" s="1214"/>
      <c r="H53" s="1214"/>
      <c r="I53" s="1214"/>
      <c r="J53" s="1214"/>
      <c r="K53" s="1214"/>
      <c r="L53" s="1214"/>
      <c r="M53" s="1214"/>
      <c r="N53" s="1214"/>
      <c r="O53" s="1214"/>
      <c r="P53" s="1214"/>
      <c r="Q53" s="1214"/>
      <c r="R53" s="1214"/>
      <c r="S53" s="1214"/>
      <c r="T53" s="1214"/>
      <c r="U53" s="1214"/>
      <c r="V53" s="1214"/>
      <c r="W53" s="1214"/>
      <c r="X53" s="1214"/>
      <c r="Y53" s="1214"/>
      <c r="Z53" s="1214"/>
      <c r="AA53" s="1214"/>
      <c r="AB53" s="1214"/>
      <c r="AC53" s="1214"/>
      <c r="AD53" s="1214"/>
      <c r="AE53" s="1214"/>
      <c r="AF53" s="1214"/>
      <c r="AG53" s="1214"/>
      <c r="AH53" s="1214"/>
      <c r="AI53" s="1214"/>
      <c r="AJ53" s="1214"/>
      <c r="AK53" s="1214"/>
      <c r="AL53" s="1214"/>
      <c r="AM53" s="73"/>
    </row>
    <row r="54" spans="3:39" ht="15" customHeight="1">
      <c r="C54" s="88"/>
      <c r="D54" s="1214"/>
      <c r="E54" s="1214"/>
      <c r="F54" s="1214"/>
      <c r="G54" s="1214"/>
      <c r="H54" s="1214"/>
      <c r="I54" s="1214"/>
      <c r="J54" s="1214"/>
      <c r="K54" s="1214"/>
      <c r="L54" s="1214"/>
      <c r="M54" s="1214"/>
      <c r="N54" s="1214"/>
      <c r="O54" s="1214"/>
      <c r="P54" s="1214"/>
      <c r="Q54" s="1214"/>
      <c r="R54" s="1214"/>
      <c r="S54" s="1214"/>
      <c r="T54" s="1214"/>
      <c r="U54" s="1214"/>
      <c r="V54" s="1214"/>
      <c r="W54" s="1214"/>
      <c r="X54" s="1214"/>
      <c r="Y54" s="1214"/>
      <c r="Z54" s="1214"/>
      <c r="AA54" s="1214"/>
      <c r="AB54" s="1214"/>
      <c r="AC54" s="1214"/>
      <c r="AD54" s="1214"/>
      <c r="AE54" s="1214"/>
      <c r="AF54" s="1214"/>
      <c r="AG54" s="1214"/>
      <c r="AH54" s="1214"/>
      <c r="AI54" s="1214"/>
      <c r="AJ54" s="1214"/>
      <c r="AK54" s="1214"/>
      <c r="AL54" s="1214"/>
      <c r="AM54" s="73"/>
    </row>
    <row r="55" spans="3:39" ht="15" customHeight="1">
      <c r="C55" s="88"/>
      <c r="D55" s="1214"/>
      <c r="E55" s="1214"/>
      <c r="F55" s="1214"/>
      <c r="G55" s="1214"/>
      <c r="H55" s="1214"/>
      <c r="I55" s="1214"/>
      <c r="J55" s="1214"/>
      <c r="K55" s="1214"/>
      <c r="L55" s="1214"/>
      <c r="M55" s="1214"/>
      <c r="N55" s="1214"/>
      <c r="O55" s="1214"/>
      <c r="P55" s="1214"/>
      <c r="Q55" s="1214"/>
      <c r="R55" s="1214"/>
      <c r="S55" s="1214"/>
      <c r="T55" s="1214"/>
      <c r="U55" s="1214"/>
      <c r="V55" s="1214"/>
      <c r="W55" s="1214"/>
      <c r="X55" s="1214"/>
      <c r="Y55" s="1214"/>
      <c r="Z55" s="1214"/>
      <c r="AA55" s="1214"/>
      <c r="AB55" s="1214"/>
      <c r="AC55" s="1214"/>
      <c r="AD55" s="1214"/>
      <c r="AE55" s="1214"/>
      <c r="AF55" s="1214"/>
      <c r="AG55" s="1214"/>
      <c r="AH55" s="1214"/>
      <c r="AI55" s="1214"/>
      <c r="AJ55" s="1214"/>
      <c r="AK55" s="1214"/>
      <c r="AL55" s="1214"/>
      <c r="AM55" s="73"/>
    </row>
    <row r="56" spans="3:39" ht="15" customHeight="1">
      <c r="C56" s="88"/>
      <c r="D56" s="1214"/>
      <c r="E56" s="1214"/>
      <c r="F56" s="1214"/>
      <c r="G56" s="1214"/>
      <c r="H56" s="1214"/>
      <c r="I56" s="1214"/>
      <c r="J56" s="1214"/>
      <c r="K56" s="1214"/>
      <c r="L56" s="1214"/>
      <c r="M56" s="1214"/>
      <c r="N56" s="1214"/>
      <c r="O56" s="1214"/>
      <c r="P56" s="1214"/>
      <c r="Q56" s="1214"/>
      <c r="R56" s="1214"/>
      <c r="S56" s="1214"/>
      <c r="T56" s="1214"/>
      <c r="U56" s="1214"/>
      <c r="V56" s="1214"/>
      <c r="W56" s="1214"/>
      <c r="X56" s="1214"/>
      <c r="Y56" s="1214"/>
      <c r="Z56" s="1214"/>
      <c r="AA56" s="1214"/>
      <c r="AB56" s="1214"/>
      <c r="AC56" s="1214"/>
      <c r="AD56" s="1214"/>
      <c r="AE56" s="1214"/>
      <c r="AF56" s="1214"/>
      <c r="AG56" s="1214"/>
      <c r="AH56" s="1214"/>
      <c r="AI56" s="1214"/>
      <c r="AJ56" s="1214"/>
      <c r="AK56" s="1214"/>
      <c r="AL56" s="1214"/>
      <c r="AM56" s="73"/>
    </row>
    <row r="57" spans="3:39" ht="15" customHeight="1">
      <c r="C57" s="88"/>
      <c r="D57" s="1214"/>
      <c r="E57" s="1214"/>
      <c r="F57" s="1214"/>
      <c r="G57" s="1214"/>
      <c r="H57" s="1214"/>
      <c r="I57" s="1214"/>
      <c r="J57" s="1214"/>
      <c r="K57" s="1214"/>
      <c r="L57" s="1214"/>
      <c r="M57" s="1214"/>
      <c r="N57" s="1214"/>
      <c r="O57" s="1214"/>
      <c r="P57" s="1214"/>
      <c r="Q57" s="1214"/>
      <c r="R57" s="1214"/>
      <c r="S57" s="1214"/>
      <c r="T57" s="1214"/>
      <c r="U57" s="1214"/>
      <c r="V57" s="1214"/>
      <c r="W57" s="1214"/>
      <c r="X57" s="1214"/>
      <c r="Y57" s="1214"/>
      <c r="Z57" s="1214"/>
      <c r="AA57" s="1214"/>
      <c r="AB57" s="1214"/>
      <c r="AC57" s="1214"/>
      <c r="AD57" s="1214"/>
      <c r="AE57" s="1214"/>
      <c r="AF57" s="1214"/>
      <c r="AG57" s="1214"/>
      <c r="AH57" s="1214"/>
      <c r="AI57" s="1214"/>
      <c r="AJ57" s="1214"/>
      <c r="AK57" s="1214"/>
      <c r="AL57" s="1214"/>
      <c r="AM57" s="73"/>
    </row>
    <row r="58" spans="3:39" ht="15" customHeight="1">
      <c r="C58" s="88"/>
      <c r="D58" s="1214"/>
      <c r="E58" s="1214"/>
      <c r="F58" s="1214"/>
      <c r="G58" s="1214"/>
      <c r="H58" s="1214"/>
      <c r="I58" s="1214"/>
      <c r="J58" s="1214"/>
      <c r="K58" s="1214"/>
      <c r="L58" s="1214"/>
      <c r="M58" s="1214"/>
      <c r="N58" s="1214"/>
      <c r="O58" s="1214"/>
      <c r="P58" s="1214"/>
      <c r="Q58" s="1214"/>
      <c r="R58" s="1214"/>
      <c r="S58" s="1214"/>
      <c r="T58" s="1214"/>
      <c r="U58" s="1214"/>
      <c r="V58" s="1214"/>
      <c r="W58" s="1214"/>
      <c r="X58" s="1214"/>
      <c r="Y58" s="1214"/>
      <c r="Z58" s="1214"/>
      <c r="AA58" s="1214"/>
      <c r="AB58" s="1214"/>
      <c r="AC58" s="1214"/>
      <c r="AD58" s="1214"/>
      <c r="AE58" s="1214"/>
      <c r="AF58" s="1214"/>
      <c r="AG58" s="1214"/>
      <c r="AH58" s="1214"/>
      <c r="AI58" s="1214"/>
      <c r="AJ58" s="1214"/>
      <c r="AK58" s="1214"/>
      <c r="AL58" s="1214"/>
      <c r="AM58" s="73"/>
    </row>
    <row r="59" spans="3:39" ht="15" customHeight="1">
      <c r="C59" s="88"/>
      <c r="D59" s="1214"/>
      <c r="E59" s="1214"/>
      <c r="F59" s="1214"/>
      <c r="G59" s="1214"/>
      <c r="H59" s="1214"/>
      <c r="I59" s="1214"/>
      <c r="J59" s="1214"/>
      <c r="K59" s="1214"/>
      <c r="L59" s="1214"/>
      <c r="M59" s="1214"/>
      <c r="N59" s="1214"/>
      <c r="O59" s="1214"/>
      <c r="P59" s="1214"/>
      <c r="Q59" s="1214"/>
      <c r="R59" s="1214"/>
      <c r="S59" s="1214"/>
      <c r="T59" s="1214"/>
      <c r="U59" s="1214"/>
      <c r="V59" s="1214"/>
      <c r="W59" s="1214"/>
      <c r="X59" s="1214"/>
      <c r="Y59" s="1214"/>
      <c r="Z59" s="1214"/>
      <c r="AA59" s="1214"/>
      <c r="AB59" s="1214"/>
      <c r="AC59" s="1214"/>
      <c r="AD59" s="1214"/>
      <c r="AE59" s="1214"/>
      <c r="AF59" s="1214"/>
      <c r="AG59" s="1214"/>
      <c r="AH59" s="1214"/>
      <c r="AI59" s="1214"/>
      <c r="AJ59" s="1214"/>
      <c r="AK59" s="1214"/>
      <c r="AL59" s="1214"/>
      <c r="AM59" s="73"/>
    </row>
    <row r="60" spans="3:39" ht="15" customHeight="1">
      <c r="C60" s="88"/>
      <c r="D60" s="1214"/>
      <c r="E60" s="1214"/>
      <c r="F60" s="1214"/>
      <c r="G60" s="1214"/>
      <c r="H60" s="1214"/>
      <c r="I60" s="1214"/>
      <c r="J60" s="1214"/>
      <c r="K60" s="1214"/>
      <c r="L60" s="1214"/>
      <c r="M60" s="1214"/>
      <c r="N60" s="1214"/>
      <c r="O60" s="1214"/>
      <c r="P60" s="1214"/>
      <c r="Q60" s="1214"/>
      <c r="R60" s="1214"/>
      <c r="S60" s="1214"/>
      <c r="T60" s="1214"/>
      <c r="U60" s="1214"/>
      <c r="V60" s="1214"/>
      <c r="W60" s="1214"/>
      <c r="X60" s="1214"/>
      <c r="Y60" s="1214"/>
      <c r="Z60" s="1214"/>
      <c r="AA60" s="1214"/>
      <c r="AB60" s="1214"/>
      <c r="AC60" s="1214"/>
      <c r="AD60" s="1214"/>
      <c r="AE60" s="1214"/>
      <c r="AF60" s="1214"/>
      <c r="AG60" s="1214"/>
      <c r="AH60" s="1214"/>
      <c r="AI60" s="1214"/>
      <c r="AJ60" s="1214"/>
      <c r="AK60" s="1214"/>
      <c r="AL60" s="1214"/>
      <c r="AM60" s="73"/>
    </row>
    <row r="61" spans="3:39" ht="15" customHeight="1">
      <c r="C61" s="88"/>
      <c r="D61" s="1214"/>
      <c r="E61" s="1214"/>
      <c r="F61" s="1214"/>
      <c r="G61" s="1214"/>
      <c r="H61" s="1214"/>
      <c r="I61" s="1214"/>
      <c r="J61" s="1214"/>
      <c r="K61" s="1214"/>
      <c r="L61" s="1214"/>
      <c r="M61" s="1214"/>
      <c r="N61" s="1214"/>
      <c r="O61" s="1214"/>
      <c r="P61" s="1214"/>
      <c r="Q61" s="1214"/>
      <c r="R61" s="1214"/>
      <c r="S61" s="1214"/>
      <c r="T61" s="1214"/>
      <c r="U61" s="1214"/>
      <c r="V61" s="1214"/>
      <c r="W61" s="1214"/>
      <c r="X61" s="1214"/>
      <c r="Y61" s="1214"/>
      <c r="Z61" s="1214"/>
      <c r="AA61" s="1214"/>
      <c r="AB61" s="1214"/>
      <c r="AC61" s="1214"/>
      <c r="AD61" s="1214"/>
      <c r="AE61" s="1214"/>
      <c r="AF61" s="1214"/>
      <c r="AG61" s="1214"/>
      <c r="AH61" s="1214"/>
      <c r="AI61" s="1214"/>
      <c r="AJ61" s="1214"/>
      <c r="AK61" s="1214"/>
      <c r="AL61" s="1214"/>
      <c r="AM61" s="73"/>
    </row>
    <row r="62" spans="3:39" ht="15" customHeight="1">
      <c r="C62" s="88"/>
      <c r="D62" s="1214"/>
      <c r="E62" s="1214"/>
      <c r="F62" s="1214"/>
      <c r="G62" s="1214"/>
      <c r="H62" s="1214"/>
      <c r="I62" s="1214"/>
      <c r="J62" s="1214"/>
      <c r="K62" s="1214"/>
      <c r="L62" s="1214"/>
      <c r="M62" s="1214"/>
      <c r="N62" s="1214"/>
      <c r="O62" s="1214"/>
      <c r="P62" s="1214"/>
      <c r="Q62" s="1214"/>
      <c r="R62" s="1214"/>
      <c r="S62" s="1214"/>
      <c r="T62" s="1214"/>
      <c r="U62" s="1214"/>
      <c r="V62" s="1214"/>
      <c r="W62" s="1214"/>
      <c r="X62" s="1214"/>
      <c r="Y62" s="1214"/>
      <c r="Z62" s="1214"/>
      <c r="AA62" s="1214"/>
      <c r="AB62" s="1214"/>
      <c r="AC62" s="1214"/>
      <c r="AD62" s="1214"/>
      <c r="AE62" s="1214"/>
      <c r="AF62" s="1214"/>
      <c r="AG62" s="1214"/>
      <c r="AH62" s="1214"/>
      <c r="AI62" s="1214"/>
      <c r="AJ62" s="1214"/>
      <c r="AK62" s="1214"/>
      <c r="AL62" s="1214"/>
      <c r="AM62" s="73"/>
    </row>
    <row r="63" spans="3:39" ht="15" customHeight="1">
      <c r="C63" s="88"/>
      <c r="D63" s="1214"/>
      <c r="E63" s="1214"/>
      <c r="F63" s="1214"/>
      <c r="G63" s="1214"/>
      <c r="H63" s="1214"/>
      <c r="I63" s="1214"/>
      <c r="J63" s="1214"/>
      <c r="K63" s="1214"/>
      <c r="L63" s="1214"/>
      <c r="M63" s="1214"/>
      <c r="N63" s="1214"/>
      <c r="O63" s="1214"/>
      <c r="P63" s="1214"/>
      <c r="Q63" s="1214"/>
      <c r="R63" s="1214"/>
      <c r="S63" s="1214"/>
      <c r="T63" s="1214"/>
      <c r="U63" s="1214"/>
      <c r="V63" s="1214"/>
      <c r="W63" s="1214"/>
      <c r="X63" s="1214"/>
      <c r="Y63" s="1214"/>
      <c r="Z63" s="1214"/>
      <c r="AA63" s="1214"/>
      <c r="AB63" s="1214"/>
      <c r="AC63" s="1214"/>
      <c r="AD63" s="1214"/>
      <c r="AE63" s="1214"/>
      <c r="AF63" s="1214"/>
      <c r="AG63" s="1214"/>
      <c r="AH63" s="1214"/>
      <c r="AI63" s="1214"/>
      <c r="AJ63" s="1214"/>
      <c r="AK63" s="1214"/>
      <c r="AL63" s="1214"/>
      <c r="AM63" s="73"/>
    </row>
    <row r="64" spans="3:39" ht="20.100000000000001" customHeight="1">
      <c r="C64" s="9"/>
      <c r="AM64" s="8"/>
    </row>
    <row r="65" spans="3:39" ht="20.100000000000001" customHeight="1">
      <c r="C65" s="11"/>
      <c r="D65" s="13"/>
      <c r="E65" s="12"/>
      <c r="F65" s="12"/>
      <c r="G65" s="18"/>
      <c r="H65" s="12"/>
      <c r="I65" s="12"/>
      <c r="J65" s="12"/>
      <c r="K65" s="12"/>
      <c r="L65" s="12"/>
      <c r="M65" s="12"/>
      <c r="N65" s="12"/>
      <c r="O65" s="12"/>
      <c r="P65" s="12"/>
      <c r="Q65" s="12"/>
      <c r="R65" s="12"/>
      <c r="S65" s="12"/>
      <c r="T65" s="12"/>
      <c r="U65" s="12"/>
      <c r="V65" s="13"/>
      <c r="W65" s="12"/>
      <c r="X65" s="12"/>
      <c r="Y65" s="12"/>
      <c r="Z65" s="12"/>
      <c r="AA65" s="12"/>
      <c r="AB65" s="12"/>
      <c r="AC65" s="12"/>
      <c r="AD65" s="12"/>
      <c r="AE65" s="12"/>
      <c r="AF65" s="12"/>
      <c r="AG65" s="12"/>
      <c r="AH65" s="12"/>
      <c r="AI65" s="12"/>
      <c r="AJ65" s="12"/>
      <c r="AK65" s="12"/>
      <c r="AL65" s="1224">
        <v>3</v>
      </c>
      <c r="AM65" s="1225"/>
    </row>
    <row r="66" spans="3:39" ht="20.100000000000001" hidden="1" customHeight="1"/>
    <row r="67" spans="3:39" ht="20.100000000000001" hidden="1" customHeight="1"/>
    <row r="68" spans="3:39" ht="20.100000000000001" hidden="1" customHeight="1"/>
    <row r="69" spans="3:39" ht="20.100000000000001" hidden="1" customHeight="1"/>
    <row r="70" spans="3:39" ht="20.100000000000001" hidden="1" customHeight="1"/>
    <row r="71" spans="3:39" ht="20.100000000000001" hidden="1" customHeight="1"/>
    <row r="72" spans="3:39" ht="20.100000000000001" hidden="1" customHeight="1"/>
    <row r="73" spans="3:39" ht="20.100000000000001" hidden="1" customHeight="1"/>
    <row r="74" spans="3:39" ht="20.100000000000001" hidden="1" customHeight="1"/>
    <row r="75" spans="3:39" ht="20.100000000000001" hidden="1" customHeight="1"/>
  </sheetData>
  <sheetProtection selectLockedCells="1"/>
  <mergeCells count="7">
    <mergeCell ref="C2:AM2"/>
    <mergeCell ref="D13:AL63"/>
    <mergeCell ref="E4:AK9"/>
    <mergeCell ref="AL65:AM65"/>
    <mergeCell ref="E11:T11"/>
    <mergeCell ref="U11:V11"/>
    <mergeCell ref="X11:Y11"/>
  </mergeCells>
  <dataValidations count="1">
    <dataValidation type="list" allowBlank="1" showInputMessage="1" showErrorMessage="1" sqref="U11:V11" xr:uid="{00000000-0002-0000-0400-000000000000}">
      <formula1>"Yes, No"</formula1>
    </dataValidation>
  </dataValidations>
  <printOptions horizontalCentered="1" verticalCentered="1"/>
  <pageMargins left="0" right="0" top="0.11811023622047245" bottom="0.11811023622047245" header="0" footer="0"/>
  <pageSetup paperSize="9" scale="78"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tabColor theme="7" tint="0.39997558519241921"/>
    <pageSetUpPr fitToPage="1"/>
  </sheetPr>
  <dimension ref="A1:AT997"/>
  <sheetViews>
    <sheetView showGridLines="0" topLeftCell="A9" zoomScale="115" zoomScaleNormal="115" workbookViewId="0">
      <selection activeCell="Z20" sqref="Z20:AB20"/>
    </sheetView>
  </sheetViews>
  <sheetFormatPr baseColWidth="10" defaultColWidth="0" defaultRowHeight="15" customHeight="1" zeroHeight="1"/>
  <cols>
    <col min="1" max="1" width="5.33203125" style="2" customWidth="1"/>
    <col min="2" max="2" width="0.88671875" style="2" customWidth="1"/>
    <col min="3" max="7" width="3.5546875" style="2" customWidth="1"/>
    <col min="8" max="12" width="3.6640625" style="2" customWidth="1"/>
    <col min="13" max="14" width="3.88671875" style="2" customWidth="1"/>
    <col min="15" max="18" width="3.6640625" style="2" customWidth="1"/>
    <col min="19" max="19" width="4.6640625" style="2" customWidth="1"/>
    <col min="20" max="23" width="3.6640625" style="2" customWidth="1"/>
    <col min="24" max="25" width="3.88671875" style="2" customWidth="1"/>
    <col min="26" max="32" width="3.6640625" style="2" customWidth="1"/>
    <col min="33" max="33" width="5.5546875" style="2" customWidth="1"/>
    <col min="34" max="34" width="0.88671875" style="2" customWidth="1"/>
    <col min="35" max="43" width="3.6640625" style="2" hidden="1" customWidth="1"/>
    <col min="44" max="46" width="0" style="2" hidden="1" customWidth="1"/>
    <col min="47" max="16384" width="17.33203125" style="2" hidden="1"/>
  </cols>
  <sheetData>
    <row r="1" spans="2:46" ht="6.6" customHeight="1"/>
    <row r="2" spans="2:46" ht="19.5" customHeight="1">
      <c r="B2" s="1271" t="s">
        <v>158</v>
      </c>
      <c r="C2" s="1271"/>
      <c r="D2" s="1271"/>
      <c r="E2" s="1271"/>
      <c r="F2" s="1271"/>
      <c r="G2" s="1271"/>
      <c r="H2" s="1271"/>
      <c r="I2" s="1271"/>
      <c r="J2" s="1271"/>
      <c r="K2" s="1271"/>
      <c r="L2" s="1271"/>
      <c r="M2" s="1271"/>
      <c r="N2" s="1271"/>
      <c r="O2" s="1271"/>
      <c r="P2" s="1271"/>
      <c r="Q2" s="1271"/>
      <c r="R2" s="1271"/>
      <c r="S2" s="1271"/>
      <c r="T2" s="1271"/>
      <c r="U2" s="1271"/>
      <c r="V2" s="1271"/>
      <c r="W2" s="1271"/>
      <c r="X2" s="1271"/>
      <c r="Y2" s="1271"/>
      <c r="Z2" s="1271"/>
      <c r="AA2" s="1271"/>
      <c r="AB2" s="1271"/>
      <c r="AC2" s="1271"/>
      <c r="AD2" s="1271"/>
      <c r="AE2" s="1271"/>
      <c r="AF2" s="1271"/>
      <c r="AG2" s="1271"/>
      <c r="AH2" s="1271"/>
      <c r="AI2" s="1"/>
      <c r="AJ2" s="1"/>
      <c r="AK2" s="1"/>
      <c r="AL2" s="1"/>
      <c r="AM2" s="1"/>
      <c r="AN2" s="1"/>
      <c r="AO2" s="1"/>
      <c r="AP2" s="1"/>
      <c r="AQ2" s="1"/>
    </row>
    <row r="3" spans="2:46" ht="19.5" customHeight="1">
      <c r="B3" s="91"/>
      <c r="C3" s="92">
        <v>6</v>
      </c>
      <c r="D3" s="93" t="s">
        <v>159</v>
      </c>
      <c r="E3" s="45"/>
      <c r="F3" s="94"/>
      <c r="G3" s="94"/>
      <c r="H3" s="94"/>
      <c r="I3" s="94"/>
      <c r="J3" s="94"/>
      <c r="K3" s="94"/>
      <c r="L3" s="94"/>
      <c r="M3" s="94"/>
      <c r="N3" s="94"/>
      <c r="O3" s="94"/>
      <c r="P3" s="94"/>
      <c r="Q3" s="94"/>
      <c r="R3" s="94"/>
      <c r="S3" s="95"/>
      <c r="T3" s="94"/>
      <c r="U3" s="94"/>
      <c r="V3" s="94"/>
      <c r="W3" s="94"/>
      <c r="X3" s="94"/>
      <c r="Y3" s="94"/>
      <c r="Z3" s="94"/>
      <c r="AA3" s="94"/>
      <c r="AB3" s="94"/>
      <c r="AC3" s="94"/>
      <c r="AD3" s="94"/>
      <c r="AE3" s="94"/>
      <c r="AF3" s="94"/>
      <c r="AG3" s="45"/>
      <c r="AH3" s="96"/>
      <c r="AI3" s="1"/>
      <c r="AJ3" s="1"/>
      <c r="AK3" s="1"/>
      <c r="AL3" s="1"/>
      <c r="AM3" s="1"/>
      <c r="AN3" s="1"/>
      <c r="AO3" s="1"/>
      <c r="AP3" s="1"/>
      <c r="AQ3" s="1"/>
      <c r="AT3" s="2" t="s">
        <v>151</v>
      </c>
    </row>
    <row r="4" spans="2:46" ht="15" customHeight="1">
      <c r="B4" s="91"/>
      <c r="C4" s="95"/>
      <c r="D4" s="1282" t="s">
        <v>160</v>
      </c>
      <c r="E4" s="1282"/>
      <c r="F4" s="1282"/>
      <c r="G4" s="1282"/>
      <c r="H4" s="1282"/>
      <c r="I4" s="1282"/>
      <c r="J4" s="1282"/>
      <c r="K4" s="1282"/>
      <c r="L4" s="1282"/>
      <c r="M4" s="1282"/>
      <c r="N4" s="1282"/>
      <c r="O4" s="1282"/>
      <c r="P4" s="1282"/>
      <c r="Q4" s="1282"/>
      <c r="R4" s="1282"/>
      <c r="S4" s="1282"/>
      <c r="T4" s="1282"/>
      <c r="U4" s="1282"/>
      <c r="V4" s="1282"/>
      <c r="W4" s="1282"/>
      <c r="X4" s="1282"/>
      <c r="Y4" s="1282"/>
      <c r="Z4" s="1282"/>
      <c r="AA4" s="1282"/>
      <c r="AB4" s="1282"/>
      <c r="AC4" s="1282"/>
      <c r="AD4" s="1282"/>
      <c r="AE4" s="1282"/>
      <c r="AF4" s="1282"/>
      <c r="AG4" s="45"/>
      <c r="AH4" s="96"/>
      <c r="AI4" s="1"/>
      <c r="AJ4" s="1"/>
      <c r="AK4" s="1"/>
      <c r="AL4" s="1"/>
      <c r="AM4" s="1"/>
      <c r="AN4" s="1"/>
      <c r="AO4" s="1"/>
      <c r="AP4" s="1"/>
      <c r="AQ4" s="1"/>
      <c r="AT4" s="2" t="s">
        <v>121</v>
      </c>
    </row>
    <row r="5" spans="2:46" ht="15" customHeight="1">
      <c r="B5" s="91"/>
      <c r="C5" s="95"/>
      <c r="D5" s="1282"/>
      <c r="E5" s="1282"/>
      <c r="F5" s="1282"/>
      <c r="G5" s="1282"/>
      <c r="H5" s="1282"/>
      <c r="I5" s="1282"/>
      <c r="J5" s="1282"/>
      <c r="K5" s="1282"/>
      <c r="L5" s="1282"/>
      <c r="M5" s="1282"/>
      <c r="N5" s="1282"/>
      <c r="O5" s="1282"/>
      <c r="P5" s="1282"/>
      <c r="Q5" s="1282"/>
      <c r="R5" s="1282"/>
      <c r="S5" s="1282"/>
      <c r="T5" s="1282"/>
      <c r="U5" s="1282"/>
      <c r="V5" s="1282"/>
      <c r="W5" s="1282"/>
      <c r="X5" s="1282"/>
      <c r="Y5" s="1282"/>
      <c r="Z5" s="1282"/>
      <c r="AA5" s="1282"/>
      <c r="AB5" s="1282"/>
      <c r="AC5" s="1282"/>
      <c r="AD5" s="1282"/>
      <c r="AE5" s="1282"/>
      <c r="AF5" s="1282"/>
      <c r="AG5" s="45"/>
      <c r="AH5" s="96"/>
      <c r="AI5" s="1"/>
      <c r="AJ5" s="1"/>
      <c r="AK5" s="1"/>
      <c r="AL5" s="1"/>
      <c r="AM5" s="1"/>
      <c r="AN5" s="1"/>
      <c r="AO5" s="1"/>
      <c r="AP5" s="1"/>
      <c r="AQ5" s="1"/>
    </row>
    <row r="6" spans="2:46" ht="15" customHeight="1">
      <c r="B6" s="91"/>
      <c r="C6" s="45"/>
      <c r="D6" s="94"/>
      <c r="E6" s="95"/>
      <c r="F6" s="1272" t="s">
        <v>161</v>
      </c>
      <c r="G6" s="1273"/>
      <c r="H6" s="1272" t="s">
        <v>162</v>
      </c>
      <c r="I6" s="1273"/>
      <c r="J6" s="1273"/>
      <c r="K6" s="1273"/>
      <c r="L6" s="1273"/>
      <c r="M6" s="1273"/>
      <c r="N6" s="1273"/>
      <c r="O6" s="1276"/>
      <c r="P6" s="1272" t="s">
        <v>163</v>
      </c>
      <c r="Q6" s="1273"/>
      <c r="R6" s="1273"/>
      <c r="S6" s="1276"/>
      <c r="T6" s="1272" t="s">
        <v>164</v>
      </c>
      <c r="U6" s="1273"/>
      <c r="V6" s="1273"/>
      <c r="W6" s="1273"/>
      <c r="X6" s="1276"/>
      <c r="Y6" s="1272" t="s">
        <v>165</v>
      </c>
      <c r="Z6" s="1273"/>
      <c r="AA6" s="1273"/>
      <c r="AB6" s="1273"/>
      <c r="AC6" s="1273"/>
      <c r="AD6" s="1283" t="s">
        <v>166</v>
      </c>
      <c r="AE6" s="1268"/>
      <c r="AF6" s="1268"/>
      <c r="AG6" s="1268"/>
      <c r="AH6" s="96"/>
      <c r="AI6" s="1"/>
      <c r="AJ6" s="1"/>
      <c r="AK6" s="1"/>
      <c r="AL6" s="1"/>
      <c r="AM6" s="1"/>
      <c r="AN6" s="1"/>
      <c r="AO6" s="1"/>
      <c r="AP6" s="1"/>
      <c r="AQ6" s="1"/>
    </row>
    <row r="7" spans="2:46" ht="24.6" customHeight="1">
      <c r="B7" s="91"/>
      <c r="C7" s="45"/>
      <c r="D7" s="94"/>
      <c r="E7" s="95"/>
      <c r="F7" s="1274"/>
      <c r="G7" s="1275"/>
      <c r="H7" s="1274"/>
      <c r="I7" s="1275"/>
      <c r="J7" s="1275"/>
      <c r="K7" s="1275"/>
      <c r="L7" s="1275"/>
      <c r="M7" s="1275"/>
      <c r="N7" s="1275"/>
      <c r="O7" s="1277"/>
      <c r="P7" s="1274"/>
      <c r="Q7" s="1275"/>
      <c r="R7" s="1275"/>
      <c r="S7" s="1277"/>
      <c r="T7" s="1274"/>
      <c r="U7" s="1275"/>
      <c r="V7" s="1275"/>
      <c r="W7" s="1275"/>
      <c r="X7" s="1277"/>
      <c r="Y7" s="1274"/>
      <c r="Z7" s="1275"/>
      <c r="AA7" s="1275"/>
      <c r="AB7" s="1275"/>
      <c r="AC7" s="1275"/>
      <c r="AD7" s="1268"/>
      <c r="AE7" s="1268"/>
      <c r="AF7" s="1268"/>
      <c r="AG7" s="1268"/>
      <c r="AH7" s="96"/>
      <c r="AI7" s="1"/>
      <c r="AJ7" s="1"/>
      <c r="AK7" s="1"/>
      <c r="AL7" s="1"/>
      <c r="AM7" s="1"/>
      <c r="AN7" s="1"/>
      <c r="AO7" s="1"/>
      <c r="AP7" s="1"/>
      <c r="AQ7" s="1"/>
    </row>
    <row r="8" spans="2:46" ht="19.5" customHeight="1">
      <c r="B8" s="91"/>
      <c r="C8" s="45"/>
      <c r="D8" s="94"/>
      <c r="E8" s="95"/>
      <c r="F8" s="1267">
        <v>1</v>
      </c>
      <c r="G8" s="1268"/>
      <c r="H8" s="1269"/>
      <c r="I8" s="1270"/>
      <c r="J8" s="1270"/>
      <c r="K8" s="1270"/>
      <c r="L8" s="1270"/>
      <c r="M8" s="1270"/>
      <c r="N8" s="1270"/>
      <c r="O8" s="1270"/>
      <c r="P8" s="1233"/>
      <c r="Q8" s="1234"/>
      <c r="R8" s="1234"/>
      <c r="S8" s="1234"/>
      <c r="T8" s="1278"/>
      <c r="U8" s="1279"/>
      <c r="V8" s="1279"/>
      <c r="W8" s="1279"/>
      <c r="X8" s="1279"/>
      <c r="Y8" s="1280"/>
      <c r="Z8" s="1281"/>
      <c r="AA8" s="1281"/>
      <c r="AB8" s="1281"/>
      <c r="AC8" s="1281"/>
      <c r="AD8" s="1280"/>
      <c r="AE8" s="1281"/>
      <c r="AF8" s="1281"/>
      <c r="AG8" s="1281"/>
      <c r="AH8" s="96"/>
      <c r="AI8" s="1"/>
      <c r="AJ8" s="1"/>
      <c r="AK8" s="1"/>
      <c r="AL8" s="1"/>
      <c r="AM8" s="1"/>
      <c r="AN8" s="1"/>
      <c r="AO8" s="1"/>
      <c r="AP8" s="1"/>
      <c r="AQ8" s="1"/>
    </row>
    <row r="9" spans="2:46" ht="19.5" customHeight="1">
      <c r="B9" s="91"/>
      <c r="C9" s="45"/>
      <c r="D9" s="94"/>
      <c r="E9" s="95"/>
      <c r="F9" s="1267">
        <v>2</v>
      </c>
      <c r="G9" s="1268"/>
      <c r="H9" s="1269"/>
      <c r="I9" s="1270"/>
      <c r="J9" s="1270"/>
      <c r="K9" s="1270"/>
      <c r="L9" s="1270"/>
      <c r="M9" s="1270"/>
      <c r="N9" s="1270"/>
      <c r="O9" s="1270"/>
      <c r="P9" s="1233"/>
      <c r="Q9" s="1234"/>
      <c r="R9" s="1234"/>
      <c r="S9" s="1234"/>
      <c r="T9" s="1278"/>
      <c r="U9" s="1279"/>
      <c r="V9" s="1279"/>
      <c r="W9" s="1279"/>
      <c r="X9" s="1279"/>
      <c r="Y9" s="1280"/>
      <c r="Z9" s="1281"/>
      <c r="AA9" s="1281"/>
      <c r="AB9" s="1281"/>
      <c r="AC9" s="1281"/>
      <c r="AD9" s="1280"/>
      <c r="AE9" s="1281"/>
      <c r="AF9" s="1281"/>
      <c r="AG9" s="1281"/>
      <c r="AH9" s="96"/>
      <c r="AI9" s="1"/>
      <c r="AJ9" s="1"/>
      <c r="AK9" s="1"/>
      <c r="AL9" s="1"/>
      <c r="AM9" s="1"/>
      <c r="AN9" s="1"/>
      <c r="AO9" s="1"/>
      <c r="AP9" s="1"/>
      <c r="AQ9" s="1"/>
    </row>
    <row r="10" spans="2:46" ht="19.5" customHeight="1">
      <c r="B10" s="91"/>
      <c r="C10" s="45"/>
      <c r="D10" s="94"/>
      <c r="E10" s="95"/>
      <c r="F10" s="1267">
        <v>3</v>
      </c>
      <c r="G10" s="1268"/>
      <c r="H10" s="1269"/>
      <c r="I10" s="1270"/>
      <c r="J10" s="1270"/>
      <c r="K10" s="1270"/>
      <c r="L10" s="1270"/>
      <c r="M10" s="1270"/>
      <c r="N10" s="1270"/>
      <c r="O10" s="1270"/>
      <c r="P10" s="1233"/>
      <c r="Q10" s="1234"/>
      <c r="R10" s="1234"/>
      <c r="S10" s="1234"/>
      <c r="T10" s="1278"/>
      <c r="U10" s="1279"/>
      <c r="V10" s="1279"/>
      <c r="W10" s="1279"/>
      <c r="X10" s="1279"/>
      <c r="Y10" s="1280"/>
      <c r="Z10" s="1281"/>
      <c r="AA10" s="1281"/>
      <c r="AB10" s="1281"/>
      <c r="AC10" s="1281"/>
      <c r="AD10" s="1280"/>
      <c r="AE10" s="1281"/>
      <c r="AF10" s="1281"/>
      <c r="AG10" s="1281"/>
      <c r="AH10" s="96"/>
      <c r="AI10" s="1"/>
      <c r="AJ10" s="1"/>
      <c r="AK10" s="1"/>
      <c r="AL10" s="1"/>
      <c r="AM10" s="1"/>
      <c r="AN10" s="1"/>
      <c r="AO10" s="1"/>
      <c r="AP10" s="1"/>
      <c r="AQ10" s="1"/>
    </row>
    <row r="11" spans="2:46" ht="19.5" customHeight="1">
      <c r="B11" s="91"/>
      <c r="C11" s="45"/>
      <c r="D11" s="94"/>
      <c r="E11" s="95"/>
      <c r="F11" s="98"/>
      <c r="G11" s="58"/>
      <c r="H11" s="99"/>
      <c r="I11" s="100"/>
      <c r="J11" s="100"/>
      <c r="K11" s="100"/>
      <c r="L11" s="100"/>
      <c r="M11" s="100"/>
      <c r="N11" s="100"/>
      <c r="O11" s="100"/>
      <c r="P11" s="101"/>
      <c r="Q11" s="102"/>
      <c r="R11" s="102"/>
      <c r="S11" s="102"/>
      <c r="T11" s="99"/>
      <c r="U11" s="100"/>
      <c r="V11" s="100"/>
      <c r="W11" s="100"/>
      <c r="X11" s="100"/>
      <c r="Y11" s="99"/>
      <c r="Z11" s="100"/>
      <c r="AA11" s="100"/>
      <c r="AB11" s="100"/>
      <c r="AC11" s="100"/>
      <c r="AD11" s="94"/>
      <c r="AE11" s="94"/>
      <c r="AF11" s="94"/>
      <c r="AG11" s="45"/>
      <c r="AH11" s="96"/>
      <c r="AI11" s="1"/>
      <c r="AJ11" s="1"/>
      <c r="AK11" s="1"/>
      <c r="AL11" s="1"/>
      <c r="AM11" s="1"/>
      <c r="AN11" s="1"/>
      <c r="AO11" s="1"/>
      <c r="AP11" s="1"/>
      <c r="AQ11" s="1"/>
    </row>
    <row r="12" spans="2:46" ht="21" customHeight="1">
      <c r="B12" s="91"/>
      <c r="C12" s="45"/>
      <c r="D12" s="95"/>
      <c r="E12" s="94"/>
      <c r="F12" s="94" t="s">
        <v>167</v>
      </c>
      <c r="G12" s="94"/>
      <c r="H12" s="94"/>
      <c r="I12" s="94"/>
      <c r="J12" s="94"/>
      <c r="K12" s="94"/>
      <c r="L12" s="94"/>
      <c r="M12" s="94"/>
      <c r="N12" s="94"/>
      <c r="O12" s="94"/>
      <c r="P12" s="94"/>
      <c r="Q12" s="94"/>
      <c r="R12" s="94"/>
      <c r="S12" s="95"/>
      <c r="T12" s="94"/>
      <c r="Z12" s="1135"/>
      <c r="AA12" s="1136"/>
      <c r="AB12" s="89"/>
      <c r="AC12" s="1205" t="s">
        <v>157</v>
      </c>
      <c r="AD12" s="1205"/>
      <c r="AE12" s="94"/>
      <c r="AF12" s="94"/>
      <c r="AG12" s="45"/>
      <c r="AH12" s="96"/>
      <c r="AI12" s="1"/>
      <c r="AJ12" s="1"/>
      <c r="AK12" s="1"/>
      <c r="AL12" s="1"/>
      <c r="AM12" s="1"/>
      <c r="AN12" s="1"/>
      <c r="AO12" s="1"/>
      <c r="AP12" s="1"/>
      <c r="AQ12" s="1"/>
    </row>
    <row r="13" spans="2:46" ht="21" customHeight="1">
      <c r="B13" s="91"/>
      <c r="C13" s="45"/>
      <c r="D13" s="95"/>
      <c r="E13" s="94"/>
      <c r="F13" s="94"/>
      <c r="G13" s="94"/>
      <c r="H13" s="94"/>
      <c r="I13" s="94"/>
      <c r="J13" s="94"/>
      <c r="K13" s="94"/>
      <c r="L13" s="94"/>
      <c r="M13" s="94"/>
      <c r="N13" s="94"/>
      <c r="O13" s="94"/>
      <c r="P13" s="94"/>
      <c r="Q13" s="94"/>
      <c r="R13" s="94"/>
      <c r="S13" s="95"/>
      <c r="T13" s="94"/>
      <c r="U13" s="94"/>
      <c r="V13" s="94"/>
      <c r="W13" s="94"/>
      <c r="X13" s="94"/>
      <c r="Y13" s="94"/>
      <c r="Z13" s="94"/>
      <c r="AA13" s="94"/>
      <c r="AB13" s="94"/>
      <c r="AC13" s="94"/>
      <c r="AD13" s="94"/>
      <c r="AE13" s="94"/>
      <c r="AF13" s="94"/>
      <c r="AG13" s="45"/>
      <c r="AH13" s="96"/>
      <c r="AI13" s="1"/>
      <c r="AJ13" s="1"/>
      <c r="AK13" s="1"/>
      <c r="AL13" s="1"/>
      <c r="AM13" s="1"/>
      <c r="AN13" s="1"/>
      <c r="AO13" s="1"/>
      <c r="AP13" s="1"/>
      <c r="AQ13" s="1"/>
    </row>
    <row r="14" spans="2:46" ht="19.5" customHeight="1">
      <c r="B14" s="91"/>
      <c r="C14" s="92">
        <v>7</v>
      </c>
      <c r="D14" s="93" t="s">
        <v>168</v>
      </c>
      <c r="E14" s="94"/>
      <c r="F14" s="94"/>
      <c r="G14" s="94"/>
      <c r="H14" s="94"/>
      <c r="I14" s="94"/>
      <c r="J14" s="94"/>
      <c r="K14" s="94"/>
      <c r="L14" s="94"/>
      <c r="M14" s="94"/>
      <c r="N14" s="45"/>
      <c r="Q14" s="1135"/>
      <c r="R14" s="1136"/>
      <c r="T14" s="106" t="s">
        <v>169</v>
      </c>
      <c r="U14" s="75"/>
      <c r="V14" s="94"/>
      <c r="W14" s="104" t="s">
        <v>170</v>
      </c>
      <c r="AA14" s="45"/>
      <c r="AB14" s="45"/>
      <c r="AC14" s="45"/>
      <c r="AD14" s="45"/>
      <c r="AE14" s="94"/>
      <c r="AF14" s="94"/>
      <c r="AG14" s="45"/>
      <c r="AH14" s="96"/>
      <c r="AI14" s="1"/>
      <c r="AJ14" s="1"/>
      <c r="AK14" s="1"/>
    </row>
    <row r="15" spans="2:46" ht="19.5" customHeight="1">
      <c r="B15" s="91"/>
      <c r="C15" s="95"/>
      <c r="D15" s="94"/>
      <c r="E15" s="94"/>
      <c r="F15" s="94"/>
      <c r="G15" s="94"/>
      <c r="H15" s="94"/>
      <c r="I15" s="94"/>
      <c r="J15" s="94"/>
      <c r="K15" s="94"/>
      <c r="L15" s="94"/>
      <c r="M15" s="94"/>
      <c r="N15" s="45"/>
      <c r="Q15" s="105"/>
      <c r="R15" s="106"/>
      <c r="T15" s="106" t="s">
        <v>171</v>
      </c>
      <c r="U15" s="45"/>
      <c r="V15" s="94"/>
      <c r="W15" s="1287" t="s">
        <v>172</v>
      </c>
      <c r="X15" s="1287"/>
      <c r="Y15" s="1287"/>
      <c r="Z15" s="1287"/>
      <c r="AA15" s="1287"/>
      <c r="AB15" s="1287"/>
      <c r="AC15" s="1287"/>
      <c r="AD15" s="1287"/>
      <c r="AE15" s="1287"/>
      <c r="AF15" s="1287"/>
      <c r="AG15" s="1287"/>
      <c r="AH15" s="107"/>
      <c r="AI15" s="1"/>
      <c r="AJ15" s="1"/>
      <c r="AK15" s="1"/>
    </row>
    <row r="16" spans="2:46" ht="19.5" customHeight="1">
      <c r="B16" s="91"/>
      <c r="C16" s="95"/>
      <c r="D16" s="94"/>
      <c r="E16" s="94"/>
      <c r="F16" s="94"/>
      <c r="G16" s="94"/>
      <c r="H16" s="94"/>
      <c r="I16" s="94"/>
      <c r="J16" s="94"/>
      <c r="K16" s="94"/>
      <c r="L16" s="94"/>
      <c r="M16" s="94"/>
      <c r="N16" s="45"/>
      <c r="Z16" s="45"/>
      <c r="AB16" s="45"/>
      <c r="AC16" s="45"/>
      <c r="AD16" s="108"/>
      <c r="AE16" s="108"/>
      <c r="AF16" s="108"/>
      <c r="AG16" s="108"/>
      <c r="AH16" s="107"/>
      <c r="AI16" s="1"/>
      <c r="AJ16" s="1"/>
      <c r="AK16" s="1"/>
    </row>
    <row r="17" spans="2:43" ht="10.95" customHeight="1">
      <c r="B17" s="91"/>
      <c r="C17" s="95"/>
      <c r="D17" s="94"/>
      <c r="E17" s="94"/>
      <c r="F17" s="94"/>
      <c r="G17" s="94"/>
      <c r="H17" s="94"/>
      <c r="I17" s="94"/>
      <c r="J17" s="94"/>
      <c r="K17" s="94"/>
      <c r="L17" s="94"/>
      <c r="M17" s="94"/>
      <c r="N17" s="45"/>
      <c r="O17" s="94"/>
      <c r="P17" s="94"/>
      <c r="Q17" s="94"/>
      <c r="R17" s="94"/>
      <c r="S17" s="95"/>
      <c r="T17" s="94"/>
      <c r="U17" s="94"/>
      <c r="V17" s="94"/>
      <c r="W17" s="103"/>
      <c r="X17" s="95"/>
      <c r="Y17" s="109"/>
      <c r="Z17" s="58"/>
      <c r="AA17" s="58"/>
      <c r="AB17" s="58"/>
      <c r="AC17" s="58"/>
      <c r="AD17" s="58"/>
      <c r="AE17" s="94"/>
      <c r="AF17" s="94"/>
      <c r="AG17" s="45"/>
      <c r="AH17" s="107"/>
      <c r="AI17" s="1"/>
      <c r="AJ17" s="1"/>
      <c r="AK17" s="1"/>
    </row>
    <row r="18" spans="2:43" ht="21" customHeight="1">
      <c r="B18" s="91"/>
      <c r="C18" s="95"/>
      <c r="D18" s="1227" t="s">
        <v>173</v>
      </c>
      <c r="E18" s="1228"/>
      <c r="F18" s="1228"/>
      <c r="G18" s="1228"/>
      <c r="H18" s="1228"/>
      <c r="I18" s="1229"/>
      <c r="J18" s="1293" t="s">
        <v>174</v>
      </c>
      <c r="K18" s="1294"/>
      <c r="L18" s="1294"/>
      <c r="M18" s="1294"/>
      <c r="N18" s="1295"/>
      <c r="O18" s="1227" t="s">
        <v>175</v>
      </c>
      <c r="P18" s="1228"/>
      <c r="Q18" s="1229"/>
      <c r="R18" s="1227" t="s">
        <v>176</v>
      </c>
      <c r="S18" s="1228"/>
      <c r="T18" s="1229"/>
      <c r="U18" s="1284" t="s">
        <v>177</v>
      </c>
      <c r="V18" s="1285"/>
      <c r="W18" s="1285"/>
      <c r="X18" s="1285"/>
      <c r="Y18" s="1286"/>
      <c r="Z18" s="1227" t="s">
        <v>178</v>
      </c>
      <c r="AA18" s="1228"/>
      <c r="AB18" s="1229"/>
      <c r="AC18" s="1227" t="s">
        <v>179</v>
      </c>
      <c r="AD18" s="1228"/>
      <c r="AE18" s="1229"/>
      <c r="AF18" s="1301" t="s">
        <v>180</v>
      </c>
      <c r="AG18" s="1302"/>
      <c r="AH18" s="107"/>
      <c r="AI18" s="1"/>
      <c r="AJ18" s="1"/>
      <c r="AK18" s="1"/>
    </row>
    <row r="19" spans="2:43" ht="21" customHeight="1">
      <c r="B19" s="91"/>
      <c r="C19" s="95"/>
      <c r="D19" s="1230"/>
      <c r="E19" s="1231"/>
      <c r="F19" s="1231"/>
      <c r="G19" s="1231"/>
      <c r="H19" s="1231"/>
      <c r="I19" s="1232"/>
      <c r="J19" s="1296" t="s">
        <v>181</v>
      </c>
      <c r="K19" s="1297"/>
      <c r="L19" s="1298"/>
      <c r="M19" s="1299" t="s">
        <v>182</v>
      </c>
      <c r="N19" s="1300"/>
      <c r="O19" s="1230"/>
      <c r="P19" s="1231"/>
      <c r="Q19" s="1232"/>
      <c r="R19" s="1230"/>
      <c r="S19" s="1231"/>
      <c r="T19" s="1232"/>
      <c r="U19" s="1288" t="s">
        <v>181</v>
      </c>
      <c r="V19" s="1289"/>
      <c r="W19" s="1290"/>
      <c r="X19" s="1291" t="s">
        <v>183</v>
      </c>
      <c r="Y19" s="1292"/>
      <c r="Z19" s="1230"/>
      <c r="AA19" s="1231"/>
      <c r="AB19" s="1232"/>
      <c r="AC19" s="1230"/>
      <c r="AD19" s="1231"/>
      <c r="AE19" s="1232"/>
      <c r="AF19" s="1303"/>
      <c r="AG19" s="1304"/>
      <c r="AH19" s="107"/>
      <c r="AI19" s="1"/>
      <c r="AJ19" s="1"/>
      <c r="AK19" s="1"/>
    </row>
    <row r="20" spans="2:43" ht="19.5" customHeight="1">
      <c r="B20" s="91"/>
      <c r="C20" s="110">
        <v>1</v>
      </c>
      <c r="D20" s="1238"/>
      <c r="E20" s="1239"/>
      <c r="F20" s="1239"/>
      <c r="G20" s="1239"/>
      <c r="H20" s="1239"/>
      <c r="I20" s="1239"/>
      <c r="J20" s="1235"/>
      <c r="K20" s="1236"/>
      <c r="L20" s="1237"/>
      <c r="M20" s="1238"/>
      <c r="N20" s="1242"/>
      <c r="O20" s="1240"/>
      <c r="P20" s="1243"/>
      <c r="Q20" s="1241"/>
      <c r="R20" s="1240"/>
      <c r="S20" s="1243"/>
      <c r="T20" s="1241"/>
      <c r="U20" s="1235"/>
      <c r="V20" s="1236"/>
      <c r="W20" s="1237"/>
      <c r="X20" s="1240"/>
      <c r="Y20" s="1241"/>
      <c r="Z20" s="1240"/>
      <c r="AA20" s="1243"/>
      <c r="AB20" s="1241"/>
      <c r="AC20" s="1239"/>
      <c r="AD20" s="1239"/>
      <c r="AE20" s="1242"/>
      <c r="AF20" s="1305"/>
      <c r="AG20" s="1306"/>
      <c r="AH20" s="107"/>
      <c r="AI20" s="1"/>
      <c r="AJ20" s="1"/>
      <c r="AK20" s="1"/>
    </row>
    <row r="21" spans="2:43" ht="19.5" customHeight="1">
      <c r="B21" s="91"/>
      <c r="C21" s="110">
        <v>2</v>
      </c>
      <c r="D21" s="1238"/>
      <c r="E21" s="1239"/>
      <c r="F21" s="1239"/>
      <c r="G21" s="1239"/>
      <c r="H21" s="1239"/>
      <c r="I21" s="1239"/>
      <c r="J21" s="1235"/>
      <c r="K21" s="1236"/>
      <c r="L21" s="1237"/>
      <c r="M21" s="1238"/>
      <c r="N21" s="1242"/>
      <c r="O21" s="1240"/>
      <c r="P21" s="1243"/>
      <c r="Q21" s="1241"/>
      <c r="R21" s="1240"/>
      <c r="S21" s="1243"/>
      <c r="T21" s="1241"/>
      <c r="U21" s="1235"/>
      <c r="V21" s="1236"/>
      <c r="W21" s="1237"/>
      <c r="X21" s="1240"/>
      <c r="Y21" s="1241"/>
      <c r="Z21" s="1240"/>
      <c r="AA21" s="1243"/>
      <c r="AB21" s="1241"/>
      <c r="AC21" s="1239"/>
      <c r="AD21" s="1239"/>
      <c r="AE21" s="1242"/>
      <c r="AF21" s="1305"/>
      <c r="AG21" s="1306"/>
      <c r="AH21" s="107"/>
      <c r="AI21" s="1"/>
      <c r="AJ21" s="1"/>
      <c r="AK21" s="1"/>
    </row>
    <row r="22" spans="2:43" ht="19.5" customHeight="1">
      <c r="B22" s="91"/>
      <c r="C22" s="110">
        <v>3</v>
      </c>
      <c r="D22" s="1238"/>
      <c r="E22" s="1239"/>
      <c r="F22" s="1239"/>
      <c r="G22" s="1239"/>
      <c r="H22" s="1239"/>
      <c r="I22" s="1239"/>
      <c r="J22" s="1235"/>
      <c r="K22" s="1236"/>
      <c r="L22" s="1237"/>
      <c r="M22" s="1238"/>
      <c r="N22" s="1242"/>
      <c r="O22" s="1240"/>
      <c r="P22" s="1243"/>
      <c r="Q22" s="1241"/>
      <c r="R22" s="1240"/>
      <c r="S22" s="1243"/>
      <c r="T22" s="1241"/>
      <c r="U22" s="1235"/>
      <c r="V22" s="1236"/>
      <c r="W22" s="1237"/>
      <c r="X22" s="1240"/>
      <c r="Y22" s="1241"/>
      <c r="Z22" s="1240"/>
      <c r="AA22" s="1243"/>
      <c r="AB22" s="1241"/>
      <c r="AC22" s="1239"/>
      <c r="AD22" s="1239"/>
      <c r="AE22" s="1242"/>
      <c r="AF22" s="1305"/>
      <c r="AG22" s="1306"/>
      <c r="AH22" s="107"/>
      <c r="AI22" s="1"/>
      <c r="AJ22" s="1"/>
      <c r="AK22" s="1"/>
    </row>
    <row r="23" spans="2:43" ht="19.2" customHeight="1">
      <c r="B23" s="91"/>
      <c r="C23" s="110">
        <v>4</v>
      </c>
      <c r="D23" s="1238"/>
      <c r="E23" s="1239"/>
      <c r="F23" s="1239"/>
      <c r="G23" s="1239"/>
      <c r="H23" s="1239"/>
      <c r="I23" s="1239"/>
      <c r="J23" s="1235"/>
      <c r="K23" s="1236"/>
      <c r="L23" s="1237"/>
      <c r="M23" s="1238"/>
      <c r="N23" s="1242"/>
      <c r="O23" s="1240"/>
      <c r="P23" s="1243"/>
      <c r="Q23" s="1241"/>
      <c r="R23" s="1240"/>
      <c r="S23" s="1243"/>
      <c r="T23" s="1241"/>
      <c r="U23" s="1235"/>
      <c r="V23" s="1236"/>
      <c r="W23" s="1237"/>
      <c r="X23" s="1240"/>
      <c r="Y23" s="1241"/>
      <c r="Z23" s="1240"/>
      <c r="AA23" s="1243"/>
      <c r="AB23" s="1241"/>
      <c r="AC23" s="1239"/>
      <c r="AD23" s="1239"/>
      <c r="AE23" s="1242"/>
      <c r="AF23" s="1305"/>
      <c r="AG23" s="1306"/>
      <c r="AH23" s="107"/>
      <c r="AI23" s="1"/>
      <c r="AJ23" s="1"/>
      <c r="AK23" s="1"/>
      <c r="AL23" s="1"/>
      <c r="AM23" s="1"/>
      <c r="AN23" s="1"/>
      <c r="AO23" s="1"/>
      <c r="AP23" s="1"/>
      <c r="AQ23" s="1"/>
    </row>
    <row r="24" spans="2:43" ht="13.5" customHeight="1">
      <c r="B24" s="91"/>
      <c r="C24" s="104" t="s">
        <v>184</v>
      </c>
      <c r="D24" s="95"/>
      <c r="E24" s="95"/>
      <c r="F24" s="95"/>
      <c r="G24" s="95"/>
      <c r="H24" s="95"/>
      <c r="I24" s="103"/>
      <c r="J24" s="103"/>
      <c r="K24" s="103"/>
      <c r="L24" s="103"/>
      <c r="M24" s="111"/>
      <c r="N24" s="111"/>
      <c r="O24" s="111"/>
      <c r="P24" s="111"/>
      <c r="Q24" s="112"/>
      <c r="R24" s="112"/>
      <c r="S24" s="112"/>
      <c r="T24" s="112"/>
      <c r="U24" s="112"/>
      <c r="V24" s="112"/>
      <c r="W24" s="112"/>
      <c r="X24" s="112"/>
      <c r="Y24" s="112"/>
      <c r="Z24" s="112"/>
      <c r="AA24" s="95"/>
      <c r="AB24" s="95"/>
      <c r="AC24" s="95"/>
      <c r="AD24" s="111"/>
      <c r="AE24" s="111"/>
      <c r="AF24" s="111"/>
      <c r="AG24" s="45"/>
      <c r="AH24" s="107"/>
      <c r="AI24" s="1"/>
      <c r="AJ24" s="1"/>
      <c r="AK24" s="1"/>
      <c r="AL24" s="1"/>
      <c r="AM24" s="1"/>
      <c r="AN24" s="1"/>
      <c r="AO24" s="1"/>
      <c r="AP24" s="1"/>
      <c r="AQ24" s="1"/>
    </row>
    <row r="25" spans="2:43" ht="13.5" customHeight="1">
      <c r="B25" s="91"/>
      <c r="C25" s="104" t="s">
        <v>185</v>
      </c>
      <c r="D25" s="95"/>
      <c r="E25" s="95"/>
      <c r="F25" s="95"/>
      <c r="G25" s="95"/>
      <c r="H25" s="95"/>
      <c r="I25" s="103"/>
      <c r="J25" s="103"/>
      <c r="K25" s="103"/>
      <c r="L25" s="103"/>
      <c r="M25" s="111"/>
      <c r="N25" s="111"/>
      <c r="O25" s="111"/>
      <c r="P25" s="111"/>
      <c r="Q25" s="112"/>
      <c r="R25" s="112"/>
      <c r="S25" s="112"/>
      <c r="T25" s="112"/>
      <c r="U25" s="112"/>
      <c r="V25" s="112"/>
      <c r="W25" s="112"/>
      <c r="X25" s="112"/>
      <c r="Y25" s="112"/>
      <c r="Z25" s="112"/>
      <c r="AA25" s="95"/>
      <c r="AB25" s="95"/>
      <c r="AC25" s="95"/>
      <c r="AD25" s="111"/>
      <c r="AE25" s="111"/>
      <c r="AF25" s="111"/>
      <c r="AG25" s="45"/>
      <c r="AH25" s="107"/>
      <c r="AI25" s="1"/>
      <c r="AJ25" s="1"/>
      <c r="AK25" s="1"/>
      <c r="AL25" s="1"/>
      <c r="AM25" s="1"/>
      <c r="AN25" s="1"/>
      <c r="AO25" s="1"/>
      <c r="AP25" s="1"/>
      <c r="AQ25" s="1"/>
    </row>
    <row r="26" spans="2:43" ht="13.5" customHeight="1">
      <c r="B26" s="91"/>
      <c r="C26" s="104" t="s">
        <v>186</v>
      </c>
      <c r="D26" s="95"/>
      <c r="E26" s="95"/>
      <c r="F26" s="95"/>
      <c r="G26" s="95"/>
      <c r="H26" s="95"/>
      <c r="I26" s="103"/>
      <c r="J26" s="103"/>
      <c r="K26" s="103"/>
      <c r="L26" s="103"/>
      <c r="M26" s="111"/>
      <c r="N26" s="111"/>
      <c r="O26" s="111"/>
      <c r="P26" s="111"/>
      <c r="Q26" s="112"/>
      <c r="R26" s="112"/>
      <c r="S26" s="112"/>
      <c r="T26" s="112"/>
      <c r="U26" s="112"/>
      <c r="V26" s="112"/>
      <c r="W26" s="112"/>
      <c r="X26" s="112"/>
      <c r="Y26" s="112"/>
      <c r="Z26" s="112"/>
      <c r="AA26" s="95"/>
      <c r="AB26" s="95"/>
      <c r="AC26" s="95"/>
      <c r="AD26" s="111"/>
      <c r="AE26" s="111"/>
      <c r="AF26" s="111"/>
      <c r="AG26" s="45"/>
      <c r="AH26" s="107"/>
      <c r="AI26" s="1"/>
      <c r="AJ26" s="1"/>
      <c r="AK26" s="1"/>
      <c r="AL26" s="1"/>
      <c r="AM26" s="1"/>
      <c r="AN26" s="1"/>
      <c r="AO26" s="1"/>
      <c r="AP26" s="1"/>
      <c r="AQ26" s="1"/>
    </row>
    <row r="27" spans="2:43" ht="14.4" customHeight="1">
      <c r="B27" s="91"/>
      <c r="C27" s="104" t="s">
        <v>187</v>
      </c>
      <c r="D27" s="95"/>
      <c r="E27" s="95"/>
      <c r="F27" s="95"/>
      <c r="G27" s="95"/>
      <c r="H27" s="95"/>
      <c r="I27" s="103"/>
      <c r="J27" s="103"/>
      <c r="K27" s="103"/>
      <c r="L27" s="103"/>
      <c r="M27" s="111"/>
      <c r="N27" s="111"/>
      <c r="O27" s="111"/>
      <c r="P27" s="111"/>
      <c r="Q27" s="112"/>
      <c r="R27" s="112"/>
      <c r="S27" s="112"/>
      <c r="T27" s="112"/>
      <c r="U27" s="112"/>
      <c r="V27" s="112"/>
      <c r="W27" s="112"/>
      <c r="X27" s="112"/>
      <c r="Y27" s="112"/>
      <c r="Z27" s="112"/>
      <c r="AA27" s="95"/>
      <c r="AB27" s="95"/>
      <c r="AC27" s="95"/>
      <c r="AD27" s="111"/>
      <c r="AE27" s="111"/>
      <c r="AF27" s="111"/>
      <c r="AG27" s="45"/>
      <c r="AH27" s="107"/>
      <c r="AI27" s="1"/>
      <c r="AJ27" s="1"/>
      <c r="AK27" s="1"/>
      <c r="AL27" s="1"/>
      <c r="AM27" s="1"/>
      <c r="AN27" s="1"/>
      <c r="AO27" s="1"/>
      <c r="AP27" s="1"/>
      <c r="AQ27" s="1"/>
    </row>
    <row r="28" spans="2:43" ht="13.5" customHeight="1">
      <c r="B28" s="91"/>
      <c r="C28" s="104" t="s">
        <v>188</v>
      </c>
      <c r="D28" s="95"/>
      <c r="E28" s="95"/>
      <c r="F28" s="95"/>
      <c r="G28" s="95"/>
      <c r="H28" s="95"/>
      <c r="I28" s="103"/>
      <c r="J28" s="103"/>
      <c r="K28" s="103"/>
      <c r="L28" s="103"/>
      <c r="M28" s="111"/>
      <c r="N28" s="111"/>
      <c r="O28" s="111"/>
      <c r="P28" s="111"/>
      <c r="Q28" s="112"/>
      <c r="R28" s="112"/>
      <c r="S28" s="112"/>
      <c r="T28" s="112"/>
      <c r="U28" s="112"/>
      <c r="V28" s="112"/>
      <c r="W28" s="112"/>
      <c r="X28" s="112"/>
      <c r="Y28" s="112"/>
      <c r="Z28" s="112"/>
      <c r="AA28" s="95"/>
      <c r="AB28" s="95"/>
      <c r="AC28" s="95"/>
      <c r="AD28" s="111"/>
      <c r="AE28" s="111"/>
      <c r="AF28" s="111"/>
      <c r="AG28" s="45"/>
      <c r="AH28" s="107"/>
      <c r="AI28" s="1"/>
      <c r="AJ28" s="1"/>
      <c r="AK28" s="1"/>
      <c r="AL28" s="1"/>
      <c r="AM28" s="1"/>
      <c r="AN28" s="1"/>
      <c r="AO28" s="1"/>
      <c r="AP28" s="1"/>
      <c r="AQ28" s="1"/>
    </row>
    <row r="29" spans="2:43" ht="19.2" customHeight="1">
      <c r="B29" s="91"/>
      <c r="C29" s="104"/>
      <c r="D29" s="95"/>
      <c r="E29" s="95"/>
      <c r="F29" s="95"/>
      <c r="G29" s="95"/>
      <c r="H29" s="95"/>
      <c r="I29" s="103"/>
      <c r="J29" s="103"/>
      <c r="K29" s="103"/>
      <c r="L29" s="103"/>
      <c r="M29" s="111"/>
      <c r="N29" s="111"/>
      <c r="O29" s="111"/>
      <c r="P29" s="111"/>
      <c r="Q29" s="112"/>
      <c r="R29" s="112"/>
      <c r="S29" s="112"/>
      <c r="T29" s="112"/>
      <c r="U29" s="112"/>
      <c r="V29" s="112"/>
      <c r="W29" s="112"/>
      <c r="X29" s="112"/>
      <c r="Y29" s="112"/>
      <c r="Z29" s="112"/>
      <c r="AA29" s="95"/>
      <c r="AB29" s="95"/>
      <c r="AC29" s="95"/>
      <c r="AD29" s="111"/>
      <c r="AE29" s="111"/>
      <c r="AF29" s="111"/>
      <c r="AG29" s="45"/>
      <c r="AH29" s="107"/>
      <c r="AI29" s="1"/>
      <c r="AJ29" s="1"/>
      <c r="AK29" s="1"/>
      <c r="AL29" s="1"/>
      <c r="AM29" s="1"/>
      <c r="AN29" s="1"/>
      <c r="AO29" s="1"/>
      <c r="AP29" s="1"/>
      <c r="AQ29" s="1"/>
    </row>
    <row r="30" spans="2:43" ht="19.2" customHeight="1">
      <c r="B30" s="91"/>
      <c r="C30" s="95"/>
      <c r="D30" s="94"/>
      <c r="E30" s="94"/>
      <c r="F30" s="94"/>
      <c r="G30" s="94"/>
      <c r="H30" s="94"/>
      <c r="I30" s="94"/>
      <c r="J30" s="94"/>
      <c r="K30" s="94"/>
      <c r="L30" s="94"/>
      <c r="M30" s="94"/>
      <c r="N30" s="45"/>
      <c r="O30" s="94"/>
      <c r="P30" s="94"/>
      <c r="Q30" s="94"/>
      <c r="R30" s="94"/>
      <c r="S30" s="95"/>
      <c r="T30" s="94"/>
      <c r="U30" s="94"/>
      <c r="V30" s="94"/>
      <c r="W30" s="94"/>
      <c r="X30" s="94"/>
      <c r="Y30" s="94"/>
      <c r="Z30" s="94"/>
      <c r="AA30" s="94"/>
      <c r="AB30" s="94"/>
      <c r="AC30" s="94"/>
      <c r="AD30" s="94"/>
      <c r="AE30" s="94"/>
      <c r="AF30" s="94"/>
      <c r="AG30" s="45"/>
      <c r="AH30" s="107"/>
      <c r="AI30" s="1"/>
      <c r="AJ30" s="1"/>
      <c r="AK30" s="1"/>
      <c r="AL30" s="1"/>
      <c r="AM30" s="1"/>
      <c r="AN30" s="1"/>
      <c r="AO30" s="1"/>
      <c r="AP30" s="1"/>
      <c r="AQ30" s="1"/>
    </row>
    <row r="31" spans="2:43" ht="19.2" customHeight="1">
      <c r="B31" s="91"/>
      <c r="C31" s="113">
        <v>8</v>
      </c>
      <c r="D31" s="114" t="s">
        <v>189</v>
      </c>
      <c r="E31" s="115"/>
      <c r="F31" s="115"/>
      <c r="G31" s="115"/>
      <c r="H31" s="115"/>
      <c r="I31" s="115"/>
      <c r="J31" s="115"/>
      <c r="K31" s="115"/>
      <c r="L31" s="115"/>
      <c r="M31" s="115"/>
      <c r="N31" s="115"/>
      <c r="O31" s="115"/>
      <c r="P31" s="115"/>
      <c r="Q31" s="115"/>
      <c r="R31" s="116"/>
      <c r="S31" s="115"/>
      <c r="T31" s="115"/>
      <c r="U31" s="1135"/>
      <c r="V31" s="1136"/>
      <c r="X31" s="106" t="s">
        <v>169</v>
      </c>
      <c r="Y31" s="75"/>
      <c r="Z31" s="94"/>
      <c r="AA31" s="104" t="s">
        <v>190</v>
      </c>
      <c r="AB31" s="115"/>
      <c r="AC31" s="115"/>
      <c r="AD31" s="115"/>
      <c r="AE31" s="115"/>
      <c r="AF31" s="115"/>
      <c r="AG31" s="45"/>
      <c r="AH31" s="107"/>
      <c r="AI31" s="1"/>
      <c r="AJ31" s="1"/>
      <c r="AK31" s="1"/>
      <c r="AL31" s="1"/>
      <c r="AM31" s="1"/>
      <c r="AN31" s="1"/>
      <c r="AO31" s="1"/>
      <c r="AP31" s="1"/>
      <c r="AQ31" s="1"/>
    </row>
    <row r="32" spans="2:43" ht="19.2" customHeight="1">
      <c r="B32" s="91"/>
      <c r="C32" s="113"/>
      <c r="D32" s="114"/>
      <c r="E32" s="115"/>
      <c r="F32" s="115"/>
      <c r="G32" s="115"/>
      <c r="H32" s="115"/>
      <c r="I32" s="115"/>
      <c r="J32" s="115"/>
      <c r="K32" s="115"/>
      <c r="L32" s="115"/>
      <c r="M32" s="115"/>
      <c r="N32" s="115"/>
      <c r="O32" s="115"/>
      <c r="P32" s="115"/>
      <c r="Q32" s="115"/>
      <c r="R32" s="116"/>
      <c r="S32" s="115"/>
      <c r="T32" s="115"/>
      <c r="U32" s="105"/>
      <c r="V32" s="106"/>
      <c r="W32" s="115"/>
      <c r="X32" s="115"/>
      <c r="Y32" s="115"/>
      <c r="Z32" s="115"/>
      <c r="AA32" s="115"/>
      <c r="AB32" s="115"/>
      <c r="AC32" s="115"/>
      <c r="AD32" s="115"/>
      <c r="AE32" s="115"/>
      <c r="AF32" s="115"/>
      <c r="AG32" s="45"/>
      <c r="AH32" s="107"/>
      <c r="AI32" s="1"/>
      <c r="AJ32" s="1"/>
      <c r="AK32" s="1"/>
      <c r="AL32" s="1"/>
      <c r="AM32" s="1"/>
      <c r="AN32" s="1"/>
      <c r="AO32" s="1"/>
      <c r="AP32" s="1"/>
      <c r="AQ32" s="1"/>
    </row>
    <row r="33" spans="2:43" ht="19.2" customHeight="1">
      <c r="B33" s="91"/>
      <c r="C33" s="113"/>
      <c r="D33" s="114" t="s">
        <v>191</v>
      </c>
      <c r="E33" s="115"/>
      <c r="F33" s="115"/>
      <c r="G33" s="115"/>
      <c r="H33" s="115"/>
      <c r="I33" s="115"/>
      <c r="J33" s="115"/>
      <c r="K33" s="115"/>
      <c r="L33" s="115"/>
      <c r="M33" s="115"/>
      <c r="N33" s="115"/>
      <c r="O33" s="115"/>
      <c r="P33" s="115"/>
      <c r="Q33" s="115"/>
      <c r="R33" s="116"/>
      <c r="S33" s="115"/>
      <c r="T33" s="115"/>
      <c r="U33" s="115"/>
      <c r="V33" s="115"/>
      <c r="W33" s="115"/>
      <c r="X33" s="115"/>
      <c r="Y33" s="115"/>
      <c r="Z33" s="115"/>
      <c r="AA33" s="115"/>
      <c r="AB33" s="115"/>
      <c r="AC33" s="115"/>
      <c r="AD33" s="115"/>
      <c r="AE33" s="115"/>
      <c r="AF33" s="115"/>
      <c r="AG33" s="45"/>
      <c r="AH33" s="107"/>
      <c r="AI33" s="1"/>
      <c r="AJ33" s="1"/>
      <c r="AK33" s="1"/>
      <c r="AL33" s="1"/>
      <c r="AM33" s="1"/>
      <c r="AN33" s="1"/>
      <c r="AO33" s="1"/>
      <c r="AP33" s="1"/>
      <c r="AQ33" s="1"/>
    </row>
    <row r="34" spans="2:43" ht="19.2" customHeight="1">
      <c r="B34" s="91"/>
      <c r="C34" s="116"/>
      <c r="D34" s="1264" t="s">
        <v>192</v>
      </c>
      <c r="E34" s="1264"/>
      <c r="F34" s="1264"/>
      <c r="G34" s="1264"/>
      <c r="H34" s="1264"/>
      <c r="I34" s="1264"/>
      <c r="J34" s="1264"/>
      <c r="K34" s="1264"/>
      <c r="L34" s="1264"/>
      <c r="M34" s="1264"/>
      <c r="N34" s="1264"/>
      <c r="O34" s="1264"/>
      <c r="P34" s="1264"/>
      <c r="Q34" s="1264"/>
      <c r="R34" s="1264"/>
      <c r="S34" s="1264"/>
      <c r="T34" s="1264"/>
      <c r="U34" s="1264"/>
      <c r="V34" s="1264"/>
      <c r="W34" s="1264"/>
      <c r="X34" s="1264"/>
      <c r="Y34" s="1264"/>
      <c r="Z34" s="1264"/>
      <c r="AA34" s="1264"/>
      <c r="AB34" s="1264"/>
      <c r="AC34" s="1264"/>
      <c r="AD34" s="1264"/>
      <c r="AE34" s="1264"/>
      <c r="AF34" s="1264"/>
      <c r="AG34" s="45"/>
      <c r="AH34" s="107"/>
      <c r="AI34" s="1"/>
      <c r="AJ34" s="1"/>
      <c r="AK34" s="1"/>
      <c r="AL34" s="1"/>
      <c r="AM34" s="1"/>
      <c r="AN34" s="1"/>
      <c r="AO34" s="1"/>
      <c r="AP34" s="1"/>
      <c r="AQ34" s="1"/>
    </row>
    <row r="35" spans="2:43" ht="19.2" customHeight="1">
      <c r="B35" s="91"/>
      <c r="C35" s="116"/>
      <c r="D35" s="1264"/>
      <c r="E35" s="1264"/>
      <c r="F35" s="1264"/>
      <c r="G35" s="1264"/>
      <c r="H35" s="1264"/>
      <c r="I35" s="1264"/>
      <c r="J35" s="1264"/>
      <c r="K35" s="1264"/>
      <c r="L35" s="1264"/>
      <c r="M35" s="1264"/>
      <c r="N35" s="1264"/>
      <c r="O35" s="1264"/>
      <c r="P35" s="1264"/>
      <c r="Q35" s="1264"/>
      <c r="R35" s="1264"/>
      <c r="S35" s="1264"/>
      <c r="T35" s="1264"/>
      <c r="U35" s="1264"/>
      <c r="V35" s="1264"/>
      <c r="W35" s="1264"/>
      <c r="X35" s="1264"/>
      <c r="Y35" s="1264"/>
      <c r="Z35" s="1264"/>
      <c r="AA35" s="1264"/>
      <c r="AB35" s="1264"/>
      <c r="AC35" s="1264"/>
      <c r="AD35" s="1264"/>
      <c r="AE35" s="1264"/>
      <c r="AF35" s="1264"/>
      <c r="AG35" s="45"/>
      <c r="AH35" s="107"/>
      <c r="AI35" s="1"/>
      <c r="AJ35" s="1"/>
      <c r="AK35" s="1"/>
      <c r="AL35" s="1"/>
      <c r="AM35" s="1"/>
      <c r="AN35" s="1"/>
      <c r="AO35" s="1"/>
      <c r="AP35" s="1"/>
      <c r="AQ35" s="1"/>
    </row>
    <row r="36" spans="2:43" ht="19.2" customHeight="1">
      <c r="B36" s="91"/>
      <c r="C36" s="115"/>
      <c r="D36" s="116"/>
      <c r="E36" s="1248" t="s">
        <v>161</v>
      </c>
      <c r="F36" s="1249"/>
      <c r="G36" s="1248" t="s">
        <v>193</v>
      </c>
      <c r="H36" s="1249"/>
      <c r="I36" s="1249"/>
      <c r="J36" s="1249"/>
      <c r="K36" s="1249"/>
      <c r="L36" s="1249"/>
      <c r="M36" s="1250"/>
      <c r="N36" s="1248" t="s">
        <v>194</v>
      </c>
      <c r="O36" s="1249"/>
      <c r="P36" s="1249"/>
      <c r="Q36" s="1249"/>
      <c r="R36" s="1249"/>
      <c r="S36" s="1249"/>
      <c r="T36" s="1249"/>
      <c r="U36" s="1250"/>
      <c r="V36" s="1254" t="s">
        <v>195</v>
      </c>
      <c r="W36" s="1254"/>
      <c r="X36" s="1254"/>
      <c r="Y36" s="1254"/>
      <c r="Z36" s="1254" t="s">
        <v>196</v>
      </c>
      <c r="AA36" s="1254"/>
      <c r="AB36" s="1254"/>
      <c r="AC36" s="1254"/>
      <c r="AD36" s="1263"/>
      <c r="AE36" s="115"/>
      <c r="AF36" s="115"/>
      <c r="AG36" s="45"/>
      <c r="AH36" s="107"/>
      <c r="AI36" s="1"/>
      <c r="AJ36" s="1"/>
      <c r="AK36" s="1"/>
      <c r="AL36" s="1"/>
      <c r="AM36" s="1"/>
      <c r="AN36" s="1"/>
      <c r="AO36" s="1"/>
      <c r="AP36" s="1"/>
      <c r="AQ36" s="1"/>
    </row>
    <row r="37" spans="2:43" ht="19.2" customHeight="1">
      <c r="B37" s="91"/>
      <c r="C37" s="115"/>
      <c r="D37" s="116"/>
      <c r="E37" s="1251"/>
      <c r="F37" s="1252"/>
      <c r="G37" s="1251"/>
      <c r="H37" s="1252"/>
      <c r="I37" s="1252"/>
      <c r="J37" s="1252"/>
      <c r="K37" s="1252"/>
      <c r="L37" s="1252"/>
      <c r="M37" s="1253"/>
      <c r="N37" s="1251"/>
      <c r="O37" s="1252"/>
      <c r="P37" s="1252"/>
      <c r="Q37" s="1252"/>
      <c r="R37" s="1252"/>
      <c r="S37" s="1252"/>
      <c r="T37" s="1252"/>
      <c r="U37" s="1253"/>
      <c r="V37" s="1254"/>
      <c r="W37" s="1254"/>
      <c r="X37" s="1254"/>
      <c r="Y37" s="1254"/>
      <c r="Z37" s="1254"/>
      <c r="AA37" s="1254"/>
      <c r="AB37" s="1254"/>
      <c r="AC37" s="1254"/>
      <c r="AD37" s="1263"/>
      <c r="AE37" s="115"/>
      <c r="AF37" s="115"/>
      <c r="AG37" s="45"/>
      <c r="AH37" s="107"/>
      <c r="AI37" s="1"/>
      <c r="AJ37" s="1"/>
      <c r="AK37" s="1"/>
      <c r="AL37" s="1"/>
      <c r="AM37" s="1"/>
      <c r="AN37" s="1"/>
      <c r="AO37" s="1"/>
      <c r="AP37" s="1"/>
      <c r="AQ37" s="1"/>
    </row>
    <row r="38" spans="2:43" ht="19.2" customHeight="1">
      <c r="B38" s="91"/>
      <c r="C38" s="115"/>
      <c r="D38" s="116"/>
      <c r="E38" s="1244">
        <v>1</v>
      </c>
      <c r="F38" s="1245"/>
      <c r="G38" s="1238"/>
      <c r="H38" s="1239"/>
      <c r="I38" s="1239"/>
      <c r="J38" s="1239"/>
      <c r="K38" s="1239"/>
      <c r="L38" s="1239"/>
      <c r="M38" s="1242"/>
      <c r="N38" s="1240"/>
      <c r="O38" s="1243"/>
      <c r="P38" s="1243"/>
      <c r="Q38" s="1243"/>
      <c r="R38" s="1243"/>
      <c r="S38" s="1243"/>
      <c r="T38" s="1243"/>
      <c r="U38" s="1241"/>
      <c r="V38" s="1233"/>
      <c r="W38" s="1234"/>
      <c r="X38" s="1234"/>
      <c r="Y38" s="1234"/>
      <c r="Z38" s="1233"/>
      <c r="AA38" s="1234"/>
      <c r="AB38" s="1234"/>
      <c r="AC38" s="1234"/>
      <c r="AD38" s="117"/>
      <c r="AE38" s="115"/>
      <c r="AF38" s="115"/>
      <c r="AG38" s="45"/>
      <c r="AH38" s="107"/>
      <c r="AI38" s="1"/>
      <c r="AJ38" s="1"/>
      <c r="AK38" s="1"/>
      <c r="AL38" s="1"/>
      <c r="AM38" s="1"/>
      <c r="AN38" s="1"/>
      <c r="AO38" s="1"/>
      <c r="AP38" s="1"/>
      <c r="AQ38" s="1"/>
    </row>
    <row r="39" spans="2:43" ht="19.2" customHeight="1">
      <c r="B39" s="91"/>
      <c r="C39" s="115"/>
      <c r="D39" s="116"/>
      <c r="E39" s="1244">
        <v>2</v>
      </c>
      <c r="F39" s="1245"/>
      <c r="G39" s="1238"/>
      <c r="H39" s="1239"/>
      <c r="I39" s="1239"/>
      <c r="J39" s="1239"/>
      <c r="K39" s="1239"/>
      <c r="L39" s="1239"/>
      <c r="M39" s="1242"/>
      <c r="N39" s="1240"/>
      <c r="O39" s="1243"/>
      <c r="P39" s="1243"/>
      <c r="Q39" s="1243"/>
      <c r="R39" s="1243"/>
      <c r="S39" s="1243"/>
      <c r="T39" s="1243"/>
      <c r="U39" s="1241"/>
      <c r="V39" s="1233"/>
      <c r="W39" s="1234"/>
      <c r="X39" s="1234"/>
      <c r="Y39" s="1234"/>
      <c r="Z39" s="1233"/>
      <c r="AA39" s="1234"/>
      <c r="AB39" s="1234"/>
      <c r="AC39" s="1234"/>
      <c r="AD39" s="117"/>
      <c r="AE39" s="115"/>
      <c r="AF39" s="115"/>
      <c r="AG39" s="45"/>
      <c r="AH39" s="107"/>
      <c r="AI39" s="1"/>
      <c r="AJ39" s="1"/>
      <c r="AK39" s="1"/>
      <c r="AL39" s="1"/>
      <c r="AM39" s="1"/>
      <c r="AN39" s="1"/>
      <c r="AO39" s="1"/>
      <c r="AP39" s="1"/>
      <c r="AQ39" s="1"/>
    </row>
    <row r="40" spans="2:43" ht="19.2" customHeight="1">
      <c r="B40" s="91"/>
      <c r="C40" s="115"/>
      <c r="D40" s="116"/>
      <c r="E40" s="1246">
        <v>3</v>
      </c>
      <c r="F40" s="1247"/>
      <c r="G40" s="1238"/>
      <c r="H40" s="1239"/>
      <c r="I40" s="1239"/>
      <c r="J40" s="1239"/>
      <c r="K40" s="1239"/>
      <c r="L40" s="1239"/>
      <c r="M40" s="1242"/>
      <c r="N40" s="1240"/>
      <c r="O40" s="1243"/>
      <c r="P40" s="1243"/>
      <c r="Q40" s="1243"/>
      <c r="R40" s="1243"/>
      <c r="S40" s="1243"/>
      <c r="T40" s="1243"/>
      <c r="U40" s="1241"/>
      <c r="V40" s="1233"/>
      <c r="W40" s="1234"/>
      <c r="X40" s="1234"/>
      <c r="Y40" s="1234"/>
      <c r="Z40" s="1233"/>
      <c r="AA40" s="1234"/>
      <c r="AB40" s="1234"/>
      <c r="AC40" s="1234"/>
      <c r="AD40" s="117"/>
      <c r="AE40" s="115"/>
      <c r="AF40" s="115"/>
      <c r="AG40" s="45"/>
      <c r="AH40" s="107"/>
      <c r="AI40" s="1"/>
      <c r="AJ40" s="1"/>
      <c r="AK40" s="1"/>
      <c r="AL40" s="1"/>
      <c r="AM40" s="1"/>
      <c r="AN40" s="1"/>
      <c r="AO40" s="1"/>
      <c r="AP40" s="1"/>
      <c r="AQ40" s="1"/>
    </row>
    <row r="41" spans="2:43" ht="19.2" customHeight="1">
      <c r="B41" s="91"/>
      <c r="C41" s="115"/>
      <c r="D41" s="116"/>
      <c r="E41" s="237"/>
      <c r="F41" s="237"/>
      <c r="G41" s="105"/>
      <c r="H41" s="105"/>
      <c r="I41" s="105"/>
      <c r="J41" s="105"/>
      <c r="K41" s="105"/>
      <c r="L41" s="105"/>
      <c r="M41" s="105"/>
      <c r="N41" s="235"/>
      <c r="O41" s="235"/>
      <c r="P41" s="235"/>
      <c r="Q41" s="235"/>
      <c r="R41" s="235"/>
      <c r="S41" s="235"/>
      <c r="T41" s="235"/>
      <c r="U41" s="235"/>
      <c r="V41" s="117"/>
      <c r="W41" s="238"/>
      <c r="X41" s="238"/>
      <c r="Y41" s="238"/>
      <c r="Z41" s="117"/>
      <c r="AA41" s="238"/>
      <c r="AB41" s="238"/>
      <c r="AC41" s="238"/>
      <c r="AD41" s="117"/>
      <c r="AE41" s="115"/>
      <c r="AF41" s="115"/>
      <c r="AG41" s="45"/>
      <c r="AH41" s="107"/>
      <c r="AI41" s="1"/>
      <c r="AJ41" s="1"/>
      <c r="AK41" s="1"/>
      <c r="AL41" s="1"/>
      <c r="AM41" s="1"/>
      <c r="AN41" s="1"/>
      <c r="AO41" s="1"/>
      <c r="AP41" s="1"/>
      <c r="AQ41" s="1"/>
    </row>
    <row r="42" spans="2:43" ht="21" customHeight="1">
      <c r="B42" s="91"/>
      <c r="C42" s="45"/>
      <c r="D42" s="95"/>
      <c r="E42" s="94"/>
      <c r="F42" s="94" t="s">
        <v>167</v>
      </c>
      <c r="G42" s="94"/>
      <c r="H42" s="94"/>
      <c r="I42" s="94"/>
      <c r="J42" s="94"/>
      <c r="K42" s="94"/>
      <c r="L42" s="94"/>
      <c r="M42" s="94"/>
      <c r="N42" s="94"/>
      <c r="O42" s="94"/>
      <c r="P42" s="94"/>
      <c r="Q42" s="94"/>
      <c r="R42" s="94"/>
      <c r="S42" s="95"/>
      <c r="T42" s="94"/>
      <c r="Z42" s="1135"/>
      <c r="AA42" s="1136"/>
      <c r="AB42" s="89"/>
      <c r="AC42" s="1205" t="s">
        <v>157</v>
      </c>
      <c r="AD42" s="1205"/>
      <c r="AE42" s="94"/>
      <c r="AF42" s="94"/>
      <c r="AG42" s="45"/>
      <c r="AH42" s="96"/>
      <c r="AI42" s="1"/>
      <c r="AJ42" s="1"/>
      <c r="AK42" s="1"/>
      <c r="AL42" s="1"/>
      <c r="AM42" s="1"/>
      <c r="AN42" s="1"/>
      <c r="AO42" s="1"/>
      <c r="AP42" s="1"/>
      <c r="AQ42" s="1"/>
    </row>
    <row r="43" spans="2:43" ht="14.4" customHeight="1">
      <c r="B43" s="91"/>
      <c r="C43" s="95"/>
      <c r="D43" s="94"/>
      <c r="E43" s="94"/>
      <c r="F43" s="94"/>
      <c r="G43" s="94"/>
      <c r="H43" s="94"/>
      <c r="I43" s="94"/>
      <c r="J43" s="94"/>
      <c r="K43" s="94"/>
      <c r="L43" s="94"/>
      <c r="M43" s="94"/>
      <c r="N43" s="45"/>
      <c r="O43" s="94"/>
      <c r="P43" s="94"/>
      <c r="Q43" s="94"/>
      <c r="R43" s="94"/>
      <c r="S43" s="95"/>
      <c r="T43" s="94"/>
      <c r="U43" s="94"/>
      <c r="V43" s="94"/>
      <c r="W43" s="94"/>
      <c r="X43" s="94"/>
      <c r="Y43" s="94"/>
      <c r="Z43" s="94"/>
      <c r="AA43" s="94"/>
      <c r="AB43" s="94"/>
      <c r="AC43" s="94"/>
      <c r="AD43" s="94"/>
      <c r="AE43" s="94"/>
      <c r="AF43" s="94"/>
      <c r="AG43" s="45"/>
      <c r="AH43" s="107"/>
      <c r="AI43" s="1"/>
      <c r="AJ43" s="1"/>
      <c r="AK43" s="1"/>
      <c r="AL43" s="1"/>
      <c r="AM43" s="1"/>
      <c r="AN43" s="1"/>
      <c r="AO43" s="1"/>
      <c r="AP43" s="1"/>
      <c r="AQ43" s="1"/>
    </row>
    <row r="44" spans="2:43" ht="19.5" customHeight="1">
      <c r="B44" s="118" t="s">
        <v>84</v>
      </c>
      <c r="C44" s="119"/>
      <c r="D44" s="119"/>
      <c r="E44" s="120"/>
      <c r="F44" s="120"/>
      <c r="G44" s="1265"/>
      <c r="H44" s="1265"/>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6"/>
      <c r="AI44" s="1"/>
      <c r="AJ44" s="1"/>
      <c r="AK44" s="1"/>
      <c r="AL44" s="1"/>
      <c r="AM44" s="1"/>
      <c r="AN44" s="1"/>
      <c r="AO44" s="1"/>
      <c r="AP44" s="1"/>
      <c r="AQ44" s="1"/>
    </row>
    <row r="45" spans="2:43" ht="19.5" customHeight="1">
      <c r="B45" s="1260"/>
      <c r="C45" s="1261"/>
      <c r="D45" s="1261"/>
      <c r="E45" s="1261"/>
      <c r="F45" s="1261"/>
      <c r="G45" s="1261"/>
      <c r="H45" s="1261"/>
      <c r="I45" s="1261"/>
      <c r="J45" s="1261"/>
      <c r="K45" s="1261"/>
      <c r="L45" s="1261"/>
      <c r="M45" s="1261"/>
      <c r="N45" s="1261"/>
      <c r="O45" s="1261"/>
      <c r="P45" s="1261"/>
      <c r="Q45" s="1261"/>
      <c r="R45" s="1261"/>
      <c r="S45" s="1261"/>
      <c r="T45" s="1261"/>
      <c r="U45" s="1261"/>
      <c r="V45" s="1261"/>
      <c r="W45" s="1261"/>
      <c r="X45" s="1261"/>
      <c r="Y45" s="1261"/>
      <c r="Z45" s="1261"/>
      <c r="AA45" s="1261"/>
      <c r="AB45" s="1261"/>
      <c r="AC45" s="1261"/>
      <c r="AD45" s="1261"/>
      <c r="AE45" s="1261"/>
      <c r="AF45" s="1261"/>
      <c r="AG45" s="1261"/>
      <c r="AH45" s="1262"/>
      <c r="AI45" s="1"/>
      <c r="AJ45" s="1"/>
      <c r="AK45" s="1"/>
      <c r="AL45" s="1"/>
      <c r="AM45" s="1"/>
      <c r="AN45" s="1"/>
      <c r="AO45" s="1"/>
      <c r="AP45" s="1"/>
      <c r="AQ45" s="1"/>
    </row>
    <row r="46" spans="2:43" ht="19.5" customHeight="1">
      <c r="B46" s="1260"/>
      <c r="C46" s="1261"/>
      <c r="D46" s="1261"/>
      <c r="E46" s="1261"/>
      <c r="F46" s="1261"/>
      <c r="G46" s="1261"/>
      <c r="H46" s="1261"/>
      <c r="I46" s="1261"/>
      <c r="J46" s="1261"/>
      <c r="K46" s="1261"/>
      <c r="L46" s="1261"/>
      <c r="M46" s="1261"/>
      <c r="N46" s="1261"/>
      <c r="O46" s="1261"/>
      <c r="P46" s="1261"/>
      <c r="Q46" s="1261"/>
      <c r="R46" s="1261"/>
      <c r="S46" s="1261"/>
      <c r="T46" s="1261"/>
      <c r="U46" s="1261"/>
      <c r="V46" s="1261"/>
      <c r="W46" s="1261"/>
      <c r="X46" s="1261"/>
      <c r="Y46" s="1261"/>
      <c r="Z46" s="1261"/>
      <c r="AA46" s="1261"/>
      <c r="AB46" s="1261"/>
      <c r="AC46" s="1261"/>
      <c r="AD46" s="1261"/>
      <c r="AE46" s="1261"/>
      <c r="AF46" s="1261"/>
      <c r="AG46" s="1261"/>
      <c r="AH46" s="1262"/>
      <c r="AI46" s="1"/>
      <c r="AJ46" s="1"/>
      <c r="AK46" s="1"/>
      <c r="AL46" s="1"/>
      <c r="AM46" s="1"/>
      <c r="AN46" s="1"/>
      <c r="AO46" s="1"/>
      <c r="AP46" s="1"/>
      <c r="AQ46" s="1"/>
    </row>
    <row r="47" spans="2:43" ht="19.5" customHeight="1">
      <c r="B47" s="1260"/>
      <c r="C47" s="1261"/>
      <c r="D47" s="1261"/>
      <c r="E47" s="1261"/>
      <c r="F47" s="1261"/>
      <c r="G47" s="1261"/>
      <c r="H47" s="1261"/>
      <c r="I47" s="1261"/>
      <c r="J47" s="1261"/>
      <c r="K47" s="1261"/>
      <c r="L47" s="1261"/>
      <c r="M47" s="1261"/>
      <c r="N47" s="1261"/>
      <c r="O47" s="1261"/>
      <c r="P47" s="1261"/>
      <c r="Q47" s="1261"/>
      <c r="R47" s="1261"/>
      <c r="S47" s="1261"/>
      <c r="T47" s="1261"/>
      <c r="U47" s="1261"/>
      <c r="V47" s="1261"/>
      <c r="W47" s="1261"/>
      <c r="X47" s="1261"/>
      <c r="Y47" s="1261"/>
      <c r="Z47" s="1261"/>
      <c r="AA47" s="1261"/>
      <c r="AB47" s="1261"/>
      <c r="AC47" s="1261"/>
      <c r="AD47" s="1261"/>
      <c r="AE47" s="1261"/>
      <c r="AF47" s="1261"/>
      <c r="AG47" s="1261"/>
      <c r="AH47" s="1262"/>
      <c r="AI47" s="1"/>
      <c r="AJ47" s="1"/>
      <c r="AK47" s="1"/>
      <c r="AL47" s="1"/>
      <c r="AM47" s="1"/>
      <c r="AN47" s="1"/>
      <c r="AO47" s="1"/>
      <c r="AP47" s="1"/>
      <c r="AQ47" s="1"/>
    </row>
    <row r="48" spans="2:43" ht="19.5" customHeight="1">
      <c r="B48" s="1260"/>
      <c r="C48" s="1261"/>
      <c r="D48" s="1261"/>
      <c r="E48" s="1261"/>
      <c r="F48" s="1261"/>
      <c r="G48" s="1261"/>
      <c r="H48" s="1261"/>
      <c r="I48" s="1261"/>
      <c r="J48" s="1261"/>
      <c r="K48" s="1261"/>
      <c r="L48" s="1261"/>
      <c r="M48" s="1261"/>
      <c r="N48" s="1261"/>
      <c r="O48" s="1261"/>
      <c r="P48" s="1261"/>
      <c r="Q48" s="1261"/>
      <c r="R48" s="1261"/>
      <c r="S48" s="1261"/>
      <c r="T48" s="1261"/>
      <c r="U48" s="1261"/>
      <c r="V48" s="1261"/>
      <c r="W48" s="1261"/>
      <c r="X48" s="1261"/>
      <c r="Y48" s="1261"/>
      <c r="Z48" s="1261"/>
      <c r="AA48" s="1261"/>
      <c r="AB48" s="1261"/>
      <c r="AC48" s="1261"/>
      <c r="AD48" s="1261"/>
      <c r="AE48" s="1261"/>
      <c r="AF48" s="1261"/>
      <c r="AG48" s="1261"/>
      <c r="AH48" s="1262"/>
      <c r="AI48" s="1"/>
      <c r="AJ48" s="1"/>
      <c r="AK48" s="1"/>
      <c r="AL48" s="1"/>
      <c r="AM48" s="1"/>
      <c r="AN48" s="1"/>
      <c r="AO48" s="1"/>
      <c r="AP48" s="1"/>
      <c r="AQ48" s="1"/>
    </row>
    <row r="49" spans="2:43" ht="19.5" customHeight="1">
      <c r="B49" s="1260"/>
      <c r="C49" s="1261"/>
      <c r="D49" s="1261"/>
      <c r="E49" s="1261"/>
      <c r="F49" s="1261"/>
      <c r="G49" s="1261"/>
      <c r="H49" s="1261"/>
      <c r="I49" s="1261"/>
      <c r="J49" s="1261"/>
      <c r="K49" s="1261"/>
      <c r="L49" s="1261"/>
      <c r="M49" s="1261"/>
      <c r="N49" s="1261"/>
      <c r="O49" s="1261"/>
      <c r="P49" s="1261"/>
      <c r="Q49" s="1261"/>
      <c r="R49" s="1261"/>
      <c r="S49" s="1261"/>
      <c r="T49" s="1261"/>
      <c r="U49" s="1261"/>
      <c r="V49" s="1261"/>
      <c r="W49" s="1261"/>
      <c r="X49" s="1261"/>
      <c r="Y49" s="1261"/>
      <c r="Z49" s="1261"/>
      <c r="AA49" s="1261"/>
      <c r="AB49" s="1261"/>
      <c r="AC49" s="1261"/>
      <c r="AD49" s="1261"/>
      <c r="AE49" s="1261"/>
      <c r="AF49" s="1261"/>
      <c r="AG49" s="1261"/>
      <c r="AH49" s="1262"/>
      <c r="AI49" s="1"/>
      <c r="AJ49" s="1"/>
      <c r="AK49" s="1"/>
      <c r="AL49" s="1"/>
      <c r="AM49" s="1"/>
      <c r="AN49" s="1"/>
      <c r="AO49" s="1"/>
      <c r="AP49" s="1"/>
      <c r="AQ49" s="1"/>
    </row>
    <row r="50" spans="2:43" ht="19.5" customHeight="1">
      <c r="B50" s="1260"/>
      <c r="C50" s="1261"/>
      <c r="D50" s="1261"/>
      <c r="E50" s="1261"/>
      <c r="F50" s="1261"/>
      <c r="G50" s="1261"/>
      <c r="H50" s="1261"/>
      <c r="I50" s="1261"/>
      <c r="J50" s="1261"/>
      <c r="K50" s="1261"/>
      <c r="L50" s="1261"/>
      <c r="M50" s="1261"/>
      <c r="N50" s="1261"/>
      <c r="O50" s="1261"/>
      <c r="P50" s="1261"/>
      <c r="Q50" s="1261"/>
      <c r="R50" s="1261"/>
      <c r="S50" s="1261"/>
      <c r="T50" s="1261"/>
      <c r="U50" s="1261"/>
      <c r="V50" s="1261"/>
      <c r="W50" s="1261"/>
      <c r="X50" s="1261"/>
      <c r="Y50" s="1261"/>
      <c r="Z50" s="1261"/>
      <c r="AA50" s="1261"/>
      <c r="AB50" s="1261"/>
      <c r="AC50" s="1261"/>
      <c r="AD50" s="1261"/>
      <c r="AE50" s="1261"/>
      <c r="AF50" s="1261"/>
      <c r="AG50" s="1261"/>
      <c r="AH50" s="1262"/>
      <c r="AI50" s="1"/>
      <c r="AJ50" s="1"/>
      <c r="AK50" s="1"/>
      <c r="AL50" s="1"/>
      <c r="AM50" s="1"/>
      <c r="AN50" s="1"/>
      <c r="AO50" s="1"/>
      <c r="AP50" s="1"/>
      <c r="AQ50" s="1"/>
    </row>
    <row r="51" spans="2:43" ht="19.5" customHeight="1">
      <c r="B51" s="1260"/>
      <c r="C51" s="1261"/>
      <c r="D51" s="1261"/>
      <c r="E51" s="1261"/>
      <c r="F51" s="1261"/>
      <c r="G51" s="1261"/>
      <c r="H51" s="1261"/>
      <c r="I51" s="1261"/>
      <c r="J51" s="1261"/>
      <c r="K51" s="1261"/>
      <c r="L51" s="1261"/>
      <c r="M51" s="1261"/>
      <c r="N51" s="1261"/>
      <c r="O51" s="1261"/>
      <c r="P51" s="1261"/>
      <c r="Q51" s="1261"/>
      <c r="R51" s="1261"/>
      <c r="S51" s="1261"/>
      <c r="T51" s="1261"/>
      <c r="U51" s="1261"/>
      <c r="V51" s="1261"/>
      <c r="W51" s="1261"/>
      <c r="X51" s="1261"/>
      <c r="Y51" s="1261"/>
      <c r="Z51" s="1261"/>
      <c r="AA51" s="1261"/>
      <c r="AB51" s="1261"/>
      <c r="AC51" s="1261"/>
      <c r="AD51" s="1261"/>
      <c r="AE51" s="1261"/>
      <c r="AF51" s="1261"/>
      <c r="AG51" s="1261"/>
      <c r="AH51" s="1262"/>
      <c r="AI51" s="1"/>
      <c r="AJ51" s="1"/>
      <c r="AK51" s="1"/>
      <c r="AL51" s="1"/>
      <c r="AM51" s="1"/>
      <c r="AN51" s="1"/>
      <c r="AO51" s="1"/>
      <c r="AP51" s="1"/>
      <c r="AQ51" s="1"/>
    </row>
    <row r="52" spans="2:43" ht="19.5" customHeight="1">
      <c r="B52" s="1257"/>
      <c r="C52" s="1258"/>
      <c r="D52" s="1258"/>
      <c r="E52" s="1258"/>
      <c r="F52" s="1258"/>
      <c r="G52" s="1258"/>
      <c r="H52" s="1258"/>
      <c r="I52" s="1258"/>
      <c r="J52" s="1258"/>
      <c r="K52" s="1258"/>
      <c r="L52" s="1258"/>
      <c r="M52" s="1258"/>
      <c r="N52" s="1258"/>
      <c r="O52" s="1258"/>
      <c r="P52" s="1258"/>
      <c r="Q52" s="1258"/>
      <c r="R52" s="1258"/>
      <c r="S52" s="1258"/>
      <c r="T52" s="1258"/>
      <c r="U52" s="1258"/>
      <c r="V52" s="1258"/>
      <c r="W52" s="1258"/>
      <c r="X52" s="1258"/>
      <c r="Y52" s="1258"/>
      <c r="Z52" s="1258"/>
      <c r="AA52" s="1258"/>
      <c r="AB52" s="1258"/>
      <c r="AC52" s="1258"/>
      <c r="AD52" s="1258"/>
      <c r="AE52" s="1258"/>
      <c r="AF52" s="1259"/>
      <c r="AG52" s="1255">
        <v>4</v>
      </c>
      <c r="AH52" s="1256"/>
      <c r="AI52" s="1"/>
      <c r="AJ52" s="1"/>
      <c r="AK52" s="1"/>
      <c r="AL52" s="1"/>
      <c r="AM52" s="1"/>
      <c r="AN52" s="1"/>
      <c r="AO52" s="1"/>
      <c r="AP52" s="1"/>
      <c r="AQ52" s="1"/>
    </row>
    <row r="53" spans="2:43" ht="14.25" hidden="1" customHeight="1">
      <c r="D53" s="3"/>
      <c r="E53" s="1"/>
      <c r="F53" s="1"/>
      <c r="G53" s="1"/>
      <c r="H53" s="1"/>
      <c r="I53" s="1"/>
      <c r="J53" s="1"/>
      <c r="K53" s="1"/>
      <c r="L53" s="1"/>
      <c r="M53" s="1"/>
      <c r="N53" s="1"/>
      <c r="O53" s="1"/>
      <c r="P53" s="1"/>
      <c r="Q53" s="1"/>
      <c r="R53" s="1"/>
      <c r="S53" s="3"/>
      <c r="T53" s="1"/>
      <c r="U53" s="1"/>
      <c r="V53" s="1"/>
      <c r="W53" s="1"/>
      <c r="X53" s="1"/>
      <c r="Y53" s="1"/>
      <c r="Z53" s="1"/>
      <c r="AA53" s="1"/>
      <c r="AB53" s="1"/>
      <c r="AC53" s="1"/>
      <c r="AD53" s="1"/>
      <c r="AE53" s="1"/>
      <c r="AF53" s="1"/>
      <c r="AG53" s="1"/>
      <c r="AH53" s="1"/>
      <c r="AI53" s="1"/>
      <c r="AJ53" s="1"/>
      <c r="AK53" s="1"/>
      <c r="AL53" s="1"/>
      <c r="AM53" s="1"/>
      <c r="AN53" s="1"/>
      <c r="AO53" s="1"/>
      <c r="AP53" s="1"/>
      <c r="AQ53" s="1"/>
    </row>
    <row r="54" spans="2:43" ht="14.25" hidden="1" customHeight="1">
      <c r="D54" s="3"/>
      <c r="E54" s="1"/>
      <c r="F54" s="1"/>
      <c r="G54" s="1"/>
      <c r="H54" s="1"/>
      <c r="I54" s="1"/>
      <c r="J54" s="1"/>
      <c r="K54" s="1"/>
      <c r="L54" s="1"/>
      <c r="M54" s="1"/>
      <c r="N54" s="1"/>
      <c r="O54" s="1"/>
      <c r="P54" s="1"/>
      <c r="Q54" s="1"/>
      <c r="R54" s="1"/>
      <c r="S54" s="3"/>
      <c r="T54" s="1"/>
      <c r="U54" s="1"/>
      <c r="V54" s="1"/>
      <c r="W54" s="1"/>
      <c r="X54" s="1"/>
      <c r="Y54" s="1"/>
      <c r="Z54" s="1"/>
      <c r="AA54" s="1"/>
      <c r="AB54" s="1"/>
      <c r="AC54" s="1"/>
      <c r="AD54" s="1"/>
      <c r="AE54" s="1"/>
      <c r="AF54" s="1"/>
      <c r="AG54" s="1"/>
      <c r="AH54" s="1"/>
      <c r="AI54" s="1"/>
      <c r="AJ54" s="1"/>
      <c r="AK54" s="1"/>
      <c r="AL54" s="1"/>
      <c r="AM54" s="1"/>
      <c r="AN54" s="1"/>
      <c r="AO54" s="1"/>
      <c r="AP54" s="1"/>
      <c r="AQ54" s="1"/>
    </row>
    <row r="55" spans="2:43" ht="14.25" hidden="1" customHeight="1">
      <c r="D55" s="3"/>
      <c r="E55" s="1"/>
      <c r="F55" s="1"/>
      <c r="G55" s="1"/>
      <c r="H55" s="1"/>
      <c r="I55" s="1"/>
      <c r="J55" s="1"/>
      <c r="K55" s="1"/>
      <c r="L55" s="1"/>
      <c r="M55" s="1"/>
      <c r="N55" s="1"/>
      <c r="O55" s="1"/>
      <c r="P55" s="1"/>
      <c r="Q55" s="1"/>
      <c r="R55" s="1"/>
      <c r="S55" s="3"/>
      <c r="T55" s="1"/>
      <c r="U55" s="1"/>
      <c r="V55" s="1"/>
      <c r="W55" s="1"/>
      <c r="X55" s="1"/>
      <c r="Y55" s="1"/>
      <c r="Z55" s="1"/>
      <c r="AA55" s="1"/>
      <c r="AB55" s="1"/>
      <c r="AC55" s="1"/>
      <c r="AD55" s="1"/>
      <c r="AE55" s="1"/>
      <c r="AF55" s="1"/>
      <c r="AG55" s="1"/>
      <c r="AH55" s="1"/>
      <c r="AI55" s="1"/>
      <c r="AJ55" s="1"/>
      <c r="AK55" s="1"/>
      <c r="AL55" s="1"/>
      <c r="AM55" s="1"/>
      <c r="AN55" s="1"/>
      <c r="AO55" s="1"/>
      <c r="AP55" s="1"/>
      <c r="AQ55" s="1"/>
    </row>
    <row r="56" spans="2:43" ht="14.25" hidden="1" customHeight="1">
      <c r="D56" s="3"/>
      <c r="E56" s="1"/>
      <c r="F56" s="1"/>
      <c r="G56" s="1"/>
      <c r="H56" s="1"/>
      <c r="I56" s="1"/>
      <c r="J56" s="1"/>
      <c r="K56" s="1"/>
      <c r="L56" s="1"/>
      <c r="M56" s="1"/>
      <c r="N56" s="1"/>
      <c r="O56" s="1"/>
      <c r="P56" s="1"/>
      <c r="Q56" s="1"/>
      <c r="R56" s="1"/>
      <c r="S56" s="3"/>
      <c r="T56" s="1"/>
      <c r="U56" s="1"/>
      <c r="V56" s="1"/>
      <c r="W56" s="1"/>
      <c r="X56" s="1"/>
      <c r="Y56" s="1"/>
      <c r="Z56" s="1"/>
      <c r="AA56" s="1"/>
      <c r="AB56" s="1"/>
      <c r="AC56" s="1"/>
      <c r="AD56" s="1"/>
      <c r="AE56" s="1"/>
      <c r="AF56" s="1"/>
      <c r="AG56" s="1"/>
      <c r="AH56" s="1"/>
      <c r="AI56" s="1"/>
      <c r="AJ56" s="1"/>
      <c r="AK56" s="1"/>
      <c r="AL56" s="1"/>
      <c r="AM56" s="1"/>
      <c r="AN56" s="1"/>
      <c r="AO56" s="1"/>
      <c r="AP56" s="1"/>
      <c r="AQ56" s="1"/>
    </row>
    <row r="57" spans="2:43" ht="14.25" hidden="1" customHeight="1">
      <c r="D57" s="3"/>
      <c r="E57" s="1"/>
      <c r="F57" s="1"/>
      <c r="G57" s="1"/>
      <c r="H57" s="1"/>
      <c r="I57" s="1"/>
      <c r="J57" s="1"/>
      <c r="K57" s="1"/>
      <c r="L57" s="1"/>
      <c r="M57" s="1"/>
      <c r="N57" s="1"/>
      <c r="O57" s="1"/>
      <c r="P57" s="1"/>
      <c r="Q57" s="1"/>
      <c r="R57" s="1"/>
      <c r="S57" s="3"/>
      <c r="T57" s="1"/>
      <c r="U57" s="1"/>
      <c r="V57" s="1"/>
      <c r="W57" s="1"/>
      <c r="X57" s="1"/>
      <c r="Y57" s="1"/>
      <c r="Z57" s="1"/>
      <c r="AA57" s="1"/>
      <c r="AB57" s="1"/>
      <c r="AC57" s="1"/>
      <c r="AD57" s="1"/>
      <c r="AE57" s="1"/>
      <c r="AF57" s="1"/>
      <c r="AG57" s="1"/>
      <c r="AH57" s="1"/>
      <c r="AI57" s="1"/>
      <c r="AJ57" s="1"/>
      <c r="AK57" s="1"/>
      <c r="AL57" s="1"/>
      <c r="AM57" s="1"/>
      <c r="AN57" s="1"/>
      <c r="AO57" s="1"/>
      <c r="AP57" s="1"/>
      <c r="AQ57" s="1"/>
    </row>
    <row r="58" spans="2:43" ht="14.25" hidden="1" customHeight="1">
      <c r="D58" s="3"/>
      <c r="E58" s="1"/>
      <c r="F58" s="1"/>
      <c r="G58" s="1"/>
      <c r="H58" s="1"/>
      <c r="I58" s="1"/>
      <c r="J58" s="1"/>
      <c r="K58" s="1"/>
      <c r="L58" s="1"/>
      <c r="M58" s="1"/>
      <c r="N58" s="1"/>
      <c r="O58" s="1"/>
      <c r="P58" s="1"/>
      <c r="Q58" s="1"/>
      <c r="R58" s="1"/>
      <c r="S58" s="3"/>
      <c r="T58" s="1"/>
      <c r="U58" s="1"/>
      <c r="V58" s="1"/>
      <c r="W58" s="1"/>
      <c r="X58" s="1"/>
      <c r="Y58" s="1"/>
      <c r="Z58" s="1"/>
      <c r="AA58" s="1"/>
      <c r="AB58" s="1"/>
      <c r="AC58" s="1"/>
      <c r="AD58" s="1"/>
      <c r="AE58" s="1"/>
      <c r="AF58" s="1"/>
      <c r="AG58" s="1"/>
      <c r="AH58" s="1"/>
      <c r="AI58" s="1"/>
      <c r="AJ58" s="1"/>
      <c r="AK58" s="1"/>
      <c r="AL58" s="1"/>
      <c r="AM58" s="1"/>
      <c r="AN58" s="1"/>
      <c r="AO58" s="1"/>
      <c r="AP58" s="1"/>
      <c r="AQ58" s="1"/>
    </row>
    <row r="59" spans="2:43" ht="14.25" hidden="1" customHeight="1">
      <c r="D59" s="3"/>
      <c r="E59" s="1"/>
      <c r="F59" s="1"/>
      <c r="G59" s="1"/>
      <c r="H59" s="1"/>
      <c r="I59" s="1"/>
      <c r="J59" s="1"/>
      <c r="K59" s="1"/>
      <c r="L59" s="1"/>
      <c r="M59" s="1"/>
      <c r="N59" s="1"/>
      <c r="O59" s="1"/>
      <c r="P59" s="1"/>
      <c r="Q59" s="1"/>
      <c r="R59" s="1"/>
      <c r="S59" s="3"/>
      <c r="T59" s="1"/>
      <c r="U59" s="1"/>
      <c r="V59" s="1"/>
      <c r="W59" s="1"/>
      <c r="X59" s="1"/>
      <c r="Y59" s="1"/>
      <c r="Z59" s="1"/>
      <c r="AA59" s="1"/>
      <c r="AB59" s="1"/>
      <c r="AC59" s="1"/>
      <c r="AD59" s="1"/>
      <c r="AE59" s="1"/>
      <c r="AF59" s="1"/>
      <c r="AG59" s="1"/>
      <c r="AH59" s="1"/>
      <c r="AI59" s="1"/>
      <c r="AJ59" s="1"/>
      <c r="AK59" s="1"/>
      <c r="AL59" s="1"/>
      <c r="AM59" s="1"/>
      <c r="AN59" s="1"/>
      <c r="AO59" s="1"/>
      <c r="AP59" s="1"/>
      <c r="AQ59" s="1"/>
    </row>
    <row r="60" spans="2:43" ht="14.25" hidden="1" customHeight="1">
      <c r="D60" s="3"/>
      <c r="E60" s="1"/>
      <c r="F60" s="1"/>
      <c r="G60" s="1"/>
      <c r="H60" s="1"/>
      <c r="I60" s="1"/>
      <c r="J60" s="1"/>
      <c r="K60" s="1"/>
      <c r="L60" s="1"/>
      <c r="M60" s="1"/>
      <c r="N60" s="1"/>
      <c r="O60" s="1"/>
      <c r="P60" s="1"/>
      <c r="Q60" s="1"/>
      <c r="R60" s="1"/>
      <c r="S60" s="3"/>
      <c r="T60" s="1"/>
      <c r="U60" s="1"/>
      <c r="V60" s="1"/>
      <c r="W60" s="1"/>
      <c r="X60" s="1"/>
      <c r="Y60" s="1"/>
      <c r="Z60" s="1"/>
      <c r="AA60" s="1"/>
      <c r="AB60" s="1"/>
      <c r="AC60" s="1"/>
      <c r="AD60" s="1"/>
      <c r="AE60" s="1"/>
      <c r="AF60" s="1"/>
      <c r="AG60" s="1"/>
      <c r="AH60" s="1"/>
      <c r="AI60" s="1"/>
      <c r="AJ60" s="1"/>
      <c r="AK60" s="1"/>
      <c r="AL60" s="1"/>
      <c r="AM60" s="1"/>
      <c r="AN60" s="1"/>
      <c r="AO60" s="1"/>
      <c r="AP60" s="1"/>
      <c r="AQ60" s="1"/>
    </row>
    <row r="61" spans="2:43" ht="14.25" hidden="1" customHeight="1">
      <c r="D61" s="3"/>
      <c r="E61" s="1"/>
      <c r="F61" s="1"/>
      <c r="G61" s="1"/>
      <c r="H61" s="1"/>
      <c r="I61" s="1"/>
      <c r="J61" s="1"/>
      <c r="K61" s="1"/>
      <c r="L61" s="1"/>
      <c r="M61" s="1"/>
      <c r="N61" s="1"/>
      <c r="O61" s="1"/>
      <c r="P61" s="1"/>
      <c r="Q61" s="1"/>
      <c r="R61" s="1"/>
      <c r="S61" s="3"/>
      <c r="T61" s="1"/>
      <c r="U61" s="1"/>
      <c r="V61" s="1"/>
      <c r="W61" s="1"/>
      <c r="X61" s="1"/>
      <c r="Y61" s="1"/>
      <c r="Z61" s="1"/>
      <c r="AA61" s="1"/>
      <c r="AB61" s="1"/>
      <c r="AC61" s="1"/>
      <c r="AD61" s="1"/>
      <c r="AE61" s="1"/>
      <c r="AF61" s="1"/>
      <c r="AG61" s="1"/>
      <c r="AH61" s="1"/>
      <c r="AI61" s="1"/>
      <c r="AJ61" s="1"/>
      <c r="AK61" s="1"/>
      <c r="AL61" s="1"/>
      <c r="AM61" s="1"/>
      <c r="AN61" s="1"/>
      <c r="AO61" s="1"/>
      <c r="AP61" s="1"/>
      <c r="AQ61" s="1"/>
    </row>
    <row r="62" spans="2:43" ht="14.25" hidden="1" customHeight="1">
      <c r="D62" s="3"/>
      <c r="E62" s="1"/>
      <c r="F62" s="1"/>
      <c r="G62" s="1"/>
      <c r="H62" s="1"/>
      <c r="I62" s="1"/>
      <c r="J62" s="1"/>
      <c r="K62" s="1"/>
      <c r="L62" s="1"/>
      <c r="M62" s="1"/>
      <c r="N62" s="1"/>
      <c r="O62" s="1"/>
      <c r="P62" s="1"/>
      <c r="Q62" s="1"/>
      <c r="R62" s="1"/>
      <c r="S62" s="3"/>
      <c r="T62" s="1"/>
      <c r="U62" s="1"/>
      <c r="V62" s="1"/>
      <c r="W62" s="1"/>
      <c r="X62" s="1"/>
      <c r="Y62" s="1"/>
      <c r="Z62" s="1"/>
      <c r="AA62" s="1"/>
      <c r="AB62" s="1"/>
      <c r="AC62" s="1"/>
      <c r="AD62" s="1"/>
      <c r="AE62" s="1"/>
      <c r="AF62" s="1"/>
      <c r="AG62" s="1"/>
      <c r="AH62" s="1"/>
      <c r="AI62" s="1"/>
      <c r="AJ62" s="1"/>
      <c r="AK62" s="1"/>
      <c r="AL62" s="1"/>
      <c r="AM62" s="1"/>
      <c r="AN62" s="1"/>
      <c r="AO62" s="1"/>
      <c r="AP62" s="1"/>
      <c r="AQ62" s="1"/>
    </row>
    <row r="63" spans="2:43" ht="14.25" hidden="1" customHeight="1">
      <c r="D63" s="3"/>
      <c r="E63" s="1"/>
      <c r="F63" s="1"/>
      <c r="G63" s="1"/>
      <c r="H63" s="1"/>
      <c r="I63" s="1"/>
      <c r="J63" s="1"/>
      <c r="K63" s="1"/>
      <c r="L63" s="1"/>
      <c r="M63" s="1"/>
      <c r="N63" s="1"/>
      <c r="O63" s="1"/>
      <c r="P63" s="1"/>
      <c r="Q63" s="1"/>
      <c r="R63" s="1"/>
      <c r="S63" s="3"/>
      <c r="T63" s="1"/>
      <c r="U63" s="1"/>
      <c r="V63" s="1"/>
      <c r="W63" s="1"/>
      <c r="X63" s="1"/>
      <c r="Y63" s="1"/>
      <c r="Z63" s="1"/>
      <c r="AA63" s="1"/>
      <c r="AB63" s="1"/>
      <c r="AC63" s="1"/>
      <c r="AD63" s="1"/>
      <c r="AE63" s="1"/>
      <c r="AF63" s="1"/>
      <c r="AG63" s="1"/>
      <c r="AH63" s="1"/>
      <c r="AI63" s="1"/>
      <c r="AJ63" s="1"/>
      <c r="AK63" s="1"/>
      <c r="AL63" s="1"/>
      <c r="AM63" s="1"/>
      <c r="AN63" s="1"/>
      <c r="AO63" s="1"/>
      <c r="AP63" s="1"/>
      <c r="AQ63" s="1"/>
    </row>
    <row r="64" spans="2:43" ht="14.25" hidden="1" customHeight="1">
      <c r="D64" s="3"/>
      <c r="E64" s="1"/>
      <c r="F64" s="1"/>
      <c r="G64" s="1"/>
      <c r="H64" s="1"/>
      <c r="I64" s="1"/>
      <c r="J64" s="1"/>
      <c r="K64" s="1"/>
      <c r="L64" s="1"/>
      <c r="M64" s="1"/>
      <c r="N64" s="1"/>
      <c r="O64" s="1"/>
      <c r="P64" s="1"/>
      <c r="Q64" s="1"/>
      <c r="R64" s="1"/>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4:43" ht="14.25" hidden="1" customHeight="1">
      <c r="D65" s="3"/>
      <c r="E65" s="1"/>
      <c r="F65" s="1"/>
      <c r="G65" s="1"/>
      <c r="H65" s="1"/>
      <c r="I65" s="1"/>
      <c r="J65" s="1"/>
      <c r="K65" s="1"/>
      <c r="L65" s="1"/>
      <c r="M65" s="1"/>
      <c r="N65" s="1"/>
      <c r="O65" s="1"/>
      <c r="P65" s="1"/>
      <c r="Q65" s="1"/>
      <c r="R65" s="1"/>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4:43" ht="14.25" hidden="1" customHeight="1">
      <c r="D66" s="3"/>
      <c r="E66" s="1"/>
      <c r="F66" s="1"/>
      <c r="G66" s="1"/>
      <c r="H66" s="1"/>
      <c r="I66" s="1"/>
      <c r="J66" s="1"/>
      <c r="K66" s="1"/>
      <c r="L66" s="1"/>
      <c r="M66" s="1"/>
      <c r="N66" s="1"/>
      <c r="O66" s="1"/>
      <c r="P66" s="1"/>
      <c r="Q66" s="1"/>
      <c r="R66" s="1"/>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4:43" ht="14.25" hidden="1" customHeight="1">
      <c r="D67" s="3"/>
      <c r="E67" s="1"/>
      <c r="F67" s="1"/>
      <c r="G67" s="1"/>
      <c r="H67" s="1"/>
      <c r="I67" s="1"/>
      <c r="J67" s="1"/>
      <c r="K67" s="1"/>
      <c r="L67" s="1"/>
      <c r="M67" s="1"/>
      <c r="N67" s="1"/>
      <c r="O67" s="1"/>
      <c r="P67" s="1"/>
      <c r="Q67" s="1"/>
      <c r="R67" s="1"/>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4:43" ht="14.25" hidden="1" customHeight="1">
      <c r="D68" s="3"/>
      <c r="E68" s="1"/>
      <c r="F68" s="1"/>
      <c r="G68" s="1"/>
      <c r="H68" s="1"/>
      <c r="I68" s="1"/>
      <c r="J68" s="1"/>
      <c r="K68" s="1"/>
      <c r="L68" s="1"/>
      <c r="M68" s="1"/>
      <c r="N68" s="1"/>
      <c r="O68" s="1"/>
      <c r="P68" s="1"/>
      <c r="Q68" s="1"/>
      <c r="R68" s="1"/>
      <c r="S68" s="3"/>
      <c r="T68" s="1"/>
      <c r="U68" s="1"/>
      <c r="V68" s="1"/>
      <c r="W68" s="1"/>
      <c r="X68" s="1"/>
      <c r="Y68" s="1"/>
      <c r="Z68" s="1"/>
      <c r="AA68" s="1"/>
      <c r="AB68" s="1"/>
      <c r="AC68" s="1"/>
      <c r="AD68" s="1"/>
      <c r="AE68" s="1"/>
      <c r="AF68" s="1"/>
      <c r="AG68" s="1"/>
      <c r="AH68" s="1"/>
      <c r="AI68" s="1"/>
      <c r="AJ68" s="1"/>
      <c r="AK68" s="1"/>
      <c r="AL68" s="1"/>
      <c r="AM68" s="1"/>
      <c r="AN68" s="1"/>
      <c r="AO68" s="1"/>
      <c r="AP68" s="1"/>
      <c r="AQ68" s="1"/>
    </row>
    <row r="69" spans="4:43" ht="14.25" hidden="1" customHeight="1">
      <c r="D69" s="3"/>
      <c r="E69" s="1"/>
      <c r="F69" s="1"/>
      <c r="G69" s="1"/>
      <c r="H69" s="1"/>
      <c r="I69" s="1"/>
      <c r="J69" s="1"/>
      <c r="K69" s="1"/>
      <c r="L69" s="1"/>
      <c r="M69" s="1"/>
      <c r="N69" s="1"/>
      <c r="O69" s="1"/>
      <c r="P69" s="1"/>
      <c r="Q69" s="1"/>
      <c r="R69" s="1"/>
      <c r="S69" s="3"/>
      <c r="T69" s="1"/>
      <c r="U69" s="1"/>
      <c r="V69" s="1"/>
      <c r="W69" s="1"/>
      <c r="X69" s="1"/>
      <c r="Y69" s="1"/>
      <c r="Z69" s="1"/>
      <c r="AA69" s="1"/>
      <c r="AB69" s="1"/>
      <c r="AC69" s="1"/>
      <c r="AD69" s="1"/>
      <c r="AE69" s="1"/>
      <c r="AF69" s="1"/>
      <c r="AG69" s="1"/>
      <c r="AH69" s="1"/>
      <c r="AI69" s="1"/>
      <c r="AJ69" s="1"/>
      <c r="AK69" s="1"/>
      <c r="AL69" s="1"/>
      <c r="AM69" s="1"/>
      <c r="AN69" s="1"/>
      <c r="AO69" s="1"/>
      <c r="AP69" s="1"/>
      <c r="AQ69" s="1"/>
    </row>
    <row r="70" spans="4:43" ht="14.25" hidden="1" customHeight="1">
      <c r="D70" s="3"/>
      <c r="E70" s="1"/>
      <c r="F70" s="1"/>
      <c r="G70" s="1"/>
      <c r="H70" s="1"/>
      <c r="I70" s="1"/>
      <c r="J70" s="1"/>
      <c r="K70" s="1"/>
      <c r="L70" s="1"/>
      <c r="M70" s="1"/>
      <c r="N70" s="1"/>
      <c r="O70" s="1"/>
      <c r="P70" s="1"/>
      <c r="Q70" s="1"/>
      <c r="R70" s="1"/>
      <c r="S70" s="3"/>
      <c r="T70" s="1"/>
      <c r="U70" s="1"/>
      <c r="V70" s="1"/>
      <c r="W70" s="1"/>
      <c r="X70" s="1"/>
      <c r="Y70" s="1"/>
      <c r="Z70" s="1"/>
      <c r="AA70" s="1"/>
      <c r="AB70" s="1"/>
      <c r="AC70" s="1"/>
      <c r="AD70" s="1"/>
      <c r="AE70" s="1"/>
      <c r="AF70" s="1"/>
      <c r="AG70" s="1"/>
      <c r="AH70" s="1"/>
      <c r="AI70" s="1"/>
      <c r="AJ70" s="1"/>
      <c r="AK70" s="1"/>
      <c r="AL70" s="1"/>
      <c r="AM70" s="1"/>
      <c r="AN70" s="1"/>
      <c r="AO70" s="1"/>
      <c r="AP70" s="1"/>
      <c r="AQ70" s="1"/>
    </row>
    <row r="71" spans="4:43" ht="14.25" hidden="1" customHeight="1">
      <c r="D71" s="3"/>
      <c r="E71" s="1"/>
      <c r="F71" s="1"/>
      <c r="G71" s="1"/>
      <c r="H71" s="1"/>
      <c r="I71" s="1"/>
      <c r="J71" s="1"/>
      <c r="K71" s="1"/>
      <c r="L71" s="1"/>
      <c r="M71" s="1"/>
      <c r="N71" s="1"/>
      <c r="O71" s="1"/>
      <c r="P71" s="1"/>
      <c r="Q71" s="1"/>
      <c r="R71" s="1"/>
      <c r="S71" s="3"/>
      <c r="T71" s="1"/>
      <c r="U71" s="1"/>
      <c r="V71" s="1"/>
      <c r="W71" s="1"/>
      <c r="X71" s="1"/>
      <c r="Y71" s="1"/>
      <c r="Z71" s="1"/>
      <c r="AA71" s="1"/>
      <c r="AB71" s="1"/>
      <c r="AC71" s="1"/>
      <c r="AD71" s="1"/>
      <c r="AE71" s="1"/>
      <c r="AF71" s="1"/>
      <c r="AG71" s="1"/>
      <c r="AH71" s="1"/>
      <c r="AI71" s="1"/>
      <c r="AJ71" s="1"/>
      <c r="AK71" s="1"/>
      <c r="AL71" s="1"/>
      <c r="AM71" s="1"/>
      <c r="AN71" s="1"/>
      <c r="AO71" s="1"/>
      <c r="AP71" s="1"/>
      <c r="AQ71" s="1"/>
    </row>
    <row r="72" spans="4:43" ht="14.25" hidden="1" customHeight="1">
      <c r="D72" s="3"/>
      <c r="E72" s="1"/>
      <c r="F72" s="1"/>
      <c r="G72" s="1"/>
      <c r="H72" s="1"/>
      <c r="I72" s="1"/>
      <c r="J72" s="1"/>
      <c r="K72" s="1"/>
      <c r="L72" s="1"/>
      <c r="M72" s="1"/>
      <c r="N72" s="1"/>
      <c r="O72" s="1"/>
      <c r="P72" s="1"/>
      <c r="Q72" s="1"/>
      <c r="R72" s="1"/>
      <c r="S72" s="3"/>
      <c r="T72" s="1"/>
      <c r="U72" s="1"/>
      <c r="V72" s="1"/>
      <c r="W72" s="1"/>
      <c r="X72" s="1"/>
      <c r="Y72" s="1"/>
      <c r="Z72" s="1"/>
      <c r="AA72" s="1"/>
      <c r="AB72" s="1"/>
      <c r="AC72" s="1"/>
      <c r="AD72" s="1"/>
      <c r="AE72" s="1"/>
      <c r="AF72" s="1"/>
      <c r="AG72" s="1"/>
      <c r="AH72" s="1"/>
      <c r="AI72" s="1"/>
      <c r="AJ72" s="1"/>
      <c r="AK72" s="1"/>
      <c r="AL72" s="1"/>
      <c r="AM72" s="1"/>
      <c r="AN72" s="1"/>
      <c r="AO72" s="1"/>
      <c r="AP72" s="1"/>
      <c r="AQ72" s="1"/>
    </row>
    <row r="73" spans="4:43" ht="14.25" hidden="1" customHeight="1">
      <c r="D73" s="3"/>
      <c r="E73" s="1"/>
      <c r="F73" s="1"/>
      <c r="G73" s="1"/>
      <c r="H73" s="1"/>
      <c r="I73" s="1"/>
      <c r="J73" s="1"/>
      <c r="K73" s="1"/>
      <c r="L73" s="1"/>
      <c r="M73" s="1"/>
      <c r="N73" s="1"/>
      <c r="O73" s="1"/>
      <c r="P73" s="1"/>
      <c r="Q73" s="1"/>
      <c r="R73" s="1"/>
      <c r="S73" s="3"/>
      <c r="T73" s="1"/>
      <c r="U73" s="1"/>
      <c r="V73" s="1"/>
      <c r="W73" s="1"/>
      <c r="X73" s="1"/>
      <c r="Y73" s="1"/>
      <c r="Z73" s="1"/>
      <c r="AA73" s="1"/>
      <c r="AB73" s="1"/>
      <c r="AC73" s="1"/>
      <c r="AD73" s="1"/>
      <c r="AE73" s="1"/>
      <c r="AF73" s="1"/>
      <c r="AG73" s="1"/>
      <c r="AH73" s="1"/>
      <c r="AI73" s="1"/>
      <c r="AJ73" s="1"/>
      <c r="AK73" s="1"/>
      <c r="AL73" s="1"/>
      <c r="AM73" s="1"/>
      <c r="AN73" s="1"/>
      <c r="AO73" s="1"/>
      <c r="AP73" s="1"/>
      <c r="AQ73" s="1"/>
    </row>
    <row r="74" spans="4:43" ht="14.25" hidden="1" customHeight="1">
      <c r="D74" s="3"/>
      <c r="E74" s="1"/>
      <c r="F74" s="1"/>
      <c r="G74" s="1"/>
      <c r="H74" s="1"/>
      <c r="I74" s="1"/>
      <c r="J74" s="1"/>
      <c r="K74" s="1"/>
      <c r="L74" s="1"/>
      <c r="M74" s="1"/>
      <c r="N74" s="1"/>
      <c r="O74" s="1"/>
      <c r="P74" s="1"/>
      <c r="Q74" s="1"/>
      <c r="R74" s="1"/>
      <c r="S74" s="3"/>
      <c r="T74" s="1"/>
      <c r="U74" s="1"/>
      <c r="V74" s="1"/>
      <c r="W74" s="1"/>
      <c r="X74" s="1"/>
      <c r="Y74" s="1"/>
      <c r="Z74" s="1"/>
      <c r="AA74" s="1"/>
      <c r="AB74" s="1"/>
      <c r="AC74" s="1"/>
      <c r="AD74" s="1"/>
      <c r="AE74" s="1"/>
      <c r="AF74" s="1"/>
      <c r="AG74" s="1"/>
      <c r="AH74" s="1"/>
      <c r="AI74" s="1"/>
      <c r="AJ74" s="1"/>
      <c r="AK74" s="1"/>
      <c r="AL74" s="1"/>
      <c r="AM74" s="1"/>
      <c r="AN74" s="1"/>
      <c r="AO74" s="1"/>
      <c r="AP74" s="1"/>
      <c r="AQ74" s="1"/>
    </row>
    <row r="75" spans="4:43" ht="14.25" hidden="1" customHeight="1">
      <c r="D75" s="3"/>
      <c r="E75" s="1"/>
      <c r="F75" s="1"/>
      <c r="G75" s="1"/>
      <c r="H75" s="1"/>
      <c r="I75" s="1"/>
      <c r="J75" s="1"/>
      <c r="K75" s="1"/>
      <c r="L75" s="1"/>
      <c r="M75" s="1"/>
      <c r="N75" s="1"/>
      <c r="O75" s="1"/>
      <c r="P75" s="1"/>
      <c r="Q75" s="1"/>
      <c r="R75" s="1"/>
      <c r="S75" s="3"/>
      <c r="T75" s="1"/>
      <c r="U75" s="1"/>
      <c r="V75" s="1"/>
      <c r="W75" s="1"/>
      <c r="X75" s="1"/>
      <c r="Y75" s="1"/>
      <c r="Z75" s="1"/>
      <c r="AA75" s="1"/>
      <c r="AB75" s="1"/>
      <c r="AC75" s="1"/>
      <c r="AD75" s="1"/>
      <c r="AE75" s="1"/>
      <c r="AF75" s="1"/>
      <c r="AG75" s="1"/>
      <c r="AH75" s="1"/>
      <c r="AI75" s="1"/>
      <c r="AJ75" s="1"/>
      <c r="AK75" s="1"/>
      <c r="AL75" s="1"/>
      <c r="AM75" s="1"/>
      <c r="AN75" s="1"/>
      <c r="AO75" s="1"/>
      <c r="AP75" s="1"/>
      <c r="AQ75" s="1"/>
    </row>
    <row r="76" spans="4:43" ht="14.25" hidden="1" customHeight="1">
      <c r="D76" s="3"/>
      <c r="E76" s="1"/>
      <c r="F76" s="1"/>
      <c r="G76" s="1"/>
      <c r="H76" s="1"/>
      <c r="I76" s="1"/>
      <c r="J76" s="1"/>
      <c r="K76" s="1"/>
      <c r="L76" s="1"/>
      <c r="M76" s="1"/>
      <c r="N76" s="1"/>
      <c r="O76" s="1"/>
      <c r="P76" s="1"/>
      <c r="Q76" s="1"/>
      <c r="R76" s="1"/>
      <c r="S76" s="3"/>
      <c r="T76" s="1"/>
      <c r="U76" s="1"/>
      <c r="V76" s="1"/>
      <c r="W76" s="1"/>
      <c r="X76" s="1"/>
      <c r="Y76" s="1"/>
      <c r="Z76" s="1"/>
      <c r="AA76" s="1"/>
      <c r="AB76" s="1"/>
      <c r="AC76" s="1"/>
      <c r="AD76" s="1"/>
      <c r="AE76" s="1"/>
      <c r="AF76" s="1"/>
      <c r="AG76" s="1"/>
      <c r="AH76" s="1"/>
      <c r="AI76" s="1"/>
      <c r="AJ76" s="1"/>
      <c r="AK76" s="1"/>
      <c r="AL76" s="1"/>
      <c r="AM76" s="1"/>
      <c r="AN76" s="1"/>
      <c r="AO76" s="1"/>
      <c r="AP76" s="1"/>
      <c r="AQ76" s="1"/>
    </row>
    <row r="77" spans="4:43" ht="14.25" hidden="1" customHeight="1">
      <c r="D77" s="3"/>
      <c r="E77" s="1"/>
      <c r="F77" s="1"/>
      <c r="G77" s="1"/>
      <c r="H77" s="1"/>
      <c r="I77" s="1"/>
      <c r="J77" s="1"/>
      <c r="K77" s="1"/>
      <c r="L77" s="1"/>
      <c r="M77" s="1"/>
      <c r="N77" s="1"/>
      <c r="O77" s="1"/>
      <c r="P77" s="1"/>
      <c r="Q77" s="1"/>
      <c r="R77" s="1"/>
      <c r="S77" s="3"/>
      <c r="T77" s="1"/>
      <c r="U77" s="1"/>
      <c r="V77" s="1"/>
      <c r="W77" s="1"/>
      <c r="X77" s="1"/>
      <c r="Y77" s="1"/>
      <c r="Z77" s="1"/>
      <c r="AA77" s="1"/>
      <c r="AB77" s="1"/>
      <c r="AC77" s="1"/>
      <c r="AD77" s="1"/>
      <c r="AE77" s="1"/>
      <c r="AF77" s="1"/>
      <c r="AG77" s="1"/>
      <c r="AH77" s="1"/>
      <c r="AI77" s="1"/>
      <c r="AJ77" s="1"/>
      <c r="AK77" s="1"/>
      <c r="AL77" s="1"/>
      <c r="AM77" s="1"/>
      <c r="AN77" s="1"/>
      <c r="AO77" s="1"/>
      <c r="AP77" s="1"/>
      <c r="AQ77" s="1"/>
    </row>
    <row r="78" spans="4:43" ht="14.25" hidden="1" customHeight="1">
      <c r="D78" s="3"/>
      <c r="E78" s="1"/>
      <c r="F78" s="1"/>
      <c r="G78" s="1"/>
      <c r="H78" s="1"/>
      <c r="I78" s="1"/>
      <c r="J78" s="1"/>
      <c r="K78" s="1"/>
      <c r="L78" s="1"/>
      <c r="M78" s="1"/>
      <c r="N78" s="1"/>
      <c r="O78" s="1"/>
      <c r="P78" s="1"/>
      <c r="Q78" s="1"/>
      <c r="R78" s="1"/>
      <c r="S78" s="3"/>
      <c r="T78" s="1"/>
      <c r="U78" s="1"/>
      <c r="V78" s="1"/>
      <c r="W78" s="1"/>
      <c r="X78" s="1"/>
      <c r="Y78" s="1"/>
      <c r="Z78" s="1"/>
      <c r="AA78" s="1"/>
      <c r="AB78" s="1"/>
      <c r="AC78" s="1"/>
      <c r="AD78" s="1"/>
      <c r="AE78" s="1"/>
      <c r="AF78" s="1"/>
      <c r="AG78" s="1"/>
      <c r="AH78" s="1"/>
      <c r="AI78" s="1"/>
      <c r="AJ78" s="1"/>
      <c r="AK78" s="1"/>
      <c r="AL78" s="1"/>
      <c r="AM78" s="1"/>
      <c r="AN78" s="1"/>
      <c r="AO78" s="1"/>
      <c r="AP78" s="1"/>
      <c r="AQ78" s="1"/>
    </row>
    <row r="79" spans="4:43" ht="14.25" hidden="1" customHeight="1">
      <c r="D79" s="3"/>
      <c r="E79" s="1"/>
      <c r="F79" s="1"/>
      <c r="G79" s="1"/>
      <c r="H79" s="1"/>
      <c r="I79" s="1"/>
      <c r="J79" s="1"/>
      <c r="K79" s="1"/>
      <c r="L79" s="1"/>
      <c r="M79" s="1"/>
      <c r="N79" s="1"/>
      <c r="O79" s="1"/>
      <c r="P79" s="1"/>
      <c r="Q79" s="1"/>
      <c r="R79" s="1"/>
      <c r="S79" s="3"/>
      <c r="T79" s="1"/>
      <c r="U79" s="1"/>
      <c r="V79" s="1"/>
      <c r="W79" s="1"/>
      <c r="X79" s="1"/>
      <c r="Y79" s="1"/>
      <c r="Z79" s="1"/>
      <c r="AA79" s="1"/>
      <c r="AB79" s="1"/>
      <c r="AC79" s="1"/>
      <c r="AD79" s="1"/>
      <c r="AE79" s="1"/>
      <c r="AF79" s="1"/>
      <c r="AG79" s="1"/>
      <c r="AH79" s="1"/>
      <c r="AI79" s="1"/>
      <c r="AJ79" s="1"/>
      <c r="AK79" s="1"/>
      <c r="AL79" s="1"/>
      <c r="AM79" s="1"/>
      <c r="AN79" s="1"/>
      <c r="AO79" s="1"/>
      <c r="AP79" s="1"/>
      <c r="AQ79" s="1"/>
    </row>
    <row r="80" spans="4:43" ht="14.25" hidden="1" customHeight="1">
      <c r="D80" s="3"/>
      <c r="E80" s="1"/>
      <c r="F80" s="1"/>
      <c r="G80" s="1"/>
      <c r="H80" s="1"/>
      <c r="I80" s="1"/>
      <c r="J80" s="1"/>
      <c r="K80" s="1"/>
      <c r="L80" s="1"/>
      <c r="M80" s="1"/>
      <c r="N80" s="1"/>
      <c r="O80" s="1"/>
      <c r="P80" s="1"/>
      <c r="Q80" s="1"/>
      <c r="R80" s="1"/>
      <c r="S80" s="3"/>
      <c r="T80" s="1"/>
      <c r="U80" s="1"/>
      <c r="V80" s="1"/>
      <c r="W80" s="1"/>
      <c r="X80" s="1"/>
      <c r="Y80" s="1"/>
      <c r="Z80" s="1"/>
      <c r="AA80" s="1"/>
      <c r="AB80" s="1"/>
      <c r="AC80" s="1"/>
      <c r="AD80" s="1"/>
      <c r="AE80" s="1"/>
      <c r="AF80" s="1"/>
      <c r="AG80" s="1"/>
      <c r="AH80" s="1"/>
      <c r="AI80" s="1"/>
      <c r="AJ80" s="1"/>
      <c r="AK80" s="1"/>
      <c r="AL80" s="1"/>
      <c r="AM80" s="1"/>
      <c r="AN80" s="1"/>
      <c r="AO80" s="1"/>
      <c r="AP80" s="1"/>
      <c r="AQ80" s="1"/>
    </row>
    <row r="81" spans="4:43" ht="14.25" hidden="1" customHeight="1">
      <c r="D81" s="3"/>
      <c r="E81" s="1"/>
      <c r="F81" s="1"/>
      <c r="G81" s="1"/>
      <c r="H81" s="1"/>
      <c r="I81" s="1"/>
      <c r="J81" s="1"/>
      <c r="K81" s="1"/>
      <c r="L81" s="1"/>
      <c r="M81" s="1"/>
      <c r="N81" s="1"/>
      <c r="O81" s="1"/>
      <c r="P81" s="1"/>
      <c r="Q81" s="1"/>
      <c r="R81" s="1"/>
      <c r="S81" s="3"/>
      <c r="T81" s="1"/>
      <c r="U81" s="1"/>
      <c r="V81" s="1"/>
      <c r="W81" s="1"/>
      <c r="X81" s="1"/>
      <c r="Y81" s="1"/>
      <c r="Z81" s="1"/>
      <c r="AA81" s="1"/>
      <c r="AB81" s="1"/>
      <c r="AC81" s="1"/>
      <c r="AD81" s="1"/>
      <c r="AE81" s="1"/>
      <c r="AF81" s="1"/>
      <c r="AG81" s="1"/>
      <c r="AH81" s="1"/>
      <c r="AI81" s="1"/>
      <c r="AJ81" s="1"/>
      <c r="AK81" s="1"/>
      <c r="AL81" s="1"/>
      <c r="AM81" s="1"/>
      <c r="AN81" s="1"/>
      <c r="AO81" s="1"/>
      <c r="AP81" s="1"/>
      <c r="AQ81" s="1"/>
    </row>
    <row r="82" spans="4:43" ht="14.25" hidden="1" customHeight="1">
      <c r="D82" s="3"/>
      <c r="E82" s="1"/>
      <c r="F82" s="1"/>
      <c r="G82" s="1"/>
      <c r="H82" s="1"/>
      <c r="I82" s="1"/>
      <c r="J82" s="1"/>
      <c r="K82" s="1"/>
      <c r="L82" s="1"/>
      <c r="M82" s="1"/>
      <c r="N82" s="1"/>
      <c r="O82" s="1"/>
      <c r="P82" s="1"/>
      <c r="Q82" s="1"/>
      <c r="R82" s="1"/>
      <c r="S82" s="3"/>
      <c r="T82" s="1"/>
      <c r="U82" s="1"/>
      <c r="V82" s="1"/>
      <c r="W82" s="1"/>
      <c r="X82" s="1"/>
      <c r="Y82" s="1"/>
      <c r="Z82" s="1"/>
      <c r="AA82" s="1"/>
      <c r="AB82" s="1"/>
      <c r="AC82" s="1"/>
      <c r="AD82" s="1"/>
      <c r="AE82" s="1"/>
      <c r="AF82" s="1"/>
      <c r="AG82" s="1"/>
      <c r="AH82" s="1"/>
      <c r="AI82" s="1"/>
      <c r="AJ82" s="1"/>
      <c r="AK82" s="1"/>
      <c r="AL82" s="1"/>
      <c r="AM82" s="1"/>
      <c r="AN82" s="1"/>
      <c r="AO82" s="1"/>
      <c r="AP82" s="1"/>
      <c r="AQ82" s="1"/>
    </row>
    <row r="83" spans="4:43" ht="14.25" hidden="1" customHeight="1">
      <c r="D83" s="3"/>
      <c r="E83" s="1"/>
      <c r="F83" s="1"/>
      <c r="G83" s="1"/>
      <c r="H83" s="1"/>
      <c r="I83" s="1"/>
      <c r="J83" s="1"/>
      <c r="K83" s="1"/>
      <c r="L83" s="1"/>
      <c r="M83" s="1"/>
      <c r="N83" s="1"/>
      <c r="O83" s="1"/>
      <c r="P83" s="1"/>
      <c r="Q83" s="1"/>
      <c r="R83" s="1"/>
      <c r="S83" s="3"/>
      <c r="T83" s="1"/>
      <c r="U83" s="1"/>
      <c r="V83" s="1"/>
      <c r="W83" s="1"/>
      <c r="X83" s="1"/>
      <c r="Y83" s="1"/>
      <c r="Z83" s="1"/>
      <c r="AA83" s="1"/>
      <c r="AB83" s="1"/>
      <c r="AC83" s="1"/>
      <c r="AD83" s="1"/>
      <c r="AE83" s="1"/>
      <c r="AF83" s="1"/>
      <c r="AG83" s="1"/>
      <c r="AH83" s="1"/>
      <c r="AI83" s="1"/>
      <c r="AJ83" s="1"/>
      <c r="AK83" s="1"/>
      <c r="AL83" s="1"/>
      <c r="AM83" s="1"/>
      <c r="AN83" s="1"/>
      <c r="AO83" s="1"/>
      <c r="AP83" s="1"/>
      <c r="AQ83" s="1"/>
    </row>
    <row r="84" spans="4:43" ht="14.25" hidden="1" customHeight="1">
      <c r="D84" s="3"/>
      <c r="E84" s="1"/>
      <c r="F84" s="1"/>
      <c r="G84" s="1"/>
      <c r="H84" s="1"/>
      <c r="I84" s="1"/>
      <c r="J84" s="1"/>
      <c r="K84" s="1"/>
      <c r="L84" s="1"/>
      <c r="M84" s="1"/>
      <c r="N84" s="1"/>
      <c r="O84" s="1"/>
      <c r="P84" s="1"/>
      <c r="Q84" s="1"/>
      <c r="R84" s="1"/>
      <c r="S84" s="3"/>
      <c r="T84" s="1"/>
      <c r="U84" s="1"/>
      <c r="V84" s="1"/>
      <c r="W84" s="1"/>
      <c r="X84" s="1"/>
      <c r="Y84" s="1"/>
      <c r="Z84" s="1"/>
      <c r="AA84" s="1"/>
      <c r="AB84" s="1"/>
      <c r="AC84" s="1"/>
      <c r="AD84" s="1"/>
      <c r="AE84" s="1"/>
      <c r="AF84" s="1"/>
      <c r="AG84" s="1"/>
      <c r="AH84" s="1"/>
      <c r="AI84" s="1"/>
      <c r="AJ84" s="1"/>
      <c r="AK84" s="1"/>
      <c r="AL84" s="1"/>
      <c r="AM84" s="1"/>
      <c r="AN84" s="1"/>
      <c r="AO84" s="1"/>
      <c r="AP84" s="1"/>
      <c r="AQ84" s="1"/>
    </row>
    <row r="85" spans="4:43" ht="14.25" hidden="1" customHeight="1">
      <c r="D85" s="3"/>
      <c r="E85" s="1"/>
      <c r="F85" s="1"/>
      <c r="G85" s="1"/>
      <c r="H85" s="1"/>
      <c r="I85" s="1"/>
      <c r="J85" s="1"/>
      <c r="K85" s="1"/>
      <c r="L85" s="1"/>
      <c r="M85" s="1"/>
      <c r="N85" s="1"/>
      <c r="O85" s="1"/>
      <c r="P85" s="1"/>
      <c r="Q85" s="1"/>
      <c r="R85" s="1"/>
      <c r="S85" s="3"/>
      <c r="T85" s="1"/>
      <c r="U85" s="1"/>
      <c r="V85" s="1"/>
      <c r="W85" s="1"/>
      <c r="X85" s="1"/>
      <c r="Y85" s="1"/>
      <c r="Z85" s="1"/>
      <c r="AA85" s="1"/>
      <c r="AB85" s="1"/>
      <c r="AC85" s="1"/>
      <c r="AD85" s="1"/>
      <c r="AE85" s="1"/>
      <c r="AF85" s="1"/>
      <c r="AG85" s="1"/>
      <c r="AH85" s="1"/>
      <c r="AI85" s="1"/>
      <c r="AJ85" s="1"/>
      <c r="AK85" s="1"/>
      <c r="AL85" s="1"/>
      <c r="AM85" s="1"/>
      <c r="AN85" s="1"/>
      <c r="AO85" s="1"/>
      <c r="AP85" s="1"/>
      <c r="AQ85" s="1"/>
    </row>
    <row r="86" spans="4:43" ht="14.25" hidden="1" customHeight="1">
      <c r="D86" s="3"/>
      <c r="E86" s="1"/>
      <c r="F86" s="1"/>
      <c r="G86" s="1"/>
      <c r="H86" s="1"/>
      <c r="I86" s="1"/>
      <c r="J86" s="1"/>
      <c r="K86" s="1"/>
      <c r="L86" s="1"/>
      <c r="M86" s="1"/>
      <c r="N86" s="1"/>
      <c r="O86" s="1"/>
      <c r="P86" s="1"/>
      <c r="Q86" s="1"/>
      <c r="R86" s="1"/>
      <c r="S86" s="3"/>
      <c r="T86" s="1"/>
      <c r="U86" s="1"/>
      <c r="V86" s="1"/>
      <c r="W86" s="1"/>
      <c r="X86" s="1"/>
      <c r="Y86" s="1"/>
      <c r="Z86" s="1"/>
      <c r="AA86" s="1"/>
      <c r="AB86" s="1"/>
      <c r="AC86" s="1"/>
      <c r="AD86" s="1"/>
      <c r="AE86" s="1"/>
      <c r="AF86" s="1"/>
      <c r="AG86" s="1"/>
      <c r="AH86" s="1"/>
      <c r="AI86" s="1"/>
      <c r="AJ86" s="1"/>
      <c r="AK86" s="1"/>
      <c r="AL86" s="1"/>
      <c r="AM86" s="1"/>
      <c r="AN86" s="1"/>
      <c r="AO86" s="1"/>
      <c r="AP86" s="1"/>
      <c r="AQ86" s="1"/>
    </row>
    <row r="87" spans="4:43" ht="14.25" hidden="1" customHeight="1">
      <c r="D87" s="3"/>
      <c r="E87" s="1"/>
      <c r="F87" s="1"/>
      <c r="G87" s="1"/>
      <c r="H87" s="1"/>
      <c r="I87" s="1"/>
      <c r="J87" s="1"/>
      <c r="K87" s="1"/>
      <c r="L87" s="1"/>
      <c r="M87" s="1"/>
      <c r="N87" s="1"/>
      <c r="O87" s="1"/>
      <c r="P87" s="1"/>
      <c r="Q87" s="1"/>
      <c r="R87" s="1"/>
      <c r="S87" s="3"/>
      <c r="T87" s="1"/>
      <c r="U87" s="1"/>
      <c r="V87" s="1"/>
      <c r="W87" s="1"/>
      <c r="X87" s="1"/>
      <c r="Y87" s="1"/>
      <c r="Z87" s="1"/>
      <c r="AA87" s="1"/>
      <c r="AB87" s="1"/>
      <c r="AC87" s="1"/>
      <c r="AD87" s="1"/>
      <c r="AE87" s="1"/>
      <c r="AF87" s="1"/>
      <c r="AG87" s="1"/>
      <c r="AH87" s="1"/>
      <c r="AI87" s="1"/>
      <c r="AJ87" s="1"/>
      <c r="AK87" s="1"/>
      <c r="AL87" s="1"/>
      <c r="AM87" s="1"/>
      <c r="AN87" s="1"/>
      <c r="AO87" s="1"/>
      <c r="AP87" s="1"/>
      <c r="AQ87" s="1"/>
    </row>
    <row r="88" spans="4:43" ht="14.25" hidden="1" customHeight="1">
      <c r="D88" s="3"/>
      <c r="E88" s="1"/>
      <c r="F88" s="1"/>
      <c r="G88" s="1"/>
      <c r="H88" s="1"/>
      <c r="I88" s="1"/>
      <c r="J88" s="1"/>
      <c r="K88" s="1"/>
      <c r="L88" s="1"/>
      <c r="M88" s="1"/>
      <c r="N88" s="1"/>
      <c r="O88" s="1"/>
      <c r="P88" s="1"/>
      <c r="Q88" s="1"/>
      <c r="R88" s="1"/>
      <c r="S88" s="3"/>
      <c r="T88" s="1"/>
      <c r="U88" s="1"/>
      <c r="V88" s="1"/>
      <c r="W88" s="1"/>
      <c r="X88" s="1"/>
      <c r="Y88" s="1"/>
      <c r="Z88" s="1"/>
      <c r="AA88" s="1"/>
      <c r="AB88" s="1"/>
      <c r="AC88" s="1"/>
      <c r="AD88" s="1"/>
      <c r="AE88" s="1"/>
      <c r="AF88" s="1"/>
      <c r="AG88" s="1"/>
      <c r="AH88" s="1"/>
      <c r="AI88" s="1"/>
      <c r="AJ88" s="1"/>
      <c r="AK88" s="1"/>
      <c r="AL88" s="1"/>
      <c r="AM88" s="1"/>
      <c r="AN88" s="1"/>
      <c r="AO88" s="1"/>
      <c r="AP88" s="1"/>
      <c r="AQ88" s="1"/>
    </row>
    <row r="89" spans="4:43" ht="14.25" hidden="1" customHeight="1">
      <c r="D89" s="3"/>
      <c r="E89" s="1"/>
      <c r="F89" s="1"/>
      <c r="G89" s="1"/>
      <c r="H89" s="1"/>
      <c r="I89" s="1"/>
      <c r="J89" s="1"/>
      <c r="K89" s="1"/>
      <c r="L89" s="1"/>
      <c r="M89" s="1"/>
      <c r="N89" s="1"/>
      <c r="O89" s="1"/>
      <c r="P89" s="1"/>
      <c r="Q89" s="1"/>
      <c r="R89" s="1"/>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4:43" ht="14.25" hidden="1" customHeight="1">
      <c r="D90" s="3"/>
      <c r="E90" s="1"/>
      <c r="F90" s="1"/>
      <c r="G90" s="1"/>
      <c r="H90" s="1"/>
      <c r="I90" s="1"/>
      <c r="J90" s="1"/>
      <c r="K90" s="1"/>
      <c r="L90" s="1"/>
      <c r="M90" s="1"/>
      <c r="N90" s="1"/>
      <c r="O90" s="1"/>
      <c r="P90" s="1"/>
      <c r="Q90" s="1"/>
      <c r="R90" s="1"/>
      <c r="S90" s="3"/>
      <c r="T90" s="1"/>
      <c r="U90" s="1"/>
      <c r="V90" s="1"/>
      <c r="W90" s="1"/>
      <c r="X90" s="1"/>
      <c r="Y90" s="1"/>
      <c r="Z90" s="1"/>
      <c r="AA90" s="1"/>
      <c r="AB90" s="1"/>
      <c r="AC90" s="1"/>
      <c r="AD90" s="1"/>
      <c r="AE90" s="1"/>
      <c r="AF90" s="1"/>
      <c r="AG90" s="1"/>
      <c r="AH90" s="1"/>
      <c r="AI90" s="1"/>
      <c r="AJ90" s="1"/>
      <c r="AK90" s="1"/>
      <c r="AL90" s="1"/>
      <c r="AM90" s="1"/>
      <c r="AN90" s="1"/>
      <c r="AO90" s="1"/>
      <c r="AP90" s="1"/>
      <c r="AQ90" s="1"/>
    </row>
    <row r="91" spans="4:43" ht="14.25" hidden="1" customHeight="1">
      <c r="D91" s="3"/>
      <c r="E91" s="1"/>
      <c r="F91" s="1"/>
      <c r="G91" s="1"/>
      <c r="H91" s="1"/>
      <c r="I91" s="1"/>
      <c r="J91" s="1"/>
      <c r="K91" s="1"/>
      <c r="L91" s="1"/>
      <c r="M91" s="1"/>
      <c r="N91" s="1"/>
      <c r="O91" s="1"/>
      <c r="P91" s="1"/>
      <c r="Q91" s="1"/>
      <c r="R91" s="1"/>
      <c r="S91" s="3"/>
      <c r="T91" s="1"/>
      <c r="U91" s="1"/>
      <c r="V91" s="1"/>
      <c r="W91" s="1"/>
      <c r="X91" s="1"/>
      <c r="Y91" s="1"/>
      <c r="Z91" s="1"/>
      <c r="AA91" s="1"/>
      <c r="AB91" s="1"/>
      <c r="AC91" s="1"/>
      <c r="AD91" s="1"/>
      <c r="AE91" s="1"/>
      <c r="AF91" s="1"/>
      <c r="AG91" s="1"/>
      <c r="AH91" s="1"/>
      <c r="AI91" s="1"/>
      <c r="AJ91" s="1"/>
      <c r="AK91" s="1"/>
      <c r="AL91" s="1"/>
      <c r="AM91" s="1"/>
      <c r="AN91" s="1"/>
      <c r="AO91" s="1"/>
      <c r="AP91" s="1"/>
      <c r="AQ91" s="1"/>
    </row>
    <row r="92" spans="4:43" ht="14.25" hidden="1" customHeight="1">
      <c r="D92" s="3"/>
      <c r="E92" s="1"/>
      <c r="F92" s="1"/>
      <c r="G92" s="1"/>
      <c r="H92" s="1"/>
      <c r="I92" s="1"/>
      <c r="J92" s="1"/>
      <c r="K92" s="1"/>
      <c r="L92" s="1"/>
      <c r="M92" s="1"/>
      <c r="N92" s="1"/>
      <c r="O92" s="1"/>
      <c r="P92" s="1"/>
      <c r="Q92" s="1"/>
      <c r="R92" s="1"/>
      <c r="S92" s="3"/>
      <c r="T92" s="1"/>
      <c r="U92" s="1"/>
      <c r="V92" s="1"/>
      <c r="W92" s="1"/>
      <c r="X92" s="1"/>
      <c r="Y92" s="1"/>
      <c r="Z92" s="1"/>
      <c r="AA92" s="1"/>
      <c r="AB92" s="1"/>
      <c r="AC92" s="1"/>
      <c r="AD92" s="1"/>
      <c r="AE92" s="1"/>
      <c r="AF92" s="1"/>
      <c r="AG92" s="1"/>
      <c r="AH92" s="1"/>
      <c r="AI92" s="1"/>
      <c r="AJ92" s="1"/>
      <c r="AK92" s="1"/>
      <c r="AL92" s="1"/>
      <c r="AM92" s="1"/>
      <c r="AN92" s="1"/>
      <c r="AO92" s="1"/>
      <c r="AP92" s="1"/>
      <c r="AQ92" s="1"/>
    </row>
    <row r="93" spans="4:43" ht="14.25" hidden="1" customHeight="1">
      <c r="D93" s="3"/>
      <c r="E93" s="1"/>
      <c r="F93" s="1"/>
      <c r="G93" s="1"/>
      <c r="H93" s="1"/>
      <c r="I93" s="1"/>
      <c r="J93" s="1"/>
      <c r="K93" s="1"/>
      <c r="L93" s="1"/>
      <c r="M93" s="1"/>
      <c r="N93" s="1"/>
      <c r="O93" s="1"/>
      <c r="P93" s="1"/>
      <c r="Q93" s="1"/>
      <c r="R93" s="1"/>
      <c r="S93" s="3"/>
      <c r="T93" s="1"/>
      <c r="U93" s="1"/>
      <c r="V93" s="1"/>
      <c r="W93" s="1"/>
      <c r="X93" s="1"/>
      <c r="Y93" s="1"/>
      <c r="Z93" s="1"/>
      <c r="AA93" s="1"/>
      <c r="AB93" s="1"/>
      <c r="AC93" s="1"/>
      <c r="AD93" s="1"/>
      <c r="AE93" s="1"/>
      <c r="AF93" s="1"/>
      <c r="AG93" s="1"/>
      <c r="AH93" s="1"/>
      <c r="AI93" s="1"/>
      <c r="AJ93" s="1"/>
      <c r="AK93" s="1"/>
      <c r="AL93" s="1"/>
      <c r="AM93" s="1"/>
      <c r="AN93" s="1"/>
      <c r="AO93" s="1"/>
      <c r="AP93" s="1"/>
      <c r="AQ93" s="1"/>
    </row>
    <row r="94" spans="4:43" ht="14.25" hidden="1" customHeight="1">
      <c r="D94" s="3"/>
      <c r="E94" s="1"/>
      <c r="F94" s="1"/>
      <c r="G94" s="1"/>
      <c r="H94" s="1"/>
      <c r="I94" s="1"/>
      <c r="J94" s="1"/>
      <c r="K94" s="1"/>
      <c r="L94" s="1"/>
      <c r="M94" s="1"/>
      <c r="N94" s="1"/>
      <c r="O94" s="1"/>
      <c r="P94" s="1"/>
      <c r="Q94" s="1"/>
      <c r="R94" s="1"/>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4:43" ht="14.25" hidden="1" customHeight="1">
      <c r="D95" s="3"/>
      <c r="E95" s="1"/>
      <c r="F95" s="1"/>
      <c r="G95" s="1"/>
      <c r="H95" s="1"/>
      <c r="I95" s="1"/>
      <c r="J95" s="1"/>
      <c r="K95" s="1"/>
      <c r="L95" s="1"/>
      <c r="M95" s="1"/>
      <c r="N95" s="1"/>
      <c r="O95" s="1"/>
      <c r="P95" s="1"/>
      <c r="Q95" s="1"/>
      <c r="R95" s="1"/>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4:43" ht="14.25" hidden="1" customHeight="1">
      <c r="D96" s="3"/>
      <c r="E96" s="1"/>
      <c r="F96" s="1"/>
      <c r="G96" s="1"/>
      <c r="H96" s="1"/>
      <c r="I96" s="1"/>
      <c r="J96" s="1"/>
      <c r="K96" s="1"/>
      <c r="L96" s="1"/>
      <c r="M96" s="1"/>
      <c r="N96" s="1"/>
      <c r="O96" s="1"/>
      <c r="P96" s="1"/>
      <c r="Q96" s="1"/>
      <c r="R96" s="1"/>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4:43" ht="14.25" hidden="1" customHeight="1">
      <c r="D97" s="3"/>
      <c r="E97" s="1"/>
      <c r="F97" s="1"/>
      <c r="G97" s="1"/>
      <c r="H97" s="1"/>
      <c r="I97" s="1"/>
      <c r="J97" s="1"/>
      <c r="K97" s="1"/>
      <c r="L97" s="1"/>
      <c r="M97" s="1"/>
      <c r="N97" s="1"/>
      <c r="O97" s="1"/>
      <c r="P97" s="1"/>
      <c r="Q97" s="1"/>
      <c r="R97" s="1"/>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4:43" ht="14.25" hidden="1" customHeight="1">
      <c r="D98" s="3"/>
      <c r="E98" s="1"/>
      <c r="F98" s="1"/>
      <c r="G98" s="1"/>
      <c r="H98" s="1"/>
      <c r="I98" s="1"/>
      <c r="J98" s="1"/>
      <c r="K98" s="1"/>
      <c r="L98" s="1"/>
      <c r="M98" s="1"/>
      <c r="N98" s="1"/>
      <c r="O98" s="1"/>
      <c r="P98" s="1"/>
      <c r="Q98" s="1"/>
      <c r="R98" s="1"/>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4:43" ht="14.25" hidden="1" customHeight="1">
      <c r="D99" s="3"/>
      <c r="E99" s="1"/>
      <c r="F99" s="1"/>
      <c r="G99" s="1"/>
      <c r="H99" s="1"/>
      <c r="I99" s="1"/>
      <c r="J99" s="1"/>
      <c r="K99" s="1"/>
      <c r="L99" s="1"/>
      <c r="M99" s="1"/>
      <c r="N99" s="1"/>
      <c r="O99" s="1"/>
      <c r="P99" s="1"/>
      <c r="Q99" s="1"/>
      <c r="R99" s="1"/>
      <c r="S99" s="3"/>
      <c r="T99" s="1"/>
      <c r="U99" s="1"/>
      <c r="V99" s="1"/>
      <c r="W99" s="1"/>
      <c r="X99" s="1"/>
      <c r="Y99" s="1"/>
      <c r="Z99" s="1"/>
      <c r="AA99" s="1"/>
      <c r="AB99" s="1"/>
      <c r="AC99" s="1"/>
      <c r="AD99" s="1"/>
      <c r="AE99" s="1"/>
      <c r="AF99" s="1"/>
      <c r="AG99" s="1"/>
      <c r="AH99" s="1"/>
      <c r="AI99" s="1"/>
      <c r="AJ99" s="1"/>
      <c r="AK99" s="1"/>
      <c r="AL99" s="1"/>
      <c r="AM99" s="1"/>
      <c r="AN99" s="1"/>
      <c r="AO99" s="1"/>
      <c r="AP99" s="1"/>
      <c r="AQ99" s="1"/>
    </row>
    <row r="100" spans="4:43" ht="14.25" hidden="1" customHeight="1">
      <c r="D100" s="3"/>
      <c r="E100" s="1"/>
      <c r="F100" s="1"/>
      <c r="G100" s="1"/>
      <c r="H100" s="1"/>
      <c r="I100" s="1"/>
      <c r="J100" s="1"/>
      <c r="K100" s="1"/>
      <c r="L100" s="1"/>
      <c r="M100" s="1"/>
      <c r="N100" s="1"/>
      <c r="O100" s="1"/>
      <c r="P100" s="1"/>
      <c r="Q100" s="1"/>
      <c r="R100" s="1"/>
      <c r="S100" s="3"/>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4:43" ht="14.25" hidden="1" customHeight="1">
      <c r="D101" s="3"/>
      <c r="E101" s="1"/>
      <c r="F101" s="1"/>
      <c r="G101" s="1"/>
      <c r="H101" s="1"/>
      <c r="I101" s="1"/>
      <c r="J101" s="1"/>
      <c r="K101" s="1"/>
      <c r="L101" s="1"/>
      <c r="M101" s="1"/>
      <c r="N101" s="1"/>
      <c r="O101" s="1"/>
      <c r="P101" s="1"/>
      <c r="Q101" s="1"/>
      <c r="R101" s="1"/>
      <c r="S101" s="3"/>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4:43" ht="14.25" hidden="1" customHeight="1">
      <c r="D102" s="3"/>
      <c r="E102" s="1"/>
      <c r="F102" s="1"/>
      <c r="G102" s="1"/>
      <c r="H102" s="1"/>
      <c r="I102" s="1"/>
      <c r="J102" s="1"/>
      <c r="K102" s="1"/>
      <c r="L102" s="1"/>
      <c r="M102" s="1"/>
      <c r="N102" s="1"/>
      <c r="O102" s="1"/>
      <c r="P102" s="1"/>
      <c r="Q102" s="1"/>
      <c r="R102" s="1"/>
      <c r="S102" s="3"/>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4:43" ht="14.25" hidden="1" customHeight="1">
      <c r="D103" s="3"/>
      <c r="E103" s="1"/>
      <c r="F103" s="1"/>
      <c r="G103" s="1"/>
      <c r="H103" s="1"/>
      <c r="I103" s="1"/>
      <c r="J103" s="1"/>
      <c r="K103" s="1"/>
      <c r="L103" s="1"/>
      <c r="M103" s="1"/>
      <c r="N103" s="1"/>
      <c r="O103" s="1"/>
      <c r="P103" s="1"/>
      <c r="Q103" s="1"/>
      <c r="R103" s="1"/>
      <c r="S103" s="3"/>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4:43" ht="14.25" hidden="1" customHeight="1">
      <c r="D104" s="3"/>
      <c r="E104" s="1"/>
      <c r="F104" s="1"/>
      <c r="G104" s="1"/>
      <c r="H104" s="1"/>
      <c r="I104" s="1"/>
      <c r="J104" s="1"/>
      <c r="K104" s="1"/>
      <c r="L104" s="1"/>
      <c r="M104" s="1"/>
      <c r="N104" s="1"/>
      <c r="O104" s="1"/>
      <c r="P104" s="1"/>
      <c r="Q104" s="1"/>
      <c r="R104" s="1"/>
      <c r="S104" s="3"/>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4:43" ht="14.25" hidden="1" customHeight="1">
      <c r="D105" s="3"/>
      <c r="E105" s="1"/>
      <c r="F105" s="1"/>
      <c r="G105" s="1"/>
      <c r="H105" s="1"/>
      <c r="I105" s="1"/>
      <c r="J105" s="1"/>
      <c r="K105" s="1"/>
      <c r="L105" s="1"/>
      <c r="M105" s="1"/>
      <c r="N105" s="1"/>
      <c r="O105" s="1"/>
      <c r="P105" s="1"/>
      <c r="Q105" s="1"/>
      <c r="R105" s="1"/>
      <c r="S105" s="3"/>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4:43" ht="14.25" hidden="1" customHeight="1">
      <c r="D106" s="3"/>
      <c r="E106" s="1"/>
      <c r="F106" s="1"/>
      <c r="G106" s="1"/>
      <c r="H106" s="1"/>
      <c r="I106" s="1"/>
      <c r="J106" s="1"/>
      <c r="K106" s="1"/>
      <c r="L106" s="1"/>
      <c r="M106" s="1"/>
      <c r="N106" s="1"/>
      <c r="O106" s="1"/>
      <c r="P106" s="1"/>
      <c r="Q106" s="1"/>
      <c r="R106" s="1"/>
      <c r="S106" s="3"/>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4:43" ht="14.25" hidden="1" customHeight="1">
      <c r="D107" s="3"/>
      <c r="E107" s="1"/>
      <c r="F107" s="1"/>
      <c r="G107" s="1"/>
      <c r="H107" s="1"/>
      <c r="I107" s="1"/>
      <c r="J107" s="1"/>
      <c r="K107" s="1"/>
      <c r="L107" s="1"/>
      <c r="M107" s="1"/>
      <c r="N107" s="1"/>
      <c r="O107" s="1"/>
      <c r="P107" s="1"/>
      <c r="Q107" s="1"/>
      <c r="R107" s="1"/>
      <c r="S107" s="3"/>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4:43" ht="14.25" hidden="1" customHeight="1">
      <c r="D108" s="3"/>
      <c r="E108" s="1"/>
      <c r="F108" s="1"/>
      <c r="G108" s="1"/>
      <c r="H108" s="1"/>
      <c r="I108" s="1"/>
      <c r="J108" s="1"/>
      <c r="K108" s="1"/>
      <c r="L108" s="1"/>
      <c r="M108" s="1"/>
      <c r="N108" s="1"/>
      <c r="O108" s="1"/>
      <c r="P108" s="1"/>
      <c r="Q108" s="1"/>
      <c r="R108" s="1"/>
      <c r="S108" s="3"/>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4:43" ht="14.25" hidden="1" customHeight="1">
      <c r="D109" s="3"/>
      <c r="E109" s="1"/>
      <c r="F109" s="1"/>
      <c r="G109" s="1"/>
      <c r="H109" s="1"/>
      <c r="I109" s="1"/>
      <c r="J109" s="1"/>
      <c r="K109" s="1"/>
      <c r="L109" s="1"/>
      <c r="M109" s="1"/>
      <c r="N109" s="1"/>
      <c r="O109" s="1"/>
      <c r="P109" s="1"/>
      <c r="Q109" s="1"/>
      <c r="R109" s="1"/>
      <c r="S109" s="3"/>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4:43" ht="14.25" hidden="1" customHeight="1">
      <c r="D110" s="3"/>
      <c r="E110" s="1"/>
      <c r="F110" s="1"/>
      <c r="G110" s="1"/>
      <c r="H110" s="1"/>
      <c r="I110" s="1"/>
      <c r="J110" s="1"/>
      <c r="K110" s="1"/>
      <c r="L110" s="1"/>
      <c r="M110" s="1"/>
      <c r="N110" s="1"/>
      <c r="O110" s="1"/>
      <c r="P110" s="1"/>
      <c r="Q110" s="1"/>
      <c r="R110" s="1"/>
      <c r="S110" s="3"/>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4:43" ht="14.25" hidden="1" customHeight="1">
      <c r="D111" s="3"/>
      <c r="E111" s="1"/>
      <c r="F111" s="1"/>
      <c r="G111" s="1"/>
      <c r="H111" s="1"/>
      <c r="I111" s="1"/>
      <c r="J111" s="1"/>
      <c r="K111" s="1"/>
      <c r="L111" s="1"/>
      <c r="M111" s="1"/>
      <c r="N111" s="1"/>
      <c r="O111" s="1"/>
      <c r="P111" s="1"/>
      <c r="Q111" s="1"/>
      <c r="R111" s="1"/>
      <c r="S111" s="3"/>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4:43" ht="14.25" hidden="1" customHeight="1">
      <c r="D112" s="3"/>
      <c r="E112" s="1"/>
      <c r="F112" s="1"/>
      <c r="G112" s="1"/>
      <c r="H112" s="1"/>
      <c r="I112" s="1"/>
      <c r="J112" s="1"/>
      <c r="K112" s="1"/>
      <c r="L112" s="1"/>
      <c r="M112" s="1"/>
      <c r="N112" s="1"/>
      <c r="O112" s="1"/>
      <c r="P112" s="1"/>
      <c r="Q112" s="1"/>
      <c r="R112" s="1"/>
      <c r="S112" s="3"/>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4:43" ht="14.25" hidden="1" customHeight="1">
      <c r="D113" s="3"/>
      <c r="E113" s="1"/>
      <c r="F113" s="1"/>
      <c r="G113" s="1"/>
      <c r="H113" s="1"/>
      <c r="I113" s="1"/>
      <c r="J113" s="1"/>
      <c r="K113" s="1"/>
      <c r="L113" s="1"/>
      <c r="M113" s="1"/>
      <c r="N113" s="1"/>
      <c r="O113" s="1"/>
      <c r="P113" s="1"/>
      <c r="Q113" s="1"/>
      <c r="R113" s="1"/>
      <c r="S113" s="3"/>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4:43" ht="14.25" hidden="1" customHeight="1">
      <c r="D114" s="3"/>
      <c r="E114" s="1"/>
      <c r="F114" s="1"/>
      <c r="G114" s="1"/>
      <c r="H114" s="1"/>
      <c r="I114" s="1"/>
      <c r="J114" s="1"/>
      <c r="K114" s="1"/>
      <c r="L114" s="1"/>
      <c r="M114" s="1"/>
      <c r="N114" s="1"/>
      <c r="O114" s="1"/>
      <c r="P114" s="1"/>
      <c r="Q114" s="1"/>
      <c r="R114" s="1"/>
      <c r="S114" s="3"/>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4:43" ht="14.25" hidden="1" customHeight="1">
      <c r="D115" s="3"/>
      <c r="E115" s="1"/>
      <c r="F115" s="1"/>
      <c r="G115" s="1"/>
      <c r="H115" s="1"/>
      <c r="I115" s="1"/>
      <c r="J115" s="1"/>
      <c r="K115" s="1"/>
      <c r="L115" s="1"/>
      <c r="M115" s="1"/>
      <c r="N115" s="1"/>
      <c r="O115" s="1"/>
      <c r="P115" s="1"/>
      <c r="Q115" s="1"/>
      <c r="R115" s="1"/>
      <c r="S115" s="3"/>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4:43" ht="14.25" hidden="1" customHeight="1">
      <c r="D116" s="3"/>
      <c r="E116" s="1"/>
      <c r="F116" s="1"/>
      <c r="G116" s="1"/>
      <c r="H116" s="1"/>
      <c r="I116" s="1"/>
      <c r="J116" s="1"/>
      <c r="K116" s="1"/>
      <c r="L116" s="1"/>
      <c r="M116" s="1"/>
      <c r="N116" s="1"/>
      <c r="O116" s="1"/>
      <c r="P116" s="1"/>
      <c r="Q116" s="1"/>
      <c r="R116" s="1"/>
      <c r="S116" s="3"/>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4:43" ht="14.25" hidden="1" customHeight="1">
      <c r="D117" s="3"/>
      <c r="E117" s="1"/>
      <c r="F117" s="1"/>
      <c r="G117" s="1"/>
      <c r="H117" s="1"/>
      <c r="I117" s="1"/>
      <c r="J117" s="1"/>
      <c r="K117" s="1"/>
      <c r="L117" s="1"/>
      <c r="M117" s="1"/>
      <c r="N117" s="1"/>
      <c r="O117" s="1"/>
      <c r="P117" s="1"/>
      <c r="Q117" s="1"/>
      <c r="R117" s="1"/>
      <c r="S117" s="3"/>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4:43" ht="14.25" hidden="1" customHeight="1">
      <c r="D118" s="3"/>
      <c r="E118" s="1"/>
      <c r="F118" s="1"/>
      <c r="G118" s="1"/>
      <c r="H118" s="1"/>
      <c r="I118" s="1"/>
      <c r="J118" s="1"/>
      <c r="K118" s="1"/>
      <c r="L118" s="1"/>
      <c r="M118" s="1"/>
      <c r="N118" s="1"/>
      <c r="O118" s="1"/>
      <c r="P118" s="1"/>
      <c r="Q118" s="1"/>
      <c r="R118" s="1"/>
      <c r="S118" s="3"/>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4:43" ht="14.25" hidden="1" customHeight="1">
      <c r="D119" s="3"/>
      <c r="E119" s="1"/>
      <c r="F119" s="1"/>
      <c r="G119" s="1"/>
      <c r="H119" s="1"/>
      <c r="I119" s="1"/>
      <c r="J119" s="1"/>
      <c r="K119" s="1"/>
      <c r="L119" s="1"/>
      <c r="M119" s="1"/>
      <c r="N119" s="1"/>
      <c r="O119" s="1"/>
      <c r="P119" s="1"/>
      <c r="Q119" s="1"/>
      <c r="R119" s="1"/>
      <c r="S119" s="3"/>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4:43" ht="14.25" hidden="1" customHeight="1">
      <c r="D120" s="3"/>
      <c r="E120" s="1"/>
      <c r="F120" s="1"/>
      <c r="G120" s="1"/>
      <c r="H120" s="1"/>
      <c r="I120" s="1"/>
      <c r="J120" s="1"/>
      <c r="K120" s="1"/>
      <c r="L120" s="1"/>
      <c r="M120" s="1"/>
      <c r="N120" s="1"/>
      <c r="O120" s="1"/>
      <c r="P120" s="1"/>
      <c r="Q120" s="1"/>
      <c r="R120" s="1"/>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4:43" ht="14.25" hidden="1" customHeight="1">
      <c r="D121" s="3"/>
      <c r="E121" s="1"/>
      <c r="F121" s="1"/>
      <c r="G121" s="1"/>
      <c r="H121" s="1"/>
      <c r="I121" s="1"/>
      <c r="J121" s="1"/>
      <c r="K121" s="1"/>
      <c r="L121" s="1"/>
      <c r="M121" s="1"/>
      <c r="N121" s="1"/>
      <c r="O121" s="1"/>
      <c r="P121" s="1"/>
      <c r="Q121" s="1"/>
      <c r="R121" s="1"/>
      <c r="S121" s="3"/>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4:43" ht="14.25" hidden="1" customHeight="1">
      <c r="D122" s="3"/>
      <c r="E122" s="1"/>
      <c r="F122" s="1"/>
      <c r="G122" s="1"/>
      <c r="H122" s="1"/>
      <c r="I122" s="1"/>
      <c r="J122" s="1"/>
      <c r="K122" s="1"/>
      <c r="L122" s="1"/>
      <c r="M122" s="1"/>
      <c r="N122" s="1"/>
      <c r="O122" s="1"/>
      <c r="P122" s="1"/>
      <c r="Q122" s="1"/>
      <c r="R122" s="1"/>
      <c r="S122" s="3"/>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4:43" ht="14.25" hidden="1" customHeight="1">
      <c r="D123" s="3"/>
      <c r="E123" s="1"/>
      <c r="F123" s="1"/>
      <c r="G123" s="1"/>
      <c r="H123" s="1"/>
      <c r="I123" s="1"/>
      <c r="J123" s="1"/>
      <c r="K123" s="1"/>
      <c r="L123" s="1"/>
      <c r="M123" s="1"/>
      <c r="N123" s="1"/>
      <c r="O123" s="1"/>
      <c r="P123" s="1"/>
      <c r="Q123" s="1"/>
      <c r="R123" s="1"/>
      <c r="S123" s="3"/>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4:43" ht="14.25" hidden="1" customHeight="1">
      <c r="D124" s="3"/>
      <c r="E124" s="1"/>
      <c r="F124" s="1"/>
      <c r="G124" s="1"/>
      <c r="H124" s="1"/>
      <c r="I124" s="1"/>
      <c r="J124" s="1"/>
      <c r="K124" s="1"/>
      <c r="L124" s="1"/>
      <c r="M124" s="1"/>
      <c r="N124" s="1"/>
      <c r="O124" s="1"/>
      <c r="P124" s="1"/>
      <c r="Q124" s="1"/>
      <c r="R124" s="1"/>
      <c r="S124" s="3"/>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4:43" ht="14.25" hidden="1" customHeight="1">
      <c r="D125" s="3"/>
      <c r="E125" s="1"/>
      <c r="F125" s="1"/>
      <c r="G125" s="1"/>
      <c r="H125" s="1"/>
      <c r="I125" s="1"/>
      <c r="J125" s="1"/>
      <c r="K125" s="1"/>
      <c r="L125" s="1"/>
      <c r="M125" s="1"/>
      <c r="N125" s="1"/>
      <c r="O125" s="1"/>
      <c r="P125" s="1"/>
      <c r="Q125" s="1"/>
      <c r="R125" s="1"/>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4:43" ht="14.25" hidden="1" customHeight="1">
      <c r="D126" s="3"/>
      <c r="E126" s="1"/>
      <c r="F126" s="1"/>
      <c r="G126" s="1"/>
      <c r="H126" s="1"/>
      <c r="I126" s="1"/>
      <c r="J126" s="1"/>
      <c r="K126" s="1"/>
      <c r="L126" s="1"/>
      <c r="M126" s="1"/>
      <c r="N126" s="1"/>
      <c r="O126" s="1"/>
      <c r="P126" s="1"/>
      <c r="Q126" s="1"/>
      <c r="R126" s="1"/>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4:43" ht="14.25" hidden="1" customHeight="1">
      <c r="D127" s="3"/>
      <c r="E127" s="1"/>
      <c r="F127" s="1"/>
      <c r="G127" s="1"/>
      <c r="H127" s="1"/>
      <c r="I127" s="1"/>
      <c r="J127" s="1"/>
      <c r="K127" s="1"/>
      <c r="L127" s="1"/>
      <c r="M127" s="1"/>
      <c r="N127" s="1"/>
      <c r="O127" s="1"/>
      <c r="P127" s="1"/>
      <c r="Q127" s="1"/>
      <c r="R127" s="1"/>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4:43" ht="14.25" hidden="1" customHeight="1">
      <c r="D128" s="3"/>
      <c r="E128" s="1"/>
      <c r="F128" s="1"/>
      <c r="G128" s="1"/>
      <c r="H128" s="1"/>
      <c r="I128" s="1"/>
      <c r="J128" s="1"/>
      <c r="K128" s="1"/>
      <c r="L128" s="1"/>
      <c r="M128" s="1"/>
      <c r="N128" s="1"/>
      <c r="O128" s="1"/>
      <c r="P128" s="1"/>
      <c r="Q128" s="1"/>
      <c r="R128" s="1"/>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4:43" ht="14.25" hidden="1" customHeight="1">
      <c r="D129" s="3"/>
      <c r="E129" s="1"/>
      <c r="F129" s="1"/>
      <c r="G129" s="1"/>
      <c r="H129" s="1"/>
      <c r="I129" s="1"/>
      <c r="J129" s="1"/>
      <c r="K129" s="1"/>
      <c r="L129" s="1"/>
      <c r="M129" s="1"/>
      <c r="N129" s="1"/>
      <c r="O129" s="1"/>
      <c r="P129" s="1"/>
      <c r="Q129" s="1"/>
      <c r="R129" s="1"/>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4:43" ht="14.25" hidden="1" customHeight="1">
      <c r="D130" s="3"/>
      <c r="E130" s="1"/>
      <c r="F130" s="1"/>
      <c r="G130" s="1"/>
      <c r="H130" s="1"/>
      <c r="I130" s="1"/>
      <c r="J130" s="1"/>
      <c r="K130" s="1"/>
      <c r="L130" s="1"/>
      <c r="M130" s="1"/>
      <c r="N130" s="1"/>
      <c r="O130" s="1"/>
      <c r="P130" s="1"/>
      <c r="Q130" s="1"/>
      <c r="R130" s="1"/>
      <c r="S130" s="3"/>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4:43" ht="14.25" hidden="1" customHeight="1">
      <c r="D131" s="3"/>
      <c r="E131" s="1"/>
      <c r="F131" s="1"/>
      <c r="G131" s="1"/>
      <c r="H131" s="1"/>
      <c r="I131" s="1"/>
      <c r="J131" s="1"/>
      <c r="K131" s="1"/>
      <c r="L131" s="1"/>
      <c r="M131" s="1"/>
      <c r="N131" s="1"/>
      <c r="O131" s="1"/>
      <c r="P131" s="1"/>
      <c r="Q131" s="1"/>
      <c r="R131" s="1"/>
      <c r="S131" s="3"/>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4:43" ht="14.25" hidden="1" customHeight="1">
      <c r="D132" s="3"/>
      <c r="E132" s="1"/>
      <c r="F132" s="1"/>
      <c r="G132" s="1"/>
      <c r="H132" s="1"/>
      <c r="I132" s="1"/>
      <c r="J132" s="1"/>
      <c r="K132" s="1"/>
      <c r="L132" s="1"/>
      <c r="M132" s="1"/>
      <c r="N132" s="1"/>
      <c r="O132" s="1"/>
      <c r="P132" s="1"/>
      <c r="Q132" s="1"/>
      <c r="R132" s="1"/>
      <c r="S132" s="3"/>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4:43" ht="14.25" hidden="1" customHeight="1">
      <c r="D133" s="3"/>
      <c r="E133" s="1"/>
      <c r="F133" s="1"/>
      <c r="G133" s="1"/>
      <c r="H133" s="1"/>
      <c r="I133" s="1"/>
      <c r="J133" s="1"/>
      <c r="K133" s="1"/>
      <c r="L133" s="1"/>
      <c r="M133" s="1"/>
      <c r="N133" s="1"/>
      <c r="O133" s="1"/>
      <c r="P133" s="1"/>
      <c r="Q133" s="1"/>
      <c r="R133" s="1"/>
      <c r="S133" s="3"/>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4:43" ht="14.25" hidden="1" customHeight="1">
      <c r="D134" s="3"/>
      <c r="E134" s="1"/>
      <c r="F134" s="1"/>
      <c r="G134" s="1"/>
      <c r="H134" s="1"/>
      <c r="I134" s="1"/>
      <c r="J134" s="1"/>
      <c r="K134" s="1"/>
      <c r="L134" s="1"/>
      <c r="M134" s="1"/>
      <c r="N134" s="1"/>
      <c r="O134" s="1"/>
      <c r="P134" s="1"/>
      <c r="Q134" s="1"/>
      <c r="R134" s="1"/>
      <c r="S134" s="3"/>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4:43" ht="14.25" hidden="1" customHeight="1">
      <c r="D135" s="3"/>
      <c r="E135" s="1"/>
      <c r="F135" s="1"/>
      <c r="G135" s="1"/>
      <c r="H135" s="1"/>
      <c r="I135" s="1"/>
      <c r="J135" s="1"/>
      <c r="K135" s="1"/>
      <c r="L135" s="1"/>
      <c r="M135" s="1"/>
      <c r="N135" s="1"/>
      <c r="O135" s="1"/>
      <c r="P135" s="1"/>
      <c r="Q135" s="1"/>
      <c r="R135" s="1"/>
      <c r="S135" s="3"/>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4:43" ht="14.25" hidden="1" customHeight="1">
      <c r="D136" s="3"/>
      <c r="E136" s="1"/>
      <c r="F136" s="1"/>
      <c r="G136" s="1"/>
      <c r="H136" s="1"/>
      <c r="I136" s="1"/>
      <c r="J136" s="1"/>
      <c r="K136" s="1"/>
      <c r="L136" s="1"/>
      <c r="M136" s="1"/>
      <c r="N136" s="1"/>
      <c r="O136" s="1"/>
      <c r="P136" s="1"/>
      <c r="Q136" s="1"/>
      <c r="R136" s="1"/>
      <c r="S136" s="3"/>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4:43" ht="14.25" hidden="1" customHeight="1">
      <c r="D137" s="3"/>
      <c r="E137" s="1"/>
      <c r="F137" s="1"/>
      <c r="G137" s="1"/>
      <c r="H137" s="1"/>
      <c r="I137" s="1"/>
      <c r="J137" s="1"/>
      <c r="K137" s="1"/>
      <c r="L137" s="1"/>
      <c r="M137" s="1"/>
      <c r="N137" s="1"/>
      <c r="O137" s="1"/>
      <c r="P137" s="1"/>
      <c r="Q137" s="1"/>
      <c r="R137" s="1"/>
      <c r="S137" s="3"/>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4:43" ht="14.25" hidden="1" customHeight="1">
      <c r="D138" s="3"/>
      <c r="E138" s="1"/>
      <c r="F138" s="1"/>
      <c r="G138" s="1"/>
      <c r="H138" s="1"/>
      <c r="I138" s="1"/>
      <c r="J138" s="1"/>
      <c r="K138" s="1"/>
      <c r="L138" s="1"/>
      <c r="M138" s="1"/>
      <c r="N138" s="1"/>
      <c r="O138" s="1"/>
      <c r="P138" s="1"/>
      <c r="Q138" s="1"/>
      <c r="R138" s="1"/>
      <c r="S138" s="3"/>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4:43" ht="14.25" hidden="1" customHeight="1">
      <c r="D139" s="3"/>
      <c r="E139" s="1"/>
      <c r="F139" s="1"/>
      <c r="G139" s="1"/>
      <c r="H139" s="1"/>
      <c r="I139" s="1"/>
      <c r="J139" s="1"/>
      <c r="K139" s="1"/>
      <c r="L139" s="1"/>
      <c r="M139" s="1"/>
      <c r="N139" s="1"/>
      <c r="O139" s="1"/>
      <c r="P139" s="1"/>
      <c r="Q139" s="1"/>
      <c r="R139" s="1"/>
      <c r="S139" s="3"/>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4:43" ht="14.25" hidden="1" customHeight="1">
      <c r="D140" s="3"/>
      <c r="E140" s="1"/>
      <c r="F140" s="1"/>
      <c r="G140" s="1"/>
      <c r="H140" s="1"/>
      <c r="I140" s="1"/>
      <c r="J140" s="1"/>
      <c r="K140" s="1"/>
      <c r="L140" s="1"/>
      <c r="M140" s="1"/>
      <c r="N140" s="1"/>
      <c r="O140" s="1"/>
      <c r="P140" s="1"/>
      <c r="Q140" s="1"/>
      <c r="R140" s="1"/>
      <c r="S140" s="3"/>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4:43" ht="14.25" hidden="1" customHeight="1">
      <c r="D141" s="3"/>
      <c r="E141" s="1"/>
      <c r="F141" s="1"/>
      <c r="G141" s="1"/>
      <c r="H141" s="1"/>
      <c r="I141" s="1"/>
      <c r="J141" s="1"/>
      <c r="K141" s="1"/>
      <c r="L141" s="1"/>
      <c r="M141" s="1"/>
      <c r="N141" s="1"/>
      <c r="O141" s="1"/>
      <c r="P141" s="1"/>
      <c r="Q141" s="1"/>
      <c r="R141" s="1"/>
      <c r="S141" s="3"/>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4:43" ht="14.25" hidden="1" customHeight="1">
      <c r="D142" s="3"/>
      <c r="E142" s="1"/>
      <c r="F142" s="1"/>
      <c r="G142" s="1"/>
      <c r="H142" s="1"/>
      <c r="I142" s="1"/>
      <c r="J142" s="1"/>
      <c r="K142" s="1"/>
      <c r="L142" s="1"/>
      <c r="M142" s="1"/>
      <c r="N142" s="1"/>
      <c r="O142" s="1"/>
      <c r="P142" s="1"/>
      <c r="Q142" s="1"/>
      <c r="R142" s="1"/>
      <c r="S142" s="3"/>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4:43" ht="14.25" hidden="1" customHeight="1">
      <c r="D143" s="3"/>
      <c r="E143" s="1"/>
      <c r="F143" s="1"/>
      <c r="G143" s="1"/>
      <c r="H143" s="1"/>
      <c r="I143" s="1"/>
      <c r="J143" s="1"/>
      <c r="K143" s="1"/>
      <c r="L143" s="1"/>
      <c r="M143" s="1"/>
      <c r="N143" s="1"/>
      <c r="O143" s="1"/>
      <c r="P143" s="1"/>
      <c r="Q143" s="1"/>
      <c r="R143" s="1"/>
      <c r="S143" s="3"/>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4:43" ht="14.25" hidden="1" customHeight="1">
      <c r="D144" s="3"/>
      <c r="E144" s="1"/>
      <c r="F144" s="1"/>
      <c r="G144" s="1"/>
      <c r="H144" s="1"/>
      <c r="I144" s="1"/>
      <c r="J144" s="1"/>
      <c r="K144" s="1"/>
      <c r="L144" s="1"/>
      <c r="M144" s="1"/>
      <c r="N144" s="1"/>
      <c r="O144" s="1"/>
      <c r="P144" s="1"/>
      <c r="Q144" s="1"/>
      <c r="R144" s="1"/>
      <c r="S144" s="3"/>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4:43" ht="14.25" hidden="1" customHeight="1">
      <c r="D145" s="3"/>
      <c r="E145" s="1"/>
      <c r="F145" s="1"/>
      <c r="G145" s="1"/>
      <c r="H145" s="1"/>
      <c r="I145" s="1"/>
      <c r="J145" s="1"/>
      <c r="K145" s="1"/>
      <c r="L145" s="1"/>
      <c r="M145" s="1"/>
      <c r="N145" s="1"/>
      <c r="O145" s="1"/>
      <c r="P145" s="1"/>
      <c r="Q145" s="1"/>
      <c r="R145" s="1"/>
      <c r="S145" s="3"/>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4:43" ht="14.25" hidden="1" customHeight="1">
      <c r="D146" s="3"/>
      <c r="E146" s="1"/>
      <c r="F146" s="1"/>
      <c r="G146" s="1"/>
      <c r="H146" s="1"/>
      <c r="I146" s="1"/>
      <c r="J146" s="1"/>
      <c r="K146" s="1"/>
      <c r="L146" s="1"/>
      <c r="M146" s="1"/>
      <c r="N146" s="1"/>
      <c r="O146" s="1"/>
      <c r="P146" s="1"/>
      <c r="Q146" s="1"/>
      <c r="R146" s="1"/>
      <c r="S146" s="3"/>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4:43" ht="14.25" hidden="1" customHeight="1">
      <c r="D147" s="3"/>
      <c r="E147" s="1"/>
      <c r="F147" s="1"/>
      <c r="G147" s="1"/>
      <c r="H147" s="1"/>
      <c r="I147" s="1"/>
      <c r="J147" s="1"/>
      <c r="K147" s="1"/>
      <c r="L147" s="1"/>
      <c r="M147" s="1"/>
      <c r="N147" s="1"/>
      <c r="O147" s="1"/>
      <c r="P147" s="1"/>
      <c r="Q147" s="1"/>
      <c r="R147" s="1"/>
      <c r="S147" s="3"/>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4:43" ht="14.25" hidden="1" customHeight="1">
      <c r="D148" s="3"/>
      <c r="E148" s="1"/>
      <c r="F148" s="1"/>
      <c r="G148" s="1"/>
      <c r="H148" s="1"/>
      <c r="I148" s="1"/>
      <c r="J148" s="1"/>
      <c r="K148" s="1"/>
      <c r="L148" s="1"/>
      <c r="M148" s="1"/>
      <c r="N148" s="1"/>
      <c r="O148" s="1"/>
      <c r="P148" s="1"/>
      <c r="Q148" s="1"/>
      <c r="R148" s="1"/>
      <c r="S148" s="3"/>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4:43" ht="14.25" hidden="1" customHeight="1">
      <c r="D149" s="3"/>
      <c r="E149" s="1"/>
      <c r="F149" s="1"/>
      <c r="G149" s="1"/>
      <c r="H149" s="1"/>
      <c r="I149" s="1"/>
      <c r="J149" s="1"/>
      <c r="K149" s="1"/>
      <c r="L149" s="1"/>
      <c r="M149" s="1"/>
      <c r="N149" s="1"/>
      <c r="O149" s="1"/>
      <c r="P149" s="1"/>
      <c r="Q149" s="1"/>
      <c r="R149" s="1"/>
      <c r="S149" s="3"/>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4:43" ht="14.25" hidden="1" customHeight="1">
      <c r="D150" s="3"/>
      <c r="E150" s="1"/>
      <c r="F150" s="1"/>
      <c r="G150" s="1"/>
      <c r="H150" s="1"/>
      <c r="I150" s="1"/>
      <c r="J150" s="1"/>
      <c r="K150" s="1"/>
      <c r="L150" s="1"/>
      <c r="M150" s="1"/>
      <c r="N150" s="1"/>
      <c r="O150" s="1"/>
      <c r="P150" s="1"/>
      <c r="Q150" s="1"/>
      <c r="R150" s="1"/>
      <c r="S150" s="3"/>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4:43" ht="14.25" hidden="1" customHeight="1">
      <c r="D151" s="3"/>
      <c r="E151" s="1"/>
      <c r="F151" s="1"/>
      <c r="G151" s="1"/>
      <c r="H151" s="1"/>
      <c r="I151" s="1"/>
      <c r="J151" s="1"/>
      <c r="K151" s="1"/>
      <c r="L151" s="1"/>
      <c r="M151" s="1"/>
      <c r="N151" s="1"/>
      <c r="O151" s="1"/>
      <c r="P151" s="1"/>
      <c r="Q151" s="1"/>
      <c r="R151" s="1"/>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4:43" ht="14.25" hidden="1" customHeight="1">
      <c r="D152" s="3"/>
      <c r="E152" s="1"/>
      <c r="F152" s="1"/>
      <c r="G152" s="1"/>
      <c r="H152" s="1"/>
      <c r="I152" s="1"/>
      <c r="J152" s="1"/>
      <c r="K152" s="1"/>
      <c r="L152" s="1"/>
      <c r="M152" s="1"/>
      <c r="N152" s="1"/>
      <c r="O152" s="1"/>
      <c r="P152" s="1"/>
      <c r="Q152" s="1"/>
      <c r="R152" s="1"/>
      <c r="S152" s="3"/>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4:43" ht="14.25" hidden="1" customHeight="1">
      <c r="D153" s="3"/>
      <c r="E153" s="1"/>
      <c r="F153" s="1"/>
      <c r="G153" s="1"/>
      <c r="H153" s="1"/>
      <c r="I153" s="1"/>
      <c r="J153" s="1"/>
      <c r="K153" s="1"/>
      <c r="L153" s="1"/>
      <c r="M153" s="1"/>
      <c r="N153" s="1"/>
      <c r="O153" s="1"/>
      <c r="P153" s="1"/>
      <c r="Q153" s="1"/>
      <c r="R153" s="1"/>
      <c r="S153" s="3"/>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4:43" ht="14.25" hidden="1" customHeight="1">
      <c r="D154" s="3"/>
      <c r="E154" s="1"/>
      <c r="F154" s="1"/>
      <c r="G154" s="1"/>
      <c r="H154" s="1"/>
      <c r="I154" s="1"/>
      <c r="J154" s="1"/>
      <c r="K154" s="1"/>
      <c r="L154" s="1"/>
      <c r="M154" s="1"/>
      <c r="N154" s="1"/>
      <c r="O154" s="1"/>
      <c r="P154" s="1"/>
      <c r="Q154" s="1"/>
      <c r="R154" s="1"/>
      <c r="S154" s="3"/>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4:43" ht="14.25" hidden="1" customHeight="1">
      <c r="D155" s="3"/>
      <c r="E155" s="1"/>
      <c r="F155" s="1"/>
      <c r="G155" s="1"/>
      <c r="H155" s="1"/>
      <c r="I155" s="1"/>
      <c r="J155" s="1"/>
      <c r="K155" s="1"/>
      <c r="L155" s="1"/>
      <c r="M155" s="1"/>
      <c r="N155" s="1"/>
      <c r="O155" s="1"/>
      <c r="P155" s="1"/>
      <c r="Q155" s="1"/>
      <c r="R155" s="1"/>
      <c r="S155" s="3"/>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4:43" ht="14.25" hidden="1" customHeight="1">
      <c r="D156" s="3"/>
      <c r="E156" s="1"/>
      <c r="F156" s="1"/>
      <c r="G156" s="1"/>
      <c r="H156" s="1"/>
      <c r="I156" s="1"/>
      <c r="J156" s="1"/>
      <c r="K156" s="1"/>
      <c r="L156" s="1"/>
      <c r="M156" s="1"/>
      <c r="N156" s="1"/>
      <c r="O156" s="1"/>
      <c r="P156" s="1"/>
      <c r="Q156" s="1"/>
      <c r="R156" s="1"/>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4:43" ht="14.25" hidden="1" customHeight="1">
      <c r="D157" s="3"/>
      <c r="E157" s="1"/>
      <c r="F157" s="1"/>
      <c r="G157" s="1"/>
      <c r="H157" s="1"/>
      <c r="I157" s="1"/>
      <c r="J157" s="1"/>
      <c r="K157" s="1"/>
      <c r="L157" s="1"/>
      <c r="M157" s="1"/>
      <c r="N157" s="1"/>
      <c r="O157" s="1"/>
      <c r="P157" s="1"/>
      <c r="Q157" s="1"/>
      <c r="R157" s="1"/>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4:43" ht="14.25" hidden="1" customHeight="1">
      <c r="D158" s="3"/>
      <c r="E158" s="1"/>
      <c r="F158" s="1"/>
      <c r="G158" s="1"/>
      <c r="H158" s="1"/>
      <c r="I158" s="1"/>
      <c r="J158" s="1"/>
      <c r="K158" s="1"/>
      <c r="L158" s="1"/>
      <c r="M158" s="1"/>
      <c r="N158" s="1"/>
      <c r="O158" s="1"/>
      <c r="P158" s="1"/>
      <c r="Q158" s="1"/>
      <c r="R158" s="1"/>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4:43" ht="14.25" hidden="1" customHeight="1">
      <c r="D159" s="3"/>
      <c r="E159" s="1"/>
      <c r="F159" s="1"/>
      <c r="G159" s="1"/>
      <c r="H159" s="1"/>
      <c r="I159" s="1"/>
      <c r="J159" s="1"/>
      <c r="K159" s="1"/>
      <c r="L159" s="1"/>
      <c r="M159" s="1"/>
      <c r="N159" s="1"/>
      <c r="O159" s="1"/>
      <c r="P159" s="1"/>
      <c r="Q159" s="1"/>
      <c r="R159" s="1"/>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4:43" ht="14.25" hidden="1" customHeight="1">
      <c r="D160" s="3"/>
      <c r="E160" s="1"/>
      <c r="F160" s="1"/>
      <c r="G160" s="1"/>
      <c r="H160" s="1"/>
      <c r="I160" s="1"/>
      <c r="J160" s="1"/>
      <c r="K160" s="1"/>
      <c r="L160" s="1"/>
      <c r="M160" s="1"/>
      <c r="N160" s="1"/>
      <c r="O160" s="1"/>
      <c r="P160" s="1"/>
      <c r="Q160" s="1"/>
      <c r="R160" s="1"/>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4:43" ht="14.25" hidden="1" customHeight="1">
      <c r="D161" s="3"/>
      <c r="E161" s="1"/>
      <c r="F161" s="1"/>
      <c r="G161" s="1"/>
      <c r="H161" s="1"/>
      <c r="I161" s="1"/>
      <c r="J161" s="1"/>
      <c r="K161" s="1"/>
      <c r="L161" s="1"/>
      <c r="M161" s="1"/>
      <c r="N161" s="1"/>
      <c r="O161" s="1"/>
      <c r="P161" s="1"/>
      <c r="Q161" s="1"/>
      <c r="R161" s="1"/>
      <c r="S161" s="3"/>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4:43" ht="14.25" hidden="1" customHeight="1">
      <c r="D162" s="3"/>
      <c r="E162" s="1"/>
      <c r="F162" s="1"/>
      <c r="G162" s="1"/>
      <c r="H162" s="1"/>
      <c r="I162" s="1"/>
      <c r="J162" s="1"/>
      <c r="K162" s="1"/>
      <c r="L162" s="1"/>
      <c r="M162" s="1"/>
      <c r="N162" s="1"/>
      <c r="O162" s="1"/>
      <c r="P162" s="1"/>
      <c r="Q162" s="1"/>
      <c r="R162" s="1"/>
      <c r="S162" s="3"/>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4:43" ht="14.25" hidden="1" customHeight="1">
      <c r="D163" s="3"/>
      <c r="E163" s="1"/>
      <c r="F163" s="1"/>
      <c r="G163" s="1"/>
      <c r="H163" s="1"/>
      <c r="I163" s="1"/>
      <c r="J163" s="1"/>
      <c r="K163" s="1"/>
      <c r="L163" s="1"/>
      <c r="M163" s="1"/>
      <c r="N163" s="1"/>
      <c r="O163" s="1"/>
      <c r="P163" s="1"/>
      <c r="Q163" s="1"/>
      <c r="R163" s="1"/>
      <c r="S163" s="3"/>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4:43" ht="14.25" hidden="1" customHeight="1">
      <c r="D164" s="3"/>
      <c r="E164" s="1"/>
      <c r="F164" s="1"/>
      <c r="G164" s="1"/>
      <c r="H164" s="1"/>
      <c r="I164" s="1"/>
      <c r="J164" s="1"/>
      <c r="K164" s="1"/>
      <c r="L164" s="1"/>
      <c r="M164" s="1"/>
      <c r="N164" s="1"/>
      <c r="O164" s="1"/>
      <c r="P164" s="1"/>
      <c r="Q164" s="1"/>
      <c r="R164" s="1"/>
      <c r="S164" s="3"/>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4:43" ht="14.25" hidden="1" customHeight="1">
      <c r="D165" s="3"/>
      <c r="E165" s="1"/>
      <c r="F165" s="1"/>
      <c r="G165" s="1"/>
      <c r="H165" s="1"/>
      <c r="I165" s="1"/>
      <c r="J165" s="1"/>
      <c r="K165" s="1"/>
      <c r="L165" s="1"/>
      <c r="M165" s="1"/>
      <c r="N165" s="1"/>
      <c r="O165" s="1"/>
      <c r="P165" s="1"/>
      <c r="Q165" s="1"/>
      <c r="R165" s="1"/>
      <c r="S165" s="3"/>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4:43" ht="14.25" hidden="1" customHeight="1">
      <c r="D166" s="3"/>
      <c r="E166" s="1"/>
      <c r="F166" s="1"/>
      <c r="G166" s="1"/>
      <c r="H166" s="1"/>
      <c r="I166" s="1"/>
      <c r="J166" s="1"/>
      <c r="K166" s="1"/>
      <c r="L166" s="1"/>
      <c r="M166" s="1"/>
      <c r="N166" s="1"/>
      <c r="O166" s="1"/>
      <c r="P166" s="1"/>
      <c r="Q166" s="1"/>
      <c r="R166" s="1"/>
      <c r="S166" s="3"/>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4:43" ht="14.25" hidden="1" customHeight="1">
      <c r="D167" s="3"/>
      <c r="E167" s="1"/>
      <c r="F167" s="1"/>
      <c r="G167" s="1"/>
      <c r="H167" s="1"/>
      <c r="I167" s="1"/>
      <c r="J167" s="1"/>
      <c r="K167" s="1"/>
      <c r="L167" s="1"/>
      <c r="M167" s="1"/>
      <c r="N167" s="1"/>
      <c r="O167" s="1"/>
      <c r="P167" s="1"/>
      <c r="Q167" s="1"/>
      <c r="R167" s="1"/>
      <c r="S167" s="3"/>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4:43" ht="14.25" hidden="1" customHeight="1">
      <c r="D168" s="3"/>
      <c r="E168" s="1"/>
      <c r="F168" s="1"/>
      <c r="G168" s="1"/>
      <c r="H168" s="1"/>
      <c r="I168" s="1"/>
      <c r="J168" s="1"/>
      <c r="K168" s="1"/>
      <c r="L168" s="1"/>
      <c r="M168" s="1"/>
      <c r="N168" s="1"/>
      <c r="O168" s="1"/>
      <c r="P168" s="1"/>
      <c r="Q168" s="1"/>
      <c r="R168" s="1"/>
      <c r="S168" s="3"/>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4:43" ht="14.25" hidden="1" customHeight="1">
      <c r="D169" s="3"/>
      <c r="E169" s="1"/>
      <c r="F169" s="1"/>
      <c r="G169" s="1"/>
      <c r="H169" s="1"/>
      <c r="I169" s="1"/>
      <c r="J169" s="1"/>
      <c r="K169" s="1"/>
      <c r="L169" s="1"/>
      <c r="M169" s="1"/>
      <c r="N169" s="1"/>
      <c r="O169" s="1"/>
      <c r="P169" s="1"/>
      <c r="Q169" s="1"/>
      <c r="R169" s="1"/>
      <c r="S169" s="3"/>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4:43" ht="14.25" hidden="1" customHeight="1">
      <c r="D170" s="3"/>
      <c r="E170" s="1"/>
      <c r="F170" s="1"/>
      <c r="G170" s="1"/>
      <c r="H170" s="1"/>
      <c r="I170" s="1"/>
      <c r="J170" s="1"/>
      <c r="K170" s="1"/>
      <c r="L170" s="1"/>
      <c r="M170" s="1"/>
      <c r="N170" s="1"/>
      <c r="O170" s="1"/>
      <c r="P170" s="1"/>
      <c r="Q170" s="1"/>
      <c r="R170" s="1"/>
      <c r="S170" s="3"/>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4:43" ht="14.25" hidden="1" customHeight="1">
      <c r="D171" s="3"/>
      <c r="E171" s="1"/>
      <c r="F171" s="1"/>
      <c r="G171" s="1"/>
      <c r="H171" s="1"/>
      <c r="I171" s="1"/>
      <c r="J171" s="1"/>
      <c r="K171" s="1"/>
      <c r="L171" s="1"/>
      <c r="M171" s="1"/>
      <c r="N171" s="1"/>
      <c r="O171" s="1"/>
      <c r="P171" s="1"/>
      <c r="Q171" s="1"/>
      <c r="R171" s="1"/>
      <c r="S171" s="3"/>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4:43" ht="14.25" hidden="1" customHeight="1">
      <c r="D172" s="3"/>
      <c r="E172" s="1"/>
      <c r="F172" s="1"/>
      <c r="G172" s="1"/>
      <c r="H172" s="1"/>
      <c r="I172" s="1"/>
      <c r="J172" s="1"/>
      <c r="K172" s="1"/>
      <c r="L172" s="1"/>
      <c r="M172" s="1"/>
      <c r="N172" s="1"/>
      <c r="O172" s="1"/>
      <c r="P172" s="1"/>
      <c r="Q172" s="1"/>
      <c r="R172" s="1"/>
      <c r="S172" s="3"/>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4:43" ht="14.25" hidden="1" customHeight="1">
      <c r="D173" s="3"/>
      <c r="E173" s="1"/>
      <c r="F173" s="1"/>
      <c r="G173" s="1"/>
      <c r="H173" s="1"/>
      <c r="I173" s="1"/>
      <c r="J173" s="1"/>
      <c r="K173" s="1"/>
      <c r="L173" s="1"/>
      <c r="M173" s="1"/>
      <c r="N173" s="1"/>
      <c r="O173" s="1"/>
      <c r="P173" s="1"/>
      <c r="Q173" s="1"/>
      <c r="R173" s="1"/>
      <c r="S173" s="3"/>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4:43" ht="14.25" hidden="1" customHeight="1">
      <c r="D174" s="3"/>
      <c r="E174" s="1"/>
      <c r="F174" s="1"/>
      <c r="G174" s="1"/>
      <c r="H174" s="1"/>
      <c r="I174" s="1"/>
      <c r="J174" s="1"/>
      <c r="K174" s="1"/>
      <c r="L174" s="1"/>
      <c r="M174" s="1"/>
      <c r="N174" s="1"/>
      <c r="O174" s="1"/>
      <c r="P174" s="1"/>
      <c r="Q174" s="1"/>
      <c r="R174" s="1"/>
      <c r="S174" s="3"/>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4:43" ht="14.25" hidden="1" customHeight="1">
      <c r="D175" s="3"/>
      <c r="E175" s="1"/>
      <c r="F175" s="1"/>
      <c r="G175" s="1"/>
      <c r="H175" s="1"/>
      <c r="I175" s="1"/>
      <c r="J175" s="1"/>
      <c r="K175" s="1"/>
      <c r="L175" s="1"/>
      <c r="M175" s="1"/>
      <c r="N175" s="1"/>
      <c r="O175" s="1"/>
      <c r="P175" s="1"/>
      <c r="Q175" s="1"/>
      <c r="R175" s="1"/>
      <c r="S175" s="3"/>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4:43" ht="14.25" hidden="1" customHeight="1">
      <c r="D176" s="3"/>
      <c r="E176" s="1"/>
      <c r="F176" s="1"/>
      <c r="G176" s="1"/>
      <c r="H176" s="1"/>
      <c r="I176" s="1"/>
      <c r="J176" s="1"/>
      <c r="K176" s="1"/>
      <c r="L176" s="1"/>
      <c r="M176" s="1"/>
      <c r="N176" s="1"/>
      <c r="O176" s="1"/>
      <c r="P176" s="1"/>
      <c r="Q176" s="1"/>
      <c r="R176" s="1"/>
      <c r="S176" s="3"/>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4:43" ht="14.25" hidden="1" customHeight="1">
      <c r="D177" s="3"/>
      <c r="E177" s="1"/>
      <c r="F177" s="1"/>
      <c r="G177" s="1"/>
      <c r="H177" s="1"/>
      <c r="I177" s="1"/>
      <c r="J177" s="1"/>
      <c r="K177" s="1"/>
      <c r="L177" s="1"/>
      <c r="M177" s="1"/>
      <c r="N177" s="1"/>
      <c r="O177" s="1"/>
      <c r="P177" s="1"/>
      <c r="Q177" s="1"/>
      <c r="R177" s="1"/>
      <c r="S177" s="3"/>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4:43" ht="14.25" hidden="1" customHeight="1">
      <c r="D178" s="3"/>
      <c r="E178" s="1"/>
      <c r="F178" s="1"/>
      <c r="G178" s="1"/>
      <c r="H178" s="1"/>
      <c r="I178" s="1"/>
      <c r="J178" s="1"/>
      <c r="K178" s="1"/>
      <c r="L178" s="1"/>
      <c r="M178" s="1"/>
      <c r="N178" s="1"/>
      <c r="O178" s="1"/>
      <c r="P178" s="1"/>
      <c r="Q178" s="1"/>
      <c r="R178" s="1"/>
      <c r="S178" s="3"/>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4:43" ht="14.25" hidden="1" customHeight="1">
      <c r="D179" s="3"/>
      <c r="E179" s="1"/>
      <c r="F179" s="1"/>
      <c r="G179" s="1"/>
      <c r="H179" s="1"/>
      <c r="I179" s="1"/>
      <c r="J179" s="1"/>
      <c r="K179" s="1"/>
      <c r="L179" s="1"/>
      <c r="M179" s="1"/>
      <c r="N179" s="1"/>
      <c r="O179" s="1"/>
      <c r="P179" s="1"/>
      <c r="Q179" s="1"/>
      <c r="R179" s="1"/>
      <c r="S179" s="3"/>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4:43" ht="14.25" hidden="1" customHeight="1">
      <c r="D180" s="3"/>
      <c r="E180" s="1"/>
      <c r="F180" s="1"/>
      <c r="G180" s="1"/>
      <c r="H180" s="1"/>
      <c r="I180" s="1"/>
      <c r="J180" s="1"/>
      <c r="K180" s="1"/>
      <c r="L180" s="1"/>
      <c r="M180" s="1"/>
      <c r="N180" s="1"/>
      <c r="O180" s="1"/>
      <c r="P180" s="1"/>
      <c r="Q180" s="1"/>
      <c r="R180" s="1"/>
      <c r="S180" s="3"/>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4:43" ht="14.25" hidden="1" customHeight="1">
      <c r="D181" s="3"/>
      <c r="E181" s="1"/>
      <c r="F181" s="1"/>
      <c r="G181" s="1"/>
      <c r="H181" s="1"/>
      <c r="I181" s="1"/>
      <c r="J181" s="1"/>
      <c r="K181" s="1"/>
      <c r="L181" s="1"/>
      <c r="M181" s="1"/>
      <c r="N181" s="1"/>
      <c r="O181" s="1"/>
      <c r="P181" s="1"/>
      <c r="Q181" s="1"/>
      <c r="R181" s="1"/>
      <c r="S181" s="3"/>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4:43" ht="14.25" hidden="1" customHeight="1">
      <c r="D182" s="3"/>
      <c r="E182" s="1"/>
      <c r="F182" s="1"/>
      <c r="G182" s="1"/>
      <c r="H182" s="1"/>
      <c r="I182" s="1"/>
      <c r="J182" s="1"/>
      <c r="K182" s="1"/>
      <c r="L182" s="1"/>
      <c r="M182" s="1"/>
      <c r="N182" s="1"/>
      <c r="O182" s="1"/>
      <c r="P182" s="1"/>
      <c r="Q182" s="1"/>
      <c r="R182" s="1"/>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4:43" ht="14.25" hidden="1" customHeight="1">
      <c r="D183" s="3"/>
      <c r="E183" s="1"/>
      <c r="F183" s="1"/>
      <c r="G183" s="1"/>
      <c r="H183" s="1"/>
      <c r="I183" s="1"/>
      <c r="J183" s="1"/>
      <c r="K183" s="1"/>
      <c r="L183" s="1"/>
      <c r="M183" s="1"/>
      <c r="N183" s="1"/>
      <c r="O183" s="1"/>
      <c r="P183" s="1"/>
      <c r="Q183" s="1"/>
      <c r="R183" s="1"/>
      <c r="S183" s="3"/>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4:43" ht="14.25" hidden="1" customHeight="1">
      <c r="D184" s="3"/>
      <c r="E184" s="1"/>
      <c r="F184" s="1"/>
      <c r="G184" s="1"/>
      <c r="H184" s="1"/>
      <c r="I184" s="1"/>
      <c r="J184" s="1"/>
      <c r="K184" s="1"/>
      <c r="L184" s="1"/>
      <c r="M184" s="1"/>
      <c r="N184" s="1"/>
      <c r="O184" s="1"/>
      <c r="P184" s="1"/>
      <c r="Q184" s="1"/>
      <c r="R184" s="1"/>
      <c r="S184" s="3"/>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4:43" ht="14.25" hidden="1" customHeight="1">
      <c r="D185" s="3"/>
      <c r="E185" s="1"/>
      <c r="F185" s="1"/>
      <c r="G185" s="1"/>
      <c r="H185" s="1"/>
      <c r="I185" s="1"/>
      <c r="J185" s="1"/>
      <c r="K185" s="1"/>
      <c r="L185" s="1"/>
      <c r="M185" s="1"/>
      <c r="N185" s="1"/>
      <c r="O185" s="1"/>
      <c r="P185" s="1"/>
      <c r="Q185" s="1"/>
      <c r="R185" s="1"/>
      <c r="S185" s="3"/>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4:43" ht="14.25" hidden="1" customHeight="1">
      <c r="D186" s="3"/>
      <c r="E186" s="1"/>
      <c r="F186" s="1"/>
      <c r="G186" s="1"/>
      <c r="H186" s="1"/>
      <c r="I186" s="1"/>
      <c r="J186" s="1"/>
      <c r="K186" s="1"/>
      <c r="L186" s="1"/>
      <c r="M186" s="1"/>
      <c r="N186" s="1"/>
      <c r="O186" s="1"/>
      <c r="P186" s="1"/>
      <c r="Q186" s="1"/>
      <c r="R186" s="1"/>
      <c r="S186" s="3"/>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4:43" ht="14.25" hidden="1" customHeight="1">
      <c r="D187" s="3"/>
      <c r="E187" s="1"/>
      <c r="F187" s="1"/>
      <c r="G187" s="1"/>
      <c r="H187" s="1"/>
      <c r="I187" s="1"/>
      <c r="J187" s="1"/>
      <c r="K187" s="1"/>
      <c r="L187" s="1"/>
      <c r="M187" s="1"/>
      <c r="N187" s="1"/>
      <c r="O187" s="1"/>
      <c r="P187" s="1"/>
      <c r="Q187" s="1"/>
      <c r="R187" s="1"/>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4:43" ht="14.25" hidden="1" customHeight="1">
      <c r="D188" s="3"/>
      <c r="E188" s="1"/>
      <c r="F188" s="1"/>
      <c r="G188" s="1"/>
      <c r="H188" s="1"/>
      <c r="I188" s="1"/>
      <c r="J188" s="1"/>
      <c r="K188" s="1"/>
      <c r="L188" s="1"/>
      <c r="M188" s="1"/>
      <c r="N188" s="1"/>
      <c r="O188" s="1"/>
      <c r="P188" s="1"/>
      <c r="Q188" s="1"/>
      <c r="R188" s="1"/>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4:43" ht="14.25" hidden="1" customHeight="1">
      <c r="D189" s="3"/>
      <c r="E189" s="1"/>
      <c r="F189" s="1"/>
      <c r="G189" s="1"/>
      <c r="H189" s="1"/>
      <c r="I189" s="1"/>
      <c r="J189" s="1"/>
      <c r="K189" s="1"/>
      <c r="L189" s="1"/>
      <c r="M189" s="1"/>
      <c r="N189" s="1"/>
      <c r="O189" s="1"/>
      <c r="P189" s="1"/>
      <c r="Q189" s="1"/>
      <c r="R189" s="1"/>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4:43" ht="14.25" hidden="1" customHeight="1">
      <c r="D190" s="3"/>
      <c r="E190" s="1"/>
      <c r="F190" s="1"/>
      <c r="G190" s="1"/>
      <c r="H190" s="1"/>
      <c r="I190" s="1"/>
      <c r="J190" s="1"/>
      <c r="K190" s="1"/>
      <c r="L190" s="1"/>
      <c r="M190" s="1"/>
      <c r="N190" s="1"/>
      <c r="O190" s="1"/>
      <c r="P190" s="1"/>
      <c r="Q190" s="1"/>
      <c r="R190" s="1"/>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4:43" ht="14.25" hidden="1" customHeight="1">
      <c r="D191" s="3"/>
      <c r="E191" s="1"/>
      <c r="F191" s="1"/>
      <c r="G191" s="1"/>
      <c r="H191" s="1"/>
      <c r="I191" s="1"/>
      <c r="J191" s="1"/>
      <c r="K191" s="1"/>
      <c r="L191" s="1"/>
      <c r="M191" s="1"/>
      <c r="N191" s="1"/>
      <c r="O191" s="1"/>
      <c r="P191" s="1"/>
      <c r="Q191" s="1"/>
      <c r="R191" s="1"/>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4:43" ht="14.25" hidden="1" customHeight="1">
      <c r="D192" s="3"/>
      <c r="E192" s="1"/>
      <c r="F192" s="1"/>
      <c r="G192" s="1"/>
      <c r="H192" s="1"/>
      <c r="I192" s="1"/>
      <c r="J192" s="1"/>
      <c r="K192" s="1"/>
      <c r="L192" s="1"/>
      <c r="M192" s="1"/>
      <c r="N192" s="1"/>
      <c r="O192" s="1"/>
      <c r="P192" s="1"/>
      <c r="Q192" s="1"/>
      <c r="R192" s="1"/>
      <c r="S192" s="3"/>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4:43" ht="14.25" hidden="1" customHeight="1">
      <c r="D193" s="3"/>
      <c r="E193" s="1"/>
      <c r="F193" s="1"/>
      <c r="G193" s="1"/>
      <c r="H193" s="1"/>
      <c r="I193" s="1"/>
      <c r="J193" s="1"/>
      <c r="K193" s="1"/>
      <c r="L193" s="1"/>
      <c r="M193" s="1"/>
      <c r="N193" s="1"/>
      <c r="O193" s="1"/>
      <c r="P193" s="1"/>
      <c r="Q193" s="1"/>
      <c r="R193" s="1"/>
      <c r="S193" s="3"/>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4:43" ht="14.25" hidden="1" customHeight="1">
      <c r="D194" s="3"/>
      <c r="E194" s="1"/>
      <c r="F194" s="1"/>
      <c r="G194" s="1"/>
      <c r="H194" s="1"/>
      <c r="I194" s="1"/>
      <c r="J194" s="1"/>
      <c r="K194" s="1"/>
      <c r="L194" s="1"/>
      <c r="M194" s="1"/>
      <c r="N194" s="1"/>
      <c r="O194" s="1"/>
      <c r="P194" s="1"/>
      <c r="Q194" s="1"/>
      <c r="R194" s="1"/>
      <c r="S194" s="3"/>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4:43" ht="14.25" hidden="1" customHeight="1">
      <c r="D195" s="3"/>
      <c r="E195" s="1"/>
      <c r="F195" s="1"/>
      <c r="G195" s="1"/>
      <c r="H195" s="1"/>
      <c r="I195" s="1"/>
      <c r="J195" s="1"/>
      <c r="K195" s="1"/>
      <c r="L195" s="1"/>
      <c r="M195" s="1"/>
      <c r="N195" s="1"/>
      <c r="O195" s="1"/>
      <c r="P195" s="1"/>
      <c r="Q195" s="1"/>
      <c r="R195" s="1"/>
      <c r="S195" s="3"/>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4:43" ht="14.25" hidden="1" customHeight="1">
      <c r="D196" s="3"/>
      <c r="E196" s="1"/>
      <c r="F196" s="1"/>
      <c r="G196" s="1"/>
      <c r="H196" s="1"/>
      <c r="I196" s="1"/>
      <c r="J196" s="1"/>
      <c r="K196" s="1"/>
      <c r="L196" s="1"/>
      <c r="M196" s="1"/>
      <c r="N196" s="1"/>
      <c r="O196" s="1"/>
      <c r="P196" s="1"/>
      <c r="Q196" s="1"/>
      <c r="R196" s="1"/>
      <c r="S196" s="3"/>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4:43" ht="14.25" hidden="1" customHeight="1">
      <c r="D197" s="3"/>
      <c r="E197" s="1"/>
      <c r="F197" s="1"/>
      <c r="G197" s="1"/>
      <c r="H197" s="1"/>
      <c r="I197" s="1"/>
      <c r="J197" s="1"/>
      <c r="K197" s="1"/>
      <c r="L197" s="1"/>
      <c r="M197" s="1"/>
      <c r="N197" s="1"/>
      <c r="O197" s="1"/>
      <c r="P197" s="1"/>
      <c r="Q197" s="1"/>
      <c r="R197" s="1"/>
      <c r="S197" s="3"/>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4:43" ht="14.25" hidden="1" customHeight="1">
      <c r="D198" s="3"/>
      <c r="E198" s="1"/>
      <c r="F198" s="1"/>
      <c r="G198" s="1"/>
      <c r="H198" s="1"/>
      <c r="I198" s="1"/>
      <c r="J198" s="1"/>
      <c r="K198" s="1"/>
      <c r="L198" s="1"/>
      <c r="M198" s="1"/>
      <c r="N198" s="1"/>
      <c r="O198" s="1"/>
      <c r="P198" s="1"/>
      <c r="Q198" s="1"/>
      <c r="R198" s="1"/>
      <c r="S198" s="3"/>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4:43" ht="14.25" hidden="1" customHeight="1">
      <c r="D199" s="3"/>
      <c r="E199" s="1"/>
      <c r="F199" s="1"/>
      <c r="G199" s="1"/>
      <c r="H199" s="1"/>
      <c r="I199" s="1"/>
      <c r="J199" s="1"/>
      <c r="K199" s="1"/>
      <c r="L199" s="1"/>
      <c r="M199" s="1"/>
      <c r="N199" s="1"/>
      <c r="O199" s="1"/>
      <c r="P199" s="1"/>
      <c r="Q199" s="1"/>
      <c r="R199" s="1"/>
      <c r="S199" s="3"/>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4:43" ht="14.25" hidden="1" customHeight="1">
      <c r="D200" s="3"/>
      <c r="E200" s="1"/>
      <c r="F200" s="1"/>
      <c r="G200" s="1"/>
      <c r="H200" s="1"/>
      <c r="I200" s="1"/>
      <c r="J200" s="1"/>
      <c r="K200" s="1"/>
      <c r="L200" s="1"/>
      <c r="M200" s="1"/>
      <c r="N200" s="1"/>
      <c r="O200" s="1"/>
      <c r="P200" s="1"/>
      <c r="Q200" s="1"/>
      <c r="R200" s="1"/>
      <c r="S200" s="3"/>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4:43" ht="14.25" hidden="1" customHeight="1">
      <c r="D201" s="3"/>
      <c r="E201" s="1"/>
      <c r="F201" s="1"/>
      <c r="G201" s="1"/>
      <c r="H201" s="1"/>
      <c r="I201" s="1"/>
      <c r="J201" s="1"/>
      <c r="K201" s="1"/>
      <c r="L201" s="1"/>
      <c r="M201" s="1"/>
      <c r="N201" s="1"/>
      <c r="O201" s="1"/>
      <c r="P201" s="1"/>
      <c r="Q201" s="1"/>
      <c r="R201" s="1"/>
      <c r="S201" s="3"/>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4:43" ht="14.25" hidden="1" customHeight="1">
      <c r="D202" s="3"/>
      <c r="E202" s="1"/>
      <c r="F202" s="1"/>
      <c r="G202" s="1"/>
      <c r="H202" s="1"/>
      <c r="I202" s="1"/>
      <c r="J202" s="1"/>
      <c r="K202" s="1"/>
      <c r="L202" s="1"/>
      <c r="M202" s="1"/>
      <c r="N202" s="1"/>
      <c r="O202" s="1"/>
      <c r="P202" s="1"/>
      <c r="Q202" s="1"/>
      <c r="R202" s="1"/>
      <c r="S202" s="3"/>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4:43" ht="14.25" hidden="1" customHeight="1">
      <c r="D203" s="3"/>
      <c r="E203" s="1"/>
      <c r="F203" s="1"/>
      <c r="G203" s="1"/>
      <c r="H203" s="1"/>
      <c r="I203" s="1"/>
      <c r="J203" s="1"/>
      <c r="K203" s="1"/>
      <c r="L203" s="1"/>
      <c r="M203" s="1"/>
      <c r="N203" s="1"/>
      <c r="O203" s="1"/>
      <c r="P203" s="1"/>
      <c r="Q203" s="1"/>
      <c r="R203" s="1"/>
      <c r="S203" s="3"/>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4:43" ht="14.25" hidden="1" customHeight="1">
      <c r="D204" s="3"/>
      <c r="E204" s="1"/>
      <c r="F204" s="1"/>
      <c r="G204" s="1"/>
      <c r="H204" s="1"/>
      <c r="I204" s="1"/>
      <c r="J204" s="1"/>
      <c r="K204" s="1"/>
      <c r="L204" s="1"/>
      <c r="M204" s="1"/>
      <c r="N204" s="1"/>
      <c r="O204" s="1"/>
      <c r="P204" s="1"/>
      <c r="Q204" s="1"/>
      <c r="R204" s="1"/>
      <c r="S204" s="3"/>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4:43" ht="14.25" hidden="1" customHeight="1">
      <c r="D205" s="3"/>
      <c r="E205" s="1"/>
      <c r="F205" s="1"/>
      <c r="G205" s="1"/>
      <c r="H205" s="1"/>
      <c r="I205" s="1"/>
      <c r="J205" s="1"/>
      <c r="K205" s="1"/>
      <c r="L205" s="1"/>
      <c r="M205" s="1"/>
      <c r="N205" s="1"/>
      <c r="O205" s="1"/>
      <c r="P205" s="1"/>
      <c r="Q205" s="1"/>
      <c r="R205" s="1"/>
      <c r="S205" s="3"/>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4:43" ht="14.25" hidden="1" customHeight="1">
      <c r="D206" s="3"/>
      <c r="E206" s="1"/>
      <c r="F206" s="1"/>
      <c r="G206" s="1"/>
      <c r="H206" s="1"/>
      <c r="I206" s="1"/>
      <c r="J206" s="1"/>
      <c r="K206" s="1"/>
      <c r="L206" s="1"/>
      <c r="M206" s="1"/>
      <c r="N206" s="1"/>
      <c r="O206" s="1"/>
      <c r="P206" s="1"/>
      <c r="Q206" s="1"/>
      <c r="R206" s="1"/>
      <c r="S206" s="3"/>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4:43" ht="14.25" hidden="1" customHeight="1">
      <c r="D207" s="3"/>
      <c r="E207" s="1"/>
      <c r="F207" s="1"/>
      <c r="G207" s="1"/>
      <c r="H207" s="1"/>
      <c r="I207" s="1"/>
      <c r="J207" s="1"/>
      <c r="K207" s="1"/>
      <c r="L207" s="1"/>
      <c r="M207" s="1"/>
      <c r="N207" s="1"/>
      <c r="O207" s="1"/>
      <c r="P207" s="1"/>
      <c r="Q207" s="1"/>
      <c r="R207" s="1"/>
      <c r="S207" s="3"/>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4:43" ht="14.25" hidden="1" customHeight="1">
      <c r="D208" s="3"/>
      <c r="E208" s="1"/>
      <c r="F208" s="1"/>
      <c r="G208" s="1"/>
      <c r="H208" s="1"/>
      <c r="I208" s="1"/>
      <c r="J208" s="1"/>
      <c r="K208" s="1"/>
      <c r="L208" s="1"/>
      <c r="M208" s="1"/>
      <c r="N208" s="1"/>
      <c r="O208" s="1"/>
      <c r="P208" s="1"/>
      <c r="Q208" s="1"/>
      <c r="R208" s="1"/>
      <c r="S208" s="3"/>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4:43" ht="14.25" hidden="1" customHeight="1">
      <c r="D209" s="3"/>
      <c r="E209" s="1"/>
      <c r="F209" s="1"/>
      <c r="G209" s="1"/>
      <c r="H209" s="1"/>
      <c r="I209" s="1"/>
      <c r="J209" s="1"/>
      <c r="K209" s="1"/>
      <c r="L209" s="1"/>
      <c r="M209" s="1"/>
      <c r="N209" s="1"/>
      <c r="O209" s="1"/>
      <c r="P209" s="1"/>
      <c r="Q209" s="1"/>
      <c r="R209" s="1"/>
      <c r="S209" s="3"/>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4:43" ht="14.25" hidden="1" customHeight="1">
      <c r="D210" s="3"/>
      <c r="E210" s="1"/>
      <c r="F210" s="1"/>
      <c r="G210" s="1"/>
      <c r="H210" s="1"/>
      <c r="I210" s="1"/>
      <c r="J210" s="1"/>
      <c r="K210" s="1"/>
      <c r="L210" s="1"/>
      <c r="M210" s="1"/>
      <c r="N210" s="1"/>
      <c r="O210" s="1"/>
      <c r="P210" s="1"/>
      <c r="Q210" s="1"/>
      <c r="R210" s="1"/>
      <c r="S210" s="3"/>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4:43" ht="14.25" hidden="1" customHeight="1">
      <c r="D211" s="3"/>
      <c r="E211" s="1"/>
      <c r="F211" s="1"/>
      <c r="G211" s="1"/>
      <c r="H211" s="1"/>
      <c r="I211" s="1"/>
      <c r="J211" s="1"/>
      <c r="K211" s="1"/>
      <c r="L211" s="1"/>
      <c r="M211" s="1"/>
      <c r="N211" s="1"/>
      <c r="O211" s="1"/>
      <c r="P211" s="1"/>
      <c r="Q211" s="1"/>
      <c r="R211" s="1"/>
      <c r="S211" s="3"/>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4:43" ht="14.25" hidden="1" customHeight="1">
      <c r="D212" s="3"/>
      <c r="E212" s="1"/>
      <c r="F212" s="1"/>
      <c r="G212" s="1"/>
      <c r="H212" s="1"/>
      <c r="I212" s="1"/>
      <c r="J212" s="1"/>
      <c r="K212" s="1"/>
      <c r="L212" s="1"/>
      <c r="M212" s="1"/>
      <c r="N212" s="1"/>
      <c r="O212" s="1"/>
      <c r="P212" s="1"/>
      <c r="Q212" s="1"/>
      <c r="R212" s="1"/>
      <c r="S212" s="3"/>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4:43" ht="14.25" hidden="1" customHeight="1">
      <c r="D213" s="3"/>
      <c r="E213" s="1"/>
      <c r="F213" s="1"/>
      <c r="G213" s="1"/>
      <c r="H213" s="1"/>
      <c r="I213" s="1"/>
      <c r="J213" s="1"/>
      <c r="K213" s="1"/>
      <c r="L213" s="1"/>
      <c r="M213" s="1"/>
      <c r="N213" s="1"/>
      <c r="O213" s="1"/>
      <c r="P213" s="1"/>
      <c r="Q213" s="1"/>
      <c r="R213" s="1"/>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4:43" ht="14.25" hidden="1" customHeight="1">
      <c r="D214" s="3"/>
      <c r="E214" s="1"/>
      <c r="F214" s="1"/>
      <c r="G214" s="1"/>
      <c r="H214" s="1"/>
      <c r="I214" s="1"/>
      <c r="J214" s="1"/>
      <c r="K214" s="1"/>
      <c r="L214" s="1"/>
      <c r="M214" s="1"/>
      <c r="N214" s="1"/>
      <c r="O214" s="1"/>
      <c r="P214" s="1"/>
      <c r="Q214" s="1"/>
      <c r="R214" s="1"/>
      <c r="S214" s="3"/>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4:43" ht="14.25" hidden="1" customHeight="1">
      <c r="D215" s="3"/>
      <c r="E215" s="1"/>
      <c r="F215" s="1"/>
      <c r="G215" s="1"/>
      <c r="H215" s="1"/>
      <c r="I215" s="1"/>
      <c r="J215" s="1"/>
      <c r="K215" s="1"/>
      <c r="L215" s="1"/>
      <c r="M215" s="1"/>
      <c r="N215" s="1"/>
      <c r="O215" s="1"/>
      <c r="P215" s="1"/>
      <c r="Q215" s="1"/>
      <c r="R215" s="1"/>
      <c r="S215" s="3"/>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4:43" ht="14.25" hidden="1" customHeight="1">
      <c r="D216" s="3"/>
      <c r="E216" s="1"/>
      <c r="F216" s="1"/>
      <c r="G216" s="1"/>
      <c r="H216" s="1"/>
      <c r="I216" s="1"/>
      <c r="J216" s="1"/>
      <c r="K216" s="1"/>
      <c r="L216" s="1"/>
      <c r="M216" s="1"/>
      <c r="N216" s="1"/>
      <c r="O216" s="1"/>
      <c r="P216" s="1"/>
      <c r="Q216" s="1"/>
      <c r="R216" s="1"/>
      <c r="S216" s="3"/>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4:43" ht="14.25" hidden="1" customHeight="1">
      <c r="D217" s="3"/>
      <c r="E217" s="1"/>
      <c r="F217" s="1"/>
      <c r="G217" s="1"/>
      <c r="H217" s="1"/>
      <c r="I217" s="1"/>
      <c r="J217" s="1"/>
      <c r="K217" s="1"/>
      <c r="L217" s="1"/>
      <c r="M217" s="1"/>
      <c r="N217" s="1"/>
      <c r="O217" s="1"/>
      <c r="P217" s="1"/>
      <c r="Q217" s="1"/>
      <c r="R217" s="1"/>
      <c r="S217" s="3"/>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4:43" ht="14.25" hidden="1" customHeight="1">
      <c r="D218" s="3"/>
      <c r="E218" s="1"/>
      <c r="F218" s="1"/>
      <c r="G218" s="1"/>
      <c r="H218" s="1"/>
      <c r="I218" s="1"/>
      <c r="J218" s="1"/>
      <c r="K218" s="1"/>
      <c r="L218" s="1"/>
      <c r="M218" s="1"/>
      <c r="N218" s="1"/>
      <c r="O218" s="1"/>
      <c r="P218" s="1"/>
      <c r="Q218" s="1"/>
      <c r="R218" s="1"/>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4:43" ht="14.25" hidden="1" customHeight="1">
      <c r="D219" s="3"/>
      <c r="E219" s="1"/>
      <c r="F219" s="1"/>
      <c r="G219" s="1"/>
      <c r="H219" s="1"/>
      <c r="I219" s="1"/>
      <c r="J219" s="1"/>
      <c r="K219" s="1"/>
      <c r="L219" s="1"/>
      <c r="M219" s="1"/>
      <c r="N219" s="1"/>
      <c r="O219" s="1"/>
      <c r="P219" s="1"/>
      <c r="Q219" s="1"/>
      <c r="R219" s="1"/>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4:43" ht="14.25" hidden="1" customHeight="1">
      <c r="D220" s="3"/>
      <c r="E220" s="1"/>
      <c r="F220" s="1"/>
      <c r="G220" s="1"/>
      <c r="H220" s="1"/>
      <c r="I220" s="1"/>
      <c r="J220" s="1"/>
      <c r="K220" s="1"/>
      <c r="L220" s="1"/>
      <c r="M220" s="1"/>
      <c r="N220" s="1"/>
      <c r="O220" s="1"/>
      <c r="P220" s="1"/>
      <c r="Q220" s="1"/>
      <c r="R220" s="1"/>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4:43" ht="14.25" hidden="1" customHeight="1">
      <c r="D221" s="3"/>
      <c r="E221" s="1"/>
      <c r="F221" s="1"/>
      <c r="G221" s="1"/>
      <c r="H221" s="1"/>
      <c r="I221" s="1"/>
      <c r="J221" s="1"/>
      <c r="K221" s="1"/>
      <c r="L221" s="1"/>
      <c r="M221" s="1"/>
      <c r="N221" s="1"/>
      <c r="O221" s="1"/>
      <c r="P221" s="1"/>
      <c r="Q221" s="1"/>
      <c r="R221" s="1"/>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4:43" ht="14.25" hidden="1" customHeight="1">
      <c r="D222" s="3"/>
      <c r="E222" s="1"/>
      <c r="F222" s="1"/>
      <c r="G222" s="1"/>
      <c r="H222" s="1"/>
      <c r="I222" s="1"/>
      <c r="J222" s="1"/>
      <c r="K222" s="1"/>
      <c r="L222" s="1"/>
      <c r="M222" s="1"/>
      <c r="N222" s="1"/>
      <c r="O222" s="1"/>
      <c r="P222" s="1"/>
      <c r="Q222" s="1"/>
      <c r="R222" s="1"/>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4:43" ht="14.25" hidden="1" customHeight="1">
      <c r="D223" s="3"/>
      <c r="E223" s="1"/>
      <c r="F223" s="1"/>
      <c r="G223" s="1"/>
      <c r="H223" s="1"/>
      <c r="I223" s="1"/>
      <c r="J223" s="1"/>
      <c r="K223" s="1"/>
      <c r="L223" s="1"/>
      <c r="M223" s="1"/>
      <c r="N223" s="1"/>
      <c r="O223" s="1"/>
      <c r="P223" s="1"/>
      <c r="Q223" s="1"/>
      <c r="R223" s="1"/>
      <c r="S223" s="3"/>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4:43" ht="14.25" hidden="1" customHeight="1">
      <c r="D224" s="3"/>
      <c r="E224" s="1"/>
      <c r="F224" s="1"/>
      <c r="G224" s="1"/>
      <c r="H224" s="1"/>
      <c r="I224" s="1"/>
      <c r="J224" s="1"/>
      <c r="K224" s="1"/>
      <c r="L224" s="1"/>
      <c r="M224" s="1"/>
      <c r="N224" s="1"/>
      <c r="O224" s="1"/>
      <c r="P224" s="1"/>
      <c r="Q224" s="1"/>
      <c r="R224" s="1"/>
      <c r="S224" s="3"/>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4:43" ht="14.25" hidden="1" customHeight="1">
      <c r="D225" s="3"/>
      <c r="E225" s="1"/>
      <c r="F225" s="1"/>
      <c r="G225" s="1"/>
      <c r="H225" s="1"/>
      <c r="I225" s="1"/>
      <c r="J225" s="1"/>
      <c r="K225" s="1"/>
      <c r="L225" s="1"/>
      <c r="M225" s="1"/>
      <c r="N225" s="1"/>
      <c r="O225" s="1"/>
      <c r="P225" s="1"/>
      <c r="Q225" s="1"/>
      <c r="R225" s="1"/>
      <c r="S225" s="3"/>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4:43" ht="14.25" hidden="1" customHeight="1">
      <c r="D226" s="3"/>
      <c r="E226" s="1"/>
      <c r="F226" s="1"/>
      <c r="G226" s="1"/>
      <c r="H226" s="1"/>
      <c r="I226" s="1"/>
      <c r="J226" s="1"/>
      <c r="K226" s="1"/>
      <c r="L226" s="1"/>
      <c r="M226" s="1"/>
      <c r="N226" s="1"/>
      <c r="O226" s="1"/>
      <c r="P226" s="1"/>
      <c r="Q226" s="1"/>
      <c r="R226" s="1"/>
      <c r="S226" s="3"/>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4:43" ht="14.25" hidden="1" customHeight="1">
      <c r="D227" s="3"/>
      <c r="E227" s="1"/>
      <c r="F227" s="1"/>
      <c r="G227" s="1"/>
      <c r="H227" s="1"/>
      <c r="I227" s="1"/>
      <c r="J227" s="1"/>
      <c r="K227" s="1"/>
      <c r="L227" s="1"/>
      <c r="M227" s="1"/>
      <c r="N227" s="1"/>
      <c r="O227" s="1"/>
      <c r="P227" s="1"/>
      <c r="Q227" s="1"/>
      <c r="R227" s="1"/>
      <c r="S227" s="3"/>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4:43" ht="14.25" hidden="1" customHeight="1">
      <c r="D228" s="3"/>
      <c r="E228" s="1"/>
      <c r="F228" s="1"/>
      <c r="G228" s="1"/>
      <c r="H228" s="1"/>
      <c r="I228" s="1"/>
      <c r="J228" s="1"/>
      <c r="K228" s="1"/>
      <c r="L228" s="1"/>
      <c r="M228" s="1"/>
      <c r="N228" s="1"/>
      <c r="O228" s="1"/>
      <c r="P228" s="1"/>
      <c r="Q228" s="1"/>
      <c r="R228" s="1"/>
      <c r="S228" s="3"/>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4:43" ht="14.25" hidden="1" customHeight="1">
      <c r="D229" s="3"/>
      <c r="E229" s="1"/>
      <c r="F229" s="1"/>
      <c r="G229" s="1"/>
      <c r="H229" s="1"/>
      <c r="I229" s="1"/>
      <c r="J229" s="1"/>
      <c r="K229" s="1"/>
      <c r="L229" s="1"/>
      <c r="M229" s="1"/>
      <c r="N229" s="1"/>
      <c r="O229" s="1"/>
      <c r="P229" s="1"/>
      <c r="Q229" s="1"/>
      <c r="R229" s="1"/>
      <c r="S229" s="3"/>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4:43" ht="14.25" hidden="1" customHeight="1">
      <c r="D230" s="3"/>
      <c r="E230" s="1"/>
      <c r="F230" s="1"/>
      <c r="G230" s="1"/>
      <c r="H230" s="1"/>
      <c r="I230" s="1"/>
      <c r="J230" s="1"/>
      <c r="K230" s="1"/>
      <c r="L230" s="1"/>
      <c r="M230" s="1"/>
      <c r="N230" s="1"/>
      <c r="O230" s="1"/>
      <c r="P230" s="1"/>
      <c r="Q230" s="1"/>
      <c r="R230" s="1"/>
      <c r="S230" s="3"/>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4:43" ht="14.25" hidden="1" customHeight="1">
      <c r="D231" s="3"/>
      <c r="E231" s="1"/>
      <c r="F231" s="1"/>
      <c r="G231" s="1"/>
      <c r="H231" s="1"/>
      <c r="I231" s="1"/>
      <c r="J231" s="1"/>
      <c r="K231" s="1"/>
      <c r="L231" s="1"/>
      <c r="M231" s="1"/>
      <c r="N231" s="1"/>
      <c r="O231" s="1"/>
      <c r="P231" s="1"/>
      <c r="Q231" s="1"/>
      <c r="R231" s="1"/>
      <c r="S231" s="3"/>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4:43" ht="14.25" hidden="1" customHeight="1">
      <c r="D232" s="3"/>
      <c r="E232" s="1"/>
      <c r="F232" s="1"/>
      <c r="G232" s="1"/>
      <c r="H232" s="1"/>
      <c r="I232" s="1"/>
      <c r="J232" s="1"/>
      <c r="K232" s="1"/>
      <c r="L232" s="1"/>
      <c r="M232" s="1"/>
      <c r="N232" s="1"/>
      <c r="O232" s="1"/>
      <c r="P232" s="1"/>
      <c r="Q232" s="1"/>
      <c r="R232" s="1"/>
      <c r="S232" s="3"/>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4:43" ht="14.25" hidden="1" customHeight="1">
      <c r="D233" s="3"/>
      <c r="E233" s="1"/>
      <c r="F233" s="1"/>
      <c r="G233" s="1"/>
      <c r="H233" s="1"/>
      <c r="I233" s="1"/>
      <c r="J233" s="1"/>
      <c r="K233" s="1"/>
      <c r="L233" s="1"/>
      <c r="M233" s="1"/>
      <c r="N233" s="1"/>
      <c r="O233" s="1"/>
      <c r="P233" s="1"/>
      <c r="Q233" s="1"/>
      <c r="R233" s="1"/>
      <c r="S233" s="3"/>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4:43" ht="14.25" hidden="1" customHeight="1">
      <c r="D234" s="3"/>
      <c r="E234" s="1"/>
      <c r="F234" s="1"/>
      <c r="G234" s="1"/>
      <c r="H234" s="1"/>
      <c r="I234" s="1"/>
      <c r="J234" s="1"/>
      <c r="K234" s="1"/>
      <c r="L234" s="1"/>
      <c r="M234" s="1"/>
      <c r="N234" s="1"/>
      <c r="O234" s="1"/>
      <c r="P234" s="1"/>
      <c r="Q234" s="1"/>
      <c r="R234" s="1"/>
      <c r="S234" s="3"/>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4:43" ht="14.25" hidden="1" customHeight="1">
      <c r="D235" s="3"/>
      <c r="E235" s="1"/>
      <c r="F235" s="1"/>
      <c r="G235" s="1"/>
      <c r="H235" s="1"/>
      <c r="I235" s="1"/>
      <c r="J235" s="1"/>
      <c r="K235" s="1"/>
      <c r="L235" s="1"/>
      <c r="M235" s="1"/>
      <c r="N235" s="1"/>
      <c r="O235" s="1"/>
      <c r="P235" s="1"/>
      <c r="Q235" s="1"/>
      <c r="R235" s="1"/>
      <c r="S235" s="3"/>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4:43" ht="14.25" hidden="1" customHeight="1">
      <c r="D236" s="3"/>
      <c r="E236" s="1"/>
      <c r="F236" s="1"/>
      <c r="G236" s="1"/>
      <c r="H236" s="1"/>
      <c r="I236" s="1"/>
      <c r="J236" s="1"/>
      <c r="K236" s="1"/>
      <c r="L236" s="1"/>
      <c r="M236" s="1"/>
      <c r="N236" s="1"/>
      <c r="O236" s="1"/>
      <c r="P236" s="1"/>
      <c r="Q236" s="1"/>
      <c r="R236" s="1"/>
      <c r="S236" s="3"/>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4:43" ht="14.25" hidden="1" customHeight="1">
      <c r="D237" s="3"/>
      <c r="E237" s="1"/>
      <c r="F237" s="1"/>
      <c r="G237" s="1"/>
      <c r="H237" s="1"/>
      <c r="I237" s="1"/>
      <c r="J237" s="1"/>
      <c r="K237" s="1"/>
      <c r="L237" s="1"/>
      <c r="M237" s="1"/>
      <c r="N237" s="1"/>
      <c r="O237" s="1"/>
      <c r="P237" s="1"/>
      <c r="Q237" s="1"/>
      <c r="R237" s="1"/>
      <c r="S237" s="3"/>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4:43" ht="14.25" hidden="1" customHeight="1">
      <c r="D238" s="3"/>
      <c r="E238" s="1"/>
      <c r="F238" s="1"/>
      <c r="G238" s="1"/>
      <c r="H238" s="1"/>
      <c r="I238" s="1"/>
      <c r="J238" s="1"/>
      <c r="K238" s="1"/>
      <c r="L238" s="1"/>
      <c r="M238" s="1"/>
      <c r="N238" s="1"/>
      <c r="O238" s="1"/>
      <c r="P238" s="1"/>
      <c r="Q238" s="1"/>
      <c r="R238" s="1"/>
      <c r="S238" s="3"/>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4:43" ht="14.25" hidden="1" customHeight="1">
      <c r="D239" s="3"/>
      <c r="E239" s="1"/>
      <c r="F239" s="1"/>
      <c r="G239" s="1"/>
      <c r="H239" s="1"/>
      <c r="I239" s="1"/>
      <c r="J239" s="1"/>
      <c r="K239" s="1"/>
      <c r="L239" s="1"/>
      <c r="M239" s="1"/>
      <c r="N239" s="1"/>
      <c r="O239" s="1"/>
      <c r="P239" s="1"/>
      <c r="Q239" s="1"/>
      <c r="R239" s="1"/>
      <c r="S239" s="3"/>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4:43" ht="14.25" hidden="1" customHeight="1">
      <c r="D240" s="3"/>
      <c r="E240" s="1"/>
      <c r="F240" s="1"/>
      <c r="G240" s="1"/>
      <c r="H240" s="1"/>
      <c r="I240" s="1"/>
      <c r="J240" s="1"/>
      <c r="K240" s="1"/>
      <c r="L240" s="1"/>
      <c r="M240" s="1"/>
      <c r="N240" s="1"/>
      <c r="O240" s="1"/>
      <c r="P240" s="1"/>
      <c r="Q240" s="1"/>
      <c r="R240" s="1"/>
      <c r="S240" s="3"/>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4:43" ht="14.25" hidden="1" customHeight="1">
      <c r="D241" s="3"/>
      <c r="E241" s="1"/>
      <c r="F241" s="1"/>
      <c r="G241" s="1"/>
      <c r="H241" s="1"/>
      <c r="I241" s="1"/>
      <c r="J241" s="1"/>
      <c r="K241" s="1"/>
      <c r="L241" s="1"/>
      <c r="M241" s="1"/>
      <c r="N241" s="1"/>
      <c r="O241" s="1"/>
      <c r="P241" s="1"/>
      <c r="Q241" s="1"/>
      <c r="R241" s="1"/>
      <c r="S241" s="3"/>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4:43" ht="14.25" hidden="1" customHeight="1">
      <c r="D242" s="3"/>
      <c r="E242" s="1"/>
      <c r="F242" s="1"/>
      <c r="G242" s="1"/>
      <c r="H242" s="1"/>
      <c r="I242" s="1"/>
      <c r="J242" s="1"/>
      <c r="K242" s="1"/>
      <c r="L242" s="1"/>
      <c r="M242" s="1"/>
      <c r="N242" s="1"/>
      <c r="O242" s="1"/>
      <c r="P242" s="1"/>
      <c r="Q242" s="1"/>
      <c r="R242" s="1"/>
      <c r="S242" s="3"/>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4:43" ht="14.25" hidden="1" customHeight="1">
      <c r="D243" s="3"/>
      <c r="E243" s="1"/>
      <c r="F243" s="1"/>
      <c r="G243" s="1"/>
      <c r="H243" s="1"/>
      <c r="I243" s="1"/>
      <c r="J243" s="1"/>
      <c r="K243" s="1"/>
      <c r="L243" s="1"/>
      <c r="M243" s="1"/>
      <c r="N243" s="1"/>
      <c r="O243" s="1"/>
      <c r="P243" s="1"/>
      <c r="Q243" s="1"/>
      <c r="R243" s="1"/>
      <c r="S243" s="3"/>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4:43" ht="14.25" hidden="1" customHeight="1">
      <c r="D244" s="3"/>
      <c r="E244" s="1"/>
      <c r="F244" s="1"/>
      <c r="G244" s="1"/>
      <c r="H244" s="1"/>
      <c r="I244" s="1"/>
      <c r="J244" s="1"/>
      <c r="K244" s="1"/>
      <c r="L244" s="1"/>
      <c r="M244" s="1"/>
      <c r="N244" s="1"/>
      <c r="O244" s="1"/>
      <c r="P244" s="1"/>
      <c r="Q244" s="1"/>
      <c r="R244" s="1"/>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4:43" ht="14.25" hidden="1" customHeight="1">
      <c r="D245" s="3"/>
      <c r="E245" s="1"/>
      <c r="F245" s="1"/>
      <c r="G245" s="1"/>
      <c r="H245" s="1"/>
      <c r="I245" s="1"/>
      <c r="J245" s="1"/>
      <c r="K245" s="1"/>
      <c r="L245" s="1"/>
      <c r="M245" s="1"/>
      <c r="N245" s="1"/>
      <c r="O245" s="1"/>
      <c r="P245" s="1"/>
      <c r="Q245" s="1"/>
      <c r="R245" s="1"/>
      <c r="S245" s="3"/>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4:43" ht="14.25" hidden="1" customHeight="1">
      <c r="D246" s="3"/>
      <c r="E246" s="1"/>
      <c r="F246" s="1"/>
      <c r="G246" s="1"/>
      <c r="H246" s="1"/>
      <c r="I246" s="1"/>
      <c r="J246" s="1"/>
      <c r="K246" s="1"/>
      <c r="L246" s="1"/>
      <c r="M246" s="1"/>
      <c r="N246" s="1"/>
      <c r="O246" s="1"/>
      <c r="P246" s="1"/>
      <c r="Q246" s="1"/>
      <c r="R246" s="1"/>
      <c r="S246" s="3"/>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4:43" ht="14.25" hidden="1" customHeight="1">
      <c r="D247" s="3"/>
      <c r="E247" s="1"/>
      <c r="F247" s="1"/>
      <c r="G247" s="1"/>
      <c r="H247" s="1"/>
      <c r="I247" s="1"/>
      <c r="J247" s="1"/>
      <c r="K247" s="1"/>
      <c r="L247" s="1"/>
      <c r="M247" s="1"/>
      <c r="N247" s="1"/>
      <c r="O247" s="1"/>
      <c r="P247" s="1"/>
      <c r="Q247" s="1"/>
      <c r="R247" s="1"/>
      <c r="S247" s="3"/>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4:43" ht="14.25" hidden="1" customHeight="1">
      <c r="D248" s="3"/>
      <c r="E248" s="1"/>
      <c r="F248" s="1"/>
      <c r="G248" s="1"/>
      <c r="H248" s="1"/>
      <c r="I248" s="1"/>
      <c r="J248" s="1"/>
      <c r="K248" s="1"/>
      <c r="L248" s="1"/>
      <c r="M248" s="1"/>
      <c r="N248" s="1"/>
      <c r="O248" s="1"/>
      <c r="P248" s="1"/>
      <c r="Q248" s="1"/>
      <c r="R248" s="1"/>
      <c r="S248" s="3"/>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4:43" ht="14.25" hidden="1" customHeight="1">
      <c r="D249" s="3"/>
      <c r="E249" s="1"/>
      <c r="F249" s="1"/>
      <c r="G249" s="1"/>
      <c r="H249" s="1"/>
      <c r="I249" s="1"/>
      <c r="J249" s="1"/>
      <c r="K249" s="1"/>
      <c r="L249" s="1"/>
      <c r="M249" s="1"/>
      <c r="N249" s="1"/>
      <c r="O249" s="1"/>
      <c r="P249" s="1"/>
      <c r="Q249" s="1"/>
      <c r="R249" s="1"/>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4:43" ht="14.25" hidden="1" customHeight="1">
      <c r="D250" s="3"/>
      <c r="E250" s="1"/>
      <c r="F250" s="1"/>
      <c r="G250" s="1"/>
      <c r="H250" s="1"/>
      <c r="I250" s="1"/>
      <c r="J250" s="1"/>
      <c r="K250" s="1"/>
      <c r="L250" s="1"/>
      <c r="M250" s="1"/>
      <c r="N250" s="1"/>
      <c r="O250" s="1"/>
      <c r="P250" s="1"/>
      <c r="Q250" s="1"/>
      <c r="R250" s="1"/>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4:43" ht="14.25" hidden="1" customHeight="1">
      <c r="D251" s="3"/>
      <c r="E251" s="1"/>
      <c r="F251" s="1"/>
      <c r="G251" s="1"/>
      <c r="H251" s="1"/>
      <c r="I251" s="1"/>
      <c r="J251" s="1"/>
      <c r="K251" s="1"/>
      <c r="L251" s="1"/>
      <c r="M251" s="1"/>
      <c r="N251" s="1"/>
      <c r="O251" s="1"/>
      <c r="P251" s="1"/>
      <c r="Q251" s="1"/>
      <c r="R251" s="1"/>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4:43" ht="14.25" hidden="1" customHeight="1">
      <c r="D252" s="3"/>
      <c r="E252" s="1"/>
      <c r="F252" s="1"/>
      <c r="G252" s="1"/>
      <c r="H252" s="1"/>
      <c r="I252" s="1"/>
      <c r="J252" s="1"/>
      <c r="K252" s="1"/>
      <c r="L252" s="1"/>
      <c r="M252" s="1"/>
      <c r="N252" s="1"/>
      <c r="O252" s="1"/>
      <c r="P252" s="1"/>
      <c r="Q252" s="1"/>
      <c r="R252" s="1"/>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4:43" ht="14.25" hidden="1" customHeight="1">
      <c r="D253" s="3"/>
      <c r="E253" s="1"/>
      <c r="F253" s="1"/>
      <c r="G253" s="1"/>
      <c r="H253" s="1"/>
      <c r="I253" s="1"/>
      <c r="J253" s="1"/>
      <c r="K253" s="1"/>
      <c r="L253" s="1"/>
      <c r="M253" s="1"/>
      <c r="N253" s="1"/>
      <c r="O253" s="1"/>
      <c r="P253" s="1"/>
      <c r="Q253" s="1"/>
      <c r="R253" s="1"/>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4:43" ht="14.25" hidden="1" customHeight="1">
      <c r="D254" s="3"/>
      <c r="E254" s="1"/>
      <c r="F254" s="1"/>
      <c r="G254" s="1"/>
      <c r="H254" s="1"/>
      <c r="I254" s="1"/>
      <c r="J254" s="1"/>
      <c r="K254" s="1"/>
      <c r="L254" s="1"/>
      <c r="M254" s="1"/>
      <c r="N254" s="1"/>
      <c r="O254" s="1"/>
      <c r="P254" s="1"/>
      <c r="Q254" s="1"/>
      <c r="R254" s="1"/>
      <c r="S254" s="3"/>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4:43" ht="14.25" hidden="1" customHeight="1">
      <c r="D255" s="3"/>
      <c r="E255" s="1"/>
      <c r="F255" s="1"/>
      <c r="G255" s="1"/>
      <c r="H255" s="1"/>
      <c r="I255" s="1"/>
      <c r="J255" s="1"/>
      <c r="K255" s="1"/>
      <c r="L255" s="1"/>
      <c r="M255" s="1"/>
      <c r="N255" s="1"/>
      <c r="O255" s="1"/>
      <c r="P255" s="1"/>
      <c r="Q255" s="1"/>
      <c r="R255" s="1"/>
      <c r="S255" s="3"/>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4:43" ht="14.25" hidden="1" customHeight="1">
      <c r="D256" s="3"/>
      <c r="E256" s="1"/>
      <c r="F256" s="1"/>
      <c r="G256" s="1"/>
      <c r="H256" s="1"/>
      <c r="I256" s="1"/>
      <c r="J256" s="1"/>
      <c r="K256" s="1"/>
      <c r="L256" s="1"/>
      <c r="M256" s="1"/>
      <c r="N256" s="1"/>
      <c r="O256" s="1"/>
      <c r="P256" s="1"/>
      <c r="Q256" s="1"/>
      <c r="R256" s="1"/>
      <c r="S256" s="3"/>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4:43" ht="14.25" hidden="1" customHeight="1">
      <c r="D257" s="3"/>
      <c r="E257" s="1"/>
      <c r="F257" s="1"/>
      <c r="G257" s="1"/>
      <c r="H257" s="1"/>
      <c r="I257" s="1"/>
      <c r="J257" s="1"/>
      <c r="K257" s="1"/>
      <c r="L257" s="1"/>
      <c r="M257" s="1"/>
      <c r="N257" s="1"/>
      <c r="O257" s="1"/>
      <c r="P257" s="1"/>
      <c r="Q257" s="1"/>
      <c r="R257" s="1"/>
      <c r="S257" s="3"/>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4:43" ht="14.25" hidden="1" customHeight="1">
      <c r="D258" s="3"/>
      <c r="E258" s="1"/>
      <c r="F258" s="1"/>
      <c r="G258" s="1"/>
      <c r="H258" s="1"/>
      <c r="I258" s="1"/>
      <c r="J258" s="1"/>
      <c r="K258" s="1"/>
      <c r="L258" s="1"/>
      <c r="M258" s="1"/>
      <c r="N258" s="1"/>
      <c r="O258" s="1"/>
      <c r="P258" s="1"/>
      <c r="Q258" s="1"/>
      <c r="R258" s="1"/>
      <c r="S258" s="3"/>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4:43" ht="14.25" hidden="1" customHeight="1">
      <c r="D259" s="3"/>
      <c r="E259" s="1"/>
      <c r="F259" s="1"/>
      <c r="G259" s="1"/>
      <c r="H259" s="1"/>
      <c r="I259" s="1"/>
      <c r="J259" s="1"/>
      <c r="K259" s="1"/>
      <c r="L259" s="1"/>
      <c r="M259" s="1"/>
      <c r="N259" s="1"/>
      <c r="O259" s="1"/>
      <c r="P259" s="1"/>
      <c r="Q259" s="1"/>
      <c r="R259" s="1"/>
      <c r="S259" s="3"/>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4:43" ht="14.25" hidden="1" customHeight="1">
      <c r="D260" s="3"/>
      <c r="E260" s="1"/>
      <c r="F260" s="1"/>
      <c r="G260" s="1"/>
      <c r="H260" s="1"/>
      <c r="I260" s="1"/>
      <c r="J260" s="1"/>
      <c r="K260" s="1"/>
      <c r="L260" s="1"/>
      <c r="M260" s="1"/>
      <c r="N260" s="1"/>
      <c r="O260" s="1"/>
      <c r="P260" s="1"/>
      <c r="Q260" s="1"/>
      <c r="R260" s="1"/>
      <c r="S260" s="3"/>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4:43" ht="14.25" hidden="1" customHeight="1">
      <c r="D261" s="3"/>
      <c r="E261" s="1"/>
      <c r="F261" s="1"/>
      <c r="G261" s="1"/>
      <c r="H261" s="1"/>
      <c r="I261" s="1"/>
      <c r="J261" s="1"/>
      <c r="K261" s="1"/>
      <c r="L261" s="1"/>
      <c r="M261" s="1"/>
      <c r="N261" s="1"/>
      <c r="O261" s="1"/>
      <c r="P261" s="1"/>
      <c r="Q261" s="1"/>
      <c r="R261" s="1"/>
      <c r="S261" s="3"/>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4:43" ht="14.25" hidden="1" customHeight="1">
      <c r="D262" s="3"/>
      <c r="E262" s="1"/>
      <c r="F262" s="1"/>
      <c r="G262" s="1"/>
      <c r="H262" s="1"/>
      <c r="I262" s="1"/>
      <c r="J262" s="1"/>
      <c r="K262" s="1"/>
      <c r="L262" s="1"/>
      <c r="M262" s="1"/>
      <c r="N262" s="1"/>
      <c r="O262" s="1"/>
      <c r="P262" s="1"/>
      <c r="Q262" s="1"/>
      <c r="R262" s="1"/>
      <c r="S262" s="3"/>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4:43" ht="14.25" hidden="1" customHeight="1">
      <c r="D263" s="3"/>
      <c r="E263" s="1"/>
      <c r="F263" s="1"/>
      <c r="G263" s="1"/>
      <c r="H263" s="1"/>
      <c r="I263" s="1"/>
      <c r="J263" s="1"/>
      <c r="K263" s="1"/>
      <c r="L263" s="1"/>
      <c r="M263" s="1"/>
      <c r="N263" s="1"/>
      <c r="O263" s="1"/>
      <c r="P263" s="1"/>
      <c r="Q263" s="1"/>
      <c r="R263" s="1"/>
      <c r="S263" s="3"/>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4:43" ht="14.25" hidden="1" customHeight="1">
      <c r="D264" s="3"/>
      <c r="E264" s="1"/>
      <c r="F264" s="1"/>
      <c r="G264" s="1"/>
      <c r="H264" s="1"/>
      <c r="I264" s="1"/>
      <c r="J264" s="1"/>
      <c r="K264" s="1"/>
      <c r="L264" s="1"/>
      <c r="M264" s="1"/>
      <c r="N264" s="1"/>
      <c r="O264" s="1"/>
      <c r="P264" s="1"/>
      <c r="Q264" s="1"/>
      <c r="R264" s="1"/>
      <c r="S264" s="3"/>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4:43" ht="14.25" hidden="1" customHeight="1">
      <c r="D265" s="3"/>
      <c r="E265" s="1"/>
      <c r="F265" s="1"/>
      <c r="G265" s="1"/>
      <c r="H265" s="1"/>
      <c r="I265" s="1"/>
      <c r="J265" s="1"/>
      <c r="K265" s="1"/>
      <c r="L265" s="1"/>
      <c r="M265" s="1"/>
      <c r="N265" s="1"/>
      <c r="O265" s="1"/>
      <c r="P265" s="1"/>
      <c r="Q265" s="1"/>
      <c r="R265" s="1"/>
      <c r="S265" s="3"/>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4:43" ht="14.25" hidden="1" customHeight="1">
      <c r="D266" s="3"/>
      <c r="E266" s="1"/>
      <c r="F266" s="1"/>
      <c r="G266" s="1"/>
      <c r="H266" s="1"/>
      <c r="I266" s="1"/>
      <c r="J266" s="1"/>
      <c r="K266" s="1"/>
      <c r="L266" s="1"/>
      <c r="M266" s="1"/>
      <c r="N266" s="1"/>
      <c r="O266" s="1"/>
      <c r="P266" s="1"/>
      <c r="Q266" s="1"/>
      <c r="R266" s="1"/>
      <c r="S266" s="3"/>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4:43" ht="14.25" hidden="1" customHeight="1">
      <c r="D267" s="3"/>
      <c r="E267" s="1"/>
      <c r="F267" s="1"/>
      <c r="G267" s="1"/>
      <c r="H267" s="1"/>
      <c r="I267" s="1"/>
      <c r="J267" s="1"/>
      <c r="K267" s="1"/>
      <c r="L267" s="1"/>
      <c r="M267" s="1"/>
      <c r="N267" s="1"/>
      <c r="O267" s="1"/>
      <c r="P267" s="1"/>
      <c r="Q267" s="1"/>
      <c r="R267" s="1"/>
      <c r="S267" s="3"/>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4:43" ht="14.25" hidden="1" customHeight="1">
      <c r="D268" s="3"/>
      <c r="E268" s="1"/>
      <c r="F268" s="1"/>
      <c r="G268" s="1"/>
      <c r="H268" s="1"/>
      <c r="I268" s="1"/>
      <c r="J268" s="1"/>
      <c r="K268" s="1"/>
      <c r="L268" s="1"/>
      <c r="M268" s="1"/>
      <c r="N268" s="1"/>
      <c r="O268" s="1"/>
      <c r="P268" s="1"/>
      <c r="Q268" s="1"/>
      <c r="R268" s="1"/>
      <c r="S268" s="3"/>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4:43" ht="14.25" hidden="1" customHeight="1">
      <c r="D269" s="3"/>
      <c r="E269" s="1"/>
      <c r="F269" s="1"/>
      <c r="G269" s="1"/>
      <c r="H269" s="1"/>
      <c r="I269" s="1"/>
      <c r="J269" s="1"/>
      <c r="K269" s="1"/>
      <c r="L269" s="1"/>
      <c r="M269" s="1"/>
      <c r="N269" s="1"/>
      <c r="O269" s="1"/>
      <c r="P269" s="1"/>
      <c r="Q269" s="1"/>
      <c r="R269" s="1"/>
      <c r="S269" s="3"/>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4:43" ht="14.25" hidden="1" customHeight="1">
      <c r="D270" s="3"/>
      <c r="E270" s="1"/>
      <c r="F270" s="1"/>
      <c r="G270" s="1"/>
      <c r="H270" s="1"/>
      <c r="I270" s="1"/>
      <c r="J270" s="1"/>
      <c r="K270" s="1"/>
      <c r="L270" s="1"/>
      <c r="M270" s="1"/>
      <c r="N270" s="1"/>
      <c r="O270" s="1"/>
      <c r="P270" s="1"/>
      <c r="Q270" s="1"/>
      <c r="R270" s="1"/>
      <c r="S270" s="3"/>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4:43" ht="14.25" hidden="1" customHeight="1">
      <c r="D271" s="3"/>
      <c r="E271" s="1"/>
      <c r="F271" s="1"/>
      <c r="G271" s="1"/>
      <c r="H271" s="1"/>
      <c r="I271" s="1"/>
      <c r="J271" s="1"/>
      <c r="K271" s="1"/>
      <c r="L271" s="1"/>
      <c r="M271" s="1"/>
      <c r="N271" s="1"/>
      <c r="O271" s="1"/>
      <c r="P271" s="1"/>
      <c r="Q271" s="1"/>
      <c r="R271" s="1"/>
      <c r="S271" s="3"/>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4:43" ht="14.25" hidden="1" customHeight="1">
      <c r="D272" s="3"/>
      <c r="E272" s="1"/>
      <c r="F272" s="1"/>
      <c r="G272" s="1"/>
      <c r="H272" s="1"/>
      <c r="I272" s="1"/>
      <c r="J272" s="1"/>
      <c r="K272" s="1"/>
      <c r="L272" s="1"/>
      <c r="M272" s="1"/>
      <c r="N272" s="1"/>
      <c r="O272" s="1"/>
      <c r="P272" s="1"/>
      <c r="Q272" s="1"/>
      <c r="R272" s="1"/>
      <c r="S272" s="3"/>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4:43" ht="14.25" hidden="1" customHeight="1">
      <c r="D273" s="3"/>
      <c r="E273" s="1"/>
      <c r="F273" s="1"/>
      <c r="G273" s="1"/>
      <c r="H273" s="1"/>
      <c r="I273" s="1"/>
      <c r="J273" s="1"/>
      <c r="K273" s="1"/>
      <c r="L273" s="1"/>
      <c r="M273" s="1"/>
      <c r="N273" s="1"/>
      <c r="O273" s="1"/>
      <c r="P273" s="1"/>
      <c r="Q273" s="1"/>
      <c r="R273" s="1"/>
      <c r="S273" s="3"/>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4:43" ht="14.25" hidden="1" customHeight="1">
      <c r="D274" s="3"/>
      <c r="E274" s="1"/>
      <c r="F274" s="1"/>
      <c r="G274" s="1"/>
      <c r="H274" s="1"/>
      <c r="I274" s="1"/>
      <c r="J274" s="1"/>
      <c r="K274" s="1"/>
      <c r="L274" s="1"/>
      <c r="M274" s="1"/>
      <c r="N274" s="1"/>
      <c r="O274" s="1"/>
      <c r="P274" s="1"/>
      <c r="Q274" s="1"/>
      <c r="R274" s="1"/>
      <c r="S274" s="3"/>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4:43" ht="14.25" hidden="1" customHeight="1">
      <c r="D275" s="3"/>
      <c r="E275" s="1"/>
      <c r="F275" s="1"/>
      <c r="G275" s="1"/>
      <c r="H275" s="1"/>
      <c r="I275" s="1"/>
      <c r="J275" s="1"/>
      <c r="K275" s="1"/>
      <c r="L275" s="1"/>
      <c r="M275" s="1"/>
      <c r="N275" s="1"/>
      <c r="O275" s="1"/>
      <c r="P275" s="1"/>
      <c r="Q275" s="1"/>
      <c r="R275" s="1"/>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4:43" ht="14.25" hidden="1" customHeight="1">
      <c r="D276" s="3"/>
      <c r="E276" s="1"/>
      <c r="F276" s="1"/>
      <c r="G276" s="1"/>
      <c r="H276" s="1"/>
      <c r="I276" s="1"/>
      <c r="J276" s="1"/>
      <c r="K276" s="1"/>
      <c r="L276" s="1"/>
      <c r="M276" s="1"/>
      <c r="N276" s="1"/>
      <c r="O276" s="1"/>
      <c r="P276" s="1"/>
      <c r="Q276" s="1"/>
      <c r="R276" s="1"/>
      <c r="S276" s="3"/>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4:43" ht="14.25" hidden="1" customHeight="1">
      <c r="D277" s="3"/>
      <c r="E277" s="1"/>
      <c r="F277" s="1"/>
      <c r="G277" s="1"/>
      <c r="H277" s="1"/>
      <c r="I277" s="1"/>
      <c r="J277" s="1"/>
      <c r="K277" s="1"/>
      <c r="L277" s="1"/>
      <c r="M277" s="1"/>
      <c r="N277" s="1"/>
      <c r="O277" s="1"/>
      <c r="P277" s="1"/>
      <c r="Q277" s="1"/>
      <c r="R277" s="1"/>
      <c r="S277" s="3"/>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4:43" ht="14.25" hidden="1" customHeight="1">
      <c r="D278" s="3"/>
      <c r="E278" s="1"/>
      <c r="F278" s="1"/>
      <c r="G278" s="1"/>
      <c r="H278" s="1"/>
      <c r="I278" s="1"/>
      <c r="J278" s="1"/>
      <c r="K278" s="1"/>
      <c r="L278" s="1"/>
      <c r="M278" s="1"/>
      <c r="N278" s="1"/>
      <c r="O278" s="1"/>
      <c r="P278" s="1"/>
      <c r="Q278" s="1"/>
      <c r="R278" s="1"/>
      <c r="S278" s="3"/>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4:43" ht="14.25" hidden="1" customHeight="1">
      <c r="D279" s="3"/>
      <c r="E279" s="1"/>
      <c r="F279" s="1"/>
      <c r="G279" s="1"/>
      <c r="H279" s="1"/>
      <c r="I279" s="1"/>
      <c r="J279" s="1"/>
      <c r="K279" s="1"/>
      <c r="L279" s="1"/>
      <c r="M279" s="1"/>
      <c r="N279" s="1"/>
      <c r="O279" s="1"/>
      <c r="P279" s="1"/>
      <c r="Q279" s="1"/>
      <c r="R279" s="1"/>
      <c r="S279" s="3"/>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4:43" ht="14.25" hidden="1" customHeight="1">
      <c r="D280" s="3"/>
      <c r="E280" s="1"/>
      <c r="F280" s="1"/>
      <c r="G280" s="1"/>
      <c r="H280" s="1"/>
      <c r="I280" s="1"/>
      <c r="J280" s="1"/>
      <c r="K280" s="1"/>
      <c r="L280" s="1"/>
      <c r="M280" s="1"/>
      <c r="N280" s="1"/>
      <c r="O280" s="1"/>
      <c r="P280" s="1"/>
      <c r="Q280" s="1"/>
      <c r="R280" s="1"/>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4:43" ht="14.25" hidden="1" customHeight="1">
      <c r="D281" s="3"/>
      <c r="E281" s="1"/>
      <c r="F281" s="1"/>
      <c r="G281" s="1"/>
      <c r="H281" s="1"/>
      <c r="I281" s="1"/>
      <c r="J281" s="1"/>
      <c r="K281" s="1"/>
      <c r="L281" s="1"/>
      <c r="M281" s="1"/>
      <c r="N281" s="1"/>
      <c r="O281" s="1"/>
      <c r="P281" s="1"/>
      <c r="Q281" s="1"/>
      <c r="R281" s="1"/>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4:43" ht="14.25" hidden="1" customHeight="1">
      <c r="D282" s="3"/>
      <c r="E282" s="1"/>
      <c r="F282" s="1"/>
      <c r="G282" s="1"/>
      <c r="H282" s="1"/>
      <c r="I282" s="1"/>
      <c r="J282" s="1"/>
      <c r="K282" s="1"/>
      <c r="L282" s="1"/>
      <c r="M282" s="1"/>
      <c r="N282" s="1"/>
      <c r="O282" s="1"/>
      <c r="P282" s="1"/>
      <c r="Q282" s="1"/>
      <c r="R282" s="1"/>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4:43" ht="14.25" hidden="1" customHeight="1">
      <c r="D283" s="3"/>
      <c r="E283" s="1"/>
      <c r="F283" s="1"/>
      <c r="G283" s="1"/>
      <c r="H283" s="1"/>
      <c r="I283" s="1"/>
      <c r="J283" s="1"/>
      <c r="K283" s="1"/>
      <c r="L283" s="1"/>
      <c r="M283" s="1"/>
      <c r="N283" s="1"/>
      <c r="O283" s="1"/>
      <c r="P283" s="1"/>
      <c r="Q283" s="1"/>
      <c r="R283" s="1"/>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4:43" ht="14.25" hidden="1" customHeight="1">
      <c r="D284" s="3"/>
      <c r="E284" s="1"/>
      <c r="F284" s="1"/>
      <c r="G284" s="1"/>
      <c r="H284" s="1"/>
      <c r="I284" s="1"/>
      <c r="J284" s="1"/>
      <c r="K284" s="1"/>
      <c r="L284" s="1"/>
      <c r="M284" s="1"/>
      <c r="N284" s="1"/>
      <c r="O284" s="1"/>
      <c r="P284" s="1"/>
      <c r="Q284" s="1"/>
      <c r="R284" s="1"/>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4:43" ht="14.25" hidden="1" customHeight="1">
      <c r="D285" s="3"/>
      <c r="E285" s="1"/>
      <c r="F285" s="1"/>
      <c r="G285" s="1"/>
      <c r="H285" s="1"/>
      <c r="I285" s="1"/>
      <c r="J285" s="1"/>
      <c r="K285" s="1"/>
      <c r="L285" s="1"/>
      <c r="M285" s="1"/>
      <c r="N285" s="1"/>
      <c r="O285" s="1"/>
      <c r="P285" s="1"/>
      <c r="Q285" s="1"/>
      <c r="R285" s="1"/>
      <c r="S285" s="3"/>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4:43" ht="14.25" hidden="1" customHeight="1">
      <c r="D286" s="3"/>
      <c r="E286" s="1"/>
      <c r="F286" s="1"/>
      <c r="G286" s="1"/>
      <c r="H286" s="1"/>
      <c r="I286" s="1"/>
      <c r="J286" s="1"/>
      <c r="K286" s="1"/>
      <c r="L286" s="1"/>
      <c r="M286" s="1"/>
      <c r="N286" s="1"/>
      <c r="O286" s="1"/>
      <c r="P286" s="1"/>
      <c r="Q286" s="1"/>
      <c r="R286" s="1"/>
      <c r="S286" s="3"/>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4:43" ht="14.25" hidden="1" customHeight="1">
      <c r="D287" s="3"/>
      <c r="E287" s="1"/>
      <c r="F287" s="1"/>
      <c r="G287" s="1"/>
      <c r="H287" s="1"/>
      <c r="I287" s="1"/>
      <c r="J287" s="1"/>
      <c r="K287" s="1"/>
      <c r="L287" s="1"/>
      <c r="M287" s="1"/>
      <c r="N287" s="1"/>
      <c r="O287" s="1"/>
      <c r="P287" s="1"/>
      <c r="Q287" s="1"/>
      <c r="R287" s="1"/>
      <c r="S287" s="3"/>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4:43" ht="14.25" hidden="1" customHeight="1">
      <c r="D288" s="3"/>
      <c r="E288" s="1"/>
      <c r="F288" s="1"/>
      <c r="G288" s="1"/>
      <c r="H288" s="1"/>
      <c r="I288" s="1"/>
      <c r="J288" s="1"/>
      <c r="K288" s="1"/>
      <c r="L288" s="1"/>
      <c r="M288" s="1"/>
      <c r="N288" s="1"/>
      <c r="O288" s="1"/>
      <c r="P288" s="1"/>
      <c r="Q288" s="1"/>
      <c r="R288" s="1"/>
      <c r="S288" s="3"/>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4:43" ht="14.25" hidden="1" customHeight="1">
      <c r="D289" s="3"/>
      <c r="E289" s="1"/>
      <c r="F289" s="1"/>
      <c r="G289" s="1"/>
      <c r="H289" s="1"/>
      <c r="I289" s="1"/>
      <c r="J289" s="1"/>
      <c r="K289" s="1"/>
      <c r="L289" s="1"/>
      <c r="M289" s="1"/>
      <c r="N289" s="1"/>
      <c r="O289" s="1"/>
      <c r="P289" s="1"/>
      <c r="Q289" s="1"/>
      <c r="R289" s="1"/>
      <c r="S289" s="3"/>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4:43" ht="14.25" hidden="1" customHeight="1">
      <c r="D290" s="3"/>
      <c r="E290" s="1"/>
      <c r="F290" s="1"/>
      <c r="G290" s="1"/>
      <c r="H290" s="1"/>
      <c r="I290" s="1"/>
      <c r="J290" s="1"/>
      <c r="K290" s="1"/>
      <c r="L290" s="1"/>
      <c r="M290" s="1"/>
      <c r="N290" s="1"/>
      <c r="O290" s="1"/>
      <c r="P290" s="1"/>
      <c r="Q290" s="1"/>
      <c r="R290" s="1"/>
      <c r="S290" s="3"/>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4:43" ht="14.25" hidden="1" customHeight="1">
      <c r="D291" s="3"/>
      <c r="E291" s="1"/>
      <c r="F291" s="1"/>
      <c r="G291" s="1"/>
      <c r="H291" s="1"/>
      <c r="I291" s="1"/>
      <c r="J291" s="1"/>
      <c r="K291" s="1"/>
      <c r="L291" s="1"/>
      <c r="M291" s="1"/>
      <c r="N291" s="1"/>
      <c r="O291" s="1"/>
      <c r="P291" s="1"/>
      <c r="Q291" s="1"/>
      <c r="R291" s="1"/>
      <c r="S291" s="3"/>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4:43" ht="14.25" hidden="1" customHeight="1">
      <c r="D292" s="3"/>
      <c r="E292" s="1"/>
      <c r="F292" s="1"/>
      <c r="G292" s="1"/>
      <c r="H292" s="1"/>
      <c r="I292" s="1"/>
      <c r="J292" s="1"/>
      <c r="K292" s="1"/>
      <c r="L292" s="1"/>
      <c r="M292" s="1"/>
      <c r="N292" s="1"/>
      <c r="O292" s="1"/>
      <c r="P292" s="1"/>
      <c r="Q292" s="1"/>
      <c r="R292" s="1"/>
      <c r="S292" s="3"/>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4:43" ht="14.25" hidden="1" customHeight="1">
      <c r="D293" s="3"/>
      <c r="E293" s="1"/>
      <c r="F293" s="1"/>
      <c r="G293" s="1"/>
      <c r="H293" s="1"/>
      <c r="I293" s="1"/>
      <c r="J293" s="1"/>
      <c r="K293" s="1"/>
      <c r="L293" s="1"/>
      <c r="M293" s="1"/>
      <c r="N293" s="1"/>
      <c r="O293" s="1"/>
      <c r="P293" s="1"/>
      <c r="Q293" s="1"/>
      <c r="R293" s="1"/>
      <c r="S293" s="3"/>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4:43" ht="14.25" hidden="1" customHeight="1">
      <c r="D294" s="3"/>
      <c r="E294" s="1"/>
      <c r="F294" s="1"/>
      <c r="G294" s="1"/>
      <c r="H294" s="1"/>
      <c r="I294" s="1"/>
      <c r="J294" s="1"/>
      <c r="K294" s="1"/>
      <c r="L294" s="1"/>
      <c r="M294" s="1"/>
      <c r="N294" s="1"/>
      <c r="O294" s="1"/>
      <c r="P294" s="1"/>
      <c r="Q294" s="1"/>
      <c r="R294" s="1"/>
      <c r="S294" s="3"/>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4:43" ht="14.25" hidden="1" customHeight="1">
      <c r="D295" s="3"/>
      <c r="E295" s="1"/>
      <c r="F295" s="1"/>
      <c r="G295" s="1"/>
      <c r="H295" s="1"/>
      <c r="I295" s="1"/>
      <c r="J295" s="1"/>
      <c r="K295" s="1"/>
      <c r="L295" s="1"/>
      <c r="M295" s="1"/>
      <c r="N295" s="1"/>
      <c r="O295" s="1"/>
      <c r="P295" s="1"/>
      <c r="Q295" s="1"/>
      <c r="R295" s="1"/>
      <c r="S295" s="3"/>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4:43" ht="14.25" hidden="1" customHeight="1">
      <c r="D296" s="3"/>
      <c r="E296" s="1"/>
      <c r="F296" s="1"/>
      <c r="G296" s="1"/>
      <c r="H296" s="1"/>
      <c r="I296" s="1"/>
      <c r="J296" s="1"/>
      <c r="K296" s="1"/>
      <c r="L296" s="1"/>
      <c r="M296" s="1"/>
      <c r="N296" s="1"/>
      <c r="O296" s="1"/>
      <c r="P296" s="1"/>
      <c r="Q296" s="1"/>
      <c r="R296" s="1"/>
      <c r="S296" s="3"/>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4:43" ht="14.25" hidden="1" customHeight="1">
      <c r="D297" s="3"/>
      <c r="E297" s="1"/>
      <c r="F297" s="1"/>
      <c r="G297" s="1"/>
      <c r="H297" s="1"/>
      <c r="I297" s="1"/>
      <c r="J297" s="1"/>
      <c r="K297" s="1"/>
      <c r="L297" s="1"/>
      <c r="M297" s="1"/>
      <c r="N297" s="1"/>
      <c r="O297" s="1"/>
      <c r="P297" s="1"/>
      <c r="Q297" s="1"/>
      <c r="R297" s="1"/>
      <c r="S297" s="3"/>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4:43" ht="14.25" hidden="1" customHeight="1">
      <c r="D298" s="3"/>
      <c r="E298" s="1"/>
      <c r="F298" s="1"/>
      <c r="G298" s="1"/>
      <c r="H298" s="1"/>
      <c r="I298" s="1"/>
      <c r="J298" s="1"/>
      <c r="K298" s="1"/>
      <c r="L298" s="1"/>
      <c r="M298" s="1"/>
      <c r="N298" s="1"/>
      <c r="O298" s="1"/>
      <c r="P298" s="1"/>
      <c r="Q298" s="1"/>
      <c r="R298" s="1"/>
      <c r="S298" s="3"/>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4:43" ht="14.25" hidden="1" customHeight="1">
      <c r="D299" s="3"/>
      <c r="E299" s="1"/>
      <c r="F299" s="1"/>
      <c r="G299" s="1"/>
      <c r="H299" s="1"/>
      <c r="I299" s="1"/>
      <c r="J299" s="1"/>
      <c r="K299" s="1"/>
      <c r="L299" s="1"/>
      <c r="M299" s="1"/>
      <c r="N299" s="1"/>
      <c r="O299" s="1"/>
      <c r="P299" s="1"/>
      <c r="Q299" s="1"/>
      <c r="R299" s="1"/>
      <c r="S299" s="3"/>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4:43" ht="14.25" hidden="1" customHeight="1">
      <c r="D300" s="3"/>
      <c r="E300" s="1"/>
      <c r="F300" s="1"/>
      <c r="G300" s="1"/>
      <c r="H300" s="1"/>
      <c r="I300" s="1"/>
      <c r="J300" s="1"/>
      <c r="K300" s="1"/>
      <c r="L300" s="1"/>
      <c r="M300" s="1"/>
      <c r="N300" s="1"/>
      <c r="O300" s="1"/>
      <c r="P300" s="1"/>
      <c r="Q300" s="1"/>
      <c r="R300" s="1"/>
      <c r="S300" s="3"/>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4:43" ht="14.25" hidden="1" customHeight="1">
      <c r="D301" s="3"/>
      <c r="E301" s="1"/>
      <c r="F301" s="1"/>
      <c r="G301" s="1"/>
      <c r="H301" s="1"/>
      <c r="I301" s="1"/>
      <c r="J301" s="1"/>
      <c r="K301" s="1"/>
      <c r="L301" s="1"/>
      <c r="M301" s="1"/>
      <c r="N301" s="1"/>
      <c r="O301" s="1"/>
      <c r="P301" s="1"/>
      <c r="Q301" s="1"/>
      <c r="R301" s="1"/>
      <c r="S301" s="3"/>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4:43" ht="14.25" hidden="1" customHeight="1">
      <c r="D302" s="3"/>
      <c r="E302" s="1"/>
      <c r="F302" s="1"/>
      <c r="G302" s="1"/>
      <c r="H302" s="1"/>
      <c r="I302" s="1"/>
      <c r="J302" s="1"/>
      <c r="K302" s="1"/>
      <c r="L302" s="1"/>
      <c r="M302" s="1"/>
      <c r="N302" s="1"/>
      <c r="O302" s="1"/>
      <c r="P302" s="1"/>
      <c r="Q302" s="1"/>
      <c r="R302" s="1"/>
      <c r="S302" s="3"/>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4:43" ht="14.25" hidden="1" customHeight="1">
      <c r="D303" s="3"/>
      <c r="E303" s="1"/>
      <c r="F303" s="1"/>
      <c r="G303" s="1"/>
      <c r="H303" s="1"/>
      <c r="I303" s="1"/>
      <c r="J303" s="1"/>
      <c r="K303" s="1"/>
      <c r="L303" s="1"/>
      <c r="M303" s="1"/>
      <c r="N303" s="1"/>
      <c r="O303" s="1"/>
      <c r="P303" s="1"/>
      <c r="Q303" s="1"/>
      <c r="R303" s="1"/>
      <c r="S303" s="3"/>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4:43" ht="14.25" hidden="1" customHeight="1">
      <c r="D304" s="3"/>
      <c r="E304" s="1"/>
      <c r="F304" s="1"/>
      <c r="G304" s="1"/>
      <c r="H304" s="1"/>
      <c r="I304" s="1"/>
      <c r="J304" s="1"/>
      <c r="K304" s="1"/>
      <c r="L304" s="1"/>
      <c r="M304" s="1"/>
      <c r="N304" s="1"/>
      <c r="O304" s="1"/>
      <c r="P304" s="1"/>
      <c r="Q304" s="1"/>
      <c r="R304" s="1"/>
      <c r="S304" s="3"/>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4:43" ht="14.25" hidden="1" customHeight="1">
      <c r="D305" s="3"/>
      <c r="E305" s="1"/>
      <c r="F305" s="1"/>
      <c r="G305" s="1"/>
      <c r="H305" s="1"/>
      <c r="I305" s="1"/>
      <c r="J305" s="1"/>
      <c r="K305" s="1"/>
      <c r="L305" s="1"/>
      <c r="M305" s="1"/>
      <c r="N305" s="1"/>
      <c r="O305" s="1"/>
      <c r="P305" s="1"/>
      <c r="Q305" s="1"/>
      <c r="R305" s="1"/>
      <c r="S305" s="3"/>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4:43" ht="14.25" hidden="1" customHeight="1">
      <c r="D306" s="3"/>
      <c r="E306" s="1"/>
      <c r="F306" s="1"/>
      <c r="G306" s="1"/>
      <c r="H306" s="1"/>
      <c r="I306" s="1"/>
      <c r="J306" s="1"/>
      <c r="K306" s="1"/>
      <c r="L306" s="1"/>
      <c r="M306" s="1"/>
      <c r="N306" s="1"/>
      <c r="O306" s="1"/>
      <c r="P306" s="1"/>
      <c r="Q306" s="1"/>
      <c r="R306" s="1"/>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4:43" ht="14.25" hidden="1" customHeight="1">
      <c r="D307" s="3"/>
      <c r="E307" s="1"/>
      <c r="F307" s="1"/>
      <c r="G307" s="1"/>
      <c r="H307" s="1"/>
      <c r="I307" s="1"/>
      <c r="J307" s="1"/>
      <c r="K307" s="1"/>
      <c r="L307" s="1"/>
      <c r="M307" s="1"/>
      <c r="N307" s="1"/>
      <c r="O307" s="1"/>
      <c r="P307" s="1"/>
      <c r="Q307" s="1"/>
      <c r="R307" s="1"/>
      <c r="S307" s="3"/>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4:43" ht="14.25" hidden="1" customHeight="1">
      <c r="D308" s="3"/>
      <c r="E308" s="1"/>
      <c r="F308" s="1"/>
      <c r="G308" s="1"/>
      <c r="H308" s="1"/>
      <c r="I308" s="1"/>
      <c r="J308" s="1"/>
      <c r="K308" s="1"/>
      <c r="L308" s="1"/>
      <c r="M308" s="1"/>
      <c r="N308" s="1"/>
      <c r="O308" s="1"/>
      <c r="P308" s="1"/>
      <c r="Q308" s="1"/>
      <c r="R308" s="1"/>
      <c r="S308" s="3"/>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4:43" ht="14.25" hidden="1" customHeight="1">
      <c r="D309" s="3"/>
      <c r="E309" s="1"/>
      <c r="F309" s="1"/>
      <c r="G309" s="1"/>
      <c r="H309" s="1"/>
      <c r="I309" s="1"/>
      <c r="J309" s="1"/>
      <c r="K309" s="1"/>
      <c r="L309" s="1"/>
      <c r="M309" s="1"/>
      <c r="N309" s="1"/>
      <c r="O309" s="1"/>
      <c r="P309" s="1"/>
      <c r="Q309" s="1"/>
      <c r="R309" s="1"/>
      <c r="S309" s="3"/>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4:43" ht="14.25" hidden="1" customHeight="1">
      <c r="D310" s="3"/>
      <c r="E310" s="1"/>
      <c r="F310" s="1"/>
      <c r="G310" s="1"/>
      <c r="H310" s="1"/>
      <c r="I310" s="1"/>
      <c r="J310" s="1"/>
      <c r="K310" s="1"/>
      <c r="L310" s="1"/>
      <c r="M310" s="1"/>
      <c r="N310" s="1"/>
      <c r="O310" s="1"/>
      <c r="P310" s="1"/>
      <c r="Q310" s="1"/>
      <c r="R310" s="1"/>
      <c r="S310" s="3"/>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4:43" ht="14.25" hidden="1" customHeight="1">
      <c r="D311" s="3"/>
      <c r="E311" s="1"/>
      <c r="F311" s="1"/>
      <c r="G311" s="1"/>
      <c r="H311" s="1"/>
      <c r="I311" s="1"/>
      <c r="J311" s="1"/>
      <c r="K311" s="1"/>
      <c r="L311" s="1"/>
      <c r="M311" s="1"/>
      <c r="N311" s="1"/>
      <c r="O311" s="1"/>
      <c r="P311" s="1"/>
      <c r="Q311" s="1"/>
      <c r="R311" s="1"/>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4:43" ht="14.25" hidden="1" customHeight="1">
      <c r="D312" s="3"/>
      <c r="E312" s="1"/>
      <c r="F312" s="1"/>
      <c r="G312" s="1"/>
      <c r="H312" s="1"/>
      <c r="I312" s="1"/>
      <c r="J312" s="1"/>
      <c r="K312" s="1"/>
      <c r="L312" s="1"/>
      <c r="M312" s="1"/>
      <c r="N312" s="1"/>
      <c r="O312" s="1"/>
      <c r="P312" s="1"/>
      <c r="Q312" s="1"/>
      <c r="R312" s="1"/>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4:43" ht="14.25" hidden="1" customHeight="1">
      <c r="D313" s="3"/>
      <c r="E313" s="1"/>
      <c r="F313" s="1"/>
      <c r="G313" s="1"/>
      <c r="H313" s="1"/>
      <c r="I313" s="1"/>
      <c r="J313" s="1"/>
      <c r="K313" s="1"/>
      <c r="L313" s="1"/>
      <c r="M313" s="1"/>
      <c r="N313" s="1"/>
      <c r="O313" s="1"/>
      <c r="P313" s="1"/>
      <c r="Q313" s="1"/>
      <c r="R313" s="1"/>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4:43" ht="14.25" hidden="1" customHeight="1">
      <c r="D314" s="3"/>
      <c r="E314" s="1"/>
      <c r="F314" s="1"/>
      <c r="G314" s="1"/>
      <c r="H314" s="1"/>
      <c r="I314" s="1"/>
      <c r="J314" s="1"/>
      <c r="K314" s="1"/>
      <c r="L314" s="1"/>
      <c r="M314" s="1"/>
      <c r="N314" s="1"/>
      <c r="O314" s="1"/>
      <c r="P314" s="1"/>
      <c r="Q314" s="1"/>
      <c r="R314" s="1"/>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4:43" ht="14.25" hidden="1" customHeight="1">
      <c r="D315" s="3"/>
      <c r="E315" s="1"/>
      <c r="F315" s="1"/>
      <c r="G315" s="1"/>
      <c r="H315" s="1"/>
      <c r="I315" s="1"/>
      <c r="J315" s="1"/>
      <c r="K315" s="1"/>
      <c r="L315" s="1"/>
      <c r="M315" s="1"/>
      <c r="N315" s="1"/>
      <c r="O315" s="1"/>
      <c r="P315" s="1"/>
      <c r="Q315" s="1"/>
      <c r="R315" s="1"/>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4:43" ht="14.25" hidden="1" customHeight="1">
      <c r="D316" s="3"/>
      <c r="E316" s="1"/>
      <c r="F316" s="1"/>
      <c r="G316" s="1"/>
      <c r="H316" s="1"/>
      <c r="I316" s="1"/>
      <c r="J316" s="1"/>
      <c r="K316" s="1"/>
      <c r="L316" s="1"/>
      <c r="M316" s="1"/>
      <c r="N316" s="1"/>
      <c r="O316" s="1"/>
      <c r="P316" s="1"/>
      <c r="Q316" s="1"/>
      <c r="R316" s="1"/>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4:43" ht="14.25" hidden="1" customHeight="1">
      <c r="D317" s="3"/>
      <c r="E317" s="1"/>
      <c r="F317" s="1"/>
      <c r="G317" s="1"/>
      <c r="H317" s="1"/>
      <c r="I317" s="1"/>
      <c r="J317" s="1"/>
      <c r="K317" s="1"/>
      <c r="L317" s="1"/>
      <c r="M317" s="1"/>
      <c r="N317" s="1"/>
      <c r="O317" s="1"/>
      <c r="P317" s="1"/>
      <c r="Q317" s="1"/>
      <c r="R317" s="1"/>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4:43" ht="14.25" hidden="1" customHeight="1">
      <c r="D318" s="3"/>
      <c r="E318" s="1"/>
      <c r="F318" s="1"/>
      <c r="G318" s="1"/>
      <c r="H318" s="1"/>
      <c r="I318" s="1"/>
      <c r="J318" s="1"/>
      <c r="K318" s="1"/>
      <c r="L318" s="1"/>
      <c r="M318" s="1"/>
      <c r="N318" s="1"/>
      <c r="O318" s="1"/>
      <c r="P318" s="1"/>
      <c r="Q318" s="1"/>
      <c r="R318" s="1"/>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4:43" ht="14.25" hidden="1" customHeight="1">
      <c r="D319" s="3"/>
      <c r="E319" s="1"/>
      <c r="F319" s="1"/>
      <c r="G319" s="1"/>
      <c r="H319" s="1"/>
      <c r="I319" s="1"/>
      <c r="J319" s="1"/>
      <c r="K319" s="1"/>
      <c r="L319" s="1"/>
      <c r="M319" s="1"/>
      <c r="N319" s="1"/>
      <c r="O319" s="1"/>
      <c r="P319" s="1"/>
      <c r="Q319" s="1"/>
      <c r="R319" s="1"/>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4:43" ht="14.25" hidden="1" customHeight="1">
      <c r="D320" s="3"/>
      <c r="E320" s="1"/>
      <c r="F320" s="1"/>
      <c r="G320" s="1"/>
      <c r="H320" s="1"/>
      <c r="I320" s="1"/>
      <c r="J320" s="1"/>
      <c r="K320" s="1"/>
      <c r="L320" s="1"/>
      <c r="M320" s="1"/>
      <c r="N320" s="1"/>
      <c r="O320" s="1"/>
      <c r="P320" s="1"/>
      <c r="Q320" s="1"/>
      <c r="R320" s="1"/>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4:43" ht="14.25" hidden="1" customHeight="1">
      <c r="D321" s="3"/>
      <c r="E321" s="1"/>
      <c r="F321" s="1"/>
      <c r="G321" s="1"/>
      <c r="H321" s="1"/>
      <c r="I321" s="1"/>
      <c r="J321" s="1"/>
      <c r="K321" s="1"/>
      <c r="L321" s="1"/>
      <c r="M321" s="1"/>
      <c r="N321" s="1"/>
      <c r="O321" s="1"/>
      <c r="P321" s="1"/>
      <c r="Q321" s="1"/>
      <c r="R321" s="1"/>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4:43" ht="14.25" hidden="1" customHeight="1">
      <c r="D322" s="3"/>
      <c r="E322" s="1"/>
      <c r="F322" s="1"/>
      <c r="G322" s="1"/>
      <c r="H322" s="1"/>
      <c r="I322" s="1"/>
      <c r="J322" s="1"/>
      <c r="K322" s="1"/>
      <c r="L322" s="1"/>
      <c r="M322" s="1"/>
      <c r="N322" s="1"/>
      <c r="O322" s="1"/>
      <c r="P322" s="1"/>
      <c r="Q322" s="1"/>
      <c r="R322" s="1"/>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4:43" ht="14.25" hidden="1" customHeight="1">
      <c r="D323" s="3"/>
      <c r="E323" s="1"/>
      <c r="F323" s="1"/>
      <c r="G323" s="1"/>
      <c r="H323" s="1"/>
      <c r="I323" s="1"/>
      <c r="J323" s="1"/>
      <c r="K323" s="1"/>
      <c r="L323" s="1"/>
      <c r="M323" s="1"/>
      <c r="N323" s="1"/>
      <c r="O323" s="1"/>
      <c r="P323" s="1"/>
      <c r="Q323" s="1"/>
      <c r="R323" s="1"/>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4:43" ht="14.25" hidden="1" customHeight="1">
      <c r="D324" s="3"/>
      <c r="E324" s="1"/>
      <c r="F324" s="1"/>
      <c r="G324" s="1"/>
      <c r="H324" s="1"/>
      <c r="I324" s="1"/>
      <c r="J324" s="1"/>
      <c r="K324" s="1"/>
      <c r="L324" s="1"/>
      <c r="M324" s="1"/>
      <c r="N324" s="1"/>
      <c r="O324" s="1"/>
      <c r="P324" s="1"/>
      <c r="Q324" s="1"/>
      <c r="R324" s="1"/>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4:43" ht="14.25" hidden="1" customHeight="1">
      <c r="D325" s="3"/>
      <c r="E325" s="1"/>
      <c r="F325" s="1"/>
      <c r="G325" s="1"/>
      <c r="H325" s="1"/>
      <c r="I325" s="1"/>
      <c r="J325" s="1"/>
      <c r="K325" s="1"/>
      <c r="L325" s="1"/>
      <c r="M325" s="1"/>
      <c r="N325" s="1"/>
      <c r="O325" s="1"/>
      <c r="P325" s="1"/>
      <c r="Q325" s="1"/>
      <c r="R325" s="1"/>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4:43" ht="14.25" hidden="1" customHeight="1">
      <c r="D326" s="3"/>
      <c r="E326" s="1"/>
      <c r="F326" s="1"/>
      <c r="G326" s="1"/>
      <c r="H326" s="1"/>
      <c r="I326" s="1"/>
      <c r="J326" s="1"/>
      <c r="K326" s="1"/>
      <c r="L326" s="1"/>
      <c r="M326" s="1"/>
      <c r="N326" s="1"/>
      <c r="O326" s="1"/>
      <c r="P326" s="1"/>
      <c r="Q326" s="1"/>
      <c r="R326" s="1"/>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4:43" ht="14.25" hidden="1" customHeight="1">
      <c r="D327" s="3"/>
      <c r="E327" s="1"/>
      <c r="F327" s="1"/>
      <c r="G327" s="1"/>
      <c r="H327" s="1"/>
      <c r="I327" s="1"/>
      <c r="J327" s="1"/>
      <c r="K327" s="1"/>
      <c r="L327" s="1"/>
      <c r="M327" s="1"/>
      <c r="N327" s="1"/>
      <c r="O327" s="1"/>
      <c r="P327" s="1"/>
      <c r="Q327" s="1"/>
      <c r="R327" s="1"/>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4:43" ht="14.25" hidden="1" customHeight="1">
      <c r="D328" s="3"/>
      <c r="E328" s="1"/>
      <c r="F328" s="1"/>
      <c r="G328" s="1"/>
      <c r="H328" s="1"/>
      <c r="I328" s="1"/>
      <c r="J328" s="1"/>
      <c r="K328" s="1"/>
      <c r="L328" s="1"/>
      <c r="M328" s="1"/>
      <c r="N328" s="1"/>
      <c r="O328" s="1"/>
      <c r="P328" s="1"/>
      <c r="Q328" s="1"/>
      <c r="R328" s="1"/>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4:43" ht="14.25" hidden="1" customHeight="1">
      <c r="D329" s="3"/>
      <c r="E329" s="1"/>
      <c r="F329" s="1"/>
      <c r="G329" s="1"/>
      <c r="H329" s="1"/>
      <c r="I329" s="1"/>
      <c r="J329" s="1"/>
      <c r="K329" s="1"/>
      <c r="L329" s="1"/>
      <c r="M329" s="1"/>
      <c r="N329" s="1"/>
      <c r="O329" s="1"/>
      <c r="P329" s="1"/>
      <c r="Q329" s="1"/>
      <c r="R329" s="1"/>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4:43" ht="14.25" hidden="1" customHeight="1">
      <c r="D330" s="3"/>
      <c r="E330" s="1"/>
      <c r="F330" s="1"/>
      <c r="G330" s="1"/>
      <c r="H330" s="1"/>
      <c r="I330" s="1"/>
      <c r="J330" s="1"/>
      <c r="K330" s="1"/>
      <c r="L330" s="1"/>
      <c r="M330" s="1"/>
      <c r="N330" s="1"/>
      <c r="O330" s="1"/>
      <c r="P330" s="1"/>
      <c r="Q330" s="1"/>
      <c r="R330" s="1"/>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4:43" ht="14.25" hidden="1" customHeight="1">
      <c r="D331" s="3"/>
      <c r="E331" s="1"/>
      <c r="F331" s="1"/>
      <c r="G331" s="1"/>
      <c r="H331" s="1"/>
      <c r="I331" s="1"/>
      <c r="J331" s="1"/>
      <c r="K331" s="1"/>
      <c r="L331" s="1"/>
      <c r="M331" s="1"/>
      <c r="N331" s="1"/>
      <c r="O331" s="1"/>
      <c r="P331" s="1"/>
      <c r="Q331" s="1"/>
      <c r="R331" s="1"/>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4:43" ht="14.25" hidden="1" customHeight="1">
      <c r="D332" s="3"/>
      <c r="E332" s="1"/>
      <c r="F332" s="1"/>
      <c r="G332" s="1"/>
      <c r="H332" s="1"/>
      <c r="I332" s="1"/>
      <c r="J332" s="1"/>
      <c r="K332" s="1"/>
      <c r="L332" s="1"/>
      <c r="M332" s="1"/>
      <c r="N332" s="1"/>
      <c r="O332" s="1"/>
      <c r="P332" s="1"/>
      <c r="Q332" s="1"/>
      <c r="R332" s="1"/>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4:43" ht="14.25" hidden="1" customHeight="1">
      <c r="D333" s="3"/>
      <c r="E333" s="1"/>
      <c r="F333" s="1"/>
      <c r="G333" s="1"/>
      <c r="H333" s="1"/>
      <c r="I333" s="1"/>
      <c r="J333" s="1"/>
      <c r="K333" s="1"/>
      <c r="L333" s="1"/>
      <c r="M333" s="1"/>
      <c r="N333" s="1"/>
      <c r="O333" s="1"/>
      <c r="P333" s="1"/>
      <c r="Q333" s="1"/>
      <c r="R333" s="1"/>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4:43" ht="14.25" hidden="1" customHeight="1">
      <c r="D334" s="3"/>
      <c r="E334" s="1"/>
      <c r="F334" s="1"/>
      <c r="G334" s="1"/>
      <c r="H334" s="1"/>
      <c r="I334" s="1"/>
      <c r="J334" s="1"/>
      <c r="K334" s="1"/>
      <c r="L334" s="1"/>
      <c r="M334" s="1"/>
      <c r="N334" s="1"/>
      <c r="O334" s="1"/>
      <c r="P334" s="1"/>
      <c r="Q334" s="1"/>
      <c r="R334" s="1"/>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4:43" ht="14.25" hidden="1" customHeight="1">
      <c r="D335" s="3"/>
      <c r="E335" s="1"/>
      <c r="F335" s="1"/>
      <c r="G335" s="1"/>
      <c r="H335" s="1"/>
      <c r="I335" s="1"/>
      <c r="J335" s="1"/>
      <c r="K335" s="1"/>
      <c r="L335" s="1"/>
      <c r="M335" s="1"/>
      <c r="N335" s="1"/>
      <c r="O335" s="1"/>
      <c r="P335" s="1"/>
      <c r="Q335" s="1"/>
      <c r="R335" s="1"/>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4:43" ht="14.25" hidden="1" customHeight="1">
      <c r="D336" s="3"/>
      <c r="E336" s="1"/>
      <c r="F336" s="1"/>
      <c r="G336" s="1"/>
      <c r="H336" s="1"/>
      <c r="I336" s="1"/>
      <c r="J336" s="1"/>
      <c r="K336" s="1"/>
      <c r="L336" s="1"/>
      <c r="M336" s="1"/>
      <c r="N336" s="1"/>
      <c r="O336" s="1"/>
      <c r="P336" s="1"/>
      <c r="Q336" s="1"/>
      <c r="R336" s="1"/>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4:43" ht="14.25" hidden="1" customHeight="1">
      <c r="D337" s="3"/>
      <c r="E337" s="1"/>
      <c r="F337" s="1"/>
      <c r="G337" s="1"/>
      <c r="H337" s="1"/>
      <c r="I337" s="1"/>
      <c r="J337" s="1"/>
      <c r="K337" s="1"/>
      <c r="L337" s="1"/>
      <c r="M337" s="1"/>
      <c r="N337" s="1"/>
      <c r="O337" s="1"/>
      <c r="P337" s="1"/>
      <c r="Q337" s="1"/>
      <c r="R337" s="1"/>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4:43" ht="14.25" hidden="1" customHeight="1">
      <c r="D338" s="3"/>
      <c r="E338" s="1"/>
      <c r="F338" s="1"/>
      <c r="G338" s="1"/>
      <c r="H338" s="1"/>
      <c r="I338" s="1"/>
      <c r="J338" s="1"/>
      <c r="K338" s="1"/>
      <c r="L338" s="1"/>
      <c r="M338" s="1"/>
      <c r="N338" s="1"/>
      <c r="O338" s="1"/>
      <c r="P338" s="1"/>
      <c r="Q338" s="1"/>
      <c r="R338" s="1"/>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4:43" ht="14.25" hidden="1" customHeight="1">
      <c r="D339" s="3"/>
      <c r="E339" s="1"/>
      <c r="F339" s="1"/>
      <c r="G339" s="1"/>
      <c r="H339" s="1"/>
      <c r="I339" s="1"/>
      <c r="J339" s="1"/>
      <c r="K339" s="1"/>
      <c r="L339" s="1"/>
      <c r="M339" s="1"/>
      <c r="N339" s="1"/>
      <c r="O339" s="1"/>
      <c r="P339" s="1"/>
      <c r="Q339" s="1"/>
      <c r="R339" s="1"/>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4:43" ht="14.25" hidden="1" customHeight="1">
      <c r="D340" s="3"/>
      <c r="E340" s="1"/>
      <c r="F340" s="1"/>
      <c r="G340" s="1"/>
      <c r="H340" s="1"/>
      <c r="I340" s="1"/>
      <c r="J340" s="1"/>
      <c r="K340" s="1"/>
      <c r="L340" s="1"/>
      <c r="M340" s="1"/>
      <c r="N340" s="1"/>
      <c r="O340" s="1"/>
      <c r="P340" s="1"/>
      <c r="Q340" s="1"/>
      <c r="R340" s="1"/>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4:43" ht="14.25" hidden="1" customHeight="1">
      <c r="D341" s="3"/>
      <c r="E341" s="1"/>
      <c r="F341" s="1"/>
      <c r="G341" s="1"/>
      <c r="H341" s="1"/>
      <c r="I341" s="1"/>
      <c r="J341" s="1"/>
      <c r="K341" s="1"/>
      <c r="L341" s="1"/>
      <c r="M341" s="1"/>
      <c r="N341" s="1"/>
      <c r="O341" s="1"/>
      <c r="P341" s="1"/>
      <c r="Q341" s="1"/>
      <c r="R341" s="1"/>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4:43" ht="14.25" hidden="1" customHeight="1">
      <c r="D342" s="3"/>
      <c r="E342" s="1"/>
      <c r="F342" s="1"/>
      <c r="G342" s="1"/>
      <c r="H342" s="1"/>
      <c r="I342" s="1"/>
      <c r="J342" s="1"/>
      <c r="K342" s="1"/>
      <c r="L342" s="1"/>
      <c r="M342" s="1"/>
      <c r="N342" s="1"/>
      <c r="O342" s="1"/>
      <c r="P342" s="1"/>
      <c r="Q342" s="1"/>
      <c r="R342" s="1"/>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4:43" ht="14.25" hidden="1" customHeight="1">
      <c r="D343" s="3"/>
      <c r="E343" s="1"/>
      <c r="F343" s="1"/>
      <c r="G343" s="1"/>
      <c r="H343" s="1"/>
      <c r="I343" s="1"/>
      <c r="J343" s="1"/>
      <c r="K343" s="1"/>
      <c r="L343" s="1"/>
      <c r="M343" s="1"/>
      <c r="N343" s="1"/>
      <c r="O343" s="1"/>
      <c r="P343" s="1"/>
      <c r="Q343" s="1"/>
      <c r="R343" s="1"/>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4:43" ht="14.25" hidden="1" customHeight="1">
      <c r="D344" s="3"/>
      <c r="E344" s="1"/>
      <c r="F344" s="1"/>
      <c r="G344" s="1"/>
      <c r="H344" s="1"/>
      <c r="I344" s="1"/>
      <c r="J344" s="1"/>
      <c r="K344" s="1"/>
      <c r="L344" s="1"/>
      <c r="M344" s="1"/>
      <c r="N344" s="1"/>
      <c r="O344" s="1"/>
      <c r="P344" s="1"/>
      <c r="Q344" s="1"/>
      <c r="R344" s="1"/>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4:43" ht="14.25" hidden="1" customHeight="1">
      <c r="D345" s="3"/>
      <c r="E345" s="1"/>
      <c r="F345" s="1"/>
      <c r="G345" s="1"/>
      <c r="H345" s="1"/>
      <c r="I345" s="1"/>
      <c r="J345" s="1"/>
      <c r="K345" s="1"/>
      <c r="L345" s="1"/>
      <c r="M345" s="1"/>
      <c r="N345" s="1"/>
      <c r="O345" s="1"/>
      <c r="P345" s="1"/>
      <c r="Q345" s="1"/>
      <c r="R345" s="1"/>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4:43" ht="14.25" hidden="1" customHeight="1">
      <c r="D346" s="3"/>
      <c r="E346" s="1"/>
      <c r="F346" s="1"/>
      <c r="G346" s="1"/>
      <c r="H346" s="1"/>
      <c r="I346" s="1"/>
      <c r="J346" s="1"/>
      <c r="K346" s="1"/>
      <c r="L346" s="1"/>
      <c r="M346" s="1"/>
      <c r="N346" s="1"/>
      <c r="O346" s="1"/>
      <c r="P346" s="1"/>
      <c r="Q346" s="1"/>
      <c r="R346" s="1"/>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4:43" ht="14.25" hidden="1" customHeight="1">
      <c r="D347" s="3"/>
      <c r="E347" s="1"/>
      <c r="F347" s="1"/>
      <c r="G347" s="1"/>
      <c r="H347" s="1"/>
      <c r="I347" s="1"/>
      <c r="J347" s="1"/>
      <c r="K347" s="1"/>
      <c r="L347" s="1"/>
      <c r="M347" s="1"/>
      <c r="N347" s="1"/>
      <c r="O347" s="1"/>
      <c r="P347" s="1"/>
      <c r="Q347" s="1"/>
      <c r="R347" s="1"/>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4:43" ht="14.25" hidden="1" customHeight="1">
      <c r="D348" s="3"/>
      <c r="E348" s="1"/>
      <c r="F348" s="1"/>
      <c r="G348" s="1"/>
      <c r="H348" s="1"/>
      <c r="I348" s="1"/>
      <c r="J348" s="1"/>
      <c r="K348" s="1"/>
      <c r="L348" s="1"/>
      <c r="M348" s="1"/>
      <c r="N348" s="1"/>
      <c r="O348" s="1"/>
      <c r="P348" s="1"/>
      <c r="Q348" s="1"/>
      <c r="R348" s="1"/>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4:43" ht="14.25" hidden="1" customHeight="1">
      <c r="D349" s="3"/>
      <c r="E349" s="1"/>
      <c r="F349" s="1"/>
      <c r="G349" s="1"/>
      <c r="H349" s="1"/>
      <c r="I349" s="1"/>
      <c r="J349" s="1"/>
      <c r="K349" s="1"/>
      <c r="L349" s="1"/>
      <c r="M349" s="1"/>
      <c r="N349" s="1"/>
      <c r="O349" s="1"/>
      <c r="P349" s="1"/>
      <c r="Q349" s="1"/>
      <c r="R349" s="1"/>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4:43" ht="14.25" hidden="1" customHeight="1">
      <c r="D350" s="3"/>
      <c r="E350" s="1"/>
      <c r="F350" s="1"/>
      <c r="G350" s="1"/>
      <c r="H350" s="1"/>
      <c r="I350" s="1"/>
      <c r="J350" s="1"/>
      <c r="K350" s="1"/>
      <c r="L350" s="1"/>
      <c r="M350" s="1"/>
      <c r="N350" s="1"/>
      <c r="O350" s="1"/>
      <c r="P350" s="1"/>
      <c r="Q350" s="1"/>
      <c r="R350" s="1"/>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4:43" ht="14.25" hidden="1" customHeight="1">
      <c r="D351" s="3"/>
      <c r="E351" s="1"/>
      <c r="F351" s="1"/>
      <c r="G351" s="1"/>
      <c r="H351" s="1"/>
      <c r="I351" s="1"/>
      <c r="J351" s="1"/>
      <c r="K351" s="1"/>
      <c r="L351" s="1"/>
      <c r="M351" s="1"/>
      <c r="N351" s="1"/>
      <c r="O351" s="1"/>
      <c r="P351" s="1"/>
      <c r="Q351" s="1"/>
      <c r="R351" s="1"/>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4:43" ht="14.25" hidden="1" customHeight="1">
      <c r="D352" s="3"/>
      <c r="E352" s="1"/>
      <c r="F352" s="1"/>
      <c r="G352" s="1"/>
      <c r="H352" s="1"/>
      <c r="I352" s="1"/>
      <c r="J352" s="1"/>
      <c r="K352" s="1"/>
      <c r="L352" s="1"/>
      <c r="M352" s="1"/>
      <c r="N352" s="1"/>
      <c r="O352" s="1"/>
      <c r="P352" s="1"/>
      <c r="Q352" s="1"/>
      <c r="R352" s="1"/>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4:43" ht="14.25" hidden="1" customHeight="1">
      <c r="D353" s="3"/>
      <c r="E353" s="1"/>
      <c r="F353" s="1"/>
      <c r="G353" s="1"/>
      <c r="H353" s="1"/>
      <c r="I353" s="1"/>
      <c r="J353" s="1"/>
      <c r="K353" s="1"/>
      <c r="L353" s="1"/>
      <c r="M353" s="1"/>
      <c r="N353" s="1"/>
      <c r="O353" s="1"/>
      <c r="P353" s="1"/>
      <c r="Q353" s="1"/>
      <c r="R353" s="1"/>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4:43" ht="14.25" hidden="1" customHeight="1">
      <c r="D354" s="3"/>
      <c r="E354" s="1"/>
      <c r="F354" s="1"/>
      <c r="G354" s="1"/>
      <c r="H354" s="1"/>
      <c r="I354" s="1"/>
      <c r="J354" s="1"/>
      <c r="K354" s="1"/>
      <c r="L354" s="1"/>
      <c r="M354" s="1"/>
      <c r="N354" s="1"/>
      <c r="O354" s="1"/>
      <c r="P354" s="1"/>
      <c r="Q354" s="1"/>
      <c r="R354" s="1"/>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4:43" ht="14.25" hidden="1" customHeight="1">
      <c r="D355" s="3"/>
      <c r="E355" s="1"/>
      <c r="F355" s="1"/>
      <c r="G355" s="1"/>
      <c r="H355" s="1"/>
      <c r="I355" s="1"/>
      <c r="J355" s="1"/>
      <c r="K355" s="1"/>
      <c r="L355" s="1"/>
      <c r="M355" s="1"/>
      <c r="N355" s="1"/>
      <c r="O355" s="1"/>
      <c r="P355" s="1"/>
      <c r="Q355" s="1"/>
      <c r="R355" s="1"/>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4:43" ht="14.25" hidden="1" customHeight="1">
      <c r="D356" s="3"/>
      <c r="E356" s="1"/>
      <c r="F356" s="1"/>
      <c r="G356" s="1"/>
      <c r="H356" s="1"/>
      <c r="I356" s="1"/>
      <c r="J356" s="1"/>
      <c r="K356" s="1"/>
      <c r="L356" s="1"/>
      <c r="M356" s="1"/>
      <c r="N356" s="1"/>
      <c r="O356" s="1"/>
      <c r="P356" s="1"/>
      <c r="Q356" s="1"/>
      <c r="R356" s="1"/>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4:43" ht="14.25" hidden="1" customHeight="1">
      <c r="D357" s="3"/>
      <c r="E357" s="1"/>
      <c r="F357" s="1"/>
      <c r="G357" s="1"/>
      <c r="H357" s="1"/>
      <c r="I357" s="1"/>
      <c r="J357" s="1"/>
      <c r="K357" s="1"/>
      <c r="L357" s="1"/>
      <c r="M357" s="1"/>
      <c r="N357" s="1"/>
      <c r="O357" s="1"/>
      <c r="P357" s="1"/>
      <c r="Q357" s="1"/>
      <c r="R357" s="1"/>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4:43" ht="14.25" hidden="1" customHeight="1">
      <c r="D358" s="3"/>
      <c r="E358" s="1"/>
      <c r="F358" s="1"/>
      <c r="G358" s="1"/>
      <c r="H358" s="1"/>
      <c r="I358" s="1"/>
      <c r="J358" s="1"/>
      <c r="K358" s="1"/>
      <c r="L358" s="1"/>
      <c r="M358" s="1"/>
      <c r="N358" s="1"/>
      <c r="O358" s="1"/>
      <c r="P358" s="1"/>
      <c r="Q358" s="1"/>
      <c r="R358" s="1"/>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4:43" ht="14.25" hidden="1" customHeight="1">
      <c r="D359" s="3"/>
      <c r="E359" s="1"/>
      <c r="F359" s="1"/>
      <c r="G359" s="1"/>
      <c r="H359" s="1"/>
      <c r="I359" s="1"/>
      <c r="J359" s="1"/>
      <c r="K359" s="1"/>
      <c r="L359" s="1"/>
      <c r="M359" s="1"/>
      <c r="N359" s="1"/>
      <c r="O359" s="1"/>
      <c r="P359" s="1"/>
      <c r="Q359" s="1"/>
      <c r="R359" s="1"/>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4:43" ht="14.25" hidden="1" customHeight="1">
      <c r="D360" s="3"/>
      <c r="E360" s="1"/>
      <c r="F360" s="1"/>
      <c r="G360" s="1"/>
      <c r="H360" s="1"/>
      <c r="I360" s="1"/>
      <c r="J360" s="1"/>
      <c r="K360" s="1"/>
      <c r="L360" s="1"/>
      <c r="M360" s="1"/>
      <c r="N360" s="1"/>
      <c r="O360" s="1"/>
      <c r="P360" s="1"/>
      <c r="Q360" s="1"/>
      <c r="R360" s="1"/>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4:43" ht="14.25" hidden="1" customHeight="1">
      <c r="D361" s="3"/>
      <c r="E361" s="1"/>
      <c r="F361" s="1"/>
      <c r="G361" s="1"/>
      <c r="H361" s="1"/>
      <c r="I361" s="1"/>
      <c r="J361" s="1"/>
      <c r="K361" s="1"/>
      <c r="L361" s="1"/>
      <c r="M361" s="1"/>
      <c r="N361" s="1"/>
      <c r="O361" s="1"/>
      <c r="P361" s="1"/>
      <c r="Q361" s="1"/>
      <c r="R361" s="1"/>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4:43" ht="14.25" hidden="1" customHeight="1">
      <c r="D362" s="3"/>
      <c r="E362" s="1"/>
      <c r="F362" s="1"/>
      <c r="G362" s="1"/>
      <c r="H362" s="1"/>
      <c r="I362" s="1"/>
      <c r="J362" s="1"/>
      <c r="K362" s="1"/>
      <c r="L362" s="1"/>
      <c r="M362" s="1"/>
      <c r="N362" s="1"/>
      <c r="O362" s="1"/>
      <c r="P362" s="1"/>
      <c r="Q362" s="1"/>
      <c r="R362" s="1"/>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4:43" ht="14.25" hidden="1" customHeight="1">
      <c r="D363" s="3"/>
      <c r="E363" s="1"/>
      <c r="F363" s="1"/>
      <c r="G363" s="1"/>
      <c r="H363" s="1"/>
      <c r="I363" s="1"/>
      <c r="J363" s="1"/>
      <c r="K363" s="1"/>
      <c r="L363" s="1"/>
      <c r="M363" s="1"/>
      <c r="N363" s="1"/>
      <c r="O363" s="1"/>
      <c r="P363" s="1"/>
      <c r="Q363" s="1"/>
      <c r="R363" s="1"/>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4:43" ht="14.25" hidden="1" customHeight="1">
      <c r="D364" s="3"/>
      <c r="E364" s="1"/>
      <c r="F364" s="1"/>
      <c r="G364" s="1"/>
      <c r="H364" s="1"/>
      <c r="I364" s="1"/>
      <c r="J364" s="1"/>
      <c r="K364" s="1"/>
      <c r="L364" s="1"/>
      <c r="M364" s="1"/>
      <c r="N364" s="1"/>
      <c r="O364" s="1"/>
      <c r="P364" s="1"/>
      <c r="Q364" s="1"/>
      <c r="R364" s="1"/>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4:43" ht="14.25" hidden="1" customHeight="1">
      <c r="D365" s="3"/>
      <c r="E365" s="1"/>
      <c r="F365" s="1"/>
      <c r="G365" s="1"/>
      <c r="H365" s="1"/>
      <c r="I365" s="1"/>
      <c r="J365" s="1"/>
      <c r="K365" s="1"/>
      <c r="L365" s="1"/>
      <c r="M365" s="1"/>
      <c r="N365" s="1"/>
      <c r="O365" s="1"/>
      <c r="P365" s="1"/>
      <c r="Q365" s="1"/>
      <c r="R365" s="1"/>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4:43" ht="14.25" hidden="1" customHeight="1">
      <c r="D366" s="3"/>
      <c r="E366" s="1"/>
      <c r="F366" s="1"/>
      <c r="G366" s="1"/>
      <c r="H366" s="1"/>
      <c r="I366" s="1"/>
      <c r="J366" s="1"/>
      <c r="K366" s="1"/>
      <c r="L366" s="1"/>
      <c r="M366" s="1"/>
      <c r="N366" s="1"/>
      <c r="O366" s="1"/>
      <c r="P366" s="1"/>
      <c r="Q366" s="1"/>
      <c r="R366" s="1"/>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4:43" ht="14.25" hidden="1" customHeight="1">
      <c r="D367" s="3"/>
      <c r="E367" s="1"/>
      <c r="F367" s="1"/>
      <c r="G367" s="1"/>
      <c r="H367" s="1"/>
      <c r="I367" s="1"/>
      <c r="J367" s="1"/>
      <c r="K367" s="1"/>
      <c r="L367" s="1"/>
      <c r="M367" s="1"/>
      <c r="N367" s="1"/>
      <c r="O367" s="1"/>
      <c r="P367" s="1"/>
      <c r="Q367" s="1"/>
      <c r="R367" s="1"/>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4:43" ht="14.25" hidden="1" customHeight="1">
      <c r="D368" s="3"/>
      <c r="E368" s="1"/>
      <c r="F368" s="1"/>
      <c r="G368" s="1"/>
      <c r="H368" s="1"/>
      <c r="I368" s="1"/>
      <c r="J368" s="1"/>
      <c r="K368" s="1"/>
      <c r="L368" s="1"/>
      <c r="M368" s="1"/>
      <c r="N368" s="1"/>
      <c r="O368" s="1"/>
      <c r="P368" s="1"/>
      <c r="Q368" s="1"/>
      <c r="R368" s="1"/>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4:43" ht="14.25" hidden="1" customHeight="1">
      <c r="D369" s="3"/>
      <c r="E369" s="1"/>
      <c r="F369" s="1"/>
      <c r="G369" s="1"/>
      <c r="H369" s="1"/>
      <c r="I369" s="1"/>
      <c r="J369" s="1"/>
      <c r="K369" s="1"/>
      <c r="L369" s="1"/>
      <c r="M369" s="1"/>
      <c r="N369" s="1"/>
      <c r="O369" s="1"/>
      <c r="P369" s="1"/>
      <c r="Q369" s="1"/>
      <c r="R369" s="1"/>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4:43" ht="14.25" hidden="1" customHeight="1">
      <c r="D370" s="3"/>
      <c r="E370" s="1"/>
      <c r="F370" s="1"/>
      <c r="G370" s="1"/>
      <c r="H370" s="1"/>
      <c r="I370" s="1"/>
      <c r="J370" s="1"/>
      <c r="K370" s="1"/>
      <c r="L370" s="1"/>
      <c r="M370" s="1"/>
      <c r="N370" s="1"/>
      <c r="O370" s="1"/>
      <c r="P370" s="1"/>
      <c r="Q370" s="1"/>
      <c r="R370" s="1"/>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4:43" ht="14.25" hidden="1" customHeight="1">
      <c r="D371" s="3"/>
      <c r="E371" s="1"/>
      <c r="F371" s="1"/>
      <c r="G371" s="1"/>
      <c r="H371" s="1"/>
      <c r="I371" s="1"/>
      <c r="J371" s="1"/>
      <c r="K371" s="1"/>
      <c r="L371" s="1"/>
      <c r="M371" s="1"/>
      <c r="N371" s="1"/>
      <c r="O371" s="1"/>
      <c r="P371" s="1"/>
      <c r="Q371" s="1"/>
      <c r="R371" s="1"/>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4:43" ht="14.25" hidden="1" customHeight="1">
      <c r="D372" s="3"/>
      <c r="E372" s="1"/>
      <c r="F372" s="1"/>
      <c r="G372" s="1"/>
      <c r="H372" s="1"/>
      <c r="I372" s="1"/>
      <c r="J372" s="1"/>
      <c r="K372" s="1"/>
      <c r="L372" s="1"/>
      <c r="M372" s="1"/>
      <c r="N372" s="1"/>
      <c r="O372" s="1"/>
      <c r="P372" s="1"/>
      <c r="Q372" s="1"/>
      <c r="R372" s="1"/>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4:43" ht="14.25" hidden="1" customHeight="1">
      <c r="D373" s="3"/>
      <c r="E373" s="1"/>
      <c r="F373" s="1"/>
      <c r="G373" s="1"/>
      <c r="H373" s="1"/>
      <c r="I373" s="1"/>
      <c r="J373" s="1"/>
      <c r="K373" s="1"/>
      <c r="L373" s="1"/>
      <c r="M373" s="1"/>
      <c r="N373" s="1"/>
      <c r="O373" s="1"/>
      <c r="P373" s="1"/>
      <c r="Q373" s="1"/>
      <c r="R373" s="1"/>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4:43" ht="14.25" hidden="1" customHeight="1">
      <c r="D374" s="3"/>
      <c r="E374" s="1"/>
      <c r="F374" s="1"/>
      <c r="G374" s="1"/>
      <c r="H374" s="1"/>
      <c r="I374" s="1"/>
      <c r="J374" s="1"/>
      <c r="K374" s="1"/>
      <c r="L374" s="1"/>
      <c r="M374" s="1"/>
      <c r="N374" s="1"/>
      <c r="O374" s="1"/>
      <c r="P374" s="1"/>
      <c r="Q374" s="1"/>
      <c r="R374" s="1"/>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4:43" ht="14.25" hidden="1" customHeight="1">
      <c r="D375" s="3"/>
      <c r="E375" s="1"/>
      <c r="F375" s="1"/>
      <c r="G375" s="1"/>
      <c r="H375" s="1"/>
      <c r="I375" s="1"/>
      <c r="J375" s="1"/>
      <c r="K375" s="1"/>
      <c r="L375" s="1"/>
      <c r="M375" s="1"/>
      <c r="N375" s="1"/>
      <c r="O375" s="1"/>
      <c r="P375" s="1"/>
      <c r="Q375" s="1"/>
      <c r="R375" s="1"/>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4:43" ht="14.25" hidden="1" customHeight="1">
      <c r="D376" s="3"/>
      <c r="E376" s="1"/>
      <c r="F376" s="1"/>
      <c r="G376" s="1"/>
      <c r="H376" s="1"/>
      <c r="I376" s="1"/>
      <c r="J376" s="1"/>
      <c r="K376" s="1"/>
      <c r="L376" s="1"/>
      <c r="M376" s="1"/>
      <c r="N376" s="1"/>
      <c r="O376" s="1"/>
      <c r="P376" s="1"/>
      <c r="Q376" s="1"/>
      <c r="R376" s="1"/>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4:43" ht="14.25" hidden="1" customHeight="1">
      <c r="D377" s="3"/>
      <c r="E377" s="1"/>
      <c r="F377" s="1"/>
      <c r="G377" s="1"/>
      <c r="H377" s="1"/>
      <c r="I377" s="1"/>
      <c r="J377" s="1"/>
      <c r="K377" s="1"/>
      <c r="L377" s="1"/>
      <c r="M377" s="1"/>
      <c r="N377" s="1"/>
      <c r="O377" s="1"/>
      <c r="P377" s="1"/>
      <c r="Q377" s="1"/>
      <c r="R377" s="1"/>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4:43" ht="14.25" hidden="1" customHeight="1">
      <c r="D378" s="3"/>
      <c r="E378" s="1"/>
      <c r="F378" s="1"/>
      <c r="G378" s="1"/>
      <c r="H378" s="1"/>
      <c r="I378" s="1"/>
      <c r="J378" s="1"/>
      <c r="K378" s="1"/>
      <c r="L378" s="1"/>
      <c r="M378" s="1"/>
      <c r="N378" s="1"/>
      <c r="O378" s="1"/>
      <c r="P378" s="1"/>
      <c r="Q378" s="1"/>
      <c r="R378" s="1"/>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4:43" ht="14.25" hidden="1" customHeight="1">
      <c r="D379" s="3"/>
      <c r="E379" s="1"/>
      <c r="F379" s="1"/>
      <c r="G379" s="1"/>
      <c r="H379" s="1"/>
      <c r="I379" s="1"/>
      <c r="J379" s="1"/>
      <c r="K379" s="1"/>
      <c r="L379" s="1"/>
      <c r="M379" s="1"/>
      <c r="N379" s="1"/>
      <c r="O379" s="1"/>
      <c r="P379" s="1"/>
      <c r="Q379" s="1"/>
      <c r="R379" s="1"/>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row r="380" spans="4:43" ht="14.25" hidden="1" customHeight="1">
      <c r="D380" s="3"/>
      <c r="E380" s="1"/>
      <c r="F380" s="1"/>
      <c r="G380" s="1"/>
      <c r="H380" s="1"/>
      <c r="I380" s="1"/>
      <c r="J380" s="1"/>
      <c r="K380" s="1"/>
      <c r="L380" s="1"/>
      <c r="M380" s="1"/>
      <c r="N380" s="1"/>
      <c r="O380" s="1"/>
      <c r="P380" s="1"/>
      <c r="Q380" s="1"/>
      <c r="R380" s="1"/>
      <c r="S380" s="3"/>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row>
    <row r="381" spans="4:43" ht="14.25" hidden="1" customHeight="1">
      <c r="D381" s="3"/>
      <c r="E381" s="1"/>
      <c r="F381" s="1"/>
      <c r="G381" s="1"/>
      <c r="H381" s="1"/>
      <c r="I381" s="1"/>
      <c r="J381" s="1"/>
      <c r="K381" s="1"/>
      <c r="L381" s="1"/>
      <c r="M381" s="1"/>
      <c r="N381" s="1"/>
      <c r="O381" s="1"/>
      <c r="P381" s="1"/>
      <c r="Q381" s="1"/>
      <c r="R381" s="1"/>
      <c r="S381" s="3"/>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row>
    <row r="382" spans="4:43" ht="14.25" hidden="1" customHeight="1">
      <c r="D382" s="3"/>
      <c r="E382" s="1"/>
      <c r="F382" s="1"/>
      <c r="G382" s="1"/>
      <c r="H382" s="1"/>
      <c r="I382" s="1"/>
      <c r="J382" s="1"/>
      <c r="K382" s="1"/>
      <c r="L382" s="1"/>
      <c r="M382" s="1"/>
      <c r="N382" s="1"/>
      <c r="O382" s="1"/>
      <c r="P382" s="1"/>
      <c r="Q382" s="1"/>
      <c r="R382" s="1"/>
      <c r="S382" s="3"/>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row>
    <row r="383" spans="4:43" ht="14.25" hidden="1" customHeight="1">
      <c r="D383" s="3"/>
      <c r="E383" s="1"/>
      <c r="F383" s="1"/>
      <c r="G383" s="1"/>
      <c r="H383" s="1"/>
      <c r="I383" s="1"/>
      <c r="J383" s="1"/>
      <c r="K383" s="1"/>
      <c r="L383" s="1"/>
      <c r="M383" s="1"/>
      <c r="N383" s="1"/>
      <c r="O383" s="1"/>
      <c r="P383" s="1"/>
      <c r="Q383" s="1"/>
      <c r="R383" s="1"/>
      <c r="S383" s="3"/>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row>
    <row r="384" spans="4:43" ht="14.25" hidden="1" customHeight="1">
      <c r="D384" s="3"/>
      <c r="E384" s="1"/>
      <c r="F384" s="1"/>
      <c r="G384" s="1"/>
      <c r="H384" s="1"/>
      <c r="I384" s="1"/>
      <c r="J384" s="1"/>
      <c r="K384" s="1"/>
      <c r="L384" s="1"/>
      <c r="M384" s="1"/>
      <c r="N384" s="1"/>
      <c r="O384" s="1"/>
      <c r="P384" s="1"/>
      <c r="Q384" s="1"/>
      <c r="R384" s="1"/>
      <c r="S384" s="3"/>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row>
    <row r="385" spans="4:43" ht="14.25" hidden="1" customHeight="1">
      <c r="D385" s="3"/>
      <c r="E385" s="1"/>
      <c r="F385" s="1"/>
      <c r="G385" s="1"/>
      <c r="H385" s="1"/>
      <c r="I385" s="1"/>
      <c r="J385" s="1"/>
      <c r="K385" s="1"/>
      <c r="L385" s="1"/>
      <c r="M385" s="1"/>
      <c r="N385" s="1"/>
      <c r="O385" s="1"/>
      <c r="P385" s="1"/>
      <c r="Q385" s="1"/>
      <c r="R385" s="1"/>
      <c r="S385" s="3"/>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row>
    <row r="386" spans="4:43" ht="14.25" hidden="1" customHeight="1">
      <c r="D386" s="3"/>
      <c r="E386" s="1"/>
      <c r="F386" s="1"/>
      <c r="G386" s="1"/>
      <c r="H386" s="1"/>
      <c r="I386" s="1"/>
      <c r="J386" s="1"/>
      <c r="K386" s="1"/>
      <c r="L386" s="1"/>
      <c r="M386" s="1"/>
      <c r="N386" s="1"/>
      <c r="O386" s="1"/>
      <c r="P386" s="1"/>
      <c r="Q386" s="1"/>
      <c r="R386" s="1"/>
      <c r="S386" s="3"/>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row>
    <row r="387" spans="4:43" ht="14.25" hidden="1" customHeight="1">
      <c r="D387" s="3"/>
      <c r="E387" s="1"/>
      <c r="F387" s="1"/>
      <c r="G387" s="1"/>
      <c r="H387" s="1"/>
      <c r="I387" s="1"/>
      <c r="J387" s="1"/>
      <c r="K387" s="1"/>
      <c r="L387" s="1"/>
      <c r="M387" s="1"/>
      <c r="N387" s="1"/>
      <c r="O387" s="1"/>
      <c r="P387" s="1"/>
      <c r="Q387" s="1"/>
      <c r="R387" s="1"/>
      <c r="S387" s="3"/>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row>
    <row r="388" spans="4:43" ht="14.25" hidden="1" customHeight="1">
      <c r="D388" s="3"/>
      <c r="E388" s="1"/>
      <c r="F388" s="1"/>
      <c r="G388" s="1"/>
      <c r="H388" s="1"/>
      <c r="I388" s="1"/>
      <c r="J388" s="1"/>
      <c r="K388" s="1"/>
      <c r="L388" s="1"/>
      <c r="M388" s="1"/>
      <c r="N388" s="1"/>
      <c r="O388" s="1"/>
      <c r="P388" s="1"/>
      <c r="Q388" s="1"/>
      <c r="R388" s="1"/>
      <c r="S388" s="3"/>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row>
    <row r="389" spans="4:43" ht="14.25" hidden="1" customHeight="1">
      <c r="D389" s="3"/>
      <c r="E389" s="1"/>
      <c r="F389" s="1"/>
      <c r="G389" s="1"/>
      <c r="H389" s="1"/>
      <c r="I389" s="1"/>
      <c r="J389" s="1"/>
      <c r="K389" s="1"/>
      <c r="L389" s="1"/>
      <c r="M389" s="1"/>
      <c r="N389" s="1"/>
      <c r="O389" s="1"/>
      <c r="P389" s="1"/>
      <c r="Q389" s="1"/>
      <c r="R389" s="1"/>
      <c r="S389" s="3"/>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row>
    <row r="390" spans="4:43" ht="14.25" hidden="1" customHeight="1">
      <c r="D390" s="3"/>
      <c r="E390" s="1"/>
      <c r="F390" s="1"/>
      <c r="G390" s="1"/>
      <c r="H390" s="1"/>
      <c r="I390" s="1"/>
      <c r="J390" s="1"/>
      <c r="K390" s="1"/>
      <c r="L390" s="1"/>
      <c r="M390" s="1"/>
      <c r="N390" s="1"/>
      <c r="O390" s="1"/>
      <c r="P390" s="1"/>
      <c r="Q390" s="1"/>
      <c r="R390" s="1"/>
      <c r="S390" s="3"/>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row>
    <row r="391" spans="4:43" ht="14.25" hidden="1" customHeight="1">
      <c r="D391" s="3"/>
      <c r="E391" s="1"/>
      <c r="F391" s="1"/>
      <c r="G391" s="1"/>
      <c r="H391" s="1"/>
      <c r="I391" s="1"/>
      <c r="J391" s="1"/>
      <c r="K391" s="1"/>
      <c r="L391" s="1"/>
      <c r="M391" s="1"/>
      <c r="N391" s="1"/>
      <c r="O391" s="1"/>
      <c r="P391" s="1"/>
      <c r="Q391" s="1"/>
      <c r="R391" s="1"/>
      <c r="S391" s="3"/>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row>
    <row r="392" spans="4:43" ht="14.25" hidden="1" customHeight="1">
      <c r="D392" s="3"/>
      <c r="E392" s="1"/>
      <c r="F392" s="1"/>
      <c r="G392" s="1"/>
      <c r="H392" s="1"/>
      <c r="I392" s="1"/>
      <c r="J392" s="1"/>
      <c r="K392" s="1"/>
      <c r="L392" s="1"/>
      <c r="M392" s="1"/>
      <c r="N392" s="1"/>
      <c r="O392" s="1"/>
      <c r="P392" s="1"/>
      <c r="Q392" s="1"/>
      <c r="R392" s="1"/>
      <c r="S392" s="3"/>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row>
    <row r="393" spans="4:43" ht="14.25" hidden="1" customHeight="1">
      <c r="D393" s="3"/>
      <c r="E393" s="1"/>
      <c r="F393" s="1"/>
      <c r="G393" s="1"/>
      <c r="H393" s="1"/>
      <c r="I393" s="1"/>
      <c r="J393" s="1"/>
      <c r="K393" s="1"/>
      <c r="L393" s="1"/>
      <c r="M393" s="1"/>
      <c r="N393" s="1"/>
      <c r="O393" s="1"/>
      <c r="P393" s="1"/>
      <c r="Q393" s="1"/>
      <c r="R393" s="1"/>
      <c r="S393" s="3"/>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row>
    <row r="394" spans="4:43" ht="14.25" hidden="1" customHeight="1">
      <c r="D394" s="3"/>
      <c r="E394" s="1"/>
      <c r="F394" s="1"/>
      <c r="G394" s="1"/>
      <c r="H394" s="1"/>
      <c r="I394" s="1"/>
      <c r="J394" s="1"/>
      <c r="K394" s="1"/>
      <c r="L394" s="1"/>
      <c r="M394" s="1"/>
      <c r="N394" s="1"/>
      <c r="O394" s="1"/>
      <c r="P394" s="1"/>
      <c r="Q394" s="1"/>
      <c r="R394" s="1"/>
      <c r="S394" s="3"/>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row>
    <row r="395" spans="4:43" ht="14.25" hidden="1" customHeight="1">
      <c r="D395" s="3"/>
      <c r="E395" s="1"/>
      <c r="F395" s="1"/>
      <c r="G395" s="1"/>
      <c r="H395" s="1"/>
      <c r="I395" s="1"/>
      <c r="J395" s="1"/>
      <c r="K395" s="1"/>
      <c r="L395" s="1"/>
      <c r="M395" s="1"/>
      <c r="N395" s="1"/>
      <c r="O395" s="1"/>
      <c r="P395" s="1"/>
      <c r="Q395" s="1"/>
      <c r="R395" s="1"/>
      <c r="S395" s="3"/>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row>
    <row r="396" spans="4:43" ht="14.25" hidden="1" customHeight="1">
      <c r="D396" s="3"/>
      <c r="E396" s="1"/>
      <c r="F396" s="1"/>
      <c r="G396" s="1"/>
      <c r="H396" s="1"/>
      <c r="I396" s="1"/>
      <c r="J396" s="1"/>
      <c r="K396" s="1"/>
      <c r="L396" s="1"/>
      <c r="M396" s="1"/>
      <c r="N396" s="1"/>
      <c r="O396" s="1"/>
      <c r="P396" s="1"/>
      <c r="Q396" s="1"/>
      <c r="R396" s="1"/>
      <c r="S396" s="3"/>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row>
    <row r="397" spans="4:43" ht="14.25" hidden="1" customHeight="1">
      <c r="D397" s="3"/>
      <c r="E397" s="1"/>
      <c r="F397" s="1"/>
      <c r="G397" s="1"/>
      <c r="H397" s="1"/>
      <c r="I397" s="1"/>
      <c r="J397" s="1"/>
      <c r="K397" s="1"/>
      <c r="L397" s="1"/>
      <c r="M397" s="1"/>
      <c r="N397" s="1"/>
      <c r="O397" s="1"/>
      <c r="P397" s="1"/>
      <c r="Q397" s="1"/>
      <c r="R397" s="1"/>
      <c r="S397" s="3"/>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row>
    <row r="398" spans="4:43" ht="14.25" hidden="1" customHeight="1">
      <c r="D398" s="3"/>
      <c r="E398" s="1"/>
      <c r="F398" s="1"/>
      <c r="G398" s="1"/>
      <c r="H398" s="1"/>
      <c r="I398" s="1"/>
      <c r="J398" s="1"/>
      <c r="K398" s="1"/>
      <c r="L398" s="1"/>
      <c r="M398" s="1"/>
      <c r="N398" s="1"/>
      <c r="O398" s="1"/>
      <c r="P398" s="1"/>
      <c r="Q398" s="1"/>
      <c r="R398" s="1"/>
      <c r="S398" s="3"/>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row>
    <row r="399" spans="4:43" ht="14.25" hidden="1" customHeight="1">
      <c r="D399" s="3"/>
      <c r="E399" s="1"/>
      <c r="F399" s="1"/>
      <c r="G399" s="1"/>
      <c r="H399" s="1"/>
      <c r="I399" s="1"/>
      <c r="J399" s="1"/>
      <c r="K399" s="1"/>
      <c r="L399" s="1"/>
      <c r="M399" s="1"/>
      <c r="N399" s="1"/>
      <c r="O399" s="1"/>
      <c r="P399" s="1"/>
      <c r="Q399" s="1"/>
      <c r="R399" s="1"/>
      <c r="S399" s="3"/>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row>
    <row r="400" spans="4:43" ht="14.25" hidden="1" customHeight="1">
      <c r="D400" s="3"/>
      <c r="E400" s="1"/>
      <c r="F400" s="1"/>
      <c r="G400" s="1"/>
      <c r="H400" s="1"/>
      <c r="I400" s="1"/>
      <c r="J400" s="1"/>
      <c r="K400" s="1"/>
      <c r="L400" s="1"/>
      <c r="M400" s="1"/>
      <c r="N400" s="1"/>
      <c r="O400" s="1"/>
      <c r="P400" s="1"/>
      <c r="Q400" s="1"/>
      <c r="R400" s="1"/>
      <c r="S400" s="3"/>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row>
    <row r="401" spans="4:43" ht="14.25" hidden="1" customHeight="1">
      <c r="D401" s="3"/>
      <c r="E401" s="1"/>
      <c r="F401" s="1"/>
      <c r="G401" s="1"/>
      <c r="H401" s="1"/>
      <c r="I401" s="1"/>
      <c r="J401" s="1"/>
      <c r="K401" s="1"/>
      <c r="L401" s="1"/>
      <c r="M401" s="1"/>
      <c r="N401" s="1"/>
      <c r="O401" s="1"/>
      <c r="P401" s="1"/>
      <c r="Q401" s="1"/>
      <c r="R401" s="1"/>
      <c r="S401" s="3"/>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row>
    <row r="402" spans="4:43" ht="14.25" hidden="1" customHeight="1">
      <c r="D402" s="3"/>
      <c r="E402" s="1"/>
      <c r="F402" s="1"/>
      <c r="G402" s="1"/>
      <c r="H402" s="1"/>
      <c r="I402" s="1"/>
      <c r="J402" s="1"/>
      <c r="K402" s="1"/>
      <c r="L402" s="1"/>
      <c r="M402" s="1"/>
      <c r="N402" s="1"/>
      <c r="O402" s="1"/>
      <c r="P402" s="1"/>
      <c r="Q402" s="1"/>
      <c r="R402" s="1"/>
      <c r="S402" s="3"/>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row>
    <row r="403" spans="4:43" ht="14.25" hidden="1" customHeight="1">
      <c r="D403" s="3"/>
      <c r="E403" s="1"/>
      <c r="F403" s="1"/>
      <c r="G403" s="1"/>
      <c r="H403" s="1"/>
      <c r="I403" s="1"/>
      <c r="J403" s="1"/>
      <c r="K403" s="1"/>
      <c r="L403" s="1"/>
      <c r="M403" s="1"/>
      <c r="N403" s="1"/>
      <c r="O403" s="1"/>
      <c r="P403" s="1"/>
      <c r="Q403" s="1"/>
      <c r="R403" s="1"/>
      <c r="S403" s="3"/>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row>
    <row r="404" spans="4:43" ht="14.25" hidden="1" customHeight="1">
      <c r="D404" s="3"/>
      <c r="E404" s="1"/>
      <c r="F404" s="1"/>
      <c r="G404" s="1"/>
      <c r="H404" s="1"/>
      <c r="I404" s="1"/>
      <c r="J404" s="1"/>
      <c r="K404" s="1"/>
      <c r="L404" s="1"/>
      <c r="M404" s="1"/>
      <c r="N404" s="1"/>
      <c r="O404" s="1"/>
      <c r="P404" s="1"/>
      <c r="Q404" s="1"/>
      <c r="R404" s="1"/>
      <c r="S404" s="3"/>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row>
    <row r="405" spans="4:43" ht="14.25" hidden="1" customHeight="1">
      <c r="D405" s="3"/>
      <c r="E405" s="1"/>
      <c r="F405" s="1"/>
      <c r="G405" s="1"/>
      <c r="H405" s="1"/>
      <c r="I405" s="1"/>
      <c r="J405" s="1"/>
      <c r="K405" s="1"/>
      <c r="L405" s="1"/>
      <c r="M405" s="1"/>
      <c r="N405" s="1"/>
      <c r="O405" s="1"/>
      <c r="P405" s="1"/>
      <c r="Q405" s="1"/>
      <c r="R405" s="1"/>
      <c r="S405" s="3"/>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row>
    <row r="406" spans="4:43" ht="14.25" hidden="1" customHeight="1">
      <c r="D406" s="3"/>
      <c r="E406" s="1"/>
      <c r="F406" s="1"/>
      <c r="G406" s="1"/>
      <c r="H406" s="1"/>
      <c r="I406" s="1"/>
      <c r="J406" s="1"/>
      <c r="K406" s="1"/>
      <c r="L406" s="1"/>
      <c r="M406" s="1"/>
      <c r="N406" s="1"/>
      <c r="O406" s="1"/>
      <c r="P406" s="1"/>
      <c r="Q406" s="1"/>
      <c r="R406" s="1"/>
      <c r="S406" s="3"/>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row>
    <row r="407" spans="4:43" ht="14.25" hidden="1" customHeight="1">
      <c r="D407" s="3"/>
      <c r="E407" s="1"/>
      <c r="F407" s="1"/>
      <c r="G407" s="1"/>
      <c r="H407" s="1"/>
      <c r="I407" s="1"/>
      <c r="J407" s="1"/>
      <c r="K407" s="1"/>
      <c r="L407" s="1"/>
      <c r="M407" s="1"/>
      <c r="N407" s="1"/>
      <c r="O407" s="1"/>
      <c r="P407" s="1"/>
      <c r="Q407" s="1"/>
      <c r="R407" s="1"/>
      <c r="S407" s="3"/>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row>
    <row r="408" spans="4:43" ht="14.25" hidden="1" customHeight="1">
      <c r="D408" s="3"/>
      <c r="E408" s="1"/>
      <c r="F408" s="1"/>
      <c r="G408" s="1"/>
      <c r="H408" s="1"/>
      <c r="I408" s="1"/>
      <c r="J408" s="1"/>
      <c r="K408" s="1"/>
      <c r="L408" s="1"/>
      <c r="M408" s="1"/>
      <c r="N408" s="1"/>
      <c r="O408" s="1"/>
      <c r="P408" s="1"/>
      <c r="Q408" s="1"/>
      <c r="R408" s="1"/>
      <c r="S408" s="3"/>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row>
    <row r="409" spans="4:43" ht="14.25" hidden="1" customHeight="1">
      <c r="D409" s="3"/>
      <c r="E409" s="1"/>
      <c r="F409" s="1"/>
      <c r="G409" s="1"/>
      <c r="H409" s="1"/>
      <c r="I409" s="1"/>
      <c r="J409" s="1"/>
      <c r="K409" s="1"/>
      <c r="L409" s="1"/>
      <c r="M409" s="1"/>
      <c r="N409" s="1"/>
      <c r="O409" s="1"/>
      <c r="P409" s="1"/>
      <c r="Q409" s="1"/>
      <c r="R409" s="1"/>
      <c r="S409" s="3"/>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row>
    <row r="410" spans="4:43" ht="14.25" hidden="1" customHeight="1">
      <c r="D410" s="3"/>
      <c r="E410" s="1"/>
      <c r="F410" s="1"/>
      <c r="G410" s="1"/>
      <c r="H410" s="1"/>
      <c r="I410" s="1"/>
      <c r="J410" s="1"/>
      <c r="K410" s="1"/>
      <c r="L410" s="1"/>
      <c r="M410" s="1"/>
      <c r="N410" s="1"/>
      <c r="O410" s="1"/>
      <c r="P410" s="1"/>
      <c r="Q410" s="1"/>
      <c r="R410" s="1"/>
      <c r="S410" s="3"/>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row>
    <row r="411" spans="4:43" ht="14.25" hidden="1" customHeight="1">
      <c r="D411" s="3"/>
      <c r="E411" s="1"/>
      <c r="F411" s="1"/>
      <c r="G411" s="1"/>
      <c r="H411" s="1"/>
      <c r="I411" s="1"/>
      <c r="J411" s="1"/>
      <c r="K411" s="1"/>
      <c r="L411" s="1"/>
      <c r="M411" s="1"/>
      <c r="N411" s="1"/>
      <c r="O411" s="1"/>
      <c r="P411" s="1"/>
      <c r="Q411" s="1"/>
      <c r="R411" s="1"/>
      <c r="S411" s="3"/>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row>
    <row r="412" spans="4:43" ht="14.25" hidden="1" customHeight="1">
      <c r="D412" s="3"/>
      <c r="E412" s="1"/>
      <c r="F412" s="1"/>
      <c r="G412" s="1"/>
      <c r="H412" s="1"/>
      <c r="I412" s="1"/>
      <c r="J412" s="1"/>
      <c r="K412" s="1"/>
      <c r="L412" s="1"/>
      <c r="M412" s="1"/>
      <c r="N412" s="1"/>
      <c r="O412" s="1"/>
      <c r="P412" s="1"/>
      <c r="Q412" s="1"/>
      <c r="R412" s="1"/>
      <c r="S412" s="3"/>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row>
    <row r="413" spans="4:43" ht="14.25" hidden="1" customHeight="1">
      <c r="D413" s="3"/>
      <c r="E413" s="1"/>
      <c r="F413" s="1"/>
      <c r="G413" s="1"/>
      <c r="H413" s="1"/>
      <c r="I413" s="1"/>
      <c r="J413" s="1"/>
      <c r="K413" s="1"/>
      <c r="L413" s="1"/>
      <c r="M413" s="1"/>
      <c r="N413" s="1"/>
      <c r="O413" s="1"/>
      <c r="P413" s="1"/>
      <c r="Q413" s="1"/>
      <c r="R413" s="1"/>
      <c r="S413" s="3"/>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row>
    <row r="414" spans="4:43" ht="14.25" hidden="1" customHeight="1">
      <c r="D414" s="3"/>
      <c r="E414" s="1"/>
      <c r="F414" s="1"/>
      <c r="G414" s="1"/>
      <c r="H414" s="1"/>
      <c r="I414" s="1"/>
      <c r="J414" s="1"/>
      <c r="K414" s="1"/>
      <c r="L414" s="1"/>
      <c r="M414" s="1"/>
      <c r="N414" s="1"/>
      <c r="O414" s="1"/>
      <c r="P414" s="1"/>
      <c r="Q414" s="1"/>
      <c r="R414" s="1"/>
      <c r="S414" s="3"/>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row>
    <row r="415" spans="4:43" ht="14.25" hidden="1" customHeight="1">
      <c r="D415" s="3"/>
      <c r="E415" s="1"/>
      <c r="F415" s="1"/>
      <c r="G415" s="1"/>
      <c r="H415" s="1"/>
      <c r="I415" s="1"/>
      <c r="J415" s="1"/>
      <c r="K415" s="1"/>
      <c r="L415" s="1"/>
      <c r="M415" s="1"/>
      <c r="N415" s="1"/>
      <c r="O415" s="1"/>
      <c r="P415" s="1"/>
      <c r="Q415" s="1"/>
      <c r="R415" s="1"/>
      <c r="S415" s="3"/>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row>
    <row r="416" spans="4:43" ht="14.25" hidden="1" customHeight="1">
      <c r="D416" s="3"/>
      <c r="E416" s="1"/>
      <c r="F416" s="1"/>
      <c r="G416" s="1"/>
      <c r="H416" s="1"/>
      <c r="I416" s="1"/>
      <c r="J416" s="1"/>
      <c r="K416" s="1"/>
      <c r="L416" s="1"/>
      <c r="M416" s="1"/>
      <c r="N416" s="1"/>
      <c r="O416" s="1"/>
      <c r="P416" s="1"/>
      <c r="Q416" s="1"/>
      <c r="R416" s="1"/>
      <c r="S416" s="3"/>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row>
    <row r="417" spans="4:43" ht="14.25" hidden="1" customHeight="1">
      <c r="D417" s="3"/>
      <c r="E417" s="1"/>
      <c r="F417" s="1"/>
      <c r="G417" s="1"/>
      <c r="H417" s="1"/>
      <c r="I417" s="1"/>
      <c r="J417" s="1"/>
      <c r="K417" s="1"/>
      <c r="L417" s="1"/>
      <c r="M417" s="1"/>
      <c r="N417" s="1"/>
      <c r="O417" s="1"/>
      <c r="P417" s="1"/>
      <c r="Q417" s="1"/>
      <c r="R417" s="1"/>
      <c r="S417" s="3"/>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row>
    <row r="418" spans="4:43" ht="14.25" hidden="1" customHeight="1">
      <c r="D418" s="3"/>
      <c r="E418" s="1"/>
      <c r="F418" s="1"/>
      <c r="G418" s="1"/>
      <c r="H418" s="1"/>
      <c r="I418" s="1"/>
      <c r="J418" s="1"/>
      <c r="K418" s="1"/>
      <c r="L418" s="1"/>
      <c r="M418" s="1"/>
      <c r="N418" s="1"/>
      <c r="O418" s="1"/>
      <c r="P418" s="1"/>
      <c r="Q418" s="1"/>
      <c r="R418" s="1"/>
      <c r="S418" s="3"/>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row>
    <row r="419" spans="4:43" ht="14.25" hidden="1" customHeight="1">
      <c r="D419" s="3"/>
      <c r="E419" s="1"/>
      <c r="F419" s="1"/>
      <c r="G419" s="1"/>
      <c r="H419" s="1"/>
      <c r="I419" s="1"/>
      <c r="J419" s="1"/>
      <c r="K419" s="1"/>
      <c r="L419" s="1"/>
      <c r="M419" s="1"/>
      <c r="N419" s="1"/>
      <c r="O419" s="1"/>
      <c r="P419" s="1"/>
      <c r="Q419" s="1"/>
      <c r="R419" s="1"/>
      <c r="S419" s="3"/>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row>
    <row r="420" spans="4:43" ht="14.25" hidden="1" customHeight="1">
      <c r="D420" s="3"/>
      <c r="E420" s="1"/>
      <c r="F420" s="1"/>
      <c r="G420" s="1"/>
      <c r="H420" s="1"/>
      <c r="I420" s="1"/>
      <c r="J420" s="1"/>
      <c r="K420" s="1"/>
      <c r="L420" s="1"/>
      <c r="M420" s="1"/>
      <c r="N420" s="1"/>
      <c r="O420" s="1"/>
      <c r="P420" s="1"/>
      <c r="Q420" s="1"/>
      <c r="R420" s="1"/>
      <c r="S420" s="3"/>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row>
    <row r="421" spans="4:43" ht="14.25" hidden="1" customHeight="1">
      <c r="D421" s="3"/>
      <c r="E421" s="1"/>
      <c r="F421" s="1"/>
      <c r="G421" s="1"/>
      <c r="H421" s="1"/>
      <c r="I421" s="1"/>
      <c r="J421" s="1"/>
      <c r="K421" s="1"/>
      <c r="L421" s="1"/>
      <c r="M421" s="1"/>
      <c r="N421" s="1"/>
      <c r="O421" s="1"/>
      <c r="P421" s="1"/>
      <c r="Q421" s="1"/>
      <c r="R421" s="1"/>
      <c r="S421" s="3"/>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row>
    <row r="422" spans="4:43" ht="14.25" hidden="1" customHeight="1">
      <c r="D422" s="3"/>
      <c r="E422" s="1"/>
      <c r="F422" s="1"/>
      <c r="G422" s="1"/>
      <c r="H422" s="1"/>
      <c r="I422" s="1"/>
      <c r="J422" s="1"/>
      <c r="K422" s="1"/>
      <c r="L422" s="1"/>
      <c r="M422" s="1"/>
      <c r="N422" s="1"/>
      <c r="O422" s="1"/>
      <c r="P422" s="1"/>
      <c r="Q422" s="1"/>
      <c r="R422" s="1"/>
      <c r="S422" s="3"/>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row>
    <row r="423" spans="4:43" ht="14.25" hidden="1" customHeight="1">
      <c r="D423" s="3"/>
      <c r="E423" s="1"/>
      <c r="F423" s="1"/>
      <c r="G423" s="1"/>
      <c r="H423" s="1"/>
      <c r="I423" s="1"/>
      <c r="J423" s="1"/>
      <c r="K423" s="1"/>
      <c r="L423" s="1"/>
      <c r="M423" s="1"/>
      <c r="N423" s="1"/>
      <c r="O423" s="1"/>
      <c r="P423" s="1"/>
      <c r="Q423" s="1"/>
      <c r="R423" s="1"/>
      <c r="S423" s="3"/>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row>
    <row r="424" spans="4:43" ht="14.25" hidden="1" customHeight="1">
      <c r="D424" s="3"/>
      <c r="E424" s="1"/>
      <c r="F424" s="1"/>
      <c r="G424" s="1"/>
      <c r="H424" s="1"/>
      <c r="I424" s="1"/>
      <c r="J424" s="1"/>
      <c r="K424" s="1"/>
      <c r="L424" s="1"/>
      <c r="M424" s="1"/>
      <c r="N424" s="1"/>
      <c r="O424" s="1"/>
      <c r="P424" s="1"/>
      <c r="Q424" s="1"/>
      <c r="R424" s="1"/>
      <c r="S424" s="3"/>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row>
    <row r="425" spans="4:43" ht="14.25" hidden="1" customHeight="1">
      <c r="D425" s="3"/>
      <c r="E425" s="1"/>
      <c r="F425" s="1"/>
      <c r="G425" s="1"/>
      <c r="H425" s="1"/>
      <c r="I425" s="1"/>
      <c r="J425" s="1"/>
      <c r="K425" s="1"/>
      <c r="L425" s="1"/>
      <c r="M425" s="1"/>
      <c r="N425" s="1"/>
      <c r="O425" s="1"/>
      <c r="P425" s="1"/>
      <c r="Q425" s="1"/>
      <c r="R425" s="1"/>
      <c r="S425" s="3"/>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row>
    <row r="426" spans="4:43" ht="14.25" hidden="1" customHeight="1">
      <c r="D426" s="3"/>
      <c r="E426" s="1"/>
      <c r="F426" s="1"/>
      <c r="G426" s="1"/>
      <c r="H426" s="1"/>
      <c r="I426" s="1"/>
      <c r="J426" s="1"/>
      <c r="K426" s="1"/>
      <c r="L426" s="1"/>
      <c r="M426" s="1"/>
      <c r="N426" s="1"/>
      <c r="O426" s="1"/>
      <c r="P426" s="1"/>
      <c r="Q426" s="1"/>
      <c r="R426" s="1"/>
      <c r="S426" s="3"/>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row>
    <row r="427" spans="4:43" ht="14.25" hidden="1" customHeight="1">
      <c r="D427" s="3"/>
      <c r="E427" s="1"/>
      <c r="F427" s="1"/>
      <c r="G427" s="1"/>
      <c r="H427" s="1"/>
      <c r="I427" s="1"/>
      <c r="J427" s="1"/>
      <c r="K427" s="1"/>
      <c r="L427" s="1"/>
      <c r="M427" s="1"/>
      <c r="N427" s="1"/>
      <c r="O427" s="1"/>
      <c r="P427" s="1"/>
      <c r="Q427" s="1"/>
      <c r="R427" s="1"/>
      <c r="S427" s="3"/>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row>
    <row r="428" spans="4:43" ht="14.25" hidden="1" customHeight="1">
      <c r="D428" s="3"/>
      <c r="E428" s="1"/>
      <c r="F428" s="1"/>
      <c r="G428" s="1"/>
      <c r="H428" s="1"/>
      <c r="I428" s="1"/>
      <c r="J428" s="1"/>
      <c r="K428" s="1"/>
      <c r="L428" s="1"/>
      <c r="M428" s="1"/>
      <c r="N428" s="1"/>
      <c r="O428" s="1"/>
      <c r="P428" s="1"/>
      <c r="Q428" s="1"/>
      <c r="R428" s="1"/>
      <c r="S428" s="3"/>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row>
    <row r="429" spans="4:43" ht="14.25" hidden="1" customHeight="1">
      <c r="D429" s="3"/>
      <c r="E429" s="1"/>
      <c r="F429" s="1"/>
      <c r="G429" s="1"/>
      <c r="H429" s="1"/>
      <c r="I429" s="1"/>
      <c r="J429" s="1"/>
      <c r="K429" s="1"/>
      <c r="L429" s="1"/>
      <c r="M429" s="1"/>
      <c r="N429" s="1"/>
      <c r="O429" s="1"/>
      <c r="P429" s="1"/>
      <c r="Q429" s="1"/>
      <c r="R429" s="1"/>
      <c r="S429" s="3"/>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row>
    <row r="430" spans="4:43" ht="14.25" hidden="1" customHeight="1">
      <c r="D430" s="3"/>
      <c r="E430" s="1"/>
      <c r="F430" s="1"/>
      <c r="G430" s="1"/>
      <c r="H430" s="1"/>
      <c r="I430" s="1"/>
      <c r="J430" s="1"/>
      <c r="K430" s="1"/>
      <c r="L430" s="1"/>
      <c r="M430" s="1"/>
      <c r="N430" s="1"/>
      <c r="O430" s="1"/>
      <c r="P430" s="1"/>
      <c r="Q430" s="1"/>
      <c r="R430" s="1"/>
      <c r="S430" s="3"/>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row>
    <row r="431" spans="4:43" ht="14.25" hidden="1" customHeight="1">
      <c r="D431" s="3"/>
      <c r="E431" s="1"/>
      <c r="F431" s="1"/>
      <c r="G431" s="1"/>
      <c r="H431" s="1"/>
      <c r="I431" s="1"/>
      <c r="J431" s="1"/>
      <c r="K431" s="1"/>
      <c r="L431" s="1"/>
      <c r="M431" s="1"/>
      <c r="N431" s="1"/>
      <c r="O431" s="1"/>
      <c r="P431" s="1"/>
      <c r="Q431" s="1"/>
      <c r="R431" s="1"/>
      <c r="S431" s="3"/>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row>
    <row r="432" spans="4:43" ht="14.25" hidden="1" customHeight="1">
      <c r="D432" s="3"/>
      <c r="E432" s="1"/>
      <c r="F432" s="1"/>
      <c r="G432" s="1"/>
      <c r="H432" s="1"/>
      <c r="I432" s="1"/>
      <c r="J432" s="1"/>
      <c r="K432" s="1"/>
      <c r="L432" s="1"/>
      <c r="M432" s="1"/>
      <c r="N432" s="1"/>
      <c r="O432" s="1"/>
      <c r="P432" s="1"/>
      <c r="Q432" s="1"/>
      <c r="R432" s="1"/>
      <c r="S432" s="3"/>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row>
    <row r="433" spans="4:43" ht="14.25" hidden="1" customHeight="1">
      <c r="D433" s="3"/>
      <c r="E433" s="1"/>
      <c r="F433" s="1"/>
      <c r="G433" s="1"/>
      <c r="H433" s="1"/>
      <c r="I433" s="1"/>
      <c r="J433" s="1"/>
      <c r="K433" s="1"/>
      <c r="L433" s="1"/>
      <c r="M433" s="1"/>
      <c r="N433" s="1"/>
      <c r="O433" s="1"/>
      <c r="P433" s="1"/>
      <c r="Q433" s="1"/>
      <c r="R433" s="1"/>
      <c r="S433" s="3"/>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row>
    <row r="434" spans="4:43" ht="14.25" hidden="1" customHeight="1">
      <c r="D434" s="3"/>
      <c r="E434" s="1"/>
      <c r="F434" s="1"/>
      <c r="G434" s="1"/>
      <c r="H434" s="1"/>
      <c r="I434" s="1"/>
      <c r="J434" s="1"/>
      <c r="K434" s="1"/>
      <c r="L434" s="1"/>
      <c r="M434" s="1"/>
      <c r="N434" s="1"/>
      <c r="O434" s="1"/>
      <c r="P434" s="1"/>
      <c r="Q434" s="1"/>
      <c r="R434" s="1"/>
      <c r="S434" s="3"/>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row>
    <row r="435" spans="4:43" ht="14.25" hidden="1" customHeight="1">
      <c r="D435" s="3"/>
      <c r="E435" s="1"/>
      <c r="F435" s="1"/>
      <c r="G435" s="1"/>
      <c r="H435" s="1"/>
      <c r="I435" s="1"/>
      <c r="J435" s="1"/>
      <c r="K435" s="1"/>
      <c r="L435" s="1"/>
      <c r="M435" s="1"/>
      <c r="N435" s="1"/>
      <c r="O435" s="1"/>
      <c r="P435" s="1"/>
      <c r="Q435" s="1"/>
      <c r="R435" s="1"/>
      <c r="S435" s="3"/>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row>
    <row r="436" spans="4:43" ht="14.25" hidden="1" customHeight="1">
      <c r="D436" s="3"/>
      <c r="E436" s="1"/>
      <c r="F436" s="1"/>
      <c r="G436" s="1"/>
      <c r="H436" s="1"/>
      <c r="I436" s="1"/>
      <c r="J436" s="1"/>
      <c r="K436" s="1"/>
      <c r="L436" s="1"/>
      <c r="M436" s="1"/>
      <c r="N436" s="1"/>
      <c r="O436" s="1"/>
      <c r="P436" s="1"/>
      <c r="Q436" s="1"/>
      <c r="R436" s="1"/>
      <c r="S436" s="3"/>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row>
    <row r="437" spans="4:43" ht="14.25" hidden="1" customHeight="1">
      <c r="D437" s="3"/>
      <c r="E437" s="1"/>
      <c r="F437" s="1"/>
      <c r="G437" s="1"/>
      <c r="H437" s="1"/>
      <c r="I437" s="1"/>
      <c r="J437" s="1"/>
      <c r="K437" s="1"/>
      <c r="L437" s="1"/>
      <c r="M437" s="1"/>
      <c r="N437" s="1"/>
      <c r="O437" s="1"/>
      <c r="P437" s="1"/>
      <c r="Q437" s="1"/>
      <c r="R437" s="1"/>
      <c r="S437" s="3"/>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row>
    <row r="438" spans="4:43" ht="14.25" hidden="1" customHeight="1">
      <c r="D438" s="3"/>
      <c r="E438" s="1"/>
      <c r="F438" s="1"/>
      <c r="G438" s="1"/>
      <c r="H438" s="1"/>
      <c r="I438" s="1"/>
      <c r="J438" s="1"/>
      <c r="K438" s="1"/>
      <c r="L438" s="1"/>
      <c r="M438" s="1"/>
      <c r="N438" s="1"/>
      <c r="O438" s="1"/>
      <c r="P438" s="1"/>
      <c r="Q438" s="1"/>
      <c r="R438" s="1"/>
      <c r="S438" s="3"/>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row>
    <row r="439" spans="4:43" ht="14.25" hidden="1" customHeight="1">
      <c r="D439" s="3"/>
      <c r="E439" s="1"/>
      <c r="F439" s="1"/>
      <c r="G439" s="1"/>
      <c r="H439" s="1"/>
      <c r="I439" s="1"/>
      <c r="J439" s="1"/>
      <c r="K439" s="1"/>
      <c r="L439" s="1"/>
      <c r="M439" s="1"/>
      <c r="N439" s="1"/>
      <c r="O439" s="1"/>
      <c r="P439" s="1"/>
      <c r="Q439" s="1"/>
      <c r="R439" s="1"/>
      <c r="S439" s="3"/>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row>
    <row r="440" spans="4:43" ht="14.25" hidden="1" customHeight="1">
      <c r="D440" s="3"/>
      <c r="E440" s="1"/>
      <c r="F440" s="1"/>
      <c r="G440" s="1"/>
      <c r="H440" s="1"/>
      <c r="I440" s="1"/>
      <c r="J440" s="1"/>
      <c r="K440" s="1"/>
      <c r="L440" s="1"/>
      <c r="M440" s="1"/>
      <c r="N440" s="1"/>
      <c r="O440" s="1"/>
      <c r="P440" s="1"/>
      <c r="Q440" s="1"/>
      <c r="R440" s="1"/>
      <c r="S440" s="3"/>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row>
    <row r="441" spans="4:43" ht="14.25" hidden="1" customHeight="1">
      <c r="D441" s="3"/>
      <c r="E441" s="1"/>
      <c r="F441" s="1"/>
      <c r="G441" s="1"/>
      <c r="H441" s="1"/>
      <c r="I441" s="1"/>
      <c r="J441" s="1"/>
      <c r="K441" s="1"/>
      <c r="L441" s="1"/>
      <c r="M441" s="1"/>
      <c r="N441" s="1"/>
      <c r="O441" s="1"/>
      <c r="P441" s="1"/>
      <c r="Q441" s="1"/>
      <c r="R441" s="1"/>
      <c r="S441" s="3"/>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row>
    <row r="442" spans="4:43" ht="14.25" hidden="1" customHeight="1">
      <c r="D442" s="3"/>
      <c r="E442" s="1"/>
      <c r="F442" s="1"/>
      <c r="G442" s="1"/>
      <c r="H442" s="1"/>
      <c r="I442" s="1"/>
      <c r="J442" s="1"/>
      <c r="K442" s="1"/>
      <c r="L442" s="1"/>
      <c r="M442" s="1"/>
      <c r="N442" s="1"/>
      <c r="O442" s="1"/>
      <c r="P442" s="1"/>
      <c r="Q442" s="1"/>
      <c r="R442" s="1"/>
      <c r="S442" s="3"/>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row>
    <row r="443" spans="4:43" ht="14.25" hidden="1" customHeight="1">
      <c r="D443" s="3"/>
      <c r="E443" s="1"/>
      <c r="F443" s="1"/>
      <c r="G443" s="1"/>
      <c r="H443" s="1"/>
      <c r="I443" s="1"/>
      <c r="J443" s="1"/>
      <c r="K443" s="1"/>
      <c r="L443" s="1"/>
      <c r="M443" s="1"/>
      <c r="N443" s="1"/>
      <c r="O443" s="1"/>
      <c r="P443" s="1"/>
      <c r="Q443" s="1"/>
      <c r="R443" s="1"/>
      <c r="S443" s="3"/>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row>
    <row r="444" spans="4:43" ht="14.25" hidden="1" customHeight="1">
      <c r="D444" s="3"/>
      <c r="E444" s="1"/>
      <c r="F444" s="1"/>
      <c r="G444" s="1"/>
      <c r="H444" s="1"/>
      <c r="I444" s="1"/>
      <c r="J444" s="1"/>
      <c r="K444" s="1"/>
      <c r="L444" s="1"/>
      <c r="M444" s="1"/>
      <c r="N444" s="1"/>
      <c r="O444" s="1"/>
      <c r="P444" s="1"/>
      <c r="Q444" s="1"/>
      <c r="R444" s="1"/>
      <c r="S444" s="3"/>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row>
    <row r="445" spans="4:43" ht="14.25" hidden="1" customHeight="1">
      <c r="D445" s="3"/>
      <c r="E445" s="1"/>
      <c r="F445" s="1"/>
      <c r="G445" s="1"/>
      <c r="H445" s="1"/>
      <c r="I445" s="1"/>
      <c r="J445" s="1"/>
      <c r="K445" s="1"/>
      <c r="L445" s="1"/>
      <c r="M445" s="1"/>
      <c r="N445" s="1"/>
      <c r="O445" s="1"/>
      <c r="P445" s="1"/>
      <c r="Q445" s="1"/>
      <c r="R445" s="1"/>
      <c r="S445" s="3"/>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row>
    <row r="446" spans="4:43" ht="14.25" hidden="1" customHeight="1">
      <c r="D446" s="3"/>
      <c r="E446" s="1"/>
      <c r="F446" s="1"/>
      <c r="G446" s="1"/>
      <c r="H446" s="1"/>
      <c r="I446" s="1"/>
      <c r="J446" s="1"/>
      <c r="K446" s="1"/>
      <c r="L446" s="1"/>
      <c r="M446" s="1"/>
      <c r="N446" s="1"/>
      <c r="O446" s="1"/>
      <c r="P446" s="1"/>
      <c r="Q446" s="1"/>
      <c r="R446" s="1"/>
      <c r="S446" s="3"/>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row>
    <row r="447" spans="4:43" ht="14.25" hidden="1" customHeight="1">
      <c r="D447" s="3"/>
      <c r="E447" s="1"/>
      <c r="F447" s="1"/>
      <c r="G447" s="1"/>
      <c r="H447" s="1"/>
      <c r="I447" s="1"/>
      <c r="J447" s="1"/>
      <c r="K447" s="1"/>
      <c r="L447" s="1"/>
      <c r="M447" s="1"/>
      <c r="N447" s="1"/>
      <c r="O447" s="1"/>
      <c r="P447" s="1"/>
      <c r="Q447" s="1"/>
      <c r="R447" s="1"/>
      <c r="S447" s="3"/>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row>
    <row r="448" spans="4:43" ht="14.25" hidden="1" customHeight="1">
      <c r="D448" s="3"/>
      <c r="E448" s="1"/>
      <c r="F448" s="1"/>
      <c r="G448" s="1"/>
      <c r="H448" s="1"/>
      <c r="I448" s="1"/>
      <c r="J448" s="1"/>
      <c r="K448" s="1"/>
      <c r="L448" s="1"/>
      <c r="M448" s="1"/>
      <c r="N448" s="1"/>
      <c r="O448" s="1"/>
      <c r="P448" s="1"/>
      <c r="Q448" s="1"/>
      <c r="R448" s="1"/>
      <c r="S448" s="3"/>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row>
    <row r="449" spans="4:43" ht="14.25" hidden="1" customHeight="1">
      <c r="D449" s="3"/>
      <c r="E449" s="1"/>
      <c r="F449" s="1"/>
      <c r="G449" s="1"/>
      <c r="H449" s="1"/>
      <c r="I449" s="1"/>
      <c r="J449" s="1"/>
      <c r="K449" s="1"/>
      <c r="L449" s="1"/>
      <c r="M449" s="1"/>
      <c r="N449" s="1"/>
      <c r="O449" s="1"/>
      <c r="P449" s="1"/>
      <c r="Q449" s="1"/>
      <c r="R449" s="1"/>
      <c r="S449" s="3"/>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row>
    <row r="450" spans="4:43" ht="14.25" hidden="1" customHeight="1">
      <c r="D450" s="3"/>
      <c r="E450" s="1"/>
      <c r="F450" s="1"/>
      <c r="G450" s="1"/>
      <c r="H450" s="1"/>
      <c r="I450" s="1"/>
      <c r="J450" s="1"/>
      <c r="K450" s="1"/>
      <c r="L450" s="1"/>
      <c r="M450" s="1"/>
      <c r="N450" s="1"/>
      <c r="O450" s="1"/>
      <c r="P450" s="1"/>
      <c r="Q450" s="1"/>
      <c r="R450" s="1"/>
      <c r="S450" s="3"/>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row>
    <row r="451" spans="4:43" ht="14.25" hidden="1" customHeight="1">
      <c r="D451" s="3"/>
      <c r="E451" s="1"/>
      <c r="F451" s="1"/>
      <c r="G451" s="1"/>
      <c r="H451" s="1"/>
      <c r="I451" s="1"/>
      <c r="J451" s="1"/>
      <c r="K451" s="1"/>
      <c r="L451" s="1"/>
      <c r="M451" s="1"/>
      <c r="N451" s="1"/>
      <c r="O451" s="1"/>
      <c r="P451" s="1"/>
      <c r="Q451" s="1"/>
      <c r="R451" s="1"/>
      <c r="S451" s="3"/>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row>
    <row r="452" spans="4:43" ht="14.25" hidden="1" customHeight="1">
      <c r="D452" s="3"/>
      <c r="E452" s="1"/>
      <c r="F452" s="1"/>
      <c r="G452" s="1"/>
      <c r="H452" s="1"/>
      <c r="I452" s="1"/>
      <c r="J452" s="1"/>
      <c r="K452" s="1"/>
      <c r="L452" s="1"/>
      <c r="M452" s="1"/>
      <c r="N452" s="1"/>
      <c r="O452" s="1"/>
      <c r="P452" s="1"/>
      <c r="Q452" s="1"/>
      <c r="R452" s="1"/>
      <c r="S452" s="3"/>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row>
    <row r="453" spans="4:43" ht="14.25" hidden="1" customHeight="1">
      <c r="D453" s="3"/>
      <c r="E453" s="1"/>
      <c r="F453" s="1"/>
      <c r="G453" s="1"/>
      <c r="H453" s="1"/>
      <c r="I453" s="1"/>
      <c r="J453" s="1"/>
      <c r="K453" s="1"/>
      <c r="L453" s="1"/>
      <c r="M453" s="1"/>
      <c r="N453" s="1"/>
      <c r="O453" s="1"/>
      <c r="P453" s="1"/>
      <c r="Q453" s="1"/>
      <c r="R453" s="1"/>
      <c r="S453" s="3"/>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row>
    <row r="454" spans="4:43" ht="14.25" hidden="1" customHeight="1">
      <c r="D454" s="3"/>
      <c r="E454" s="1"/>
      <c r="F454" s="1"/>
      <c r="G454" s="1"/>
      <c r="H454" s="1"/>
      <c r="I454" s="1"/>
      <c r="J454" s="1"/>
      <c r="K454" s="1"/>
      <c r="L454" s="1"/>
      <c r="M454" s="1"/>
      <c r="N454" s="1"/>
      <c r="O454" s="1"/>
      <c r="P454" s="1"/>
      <c r="Q454" s="1"/>
      <c r="R454" s="1"/>
      <c r="S454" s="3"/>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row>
    <row r="455" spans="4:43" ht="14.25" hidden="1" customHeight="1">
      <c r="D455" s="3"/>
      <c r="E455" s="1"/>
      <c r="F455" s="1"/>
      <c r="G455" s="1"/>
      <c r="H455" s="1"/>
      <c r="I455" s="1"/>
      <c r="J455" s="1"/>
      <c r="K455" s="1"/>
      <c r="L455" s="1"/>
      <c r="M455" s="1"/>
      <c r="N455" s="1"/>
      <c r="O455" s="1"/>
      <c r="P455" s="1"/>
      <c r="Q455" s="1"/>
      <c r="R455" s="1"/>
      <c r="S455" s="3"/>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row>
    <row r="456" spans="4:43" ht="14.25" hidden="1" customHeight="1">
      <c r="D456" s="3"/>
      <c r="E456" s="1"/>
      <c r="F456" s="1"/>
      <c r="G456" s="1"/>
      <c r="H456" s="1"/>
      <c r="I456" s="1"/>
      <c r="J456" s="1"/>
      <c r="K456" s="1"/>
      <c r="L456" s="1"/>
      <c r="M456" s="1"/>
      <c r="N456" s="1"/>
      <c r="O456" s="1"/>
      <c r="P456" s="1"/>
      <c r="Q456" s="1"/>
      <c r="R456" s="1"/>
      <c r="S456" s="3"/>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row>
    <row r="457" spans="4:43" ht="14.25" hidden="1" customHeight="1">
      <c r="D457" s="3"/>
      <c r="E457" s="1"/>
      <c r="F457" s="1"/>
      <c r="G457" s="1"/>
      <c r="H457" s="1"/>
      <c r="I457" s="1"/>
      <c r="J457" s="1"/>
      <c r="K457" s="1"/>
      <c r="L457" s="1"/>
      <c r="M457" s="1"/>
      <c r="N457" s="1"/>
      <c r="O457" s="1"/>
      <c r="P457" s="1"/>
      <c r="Q457" s="1"/>
      <c r="R457" s="1"/>
      <c r="S457" s="3"/>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row>
    <row r="458" spans="4:43" ht="14.25" hidden="1" customHeight="1">
      <c r="D458" s="3"/>
      <c r="E458" s="1"/>
      <c r="F458" s="1"/>
      <c r="G458" s="1"/>
      <c r="H458" s="1"/>
      <c r="I458" s="1"/>
      <c r="J458" s="1"/>
      <c r="K458" s="1"/>
      <c r="L458" s="1"/>
      <c r="M458" s="1"/>
      <c r="N458" s="1"/>
      <c r="O458" s="1"/>
      <c r="P458" s="1"/>
      <c r="Q458" s="1"/>
      <c r="R458" s="1"/>
      <c r="S458" s="3"/>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row>
    <row r="459" spans="4:43" ht="14.25" hidden="1" customHeight="1">
      <c r="D459" s="3"/>
      <c r="E459" s="1"/>
      <c r="F459" s="1"/>
      <c r="G459" s="1"/>
      <c r="H459" s="1"/>
      <c r="I459" s="1"/>
      <c r="J459" s="1"/>
      <c r="K459" s="1"/>
      <c r="L459" s="1"/>
      <c r="M459" s="1"/>
      <c r="N459" s="1"/>
      <c r="O459" s="1"/>
      <c r="P459" s="1"/>
      <c r="Q459" s="1"/>
      <c r="R459" s="1"/>
      <c r="S459" s="3"/>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row>
    <row r="460" spans="4:43" ht="14.25" hidden="1" customHeight="1">
      <c r="D460" s="3"/>
      <c r="E460" s="1"/>
      <c r="F460" s="1"/>
      <c r="G460" s="1"/>
      <c r="H460" s="1"/>
      <c r="I460" s="1"/>
      <c r="J460" s="1"/>
      <c r="K460" s="1"/>
      <c r="L460" s="1"/>
      <c r="M460" s="1"/>
      <c r="N460" s="1"/>
      <c r="O460" s="1"/>
      <c r="P460" s="1"/>
      <c r="Q460" s="1"/>
      <c r="R460" s="1"/>
      <c r="S460" s="3"/>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row>
    <row r="461" spans="4:43" ht="14.25" hidden="1" customHeight="1">
      <c r="D461" s="3"/>
      <c r="E461" s="1"/>
      <c r="F461" s="1"/>
      <c r="G461" s="1"/>
      <c r="H461" s="1"/>
      <c r="I461" s="1"/>
      <c r="J461" s="1"/>
      <c r="K461" s="1"/>
      <c r="L461" s="1"/>
      <c r="M461" s="1"/>
      <c r="N461" s="1"/>
      <c r="O461" s="1"/>
      <c r="P461" s="1"/>
      <c r="Q461" s="1"/>
      <c r="R461" s="1"/>
      <c r="S461" s="3"/>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row>
    <row r="462" spans="4:43" ht="14.25" hidden="1" customHeight="1">
      <c r="D462" s="3"/>
      <c r="E462" s="1"/>
      <c r="F462" s="1"/>
      <c r="G462" s="1"/>
      <c r="H462" s="1"/>
      <c r="I462" s="1"/>
      <c r="J462" s="1"/>
      <c r="K462" s="1"/>
      <c r="L462" s="1"/>
      <c r="M462" s="1"/>
      <c r="N462" s="1"/>
      <c r="O462" s="1"/>
      <c r="P462" s="1"/>
      <c r="Q462" s="1"/>
      <c r="R462" s="1"/>
      <c r="S462" s="3"/>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row>
    <row r="463" spans="4:43" ht="14.25" hidden="1" customHeight="1">
      <c r="D463" s="3"/>
      <c r="E463" s="1"/>
      <c r="F463" s="1"/>
      <c r="G463" s="1"/>
      <c r="H463" s="1"/>
      <c r="I463" s="1"/>
      <c r="J463" s="1"/>
      <c r="K463" s="1"/>
      <c r="L463" s="1"/>
      <c r="M463" s="1"/>
      <c r="N463" s="1"/>
      <c r="O463" s="1"/>
      <c r="P463" s="1"/>
      <c r="Q463" s="1"/>
      <c r="R463" s="1"/>
      <c r="S463" s="3"/>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row>
    <row r="464" spans="4:43" ht="14.25" hidden="1" customHeight="1">
      <c r="D464" s="3"/>
      <c r="E464" s="1"/>
      <c r="F464" s="1"/>
      <c r="G464" s="1"/>
      <c r="H464" s="1"/>
      <c r="I464" s="1"/>
      <c r="J464" s="1"/>
      <c r="K464" s="1"/>
      <c r="L464" s="1"/>
      <c r="M464" s="1"/>
      <c r="N464" s="1"/>
      <c r="O464" s="1"/>
      <c r="P464" s="1"/>
      <c r="Q464" s="1"/>
      <c r="R464" s="1"/>
      <c r="S464" s="3"/>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row>
    <row r="465" spans="4:43" ht="14.25" hidden="1" customHeight="1">
      <c r="D465" s="3"/>
      <c r="E465" s="1"/>
      <c r="F465" s="1"/>
      <c r="G465" s="1"/>
      <c r="H465" s="1"/>
      <c r="I465" s="1"/>
      <c r="J465" s="1"/>
      <c r="K465" s="1"/>
      <c r="L465" s="1"/>
      <c r="M465" s="1"/>
      <c r="N465" s="1"/>
      <c r="O465" s="1"/>
      <c r="P465" s="1"/>
      <c r="Q465" s="1"/>
      <c r="R465" s="1"/>
      <c r="S465" s="3"/>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row>
    <row r="466" spans="4:43" ht="14.25" hidden="1" customHeight="1">
      <c r="D466" s="3"/>
      <c r="E466" s="1"/>
      <c r="F466" s="1"/>
      <c r="G466" s="1"/>
      <c r="H466" s="1"/>
      <c r="I466" s="1"/>
      <c r="J466" s="1"/>
      <c r="K466" s="1"/>
      <c r="L466" s="1"/>
      <c r="M466" s="1"/>
      <c r="N466" s="1"/>
      <c r="O466" s="1"/>
      <c r="P466" s="1"/>
      <c r="Q466" s="1"/>
      <c r="R466" s="1"/>
      <c r="S466" s="3"/>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row>
    <row r="467" spans="4:43" ht="14.25" hidden="1" customHeight="1">
      <c r="D467" s="3"/>
      <c r="E467" s="1"/>
      <c r="F467" s="1"/>
      <c r="G467" s="1"/>
      <c r="H467" s="1"/>
      <c r="I467" s="1"/>
      <c r="J467" s="1"/>
      <c r="K467" s="1"/>
      <c r="L467" s="1"/>
      <c r="M467" s="1"/>
      <c r="N467" s="1"/>
      <c r="O467" s="1"/>
      <c r="P467" s="1"/>
      <c r="Q467" s="1"/>
      <c r="R467" s="1"/>
      <c r="S467" s="3"/>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row>
    <row r="468" spans="4:43" ht="14.25" hidden="1" customHeight="1">
      <c r="D468" s="3"/>
      <c r="E468" s="1"/>
      <c r="F468" s="1"/>
      <c r="G468" s="1"/>
      <c r="H468" s="1"/>
      <c r="I468" s="1"/>
      <c r="J468" s="1"/>
      <c r="K468" s="1"/>
      <c r="L468" s="1"/>
      <c r="M468" s="1"/>
      <c r="N468" s="1"/>
      <c r="O468" s="1"/>
      <c r="P468" s="1"/>
      <c r="Q468" s="1"/>
      <c r="R468" s="1"/>
      <c r="S468" s="3"/>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row>
    <row r="469" spans="4:43" ht="14.25" hidden="1" customHeight="1">
      <c r="D469" s="3"/>
      <c r="E469" s="1"/>
      <c r="F469" s="1"/>
      <c r="G469" s="1"/>
      <c r="H469" s="1"/>
      <c r="I469" s="1"/>
      <c r="J469" s="1"/>
      <c r="K469" s="1"/>
      <c r="L469" s="1"/>
      <c r="M469" s="1"/>
      <c r="N469" s="1"/>
      <c r="O469" s="1"/>
      <c r="P469" s="1"/>
      <c r="Q469" s="1"/>
      <c r="R469" s="1"/>
      <c r="S469" s="3"/>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row>
    <row r="470" spans="4:43" ht="14.25" hidden="1" customHeight="1">
      <c r="D470" s="3"/>
      <c r="E470" s="1"/>
      <c r="F470" s="1"/>
      <c r="G470" s="1"/>
      <c r="H470" s="1"/>
      <c r="I470" s="1"/>
      <c r="J470" s="1"/>
      <c r="K470" s="1"/>
      <c r="L470" s="1"/>
      <c r="M470" s="1"/>
      <c r="N470" s="1"/>
      <c r="O470" s="1"/>
      <c r="P470" s="1"/>
      <c r="Q470" s="1"/>
      <c r="R470" s="1"/>
      <c r="S470" s="3"/>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row>
    <row r="471" spans="4:43" ht="14.25" hidden="1" customHeight="1">
      <c r="D471" s="3"/>
      <c r="E471" s="1"/>
      <c r="F471" s="1"/>
      <c r="G471" s="1"/>
      <c r="H471" s="1"/>
      <c r="I471" s="1"/>
      <c r="J471" s="1"/>
      <c r="K471" s="1"/>
      <c r="L471" s="1"/>
      <c r="M471" s="1"/>
      <c r="N471" s="1"/>
      <c r="O471" s="1"/>
      <c r="P471" s="1"/>
      <c r="Q471" s="1"/>
      <c r="R471" s="1"/>
      <c r="S471" s="3"/>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row>
    <row r="472" spans="4:43" ht="14.25" hidden="1" customHeight="1">
      <c r="D472" s="3"/>
      <c r="E472" s="1"/>
      <c r="F472" s="1"/>
      <c r="G472" s="1"/>
      <c r="H472" s="1"/>
      <c r="I472" s="1"/>
      <c r="J472" s="1"/>
      <c r="K472" s="1"/>
      <c r="L472" s="1"/>
      <c r="M472" s="1"/>
      <c r="N472" s="1"/>
      <c r="O472" s="1"/>
      <c r="P472" s="1"/>
      <c r="Q472" s="1"/>
      <c r="R472" s="1"/>
      <c r="S472" s="3"/>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row>
    <row r="473" spans="4:43" ht="14.25" hidden="1" customHeight="1">
      <c r="D473" s="3"/>
      <c r="E473" s="1"/>
      <c r="F473" s="1"/>
      <c r="G473" s="1"/>
      <c r="H473" s="1"/>
      <c r="I473" s="1"/>
      <c r="J473" s="1"/>
      <c r="K473" s="1"/>
      <c r="L473" s="1"/>
      <c r="M473" s="1"/>
      <c r="N473" s="1"/>
      <c r="O473" s="1"/>
      <c r="P473" s="1"/>
      <c r="Q473" s="1"/>
      <c r="R473" s="1"/>
      <c r="S473" s="3"/>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row>
    <row r="474" spans="4:43" ht="14.25" hidden="1" customHeight="1">
      <c r="D474" s="3"/>
      <c r="E474" s="1"/>
      <c r="F474" s="1"/>
      <c r="G474" s="1"/>
      <c r="H474" s="1"/>
      <c r="I474" s="1"/>
      <c r="J474" s="1"/>
      <c r="K474" s="1"/>
      <c r="L474" s="1"/>
      <c r="M474" s="1"/>
      <c r="N474" s="1"/>
      <c r="O474" s="1"/>
      <c r="P474" s="1"/>
      <c r="Q474" s="1"/>
      <c r="R474" s="1"/>
      <c r="S474" s="3"/>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row>
    <row r="475" spans="4:43" ht="14.25" hidden="1" customHeight="1">
      <c r="D475" s="3"/>
      <c r="E475" s="1"/>
      <c r="F475" s="1"/>
      <c r="G475" s="1"/>
      <c r="H475" s="1"/>
      <c r="I475" s="1"/>
      <c r="J475" s="1"/>
      <c r="K475" s="1"/>
      <c r="L475" s="1"/>
      <c r="M475" s="1"/>
      <c r="N475" s="1"/>
      <c r="O475" s="1"/>
      <c r="P475" s="1"/>
      <c r="Q475" s="1"/>
      <c r="R475" s="1"/>
      <c r="S475" s="3"/>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row>
    <row r="476" spans="4:43" ht="14.25" hidden="1" customHeight="1">
      <c r="D476" s="3"/>
      <c r="E476" s="1"/>
      <c r="F476" s="1"/>
      <c r="G476" s="1"/>
      <c r="H476" s="1"/>
      <c r="I476" s="1"/>
      <c r="J476" s="1"/>
      <c r="K476" s="1"/>
      <c r="L476" s="1"/>
      <c r="M476" s="1"/>
      <c r="N476" s="1"/>
      <c r="O476" s="1"/>
      <c r="P476" s="1"/>
      <c r="Q476" s="1"/>
      <c r="R476" s="1"/>
      <c r="S476" s="3"/>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row>
    <row r="477" spans="4:43" ht="14.25" hidden="1" customHeight="1">
      <c r="D477" s="3"/>
      <c r="E477" s="1"/>
      <c r="F477" s="1"/>
      <c r="G477" s="1"/>
      <c r="H477" s="1"/>
      <c r="I477" s="1"/>
      <c r="J477" s="1"/>
      <c r="K477" s="1"/>
      <c r="L477" s="1"/>
      <c r="M477" s="1"/>
      <c r="N477" s="1"/>
      <c r="O477" s="1"/>
      <c r="P477" s="1"/>
      <c r="Q477" s="1"/>
      <c r="R477" s="1"/>
      <c r="S477" s="3"/>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row>
    <row r="478" spans="4:43" ht="14.25" hidden="1" customHeight="1">
      <c r="D478" s="3"/>
      <c r="E478" s="1"/>
      <c r="F478" s="1"/>
      <c r="G478" s="1"/>
      <c r="H478" s="1"/>
      <c r="I478" s="1"/>
      <c r="J478" s="1"/>
      <c r="K478" s="1"/>
      <c r="L478" s="1"/>
      <c r="M478" s="1"/>
      <c r="N478" s="1"/>
      <c r="O478" s="1"/>
      <c r="P478" s="1"/>
      <c r="Q478" s="1"/>
      <c r="R478" s="1"/>
      <c r="S478" s="3"/>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row>
    <row r="479" spans="4:43" ht="14.25" hidden="1" customHeight="1">
      <c r="D479" s="3"/>
      <c r="E479" s="1"/>
      <c r="F479" s="1"/>
      <c r="G479" s="1"/>
      <c r="H479" s="1"/>
      <c r="I479" s="1"/>
      <c r="J479" s="1"/>
      <c r="K479" s="1"/>
      <c r="L479" s="1"/>
      <c r="M479" s="1"/>
      <c r="N479" s="1"/>
      <c r="O479" s="1"/>
      <c r="P479" s="1"/>
      <c r="Q479" s="1"/>
      <c r="R479" s="1"/>
      <c r="S479" s="3"/>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row>
    <row r="480" spans="4:43" ht="14.25" hidden="1" customHeight="1">
      <c r="D480" s="3"/>
      <c r="E480" s="1"/>
      <c r="F480" s="1"/>
      <c r="G480" s="1"/>
      <c r="H480" s="1"/>
      <c r="I480" s="1"/>
      <c r="J480" s="1"/>
      <c r="K480" s="1"/>
      <c r="L480" s="1"/>
      <c r="M480" s="1"/>
      <c r="N480" s="1"/>
      <c r="O480" s="1"/>
      <c r="P480" s="1"/>
      <c r="Q480" s="1"/>
      <c r="R480" s="1"/>
      <c r="S480" s="3"/>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row>
    <row r="481" spans="4:43" ht="14.25" hidden="1" customHeight="1">
      <c r="D481" s="3"/>
      <c r="E481" s="1"/>
      <c r="F481" s="1"/>
      <c r="G481" s="1"/>
      <c r="H481" s="1"/>
      <c r="I481" s="1"/>
      <c r="J481" s="1"/>
      <c r="K481" s="1"/>
      <c r="L481" s="1"/>
      <c r="M481" s="1"/>
      <c r="N481" s="1"/>
      <c r="O481" s="1"/>
      <c r="P481" s="1"/>
      <c r="Q481" s="1"/>
      <c r="R481" s="1"/>
      <c r="S481" s="3"/>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row>
    <row r="482" spans="4:43" ht="14.25" hidden="1" customHeight="1">
      <c r="D482" s="3"/>
      <c r="E482" s="1"/>
      <c r="F482" s="1"/>
      <c r="G482" s="1"/>
      <c r="H482" s="1"/>
      <c r="I482" s="1"/>
      <c r="J482" s="1"/>
      <c r="K482" s="1"/>
      <c r="L482" s="1"/>
      <c r="M482" s="1"/>
      <c r="N482" s="1"/>
      <c r="O482" s="1"/>
      <c r="P482" s="1"/>
      <c r="Q482" s="1"/>
      <c r="R482" s="1"/>
      <c r="S482" s="3"/>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row>
    <row r="483" spans="4:43" ht="14.25" hidden="1" customHeight="1">
      <c r="D483" s="3"/>
      <c r="E483" s="1"/>
      <c r="F483" s="1"/>
      <c r="G483" s="1"/>
      <c r="H483" s="1"/>
      <c r="I483" s="1"/>
      <c r="J483" s="1"/>
      <c r="K483" s="1"/>
      <c r="L483" s="1"/>
      <c r="M483" s="1"/>
      <c r="N483" s="1"/>
      <c r="O483" s="1"/>
      <c r="P483" s="1"/>
      <c r="Q483" s="1"/>
      <c r="R483" s="1"/>
      <c r="S483" s="3"/>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row>
    <row r="484" spans="4:43" ht="14.25" hidden="1" customHeight="1">
      <c r="D484" s="3"/>
      <c r="E484" s="1"/>
      <c r="F484" s="1"/>
      <c r="G484" s="1"/>
      <c r="H484" s="1"/>
      <c r="I484" s="1"/>
      <c r="J484" s="1"/>
      <c r="K484" s="1"/>
      <c r="L484" s="1"/>
      <c r="M484" s="1"/>
      <c r="N484" s="1"/>
      <c r="O484" s="1"/>
      <c r="P484" s="1"/>
      <c r="Q484" s="1"/>
      <c r="R484" s="1"/>
      <c r="S484" s="3"/>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row>
    <row r="485" spans="4:43" ht="14.25" hidden="1" customHeight="1">
      <c r="D485" s="3"/>
      <c r="E485" s="1"/>
      <c r="F485" s="1"/>
      <c r="G485" s="1"/>
      <c r="H485" s="1"/>
      <c r="I485" s="1"/>
      <c r="J485" s="1"/>
      <c r="K485" s="1"/>
      <c r="L485" s="1"/>
      <c r="M485" s="1"/>
      <c r="N485" s="1"/>
      <c r="O485" s="1"/>
      <c r="P485" s="1"/>
      <c r="Q485" s="1"/>
      <c r="R485" s="1"/>
      <c r="S485" s="3"/>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row>
    <row r="486" spans="4:43" ht="14.25" hidden="1" customHeight="1">
      <c r="D486" s="3"/>
      <c r="E486" s="1"/>
      <c r="F486" s="1"/>
      <c r="G486" s="1"/>
      <c r="H486" s="1"/>
      <c r="I486" s="1"/>
      <c r="J486" s="1"/>
      <c r="K486" s="1"/>
      <c r="L486" s="1"/>
      <c r="M486" s="1"/>
      <c r="N486" s="1"/>
      <c r="O486" s="1"/>
      <c r="P486" s="1"/>
      <c r="Q486" s="1"/>
      <c r="R486" s="1"/>
      <c r="S486" s="3"/>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row>
    <row r="487" spans="4:43" ht="14.25" hidden="1" customHeight="1">
      <c r="D487" s="3"/>
      <c r="E487" s="1"/>
      <c r="F487" s="1"/>
      <c r="G487" s="1"/>
      <c r="H487" s="1"/>
      <c r="I487" s="1"/>
      <c r="J487" s="1"/>
      <c r="K487" s="1"/>
      <c r="L487" s="1"/>
      <c r="M487" s="1"/>
      <c r="N487" s="1"/>
      <c r="O487" s="1"/>
      <c r="P487" s="1"/>
      <c r="Q487" s="1"/>
      <c r="R487" s="1"/>
      <c r="S487" s="3"/>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row>
    <row r="488" spans="4:43" ht="14.25" hidden="1" customHeight="1">
      <c r="D488" s="3"/>
      <c r="E488" s="1"/>
      <c r="F488" s="1"/>
      <c r="G488" s="1"/>
      <c r="H488" s="1"/>
      <c r="I488" s="1"/>
      <c r="J488" s="1"/>
      <c r="K488" s="1"/>
      <c r="L488" s="1"/>
      <c r="M488" s="1"/>
      <c r="N488" s="1"/>
      <c r="O488" s="1"/>
      <c r="P488" s="1"/>
      <c r="Q488" s="1"/>
      <c r="R488" s="1"/>
      <c r="S488" s="3"/>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row>
    <row r="489" spans="4:43" ht="14.25" hidden="1" customHeight="1">
      <c r="D489" s="3"/>
      <c r="E489" s="1"/>
      <c r="F489" s="1"/>
      <c r="G489" s="1"/>
      <c r="H489" s="1"/>
      <c r="I489" s="1"/>
      <c r="J489" s="1"/>
      <c r="K489" s="1"/>
      <c r="L489" s="1"/>
      <c r="M489" s="1"/>
      <c r="N489" s="1"/>
      <c r="O489" s="1"/>
      <c r="P489" s="1"/>
      <c r="Q489" s="1"/>
      <c r="R489" s="1"/>
      <c r="S489" s="3"/>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row>
    <row r="490" spans="4:43" ht="14.25" hidden="1" customHeight="1">
      <c r="D490" s="3"/>
      <c r="E490" s="1"/>
      <c r="F490" s="1"/>
      <c r="G490" s="1"/>
      <c r="H490" s="1"/>
      <c r="I490" s="1"/>
      <c r="J490" s="1"/>
      <c r="K490" s="1"/>
      <c r="L490" s="1"/>
      <c r="M490" s="1"/>
      <c r="N490" s="1"/>
      <c r="O490" s="1"/>
      <c r="P490" s="1"/>
      <c r="Q490" s="1"/>
      <c r="R490" s="1"/>
      <c r="S490" s="3"/>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row>
    <row r="491" spans="4:43" ht="14.25" hidden="1" customHeight="1">
      <c r="D491" s="3"/>
      <c r="E491" s="1"/>
      <c r="F491" s="1"/>
      <c r="G491" s="1"/>
      <c r="H491" s="1"/>
      <c r="I491" s="1"/>
      <c r="J491" s="1"/>
      <c r="K491" s="1"/>
      <c r="L491" s="1"/>
      <c r="M491" s="1"/>
      <c r="N491" s="1"/>
      <c r="O491" s="1"/>
      <c r="P491" s="1"/>
      <c r="Q491" s="1"/>
      <c r="R491" s="1"/>
      <c r="S491" s="3"/>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row>
    <row r="492" spans="4:43" ht="14.25" hidden="1" customHeight="1">
      <c r="D492" s="3"/>
      <c r="E492" s="1"/>
      <c r="F492" s="1"/>
      <c r="G492" s="1"/>
      <c r="H492" s="1"/>
      <c r="I492" s="1"/>
      <c r="J492" s="1"/>
      <c r="K492" s="1"/>
      <c r="L492" s="1"/>
      <c r="M492" s="1"/>
      <c r="N492" s="1"/>
      <c r="O492" s="1"/>
      <c r="P492" s="1"/>
      <c r="Q492" s="1"/>
      <c r="R492" s="1"/>
      <c r="S492" s="3"/>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row>
    <row r="493" spans="4:43" ht="14.25" hidden="1" customHeight="1">
      <c r="D493" s="3"/>
      <c r="E493" s="1"/>
      <c r="F493" s="1"/>
      <c r="G493" s="1"/>
      <c r="H493" s="1"/>
      <c r="I493" s="1"/>
      <c r="J493" s="1"/>
      <c r="K493" s="1"/>
      <c r="L493" s="1"/>
      <c r="M493" s="1"/>
      <c r="N493" s="1"/>
      <c r="O493" s="1"/>
      <c r="P493" s="1"/>
      <c r="Q493" s="1"/>
      <c r="R493" s="1"/>
      <c r="S493" s="3"/>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row>
    <row r="494" spans="4:43" ht="14.25" hidden="1" customHeight="1">
      <c r="D494" s="3"/>
      <c r="E494" s="1"/>
      <c r="F494" s="1"/>
      <c r="G494" s="1"/>
      <c r="H494" s="1"/>
      <c r="I494" s="1"/>
      <c r="J494" s="1"/>
      <c r="K494" s="1"/>
      <c r="L494" s="1"/>
      <c r="M494" s="1"/>
      <c r="N494" s="1"/>
      <c r="O494" s="1"/>
      <c r="P494" s="1"/>
      <c r="Q494" s="1"/>
      <c r="R494" s="1"/>
      <c r="S494" s="3"/>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row>
    <row r="495" spans="4:43" ht="14.25" hidden="1" customHeight="1">
      <c r="D495" s="3"/>
      <c r="E495" s="1"/>
      <c r="F495" s="1"/>
      <c r="G495" s="1"/>
      <c r="H495" s="1"/>
      <c r="I495" s="1"/>
      <c r="J495" s="1"/>
      <c r="K495" s="1"/>
      <c r="L495" s="1"/>
      <c r="M495" s="1"/>
      <c r="N495" s="1"/>
      <c r="O495" s="1"/>
      <c r="P495" s="1"/>
      <c r="Q495" s="1"/>
      <c r="R495" s="1"/>
      <c r="S495" s="3"/>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row>
    <row r="496" spans="4:43" ht="14.25" hidden="1" customHeight="1">
      <c r="D496" s="3"/>
      <c r="E496" s="1"/>
      <c r="F496" s="1"/>
      <c r="G496" s="1"/>
      <c r="H496" s="1"/>
      <c r="I496" s="1"/>
      <c r="J496" s="1"/>
      <c r="K496" s="1"/>
      <c r="L496" s="1"/>
      <c r="M496" s="1"/>
      <c r="N496" s="1"/>
      <c r="O496" s="1"/>
      <c r="P496" s="1"/>
      <c r="Q496" s="1"/>
      <c r="R496" s="1"/>
      <c r="S496" s="3"/>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row>
    <row r="497" spans="4:43" ht="14.25" hidden="1" customHeight="1">
      <c r="D497" s="3"/>
      <c r="E497" s="1"/>
      <c r="F497" s="1"/>
      <c r="G497" s="1"/>
      <c r="H497" s="1"/>
      <c r="I497" s="1"/>
      <c r="J497" s="1"/>
      <c r="K497" s="1"/>
      <c r="L497" s="1"/>
      <c r="M497" s="1"/>
      <c r="N497" s="1"/>
      <c r="O497" s="1"/>
      <c r="P497" s="1"/>
      <c r="Q497" s="1"/>
      <c r="R497" s="1"/>
      <c r="S497" s="3"/>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row>
    <row r="498" spans="4:43" ht="14.25" hidden="1" customHeight="1">
      <c r="D498" s="3"/>
      <c r="E498" s="1"/>
      <c r="F498" s="1"/>
      <c r="G498" s="1"/>
      <c r="H498" s="1"/>
      <c r="I498" s="1"/>
      <c r="J498" s="1"/>
      <c r="K498" s="1"/>
      <c r="L498" s="1"/>
      <c r="M498" s="1"/>
      <c r="N498" s="1"/>
      <c r="O498" s="1"/>
      <c r="P498" s="1"/>
      <c r="Q498" s="1"/>
      <c r="R498" s="1"/>
      <c r="S498" s="3"/>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row>
    <row r="499" spans="4:43" ht="14.25" hidden="1" customHeight="1">
      <c r="D499" s="3"/>
      <c r="E499" s="1"/>
      <c r="F499" s="1"/>
      <c r="G499" s="1"/>
      <c r="H499" s="1"/>
      <c r="I499" s="1"/>
      <c r="J499" s="1"/>
      <c r="K499" s="1"/>
      <c r="L499" s="1"/>
      <c r="M499" s="1"/>
      <c r="N499" s="1"/>
      <c r="O499" s="1"/>
      <c r="P499" s="1"/>
      <c r="Q499" s="1"/>
      <c r="R499" s="1"/>
      <c r="S499" s="3"/>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row>
    <row r="500" spans="4:43" ht="14.25" hidden="1" customHeight="1">
      <c r="D500" s="3"/>
      <c r="E500" s="1"/>
      <c r="F500" s="1"/>
      <c r="G500" s="1"/>
      <c r="H500" s="1"/>
      <c r="I500" s="1"/>
      <c r="J500" s="1"/>
      <c r="K500" s="1"/>
      <c r="L500" s="1"/>
      <c r="M500" s="1"/>
      <c r="N500" s="1"/>
      <c r="O500" s="1"/>
      <c r="P500" s="1"/>
      <c r="Q500" s="1"/>
      <c r="R500" s="1"/>
      <c r="S500" s="3"/>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row>
    <row r="501" spans="4:43" ht="14.25" hidden="1" customHeight="1">
      <c r="D501" s="3"/>
      <c r="E501" s="1"/>
      <c r="F501" s="1"/>
      <c r="G501" s="1"/>
      <c r="H501" s="1"/>
      <c r="I501" s="1"/>
      <c r="J501" s="1"/>
      <c r="K501" s="1"/>
      <c r="L501" s="1"/>
      <c r="M501" s="1"/>
      <c r="N501" s="1"/>
      <c r="O501" s="1"/>
      <c r="P501" s="1"/>
      <c r="Q501" s="1"/>
      <c r="R501" s="1"/>
      <c r="S501" s="3"/>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row>
    <row r="502" spans="4:43" ht="14.25" hidden="1" customHeight="1">
      <c r="D502" s="3"/>
      <c r="E502" s="1"/>
      <c r="F502" s="1"/>
      <c r="G502" s="1"/>
      <c r="H502" s="1"/>
      <c r="I502" s="1"/>
      <c r="J502" s="1"/>
      <c r="K502" s="1"/>
      <c r="L502" s="1"/>
      <c r="M502" s="1"/>
      <c r="N502" s="1"/>
      <c r="O502" s="1"/>
      <c r="P502" s="1"/>
      <c r="Q502" s="1"/>
      <c r="R502" s="1"/>
      <c r="S502" s="3"/>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row>
    <row r="503" spans="4:43" ht="14.25" hidden="1" customHeight="1">
      <c r="D503" s="3"/>
      <c r="E503" s="1"/>
      <c r="F503" s="1"/>
      <c r="G503" s="1"/>
      <c r="H503" s="1"/>
      <c r="I503" s="1"/>
      <c r="J503" s="1"/>
      <c r="K503" s="1"/>
      <c r="L503" s="1"/>
      <c r="M503" s="1"/>
      <c r="N503" s="1"/>
      <c r="O503" s="1"/>
      <c r="P503" s="1"/>
      <c r="Q503" s="1"/>
      <c r="R503" s="1"/>
      <c r="S503" s="3"/>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row>
    <row r="504" spans="4:43" ht="14.25" hidden="1" customHeight="1">
      <c r="D504" s="3"/>
      <c r="E504" s="1"/>
      <c r="F504" s="1"/>
      <c r="G504" s="1"/>
      <c r="H504" s="1"/>
      <c r="I504" s="1"/>
      <c r="J504" s="1"/>
      <c r="K504" s="1"/>
      <c r="L504" s="1"/>
      <c r="M504" s="1"/>
      <c r="N504" s="1"/>
      <c r="O504" s="1"/>
      <c r="P504" s="1"/>
      <c r="Q504" s="1"/>
      <c r="R504" s="1"/>
      <c r="S504" s="3"/>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row>
    <row r="505" spans="4:43" ht="14.25" hidden="1" customHeight="1">
      <c r="D505" s="3"/>
      <c r="E505" s="1"/>
      <c r="F505" s="1"/>
      <c r="G505" s="1"/>
      <c r="H505" s="1"/>
      <c r="I505" s="1"/>
      <c r="J505" s="1"/>
      <c r="K505" s="1"/>
      <c r="L505" s="1"/>
      <c r="M505" s="1"/>
      <c r="N505" s="1"/>
      <c r="O505" s="1"/>
      <c r="P505" s="1"/>
      <c r="Q505" s="1"/>
      <c r="R505" s="1"/>
      <c r="S505" s="3"/>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row>
    <row r="506" spans="4:43" ht="14.25" hidden="1" customHeight="1">
      <c r="D506" s="3"/>
      <c r="E506" s="1"/>
      <c r="F506" s="1"/>
      <c r="G506" s="1"/>
      <c r="H506" s="1"/>
      <c r="I506" s="1"/>
      <c r="J506" s="1"/>
      <c r="K506" s="1"/>
      <c r="L506" s="1"/>
      <c r="M506" s="1"/>
      <c r="N506" s="1"/>
      <c r="O506" s="1"/>
      <c r="P506" s="1"/>
      <c r="Q506" s="1"/>
      <c r="R506" s="1"/>
      <c r="S506" s="3"/>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row>
    <row r="507" spans="4:43" ht="14.25" hidden="1" customHeight="1">
      <c r="D507" s="3"/>
      <c r="E507" s="1"/>
      <c r="F507" s="1"/>
      <c r="G507" s="1"/>
      <c r="H507" s="1"/>
      <c r="I507" s="1"/>
      <c r="J507" s="1"/>
      <c r="K507" s="1"/>
      <c r="L507" s="1"/>
      <c r="M507" s="1"/>
      <c r="N507" s="1"/>
      <c r="O507" s="1"/>
      <c r="P507" s="1"/>
      <c r="Q507" s="1"/>
      <c r="R507" s="1"/>
      <c r="S507" s="3"/>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row>
    <row r="508" spans="4:43" ht="14.25" hidden="1" customHeight="1">
      <c r="D508" s="3"/>
      <c r="E508" s="1"/>
      <c r="F508" s="1"/>
      <c r="G508" s="1"/>
      <c r="H508" s="1"/>
      <c r="I508" s="1"/>
      <c r="J508" s="1"/>
      <c r="K508" s="1"/>
      <c r="L508" s="1"/>
      <c r="M508" s="1"/>
      <c r="N508" s="1"/>
      <c r="O508" s="1"/>
      <c r="P508" s="1"/>
      <c r="Q508" s="1"/>
      <c r="R508" s="1"/>
      <c r="S508" s="3"/>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row>
    <row r="509" spans="4:43" ht="14.25" hidden="1" customHeight="1">
      <c r="D509" s="3"/>
      <c r="E509" s="1"/>
      <c r="F509" s="1"/>
      <c r="G509" s="1"/>
      <c r="H509" s="1"/>
      <c r="I509" s="1"/>
      <c r="J509" s="1"/>
      <c r="K509" s="1"/>
      <c r="L509" s="1"/>
      <c r="M509" s="1"/>
      <c r="N509" s="1"/>
      <c r="O509" s="1"/>
      <c r="P509" s="1"/>
      <c r="Q509" s="1"/>
      <c r="R509" s="1"/>
      <c r="S509" s="3"/>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row>
    <row r="510" spans="4:43" ht="14.25" hidden="1" customHeight="1">
      <c r="D510" s="3"/>
      <c r="E510" s="1"/>
      <c r="F510" s="1"/>
      <c r="G510" s="1"/>
      <c r="H510" s="1"/>
      <c r="I510" s="1"/>
      <c r="J510" s="1"/>
      <c r="K510" s="1"/>
      <c r="L510" s="1"/>
      <c r="M510" s="1"/>
      <c r="N510" s="1"/>
      <c r="O510" s="1"/>
      <c r="P510" s="1"/>
      <c r="Q510" s="1"/>
      <c r="R510" s="1"/>
      <c r="S510" s="3"/>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row>
    <row r="511" spans="4:43" ht="14.25" hidden="1" customHeight="1">
      <c r="D511" s="3"/>
      <c r="E511" s="1"/>
      <c r="F511" s="1"/>
      <c r="G511" s="1"/>
      <c r="H511" s="1"/>
      <c r="I511" s="1"/>
      <c r="J511" s="1"/>
      <c r="K511" s="1"/>
      <c r="L511" s="1"/>
      <c r="M511" s="1"/>
      <c r="N511" s="1"/>
      <c r="O511" s="1"/>
      <c r="P511" s="1"/>
      <c r="Q511" s="1"/>
      <c r="R511" s="1"/>
      <c r="S511" s="3"/>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row>
    <row r="512" spans="4:43" ht="14.25" hidden="1" customHeight="1">
      <c r="D512" s="3"/>
      <c r="E512" s="1"/>
      <c r="F512" s="1"/>
      <c r="G512" s="1"/>
      <c r="H512" s="1"/>
      <c r="I512" s="1"/>
      <c r="J512" s="1"/>
      <c r="K512" s="1"/>
      <c r="L512" s="1"/>
      <c r="M512" s="1"/>
      <c r="N512" s="1"/>
      <c r="O512" s="1"/>
      <c r="P512" s="1"/>
      <c r="Q512" s="1"/>
      <c r="R512" s="1"/>
      <c r="S512" s="3"/>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row>
    <row r="513" spans="4:43" ht="14.25" hidden="1" customHeight="1">
      <c r="D513" s="3"/>
      <c r="E513" s="1"/>
      <c r="F513" s="1"/>
      <c r="G513" s="1"/>
      <c r="H513" s="1"/>
      <c r="I513" s="1"/>
      <c r="J513" s="1"/>
      <c r="K513" s="1"/>
      <c r="L513" s="1"/>
      <c r="M513" s="1"/>
      <c r="N513" s="1"/>
      <c r="O513" s="1"/>
      <c r="P513" s="1"/>
      <c r="Q513" s="1"/>
      <c r="R513" s="1"/>
      <c r="S513" s="3"/>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row>
    <row r="514" spans="4:43" ht="14.25" hidden="1" customHeight="1">
      <c r="D514" s="3"/>
      <c r="E514" s="1"/>
      <c r="F514" s="1"/>
      <c r="G514" s="1"/>
      <c r="H514" s="1"/>
      <c r="I514" s="1"/>
      <c r="J514" s="1"/>
      <c r="K514" s="1"/>
      <c r="L514" s="1"/>
      <c r="M514" s="1"/>
      <c r="N514" s="1"/>
      <c r="O514" s="1"/>
      <c r="P514" s="1"/>
      <c r="Q514" s="1"/>
      <c r="R514" s="1"/>
      <c r="S514" s="3"/>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row>
    <row r="515" spans="4:43" ht="14.25" hidden="1" customHeight="1">
      <c r="D515" s="3"/>
      <c r="E515" s="1"/>
      <c r="F515" s="1"/>
      <c r="G515" s="1"/>
      <c r="H515" s="1"/>
      <c r="I515" s="1"/>
      <c r="J515" s="1"/>
      <c r="K515" s="1"/>
      <c r="L515" s="1"/>
      <c r="M515" s="1"/>
      <c r="N515" s="1"/>
      <c r="O515" s="1"/>
      <c r="P515" s="1"/>
      <c r="Q515" s="1"/>
      <c r="R515" s="1"/>
      <c r="S515" s="3"/>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row>
    <row r="516" spans="4:43" ht="14.25" hidden="1" customHeight="1">
      <c r="D516" s="3"/>
      <c r="E516" s="1"/>
      <c r="F516" s="1"/>
      <c r="G516" s="1"/>
      <c r="H516" s="1"/>
      <c r="I516" s="1"/>
      <c r="J516" s="1"/>
      <c r="K516" s="1"/>
      <c r="L516" s="1"/>
      <c r="M516" s="1"/>
      <c r="N516" s="1"/>
      <c r="O516" s="1"/>
      <c r="P516" s="1"/>
      <c r="Q516" s="1"/>
      <c r="R516" s="1"/>
      <c r="S516" s="3"/>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row>
    <row r="517" spans="4:43" ht="14.25" hidden="1" customHeight="1">
      <c r="D517" s="3"/>
      <c r="E517" s="1"/>
      <c r="F517" s="1"/>
      <c r="G517" s="1"/>
      <c r="H517" s="1"/>
      <c r="I517" s="1"/>
      <c r="J517" s="1"/>
      <c r="K517" s="1"/>
      <c r="L517" s="1"/>
      <c r="M517" s="1"/>
      <c r="N517" s="1"/>
      <c r="O517" s="1"/>
      <c r="P517" s="1"/>
      <c r="Q517" s="1"/>
      <c r="R517" s="1"/>
      <c r="S517" s="3"/>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row>
    <row r="518" spans="4:43" ht="14.25" hidden="1" customHeight="1">
      <c r="D518" s="3"/>
      <c r="E518" s="1"/>
      <c r="F518" s="1"/>
      <c r="G518" s="1"/>
      <c r="H518" s="1"/>
      <c r="I518" s="1"/>
      <c r="J518" s="1"/>
      <c r="K518" s="1"/>
      <c r="L518" s="1"/>
      <c r="M518" s="1"/>
      <c r="N518" s="1"/>
      <c r="O518" s="1"/>
      <c r="P518" s="1"/>
      <c r="Q518" s="1"/>
      <c r="R518" s="1"/>
      <c r="S518" s="3"/>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row>
    <row r="519" spans="4:43" ht="14.25" hidden="1" customHeight="1">
      <c r="D519" s="3"/>
      <c r="E519" s="1"/>
      <c r="F519" s="1"/>
      <c r="G519" s="1"/>
      <c r="H519" s="1"/>
      <c r="I519" s="1"/>
      <c r="J519" s="1"/>
      <c r="K519" s="1"/>
      <c r="L519" s="1"/>
      <c r="M519" s="1"/>
      <c r="N519" s="1"/>
      <c r="O519" s="1"/>
      <c r="P519" s="1"/>
      <c r="Q519" s="1"/>
      <c r="R519" s="1"/>
      <c r="S519" s="3"/>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row>
    <row r="520" spans="4:43" ht="14.25" hidden="1" customHeight="1">
      <c r="D520" s="3"/>
      <c r="E520" s="1"/>
      <c r="F520" s="1"/>
      <c r="G520" s="1"/>
      <c r="H520" s="1"/>
      <c r="I520" s="1"/>
      <c r="J520" s="1"/>
      <c r="K520" s="1"/>
      <c r="L520" s="1"/>
      <c r="M520" s="1"/>
      <c r="N520" s="1"/>
      <c r="O520" s="1"/>
      <c r="P520" s="1"/>
      <c r="Q520" s="1"/>
      <c r="R520" s="1"/>
      <c r="S520" s="3"/>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row>
    <row r="521" spans="4:43" ht="14.25" hidden="1" customHeight="1">
      <c r="D521" s="3"/>
      <c r="E521" s="1"/>
      <c r="F521" s="1"/>
      <c r="G521" s="1"/>
      <c r="H521" s="1"/>
      <c r="I521" s="1"/>
      <c r="J521" s="1"/>
      <c r="K521" s="1"/>
      <c r="L521" s="1"/>
      <c r="M521" s="1"/>
      <c r="N521" s="1"/>
      <c r="O521" s="1"/>
      <c r="P521" s="1"/>
      <c r="Q521" s="1"/>
      <c r="R521" s="1"/>
      <c r="S521" s="3"/>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row>
    <row r="522" spans="4:43" ht="14.25" hidden="1" customHeight="1">
      <c r="D522" s="3"/>
      <c r="E522" s="1"/>
      <c r="F522" s="1"/>
      <c r="G522" s="1"/>
      <c r="H522" s="1"/>
      <c r="I522" s="1"/>
      <c r="J522" s="1"/>
      <c r="K522" s="1"/>
      <c r="L522" s="1"/>
      <c r="M522" s="1"/>
      <c r="N522" s="1"/>
      <c r="O522" s="1"/>
      <c r="P522" s="1"/>
      <c r="Q522" s="1"/>
      <c r="R522" s="1"/>
      <c r="S522" s="3"/>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row>
    <row r="523" spans="4:43" ht="14.25" hidden="1" customHeight="1">
      <c r="D523" s="3"/>
      <c r="E523" s="1"/>
      <c r="F523" s="1"/>
      <c r="G523" s="1"/>
      <c r="H523" s="1"/>
      <c r="I523" s="1"/>
      <c r="J523" s="1"/>
      <c r="K523" s="1"/>
      <c r="L523" s="1"/>
      <c r="M523" s="1"/>
      <c r="N523" s="1"/>
      <c r="O523" s="1"/>
      <c r="P523" s="1"/>
      <c r="Q523" s="1"/>
      <c r="R523" s="1"/>
      <c r="S523" s="3"/>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row>
    <row r="524" spans="4:43" ht="14.25" hidden="1" customHeight="1">
      <c r="D524" s="3"/>
      <c r="E524" s="1"/>
      <c r="F524" s="1"/>
      <c r="G524" s="1"/>
      <c r="H524" s="1"/>
      <c r="I524" s="1"/>
      <c r="J524" s="1"/>
      <c r="K524" s="1"/>
      <c r="L524" s="1"/>
      <c r="M524" s="1"/>
      <c r="N524" s="1"/>
      <c r="O524" s="1"/>
      <c r="P524" s="1"/>
      <c r="Q524" s="1"/>
      <c r="R524" s="1"/>
      <c r="S524" s="3"/>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row>
    <row r="525" spans="4:43" ht="14.25" hidden="1" customHeight="1">
      <c r="D525" s="3"/>
      <c r="E525" s="1"/>
      <c r="F525" s="1"/>
      <c r="G525" s="1"/>
      <c r="H525" s="1"/>
      <c r="I525" s="1"/>
      <c r="J525" s="1"/>
      <c r="K525" s="1"/>
      <c r="L525" s="1"/>
      <c r="M525" s="1"/>
      <c r="N525" s="1"/>
      <c r="O525" s="1"/>
      <c r="P525" s="1"/>
      <c r="Q525" s="1"/>
      <c r="R525" s="1"/>
      <c r="S525" s="3"/>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row>
    <row r="526" spans="4:43" ht="14.25" hidden="1" customHeight="1">
      <c r="D526" s="3"/>
      <c r="E526" s="1"/>
      <c r="F526" s="1"/>
      <c r="G526" s="1"/>
      <c r="H526" s="1"/>
      <c r="I526" s="1"/>
      <c r="J526" s="1"/>
      <c r="K526" s="1"/>
      <c r="L526" s="1"/>
      <c r="M526" s="1"/>
      <c r="N526" s="1"/>
      <c r="O526" s="1"/>
      <c r="P526" s="1"/>
      <c r="Q526" s="1"/>
      <c r="R526" s="1"/>
      <c r="S526" s="3"/>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row>
    <row r="527" spans="4:43" ht="14.25" hidden="1" customHeight="1">
      <c r="D527" s="3"/>
      <c r="E527" s="1"/>
      <c r="F527" s="1"/>
      <c r="G527" s="1"/>
      <c r="H527" s="1"/>
      <c r="I527" s="1"/>
      <c r="J527" s="1"/>
      <c r="K527" s="1"/>
      <c r="L527" s="1"/>
      <c r="M527" s="1"/>
      <c r="N527" s="1"/>
      <c r="O527" s="1"/>
      <c r="P527" s="1"/>
      <c r="Q527" s="1"/>
      <c r="R527" s="1"/>
      <c r="S527" s="3"/>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row>
    <row r="528" spans="4:43" ht="14.25" hidden="1" customHeight="1">
      <c r="D528" s="3"/>
      <c r="E528" s="1"/>
      <c r="F528" s="1"/>
      <c r="G528" s="1"/>
      <c r="H528" s="1"/>
      <c r="I528" s="1"/>
      <c r="J528" s="1"/>
      <c r="K528" s="1"/>
      <c r="L528" s="1"/>
      <c r="M528" s="1"/>
      <c r="N528" s="1"/>
      <c r="O528" s="1"/>
      <c r="P528" s="1"/>
      <c r="Q528" s="1"/>
      <c r="R528" s="1"/>
      <c r="S528" s="3"/>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row>
    <row r="529" spans="4:43" ht="14.25" hidden="1" customHeight="1">
      <c r="D529" s="3"/>
      <c r="E529" s="1"/>
      <c r="F529" s="1"/>
      <c r="G529" s="1"/>
      <c r="H529" s="1"/>
      <c r="I529" s="1"/>
      <c r="J529" s="1"/>
      <c r="K529" s="1"/>
      <c r="L529" s="1"/>
      <c r="M529" s="1"/>
      <c r="N529" s="1"/>
      <c r="O529" s="1"/>
      <c r="P529" s="1"/>
      <c r="Q529" s="1"/>
      <c r="R529" s="1"/>
      <c r="S529" s="3"/>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row>
    <row r="530" spans="4:43" ht="14.25" hidden="1" customHeight="1">
      <c r="D530" s="3"/>
      <c r="E530" s="1"/>
      <c r="F530" s="1"/>
      <c r="G530" s="1"/>
      <c r="H530" s="1"/>
      <c r="I530" s="1"/>
      <c r="J530" s="1"/>
      <c r="K530" s="1"/>
      <c r="L530" s="1"/>
      <c r="M530" s="1"/>
      <c r="N530" s="1"/>
      <c r="O530" s="1"/>
      <c r="P530" s="1"/>
      <c r="Q530" s="1"/>
      <c r="R530" s="1"/>
      <c r="S530" s="3"/>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row>
    <row r="531" spans="4:43" ht="14.25" hidden="1" customHeight="1">
      <c r="D531" s="3"/>
      <c r="E531" s="1"/>
      <c r="F531" s="1"/>
      <c r="G531" s="1"/>
      <c r="H531" s="1"/>
      <c r="I531" s="1"/>
      <c r="J531" s="1"/>
      <c r="K531" s="1"/>
      <c r="L531" s="1"/>
      <c r="M531" s="1"/>
      <c r="N531" s="1"/>
      <c r="O531" s="1"/>
      <c r="P531" s="1"/>
      <c r="Q531" s="1"/>
      <c r="R531" s="1"/>
      <c r="S531" s="3"/>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row>
    <row r="532" spans="4:43" ht="14.25" hidden="1" customHeight="1">
      <c r="D532" s="3"/>
      <c r="E532" s="1"/>
      <c r="F532" s="1"/>
      <c r="G532" s="1"/>
      <c r="H532" s="1"/>
      <c r="I532" s="1"/>
      <c r="J532" s="1"/>
      <c r="K532" s="1"/>
      <c r="L532" s="1"/>
      <c r="M532" s="1"/>
      <c r="N532" s="1"/>
      <c r="O532" s="1"/>
      <c r="P532" s="1"/>
      <c r="Q532" s="1"/>
      <c r="R532" s="1"/>
      <c r="S532" s="3"/>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row>
    <row r="533" spans="4:43" ht="14.25" hidden="1" customHeight="1">
      <c r="D533" s="3"/>
      <c r="E533" s="1"/>
      <c r="F533" s="1"/>
      <c r="G533" s="1"/>
      <c r="H533" s="1"/>
      <c r="I533" s="1"/>
      <c r="J533" s="1"/>
      <c r="K533" s="1"/>
      <c r="L533" s="1"/>
      <c r="M533" s="1"/>
      <c r="N533" s="1"/>
      <c r="O533" s="1"/>
      <c r="P533" s="1"/>
      <c r="Q533" s="1"/>
      <c r="R533" s="1"/>
      <c r="S533" s="3"/>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row>
    <row r="534" spans="4:43" ht="14.25" hidden="1" customHeight="1">
      <c r="D534" s="3"/>
      <c r="E534" s="1"/>
      <c r="F534" s="1"/>
      <c r="G534" s="1"/>
      <c r="H534" s="1"/>
      <c r="I534" s="1"/>
      <c r="J534" s="1"/>
      <c r="K534" s="1"/>
      <c r="L534" s="1"/>
      <c r="M534" s="1"/>
      <c r="N534" s="1"/>
      <c r="O534" s="1"/>
      <c r="P534" s="1"/>
      <c r="Q534" s="1"/>
      <c r="R534" s="1"/>
      <c r="S534" s="3"/>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row>
    <row r="535" spans="4:43" ht="14.25" hidden="1" customHeight="1">
      <c r="D535" s="3"/>
      <c r="E535" s="1"/>
      <c r="F535" s="1"/>
      <c r="G535" s="1"/>
      <c r="H535" s="1"/>
      <c r="I535" s="1"/>
      <c r="J535" s="1"/>
      <c r="K535" s="1"/>
      <c r="L535" s="1"/>
      <c r="M535" s="1"/>
      <c r="N535" s="1"/>
      <c r="O535" s="1"/>
      <c r="P535" s="1"/>
      <c r="Q535" s="1"/>
      <c r="R535" s="1"/>
      <c r="S535" s="3"/>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row>
    <row r="536" spans="4:43" ht="14.25" hidden="1" customHeight="1">
      <c r="D536" s="3"/>
      <c r="E536" s="1"/>
      <c r="F536" s="1"/>
      <c r="G536" s="1"/>
      <c r="H536" s="1"/>
      <c r="I536" s="1"/>
      <c r="J536" s="1"/>
      <c r="K536" s="1"/>
      <c r="L536" s="1"/>
      <c r="M536" s="1"/>
      <c r="N536" s="1"/>
      <c r="O536" s="1"/>
      <c r="P536" s="1"/>
      <c r="Q536" s="1"/>
      <c r="R536" s="1"/>
      <c r="S536" s="3"/>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row>
    <row r="537" spans="4:43" ht="14.25" hidden="1" customHeight="1">
      <c r="D537" s="3"/>
      <c r="E537" s="1"/>
      <c r="F537" s="1"/>
      <c r="G537" s="1"/>
      <c r="H537" s="1"/>
      <c r="I537" s="1"/>
      <c r="J537" s="1"/>
      <c r="K537" s="1"/>
      <c r="L537" s="1"/>
      <c r="M537" s="1"/>
      <c r="N537" s="1"/>
      <c r="O537" s="1"/>
      <c r="P537" s="1"/>
      <c r="Q537" s="1"/>
      <c r="R537" s="1"/>
      <c r="S537" s="3"/>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row>
    <row r="538" spans="4:43" ht="14.25" hidden="1" customHeight="1">
      <c r="D538" s="3"/>
      <c r="E538" s="1"/>
      <c r="F538" s="1"/>
      <c r="G538" s="1"/>
      <c r="H538" s="1"/>
      <c r="I538" s="1"/>
      <c r="J538" s="1"/>
      <c r="K538" s="1"/>
      <c r="L538" s="1"/>
      <c r="M538" s="1"/>
      <c r="N538" s="1"/>
      <c r="O538" s="1"/>
      <c r="P538" s="1"/>
      <c r="Q538" s="1"/>
      <c r="R538" s="1"/>
      <c r="S538" s="3"/>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row>
    <row r="539" spans="4:43" ht="14.25" hidden="1" customHeight="1">
      <c r="D539" s="3"/>
      <c r="E539" s="1"/>
      <c r="F539" s="1"/>
      <c r="G539" s="1"/>
      <c r="H539" s="1"/>
      <c r="I539" s="1"/>
      <c r="J539" s="1"/>
      <c r="K539" s="1"/>
      <c r="L539" s="1"/>
      <c r="M539" s="1"/>
      <c r="N539" s="1"/>
      <c r="O539" s="1"/>
      <c r="P539" s="1"/>
      <c r="Q539" s="1"/>
      <c r="R539" s="1"/>
      <c r="S539" s="3"/>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row>
    <row r="540" spans="4:43" ht="14.25" hidden="1" customHeight="1">
      <c r="D540" s="3"/>
      <c r="E540" s="1"/>
      <c r="F540" s="1"/>
      <c r="G540" s="1"/>
      <c r="H540" s="1"/>
      <c r="I540" s="1"/>
      <c r="J540" s="1"/>
      <c r="K540" s="1"/>
      <c r="L540" s="1"/>
      <c r="M540" s="1"/>
      <c r="N540" s="1"/>
      <c r="O540" s="1"/>
      <c r="P540" s="1"/>
      <c r="Q540" s="1"/>
      <c r="R540" s="1"/>
      <c r="S540" s="3"/>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row>
    <row r="541" spans="4:43" ht="14.25" hidden="1" customHeight="1">
      <c r="D541" s="3"/>
      <c r="E541" s="1"/>
      <c r="F541" s="1"/>
      <c r="G541" s="1"/>
      <c r="H541" s="1"/>
      <c r="I541" s="1"/>
      <c r="J541" s="1"/>
      <c r="K541" s="1"/>
      <c r="L541" s="1"/>
      <c r="M541" s="1"/>
      <c r="N541" s="1"/>
      <c r="O541" s="1"/>
      <c r="P541" s="1"/>
      <c r="Q541" s="1"/>
      <c r="R541" s="1"/>
      <c r="S541" s="3"/>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row>
    <row r="542" spans="4:43" ht="14.25" hidden="1" customHeight="1">
      <c r="D542" s="3"/>
      <c r="E542" s="1"/>
      <c r="F542" s="1"/>
      <c r="G542" s="1"/>
      <c r="H542" s="1"/>
      <c r="I542" s="1"/>
      <c r="J542" s="1"/>
      <c r="K542" s="1"/>
      <c r="L542" s="1"/>
      <c r="M542" s="1"/>
      <c r="N542" s="1"/>
      <c r="O542" s="1"/>
      <c r="P542" s="1"/>
      <c r="Q542" s="1"/>
      <c r="R542" s="1"/>
      <c r="S542" s="3"/>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row>
    <row r="543" spans="4:43" ht="14.25" hidden="1" customHeight="1">
      <c r="D543" s="3"/>
      <c r="E543" s="1"/>
      <c r="F543" s="1"/>
      <c r="G543" s="1"/>
      <c r="H543" s="1"/>
      <c r="I543" s="1"/>
      <c r="J543" s="1"/>
      <c r="K543" s="1"/>
      <c r="L543" s="1"/>
      <c r="M543" s="1"/>
      <c r="N543" s="1"/>
      <c r="O543" s="1"/>
      <c r="P543" s="1"/>
      <c r="Q543" s="1"/>
      <c r="R543" s="1"/>
      <c r="S543" s="3"/>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row>
    <row r="544" spans="4:43" ht="14.25" hidden="1" customHeight="1">
      <c r="D544" s="3"/>
      <c r="E544" s="1"/>
      <c r="F544" s="1"/>
      <c r="G544" s="1"/>
      <c r="H544" s="1"/>
      <c r="I544" s="1"/>
      <c r="J544" s="1"/>
      <c r="K544" s="1"/>
      <c r="L544" s="1"/>
      <c r="M544" s="1"/>
      <c r="N544" s="1"/>
      <c r="O544" s="1"/>
      <c r="P544" s="1"/>
      <c r="Q544" s="1"/>
      <c r="R544" s="1"/>
      <c r="S544" s="3"/>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row>
    <row r="545" spans="4:43" ht="14.25" hidden="1" customHeight="1">
      <c r="D545" s="3"/>
      <c r="E545" s="1"/>
      <c r="F545" s="1"/>
      <c r="G545" s="1"/>
      <c r="H545" s="1"/>
      <c r="I545" s="1"/>
      <c r="J545" s="1"/>
      <c r="K545" s="1"/>
      <c r="L545" s="1"/>
      <c r="M545" s="1"/>
      <c r="N545" s="1"/>
      <c r="O545" s="1"/>
      <c r="P545" s="1"/>
      <c r="Q545" s="1"/>
      <c r="R545" s="1"/>
      <c r="S545" s="3"/>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row>
    <row r="546" spans="4:43" ht="14.25" hidden="1" customHeight="1">
      <c r="D546" s="3"/>
      <c r="E546" s="1"/>
      <c r="F546" s="1"/>
      <c r="G546" s="1"/>
      <c r="H546" s="1"/>
      <c r="I546" s="1"/>
      <c r="J546" s="1"/>
      <c r="K546" s="1"/>
      <c r="L546" s="1"/>
      <c r="M546" s="1"/>
      <c r="N546" s="1"/>
      <c r="O546" s="1"/>
      <c r="P546" s="1"/>
      <c r="Q546" s="1"/>
      <c r="R546" s="1"/>
      <c r="S546" s="3"/>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row>
    <row r="547" spans="4:43" ht="14.25" hidden="1" customHeight="1">
      <c r="D547" s="3"/>
      <c r="E547" s="1"/>
      <c r="F547" s="1"/>
      <c r="G547" s="1"/>
      <c r="H547" s="1"/>
      <c r="I547" s="1"/>
      <c r="J547" s="1"/>
      <c r="K547" s="1"/>
      <c r="L547" s="1"/>
      <c r="M547" s="1"/>
      <c r="N547" s="1"/>
      <c r="O547" s="1"/>
      <c r="P547" s="1"/>
      <c r="Q547" s="1"/>
      <c r="R547" s="1"/>
      <c r="S547" s="3"/>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row>
    <row r="548" spans="4:43" ht="14.25" hidden="1" customHeight="1">
      <c r="D548" s="3"/>
      <c r="E548" s="1"/>
      <c r="F548" s="1"/>
      <c r="G548" s="1"/>
      <c r="H548" s="1"/>
      <c r="I548" s="1"/>
      <c r="J548" s="1"/>
      <c r="K548" s="1"/>
      <c r="L548" s="1"/>
      <c r="M548" s="1"/>
      <c r="N548" s="1"/>
      <c r="O548" s="1"/>
      <c r="P548" s="1"/>
      <c r="Q548" s="1"/>
      <c r="R548" s="1"/>
      <c r="S548" s="3"/>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row>
    <row r="549" spans="4:43" ht="14.25" hidden="1" customHeight="1">
      <c r="D549" s="3"/>
      <c r="E549" s="1"/>
      <c r="F549" s="1"/>
      <c r="G549" s="1"/>
      <c r="H549" s="1"/>
      <c r="I549" s="1"/>
      <c r="J549" s="1"/>
      <c r="K549" s="1"/>
      <c r="L549" s="1"/>
      <c r="M549" s="1"/>
      <c r="N549" s="1"/>
      <c r="O549" s="1"/>
      <c r="P549" s="1"/>
      <c r="Q549" s="1"/>
      <c r="R549" s="1"/>
      <c r="S549" s="3"/>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row>
    <row r="550" spans="4:43" ht="14.25" hidden="1" customHeight="1">
      <c r="D550" s="3"/>
      <c r="E550" s="1"/>
      <c r="F550" s="1"/>
      <c r="G550" s="1"/>
      <c r="H550" s="1"/>
      <c r="I550" s="1"/>
      <c r="J550" s="1"/>
      <c r="K550" s="1"/>
      <c r="L550" s="1"/>
      <c r="M550" s="1"/>
      <c r="N550" s="1"/>
      <c r="O550" s="1"/>
      <c r="P550" s="1"/>
      <c r="Q550" s="1"/>
      <c r="R550" s="1"/>
      <c r="S550" s="3"/>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row>
    <row r="551" spans="4:43" ht="14.25" hidden="1" customHeight="1">
      <c r="D551" s="3"/>
      <c r="E551" s="1"/>
      <c r="F551" s="1"/>
      <c r="G551" s="1"/>
      <c r="H551" s="1"/>
      <c r="I551" s="1"/>
      <c r="J551" s="1"/>
      <c r="K551" s="1"/>
      <c r="L551" s="1"/>
      <c r="M551" s="1"/>
      <c r="N551" s="1"/>
      <c r="O551" s="1"/>
      <c r="P551" s="1"/>
      <c r="Q551" s="1"/>
      <c r="R551" s="1"/>
      <c r="S551" s="3"/>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row>
    <row r="552" spans="4:43" ht="14.25" hidden="1" customHeight="1">
      <c r="D552" s="3"/>
      <c r="E552" s="1"/>
      <c r="F552" s="1"/>
      <c r="G552" s="1"/>
      <c r="H552" s="1"/>
      <c r="I552" s="1"/>
      <c r="J552" s="1"/>
      <c r="K552" s="1"/>
      <c r="L552" s="1"/>
      <c r="M552" s="1"/>
      <c r="N552" s="1"/>
      <c r="O552" s="1"/>
      <c r="P552" s="1"/>
      <c r="Q552" s="1"/>
      <c r="R552" s="1"/>
      <c r="S552" s="3"/>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row>
    <row r="553" spans="4:43" ht="14.25" hidden="1" customHeight="1">
      <c r="D553" s="3"/>
      <c r="E553" s="1"/>
      <c r="F553" s="1"/>
      <c r="G553" s="1"/>
      <c r="H553" s="1"/>
      <c r="I553" s="1"/>
      <c r="J553" s="1"/>
      <c r="K553" s="1"/>
      <c r="L553" s="1"/>
      <c r="M553" s="1"/>
      <c r="N553" s="1"/>
      <c r="O553" s="1"/>
      <c r="P553" s="1"/>
      <c r="Q553" s="1"/>
      <c r="R553" s="1"/>
      <c r="S553" s="3"/>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row>
    <row r="554" spans="4:43" ht="14.25" hidden="1" customHeight="1">
      <c r="D554" s="3"/>
      <c r="E554" s="1"/>
      <c r="F554" s="1"/>
      <c r="G554" s="1"/>
      <c r="H554" s="1"/>
      <c r="I554" s="1"/>
      <c r="J554" s="1"/>
      <c r="K554" s="1"/>
      <c r="L554" s="1"/>
      <c r="M554" s="1"/>
      <c r="N554" s="1"/>
      <c r="O554" s="1"/>
      <c r="P554" s="1"/>
      <c r="Q554" s="1"/>
      <c r="R554" s="1"/>
      <c r="S554" s="3"/>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row>
    <row r="555" spans="4:43" ht="14.25" hidden="1" customHeight="1">
      <c r="D555" s="3"/>
      <c r="E555" s="1"/>
      <c r="F555" s="1"/>
      <c r="G555" s="1"/>
      <c r="H555" s="1"/>
      <c r="I555" s="1"/>
      <c r="J555" s="1"/>
      <c r="K555" s="1"/>
      <c r="L555" s="1"/>
      <c r="M555" s="1"/>
      <c r="N555" s="1"/>
      <c r="O555" s="1"/>
      <c r="P555" s="1"/>
      <c r="Q555" s="1"/>
      <c r="R555" s="1"/>
      <c r="S555" s="3"/>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row>
    <row r="556" spans="4:43" ht="14.25" hidden="1" customHeight="1">
      <c r="D556" s="3"/>
      <c r="E556" s="1"/>
      <c r="F556" s="1"/>
      <c r="G556" s="1"/>
      <c r="H556" s="1"/>
      <c r="I556" s="1"/>
      <c r="J556" s="1"/>
      <c r="K556" s="1"/>
      <c r="L556" s="1"/>
      <c r="M556" s="1"/>
      <c r="N556" s="1"/>
      <c r="O556" s="1"/>
      <c r="P556" s="1"/>
      <c r="Q556" s="1"/>
      <c r="R556" s="1"/>
      <c r="S556" s="3"/>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row>
    <row r="557" spans="4:43" ht="14.25" hidden="1" customHeight="1">
      <c r="D557" s="3"/>
      <c r="E557" s="1"/>
      <c r="F557" s="1"/>
      <c r="G557" s="1"/>
      <c r="H557" s="1"/>
      <c r="I557" s="1"/>
      <c r="J557" s="1"/>
      <c r="K557" s="1"/>
      <c r="L557" s="1"/>
      <c r="M557" s="1"/>
      <c r="N557" s="1"/>
      <c r="O557" s="1"/>
      <c r="P557" s="1"/>
      <c r="Q557" s="1"/>
      <c r="R557" s="1"/>
      <c r="S557" s="3"/>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row>
    <row r="558" spans="4:43" ht="14.25" hidden="1" customHeight="1">
      <c r="D558" s="3"/>
      <c r="E558" s="1"/>
      <c r="F558" s="1"/>
      <c r="G558" s="1"/>
      <c r="H558" s="1"/>
      <c r="I558" s="1"/>
      <c r="J558" s="1"/>
      <c r="K558" s="1"/>
      <c r="L558" s="1"/>
      <c r="M558" s="1"/>
      <c r="N558" s="1"/>
      <c r="O558" s="1"/>
      <c r="P558" s="1"/>
      <c r="Q558" s="1"/>
      <c r="R558" s="1"/>
      <c r="S558" s="3"/>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row>
    <row r="559" spans="4:43" ht="14.25" hidden="1" customHeight="1">
      <c r="D559" s="3"/>
      <c r="E559" s="1"/>
      <c r="F559" s="1"/>
      <c r="G559" s="1"/>
      <c r="H559" s="1"/>
      <c r="I559" s="1"/>
      <c r="J559" s="1"/>
      <c r="K559" s="1"/>
      <c r="L559" s="1"/>
      <c r="M559" s="1"/>
      <c r="N559" s="1"/>
      <c r="O559" s="1"/>
      <c r="P559" s="1"/>
      <c r="Q559" s="1"/>
      <c r="R559" s="1"/>
      <c r="S559" s="3"/>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row>
    <row r="560" spans="4:43" ht="14.25" hidden="1" customHeight="1">
      <c r="D560" s="3"/>
      <c r="E560" s="1"/>
      <c r="F560" s="1"/>
      <c r="G560" s="1"/>
      <c r="H560" s="1"/>
      <c r="I560" s="1"/>
      <c r="J560" s="1"/>
      <c r="K560" s="1"/>
      <c r="L560" s="1"/>
      <c r="M560" s="1"/>
      <c r="N560" s="1"/>
      <c r="O560" s="1"/>
      <c r="P560" s="1"/>
      <c r="Q560" s="1"/>
      <c r="R560" s="1"/>
      <c r="S560" s="3"/>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row>
    <row r="561" spans="4:43" ht="14.25" hidden="1" customHeight="1">
      <c r="D561" s="3"/>
      <c r="E561" s="1"/>
      <c r="F561" s="1"/>
      <c r="G561" s="1"/>
      <c r="H561" s="1"/>
      <c r="I561" s="1"/>
      <c r="J561" s="1"/>
      <c r="K561" s="1"/>
      <c r="L561" s="1"/>
      <c r="M561" s="1"/>
      <c r="N561" s="1"/>
      <c r="O561" s="1"/>
      <c r="P561" s="1"/>
      <c r="Q561" s="1"/>
      <c r="R561" s="1"/>
      <c r="S561" s="3"/>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row>
    <row r="562" spans="4:43" ht="14.25" hidden="1" customHeight="1">
      <c r="D562" s="3"/>
      <c r="E562" s="1"/>
      <c r="F562" s="1"/>
      <c r="G562" s="1"/>
      <c r="H562" s="1"/>
      <c r="I562" s="1"/>
      <c r="J562" s="1"/>
      <c r="K562" s="1"/>
      <c r="L562" s="1"/>
      <c r="M562" s="1"/>
      <c r="N562" s="1"/>
      <c r="O562" s="1"/>
      <c r="P562" s="1"/>
      <c r="Q562" s="1"/>
      <c r="R562" s="1"/>
      <c r="S562" s="3"/>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row>
    <row r="563" spans="4:43" ht="14.25" hidden="1" customHeight="1">
      <c r="D563" s="3"/>
      <c r="E563" s="1"/>
      <c r="F563" s="1"/>
      <c r="G563" s="1"/>
      <c r="H563" s="1"/>
      <c r="I563" s="1"/>
      <c r="J563" s="1"/>
      <c r="K563" s="1"/>
      <c r="L563" s="1"/>
      <c r="M563" s="1"/>
      <c r="N563" s="1"/>
      <c r="O563" s="1"/>
      <c r="P563" s="1"/>
      <c r="Q563" s="1"/>
      <c r="R563" s="1"/>
      <c r="S563" s="3"/>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row>
    <row r="564" spans="4:43" ht="14.25" hidden="1" customHeight="1">
      <c r="D564" s="3"/>
      <c r="E564" s="1"/>
      <c r="F564" s="1"/>
      <c r="G564" s="1"/>
      <c r="H564" s="1"/>
      <c r="I564" s="1"/>
      <c r="J564" s="1"/>
      <c r="K564" s="1"/>
      <c r="L564" s="1"/>
      <c r="M564" s="1"/>
      <c r="N564" s="1"/>
      <c r="O564" s="1"/>
      <c r="P564" s="1"/>
      <c r="Q564" s="1"/>
      <c r="R564" s="1"/>
      <c r="S564" s="3"/>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row>
    <row r="565" spans="4:43" ht="14.25" hidden="1" customHeight="1">
      <c r="D565" s="3"/>
      <c r="E565" s="1"/>
      <c r="F565" s="1"/>
      <c r="G565" s="1"/>
      <c r="H565" s="1"/>
      <c r="I565" s="1"/>
      <c r="J565" s="1"/>
      <c r="K565" s="1"/>
      <c r="L565" s="1"/>
      <c r="M565" s="1"/>
      <c r="N565" s="1"/>
      <c r="O565" s="1"/>
      <c r="P565" s="1"/>
      <c r="Q565" s="1"/>
      <c r="R565" s="1"/>
      <c r="S565" s="3"/>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row>
    <row r="566" spans="4:43" ht="14.25" hidden="1" customHeight="1">
      <c r="D566" s="3"/>
      <c r="E566" s="1"/>
      <c r="F566" s="1"/>
      <c r="G566" s="1"/>
      <c r="H566" s="1"/>
      <c r="I566" s="1"/>
      <c r="J566" s="1"/>
      <c r="K566" s="1"/>
      <c r="L566" s="1"/>
      <c r="M566" s="1"/>
      <c r="N566" s="1"/>
      <c r="O566" s="1"/>
      <c r="P566" s="1"/>
      <c r="Q566" s="1"/>
      <c r="R566" s="1"/>
      <c r="S566" s="3"/>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row>
    <row r="567" spans="4:43" ht="14.25" hidden="1" customHeight="1">
      <c r="D567" s="3"/>
      <c r="E567" s="1"/>
      <c r="F567" s="1"/>
      <c r="G567" s="1"/>
      <c r="H567" s="1"/>
      <c r="I567" s="1"/>
      <c r="J567" s="1"/>
      <c r="K567" s="1"/>
      <c r="L567" s="1"/>
      <c r="M567" s="1"/>
      <c r="N567" s="1"/>
      <c r="O567" s="1"/>
      <c r="P567" s="1"/>
      <c r="Q567" s="1"/>
      <c r="R567" s="1"/>
      <c r="S567" s="3"/>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row>
    <row r="568" spans="4:43" ht="14.25" hidden="1" customHeight="1">
      <c r="D568" s="3"/>
      <c r="E568" s="1"/>
      <c r="F568" s="1"/>
      <c r="G568" s="1"/>
      <c r="H568" s="1"/>
      <c r="I568" s="1"/>
      <c r="J568" s="1"/>
      <c r="K568" s="1"/>
      <c r="L568" s="1"/>
      <c r="M568" s="1"/>
      <c r="N568" s="1"/>
      <c r="O568" s="1"/>
      <c r="P568" s="1"/>
      <c r="Q568" s="1"/>
      <c r="R568" s="1"/>
      <c r="S568" s="3"/>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row>
    <row r="569" spans="4:43" ht="14.25" hidden="1" customHeight="1">
      <c r="D569" s="3"/>
      <c r="E569" s="1"/>
      <c r="F569" s="1"/>
      <c r="G569" s="1"/>
      <c r="H569" s="1"/>
      <c r="I569" s="1"/>
      <c r="J569" s="1"/>
      <c r="K569" s="1"/>
      <c r="L569" s="1"/>
      <c r="M569" s="1"/>
      <c r="N569" s="1"/>
      <c r="O569" s="1"/>
      <c r="P569" s="1"/>
      <c r="Q569" s="1"/>
      <c r="R569" s="1"/>
      <c r="S569" s="3"/>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row>
    <row r="570" spans="4:43" ht="14.25" hidden="1" customHeight="1">
      <c r="D570" s="3"/>
      <c r="E570" s="1"/>
      <c r="F570" s="1"/>
      <c r="G570" s="1"/>
      <c r="H570" s="1"/>
      <c r="I570" s="1"/>
      <c r="J570" s="1"/>
      <c r="K570" s="1"/>
      <c r="L570" s="1"/>
      <c r="M570" s="1"/>
      <c r="N570" s="1"/>
      <c r="O570" s="1"/>
      <c r="P570" s="1"/>
      <c r="Q570" s="1"/>
      <c r="R570" s="1"/>
      <c r="S570" s="3"/>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row>
    <row r="571" spans="4:43" ht="14.25" hidden="1" customHeight="1">
      <c r="D571" s="3"/>
      <c r="E571" s="1"/>
      <c r="F571" s="1"/>
      <c r="G571" s="1"/>
      <c r="H571" s="1"/>
      <c r="I571" s="1"/>
      <c r="J571" s="1"/>
      <c r="K571" s="1"/>
      <c r="L571" s="1"/>
      <c r="M571" s="1"/>
      <c r="N571" s="1"/>
      <c r="O571" s="1"/>
      <c r="P571" s="1"/>
      <c r="Q571" s="1"/>
      <c r="R571" s="1"/>
      <c r="S571" s="3"/>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row>
    <row r="572" spans="4:43" ht="14.25" hidden="1" customHeight="1">
      <c r="D572" s="3"/>
      <c r="E572" s="1"/>
      <c r="F572" s="1"/>
      <c r="G572" s="1"/>
      <c r="H572" s="1"/>
      <c r="I572" s="1"/>
      <c r="J572" s="1"/>
      <c r="K572" s="1"/>
      <c r="L572" s="1"/>
      <c r="M572" s="1"/>
      <c r="N572" s="1"/>
      <c r="O572" s="1"/>
      <c r="P572" s="1"/>
      <c r="Q572" s="1"/>
      <c r="R572" s="1"/>
      <c r="S572" s="3"/>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row>
    <row r="573" spans="4:43" ht="14.25" hidden="1" customHeight="1">
      <c r="D573" s="3"/>
      <c r="E573" s="1"/>
      <c r="F573" s="1"/>
      <c r="G573" s="1"/>
      <c r="H573" s="1"/>
      <c r="I573" s="1"/>
      <c r="J573" s="1"/>
      <c r="K573" s="1"/>
      <c r="L573" s="1"/>
      <c r="M573" s="1"/>
      <c r="N573" s="1"/>
      <c r="O573" s="1"/>
      <c r="P573" s="1"/>
      <c r="Q573" s="1"/>
      <c r="R573" s="1"/>
      <c r="S573" s="3"/>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row>
    <row r="574" spans="4:43" ht="14.25" hidden="1" customHeight="1">
      <c r="D574" s="3"/>
      <c r="E574" s="1"/>
      <c r="F574" s="1"/>
      <c r="G574" s="1"/>
      <c r="H574" s="1"/>
      <c r="I574" s="1"/>
      <c r="J574" s="1"/>
      <c r="K574" s="1"/>
      <c r="L574" s="1"/>
      <c r="M574" s="1"/>
      <c r="N574" s="1"/>
      <c r="O574" s="1"/>
      <c r="P574" s="1"/>
      <c r="Q574" s="1"/>
      <c r="R574" s="1"/>
      <c r="S574" s="3"/>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row>
    <row r="575" spans="4:43" ht="14.25" hidden="1" customHeight="1">
      <c r="D575" s="3"/>
      <c r="E575" s="1"/>
      <c r="F575" s="1"/>
      <c r="G575" s="1"/>
      <c r="H575" s="1"/>
      <c r="I575" s="1"/>
      <c r="J575" s="1"/>
      <c r="K575" s="1"/>
      <c r="L575" s="1"/>
      <c r="M575" s="1"/>
      <c r="N575" s="1"/>
      <c r="O575" s="1"/>
      <c r="P575" s="1"/>
      <c r="Q575" s="1"/>
      <c r="R575" s="1"/>
      <c r="S575" s="3"/>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row>
    <row r="576" spans="4:43" ht="14.25" hidden="1" customHeight="1">
      <c r="D576" s="3"/>
      <c r="E576" s="1"/>
      <c r="F576" s="1"/>
      <c r="G576" s="1"/>
      <c r="H576" s="1"/>
      <c r="I576" s="1"/>
      <c r="J576" s="1"/>
      <c r="K576" s="1"/>
      <c r="L576" s="1"/>
      <c r="M576" s="1"/>
      <c r="N576" s="1"/>
      <c r="O576" s="1"/>
      <c r="P576" s="1"/>
      <c r="Q576" s="1"/>
      <c r="R576" s="1"/>
      <c r="S576" s="3"/>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row>
    <row r="577" spans="4:43" ht="14.25" hidden="1" customHeight="1">
      <c r="D577" s="3"/>
      <c r="E577" s="1"/>
      <c r="F577" s="1"/>
      <c r="G577" s="1"/>
      <c r="H577" s="1"/>
      <c r="I577" s="1"/>
      <c r="J577" s="1"/>
      <c r="K577" s="1"/>
      <c r="L577" s="1"/>
      <c r="M577" s="1"/>
      <c r="N577" s="1"/>
      <c r="O577" s="1"/>
      <c r="P577" s="1"/>
      <c r="Q577" s="1"/>
      <c r="R577" s="1"/>
      <c r="S577" s="3"/>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row>
    <row r="578" spans="4:43" ht="14.25" hidden="1" customHeight="1">
      <c r="D578" s="3"/>
      <c r="E578" s="1"/>
      <c r="F578" s="1"/>
      <c r="G578" s="1"/>
      <c r="H578" s="1"/>
      <c r="I578" s="1"/>
      <c r="J578" s="1"/>
      <c r="K578" s="1"/>
      <c r="L578" s="1"/>
      <c r="M578" s="1"/>
      <c r="N578" s="1"/>
      <c r="O578" s="1"/>
      <c r="P578" s="1"/>
      <c r="Q578" s="1"/>
      <c r="R578" s="1"/>
      <c r="S578" s="3"/>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row>
    <row r="579" spans="4:43" ht="14.25" hidden="1" customHeight="1">
      <c r="D579" s="3"/>
      <c r="E579" s="1"/>
      <c r="F579" s="1"/>
      <c r="G579" s="1"/>
      <c r="H579" s="1"/>
      <c r="I579" s="1"/>
      <c r="J579" s="1"/>
      <c r="K579" s="1"/>
      <c r="L579" s="1"/>
      <c r="M579" s="1"/>
      <c r="N579" s="1"/>
      <c r="O579" s="1"/>
      <c r="P579" s="1"/>
      <c r="Q579" s="1"/>
      <c r="R579" s="1"/>
      <c r="S579" s="3"/>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row>
    <row r="580" spans="4:43" ht="14.25" hidden="1" customHeight="1">
      <c r="D580" s="3"/>
      <c r="E580" s="1"/>
      <c r="F580" s="1"/>
      <c r="G580" s="1"/>
      <c r="H580" s="1"/>
      <c r="I580" s="1"/>
      <c r="J580" s="1"/>
      <c r="K580" s="1"/>
      <c r="L580" s="1"/>
      <c r="M580" s="1"/>
      <c r="N580" s="1"/>
      <c r="O580" s="1"/>
      <c r="P580" s="1"/>
      <c r="Q580" s="1"/>
      <c r="R580" s="1"/>
      <c r="S580" s="3"/>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row>
    <row r="581" spans="4:43" ht="14.25" hidden="1" customHeight="1">
      <c r="D581" s="3"/>
      <c r="E581" s="1"/>
      <c r="F581" s="1"/>
      <c r="G581" s="1"/>
      <c r="H581" s="1"/>
      <c r="I581" s="1"/>
      <c r="J581" s="1"/>
      <c r="K581" s="1"/>
      <c r="L581" s="1"/>
      <c r="M581" s="1"/>
      <c r="N581" s="1"/>
      <c r="O581" s="1"/>
      <c r="P581" s="1"/>
      <c r="Q581" s="1"/>
      <c r="R581" s="1"/>
      <c r="S581" s="3"/>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row>
    <row r="582" spans="4:43" ht="14.25" hidden="1" customHeight="1">
      <c r="D582" s="3"/>
      <c r="E582" s="1"/>
      <c r="F582" s="1"/>
      <c r="G582" s="1"/>
      <c r="H582" s="1"/>
      <c r="I582" s="1"/>
      <c r="J582" s="1"/>
      <c r="K582" s="1"/>
      <c r="L582" s="1"/>
      <c r="M582" s="1"/>
      <c r="N582" s="1"/>
      <c r="O582" s="1"/>
      <c r="P582" s="1"/>
      <c r="Q582" s="1"/>
      <c r="R582" s="1"/>
      <c r="S582" s="3"/>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row>
    <row r="583" spans="4:43" ht="14.25" hidden="1" customHeight="1">
      <c r="D583" s="3"/>
      <c r="E583" s="1"/>
      <c r="F583" s="1"/>
      <c r="G583" s="1"/>
      <c r="H583" s="1"/>
      <c r="I583" s="1"/>
      <c r="J583" s="1"/>
      <c r="K583" s="1"/>
      <c r="L583" s="1"/>
      <c r="M583" s="1"/>
      <c r="N583" s="1"/>
      <c r="O583" s="1"/>
      <c r="P583" s="1"/>
      <c r="Q583" s="1"/>
      <c r="R583" s="1"/>
      <c r="S583" s="3"/>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row>
    <row r="584" spans="4:43" ht="14.25" hidden="1" customHeight="1">
      <c r="D584" s="3"/>
      <c r="E584" s="1"/>
      <c r="F584" s="1"/>
      <c r="G584" s="1"/>
      <c r="H584" s="1"/>
      <c r="I584" s="1"/>
      <c r="J584" s="1"/>
      <c r="K584" s="1"/>
      <c r="L584" s="1"/>
      <c r="M584" s="1"/>
      <c r="N584" s="1"/>
      <c r="O584" s="1"/>
      <c r="P584" s="1"/>
      <c r="Q584" s="1"/>
      <c r="R584" s="1"/>
      <c r="S584" s="3"/>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row>
    <row r="585" spans="4:43" ht="14.25" hidden="1" customHeight="1">
      <c r="D585" s="3"/>
      <c r="E585" s="1"/>
      <c r="F585" s="1"/>
      <c r="G585" s="1"/>
      <c r="H585" s="1"/>
      <c r="I585" s="1"/>
      <c r="J585" s="1"/>
      <c r="K585" s="1"/>
      <c r="L585" s="1"/>
      <c r="M585" s="1"/>
      <c r="N585" s="1"/>
      <c r="O585" s="1"/>
      <c r="P585" s="1"/>
      <c r="Q585" s="1"/>
      <c r="R585" s="1"/>
      <c r="S585" s="3"/>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row>
    <row r="586" spans="4:43" ht="14.25" hidden="1" customHeight="1">
      <c r="D586" s="3"/>
      <c r="E586" s="1"/>
      <c r="F586" s="1"/>
      <c r="G586" s="1"/>
      <c r="H586" s="1"/>
      <c r="I586" s="1"/>
      <c r="J586" s="1"/>
      <c r="K586" s="1"/>
      <c r="L586" s="1"/>
      <c r="M586" s="1"/>
      <c r="N586" s="1"/>
      <c r="O586" s="1"/>
      <c r="P586" s="1"/>
      <c r="Q586" s="1"/>
      <c r="R586" s="1"/>
      <c r="S586" s="3"/>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row>
    <row r="587" spans="4:43" ht="14.25" hidden="1" customHeight="1">
      <c r="D587" s="3"/>
      <c r="E587" s="1"/>
      <c r="F587" s="1"/>
      <c r="G587" s="1"/>
      <c r="H587" s="1"/>
      <c r="I587" s="1"/>
      <c r="J587" s="1"/>
      <c r="K587" s="1"/>
      <c r="L587" s="1"/>
      <c r="M587" s="1"/>
      <c r="N587" s="1"/>
      <c r="O587" s="1"/>
      <c r="P587" s="1"/>
      <c r="Q587" s="1"/>
      <c r="R587" s="1"/>
      <c r="S587" s="3"/>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row>
    <row r="588" spans="4:43" ht="14.25" hidden="1" customHeight="1">
      <c r="D588" s="3"/>
      <c r="E588" s="1"/>
      <c r="F588" s="1"/>
      <c r="G588" s="1"/>
      <c r="H588" s="1"/>
      <c r="I588" s="1"/>
      <c r="J588" s="1"/>
      <c r="K588" s="1"/>
      <c r="L588" s="1"/>
      <c r="M588" s="1"/>
      <c r="N588" s="1"/>
      <c r="O588" s="1"/>
      <c r="P588" s="1"/>
      <c r="Q588" s="1"/>
      <c r="R588" s="1"/>
      <c r="S588" s="3"/>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row>
    <row r="589" spans="4:43" ht="14.25" hidden="1" customHeight="1">
      <c r="D589" s="3"/>
      <c r="E589" s="1"/>
      <c r="F589" s="1"/>
      <c r="G589" s="1"/>
      <c r="H589" s="1"/>
      <c r="I589" s="1"/>
      <c r="J589" s="1"/>
      <c r="K589" s="1"/>
      <c r="L589" s="1"/>
      <c r="M589" s="1"/>
      <c r="N589" s="1"/>
      <c r="O589" s="1"/>
      <c r="P589" s="1"/>
      <c r="Q589" s="1"/>
      <c r="R589" s="1"/>
      <c r="S589" s="3"/>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row>
    <row r="590" spans="4:43" ht="14.25" hidden="1" customHeight="1">
      <c r="D590" s="3"/>
      <c r="E590" s="1"/>
      <c r="F590" s="1"/>
      <c r="G590" s="1"/>
      <c r="H590" s="1"/>
      <c r="I590" s="1"/>
      <c r="J590" s="1"/>
      <c r="K590" s="1"/>
      <c r="L590" s="1"/>
      <c r="M590" s="1"/>
      <c r="N590" s="1"/>
      <c r="O590" s="1"/>
      <c r="P590" s="1"/>
      <c r="Q590" s="1"/>
      <c r="R590" s="1"/>
      <c r="S590" s="3"/>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row>
    <row r="591" spans="4:43" ht="14.25" hidden="1" customHeight="1">
      <c r="D591" s="3"/>
      <c r="E591" s="1"/>
      <c r="F591" s="1"/>
      <c r="G591" s="1"/>
      <c r="H591" s="1"/>
      <c r="I591" s="1"/>
      <c r="J591" s="1"/>
      <c r="K591" s="1"/>
      <c r="L591" s="1"/>
      <c r="M591" s="1"/>
      <c r="N591" s="1"/>
      <c r="O591" s="1"/>
      <c r="P591" s="1"/>
      <c r="Q591" s="1"/>
      <c r="R591" s="1"/>
      <c r="S591" s="3"/>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row>
    <row r="592" spans="4:43" ht="14.25" hidden="1" customHeight="1">
      <c r="D592" s="3"/>
      <c r="E592" s="1"/>
      <c r="F592" s="1"/>
      <c r="G592" s="1"/>
      <c r="H592" s="1"/>
      <c r="I592" s="1"/>
      <c r="J592" s="1"/>
      <c r="K592" s="1"/>
      <c r="L592" s="1"/>
      <c r="M592" s="1"/>
      <c r="N592" s="1"/>
      <c r="O592" s="1"/>
      <c r="P592" s="1"/>
      <c r="Q592" s="1"/>
      <c r="R592" s="1"/>
      <c r="S592" s="3"/>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row>
    <row r="593" spans="4:43" ht="14.25" hidden="1" customHeight="1">
      <c r="D593" s="3"/>
      <c r="E593" s="1"/>
      <c r="F593" s="1"/>
      <c r="G593" s="1"/>
      <c r="H593" s="1"/>
      <c r="I593" s="1"/>
      <c r="J593" s="1"/>
      <c r="K593" s="1"/>
      <c r="L593" s="1"/>
      <c r="M593" s="1"/>
      <c r="N593" s="1"/>
      <c r="O593" s="1"/>
      <c r="P593" s="1"/>
      <c r="Q593" s="1"/>
      <c r="R593" s="1"/>
      <c r="S593" s="3"/>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row>
    <row r="594" spans="4:43" ht="14.25" hidden="1" customHeight="1">
      <c r="D594" s="3"/>
      <c r="E594" s="1"/>
      <c r="F594" s="1"/>
      <c r="G594" s="1"/>
      <c r="H594" s="1"/>
      <c r="I594" s="1"/>
      <c r="J594" s="1"/>
      <c r="K594" s="1"/>
      <c r="L594" s="1"/>
      <c r="M594" s="1"/>
      <c r="N594" s="1"/>
      <c r="O594" s="1"/>
      <c r="P594" s="1"/>
      <c r="Q594" s="1"/>
      <c r="R594" s="1"/>
      <c r="S594" s="3"/>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row>
    <row r="595" spans="4:43" ht="14.25" hidden="1" customHeight="1">
      <c r="D595" s="3"/>
      <c r="E595" s="1"/>
      <c r="F595" s="1"/>
      <c r="G595" s="1"/>
      <c r="H595" s="1"/>
      <c r="I595" s="1"/>
      <c r="J595" s="1"/>
      <c r="K595" s="1"/>
      <c r="L595" s="1"/>
      <c r="M595" s="1"/>
      <c r="N595" s="1"/>
      <c r="O595" s="1"/>
      <c r="P595" s="1"/>
      <c r="Q595" s="1"/>
      <c r="R595" s="1"/>
      <c r="S595" s="3"/>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row>
    <row r="596" spans="4:43" ht="14.25" hidden="1" customHeight="1">
      <c r="D596" s="3"/>
      <c r="E596" s="1"/>
      <c r="F596" s="1"/>
      <c r="G596" s="1"/>
      <c r="H596" s="1"/>
      <c r="I596" s="1"/>
      <c r="J596" s="1"/>
      <c r="K596" s="1"/>
      <c r="L596" s="1"/>
      <c r="M596" s="1"/>
      <c r="N596" s="1"/>
      <c r="O596" s="1"/>
      <c r="P596" s="1"/>
      <c r="Q596" s="1"/>
      <c r="R596" s="1"/>
      <c r="S596" s="3"/>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row>
    <row r="597" spans="4:43" ht="14.25" hidden="1" customHeight="1">
      <c r="D597" s="3"/>
      <c r="E597" s="1"/>
      <c r="F597" s="1"/>
      <c r="G597" s="1"/>
      <c r="H597" s="1"/>
      <c r="I597" s="1"/>
      <c r="J597" s="1"/>
      <c r="K597" s="1"/>
      <c r="L597" s="1"/>
      <c r="M597" s="1"/>
      <c r="N597" s="1"/>
      <c r="O597" s="1"/>
      <c r="P597" s="1"/>
      <c r="Q597" s="1"/>
      <c r="R597" s="1"/>
      <c r="S597" s="3"/>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row>
    <row r="598" spans="4:43" ht="14.25" hidden="1" customHeight="1">
      <c r="D598" s="3"/>
      <c r="E598" s="1"/>
      <c r="F598" s="1"/>
      <c r="G598" s="1"/>
      <c r="H598" s="1"/>
      <c r="I598" s="1"/>
      <c r="J598" s="1"/>
      <c r="K598" s="1"/>
      <c r="L598" s="1"/>
      <c r="M598" s="1"/>
      <c r="N598" s="1"/>
      <c r="O598" s="1"/>
      <c r="P598" s="1"/>
      <c r="Q598" s="1"/>
      <c r="R598" s="1"/>
      <c r="S598" s="3"/>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row>
    <row r="599" spans="4:43" ht="14.25" hidden="1" customHeight="1">
      <c r="D599" s="3"/>
      <c r="E599" s="1"/>
      <c r="F599" s="1"/>
      <c r="G599" s="1"/>
      <c r="H599" s="1"/>
      <c r="I599" s="1"/>
      <c r="J599" s="1"/>
      <c r="K599" s="1"/>
      <c r="L599" s="1"/>
      <c r="M599" s="1"/>
      <c r="N599" s="1"/>
      <c r="O599" s="1"/>
      <c r="P599" s="1"/>
      <c r="Q599" s="1"/>
      <c r="R599" s="1"/>
      <c r="S599" s="3"/>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row>
    <row r="600" spans="4:43" ht="14.25" hidden="1" customHeight="1">
      <c r="D600" s="3"/>
      <c r="E600" s="1"/>
      <c r="F600" s="1"/>
      <c r="G600" s="1"/>
      <c r="H600" s="1"/>
      <c r="I600" s="1"/>
      <c r="J600" s="1"/>
      <c r="K600" s="1"/>
      <c r="L600" s="1"/>
      <c r="M600" s="1"/>
      <c r="N600" s="1"/>
      <c r="O600" s="1"/>
      <c r="P600" s="1"/>
      <c r="Q600" s="1"/>
      <c r="R600" s="1"/>
      <c r="S600" s="3"/>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row>
    <row r="601" spans="4:43" ht="14.25" hidden="1" customHeight="1">
      <c r="D601" s="3"/>
      <c r="E601" s="1"/>
      <c r="F601" s="1"/>
      <c r="G601" s="1"/>
      <c r="H601" s="1"/>
      <c r="I601" s="1"/>
      <c r="J601" s="1"/>
      <c r="K601" s="1"/>
      <c r="L601" s="1"/>
      <c r="M601" s="1"/>
      <c r="N601" s="1"/>
      <c r="O601" s="1"/>
      <c r="P601" s="1"/>
      <c r="Q601" s="1"/>
      <c r="R601" s="1"/>
      <c r="S601" s="3"/>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row>
    <row r="602" spans="4:43" ht="14.25" hidden="1" customHeight="1">
      <c r="D602" s="3"/>
      <c r="E602" s="1"/>
      <c r="F602" s="1"/>
      <c r="G602" s="1"/>
      <c r="H602" s="1"/>
      <c r="I602" s="1"/>
      <c r="J602" s="1"/>
      <c r="K602" s="1"/>
      <c r="L602" s="1"/>
      <c r="M602" s="1"/>
      <c r="N602" s="1"/>
      <c r="O602" s="1"/>
      <c r="P602" s="1"/>
      <c r="Q602" s="1"/>
      <c r="R602" s="1"/>
      <c r="S602" s="3"/>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row>
    <row r="603" spans="4:43" ht="14.25" hidden="1" customHeight="1">
      <c r="D603" s="3"/>
      <c r="E603" s="1"/>
      <c r="F603" s="1"/>
      <c r="G603" s="1"/>
      <c r="H603" s="1"/>
      <c r="I603" s="1"/>
      <c r="J603" s="1"/>
      <c r="K603" s="1"/>
      <c r="L603" s="1"/>
      <c r="M603" s="1"/>
      <c r="N603" s="1"/>
      <c r="O603" s="1"/>
      <c r="P603" s="1"/>
      <c r="Q603" s="1"/>
      <c r="R603" s="1"/>
      <c r="S603" s="3"/>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row>
    <row r="604" spans="4:43" ht="14.25" hidden="1" customHeight="1">
      <c r="D604" s="3"/>
      <c r="E604" s="1"/>
      <c r="F604" s="1"/>
      <c r="G604" s="1"/>
      <c r="H604" s="1"/>
      <c r="I604" s="1"/>
      <c r="J604" s="1"/>
      <c r="K604" s="1"/>
      <c r="L604" s="1"/>
      <c r="M604" s="1"/>
      <c r="N604" s="1"/>
      <c r="O604" s="1"/>
      <c r="P604" s="1"/>
      <c r="Q604" s="1"/>
      <c r="R604" s="1"/>
      <c r="S604" s="3"/>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row>
    <row r="605" spans="4:43" ht="14.25" hidden="1" customHeight="1">
      <c r="D605" s="3"/>
      <c r="E605" s="1"/>
      <c r="F605" s="1"/>
      <c r="G605" s="1"/>
      <c r="H605" s="1"/>
      <c r="I605" s="1"/>
      <c r="J605" s="1"/>
      <c r="K605" s="1"/>
      <c r="L605" s="1"/>
      <c r="M605" s="1"/>
      <c r="N605" s="1"/>
      <c r="O605" s="1"/>
      <c r="P605" s="1"/>
      <c r="Q605" s="1"/>
      <c r="R605" s="1"/>
      <c r="S605" s="3"/>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row>
    <row r="606" spans="4:43" ht="14.25" hidden="1" customHeight="1">
      <c r="D606" s="3"/>
      <c r="E606" s="1"/>
      <c r="F606" s="1"/>
      <c r="G606" s="1"/>
      <c r="H606" s="1"/>
      <c r="I606" s="1"/>
      <c r="J606" s="1"/>
      <c r="K606" s="1"/>
      <c r="L606" s="1"/>
      <c r="M606" s="1"/>
      <c r="N606" s="1"/>
      <c r="O606" s="1"/>
      <c r="P606" s="1"/>
      <c r="Q606" s="1"/>
      <c r="R606" s="1"/>
      <c r="S606" s="3"/>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row>
    <row r="607" spans="4:43" ht="14.25" hidden="1" customHeight="1">
      <c r="D607" s="3"/>
      <c r="E607" s="1"/>
      <c r="F607" s="1"/>
      <c r="G607" s="1"/>
      <c r="H607" s="1"/>
      <c r="I607" s="1"/>
      <c r="J607" s="1"/>
      <c r="K607" s="1"/>
      <c r="L607" s="1"/>
      <c r="M607" s="1"/>
      <c r="N607" s="1"/>
      <c r="O607" s="1"/>
      <c r="P607" s="1"/>
      <c r="Q607" s="1"/>
      <c r="R607" s="1"/>
      <c r="S607" s="3"/>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row>
    <row r="608" spans="4:43" ht="14.25" hidden="1" customHeight="1">
      <c r="D608" s="3"/>
      <c r="E608" s="1"/>
      <c r="F608" s="1"/>
      <c r="G608" s="1"/>
      <c r="H608" s="1"/>
      <c r="I608" s="1"/>
      <c r="J608" s="1"/>
      <c r="K608" s="1"/>
      <c r="L608" s="1"/>
      <c r="M608" s="1"/>
      <c r="N608" s="1"/>
      <c r="O608" s="1"/>
      <c r="P608" s="1"/>
      <c r="Q608" s="1"/>
      <c r="R608" s="1"/>
      <c r="S608" s="3"/>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row>
    <row r="609" spans="4:43" ht="14.25" hidden="1" customHeight="1">
      <c r="D609" s="3"/>
      <c r="E609" s="1"/>
      <c r="F609" s="1"/>
      <c r="G609" s="1"/>
      <c r="H609" s="1"/>
      <c r="I609" s="1"/>
      <c r="J609" s="1"/>
      <c r="K609" s="1"/>
      <c r="L609" s="1"/>
      <c r="M609" s="1"/>
      <c r="N609" s="1"/>
      <c r="O609" s="1"/>
      <c r="P609" s="1"/>
      <c r="Q609" s="1"/>
      <c r="R609" s="1"/>
      <c r="S609" s="3"/>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row>
    <row r="610" spans="4:43" ht="14.25" hidden="1" customHeight="1">
      <c r="D610" s="3"/>
      <c r="E610" s="1"/>
      <c r="F610" s="1"/>
      <c r="G610" s="1"/>
      <c r="H610" s="1"/>
      <c r="I610" s="1"/>
      <c r="J610" s="1"/>
      <c r="K610" s="1"/>
      <c r="L610" s="1"/>
      <c r="M610" s="1"/>
      <c r="N610" s="1"/>
      <c r="O610" s="1"/>
      <c r="P610" s="1"/>
      <c r="Q610" s="1"/>
      <c r="R610" s="1"/>
      <c r="S610" s="3"/>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row>
    <row r="611" spans="4:43" ht="14.25" hidden="1" customHeight="1">
      <c r="D611" s="3"/>
      <c r="E611" s="1"/>
      <c r="F611" s="1"/>
      <c r="G611" s="1"/>
      <c r="H611" s="1"/>
      <c r="I611" s="1"/>
      <c r="J611" s="1"/>
      <c r="K611" s="1"/>
      <c r="L611" s="1"/>
      <c r="M611" s="1"/>
      <c r="N611" s="1"/>
      <c r="O611" s="1"/>
      <c r="P611" s="1"/>
      <c r="Q611" s="1"/>
      <c r="R611" s="1"/>
      <c r="S611" s="3"/>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row>
    <row r="612" spans="4:43" ht="14.25" hidden="1" customHeight="1">
      <c r="D612" s="3"/>
      <c r="E612" s="1"/>
      <c r="F612" s="1"/>
      <c r="G612" s="1"/>
      <c r="H612" s="1"/>
      <c r="I612" s="1"/>
      <c r="J612" s="1"/>
      <c r="K612" s="1"/>
      <c r="L612" s="1"/>
      <c r="M612" s="1"/>
      <c r="N612" s="1"/>
      <c r="O612" s="1"/>
      <c r="P612" s="1"/>
      <c r="Q612" s="1"/>
      <c r="R612" s="1"/>
      <c r="S612" s="3"/>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row>
    <row r="613" spans="4:43" ht="14.25" hidden="1" customHeight="1">
      <c r="D613" s="3"/>
      <c r="E613" s="1"/>
      <c r="F613" s="1"/>
      <c r="G613" s="1"/>
      <c r="H613" s="1"/>
      <c r="I613" s="1"/>
      <c r="J613" s="1"/>
      <c r="K613" s="1"/>
      <c r="L613" s="1"/>
      <c r="M613" s="1"/>
      <c r="N613" s="1"/>
      <c r="O613" s="1"/>
      <c r="P613" s="1"/>
      <c r="Q613" s="1"/>
      <c r="R613" s="1"/>
      <c r="S613" s="3"/>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row>
    <row r="614" spans="4:43" ht="14.25" hidden="1" customHeight="1">
      <c r="D614" s="3"/>
      <c r="E614" s="1"/>
      <c r="F614" s="1"/>
      <c r="G614" s="1"/>
      <c r="H614" s="1"/>
      <c r="I614" s="1"/>
      <c r="J614" s="1"/>
      <c r="K614" s="1"/>
      <c r="L614" s="1"/>
      <c r="M614" s="1"/>
      <c r="N614" s="1"/>
      <c r="O614" s="1"/>
      <c r="P614" s="1"/>
      <c r="Q614" s="1"/>
      <c r="R614" s="1"/>
      <c r="S614" s="3"/>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row>
    <row r="615" spans="4:43" ht="14.25" hidden="1" customHeight="1">
      <c r="D615" s="3"/>
      <c r="E615" s="1"/>
      <c r="F615" s="1"/>
      <c r="G615" s="1"/>
      <c r="H615" s="1"/>
      <c r="I615" s="1"/>
      <c r="J615" s="1"/>
      <c r="K615" s="1"/>
      <c r="L615" s="1"/>
      <c r="M615" s="1"/>
      <c r="N615" s="1"/>
      <c r="O615" s="1"/>
      <c r="P615" s="1"/>
      <c r="Q615" s="1"/>
      <c r="R615" s="1"/>
      <c r="S615" s="3"/>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row>
    <row r="616" spans="4:43" ht="14.25" hidden="1" customHeight="1">
      <c r="D616" s="3"/>
      <c r="E616" s="1"/>
      <c r="F616" s="1"/>
      <c r="G616" s="1"/>
      <c r="H616" s="1"/>
      <c r="I616" s="1"/>
      <c r="J616" s="1"/>
      <c r="K616" s="1"/>
      <c r="L616" s="1"/>
      <c r="M616" s="1"/>
      <c r="N616" s="1"/>
      <c r="O616" s="1"/>
      <c r="P616" s="1"/>
      <c r="Q616" s="1"/>
      <c r="R616" s="1"/>
      <c r="S616" s="3"/>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row>
    <row r="617" spans="4:43" ht="14.25" hidden="1" customHeight="1">
      <c r="D617" s="3"/>
      <c r="E617" s="1"/>
      <c r="F617" s="1"/>
      <c r="G617" s="1"/>
      <c r="H617" s="1"/>
      <c r="I617" s="1"/>
      <c r="J617" s="1"/>
      <c r="K617" s="1"/>
      <c r="L617" s="1"/>
      <c r="M617" s="1"/>
      <c r="N617" s="1"/>
      <c r="O617" s="1"/>
      <c r="P617" s="1"/>
      <c r="Q617" s="1"/>
      <c r="R617" s="1"/>
      <c r="S617" s="3"/>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row>
    <row r="618" spans="4:43" ht="14.25" hidden="1" customHeight="1">
      <c r="D618" s="3"/>
      <c r="E618" s="1"/>
      <c r="F618" s="1"/>
      <c r="G618" s="1"/>
      <c r="H618" s="1"/>
      <c r="I618" s="1"/>
      <c r="J618" s="1"/>
      <c r="K618" s="1"/>
      <c r="L618" s="1"/>
      <c r="M618" s="1"/>
      <c r="N618" s="1"/>
      <c r="O618" s="1"/>
      <c r="P618" s="1"/>
      <c r="Q618" s="1"/>
      <c r="R618" s="1"/>
      <c r="S618" s="3"/>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row>
    <row r="619" spans="4:43" ht="14.25" hidden="1" customHeight="1">
      <c r="D619" s="3"/>
      <c r="E619" s="1"/>
      <c r="F619" s="1"/>
      <c r="G619" s="1"/>
      <c r="H619" s="1"/>
      <c r="I619" s="1"/>
      <c r="J619" s="1"/>
      <c r="K619" s="1"/>
      <c r="L619" s="1"/>
      <c r="M619" s="1"/>
      <c r="N619" s="1"/>
      <c r="O619" s="1"/>
      <c r="P619" s="1"/>
      <c r="Q619" s="1"/>
      <c r="R619" s="1"/>
      <c r="S619" s="3"/>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row>
    <row r="620" spans="4:43" ht="14.25" hidden="1" customHeight="1">
      <c r="D620" s="3"/>
      <c r="E620" s="1"/>
      <c r="F620" s="1"/>
      <c r="G620" s="1"/>
      <c r="H620" s="1"/>
      <c r="I620" s="1"/>
      <c r="J620" s="1"/>
      <c r="K620" s="1"/>
      <c r="L620" s="1"/>
      <c r="M620" s="1"/>
      <c r="N620" s="1"/>
      <c r="O620" s="1"/>
      <c r="P620" s="1"/>
      <c r="Q620" s="1"/>
      <c r="R620" s="1"/>
      <c r="S620" s="3"/>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row>
    <row r="621" spans="4:43" ht="14.25" hidden="1" customHeight="1">
      <c r="D621" s="3"/>
      <c r="E621" s="1"/>
      <c r="F621" s="1"/>
      <c r="G621" s="1"/>
      <c r="H621" s="1"/>
      <c r="I621" s="1"/>
      <c r="J621" s="1"/>
      <c r="K621" s="1"/>
      <c r="L621" s="1"/>
      <c r="M621" s="1"/>
      <c r="N621" s="1"/>
      <c r="O621" s="1"/>
      <c r="P621" s="1"/>
      <c r="Q621" s="1"/>
      <c r="R621" s="1"/>
      <c r="S621" s="3"/>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row>
    <row r="622" spans="4:43" ht="14.25" hidden="1" customHeight="1">
      <c r="D622" s="3"/>
      <c r="E622" s="1"/>
      <c r="F622" s="1"/>
      <c r="G622" s="1"/>
      <c r="H622" s="1"/>
      <c r="I622" s="1"/>
      <c r="J622" s="1"/>
      <c r="K622" s="1"/>
      <c r="L622" s="1"/>
      <c r="M622" s="1"/>
      <c r="N622" s="1"/>
      <c r="O622" s="1"/>
      <c r="P622" s="1"/>
      <c r="Q622" s="1"/>
      <c r="R622" s="1"/>
      <c r="S622" s="3"/>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row>
    <row r="623" spans="4:43" ht="14.25" hidden="1" customHeight="1">
      <c r="D623" s="3"/>
      <c r="E623" s="1"/>
      <c r="F623" s="1"/>
      <c r="G623" s="1"/>
      <c r="H623" s="1"/>
      <c r="I623" s="1"/>
      <c r="J623" s="1"/>
      <c r="K623" s="1"/>
      <c r="L623" s="1"/>
      <c r="M623" s="1"/>
      <c r="N623" s="1"/>
      <c r="O623" s="1"/>
      <c r="P623" s="1"/>
      <c r="Q623" s="1"/>
      <c r="R623" s="1"/>
      <c r="S623" s="3"/>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row>
    <row r="624" spans="4:43" ht="14.25" hidden="1" customHeight="1">
      <c r="D624" s="3"/>
      <c r="E624" s="1"/>
      <c r="F624" s="1"/>
      <c r="G624" s="1"/>
      <c r="H624" s="1"/>
      <c r="I624" s="1"/>
      <c r="J624" s="1"/>
      <c r="K624" s="1"/>
      <c r="L624" s="1"/>
      <c r="M624" s="1"/>
      <c r="N624" s="1"/>
      <c r="O624" s="1"/>
      <c r="P624" s="1"/>
      <c r="Q624" s="1"/>
      <c r="R624" s="1"/>
      <c r="S624" s="3"/>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row>
    <row r="625" spans="4:43" ht="14.25" hidden="1" customHeight="1">
      <c r="D625" s="3"/>
      <c r="E625" s="1"/>
      <c r="F625" s="1"/>
      <c r="G625" s="1"/>
      <c r="H625" s="1"/>
      <c r="I625" s="1"/>
      <c r="J625" s="1"/>
      <c r="K625" s="1"/>
      <c r="L625" s="1"/>
      <c r="M625" s="1"/>
      <c r="N625" s="1"/>
      <c r="O625" s="1"/>
      <c r="P625" s="1"/>
      <c r="Q625" s="1"/>
      <c r="R625" s="1"/>
      <c r="S625" s="3"/>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row>
    <row r="626" spans="4:43" ht="14.25" hidden="1" customHeight="1">
      <c r="D626" s="3"/>
      <c r="E626" s="1"/>
      <c r="F626" s="1"/>
      <c r="G626" s="1"/>
      <c r="H626" s="1"/>
      <c r="I626" s="1"/>
      <c r="J626" s="1"/>
      <c r="K626" s="1"/>
      <c r="L626" s="1"/>
      <c r="M626" s="1"/>
      <c r="N626" s="1"/>
      <c r="O626" s="1"/>
      <c r="P626" s="1"/>
      <c r="Q626" s="1"/>
      <c r="R626" s="1"/>
      <c r="S626" s="3"/>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row>
    <row r="627" spans="4:43" ht="14.25" hidden="1" customHeight="1">
      <c r="D627" s="3"/>
      <c r="E627" s="1"/>
      <c r="F627" s="1"/>
      <c r="G627" s="1"/>
      <c r="H627" s="1"/>
      <c r="I627" s="1"/>
      <c r="J627" s="1"/>
      <c r="K627" s="1"/>
      <c r="L627" s="1"/>
      <c r="M627" s="1"/>
      <c r="N627" s="1"/>
      <c r="O627" s="1"/>
      <c r="P627" s="1"/>
      <c r="Q627" s="1"/>
      <c r="R627" s="1"/>
      <c r="S627" s="3"/>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row>
    <row r="628" spans="4:43" ht="14.25" hidden="1" customHeight="1">
      <c r="D628" s="3"/>
      <c r="E628" s="1"/>
      <c r="F628" s="1"/>
      <c r="G628" s="1"/>
      <c r="H628" s="1"/>
      <c r="I628" s="1"/>
      <c r="J628" s="1"/>
      <c r="K628" s="1"/>
      <c r="L628" s="1"/>
      <c r="M628" s="1"/>
      <c r="N628" s="1"/>
      <c r="O628" s="1"/>
      <c r="P628" s="1"/>
      <c r="Q628" s="1"/>
      <c r="R628" s="1"/>
      <c r="S628" s="3"/>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row>
    <row r="629" spans="4:43" ht="14.25" hidden="1" customHeight="1">
      <c r="D629" s="3"/>
      <c r="E629" s="1"/>
      <c r="F629" s="1"/>
      <c r="G629" s="1"/>
      <c r="H629" s="1"/>
      <c r="I629" s="1"/>
      <c r="J629" s="1"/>
      <c r="K629" s="1"/>
      <c r="L629" s="1"/>
      <c r="M629" s="1"/>
      <c r="N629" s="1"/>
      <c r="O629" s="1"/>
      <c r="P629" s="1"/>
      <c r="Q629" s="1"/>
      <c r="R629" s="1"/>
      <c r="S629" s="3"/>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row>
    <row r="630" spans="4:43" ht="14.25" hidden="1" customHeight="1">
      <c r="D630" s="3"/>
      <c r="E630" s="1"/>
      <c r="F630" s="1"/>
      <c r="G630" s="1"/>
      <c r="H630" s="1"/>
      <c r="I630" s="1"/>
      <c r="J630" s="1"/>
      <c r="K630" s="1"/>
      <c r="L630" s="1"/>
      <c r="M630" s="1"/>
      <c r="N630" s="1"/>
      <c r="O630" s="1"/>
      <c r="P630" s="1"/>
      <c r="Q630" s="1"/>
      <c r="R630" s="1"/>
      <c r="S630" s="3"/>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row>
    <row r="631" spans="4:43" ht="14.25" hidden="1" customHeight="1">
      <c r="D631" s="3"/>
      <c r="E631" s="1"/>
      <c r="F631" s="1"/>
      <c r="G631" s="1"/>
      <c r="H631" s="1"/>
      <c r="I631" s="1"/>
      <c r="J631" s="1"/>
      <c r="K631" s="1"/>
      <c r="L631" s="1"/>
      <c r="M631" s="1"/>
      <c r="N631" s="1"/>
      <c r="O631" s="1"/>
      <c r="P631" s="1"/>
      <c r="Q631" s="1"/>
      <c r="R631" s="1"/>
      <c r="S631" s="3"/>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row>
    <row r="632" spans="4:43" ht="14.25" hidden="1" customHeight="1">
      <c r="D632" s="3"/>
      <c r="E632" s="1"/>
      <c r="F632" s="1"/>
      <c r="G632" s="1"/>
      <c r="H632" s="1"/>
      <c r="I632" s="1"/>
      <c r="J632" s="1"/>
      <c r="K632" s="1"/>
      <c r="L632" s="1"/>
      <c r="M632" s="1"/>
      <c r="N632" s="1"/>
      <c r="O632" s="1"/>
      <c r="P632" s="1"/>
      <c r="Q632" s="1"/>
      <c r="R632" s="1"/>
      <c r="S632" s="3"/>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row>
    <row r="633" spans="4:43" ht="14.25" hidden="1" customHeight="1">
      <c r="D633" s="3"/>
      <c r="E633" s="1"/>
      <c r="F633" s="1"/>
      <c r="G633" s="1"/>
      <c r="H633" s="1"/>
      <c r="I633" s="1"/>
      <c r="J633" s="1"/>
      <c r="K633" s="1"/>
      <c r="L633" s="1"/>
      <c r="M633" s="1"/>
      <c r="N633" s="1"/>
      <c r="O633" s="1"/>
      <c r="P633" s="1"/>
      <c r="Q633" s="1"/>
      <c r="R633" s="1"/>
      <c r="S633" s="3"/>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row>
    <row r="634" spans="4:43" ht="14.25" hidden="1" customHeight="1">
      <c r="D634" s="3"/>
      <c r="E634" s="1"/>
      <c r="F634" s="1"/>
      <c r="G634" s="1"/>
      <c r="H634" s="1"/>
      <c r="I634" s="1"/>
      <c r="J634" s="1"/>
      <c r="K634" s="1"/>
      <c r="L634" s="1"/>
      <c r="M634" s="1"/>
      <c r="N634" s="1"/>
      <c r="O634" s="1"/>
      <c r="P634" s="1"/>
      <c r="Q634" s="1"/>
      <c r="R634" s="1"/>
      <c r="S634" s="3"/>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row>
    <row r="635" spans="4:43" ht="14.25" hidden="1" customHeight="1">
      <c r="D635" s="3"/>
      <c r="E635" s="1"/>
      <c r="F635" s="1"/>
      <c r="G635" s="1"/>
      <c r="H635" s="1"/>
      <c r="I635" s="1"/>
      <c r="J635" s="1"/>
      <c r="K635" s="1"/>
      <c r="L635" s="1"/>
      <c r="M635" s="1"/>
      <c r="N635" s="1"/>
      <c r="O635" s="1"/>
      <c r="P635" s="1"/>
      <c r="Q635" s="1"/>
      <c r="R635" s="1"/>
      <c r="S635" s="3"/>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row>
    <row r="636" spans="4:43" ht="14.25" hidden="1" customHeight="1">
      <c r="D636" s="3"/>
      <c r="E636" s="1"/>
      <c r="F636" s="1"/>
      <c r="G636" s="1"/>
      <c r="H636" s="1"/>
      <c r="I636" s="1"/>
      <c r="J636" s="1"/>
      <c r="K636" s="1"/>
      <c r="L636" s="1"/>
      <c r="M636" s="1"/>
      <c r="N636" s="1"/>
      <c r="O636" s="1"/>
      <c r="P636" s="1"/>
      <c r="Q636" s="1"/>
      <c r="R636" s="1"/>
      <c r="S636" s="3"/>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row>
    <row r="637" spans="4:43" ht="14.25" hidden="1" customHeight="1">
      <c r="D637" s="3"/>
      <c r="E637" s="1"/>
      <c r="F637" s="1"/>
      <c r="G637" s="1"/>
      <c r="H637" s="1"/>
      <c r="I637" s="1"/>
      <c r="J637" s="1"/>
      <c r="K637" s="1"/>
      <c r="L637" s="1"/>
      <c r="M637" s="1"/>
      <c r="N637" s="1"/>
      <c r="O637" s="1"/>
      <c r="P637" s="1"/>
      <c r="Q637" s="1"/>
      <c r="R637" s="1"/>
      <c r="S637" s="3"/>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row>
    <row r="638" spans="4:43" ht="14.25" hidden="1" customHeight="1">
      <c r="D638" s="3"/>
      <c r="E638" s="1"/>
      <c r="F638" s="1"/>
      <c r="G638" s="1"/>
      <c r="H638" s="1"/>
      <c r="I638" s="1"/>
      <c r="J638" s="1"/>
      <c r="K638" s="1"/>
      <c r="L638" s="1"/>
      <c r="M638" s="1"/>
      <c r="N638" s="1"/>
      <c r="O638" s="1"/>
      <c r="P638" s="1"/>
      <c r="Q638" s="1"/>
      <c r="R638" s="1"/>
      <c r="S638" s="3"/>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row>
    <row r="639" spans="4:43" ht="14.25" hidden="1" customHeight="1">
      <c r="D639" s="3"/>
      <c r="E639" s="1"/>
      <c r="F639" s="1"/>
      <c r="G639" s="1"/>
      <c r="H639" s="1"/>
      <c r="I639" s="1"/>
      <c r="J639" s="1"/>
      <c r="K639" s="1"/>
      <c r="L639" s="1"/>
      <c r="M639" s="1"/>
      <c r="N639" s="1"/>
      <c r="O639" s="1"/>
      <c r="P639" s="1"/>
      <c r="Q639" s="1"/>
      <c r="R639" s="1"/>
      <c r="S639" s="3"/>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row>
    <row r="640" spans="4:43" ht="14.25" hidden="1" customHeight="1">
      <c r="D640" s="3"/>
      <c r="E640" s="1"/>
      <c r="F640" s="1"/>
      <c r="G640" s="1"/>
      <c r="H640" s="1"/>
      <c r="I640" s="1"/>
      <c r="J640" s="1"/>
      <c r="K640" s="1"/>
      <c r="L640" s="1"/>
      <c r="M640" s="1"/>
      <c r="N640" s="1"/>
      <c r="O640" s="1"/>
      <c r="P640" s="1"/>
      <c r="Q640" s="1"/>
      <c r="R640" s="1"/>
      <c r="S640" s="3"/>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row>
    <row r="641" spans="4:43" ht="14.25" hidden="1" customHeight="1">
      <c r="D641" s="3"/>
      <c r="E641" s="1"/>
      <c r="F641" s="1"/>
      <c r="G641" s="1"/>
      <c r="H641" s="1"/>
      <c r="I641" s="1"/>
      <c r="J641" s="1"/>
      <c r="K641" s="1"/>
      <c r="L641" s="1"/>
      <c r="M641" s="1"/>
      <c r="N641" s="1"/>
      <c r="O641" s="1"/>
      <c r="P641" s="1"/>
      <c r="Q641" s="1"/>
      <c r="R641" s="1"/>
      <c r="S641" s="3"/>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row>
    <row r="642" spans="4:43" ht="14.25" hidden="1" customHeight="1">
      <c r="D642" s="3"/>
      <c r="E642" s="1"/>
      <c r="F642" s="1"/>
      <c r="G642" s="1"/>
      <c r="H642" s="1"/>
      <c r="I642" s="1"/>
      <c r="J642" s="1"/>
      <c r="K642" s="1"/>
      <c r="L642" s="1"/>
      <c r="M642" s="1"/>
      <c r="N642" s="1"/>
      <c r="O642" s="1"/>
      <c r="P642" s="1"/>
      <c r="Q642" s="1"/>
      <c r="R642" s="1"/>
      <c r="S642" s="3"/>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row>
    <row r="643" spans="4:43" ht="14.25" hidden="1" customHeight="1">
      <c r="D643" s="3"/>
      <c r="E643" s="1"/>
      <c r="F643" s="1"/>
      <c r="G643" s="1"/>
      <c r="H643" s="1"/>
      <c r="I643" s="1"/>
      <c r="J643" s="1"/>
      <c r="K643" s="1"/>
      <c r="L643" s="1"/>
      <c r="M643" s="1"/>
      <c r="N643" s="1"/>
      <c r="O643" s="1"/>
      <c r="P643" s="1"/>
      <c r="Q643" s="1"/>
      <c r="R643" s="1"/>
      <c r="S643" s="3"/>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row>
    <row r="644" spans="4:43" ht="14.25" hidden="1" customHeight="1">
      <c r="D644" s="3"/>
      <c r="E644" s="1"/>
      <c r="F644" s="1"/>
      <c r="G644" s="1"/>
      <c r="H644" s="1"/>
      <c r="I644" s="1"/>
      <c r="J644" s="1"/>
      <c r="K644" s="1"/>
      <c r="L644" s="1"/>
      <c r="M644" s="1"/>
      <c r="N644" s="1"/>
      <c r="O644" s="1"/>
      <c r="P644" s="1"/>
      <c r="Q644" s="1"/>
      <c r="R644" s="1"/>
      <c r="S644" s="3"/>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row>
    <row r="645" spans="4:43" ht="14.25" hidden="1" customHeight="1">
      <c r="D645" s="3"/>
      <c r="E645" s="1"/>
      <c r="F645" s="1"/>
      <c r="G645" s="1"/>
      <c r="H645" s="1"/>
      <c r="I645" s="1"/>
      <c r="J645" s="1"/>
      <c r="K645" s="1"/>
      <c r="L645" s="1"/>
      <c r="M645" s="1"/>
      <c r="N645" s="1"/>
      <c r="O645" s="1"/>
      <c r="P645" s="1"/>
      <c r="Q645" s="1"/>
      <c r="R645" s="1"/>
      <c r="S645" s="3"/>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row>
    <row r="646" spans="4:43" ht="14.25" hidden="1" customHeight="1">
      <c r="D646" s="3"/>
      <c r="E646" s="1"/>
      <c r="F646" s="1"/>
      <c r="G646" s="1"/>
      <c r="H646" s="1"/>
      <c r="I646" s="1"/>
      <c r="J646" s="1"/>
      <c r="K646" s="1"/>
      <c r="L646" s="1"/>
      <c r="M646" s="1"/>
      <c r="N646" s="1"/>
      <c r="O646" s="1"/>
      <c r="P646" s="1"/>
      <c r="Q646" s="1"/>
      <c r="R646" s="1"/>
      <c r="S646" s="3"/>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row>
    <row r="647" spans="4:43" ht="14.25" hidden="1" customHeight="1">
      <c r="D647" s="3"/>
      <c r="E647" s="1"/>
      <c r="F647" s="1"/>
      <c r="G647" s="1"/>
      <c r="H647" s="1"/>
      <c r="I647" s="1"/>
      <c r="J647" s="1"/>
      <c r="K647" s="1"/>
      <c r="L647" s="1"/>
      <c r="M647" s="1"/>
      <c r="N647" s="1"/>
      <c r="O647" s="1"/>
      <c r="P647" s="1"/>
      <c r="Q647" s="1"/>
      <c r="R647" s="1"/>
      <c r="S647" s="3"/>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row>
    <row r="648" spans="4:43" ht="14.25" hidden="1" customHeight="1">
      <c r="D648" s="3"/>
      <c r="E648" s="1"/>
      <c r="F648" s="1"/>
      <c r="G648" s="1"/>
      <c r="H648" s="1"/>
      <c r="I648" s="1"/>
      <c r="J648" s="1"/>
      <c r="K648" s="1"/>
      <c r="L648" s="1"/>
      <c r="M648" s="1"/>
      <c r="N648" s="1"/>
      <c r="O648" s="1"/>
      <c r="P648" s="1"/>
      <c r="Q648" s="1"/>
      <c r="R648" s="1"/>
      <c r="S648" s="3"/>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row>
    <row r="649" spans="4:43" ht="14.25" hidden="1" customHeight="1">
      <c r="D649" s="3"/>
      <c r="E649" s="1"/>
      <c r="F649" s="1"/>
      <c r="G649" s="1"/>
      <c r="H649" s="1"/>
      <c r="I649" s="1"/>
      <c r="J649" s="1"/>
      <c r="K649" s="1"/>
      <c r="L649" s="1"/>
      <c r="M649" s="1"/>
      <c r="N649" s="1"/>
      <c r="O649" s="1"/>
      <c r="P649" s="1"/>
      <c r="Q649" s="1"/>
      <c r="R649" s="1"/>
      <c r="S649" s="3"/>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row>
    <row r="650" spans="4:43" ht="14.25" hidden="1" customHeight="1">
      <c r="D650" s="3"/>
      <c r="E650" s="1"/>
      <c r="F650" s="1"/>
      <c r="G650" s="1"/>
      <c r="H650" s="1"/>
      <c r="I650" s="1"/>
      <c r="J650" s="1"/>
      <c r="K650" s="1"/>
      <c r="L650" s="1"/>
      <c r="M650" s="1"/>
      <c r="N650" s="1"/>
      <c r="O650" s="1"/>
      <c r="P650" s="1"/>
      <c r="Q650" s="1"/>
      <c r="R650" s="1"/>
      <c r="S650" s="3"/>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row>
    <row r="651" spans="4:43" ht="14.25" hidden="1" customHeight="1">
      <c r="D651" s="3"/>
      <c r="E651" s="1"/>
      <c r="F651" s="1"/>
      <c r="G651" s="1"/>
      <c r="H651" s="1"/>
      <c r="I651" s="1"/>
      <c r="J651" s="1"/>
      <c r="K651" s="1"/>
      <c r="L651" s="1"/>
      <c r="M651" s="1"/>
      <c r="N651" s="1"/>
      <c r="O651" s="1"/>
      <c r="P651" s="1"/>
      <c r="Q651" s="1"/>
      <c r="R651" s="1"/>
      <c r="S651" s="3"/>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row>
    <row r="652" spans="4:43" ht="14.25" hidden="1" customHeight="1">
      <c r="D652" s="3"/>
      <c r="E652" s="1"/>
      <c r="F652" s="1"/>
      <c r="G652" s="1"/>
      <c r="H652" s="1"/>
      <c r="I652" s="1"/>
      <c r="J652" s="1"/>
      <c r="K652" s="1"/>
      <c r="L652" s="1"/>
      <c r="M652" s="1"/>
      <c r="N652" s="1"/>
      <c r="O652" s="1"/>
      <c r="P652" s="1"/>
      <c r="Q652" s="1"/>
      <c r="R652" s="1"/>
      <c r="S652" s="3"/>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row>
    <row r="653" spans="4:43" ht="14.25" hidden="1" customHeight="1">
      <c r="D653" s="3"/>
      <c r="E653" s="1"/>
      <c r="F653" s="1"/>
      <c r="G653" s="1"/>
      <c r="H653" s="1"/>
      <c r="I653" s="1"/>
      <c r="J653" s="1"/>
      <c r="K653" s="1"/>
      <c r="L653" s="1"/>
      <c r="M653" s="1"/>
      <c r="N653" s="1"/>
      <c r="O653" s="1"/>
      <c r="P653" s="1"/>
      <c r="Q653" s="1"/>
      <c r="R653" s="1"/>
      <c r="S653" s="3"/>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row>
    <row r="654" spans="4:43" ht="14.25" hidden="1" customHeight="1">
      <c r="D654" s="3"/>
      <c r="E654" s="1"/>
      <c r="F654" s="1"/>
      <c r="G654" s="1"/>
      <c r="H654" s="1"/>
      <c r="I654" s="1"/>
      <c r="J654" s="1"/>
      <c r="K654" s="1"/>
      <c r="L654" s="1"/>
      <c r="M654" s="1"/>
      <c r="N654" s="1"/>
      <c r="O654" s="1"/>
      <c r="P654" s="1"/>
      <c r="Q654" s="1"/>
      <c r="R654" s="1"/>
      <c r="S654" s="3"/>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row>
    <row r="655" spans="4:43" ht="14.25" hidden="1" customHeight="1">
      <c r="D655" s="3"/>
      <c r="E655" s="1"/>
      <c r="F655" s="1"/>
      <c r="G655" s="1"/>
      <c r="H655" s="1"/>
      <c r="I655" s="1"/>
      <c r="J655" s="1"/>
      <c r="K655" s="1"/>
      <c r="L655" s="1"/>
      <c r="M655" s="1"/>
      <c r="N655" s="1"/>
      <c r="O655" s="1"/>
      <c r="P655" s="1"/>
      <c r="Q655" s="1"/>
      <c r="R655" s="1"/>
      <c r="S655" s="3"/>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row>
    <row r="656" spans="4:43" ht="14.25" hidden="1" customHeight="1">
      <c r="D656" s="3"/>
      <c r="E656" s="1"/>
      <c r="F656" s="1"/>
      <c r="G656" s="1"/>
      <c r="H656" s="1"/>
      <c r="I656" s="1"/>
      <c r="J656" s="1"/>
      <c r="K656" s="1"/>
      <c r="L656" s="1"/>
      <c r="M656" s="1"/>
      <c r="N656" s="1"/>
      <c r="O656" s="1"/>
      <c r="P656" s="1"/>
      <c r="Q656" s="1"/>
      <c r="R656" s="1"/>
      <c r="S656" s="3"/>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row>
    <row r="657" spans="4:43" ht="14.25" hidden="1" customHeight="1">
      <c r="D657" s="3"/>
      <c r="E657" s="1"/>
      <c r="F657" s="1"/>
      <c r="G657" s="1"/>
      <c r="H657" s="1"/>
      <c r="I657" s="1"/>
      <c r="J657" s="1"/>
      <c r="K657" s="1"/>
      <c r="L657" s="1"/>
      <c r="M657" s="1"/>
      <c r="N657" s="1"/>
      <c r="O657" s="1"/>
      <c r="P657" s="1"/>
      <c r="Q657" s="1"/>
      <c r="R657" s="1"/>
      <c r="S657" s="3"/>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row>
    <row r="658" spans="4:43" ht="14.25" hidden="1" customHeight="1">
      <c r="D658" s="3"/>
      <c r="E658" s="1"/>
      <c r="F658" s="1"/>
      <c r="G658" s="1"/>
      <c r="H658" s="1"/>
      <c r="I658" s="1"/>
      <c r="J658" s="1"/>
      <c r="K658" s="1"/>
      <c r="L658" s="1"/>
      <c r="M658" s="1"/>
      <c r="N658" s="1"/>
      <c r="O658" s="1"/>
      <c r="P658" s="1"/>
      <c r="Q658" s="1"/>
      <c r="R658" s="1"/>
      <c r="S658" s="3"/>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row>
    <row r="659" spans="4:43" ht="14.25" hidden="1" customHeight="1">
      <c r="D659" s="3"/>
      <c r="E659" s="1"/>
      <c r="F659" s="1"/>
      <c r="G659" s="1"/>
      <c r="H659" s="1"/>
      <c r="I659" s="1"/>
      <c r="J659" s="1"/>
      <c r="K659" s="1"/>
      <c r="L659" s="1"/>
      <c r="M659" s="1"/>
      <c r="N659" s="1"/>
      <c r="O659" s="1"/>
      <c r="P659" s="1"/>
      <c r="Q659" s="1"/>
      <c r="R659" s="1"/>
      <c r="S659" s="3"/>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row>
    <row r="660" spans="4:43" ht="14.25" hidden="1" customHeight="1">
      <c r="D660" s="3"/>
      <c r="E660" s="1"/>
      <c r="F660" s="1"/>
      <c r="G660" s="1"/>
      <c r="H660" s="1"/>
      <c r="I660" s="1"/>
      <c r="J660" s="1"/>
      <c r="K660" s="1"/>
      <c r="L660" s="1"/>
      <c r="M660" s="1"/>
      <c r="N660" s="1"/>
      <c r="O660" s="1"/>
      <c r="P660" s="1"/>
      <c r="Q660" s="1"/>
      <c r="R660" s="1"/>
      <c r="S660" s="3"/>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row>
    <row r="661" spans="4:43" ht="14.25" hidden="1" customHeight="1">
      <c r="D661" s="3"/>
      <c r="E661" s="1"/>
      <c r="F661" s="1"/>
      <c r="G661" s="1"/>
      <c r="H661" s="1"/>
      <c r="I661" s="1"/>
      <c r="J661" s="1"/>
      <c r="K661" s="1"/>
      <c r="L661" s="1"/>
      <c r="M661" s="1"/>
      <c r="N661" s="1"/>
      <c r="O661" s="1"/>
      <c r="P661" s="1"/>
      <c r="Q661" s="1"/>
      <c r="R661" s="1"/>
      <c r="S661" s="3"/>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row>
    <row r="662" spans="4:43" ht="14.25" hidden="1" customHeight="1">
      <c r="D662" s="3"/>
      <c r="E662" s="1"/>
      <c r="F662" s="1"/>
      <c r="G662" s="1"/>
      <c r="H662" s="1"/>
      <c r="I662" s="1"/>
      <c r="J662" s="1"/>
      <c r="K662" s="1"/>
      <c r="L662" s="1"/>
      <c r="M662" s="1"/>
      <c r="N662" s="1"/>
      <c r="O662" s="1"/>
      <c r="P662" s="1"/>
      <c r="Q662" s="1"/>
      <c r="R662" s="1"/>
      <c r="S662" s="3"/>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row>
    <row r="663" spans="4:43" ht="14.25" hidden="1" customHeight="1">
      <c r="D663" s="3"/>
      <c r="E663" s="1"/>
      <c r="F663" s="1"/>
      <c r="G663" s="1"/>
      <c r="H663" s="1"/>
      <c r="I663" s="1"/>
      <c r="J663" s="1"/>
      <c r="K663" s="1"/>
      <c r="L663" s="1"/>
      <c r="M663" s="1"/>
      <c r="N663" s="1"/>
      <c r="O663" s="1"/>
      <c r="P663" s="1"/>
      <c r="Q663" s="1"/>
      <c r="R663" s="1"/>
      <c r="S663" s="3"/>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row>
    <row r="664" spans="4:43" ht="14.25" hidden="1" customHeight="1">
      <c r="D664" s="3"/>
      <c r="E664" s="1"/>
      <c r="F664" s="1"/>
      <c r="G664" s="1"/>
      <c r="H664" s="1"/>
      <c r="I664" s="1"/>
      <c r="J664" s="1"/>
      <c r="K664" s="1"/>
      <c r="L664" s="1"/>
      <c r="M664" s="1"/>
      <c r="N664" s="1"/>
      <c r="O664" s="1"/>
      <c r="P664" s="1"/>
      <c r="Q664" s="1"/>
      <c r="R664" s="1"/>
      <c r="S664" s="3"/>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row>
    <row r="665" spans="4:43" ht="14.25" hidden="1" customHeight="1">
      <c r="D665" s="3"/>
      <c r="E665" s="1"/>
      <c r="F665" s="1"/>
      <c r="G665" s="1"/>
      <c r="H665" s="1"/>
      <c r="I665" s="1"/>
      <c r="J665" s="1"/>
      <c r="K665" s="1"/>
      <c r="L665" s="1"/>
      <c r="M665" s="1"/>
      <c r="N665" s="1"/>
      <c r="O665" s="1"/>
      <c r="P665" s="1"/>
      <c r="Q665" s="1"/>
      <c r="R665" s="1"/>
      <c r="S665" s="3"/>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row>
    <row r="666" spans="4:43" ht="14.25" hidden="1" customHeight="1">
      <c r="D666" s="3"/>
      <c r="E666" s="1"/>
      <c r="F666" s="1"/>
      <c r="G666" s="1"/>
      <c r="H666" s="1"/>
      <c r="I666" s="1"/>
      <c r="J666" s="1"/>
      <c r="K666" s="1"/>
      <c r="L666" s="1"/>
      <c r="M666" s="1"/>
      <c r="N666" s="1"/>
      <c r="O666" s="1"/>
      <c r="P666" s="1"/>
      <c r="Q666" s="1"/>
      <c r="R666" s="1"/>
      <c r="S666" s="3"/>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row>
    <row r="667" spans="4:43" ht="14.25" hidden="1" customHeight="1">
      <c r="D667" s="3"/>
      <c r="E667" s="1"/>
      <c r="F667" s="1"/>
      <c r="G667" s="1"/>
      <c r="H667" s="1"/>
      <c r="I667" s="1"/>
      <c r="J667" s="1"/>
      <c r="K667" s="1"/>
      <c r="L667" s="1"/>
      <c r="M667" s="1"/>
      <c r="N667" s="1"/>
      <c r="O667" s="1"/>
      <c r="P667" s="1"/>
      <c r="Q667" s="1"/>
      <c r="R667" s="1"/>
      <c r="S667" s="3"/>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row>
    <row r="668" spans="4:43" ht="14.25" hidden="1" customHeight="1">
      <c r="D668" s="3"/>
      <c r="E668" s="1"/>
      <c r="F668" s="1"/>
      <c r="G668" s="1"/>
      <c r="H668" s="1"/>
      <c r="I668" s="1"/>
      <c r="J668" s="1"/>
      <c r="K668" s="1"/>
      <c r="L668" s="1"/>
      <c r="M668" s="1"/>
      <c r="N668" s="1"/>
      <c r="O668" s="1"/>
      <c r="P668" s="1"/>
      <c r="Q668" s="1"/>
      <c r="R668" s="1"/>
      <c r="S668" s="3"/>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row>
    <row r="669" spans="4:43" ht="14.25" hidden="1" customHeight="1">
      <c r="D669" s="3"/>
      <c r="E669" s="1"/>
      <c r="F669" s="1"/>
      <c r="G669" s="1"/>
      <c r="H669" s="1"/>
      <c r="I669" s="1"/>
      <c r="J669" s="1"/>
      <c r="K669" s="1"/>
      <c r="L669" s="1"/>
      <c r="M669" s="1"/>
      <c r="N669" s="1"/>
      <c r="O669" s="1"/>
      <c r="P669" s="1"/>
      <c r="Q669" s="1"/>
      <c r="R669" s="1"/>
      <c r="S669" s="3"/>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row>
    <row r="670" spans="4:43" ht="14.25" hidden="1" customHeight="1">
      <c r="D670" s="3"/>
      <c r="E670" s="1"/>
      <c r="F670" s="1"/>
      <c r="G670" s="1"/>
      <c r="H670" s="1"/>
      <c r="I670" s="1"/>
      <c r="J670" s="1"/>
      <c r="K670" s="1"/>
      <c r="L670" s="1"/>
      <c r="M670" s="1"/>
      <c r="N670" s="1"/>
      <c r="O670" s="1"/>
      <c r="P670" s="1"/>
      <c r="Q670" s="1"/>
      <c r="R670" s="1"/>
      <c r="S670" s="3"/>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row>
    <row r="671" spans="4:43" ht="14.25" hidden="1" customHeight="1">
      <c r="D671" s="3"/>
      <c r="E671" s="1"/>
      <c r="F671" s="1"/>
      <c r="G671" s="1"/>
      <c r="H671" s="1"/>
      <c r="I671" s="1"/>
      <c r="J671" s="1"/>
      <c r="K671" s="1"/>
      <c r="L671" s="1"/>
      <c r="M671" s="1"/>
      <c r="N671" s="1"/>
      <c r="O671" s="1"/>
      <c r="P671" s="1"/>
      <c r="Q671" s="1"/>
      <c r="R671" s="1"/>
      <c r="S671" s="3"/>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row>
    <row r="672" spans="4:43" ht="14.25" hidden="1" customHeight="1">
      <c r="D672" s="3"/>
      <c r="E672" s="1"/>
      <c r="F672" s="1"/>
      <c r="G672" s="1"/>
      <c r="H672" s="1"/>
      <c r="I672" s="1"/>
      <c r="J672" s="1"/>
      <c r="K672" s="1"/>
      <c r="L672" s="1"/>
      <c r="M672" s="1"/>
      <c r="N672" s="1"/>
      <c r="O672" s="1"/>
      <c r="P672" s="1"/>
      <c r="Q672" s="1"/>
      <c r="R672" s="1"/>
      <c r="S672" s="3"/>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row>
    <row r="673" spans="4:43" ht="14.25" hidden="1" customHeight="1">
      <c r="D673" s="3"/>
      <c r="E673" s="1"/>
      <c r="F673" s="1"/>
      <c r="G673" s="1"/>
      <c r="H673" s="1"/>
      <c r="I673" s="1"/>
      <c r="J673" s="1"/>
      <c r="K673" s="1"/>
      <c r="L673" s="1"/>
      <c r="M673" s="1"/>
      <c r="N673" s="1"/>
      <c r="O673" s="1"/>
      <c r="P673" s="1"/>
      <c r="Q673" s="1"/>
      <c r="R673" s="1"/>
      <c r="S673" s="3"/>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row>
    <row r="674" spans="4:43" ht="14.25" hidden="1" customHeight="1">
      <c r="D674" s="3"/>
      <c r="E674" s="1"/>
      <c r="F674" s="1"/>
      <c r="G674" s="1"/>
      <c r="H674" s="1"/>
      <c r="I674" s="1"/>
      <c r="J674" s="1"/>
      <c r="K674" s="1"/>
      <c r="L674" s="1"/>
      <c r="M674" s="1"/>
      <c r="N674" s="1"/>
      <c r="O674" s="1"/>
      <c r="P674" s="1"/>
      <c r="Q674" s="1"/>
      <c r="R674" s="1"/>
      <c r="S674" s="3"/>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row>
    <row r="675" spans="4:43" ht="14.25" hidden="1" customHeight="1">
      <c r="D675" s="3"/>
      <c r="E675" s="1"/>
      <c r="F675" s="1"/>
      <c r="G675" s="1"/>
      <c r="H675" s="1"/>
      <c r="I675" s="1"/>
      <c r="J675" s="1"/>
      <c r="K675" s="1"/>
      <c r="L675" s="1"/>
      <c r="M675" s="1"/>
      <c r="N675" s="1"/>
      <c r="O675" s="1"/>
      <c r="P675" s="1"/>
      <c r="Q675" s="1"/>
      <c r="R675" s="1"/>
      <c r="S675" s="3"/>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row>
    <row r="676" spans="4:43" ht="14.25" hidden="1" customHeight="1">
      <c r="D676" s="3"/>
      <c r="E676" s="1"/>
      <c r="F676" s="1"/>
      <c r="G676" s="1"/>
      <c r="H676" s="1"/>
      <c r="I676" s="1"/>
      <c r="J676" s="1"/>
      <c r="K676" s="1"/>
      <c r="L676" s="1"/>
      <c r="M676" s="1"/>
      <c r="N676" s="1"/>
      <c r="O676" s="1"/>
      <c r="P676" s="1"/>
      <c r="Q676" s="1"/>
      <c r="R676" s="1"/>
      <c r="S676" s="3"/>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row>
    <row r="677" spans="4:43" ht="14.25" hidden="1" customHeight="1">
      <c r="D677" s="3"/>
      <c r="E677" s="1"/>
      <c r="F677" s="1"/>
      <c r="G677" s="1"/>
      <c r="H677" s="1"/>
      <c r="I677" s="1"/>
      <c r="J677" s="1"/>
      <c r="K677" s="1"/>
      <c r="L677" s="1"/>
      <c r="M677" s="1"/>
      <c r="N677" s="1"/>
      <c r="O677" s="1"/>
      <c r="P677" s="1"/>
      <c r="Q677" s="1"/>
      <c r="R677" s="1"/>
      <c r="S677" s="3"/>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row>
    <row r="678" spans="4:43" ht="14.25" hidden="1" customHeight="1">
      <c r="D678" s="3"/>
      <c r="E678" s="1"/>
      <c r="F678" s="1"/>
      <c r="G678" s="1"/>
      <c r="H678" s="1"/>
      <c r="I678" s="1"/>
      <c r="J678" s="1"/>
      <c r="K678" s="1"/>
      <c r="L678" s="1"/>
      <c r="M678" s="1"/>
      <c r="N678" s="1"/>
      <c r="O678" s="1"/>
      <c r="P678" s="1"/>
      <c r="Q678" s="1"/>
      <c r="R678" s="1"/>
      <c r="S678" s="3"/>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row>
    <row r="679" spans="4:43" ht="14.25" hidden="1" customHeight="1">
      <c r="D679" s="3"/>
      <c r="E679" s="1"/>
      <c r="F679" s="1"/>
      <c r="G679" s="1"/>
      <c r="H679" s="1"/>
      <c r="I679" s="1"/>
      <c r="J679" s="1"/>
      <c r="K679" s="1"/>
      <c r="L679" s="1"/>
      <c r="M679" s="1"/>
      <c r="N679" s="1"/>
      <c r="O679" s="1"/>
      <c r="P679" s="1"/>
      <c r="Q679" s="1"/>
      <c r="R679" s="1"/>
      <c r="S679" s="3"/>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row>
    <row r="680" spans="4:43" ht="14.25" hidden="1" customHeight="1">
      <c r="D680" s="3"/>
      <c r="E680" s="1"/>
      <c r="F680" s="1"/>
      <c r="G680" s="1"/>
      <c r="H680" s="1"/>
      <c r="I680" s="1"/>
      <c r="J680" s="1"/>
      <c r="K680" s="1"/>
      <c r="L680" s="1"/>
      <c r="M680" s="1"/>
      <c r="N680" s="1"/>
      <c r="O680" s="1"/>
      <c r="P680" s="1"/>
      <c r="Q680" s="1"/>
      <c r="R680" s="1"/>
      <c r="S680" s="3"/>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row>
    <row r="681" spans="4:43" ht="14.25" hidden="1" customHeight="1">
      <c r="D681" s="3"/>
      <c r="E681" s="1"/>
      <c r="F681" s="1"/>
      <c r="G681" s="1"/>
      <c r="H681" s="1"/>
      <c r="I681" s="1"/>
      <c r="J681" s="1"/>
      <c r="K681" s="1"/>
      <c r="L681" s="1"/>
      <c r="M681" s="1"/>
      <c r="N681" s="1"/>
      <c r="O681" s="1"/>
      <c r="P681" s="1"/>
      <c r="Q681" s="1"/>
      <c r="R681" s="1"/>
      <c r="S681" s="3"/>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row>
    <row r="682" spans="4:43" ht="14.25" hidden="1" customHeight="1">
      <c r="D682" s="3"/>
      <c r="E682" s="1"/>
      <c r="F682" s="1"/>
      <c r="G682" s="1"/>
      <c r="H682" s="1"/>
      <c r="I682" s="1"/>
      <c r="J682" s="1"/>
      <c r="K682" s="1"/>
      <c r="L682" s="1"/>
      <c r="M682" s="1"/>
      <c r="N682" s="1"/>
      <c r="O682" s="1"/>
      <c r="P682" s="1"/>
      <c r="Q682" s="1"/>
      <c r="R682" s="1"/>
      <c r="S682" s="3"/>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row>
    <row r="683" spans="4:43" ht="14.25" hidden="1" customHeight="1">
      <c r="D683" s="3"/>
      <c r="E683" s="1"/>
      <c r="F683" s="1"/>
      <c r="G683" s="1"/>
      <c r="H683" s="1"/>
      <c r="I683" s="1"/>
      <c r="J683" s="1"/>
      <c r="K683" s="1"/>
      <c r="L683" s="1"/>
      <c r="M683" s="1"/>
      <c r="N683" s="1"/>
      <c r="O683" s="1"/>
      <c r="P683" s="1"/>
      <c r="Q683" s="1"/>
      <c r="R683" s="1"/>
      <c r="S683" s="3"/>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row>
    <row r="684" spans="4:43" ht="14.25" hidden="1" customHeight="1">
      <c r="D684" s="3"/>
      <c r="E684" s="1"/>
      <c r="F684" s="1"/>
      <c r="G684" s="1"/>
      <c r="H684" s="1"/>
      <c r="I684" s="1"/>
      <c r="J684" s="1"/>
      <c r="K684" s="1"/>
      <c r="L684" s="1"/>
      <c r="M684" s="1"/>
      <c r="N684" s="1"/>
      <c r="O684" s="1"/>
      <c r="P684" s="1"/>
      <c r="Q684" s="1"/>
      <c r="R684" s="1"/>
      <c r="S684" s="3"/>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row>
    <row r="685" spans="4:43" ht="14.25" hidden="1" customHeight="1">
      <c r="D685" s="3"/>
      <c r="E685" s="1"/>
      <c r="F685" s="1"/>
      <c r="G685" s="1"/>
      <c r="H685" s="1"/>
      <c r="I685" s="1"/>
      <c r="J685" s="1"/>
      <c r="K685" s="1"/>
      <c r="L685" s="1"/>
      <c r="M685" s="1"/>
      <c r="N685" s="1"/>
      <c r="O685" s="1"/>
      <c r="P685" s="1"/>
      <c r="Q685" s="1"/>
      <c r="R685" s="1"/>
      <c r="S685" s="3"/>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row>
    <row r="686" spans="4:43" ht="14.25" hidden="1" customHeight="1">
      <c r="D686" s="3"/>
      <c r="E686" s="1"/>
      <c r="F686" s="1"/>
      <c r="G686" s="1"/>
      <c r="H686" s="1"/>
      <c r="I686" s="1"/>
      <c r="J686" s="1"/>
      <c r="K686" s="1"/>
      <c r="L686" s="1"/>
      <c r="M686" s="1"/>
      <c r="N686" s="1"/>
      <c r="O686" s="1"/>
      <c r="P686" s="1"/>
      <c r="Q686" s="1"/>
      <c r="R686" s="1"/>
      <c r="S686" s="3"/>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row>
    <row r="687" spans="4:43" ht="14.25" hidden="1" customHeight="1">
      <c r="D687" s="3"/>
      <c r="E687" s="1"/>
      <c r="F687" s="1"/>
      <c r="G687" s="1"/>
      <c r="H687" s="1"/>
      <c r="I687" s="1"/>
      <c r="J687" s="1"/>
      <c r="K687" s="1"/>
      <c r="L687" s="1"/>
      <c r="M687" s="1"/>
      <c r="N687" s="1"/>
      <c r="O687" s="1"/>
      <c r="P687" s="1"/>
      <c r="Q687" s="1"/>
      <c r="R687" s="1"/>
      <c r="S687" s="3"/>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row>
    <row r="688" spans="4:43" ht="14.25" hidden="1" customHeight="1">
      <c r="D688" s="3"/>
      <c r="E688" s="1"/>
      <c r="F688" s="1"/>
      <c r="G688" s="1"/>
      <c r="H688" s="1"/>
      <c r="I688" s="1"/>
      <c r="J688" s="1"/>
      <c r="K688" s="1"/>
      <c r="L688" s="1"/>
      <c r="M688" s="1"/>
      <c r="N688" s="1"/>
      <c r="O688" s="1"/>
      <c r="P688" s="1"/>
      <c r="Q688" s="1"/>
      <c r="R688" s="1"/>
      <c r="S688" s="3"/>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row>
    <row r="689" spans="4:43" ht="14.25" hidden="1" customHeight="1">
      <c r="D689" s="3"/>
      <c r="E689" s="1"/>
      <c r="F689" s="1"/>
      <c r="G689" s="1"/>
      <c r="H689" s="1"/>
      <c r="I689" s="1"/>
      <c r="J689" s="1"/>
      <c r="K689" s="1"/>
      <c r="L689" s="1"/>
      <c r="M689" s="1"/>
      <c r="N689" s="1"/>
      <c r="O689" s="1"/>
      <c r="P689" s="1"/>
      <c r="Q689" s="1"/>
      <c r="R689" s="1"/>
      <c r="S689" s="3"/>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row>
    <row r="690" spans="4:43" ht="14.25" hidden="1" customHeight="1">
      <c r="D690" s="3"/>
      <c r="E690" s="1"/>
      <c r="F690" s="1"/>
      <c r="G690" s="1"/>
      <c r="H690" s="1"/>
      <c r="I690" s="1"/>
      <c r="J690" s="1"/>
      <c r="K690" s="1"/>
      <c r="L690" s="1"/>
      <c r="M690" s="1"/>
      <c r="N690" s="1"/>
      <c r="O690" s="1"/>
      <c r="P690" s="1"/>
      <c r="Q690" s="1"/>
      <c r="R690" s="1"/>
      <c r="S690" s="3"/>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row>
    <row r="691" spans="4:43" ht="14.25" hidden="1" customHeight="1">
      <c r="D691" s="3"/>
      <c r="E691" s="1"/>
      <c r="F691" s="1"/>
      <c r="G691" s="1"/>
      <c r="H691" s="1"/>
      <c r="I691" s="1"/>
      <c r="J691" s="1"/>
      <c r="K691" s="1"/>
      <c r="L691" s="1"/>
      <c r="M691" s="1"/>
      <c r="N691" s="1"/>
      <c r="O691" s="1"/>
      <c r="P691" s="1"/>
      <c r="Q691" s="1"/>
      <c r="R691" s="1"/>
      <c r="S691" s="3"/>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row>
    <row r="692" spans="4:43" ht="14.25" hidden="1" customHeight="1">
      <c r="D692" s="3"/>
      <c r="E692" s="1"/>
      <c r="F692" s="1"/>
      <c r="G692" s="1"/>
      <c r="H692" s="1"/>
      <c r="I692" s="1"/>
      <c r="J692" s="1"/>
      <c r="K692" s="1"/>
      <c r="L692" s="1"/>
      <c r="M692" s="1"/>
      <c r="N692" s="1"/>
      <c r="O692" s="1"/>
      <c r="P692" s="1"/>
      <c r="Q692" s="1"/>
      <c r="R692" s="1"/>
      <c r="S692" s="3"/>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row>
    <row r="693" spans="4:43" ht="14.25" hidden="1" customHeight="1">
      <c r="D693" s="3"/>
      <c r="E693" s="1"/>
      <c r="F693" s="1"/>
      <c r="G693" s="1"/>
      <c r="H693" s="1"/>
      <c r="I693" s="1"/>
      <c r="J693" s="1"/>
      <c r="K693" s="1"/>
      <c r="L693" s="1"/>
      <c r="M693" s="1"/>
      <c r="N693" s="1"/>
      <c r="O693" s="1"/>
      <c r="P693" s="1"/>
      <c r="Q693" s="1"/>
      <c r="R693" s="1"/>
      <c r="S693" s="3"/>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row>
    <row r="694" spans="4:43" ht="14.25" hidden="1" customHeight="1">
      <c r="D694" s="3"/>
      <c r="E694" s="1"/>
      <c r="F694" s="1"/>
      <c r="G694" s="1"/>
      <c r="H694" s="1"/>
      <c r="I694" s="1"/>
      <c r="J694" s="1"/>
      <c r="K694" s="1"/>
      <c r="L694" s="1"/>
      <c r="M694" s="1"/>
      <c r="N694" s="1"/>
      <c r="O694" s="1"/>
      <c r="P694" s="1"/>
      <c r="Q694" s="1"/>
      <c r="R694" s="1"/>
      <c r="S694" s="3"/>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row>
    <row r="695" spans="4:43" ht="14.25" hidden="1" customHeight="1">
      <c r="D695" s="3"/>
      <c r="E695" s="1"/>
      <c r="F695" s="1"/>
      <c r="G695" s="1"/>
      <c r="H695" s="1"/>
      <c r="I695" s="1"/>
      <c r="J695" s="1"/>
      <c r="K695" s="1"/>
      <c r="L695" s="1"/>
      <c r="M695" s="1"/>
      <c r="N695" s="1"/>
      <c r="O695" s="1"/>
      <c r="P695" s="1"/>
      <c r="Q695" s="1"/>
      <c r="R695" s="1"/>
      <c r="S695" s="3"/>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row>
    <row r="696" spans="4:43" ht="14.25" hidden="1" customHeight="1">
      <c r="D696" s="3"/>
      <c r="E696" s="1"/>
      <c r="F696" s="1"/>
      <c r="G696" s="1"/>
      <c r="H696" s="1"/>
      <c r="I696" s="1"/>
      <c r="J696" s="1"/>
      <c r="K696" s="1"/>
      <c r="L696" s="1"/>
      <c r="M696" s="1"/>
      <c r="N696" s="1"/>
      <c r="O696" s="1"/>
      <c r="P696" s="1"/>
      <c r="Q696" s="1"/>
      <c r="R696" s="1"/>
      <c r="S696" s="3"/>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row>
    <row r="697" spans="4:43" ht="14.25" hidden="1" customHeight="1">
      <c r="D697" s="3"/>
      <c r="E697" s="1"/>
      <c r="F697" s="1"/>
      <c r="G697" s="1"/>
      <c r="H697" s="1"/>
      <c r="I697" s="1"/>
      <c r="J697" s="1"/>
      <c r="K697" s="1"/>
      <c r="L697" s="1"/>
      <c r="M697" s="1"/>
      <c r="N697" s="1"/>
      <c r="O697" s="1"/>
      <c r="P697" s="1"/>
      <c r="Q697" s="1"/>
      <c r="R697" s="1"/>
      <c r="S697" s="3"/>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row>
    <row r="698" spans="4:43" ht="14.25" hidden="1" customHeight="1">
      <c r="D698" s="3"/>
      <c r="E698" s="1"/>
      <c r="F698" s="1"/>
      <c r="G698" s="1"/>
      <c r="H698" s="1"/>
      <c r="I698" s="1"/>
      <c r="J698" s="1"/>
      <c r="K698" s="1"/>
      <c r="L698" s="1"/>
      <c r="M698" s="1"/>
      <c r="N698" s="1"/>
      <c r="O698" s="1"/>
      <c r="P698" s="1"/>
      <c r="Q698" s="1"/>
      <c r="R698" s="1"/>
      <c r="S698" s="3"/>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row>
    <row r="699" spans="4:43" ht="14.25" hidden="1" customHeight="1">
      <c r="D699" s="3"/>
      <c r="E699" s="1"/>
      <c r="F699" s="1"/>
      <c r="G699" s="1"/>
      <c r="H699" s="1"/>
      <c r="I699" s="1"/>
      <c r="J699" s="1"/>
      <c r="K699" s="1"/>
      <c r="L699" s="1"/>
      <c r="M699" s="1"/>
      <c r="N699" s="1"/>
      <c r="O699" s="1"/>
      <c r="P699" s="1"/>
      <c r="Q699" s="1"/>
      <c r="R699" s="1"/>
      <c r="S699" s="3"/>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row>
    <row r="700" spans="4:43" ht="14.25" hidden="1" customHeight="1">
      <c r="D700" s="3"/>
      <c r="E700" s="1"/>
      <c r="F700" s="1"/>
      <c r="G700" s="1"/>
      <c r="H700" s="1"/>
      <c r="I700" s="1"/>
      <c r="J700" s="1"/>
      <c r="K700" s="1"/>
      <c r="L700" s="1"/>
      <c r="M700" s="1"/>
      <c r="N700" s="1"/>
      <c r="O700" s="1"/>
      <c r="P700" s="1"/>
      <c r="Q700" s="1"/>
      <c r="R700" s="1"/>
      <c r="S700" s="3"/>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row>
    <row r="701" spans="4:43" ht="14.25" hidden="1" customHeight="1">
      <c r="D701" s="3"/>
      <c r="E701" s="1"/>
      <c r="F701" s="1"/>
      <c r="G701" s="1"/>
      <c r="H701" s="1"/>
      <c r="I701" s="1"/>
      <c r="J701" s="1"/>
      <c r="K701" s="1"/>
      <c r="L701" s="1"/>
      <c r="M701" s="1"/>
      <c r="N701" s="1"/>
      <c r="O701" s="1"/>
      <c r="P701" s="1"/>
      <c r="Q701" s="1"/>
      <c r="R701" s="1"/>
      <c r="S701" s="3"/>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row>
    <row r="702" spans="4:43" ht="14.25" hidden="1" customHeight="1">
      <c r="D702" s="3"/>
      <c r="E702" s="1"/>
      <c r="F702" s="1"/>
      <c r="G702" s="1"/>
      <c r="H702" s="1"/>
      <c r="I702" s="1"/>
      <c r="J702" s="1"/>
      <c r="K702" s="1"/>
      <c r="L702" s="1"/>
      <c r="M702" s="1"/>
      <c r="N702" s="1"/>
      <c r="O702" s="1"/>
      <c r="P702" s="1"/>
      <c r="Q702" s="1"/>
      <c r="R702" s="1"/>
      <c r="S702" s="3"/>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row>
    <row r="703" spans="4:43" ht="14.25" hidden="1" customHeight="1">
      <c r="D703" s="3"/>
      <c r="E703" s="1"/>
      <c r="F703" s="1"/>
      <c r="G703" s="1"/>
      <c r="H703" s="1"/>
      <c r="I703" s="1"/>
      <c r="J703" s="1"/>
      <c r="K703" s="1"/>
      <c r="L703" s="1"/>
      <c r="M703" s="1"/>
      <c r="N703" s="1"/>
      <c r="O703" s="1"/>
      <c r="P703" s="1"/>
      <c r="Q703" s="1"/>
      <c r="R703" s="1"/>
      <c r="S703" s="3"/>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row>
    <row r="704" spans="4:43" ht="14.25" hidden="1" customHeight="1">
      <c r="D704" s="3"/>
      <c r="E704" s="1"/>
      <c r="F704" s="1"/>
      <c r="G704" s="1"/>
      <c r="H704" s="1"/>
      <c r="I704" s="1"/>
      <c r="J704" s="1"/>
      <c r="K704" s="1"/>
      <c r="L704" s="1"/>
      <c r="M704" s="1"/>
      <c r="N704" s="1"/>
      <c r="O704" s="1"/>
      <c r="P704" s="1"/>
      <c r="Q704" s="1"/>
      <c r="R704" s="1"/>
      <c r="S704" s="3"/>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row>
    <row r="705" spans="4:43" ht="14.25" hidden="1" customHeight="1">
      <c r="D705" s="3"/>
      <c r="E705" s="1"/>
      <c r="F705" s="1"/>
      <c r="G705" s="1"/>
      <c r="H705" s="1"/>
      <c r="I705" s="1"/>
      <c r="J705" s="1"/>
      <c r="K705" s="1"/>
      <c r="L705" s="1"/>
      <c r="M705" s="1"/>
      <c r="N705" s="1"/>
      <c r="O705" s="1"/>
      <c r="P705" s="1"/>
      <c r="Q705" s="1"/>
      <c r="R705" s="1"/>
      <c r="S705" s="3"/>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row>
    <row r="706" spans="4:43" ht="14.25" hidden="1" customHeight="1">
      <c r="D706" s="3"/>
      <c r="E706" s="1"/>
      <c r="F706" s="1"/>
      <c r="G706" s="1"/>
      <c r="H706" s="1"/>
      <c r="I706" s="1"/>
      <c r="J706" s="1"/>
      <c r="K706" s="1"/>
      <c r="L706" s="1"/>
      <c r="M706" s="1"/>
      <c r="N706" s="1"/>
      <c r="O706" s="1"/>
      <c r="P706" s="1"/>
      <c r="Q706" s="1"/>
      <c r="R706" s="1"/>
      <c r="S706" s="3"/>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row>
    <row r="707" spans="4:43" ht="14.25" hidden="1" customHeight="1">
      <c r="D707" s="3"/>
      <c r="E707" s="1"/>
      <c r="F707" s="1"/>
      <c r="G707" s="1"/>
      <c r="H707" s="1"/>
      <c r="I707" s="1"/>
      <c r="J707" s="1"/>
      <c r="K707" s="1"/>
      <c r="L707" s="1"/>
      <c r="M707" s="1"/>
      <c r="N707" s="1"/>
      <c r="O707" s="1"/>
      <c r="P707" s="1"/>
      <c r="Q707" s="1"/>
      <c r="R707" s="1"/>
      <c r="S707" s="3"/>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row>
    <row r="708" spans="4:43" ht="14.25" hidden="1" customHeight="1">
      <c r="D708" s="3"/>
      <c r="E708" s="1"/>
      <c r="F708" s="1"/>
      <c r="G708" s="1"/>
      <c r="H708" s="1"/>
      <c r="I708" s="1"/>
      <c r="J708" s="1"/>
      <c r="K708" s="1"/>
      <c r="L708" s="1"/>
      <c r="M708" s="1"/>
      <c r="N708" s="1"/>
      <c r="O708" s="1"/>
      <c r="P708" s="1"/>
      <c r="Q708" s="1"/>
      <c r="R708" s="1"/>
      <c r="S708" s="3"/>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row>
    <row r="709" spans="4:43" ht="14.25" hidden="1" customHeight="1">
      <c r="D709" s="3"/>
      <c r="E709" s="1"/>
      <c r="F709" s="1"/>
      <c r="G709" s="1"/>
      <c r="H709" s="1"/>
      <c r="I709" s="1"/>
      <c r="J709" s="1"/>
      <c r="K709" s="1"/>
      <c r="L709" s="1"/>
      <c r="M709" s="1"/>
      <c r="N709" s="1"/>
      <c r="O709" s="1"/>
      <c r="P709" s="1"/>
      <c r="Q709" s="1"/>
      <c r="R709" s="1"/>
      <c r="S709" s="3"/>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row>
    <row r="710" spans="4:43" ht="14.25" hidden="1" customHeight="1">
      <c r="D710" s="3"/>
      <c r="E710" s="1"/>
      <c r="F710" s="1"/>
      <c r="G710" s="1"/>
      <c r="H710" s="1"/>
      <c r="I710" s="1"/>
      <c r="J710" s="1"/>
      <c r="K710" s="1"/>
      <c r="L710" s="1"/>
      <c r="M710" s="1"/>
      <c r="N710" s="1"/>
      <c r="O710" s="1"/>
      <c r="P710" s="1"/>
      <c r="Q710" s="1"/>
      <c r="R710" s="1"/>
      <c r="S710" s="3"/>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row>
    <row r="711" spans="4:43" ht="14.25" hidden="1" customHeight="1">
      <c r="D711" s="3"/>
      <c r="E711" s="1"/>
      <c r="F711" s="1"/>
      <c r="G711" s="1"/>
      <c r="H711" s="1"/>
      <c r="I711" s="1"/>
      <c r="J711" s="1"/>
      <c r="K711" s="1"/>
      <c r="L711" s="1"/>
      <c r="M711" s="1"/>
      <c r="N711" s="1"/>
      <c r="O711" s="1"/>
      <c r="P711" s="1"/>
      <c r="Q711" s="1"/>
      <c r="R711" s="1"/>
      <c r="S711" s="3"/>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row>
    <row r="712" spans="4:43" ht="14.25" hidden="1" customHeight="1">
      <c r="D712" s="3"/>
      <c r="E712" s="1"/>
      <c r="F712" s="1"/>
      <c r="G712" s="1"/>
      <c r="H712" s="1"/>
      <c r="I712" s="1"/>
      <c r="J712" s="1"/>
      <c r="K712" s="1"/>
      <c r="L712" s="1"/>
      <c r="M712" s="1"/>
      <c r="N712" s="1"/>
      <c r="O712" s="1"/>
      <c r="P712" s="1"/>
      <c r="Q712" s="1"/>
      <c r="R712" s="1"/>
      <c r="S712" s="3"/>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row>
    <row r="713" spans="4:43" ht="14.25" hidden="1" customHeight="1">
      <c r="D713" s="3"/>
      <c r="E713" s="1"/>
      <c r="F713" s="1"/>
      <c r="G713" s="1"/>
      <c r="H713" s="1"/>
      <c r="I713" s="1"/>
      <c r="J713" s="1"/>
      <c r="K713" s="1"/>
      <c r="L713" s="1"/>
      <c r="M713" s="1"/>
      <c r="N713" s="1"/>
      <c r="O713" s="1"/>
      <c r="P713" s="1"/>
      <c r="Q713" s="1"/>
      <c r="R713" s="1"/>
      <c r="S713" s="3"/>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row>
    <row r="714" spans="4:43" ht="14.25" hidden="1" customHeight="1">
      <c r="D714" s="3"/>
      <c r="E714" s="1"/>
      <c r="F714" s="1"/>
      <c r="G714" s="1"/>
      <c r="H714" s="1"/>
      <c r="I714" s="1"/>
      <c r="J714" s="1"/>
      <c r="K714" s="1"/>
      <c r="L714" s="1"/>
      <c r="M714" s="1"/>
      <c r="N714" s="1"/>
      <c r="O714" s="1"/>
      <c r="P714" s="1"/>
      <c r="Q714" s="1"/>
      <c r="R714" s="1"/>
      <c r="S714" s="3"/>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row>
    <row r="715" spans="4:43" ht="14.25" hidden="1" customHeight="1">
      <c r="D715" s="3"/>
      <c r="E715" s="1"/>
      <c r="F715" s="1"/>
      <c r="G715" s="1"/>
      <c r="H715" s="1"/>
      <c r="I715" s="1"/>
      <c r="J715" s="1"/>
      <c r="K715" s="1"/>
      <c r="L715" s="1"/>
      <c r="M715" s="1"/>
      <c r="N715" s="1"/>
      <c r="O715" s="1"/>
      <c r="P715" s="1"/>
      <c r="Q715" s="1"/>
      <c r="R715" s="1"/>
      <c r="S715" s="3"/>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row>
    <row r="716" spans="4:43" ht="14.25" hidden="1" customHeight="1">
      <c r="D716" s="3"/>
      <c r="E716" s="1"/>
      <c r="F716" s="1"/>
      <c r="G716" s="1"/>
      <c r="H716" s="1"/>
      <c r="I716" s="1"/>
      <c r="J716" s="1"/>
      <c r="K716" s="1"/>
      <c r="L716" s="1"/>
      <c r="M716" s="1"/>
      <c r="N716" s="1"/>
      <c r="O716" s="1"/>
      <c r="P716" s="1"/>
      <c r="Q716" s="1"/>
      <c r="R716" s="1"/>
      <c r="S716" s="3"/>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row>
    <row r="717" spans="4:43" ht="14.25" hidden="1" customHeight="1">
      <c r="D717" s="3"/>
      <c r="E717" s="1"/>
      <c r="F717" s="1"/>
      <c r="G717" s="1"/>
      <c r="H717" s="1"/>
      <c r="I717" s="1"/>
      <c r="J717" s="1"/>
      <c r="K717" s="1"/>
      <c r="L717" s="1"/>
      <c r="M717" s="1"/>
      <c r="N717" s="1"/>
      <c r="O717" s="1"/>
      <c r="P717" s="1"/>
      <c r="Q717" s="1"/>
      <c r="R717" s="1"/>
      <c r="S717" s="3"/>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row>
    <row r="718" spans="4:43" ht="14.25" hidden="1" customHeight="1">
      <c r="D718" s="3"/>
      <c r="E718" s="1"/>
      <c r="F718" s="1"/>
      <c r="G718" s="1"/>
      <c r="H718" s="1"/>
      <c r="I718" s="1"/>
      <c r="J718" s="1"/>
      <c r="K718" s="1"/>
      <c r="L718" s="1"/>
      <c r="M718" s="1"/>
      <c r="N718" s="1"/>
      <c r="O718" s="1"/>
      <c r="P718" s="1"/>
      <c r="Q718" s="1"/>
      <c r="R718" s="1"/>
      <c r="S718" s="3"/>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row>
    <row r="719" spans="4:43" ht="14.25" hidden="1" customHeight="1">
      <c r="D719" s="3"/>
      <c r="E719" s="1"/>
      <c r="F719" s="1"/>
      <c r="G719" s="1"/>
      <c r="H719" s="1"/>
      <c r="I719" s="1"/>
      <c r="J719" s="1"/>
      <c r="K719" s="1"/>
      <c r="L719" s="1"/>
      <c r="M719" s="1"/>
      <c r="N719" s="1"/>
      <c r="O719" s="1"/>
      <c r="P719" s="1"/>
      <c r="Q719" s="1"/>
      <c r="R719" s="1"/>
      <c r="S719" s="3"/>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row>
    <row r="720" spans="4:43" ht="14.25" hidden="1" customHeight="1">
      <c r="D720" s="3"/>
      <c r="E720" s="1"/>
      <c r="F720" s="1"/>
      <c r="G720" s="1"/>
      <c r="H720" s="1"/>
      <c r="I720" s="1"/>
      <c r="J720" s="1"/>
      <c r="K720" s="1"/>
      <c r="L720" s="1"/>
      <c r="M720" s="1"/>
      <c r="N720" s="1"/>
      <c r="O720" s="1"/>
      <c r="P720" s="1"/>
      <c r="Q720" s="1"/>
      <c r="R720" s="1"/>
      <c r="S720" s="3"/>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row>
    <row r="721" spans="4:43" ht="14.25" hidden="1" customHeight="1">
      <c r="D721" s="3"/>
      <c r="E721" s="1"/>
      <c r="F721" s="1"/>
      <c r="G721" s="1"/>
      <c r="H721" s="1"/>
      <c r="I721" s="1"/>
      <c r="J721" s="1"/>
      <c r="K721" s="1"/>
      <c r="L721" s="1"/>
      <c r="M721" s="1"/>
      <c r="N721" s="1"/>
      <c r="O721" s="1"/>
      <c r="P721" s="1"/>
      <c r="Q721" s="1"/>
      <c r="R721" s="1"/>
      <c r="S721" s="3"/>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row>
    <row r="722" spans="4:43" ht="14.25" hidden="1" customHeight="1">
      <c r="D722" s="3"/>
      <c r="E722" s="1"/>
      <c r="F722" s="1"/>
      <c r="G722" s="1"/>
      <c r="H722" s="1"/>
      <c r="I722" s="1"/>
      <c r="J722" s="1"/>
      <c r="K722" s="1"/>
      <c r="L722" s="1"/>
      <c r="M722" s="1"/>
      <c r="N722" s="1"/>
      <c r="O722" s="1"/>
      <c r="P722" s="1"/>
      <c r="Q722" s="1"/>
      <c r="R722" s="1"/>
      <c r="S722" s="3"/>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row>
    <row r="723" spans="4:43" ht="14.25" hidden="1" customHeight="1">
      <c r="D723" s="3"/>
      <c r="E723" s="1"/>
      <c r="F723" s="1"/>
      <c r="G723" s="1"/>
      <c r="H723" s="1"/>
      <c r="I723" s="1"/>
      <c r="J723" s="1"/>
      <c r="K723" s="1"/>
      <c r="L723" s="1"/>
      <c r="M723" s="1"/>
      <c r="N723" s="1"/>
      <c r="O723" s="1"/>
      <c r="P723" s="1"/>
      <c r="Q723" s="1"/>
      <c r="R723" s="1"/>
      <c r="S723" s="3"/>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row>
    <row r="724" spans="4:43" ht="14.25" hidden="1" customHeight="1">
      <c r="D724" s="3"/>
      <c r="E724" s="1"/>
      <c r="F724" s="1"/>
      <c r="G724" s="1"/>
      <c r="H724" s="1"/>
      <c r="I724" s="1"/>
      <c r="J724" s="1"/>
      <c r="K724" s="1"/>
      <c r="L724" s="1"/>
      <c r="M724" s="1"/>
      <c r="N724" s="1"/>
      <c r="O724" s="1"/>
      <c r="P724" s="1"/>
      <c r="Q724" s="1"/>
      <c r="R724" s="1"/>
      <c r="S724" s="3"/>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row>
    <row r="725" spans="4:43" ht="14.25" hidden="1" customHeight="1">
      <c r="D725" s="3"/>
      <c r="E725" s="1"/>
      <c r="F725" s="1"/>
      <c r="G725" s="1"/>
      <c r="H725" s="1"/>
      <c r="I725" s="1"/>
      <c r="J725" s="1"/>
      <c r="K725" s="1"/>
      <c r="L725" s="1"/>
      <c r="M725" s="1"/>
      <c r="N725" s="1"/>
      <c r="O725" s="1"/>
      <c r="P725" s="1"/>
      <c r="Q725" s="1"/>
      <c r="R725" s="1"/>
      <c r="S725" s="3"/>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row>
    <row r="726" spans="4:43" ht="14.25" hidden="1" customHeight="1">
      <c r="D726" s="3"/>
      <c r="E726" s="1"/>
      <c r="F726" s="1"/>
      <c r="G726" s="1"/>
      <c r="H726" s="1"/>
      <c r="I726" s="1"/>
      <c r="J726" s="1"/>
      <c r="K726" s="1"/>
      <c r="L726" s="1"/>
      <c r="M726" s="1"/>
      <c r="N726" s="1"/>
      <c r="O726" s="1"/>
      <c r="P726" s="1"/>
      <c r="Q726" s="1"/>
      <c r="R726" s="1"/>
      <c r="S726" s="3"/>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row>
    <row r="727" spans="4:43" ht="14.25" hidden="1" customHeight="1">
      <c r="D727" s="3"/>
      <c r="E727" s="1"/>
      <c r="F727" s="1"/>
      <c r="G727" s="1"/>
      <c r="H727" s="1"/>
      <c r="I727" s="1"/>
      <c r="J727" s="1"/>
      <c r="K727" s="1"/>
      <c r="L727" s="1"/>
      <c r="M727" s="1"/>
      <c r="N727" s="1"/>
      <c r="O727" s="1"/>
      <c r="P727" s="1"/>
      <c r="Q727" s="1"/>
      <c r="R727" s="1"/>
      <c r="S727" s="3"/>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row>
    <row r="728" spans="4:43" ht="14.25" hidden="1" customHeight="1">
      <c r="D728" s="3"/>
      <c r="E728" s="1"/>
      <c r="F728" s="1"/>
      <c r="G728" s="1"/>
      <c r="H728" s="1"/>
      <c r="I728" s="1"/>
      <c r="J728" s="1"/>
      <c r="K728" s="1"/>
      <c r="L728" s="1"/>
      <c r="M728" s="1"/>
      <c r="N728" s="1"/>
      <c r="O728" s="1"/>
      <c r="P728" s="1"/>
      <c r="Q728" s="1"/>
      <c r="R728" s="1"/>
      <c r="S728" s="3"/>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row>
    <row r="729" spans="4:43" ht="14.25" hidden="1" customHeight="1">
      <c r="D729" s="3"/>
      <c r="E729" s="1"/>
      <c r="F729" s="1"/>
      <c r="G729" s="1"/>
      <c r="H729" s="1"/>
      <c r="I729" s="1"/>
      <c r="J729" s="1"/>
      <c r="K729" s="1"/>
      <c r="L729" s="1"/>
      <c r="M729" s="1"/>
      <c r="N729" s="1"/>
      <c r="O729" s="1"/>
      <c r="P729" s="1"/>
      <c r="Q729" s="1"/>
      <c r="R729" s="1"/>
      <c r="S729" s="3"/>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row>
    <row r="730" spans="4:43" ht="14.25" hidden="1" customHeight="1">
      <c r="D730" s="3"/>
      <c r="E730" s="1"/>
      <c r="F730" s="1"/>
      <c r="G730" s="1"/>
      <c r="H730" s="1"/>
      <c r="I730" s="1"/>
      <c r="J730" s="1"/>
      <c r="K730" s="1"/>
      <c r="L730" s="1"/>
      <c r="M730" s="1"/>
      <c r="N730" s="1"/>
      <c r="O730" s="1"/>
      <c r="P730" s="1"/>
      <c r="Q730" s="1"/>
      <c r="R730" s="1"/>
      <c r="S730" s="3"/>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row>
    <row r="731" spans="4:43" ht="14.25" hidden="1" customHeight="1">
      <c r="D731" s="3"/>
      <c r="E731" s="1"/>
      <c r="F731" s="1"/>
      <c r="G731" s="1"/>
      <c r="H731" s="1"/>
      <c r="I731" s="1"/>
      <c r="J731" s="1"/>
      <c r="K731" s="1"/>
      <c r="L731" s="1"/>
      <c r="M731" s="1"/>
      <c r="N731" s="1"/>
      <c r="O731" s="1"/>
      <c r="P731" s="1"/>
      <c r="Q731" s="1"/>
      <c r="R731" s="1"/>
      <c r="S731" s="3"/>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row>
    <row r="732" spans="4:43" ht="14.25" hidden="1" customHeight="1">
      <c r="D732" s="3"/>
      <c r="E732" s="1"/>
      <c r="F732" s="1"/>
      <c r="G732" s="1"/>
      <c r="H732" s="1"/>
      <c r="I732" s="1"/>
      <c r="J732" s="1"/>
      <c r="K732" s="1"/>
      <c r="L732" s="1"/>
      <c r="M732" s="1"/>
      <c r="N732" s="1"/>
      <c r="O732" s="1"/>
      <c r="P732" s="1"/>
      <c r="Q732" s="1"/>
      <c r="R732" s="1"/>
      <c r="S732" s="3"/>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row>
    <row r="733" spans="4:43" ht="14.25" hidden="1" customHeight="1">
      <c r="D733" s="3"/>
      <c r="E733" s="1"/>
      <c r="F733" s="1"/>
      <c r="G733" s="1"/>
      <c r="H733" s="1"/>
      <c r="I733" s="1"/>
      <c r="J733" s="1"/>
      <c r="K733" s="1"/>
      <c r="L733" s="1"/>
      <c r="M733" s="1"/>
      <c r="N733" s="1"/>
      <c r="O733" s="1"/>
      <c r="P733" s="1"/>
      <c r="Q733" s="1"/>
      <c r="R733" s="1"/>
      <c r="S733" s="3"/>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row>
    <row r="734" spans="4:43" ht="14.25" hidden="1" customHeight="1">
      <c r="D734" s="3"/>
      <c r="E734" s="1"/>
      <c r="F734" s="1"/>
      <c r="G734" s="1"/>
      <c r="H734" s="1"/>
      <c r="I734" s="1"/>
      <c r="J734" s="1"/>
      <c r="K734" s="1"/>
      <c r="L734" s="1"/>
      <c r="M734" s="1"/>
      <c r="N734" s="1"/>
      <c r="O734" s="1"/>
      <c r="P734" s="1"/>
      <c r="Q734" s="1"/>
      <c r="R734" s="1"/>
      <c r="S734" s="3"/>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row>
    <row r="735" spans="4:43" ht="14.25" hidden="1" customHeight="1">
      <c r="D735" s="3"/>
      <c r="E735" s="1"/>
      <c r="F735" s="1"/>
      <c r="G735" s="1"/>
      <c r="H735" s="1"/>
      <c r="I735" s="1"/>
      <c r="J735" s="1"/>
      <c r="K735" s="1"/>
      <c r="L735" s="1"/>
      <c r="M735" s="1"/>
      <c r="N735" s="1"/>
      <c r="O735" s="1"/>
      <c r="P735" s="1"/>
      <c r="Q735" s="1"/>
      <c r="R735" s="1"/>
      <c r="S735" s="3"/>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row>
    <row r="736" spans="4:43" ht="14.25" hidden="1" customHeight="1">
      <c r="D736" s="3"/>
      <c r="E736" s="1"/>
      <c r="F736" s="1"/>
      <c r="G736" s="1"/>
      <c r="H736" s="1"/>
      <c r="I736" s="1"/>
      <c r="J736" s="1"/>
      <c r="K736" s="1"/>
      <c r="L736" s="1"/>
      <c r="M736" s="1"/>
      <c r="N736" s="1"/>
      <c r="O736" s="1"/>
      <c r="P736" s="1"/>
      <c r="Q736" s="1"/>
      <c r="R736" s="1"/>
      <c r="S736" s="3"/>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row>
    <row r="737" spans="4:43" ht="14.25" hidden="1" customHeight="1">
      <c r="D737" s="3"/>
      <c r="E737" s="1"/>
      <c r="F737" s="1"/>
      <c r="G737" s="1"/>
      <c r="H737" s="1"/>
      <c r="I737" s="1"/>
      <c r="J737" s="1"/>
      <c r="K737" s="1"/>
      <c r="L737" s="1"/>
      <c r="M737" s="1"/>
      <c r="N737" s="1"/>
      <c r="O737" s="1"/>
      <c r="P737" s="1"/>
      <c r="Q737" s="1"/>
      <c r="R737" s="1"/>
      <c r="S737" s="3"/>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row>
    <row r="738" spans="4:43" ht="14.25" hidden="1" customHeight="1">
      <c r="D738" s="3"/>
      <c r="E738" s="1"/>
      <c r="F738" s="1"/>
      <c r="G738" s="1"/>
      <c r="H738" s="1"/>
      <c r="I738" s="1"/>
      <c r="J738" s="1"/>
      <c r="K738" s="1"/>
      <c r="L738" s="1"/>
      <c r="M738" s="1"/>
      <c r="N738" s="1"/>
      <c r="O738" s="1"/>
      <c r="P738" s="1"/>
      <c r="Q738" s="1"/>
      <c r="R738" s="1"/>
      <c r="S738" s="3"/>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row>
    <row r="739" spans="4:43" ht="14.25" hidden="1" customHeight="1">
      <c r="D739" s="3"/>
      <c r="E739" s="1"/>
      <c r="F739" s="1"/>
      <c r="G739" s="1"/>
      <c r="H739" s="1"/>
      <c r="I739" s="1"/>
      <c r="J739" s="1"/>
      <c r="K739" s="1"/>
      <c r="L739" s="1"/>
      <c r="M739" s="1"/>
      <c r="N739" s="1"/>
      <c r="O739" s="1"/>
      <c r="P739" s="1"/>
      <c r="Q739" s="1"/>
      <c r="R739" s="1"/>
      <c r="S739" s="3"/>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row>
    <row r="740" spans="4:43" ht="14.25" hidden="1" customHeight="1">
      <c r="D740" s="3"/>
      <c r="E740" s="1"/>
      <c r="F740" s="1"/>
      <c r="G740" s="1"/>
      <c r="H740" s="1"/>
      <c r="I740" s="1"/>
      <c r="J740" s="1"/>
      <c r="K740" s="1"/>
      <c r="L740" s="1"/>
      <c r="M740" s="1"/>
      <c r="N740" s="1"/>
      <c r="O740" s="1"/>
      <c r="P740" s="1"/>
      <c r="Q740" s="1"/>
      <c r="R740" s="1"/>
      <c r="S740" s="3"/>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row>
    <row r="741" spans="4:43" ht="14.25" hidden="1" customHeight="1">
      <c r="D741" s="3"/>
      <c r="E741" s="1"/>
      <c r="F741" s="1"/>
      <c r="G741" s="1"/>
      <c r="H741" s="1"/>
      <c r="I741" s="1"/>
      <c r="J741" s="1"/>
      <c r="K741" s="1"/>
      <c r="L741" s="1"/>
      <c r="M741" s="1"/>
      <c r="N741" s="1"/>
      <c r="O741" s="1"/>
      <c r="P741" s="1"/>
      <c r="Q741" s="1"/>
      <c r="R741" s="1"/>
      <c r="S741" s="3"/>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row>
    <row r="742" spans="4:43" ht="14.25" hidden="1" customHeight="1">
      <c r="D742" s="3"/>
      <c r="E742" s="1"/>
      <c r="F742" s="1"/>
      <c r="G742" s="1"/>
      <c r="H742" s="1"/>
      <c r="I742" s="1"/>
      <c r="J742" s="1"/>
      <c r="K742" s="1"/>
      <c r="L742" s="1"/>
      <c r="M742" s="1"/>
      <c r="N742" s="1"/>
      <c r="O742" s="1"/>
      <c r="P742" s="1"/>
      <c r="Q742" s="1"/>
      <c r="R742" s="1"/>
      <c r="S742" s="3"/>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row>
    <row r="743" spans="4:43" ht="14.25" hidden="1" customHeight="1">
      <c r="D743" s="3"/>
      <c r="E743" s="1"/>
      <c r="F743" s="1"/>
      <c r="G743" s="1"/>
      <c r="H743" s="1"/>
      <c r="I743" s="1"/>
      <c r="J743" s="1"/>
      <c r="K743" s="1"/>
      <c r="L743" s="1"/>
      <c r="M743" s="1"/>
      <c r="N743" s="1"/>
      <c r="O743" s="1"/>
      <c r="P743" s="1"/>
      <c r="Q743" s="1"/>
      <c r="R743" s="1"/>
      <c r="S743" s="3"/>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row>
    <row r="744" spans="4:43" ht="14.25" hidden="1" customHeight="1">
      <c r="D744" s="3"/>
      <c r="E744" s="1"/>
      <c r="F744" s="1"/>
      <c r="G744" s="1"/>
      <c r="H744" s="1"/>
      <c r="I744" s="1"/>
      <c r="J744" s="1"/>
      <c r="K744" s="1"/>
      <c r="L744" s="1"/>
      <c r="M744" s="1"/>
      <c r="N744" s="1"/>
      <c r="O744" s="1"/>
      <c r="P744" s="1"/>
      <c r="Q744" s="1"/>
      <c r="R744" s="1"/>
      <c r="S744" s="3"/>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row>
    <row r="745" spans="4:43" ht="14.25" hidden="1" customHeight="1">
      <c r="D745" s="3"/>
      <c r="E745" s="1"/>
      <c r="F745" s="1"/>
      <c r="G745" s="1"/>
      <c r="H745" s="1"/>
      <c r="I745" s="1"/>
      <c r="J745" s="1"/>
      <c r="K745" s="1"/>
      <c r="L745" s="1"/>
      <c r="M745" s="1"/>
      <c r="N745" s="1"/>
      <c r="O745" s="1"/>
      <c r="P745" s="1"/>
      <c r="Q745" s="1"/>
      <c r="R745" s="1"/>
      <c r="S745" s="3"/>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row>
    <row r="746" spans="4:43" ht="14.25" hidden="1" customHeight="1">
      <c r="D746" s="3"/>
      <c r="E746" s="1"/>
      <c r="F746" s="1"/>
      <c r="G746" s="1"/>
      <c r="H746" s="1"/>
      <c r="I746" s="1"/>
      <c r="J746" s="1"/>
      <c r="K746" s="1"/>
      <c r="L746" s="1"/>
      <c r="M746" s="1"/>
      <c r="N746" s="1"/>
      <c r="O746" s="1"/>
      <c r="P746" s="1"/>
      <c r="Q746" s="1"/>
      <c r="R746" s="1"/>
      <c r="S746" s="3"/>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row>
    <row r="747" spans="4:43" ht="14.25" hidden="1" customHeight="1">
      <c r="D747" s="3"/>
      <c r="E747" s="1"/>
      <c r="F747" s="1"/>
      <c r="G747" s="1"/>
      <c r="H747" s="1"/>
      <c r="I747" s="1"/>
      <c r="J747" s="1"/>
      <c r="K747" s="1"/>
      <c r="L747" s="1"/>
      <c r="M747" s="1"/>
      <c r="N747" s="1"/>
      <c r="O747" s="1"/>
      <c r="P747" s="1"/>
      <c r="Q747" s="1"/>
      <c r="R747" s="1"/>
      <c r="S747" s="3"/>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row>
    <row r="748" spans="4:43" ht="14.25" hidden="1" customHeight="1">
      <c r="D748" s="3"/>
      <c r="E748" s="1"/>
      <c r="F748" s="1"/>
      <c r="G748" s="1"/>
      <c r="H748" s="1"/>
      <c r="I748" s="1"/>
      <c r="J748" s="1"/>
      <c r="K748" s="1"/>
      <c r="L748" s="1"/>
      <c r="M748" s="1"/>
      <c r="N748" s="1"/>
      <c r="O748" s="1"/>
      <c r="P748" s="1"/>
      <c r="Q748" s="1"/>
      <c r="R748" s="1"/>
      <c r="S748" s="3"/>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row>
    <row r="749" spans="4:43" ht="14.25" hidden="1" customHeight="1">
      <c r="D749" s="3"/>
      <c r="E749" s="1"/>
      <c r="F749" s="1"/>
      <c r="G749" s="1"/>
      <c r="H749" s="1"/>
      <c r="I749" s="1"/>
      <c r="J749" s="1"/>
      <c r="K749" s="1"/>
      <c r="L749" s="1"/>
      <c r="M749" s="1"/>
      <c r="N749" s="1"/>
      <c r="O749" s="1"/>
      <c r="P749" s="1"/>
      <c r="Q749" s="1"/>
      <c r="R749" s="1"/>
      <c r="S749" s="3"/>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row>
    <row r="750" spans="4:43" ht="14.25" hidden="1" customHeight="1">
      <c r="D750" s="3"/>
      <c r="E750" s="1"/>
      <c r="F750" s="1"/>
      <c r="G750" s="1"/>
      <c r="H750" s="1"/>
      <c r="I750" s="1"/>
      <c r="J750" s="1"/>
      <c r="K750" s="1"/>
      <c r="L750" s="1"/>
      <c r="M750" s="1"/>
      <c r="N750" s="1"/>
      <c r="O750" s="1"/>
      <c r="P750" s="1"/>
      <c r="Q750" s="1"/>
      <c r="R750" s="1"/>
      <c r="S750" s="3"/>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row>
    <row r="751" spans="4:43" ht="14.25" hidden="1" customHeight="1">
      <c r="D751" s="3"/>
      <c r="E751" s="1"/>
      <c r="F751" s="1"/>
      <c r="G751" s="1"/>
      <c r="H751" s="1"/>
      <c r="I751" s="1"/>
      <c r="J751" s="1"/>
      <c r="K751" s="1"/>
      <c r="L751" s="1"/>
      <c r="M751" s="1"/>
      <c r="N751" s="1"/>
      <c r="O751" s="1"/>
      <c r="P751" s="1"/>
      <c r="Q751" s="1"/>
      <c r="R751" s="1"/>
      <c r="S751" s="3"/>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row>
    <row r="752" spans="4:43" ht="14.25" hidden="1" customHeight="1">
      <c r="D752" s="3"/>
      <c r="E752" s="1"/>
      <c r="F752" s="1"/>
      <c r="G752" s="1"/>
      <c r="H752" s="1"/>
      <c r="I752" s="1"/>
      <c r="J752" s="1"/>
      <c r="K752" s="1"/>
      <c r="L752" s="1"/>
      <c r="M752" s="1"/>
      <c r="N752" s="1"/>
      <c r="O752" s="1"/>
      <c r="P752" s="1"/>
      <c r="Q752" s="1"/>
      <c r="R752" s="1"/>
      <c r="S752" s="3"/>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row>
    <row r="753" spans="4:43" ht="14.25" hidden="1" customHeight="1">
      <c r="D753" s="3"/>
      <c r="E753" s="1"/>
      <c r="F753" s="1"/>
      <c r="G753" s="1"/>
      <c r="H753" s="1"/>
      <c r="I753" s="1"/>
      <c r="J753" s="1"/>
      <c r="K753" s="1"/>
      <c r="L753" s="1"/>
      <c r="M753" s="1"/>
      <c r="N753" s="1"/>
      <c r="O753" s="1"/>
      <c r="P753" s="1"/>
      <c r="Q753" s="1"/>
      <c r="R753" s="1"/>
      <c r="S753" s="3"/>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row>
    <row r="754" spans="4:43" ht="14.25" hidden="1" customHeight="1">
      <c r="D754" s="3"/>
      <c r="E754" s="1"/>
      <c r="F754" s="1"/>
      <c r="G754" s="1"/>
      <c r="H754" s="1"/>
      <c r="I754" s="1"/>
      <c r="J754" s="1"/>
      <c r="K754" s="1"/>
      <c r="L754" s="1"/>
      <c r="M754" s="1"/>
      <c r="N754" s="1"/>
      <c r="O754" s="1"/>
      <c r="P754" s="1"/>
      <c r="Q754" s="1"/>
      <c r="R754" s="1"/>
      <c r="S754" s="3"/>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row>
    <row r="755" spans="4:43" ht="14.25" hidden="1" customHeight="1">
      <c r="D755" s="3"/>
      <c r="E755" s="1"/>
      <c r="F755" s="1"/>
      <c r="G755" s="1"/>
      <c r="H755" s="1"/>
      <c r="I755" s="1"/>
      <c r="J755" s="1"/>
      <c r="K755" s="1"/>
      <c r="L755" s="1"/>
      <c r="M755" s="1"/>
      <c r="N755" s="1"/>
      <c r="O755" s="1"/>
      <c r="P755" s="1"/>
      <c r="Q755" s="1"/>
      <c r="R755" s="1"/>
      <c r="S755" s="3"/>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row>
    <row r="756" spans="4:43" ht="14.25" hidden="1" customHeight="1">
      <c r="D756" s="3"/>
      <c r="E756" s="1"/>
      <c r="F756" s="1"/>
      <c r="G756" s="1"/>
      <c r="H756" s="1"/>
      <c r="I756" s="1"/>
      <c r="J756" s="1"/>
      <c r="K756" s="1"/>
      <c r="L756" s="1"/>
      <c r="M756" s="1"/>
      <c r="N756" s="1"/>
      <c r="O756" s="1"/>
      <c r="P756" s="1"/>
      <c r="Q756" s="1"/>
      <c r="R756" s="1"/>
      <c r="S756" s="3"/>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row>
    <row r="757" spans="4:43" ht="14.25" hidden="1" customHeight="1">
      <c r="D757" s="3"/>
      <c r="E757" s="1"/>
      <c r="F757" s="1"/>
      <c r="G757" s="1"/>
      <c r="H757" s="1"/>
      <c r="I757" s="1"/>
      <c r="J757" s="1"/>
      <c r="K757" s="1"/>
      <c r="L757" s="1"/>
      <c r="M757" s="1"/>
      <c r="N757" s="1"/>
      <c r="O757" s="1"/>
      <c r="P757" s="1"/>
      <c r="Q757" s="1"/>
      <c r="R757" s="1"/>
      <c r="S757" s="3"/>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row>
    <row r="758" spans="4:43" ht="14.25" hidden="1" customHeight="1">
      <c r="D758" s="3"/>
      <c r="E758" s="1"/>
      <c r="F758" s="1"/>
      <c r="G758" s="1"/>
      <c r="H758" s="1"/>
      <c r="I758" s="1"/>
      <c r="J758" s="1"/>
      <c r="K758" s="1"/>
      <c r="L758" s="1"/>
      <c r="M758" s="1"/>
      <c r="N758" s="1"/>
      <c r="O758" s="1"/>
      <c r="P758" s="1"/>
      <c r="Q758" s="1"/>
      <c r="R758" s="1"/>
      <c r="S758" s="3"/>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row>
    <row r="759" spans="4:43" ht="14.25" hidden="1" customHeight="1">
      <c r="D759" s="3"/>
      <c r="E759" s="1"/>
      <c r="F759" s="1"/>
      <c r="G759" s="1"/>
      <c r="H759" s="1"/>
      <c r="I759" s="1"/>
      <c r="J759" s="1"/>
      <c r="K759" s="1"/>
      <c r="L759" s="1"/>
      <c r="M759" s="1"/>
      <c r="N759" s="1"/>
      <c r="O759" s="1"/>
      <c r="P759" s="1"/>
      <c r="Q759" s="1"/>
      <c r="R759" s="1"/>
      <c r="S759" s="3"/>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row>
    <row r="760" spans="4:43" ht="14.25" hidden="1" customHeight="1">
      <c r="D760" s="3"/>
      <c r="E760" s="1"/>
      <c r="F760" s="1"/>
      <c r="G760" s="1"/>
      <c r="H760" s="1"/>
      <c r="I760" s="1"/>
      <c r="J760" s="1"/>
      <c r="K760" s="1"/>
      <c r="L760" s="1"/>
      <c r="M760" s="1"/>
      <c r="N760" s="1"/>
      <c r="O760" s="1"/>
      <c r="P760" s="1"/>
      <c r="Q760" s="1"/>
      <c r="R760" s="1"/>
      <c r="S760" s="3"/>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row>
    <row r="761" spans="4:43" ht="14.25" hidden="1" customHeight="1">
      <c r="D761" s="3"/>
      <c r="E761" s="1"/>
      <c r="F761" s="1"/>
      <c r="G761" s="1"/>
      <c r="H761" s="1"/>
      <c r="I761" s="1"/>
      <c r="J761" s="1"/>
      <c r="K761" s="1"/>
      <c r="L761" s="1"/>
      <c r="M761" s="1"/>
      <c r="N761" s="1"/>
      <c r="O761" s="1"/>
      <c r="P761" s="1"/>
      <c r="Q761" s="1"/>
      <c r="R761" s="1"/>
      <c r="S761" s="3"/>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row>
    <row r="762" spans="4:43" ht="14.25" hidden="1" customHeight="1">
      <c r="D762" s="3"/>
      <c r="E762" s="1"/>
      <c r="F762" s="1"/>
      <c r="G762" s="1"/>
      <c r="H762" s="1"/>
      <c r="I762" s="1"/>
      <c r="J762" s="1"/>
      <c r="K762" s="1"/>
      <c r="L762" s="1"/>
      <c r="M762" s="1"/>
      <c r="N762" s="1"/>
      <c r="O762" s="1"/>
      <c r="P762" s="1"/>
      <c r="Q762" s="1"/>
      <c r="R762" s="1"/>
      <c r="S762" s="3"/>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row>
    <row r="763" spans="4:43" ht="14.25" hidden="1" customHeight="1">
      <c r="D763" s="3"/>
      <c r="E763" s="1"/>
      <c r="F763" s="1"/>
      <c r="G763" s="1"/>
      <c r="H763" s="1"/>
      <c r="I763" s="1"/>
      <c r="J763" s="1"/>
      <c r="K763" s="1"/>
      <c r="L763" s="1"/>
      <c r="M763" s="1"/>
      <c r="N763" s="1"/>
      <c r="O763" s="1"/>
      <c r="P763" s="1"/>
      <c r="Q763" s="1"/>
      <c r="R763" s="1"/>
      <c r="S763" s="3"/>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row>
    <row r="764" spans="4:43" ht="14.25" hidden="1" customHeight="1">
      <c r="D764" s="3"/>
      <c r="E764" s="1"/>
      <c r="F764" s="1"/>
      <c r="G764" s="1"/>
      <c r="H764" s="1"/>
      <c r="I764" s="1"/>
      <c r="J764" s="1"/>
      <c r="K764" s="1"/>
      <c r="L764" s="1"/>
      <c r="M764" s="1"/>
      <c r="N764" s="1"/>
      <c r="O764" s="1"/>
      <c r="P764" s="1"/>
      <c r="Q764" s="1"/>
      <c r="R764" s="1"/>
      <c r="S764" s="3"/>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row>
    <row r="765" spans="4:43" ht="14.25" hidden="1" customHeight="1">
      <c r="D765" s="3"/>
      <c r="E765" s="1"/>
      <c r="F765" s="1"/>
      <c r="G765" s="1"/>
      <c r="H765" s="1"/>
      <c r="I765" s="1"/>
      <c r="J765" s="1"/>
      <c r="K765" s="1"/>
      <c r="L765" s="1"/>
      <c r="M765" s="1"/>
      <c r="N765" s="1"/>
      <c r="O765" s="1"/>
      <c r="P765" s="1"/>
      <c r="Q765" s="1"/>
      <c r="R765" s="1"/>
      <c r="S765" s="3"/>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row>
    <row r="766" spans="4:43" ht="14.25" hidden="1" customHeight="1">
      <c r="D766" s="3"/>
      <c r="E766" s="1"/>
      <c r="F766" s="1"/>
      <c r="G766" s="1"/>
      <c r="H766" s="1"/>
      <c r="I766" s="1"/>
      <c r="J766" s="1"/>
      <c r="K766" s="1"/>
      <c r="L766" s="1"/>
      <c r="M766" s="1"/>
      <c r="N766" s="1"/>
      <c r="O766" s="1"/>
      <c r="P766" s="1"/>
      <c r="Q766" s="1"/>
      <c r="R766" s="1"/>
      <c r="S766" s="3"/>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row>
    <row r="767" spans="4:43" ht="14.25" hidden="1" customHeight="1">
      <c r="D767" s="3"/>
      <c r="E767" s="1"/>
      <c r="F767" s="1"/>
      <c r="G767" s="1"/>
      <c r="H767" s="1"/>
      <c r="I767" s="1"/>
      <c r="J767" s="1"/>
      <c r="K767" s="1"/>
      <c r="L767" s="1"/>
      <c r="M767" s="1"/>
      <c r="N767" s="1"/>
      <c r="O767" s="1"/>
      <c r="P767" s="1"/>
      <c r="Q767" s="1"/>
      <c r="R767" s="1"/>
      <c r="S767" s="3"/>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row>
    <row r="768" spans="4:43" ht="14.25" hidden="1" customHeight="1">
      <c r="D768" s="3"/>
      <c r="E768" s="1"/>
      <c r="F768" s="1"/>
      <c r="G768" s="1"/>
      <c r="H768" s="1"/>
      <c r="I768" s="1"/>
      <c r="J768" s="1"/>
      <c r="K768" s="1"/>
      <c r="L768" s="1"/>
      <c r="M768" s="1"/>
      <c r="N768" s="1"/>
      <c r="O768" s="1"/>
      <c r="P768" s="1"/>
      <c r="Q768" s="1"/>
      <c r="R768" s="1"/>
      <c r="S768" s="3"/>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row>
    <row r="769" spans="4:43" ht="14.25" hidden="1" customHeight="1">
      <c r="D769" s="3"/>
      <c r="E769" s="1"/>
      <c r="F769" s="1"/>
      <c r="G769" s="1"/>
      <c r="H769" s="1"/>
      <c r="I769" s="1"/>
      <c r="J769" s="1"/>
      <c r="K769" s="1"/>
      <c r="L769" s="1"/>
      <c r="M769" s="1"/>
      <c r="N769" s="1"/>
      <c r="O769" s="1"/>
      <c r="P769" s="1"/>
      <c r="Q769" s="1"/>
      <c r="R769" s="1"/>
      <c r="S769" s="3"/>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row>
    <row r="770" spans="4:43" ht="14.25" hidden="1" customHeight="1">
      <c r="D770" s="3"/>
      <c r="E770" s="1"/>
      <c r="F770" s="1"/>
      <c r="G770" s="1"/>
      <c r="H770" s="1"/>
      <c r="I770" s="1"/>
      <c r="J770" s="1"/>
      <c r="K770" s="1"/>
      <c r="L770" s="1"/>
      <c r="M770" s="1"/>
      <c r="N770" s="1"/>
      <c r="O770" s="1"/>
      <c r="P770" s="1"/>
      <c r="Q770" s="1"/>
      <c r="R770" s="1"/>
      <c r="S770" s="3"/>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row>
    <row r="771" spans="4:43" ht="14.25" hidden="1" customHeight="1">
      <c r="D771" s="3"/>
      <c r="E771" s="1"/>
      <c r="F771" s="1"/>
      <c r="G771" s="1"/>
      <c r="H771" s="1"/>
      <c r="I771" s="1"/>
      <c r="J771" s="1"/>
      <c r="K771" s="1"/>
      <c r="L771" s="1"/>
      <c r="M771" s="1"/>
      <c r="N771" s="1"/>
      <c r="O771" s="1"/>
      <c r="P771" s="1"/>
      <c r="Q771" s="1"/>
      <c r="R771" s="1"/>
      <c r="S771" s="3"/>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row>
    <row r="772" spans="4:43" ht="14.25" hidden="1" customHeight="1">
      <c r="D772" s="3"/>
      <c r="E772" s="1"/>
      <c r="F772" s="1"/>
      <c r="G772" s="1"/>
      <c r="H772" s="1"/>
      <c r="I772" s="1"/>
      <c r="J772" s="1"/>
      <c r="K772" s="1"/>
      <c r="L772" s="1"/>
      <c r="M772" s="1"/>
      <c r="N772" s="1"/>
      <c r="O772" s="1"/>
      <c r="P772" s="1"/>
      <c r="Q772" s="1"/>
      <c r="R772" s="1"/>
      <c r="S772" s="3"/>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row>
    <row r="773" spans="4:43" ht="14.25" hidden="1" customHeight="1">
      <c r="D773" s="3"/>
      <c r="E773" s="1"/>
      <c r="F773" s="1"/>
      <c r="G773" s="1"/>
      <c r="H773" s="1"/>
      <c r="I773" s="1"/>
      <c r="J773" s="1"/>
      <c r="K773" s="1"/>
      <c r="L773" s="1"/>
      <c r="M773" s="1"/>
      <c r="N773" s="1"/>
      <c r="O773" s="1"/>
      <c r="P773" s="1"/>
      <c r="Q773" s="1"/>
      <c r="R773" s="1"/>
      <c r="S773" s="3"/>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row>
    <row r="774" spans="4:43" ht="14.25" hidden="1" customHeight="1">
      <c r="D774" s="3"/>
      <c r="E774" s="1"/>
      <c r="F774" s="1"/>
      <c r="G774" s="1"/>
      <c r="H774" s="1"/>
      <c r="I774" s="1"/>
      <c r="J774" s="1"/>
      <c r="K774" s="1"/>
      <c r="L774" s="1"/>
      <c r="M774" s="1"/>
      <c r="N774" s="1"/>
      <c r="O774" s="1"/>
      <c r="P774" s="1"/>
      <c r="Q774" s="1"/>
      <c r="R774" s="1"/>
      <c r="S774" s="3"/>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row>
    <row r="775" spans="4:43" ht="14.25" hidden="1" customHeight="1">
      <c r="D775" s="3"/>
      <c r="E775" s="1"/>
      <c r="F775" s="1"/>
      <c r="G775" s="1"/>
      <c r="H775" s="1"/>
      <c r="I775" s="1"/>
      <c r="J775" s="1"/>
      <c r="K775" s="1"/>
      <c r="L775" s="1"/>
      <c r="M775" s="1"/>
      <c r="N775" s="1"/>
      <c r="O775" s="1"/>
      <c r="P775" s="1"/>
      <c r="Q775" s="1"/>
      <c r="R775" s="1"/>
      <c r="S775" s="3"/>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row>
    <row r="776" spans="4:43" ht="14.25" hidden="1" customHeight="1">
      <c r="D776" s="3"/>
      <c r="E776" s="1"/>
      <c r="F776" s="1"/>
      <c r="G776" s="1"/>
      <c r="H776" s="1"/>
      <c r="I776" s="1"/>
      <c r="J776" s="1"/>
      <c r="K776" s="1"/>
      <c r="L776" s="1"/>
      <c r="M776" s="1"/>
      <c r="N776" s="1"/>
      <c r="O776" s="1"/>
      <c r="P776" s="1"/>
      <c r="Q776" s="1"/>
      <c r="R776" s="1"/>
      <c r="S776" s="3"/>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row>
    <row r="777" spans="4:43" ht="14.25" hidden="1" customHeight="1">
      <c r="D777" s="3"/>
      <c r="E777" s="1"/>
      <c r="F777" s="1"/>
      <c r="G777" s="1"/>
      <c r="H777" s="1"/>
      <c r="I777" s="1"/>
      <c r="J777" s="1"/>
      <c r="K777" s="1"/>
      <c r="L777" s="1"/>
      <c r="M777" s="1"/>
      <c r="N777" s="1"/>
      <c r="O777" s="1"/>
      <c r="P777" s="1"/>
      <c r="Q777" s="1"/>
      <c r="R777" s="1"/>
      <c r="S777" s="3"/>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row>
    <row r="778" spans="4:43" ht="14.25" hidden="1" customHeight="1">
      <c r="D778" s="3"/>
      <c r="E778" s="1"/>
      <c r="F778" s="1"/>
      <c r="G778" s="1"/>
      <c r="H778" s="1"/>
      <c r="I778" s="1"/>
      <c r="J778" s="1"/>
      <c r="K778" s="1"/>
      <c r="L778" s="1"/>
      <c r="M778" s="1"/>
      <c r="N778" s="1"/>
      <c r="O778" s="1"/>
      <c r="P778" s="1"/>
      <c r="Q778" s="1"/>
      <c r="R778" s="1"/>
      <c r="S778" s="3"/>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row>
    <row r="779" spans="4:43" ht="14.25" hidden="1" customHeight="1">
      <c r="D779" s="3"/>
      <c r="E779" s="1"/>
      <c r="F779" s="1"/>
      <c r="G779" s="1"/>
      <c r="H779" s="1"/>
      <c r="I779" s="1"/>
      <c r="J779" s="1"/>
      <c r="K779" s="1"/>
      <c r="L779" s="1"/>
      <c r="M779" s="1"/>
      <c r="N779" s="1"/>
      <c r="O779" s="1"/>
      <c r="P779" s="1"/>
      <c r="Q779" s="1"/>
      <c r="R779" s="1"/>
      <c r="S779" s="3"/>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row>
    <row r="780" spans="4:43" ht="14.25" hidden="1" customHeight="1">
      <c r="D780" s="3"/>
      <c r="E780" s="1"/>
      <c r="F780" s="1"/>
      <c r="G780" s="1"/>
      <c r="H780" s="1"/>
      <c r="I780" s="1"/>
      <c r="J780" s="1"/>
      <c r="K780" s="1"/>
      <c r="L780" s="1"/>
      <c r="M780" s="1"/>
      <c r="N780" s="1"/>
      <c r="O780" s="1"/>
      <c r="P780" s="1"/>
      <c r="Q780" s="1"/>
      <c r="R780" s="1"/>
      <c r="S780" s="3"/>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row>
    <row r="781" spans="4:43" ht="14.25" hidden="1" customHeight="1">
      <c r="D781" s="3"/>
      <c r="E781" s="1"/>
      <c r="F781" s="1"/>
      <c r="G781" s="1"/>
      <c r="H781" s="1"/>
      <c r="I781" s="1"/>
      <c r="J781" s="1"/>
      <c r="K781" s="1"/>
      <c r="L781" s="1"/>
      <c r="M781" s="1"/>
      <c r="N781" s="1"/>
      <c r="O781" s="1"/>
      <c r="P781" s="1"/>
      <c r="Q781" s="1"/>
      <c r="R781" s="1"/>
      <c r="S781" s="3"/>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row>
    <row r="782" spans="4:43" ht="14.25" hidden="1" customHeight="1">
      <c r="D782" s="3"/>
      <c r="E782" s="1"/>
      <c r="F782" s="1"/>
      <c r="G782" s="1"/>
      <c r="H782" s="1"/>
      <c r="I782" s="1"/>
      <c r="J782" s="1"/>
      <c r="K782" s="1"/>
      <c r="L782" s="1"/>
      <c r="M782" s="1"/>
      <c r="N782" s="1"/>
      <c r="O782" s="1"/>
      <c r="P782" s="1"/>
      <c r="Q782" s="1"/>
      <c r="R782" s="1"/>
      <c r="S782" s="3"/>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row>
    <row r="783" spans="4:43" ht="14.25" hidden="1" customHeight="1">
      <c r="D783" s="3"/>
      <c r="E783" s="1"/>
      <c r="F783" s="1"/>
      <c r="G783" s="1"/>
      <c r="H783" s="1"/>
      <c r="I783" s="1"/>
      <c r="J783" s="1"/>
      <c r="K783" s="1"/>
      <c r="L783" s="1"/>
      <c r="M783" s="1"/>
      <c r="N783" s="1"/>
      <c r="O783" s="1"/>
      <c r="P783" s="1"/>
      <c r="Q783" s="1"/>
      <c r="R783" s="1"/>
      <c r="S783" s="3"/>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row>
    <row r="784" spans="4:43" ht="14.25" hidden="1" customHeight="1">
      <c r="D784" s="3"/>
      <c r="E784" s="1"/>
      <c r="F784" s="1"/>
      <c r="G784" s="1"/>
      <c r="H784" s="1"/>
      <c r="I784" s="1"/>
      <c r="J784" s="1"/>
      <c r="K784" s="1"/>
      <c r="L784" s="1"/>
      <c r="M784" s="1"/>
      <c r="N784" s="1"/>
      <c r="O784" s="1"/>
      <c r="P784" s="1"/>
      <c r="Q784" s="1"/>
      <c r="R784" s="1"/>
      <c r="S784" s="3"/>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row>
    <row r="785" spans="4:43" ht="14.25" hidden="1" customHeight="1">
      <c r="D785" s="3"/>
      <c r="E785" s="1"/>
      <c r="F785" s="1"/>
      <c r="G785" s="1"/>
      <c r="H785" s="1"/>
      <c r="I785" s="1"/>
      <c r="J785" s="1"/>
      <c r="K785" s="1"/>
      <c r="L785" s="1"/>
      <c r="M785" s="1"/>
      <c r="N785" s="1"/>
      <c r="O785" s="1"/>
      <c r="P785" s="1"/>
      <c r="Q785" s="1"/>
      <c r="R785" s="1"/>
      <c r="S785" s="3"/>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row>
    <row r="786" spans="4:43" ht="14.25" hidden="1" customHeight="1">
      <c r="D786" s="3"/>
      <c r="E786" s="1"/>
      <c r="F786" s="1"/>
      <c r="G786" s="1"/>
      <c r="H786" s="1"/>
      <c r="I786" s="1"/>
      <c r="J786" s="1"/>
      <c r="K786" s="1"/>
      <c r="L786" s="1"/>
      <c r="M786" s="1"/>
      <c r="N786" s="1"/>
      <c r="O786" s="1"/>
      <c r="P786" s="1"/>
      <c r="Q786" s="1"/>
      <c r="R786" s="1"/>
      <c r="S786" s="3"/>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row>
    <row r="787" spans="4:43" ht="14.25" hidden="1" customHeight="1">
      <c r="D787" s="3"/>
      <c r="E787" s="1"/>
      <c r="F787" s="1"/>
      <c r="G787" s="1"/>
      <c r="H787" s="1"/>
      <c r="I787" s="1"/>
      <c r="J787" s="1"/>
      <c r="K787" s="1"/>
      <c r="L787" s="1"/>
      <c r="M787" s="1"/>
      <c r="N787" s="1"/>
      <c r="O787" s="1"/>
      <c r="P787" s="1"/>
      <c r="Q787" s="1"/>
      <c r="R787" s="1"/>
      <c r="S787" s="3"/>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row>
    <row r="788" spans="4:43" ht="14.25" hidden="1" customHeight="1">
      <c r="D788" s="3"/>
      <c r="E788" s="1"/>
      <c r="F788" s="1"/>
      <c r="G788" s="1"/>
      <c r="H788" s="1"/>
      <c r="I788" s="1"/>
      <c r="J788" s="1"/>
      <c r="K788" s="1"/>
      <c r="L788" s="1"/>
      <c r="M788" s="1"/>
      <c r="N788" s="1"/>
      <c r="O788" s="1"/>
      <c r="P788" s="1"/>
      <c r="Q788" s="1"/>
      <c r="R788" s="1"/>
      <c r="S788" s="3"/>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row>
    <row r="789" spans="4:43" ht="14.25" hidden="1" customHeight="1">
      <c r="D789" s="3"/>
      <c r="E789" s="1"/>
      <c r="F789" s="1"/>
      <c r="G789" s="1"/>
      <c r="H789" s="1"/>
      <c r="I789" s="1"/>
      <c r="J789" s="1"/>
      <c r="K789" s="1"/>
      <c r="L789" s="1"/>
      <c r="M789" s="1"/>
      <c r="N789" s="1"/>
      <c r="O789" s="1"/>
      <c r="P789" s="1"/>
      <c r="Q789" s="1"/>
      <c r="R789" s="1"/>
      <c r="S789" s="3"/>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row>
    <row r="790" spans="4:43" ht="14.25" hidden="1" customHeight="1">
      <c r="D790" s="3"/>
      <c r="E790" s="1"/>
      <c r="F790" s="1"/>
      <c r="G790" s="1"/>
      <c r="H790" s="1"/>
      <c r="I790" s="1"/>
      <c r="J790" s="1"/>
      <c r="K790" s="1"/>
      <c r="L790" s="1"/>
      <c r="M790" s="1"/>
      <c r="N790" s="1"/>
      <c r="O790" s="1"/>
      <c r="P790" s="1"/>
      <c r="Q790" s="1"/>
      <c r="R790" s="1"/>
      <c r="S790" s="3"/>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row>
    <row r="791" spans="4:43" ht="14.25" hidden="1" customHeight="1">
      <c r="D791" s="3"/>
      <c r="E791" s="1"/>
      <c r="F791" s="1"/>
      <c r="G791" s="1"/>
      <c r="H791" s="1"/>
      <c r="I791" s="1"/>
      <c r="J791" s="1"/>
      <c r="K791" s="1"/>
      <c r="L791" s="1"/>
      <c r="M791" s="1"/>
      <c r="N791" s="1"/>
      <c r="O791" s="1"/>
      <c r="P791" s="1"/>
      <c r="Q791" s="1"/>
      <c r="R791" s="1"/>
      <c r="S791" s="3"/>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row>
    <row r="792" spans="4:43" ht="14.25" hidden="1" customHeight="1">
      <c r="D792" s="3"/>
      <c r="E792" s="1"/>
      <c r="F792" s="1"/>
      <c r="G792" s="1"/>
      <c r="H792" s="1"/>
      <c r="I792" s="1"/>
      <c r="J792" s="1"/>
      <c r="K792" s="1"/>
      <c r="L792" s="1"/>
      <c r="M792" s="1"/>
      <c r="N792" s="1"/>
      <c r="O792" s="1"/>
      <c r="P792" s="1"/>
      <c r="Q792" s="1"/>
      <c r="R792" s="1"/>
      <c r="S792" s="3"/>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row>
    <row r="793" spans="4:43" ht="14.25" hidden="1" customHeight="1">
      <c r="D793" s="3"/>
      <c r="E793" s="1"/>
      <c r="F793" s="1"/>
      <c r="G793" s="1"/>
      <c r="H793" s="1"/>
      <c r="I793" s="1"/>
      <c r="J793" s="1"/>
      <c r="K793" s="1"/>
      <c r="L793" s="1"/>
      <c r="M793" s="1"/>
      <c r="N793" s="1"/>
      <c r="O793" s="1"/>
      <c r="P793" s="1"/>
      <c r="Q793" s="1"/>
      <c r="R793" s="1"/>
      <c r="S793" s="3"/>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row>
    <row r="794" spans="4:43" ht="14.25" hidden="1" customHeight="1">
      <c r="D794" s="3"/>
      <c r="E794" s="1"/>
      <c r="F794" s="1"/>
      <c r="G794" s="1"/>
      <c r="H794" s="1"/>
      <c r="I794" s="1"/>
      <c r="J794" s="1"/>
      <c r="K794" s="1"/>
      <c r="L794" s="1"/>
      <c r="M794" s="1"/>
      <c r="N794" s="1"/>
      <c r="O794" s="1"/>
      <c r="P794" s="1"/>
      <c r="Q794" s="1"/>
      <c r="R794" s="1"/>
      <c r="S794" s="3"/>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row>
    <row r="795" spans="4:43" ht="14.25" hidden="1" customHeight="1">
      <c r="D795" s="3"/>
      <c r="E795" s="1"/>
      <c r="F795" s="1"/>
      <c r="G795" s="1"/>
      <c r="H795" s="1"/>
      <c r="I795" s="1"/>
      <c r="J795" s="1"/>
      <c r="K795" s="1"/>
      <c r="L795" s="1"/>
      <c r="M795" s="1"/>
      <c r="N795" s="1"/>
      <c r="O795" s="1"/>
      <c r="P795" s="1"/>
      <c r="Q795" s="1"/>
      <c r="R795" s="1"/>
      <c r="S795" s="3"/>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row>
    <row r="796" spans="4:43" ht="14.25" hidden="1" customHeight="1">
      <c r="D796" s="3"/>
      <c r="E796" s="1"/>
      <c r="F796" s="1"/>
      <c r="G796" s="1"/>
      <c r="H796" s="1"/>
      <c r="I796" s="1"/>
      <c r="J796" s="1"/>
      <c r="K796" s="1"/>
      <c r="L796" s="1"/>
      <c r="M796" s="1"/>
      <c r="N796" s="1"/>
      <c r="O796" s="1"/>
      <c r="P796" s="1"/>
      <c r="Q796" s="1"/>
      <c r="R796" s="1"/>
      <c r="S796" s="3"/>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row>
    <row r="797" spans="4:43" ht="14.25" hidden="1" customHeight="1">
      <c r="D797" s="3"/>
      <c r="E797" s="1"/>
      <c r="F797" s="1"/>
      <c r="G797" s="1"/>
      <c r="H797" s="1"/>
      <c r="I797" s="1"/>
      <c r="J797" s="1"/>
      <c r="K797" s="1"/>
      <c r="L797" s="1"/>
      <c r="M797" s="1"/>
      <c r="N797" s="1"/>
      <c r="O797" s="1"/>
      <c r="P797" s="1"/>
      <c r="Q797" s="1"/>
      <c r="R797" s="1"/>
      <c r="S797" s="3"/>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row>
    <row r="798" spans="4:43" ht="14.25" hidden="1" customHeight="1">
      <c r="D798" s="3"/>
      <c r="E798" s="1"/>
      <c r="F798" s="1"/>
      <c r="G798" s="1"/>
      <c r="H798" s="1"/>
      <c r="I798" s="1"/>
      <c r="J798" s="1"/>
      <c r="K798" s="1"/>
      <c r="L798" s="1"/>
      <c r="M798" s="1"/>
      <c r="N798" s="1"/>
      <c r="O798" s="1"/>
      <c r="P798" s="1"/>
      <c r="Q798" s="1"/>
      <c r="R798" s="1"/>
      <c r="S798" s="3"/>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row>
    <row r="799" spans="4:43" ht="14.25" hidden="1" customHeight="1">
      <c r="D799" s="3"/>
      <c r="E799" s="1"/>
      <c r="F799" s="1"/>
      <c r="G799" s="1"/>
      <c r="H799" s="1"/>
      <c r="I799" s="1"/>
      <c r="J799" s="1"/>
      <c r="K799" s="1"/>
      <c r="L799" s="1"/>
      <c r="M799" s="1"/>
      <c r="N799" s="1"/>
      <c r="O799" s="1"/>
      <c r="P799" s="1"/>
      <c r="Q799" s="1"/>
      <c r="R799" s="1"/>
      <c r="S799" s="3"/>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row>
    <row r="800" spans="4:43" ht="14.25" hidden="1" customHeight="1">
      <c r="D800" s="3"/>
      <c r="E800" s="1"/>
      <c r="F800" s="1"/>
      <c r="G800" s="1"/>
      <c r="H800" s="1"/>
      <c r="I800" s="1"/>
      <c r="J800" s="1"/>
      <c r="K800" s="1"/>
      <c r="L800" s="1"/>
      <c r="M800" s="1"/>
      <c r="N800" s="1"/>
      <c r="O800" s="1"/>
      <c r="P800" s="1"/>
      <c r="Q800" s="1"/>
      <c r="R800" s="1"/>
      <c r="S800" s="3"/>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row>
    <row r="801" spans="4:43" ht="14.25" hidden="1" customHeight="1">
      <c r="D801" s="3"/>
      <c r="E801" s="1"/>
      <c r="F801" s="1"/>
      <c r="G801" s="1"/>
      <c r="H801" s="1"/>
      <c r="I801" s="1"/>
      <c r="J801" s="1"/>
      <c r="K801" s="1"/>
      <c r="L801" s="1"/>
      <c r="M801" s="1"/>
      <c r="N801" s="1"/>
      <c r="O801" s="1"/>
      <c r="P801" s="1"/>
      <c r="Q801" s="1"/>
      <c r="R801" s="1"/>
      <c r="S801" s="3"/>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row>
    <row r="802" spans="4:43" ht="14.25" hidden="1" customHeight="1">
      <c r="D802" s="3"/>
      <c r="E802" s="1"/>
      <c r="F802" s="1"/>
      <c r="G802" s="1"/>
      <c r="H802" s="1"/>
      <c r="I802" s="1"/>
      <c r="J802" s="1"/>
      <c r="K802" s="1"/>
      <c r="L802" s="1"/>
      <c r="M802" s="1"/>
      <c r="N802" s="1"/>
      <c r="O802" s="1"/>
      <c r="P802" s="1"/>
      <c r="Q802" s="1"/>
      <c r="R802" s="1"/>
      <c r="S802" s="3"/>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row>
    <row r="803" spans="4:43" ht="14.25" hidden="1" customHeight="1">
      <c r="D803" s="3"/>
      <c r="E803" s="1"/>
      <c r="F803" s="1"/>
      <c r="G803" s="1"/>
      <c r="H803" s="1"/>
      <c r="I803" s="1"/>
      <c r="J803" s="1"/>
      <c r="K803" s="1"/>
      <c r="L803" s="1"/>
      <c r="M803" s="1"/>
      <c r="N803" s="1"/>
      <c r="O803" s="1"/>
      <c r="P803" s="1"/>
      <c r="Q803" s="1"/>
      <c r="R803" s="1"/>
      <c r="S803" s="3"/>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row>
    <row r="804" spans="4:43" ht="14.25" hidden="1" customHeight="1">
      <c r="D804" s="3"/>
      <c r="E804" s="1"/>
      <c r="F804" s="1"/>
      <c r="G804" s="1"/>
      <c r="H804" s="1"/>
      <c r="I804" s="1"/>
      <c r="J804" s="1"/>
      <c r="K804" s="1"/>
      <c r="L804" s="1"/>
      <c r="M804" s="1"/>
      <c r="N804" s="1"/>
      <c r="O804" s="1"/>
      <c r="P804" s="1"/>
      <c r="Q804" s="1"/>
      <c r="R804" s="1"/>
      <c r="S804" s="3"/>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row>
    <row r="805" spans="4:43" ht="14.25" hidden="1" customHeight="1">
      <c r="D805" s="3"/>
      <c r="E805" s="1"/>
      <c r="F805" s="1"/>
      <c r="G805" s="1"/>
      <c r="H805" s="1"/>
      <c r="I805" s="1"/>
      <c r="J805" s="1"/>
      <c r="K805" s="1"/>
      <c r="L805" s="1"/>
      <c r="M805" s="1"/>
      <c r="N805" s="1"/>
      <c r="O805" s="1"/>
      <c r="P805" s="1"/>
      <c r="Q805" s="1"/>
      <c r="R805" s="1"/>
      <c r="S805" s="3"/>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row>
    <row r="806" spans="4:43" ht="14.25" hidden="1" customHeight="1">
      <c r="D806" s="3"/>
      <c r="E806" s="1"/>
      <c r="F806" s="1"/>
      <c r="G806" s="1"/>
      <c r="H806" s="1"/>
      <c r="I806" s="1"/>
      <c r="J806" s="1"/>
      <c r="K806" s="1"/>
      <c r="L806" s="1"/>
      <c r="M806" s="1"/>
      <c r="N806" s="1"/>
      <c r="O806" s="1"/>
      <c r="P806" s="1"/>
      <c r="Q806" s="1"/>
      <c r="R806" s="1"/>
      <c r="S806" s="3"/>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row>
    <row r="807" spans="4:43" ht="14.25" hidden="1" customHeight="1">
      <c r="D807" s="3"/>
      <c r="E807" s="1"/>
      <c r="F807" s="1"/>
      <c r="G807" s="1"/>
      <c r="H807" s="1"/>
      <c r="I807" s="1"/>
      <c r="J807" s="1"/>
      <c r="K807" s="1"/>
      <c r="L807" s="1"/>
      <c r="M807" s="1"/>
      <c r="N807" s="1"/>
      <c r="O807" s="1"/>
      <c r="P807" s="1"/>
      <c r="Q807" s="1"/>
      <c r="R807" s="1"/>
      <c r="S807" s="3"/>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row>
    <row r="808" spans="4:43" ht="14.25" hidden="1" customHeight="1">
      <c r="D808" s="3"/>
      <c r="E808" s="1"/>
      <c r="F808" s="1"/>
      <c r="G808" s="1"/>
      <c r="H808" s="1"/>
      <c r="I808" s="1"/>
      <c r="J808" s="1"/>
      <c r="K808" s="1"/>
      <c r="L808" s="1"/>
      <c r="M808" s="1"/>
      <c r="N808" s="1"/>
      <c r="O808" s="1"/>
      <c r="P808" s="1"/>
      <c r="Q808" s="1"/>
      <c r="R808" s="1"/>
      <c r="S808" s="3"/>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row>
    <row r="809" spans="4:43" ht="14.25" hidden="1" customHeight="1">
      <c r="D809" s="3"/>
      <c r="E809" s="1"/>
      <c r="F809" s="1"/>
      <c r="G809" s="1"/>
      <c r="H809" s="1"/>
      <c r="I809" s="1"/>
      <c r="J809" s="1"/>
      <c r="K809" s="1"/>
      <c r="L809" s="1"/>
      <c r="M809" s="1"/>
      <c r="N809" s="1"/>
      <c r="O809" s="1"/>
      <c r="P809" s="1"/>
      <c r="Q809" s="1"/>
      <c r="R809" s="1"/>
      <c r="S809" s="3"/>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row>
    <row r="810" spans="4:43" ht="14.25" hidden="1" customHeight="1">
      <c r="D810" s="3"/>
      <c r="E810" s="1"/>
      <c r="F810" s="1"/>
      <c r="G810" s="1"/>
      <c r="H810" s="1"/>
      <c r="I810" s="1"/>
      <c r="J810" s="1"/>
      <c r="K810" s="1"/>
      <c r="L810" s="1"/>
      <c r="M810" s="1"/>
      <c r="N810" s="1"/>
      <c r="O810" s="1"/>
      <c r="P810" s="1"/>
      <c r="Q810" s="1"/>
      <c r="R810" s="1"/>
      <c r="S810" s="3"/>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row>
    <row r="811" spans="4:43" ht="14.25" hidden="1" customHeight="1">
      <c r="D811" s="3"/>
      <c r="E811" s="1"/>
      <c r="F811" s="1"/>
      <c r="G811" s="1"/>
      <c r="H811" s="1"/>
      <c r="I811" s="1"/>
      <c r="J811" s="1"/>
      <c r="K811" s="1"/>
      <c r="L811" s="1"/>
      <c r="M811" s="1"/>
      <c r="N811" s="1"/>
      <c r="O811" s="1"/>
      <c r="P811" s="1"/>
      <c r="Q811" s="1"/>
      <c r="R811" s="1"/>
      <c r="S811" s="3"/>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row>
    <row r="812" spans="4:43" ht="14.25" hidden="1" customHeight="1">
      <c r="D812" s="3"/>
      <c r="E812" s="1"/>
      <c r="F812" s="1"/>
      <c r="G812" s="1"/>
      <c r="H812" s="1"/>
      <c r="I812" s="1"/>
      <c r="J812" s="1"/>
      <c r="K812" s="1"/>
      <c r="L812" s="1"/>
      <c r="M812" s="1"/>
      <c r="N812" s="1"/>
      <c r="O812" s="1"/>
      <c r="P812" s="1"/>
      <c r="Q812" s="1"/>
      <c r="R812" s="1"/>
      <c r="S812" s="3"/>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row>
    <row r="813" spans="4:43" ht="14.25" hidden="1" customHeight="1">
      <c r="D813" s="3"/>
      <c r="E813" s="1"/>
      <c r="F813" s="1"/>
      <c r="G813" s="1"/>
      <c r="H813" s="1"/>
      <c r="I813" s="1"/>
      <c r="J813" s="1"/>
      <c r="K813" s="1"/>
      <c r="L813" s="1"/>
      <c r="M813" s="1"/>
      <c r="N813" s="1"/>
      <c r="O813" s="1"/>
      <c r="P813" s="1"/>
      <c r="Q813" s="1"/>
      <c r="R813" s="1"/>
      <c r="S813" s="3"/>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row>
    <row r="814" spans="4:43" ht="14.25" hidden="1" customHeight="1">
      <c r="D814" s="3"/>
      <c r="E814" s="1"/>
      <c r="F814" s="1"/>
      <c r="G814" s="1"/>
      <c r="H814" s="1"/>
      <c r="I814" s="1"/>
      <c r="J814" s="1"/>
      <c r="K814" s="1"/>
      <c r="L814" s="1"/>
      <c r="M814" s="1"/>
      <c r="N814" s="1"/>
      <c r="O814" s="1"/>
      <c r="P814" s="1"/>
      <c r="Q814" s="1"/>
      <c r="R814" s="1"/>
      <c r="S814" s="3"/>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row>
    <row r="815" spans="4:43" ht="14.25" hidden="1" customHeight="1">
      <c r="D815" s="3"/>
      <c r="E815" s="1"/>
      <c r="F815" s="1"/>
      <c r="G815" s="1"/>
      <c r="H815" s="1"/>
      <c r="I815" s="1"/>
      <c r="J815" s="1"/>
      <c r="K815" s="1"/>
      <c r="L815" s="1"/>
      <c r="M815" s="1"/>
      <c r="N815" s="1"/>
      <c r="O815" s="1"/>
      <c r="P815" s="1"/>
      <c r="Q815" s="1"/>
      <c r="R815" s="1"/>
      <c r="S815" s="3"/>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row>
    <row r="816" spans="4:43" ht="14.25" hidden="1" customHeight="1">
      <c r="D816" s="3"/>
      <c r="E816" s="1"/>
      <c r="F816" s="1"/>
      <c r="G816" s="1"/>
      <c r="H816" s="1"/>
      <c r="I816" s="1"/>
      <c r="J816" s="1"/>
      <c r="K816" s="1"/>
      <c r="L816" s="1"/>
      <c r="M816" s="1"/>
      <c r="N816" s="1"/>
      <c r="O816" s="1"/>
      <c r="P816" s="1"/>
      <c r="Q816" s="1"/>
      <c r="R816" s="1"/>
      <c r="S816" s="3"/>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row>
    <row r="817" spans="4:43" ht="14.25" hidden="1" customHeight="1">
      <c r="D817" s="3"/>
      <c r="E817" s="1"/>
      <c r="F817" s="1"/>
      <c r="G817" s="1"/>
      <c r="H817" s="1"/>
      <c r="I817" s="1"/>
      <c r="J817" s="1"/>
      <c r="K817" s="1"/>
      <c r="L817" s="1"/>
      <c r="M817" s="1"/>
      <c r="N817" s="1"/>
      <c r="O817" s="1"/>
      <c r="P817" s="1"/>
      <c r="Q817" s="1"/>
      <c r="R817" s="1"/>
      <c r="S817" s="3"/>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row>
    <row r="818" spans="4:43" ht="14.25" hidden="1" customHeight="1">
      <c r="D818" s="3"/>
      <c r="E818" s="1"/>
      <c r="F818" s="1"/>
      <c r="G818" s="1"/>
      <c r="H818" s="1"/>
      <c r="I818" s="1"/>
      <c r="J818" s="1"/>
      <c r="K818" s="1"/>
      <c r="L818" s="1"/>
      <c r="M818" s="1"/>
      <c r="N818" s="1"/>
      <c r="O818" s="1"/>
      <c r="P818" s="1"/>
      <c r="Q818" s="1"/>
      <c r="R818" s="1"/>
      <c r="S818" s="3"/>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row>
    <row r="819" spans="4:43" ht="14.25" hidden="1" customHeight="1">
      <c r="D819" s="3"/>
      <c r="E819" s="1"/>
      <c r="F819" s="1"/>
      <c r="G819" s="1"/>
      <c r="H819" s="1"/>
      <c r="I819" s="1"/>
      <c r="J819" s="1"/>
      <c r="K819" s="1"/>
      <c r="L819" s="1"/>
      <c r="M819" s="1"/>
      <c r="N819" s="1"/>
      <c r="O819" s="1"/>
      <c r="P819" s="1"/>
      <c r="Q819" s="1"/>
      <c r="R819" s="1"/>
      <c r="S819" s="3"/>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row>
    <row r="820" spans="4:43" ht="14.25" hidden="1" customHeight="1">
      <c r="D820" s="3"/>
      <c r="E820" s="1"/>
      <c r="F820" s="1"/>
      <c r="G820" s="1"/>
      <c r="H820" s="1"/>
      <c r="I820" s="1"/>
      <c r="J820" s="1"/>
      <c r="K820" s="1"/>
      <c r="L820" s="1"/>
      <c r="M820" s="1"/>
      <c r="N820" s="1"/>
      <c r="O820" s="1"/>
      <c r="P820" s="1"/>
      <c r="Q820" s="1"/>
      <c r="R820" s="1"/>
      <c r="S820" s="3"/>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row>
    <row r="821" spans="4:43" ht="14.25" hidden="1" customHeight="1">
      <c r="D821" s="3"/>
      <c r="E821" s="1"/>
      <c r="F821" s="1"/>
      <c r="G821" s="1"/>
      <c r="H821" s="1"/>
      <c r="I821" s="1"/>
      <c r="J821" s="1"/>
      <c r="K821" s="1"/>
      <c r="L821" s="1"/>
      <c r="M821" s="1"/>
      <c r="N821" s="1"/>
      <c r="O821" s="1"/>
      <c r="P821" s="1"/>
      <c r="Q821" s="1"/>
      <c r="R821" s="1"/>
      <c r="S821" s="3"/>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row>
    <row r="822" spans="4:43" ht="14.25" hidden="1" customHeight="1">
      <c r="D822" s="3"/>
      <c r="E822" s="1"/>
      <c r="F822" s="1"/>
      <c r="G822" s="1"/>
      <c r="H822" s="1"/>
      <c r="I822" s="1"/>
      <c r="J822" s="1"/>
      <c r="K822" s="1"/>
      <c r="L822" s="1"/>
      <c r="M822" s="1"/>
      <c r="N822" s="1"/>
      <c r="O822" s="1"/>
      <c r="P822" s="1"/>
      <c r="Q822" s="1"/>
      <c r="R822" s="1"/>
      <c r="S822" s="3"/>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row>
    <row r="823" spans="4:43" ht="14.25" hidden="1" customHeight="1">
      <c r="D823" s="3"/>
      <c r="E823" s="1"/>
      <c r="F823" s="1"/>
      <c r="G823" s="1"/>
      <c r="H823" s="1"/>
      <c r="I823" s="1"/>
      <c r="J823" s="1"/>
      <c r="K823" s="1"/>
      <c r="L823" s="1"/>
      <c r="M823" s="1"/>
      <c r="N823" s="1"/>
      <c r="O823" s="1"/>
      <c r="P823" s="1"/>
      <c r="Q823" s="1"/>
      <c r="R823" s="1"/>
      <c r="S823" s="3"/>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row>
    <row r="824" spans="4:43" ht="14.25" hidden="1" customHeight="1">
      <c r="D824" s="3"/>
      <c r="E824" s="1"/>
      <c r="F824" s="1"/>
      <c r="G824" s="1"/>
      <c r="H824" s="1"/>
      <c r="I824" s="1"/>
      <c r="J824" s="1"/>
      <c r="K824" s="1"/>
      <c r="L824" s="1"/>
      <c r="M824" s="1"/>
      <c r="N824" s="1"/>
      <c r="O824" s="1"/>
      <c r="P824" s="1"/>
      <c r="Q824" s="1"/>
      <c r="R824" s="1"/>
      <c r="S824" s="3"/>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row>
    <row r="825" spans="4:43" ht="14.25" hidden="1" customHeight="1">
      <c r="D825" s="3"/>
      <c r="E825" s="1"/>
      <c r="F825" s="1"/>
      <c r="G825" s="1"/>
      <c r="H825" s="1"/>
      <c r="I825" s="1"/>
      <c r="J825" s="1"/>
      <c r="K825" s="1"/>
      <c r="L825" s="1"/>
      <c r="M825" s="1"/>
      <c r="N825" s="1"/>
      <c r="O825" s="1"/>
      <c r="P825" s="1"/>
      <c r="Q825" s="1"/>
      <c r="R825" s="1"/>
      <c r="S825" s="3"/>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row>
    <row r="826" spans="4:43" ht="14.25" hidden="1" customHeight="1">
      <c r="D826" s="3"/>
      <c r="E826" s="1"/>
      <c r="F826" s="1"/>
      <c r="G826" s="1"/>
      <c r="H826" s="1"/>
      <c r="I826" s="1"/>
      <c r="J826" s="1"/>
      <c r="K826" s="1"/>
      <c r="L826" s="1"/>
      <c r="M826" s="1"/>
      <c r="N826" s="1"/>
      <c r="O826" s="1"/>
      <c r="P826" s="1"/>
      <c r="Q826" s="1"/>
      <c r="R826" s="1"/>
      <c r="S826" s="3"/>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row>
    <row r="827" spans="4:43" ht="14.25" hidden="1" customHeight="1">
      <c r="D827" s="3"/>
      <c r="E827" s="1"/>
      <c r="F827" s="1"/>
      <c r="G827" s="1"/>
      <c r="H827" s="1"/>
      <c r="I827" s="1"/>
      <c r="J827" s="1"/>
      <c r="K827" s="1"/>
      <c r="L827" s="1"/>
      <c r="M827" s="1"/>
      <c r="N827" s="1"/>
      <c r="O827" s="1"/>
      <c r="P827" s="1"/>
      <c r="Q827" s="1"/>
      <c r="R827" s="1"/>
      <c r="S827" s="3"/>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row>
    <row r="828" spans="4:43" ht="14.25" hidden="1" customHeight="1">
      <c r="D828" s="3"/>
      <c r="E828" s="1"/>
      <c r="F828" s="1"/>
      <c r="G828" s="1"/>
      <c r="H828" s="1"/>
      <c r="I828" s="1"/>
      <c r="J828" s="1"/>
      <c r="K828" s="1"/>
      <c r="L828" s="1"/>
      <c r="M828" s="1"/>
      <c r="N828" s="1"/>
      <c r="O828" s="1"/>
      <c r="P828" s="1"/>
      <c r="Q828" s="1"/>
      <c r="R828" s="1"/>
      <c r="S828" s="3"/>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row>
    <row r="829" spans="4:43" ht="14.25" hidden="1" customHeight="1">
      <c r="D829" s="3"/>
      <c r="E829" s="1"/>
      <c r="F829" s="1"/>
      <c r="G829" s="1"/>
      <c r="H829" s="1"/>
      <c r="I829" s="1"/>
      <c r="J829" s="1"/>
      <c r="K829" s="1"/>
      <c r="L829" s="1"/>
      <c r="M829" s="1"/>
      <c r="N829" s="1"/>
      <c r="O829" s="1"/>
      <c r="P829" s="1"/>
      <c r="Q829" s="1"/>
      <c r="R829" s="1"/>
      <c r="S829" s="3"/>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row>
    <row r="830" spans="4:43" ht="14.25" hidden="1" customHeight="1">
      <c r="D830" s="3"/>
      <c r="E830" s="1"/>
      <c r="F830" s="1"/>
      <c r="G830" s="1"/>
      <c r="H830" s="1"/>
      <c r="I830" s="1"/>
      <c r="J830" s="1"/>
      <c r="K830" s="1"/>
      <c r="L830" s="1"/>
      <c r="M830" s="1"/>
      <c r="N830" s="1"/>
      <c r="O830" s="1"/>
      <c r="P830" s="1"/>
      <c r="Q830" s="1"/>
      <c r="R830" s="1"/>
      <c r="S830" s="3"/>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row>
    <row r="831" spans="4:43" ht="14.25" hidden="1" customHeight="1">
      <c r="D831" s="3"/>
      <c r="E831" s="1"/>
      <c r="F831" s="1"/>
      <c r="G831" s="1"/>
      <c r="H831" s="1"/>
      <c r="I831" s="1"/>
      <c r="J831" s="1"/>
      <c r="K831" s="1"/>
      <c r="L831" s="1"/>
      <c r="M831" s="1"/>
      <c r="N831" s="1"/>
      <c r="O831" s="1"/>
      <c r="P831" s="1"/>
      <c r="Q831" s="1"/>
      <c r="R831" s="1"/>
      <c r="S831" s="3"/>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row>
    <row r="832" spans="4:43" ht="14.25" hidden="1" customHeight="1">
      <c r="D832" s="3"/>
      <c r="E832" s="1"/>
      <c r="F832" s="1"/>
      <c r="G832" s="1"/>
      <c r="H832" s="1"/>
      <c r="I832" s="1"/>
      <c r="J832" s="1"/>
      <c r="K832" s="1"/>
      <c r="L832" s="1"/>
      <c r="M832" s="1"/>
      <c r="N832" s="1"/>
      <c r="O832" s="1"/>
      <c r="P832" s="1"/>
      <c r="Q832" s="1"/>
      <c r="R832" s="1"/>
      <c r="S832" s="3"/>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row>
    <row r="833" spans="4:43" ht="14.25" hidden="1" customHeight="1">
      <c r="D833" s="3"/>
      <c r="E833" s="1"/>
      <c r="F833" s="1"/>
      <c r="G833" s="1"/>
      <c r="H833" s="1"/>
      <c r="I833" s="1"/>
      <c r="J833" s="1"/>
      <c r="K833" s="1"/>
      <c r="L833" s="1"/>
      <c r="M833" s="1"/>
      <c r="N833" s="1"/>
      <c r="O833" s="1"/>
      <c r="P833" s="1"/>
      <c r="Q833" s="1"/>
      <c r="R833" s="1"/>
      <c r="S833" s="3"/>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row>
    <row r="834" spans="4:43" ht="14.25" hidden="1" customHeight="1">
      <c r="D834" s="3"/>
      <c r="E834" s="1"/>
      <c r="F834" s="1"/>
      <c r="G834" s="1"/>
      <c r="H834" s="1"/>
      <c r="I834" s="1"/>
      <c r="J834" s="1"/>
      <c r="K834" s="1"/>
      <c r="L834" s="1"/>
      <c r="M834" s="1"/>
      <c r="N834" s="1"/>
      <c r="O834" s="1"/>
      <c r="P834" s="1"/>
      <c r="Q834" s="1"/>
      <c r="R834" s="1"/>
      <c r="S834" s="3"/>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row>
    <row r="835" spans="4:43" ht="14.25" hidden="1" customHeight="1">
      <c r="D835" s="3"/>
      <c r="E835" s="1"/>
      <c r="F835" s="1"/>
      <c r="G835" s="1"/>
      <c r="H835" s="1"/>
      <c r="I835" s="1"/>
      <c r="J835" s="1"/>
      <c r="K835" s="1"/>
      <c r="L835" s="1"/>
      <c r="M835" s="1"/>
      <c r="N835" s="1"/>
      <c r="O835" s="1"/>
      <c r="P835" s="1"/>
      <c r="Q835" s="1"/>
      <c r="R835" s="1"/>
      <c r="S835" s="3"/>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row>
    <row r="836" spans="4:43" ht="14.25" hidden="1" customHeight="1">
      <c r="D836" s="3"/>
      <c r="E836" s="1"/>
      <c r="F836" s="1"/>
      <c r="G836" s="1"/>
      <c r="H836" s="1"/>
      <c r="I836" s="1"/>
      <c r="J836" s="1"/>
      <c r="K836" s="1"/>
      <c r="L836" s="1"/>
      <c r="M836" s="1"/>
      <c r="N836" s="1"/>
      <c r="O836" s="1"/>
      <c r="P836" s="1"/>
      <c r="Q836" s="1"/>
      <c r="R836" s="1"/>
      <c r="S836" s="3"/>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row>
    <row r="837" spans="4:43" ht="14.25" hidden="1" customHeight="1">
      <c r="D837" s="3"/>
      <c r="E837" s="1"/>
      <c r="F837" s="1"/>
      <c r="G837" s="1"/>
      <c r="H837" s="1"/>
      <c r="I837" s="1"/>
      <c r="J837" s="1"/>
      <c r="K837" s="1"/>
      <c r="L837" s="1"/>
      <c r="M837" s="1"/>
      <c r="N837" s="1"/>
      <c r="O837" s="1"/>
      <c r="P837" s="1"/>
      <c r="Q837" s="1"/>
      <c r="R837" s="1"/>
      <c r="S837" s="3"/>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row>
    <row r="838" spans="4:43" ht="14.25" hidden="1" customHeight="1">
      <c r="D838" s="3"/>
      <c r="E838" s="1"/>
      <c r="F838" s="1"/>
      <c r="G838" s="1"/>
      <c r="H838" s="1"/>
      <c r="I838" s="1"/>
      <c r="J838" s="1"/>
      <c r="K838" s="1"/>
      <c r="L838" s="1"/>
      <c r="M838" s="1"/>
      <c r="N838" s="1"/>
      <c r="O838" s="1"/>
      <c r="P838" s="1"/>
      <c r="Q838" s="1"/>
      <c r="R838" s="1"/>
      <c r="S838" s="3"/>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row>
    <row r="839" spans="4:43" ht="14.25" hidden="1" customHeight="1">
      <c r="D839" s="3"/>
      <c r="E839" s="1"/>
      <c r="F839" s="1"/>
      <c r="G839" s="1"/>
      <c r="H839" s="1"/>
      <c r="I839" s="1"/>
      <c r="J839" s="1"/>
      <c r="K839" s="1"/>
      <c r="L839" s="1"/>
      <c r="M839" s="1"/>
      <c r="N839" s="1"/>
      <c r="O839" s="1"/>
      <c r="P839" s="1"/>
      <c r="Q839" s="1"/>
      <c r="R839" s="1"/>
      <c r="S839" s="3"/>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row>
    <row r="840" spans="4:43" ht="14.25" hidden="1" customHeight="1">
      <c r="D840" s="3"/>
      <c r="E840" s="1"/>
      <c r="F840" s="1"/>
      <c r="G840" s="1"/>
      <c r="H840" s="1"/>
      <c r="I840" s="1"/>
      <c r="J840" s="1"/>
      <c r="K840" s="1"/>
      <c r="L840" s="1"/>
      <c r="M840" s="1"/>
      <c r="N840" s="1"/>
      <c r="O840" s="1"/>
      <c r="P840" s="1"/>
      <c r="Q840" s="1"/>
      <c r="R840" s="1"/>
      <c r="S840" s="3"/>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row>
    <row r="841" spans="4:43" ht="14.25" hidden="1" customHeight="1">
      <c r="D841" s="3"/>
      <c r="E841" s="1"/>
      <c r="F841" s="1"/>
      <c r="G841" s="1"/>
      <c r="H841" s="1"/>
      <c r="I841" s="1"/>
      <c r="J841" s="1"/>
      <c r="K841" s="1"/>
      <c r="L841" s="1"/>
      <c r="M841" s="1"/>
      <c r="N841" s="1"/>
      <c r="O841" s="1"/>
      <c r="P841" s="1"/>
      <c r="Q841" s="1"/>
      <c r="R841" s="1"/>
      <c r="S841" s="3"/>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row>
    <row r="842" spans="4:43" ht="14.25" hidden="1" customHeight="1">
      <c r="D842" s="3"/>
      <c r="E842" s="1"/>
      <c r="F842" s="1"/>
      <c r="G842" s="1"/>
      <c r="H842" s="1"/>
      <c r="I842" s="1"/>
      <c r="J842" s="1"/>
      <c r="K842" s="1"/>
      <c r="L842" s="1"/>
      <c r="M842" s="1"/>
      <c r="N842" s="1"/>
      <c r="O842" s="1"/>
      <c r="P842" s="1"/>
      <c r="Q842" s="1"/>
      <c r="R842" s="1"/>
      <c r="S842" s="3"/>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row>
    <row r="843" spans="4:43" ht="14.25" hidden="1" customHeight="1">
      <c r="D843" s="3"/>
      <c r="E843" s="1"/>
      <c r="F843" s="1"/>
      <c r="G843" s="1"/>
      <c r="H843" s="1"/>
      <c r="I843" s="1"/>
      <c r="J843" s="1"/>
      <c r="K843" s="1"/>
      <c r="L843" s="1"/>
      <c r="M843" s="1"/>
      <c r="N843" s="1"/>
      <c r="O843" s="1"/>
      <c r="P843" s="1"/>
      <c r="Q843" s="1"/>
      <c r="R843" s="1"/>
      <c r="S843" s="3"/>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row>
    <row r="844" spans="4:43" ht="14.25" hidden="1" customHeight="1">
      <c r="D844" s="3"/>
      <c r="E844" s="1"/>
      <c r="F844" s="1"/>
      <c r="G844" s="1"/>
      <c r="H844" s="1"/>
      <c r="I844" s="1"/>
      <c r="J844" s="1"/>
      <c r="K844" s="1"/>
      <c r="L844" s="1"/>
      <c r="M844" s="1"/>
      <c r="N844" s="1"/>
      <c r="O844" s="1"/>
      <c r="P844" s="1"/>
      <c r="Q844" s="1"/>
      <c r="R844" s="1"/>
      <c r="S844" s="3"/>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row>
    <row r="845" spans="4:43" ht="14.25" hidden="1" customHeight="1">
      <c r="D845" s="3"/>
      <c r="E845" s="1"/>
      <c r="F845" s="1"/>
      <c r="G845" s="1"/>
      <c r="H845" s="1"/>
      <c r="I845" s="1"/>
      <c r="J845" s="1"/>
      <c r="K845" s="1"/>
      <c r="L845" s="1"/>
      <c r="M845" s="1"/>
      <c r="N845" s="1"/>
      <c r="O845" s="1"/>
      <c r="P845" s="1"/>
      <c r="Q845" s="1"/>
      <c r="R845" s="1"/>
      <c r="S845" s="3"/>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row>
    <row r="846" spans="4:43" ht="14.25" hidden="1" customHeight="1">
      <c r="D846" s="3"/>
      <c r="E846" s="1"/>
      <c r="F846" s="1"/>
      <c r="G846" s="1"/>
      <c r="H846" s="1"/>
      <c r="I846" s="1"/>
      <c r="J846" s="1"/>
      <c r="K846" s="1"/>
      <c r="L846" s="1"/>
      <c r="M846" s="1"/>
      <c r="N846" s="1"/>
      <c r="O846" s="1"/>
      <c r="P846" s="1"/>
      <c r="Q846" s="1"/>
      <c r="R846" s="1"/>
      <c r="S846" s="3"/>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row>
    <row r="847" spans="4:43" ht="14.25" hidden="1" customHeight="1">
      <c r="D847" s="3"/>
      <c r="E847" s="1"/>
      <c r="F847" s="1"/>
      <c r="G847" s="1"/>
      <c r="H847" s="1"/>
      <c r="I847" s="1"/>
      <c r="J847" s="1"/>
      <c r="K847" s="1"/>
      <c r="L847" s="1"/>
      <c r="M847" s="1"/>
      <c r="N847" s="1"/>
      <c r="O847" s="1"/>
      <c r="P847" s="1"/>
      <c r="Q847" s="1"/>
      <c r="R847" s="1"/>
      <c r="S847" s="3"/>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row>
    <row r="848" spans="4:43" ht="14.25" hidden="1" customHeight="1">
      <c r="D848" s="3"/>
      <c r="E848" s="1"/>
      <c r="F848" s="1"/>
      <c r="G848" s="1"/>
      <c r="H848" s="1"/>
      <c r="I848" s="1"/>
      <c r="J848" s="1"/>
      <c r="K848" s="1"/>
      <c r="L848" s="1"/>
      <c r="M848" s="1"/>
      <c r="N848" s="1"/>
      <c r="O848" s="1"/>
      <c r="P848" s="1"/>
      <c r="Q848" s="1"/>
      <c r="R848" s="1"/>
      <c r="S848" s="3"/>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row>
    <row r="849" spans="4:43" ht="14.25" hidden="1" customHeight="1">
      <c r="D849" s="3"/>
      <c r="E849" s="1"/>
      <c r="F849" s="1"/>
      <c r="G849" s="1"/>
      <c r="H849" s="1"/>
      <c r="I849" s="1"/>
      <c r="J849" s="1"/>
      <c r="K849" s="1"/>
      <c r="L849" s="1"/>
      <c r="M849" s="1"/>
      <c r="N849" s="1"/>
      <c r="O849" s="1"/>
      <c r="P849" s="1"/>
      <c r="Q849" s="1"/>
      <c r="R849" s="1"/>
      <c r="S849" s="3"/>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row>
    <row r="850" spans="4:43" ht="14.25" hidden="1" customHeight="1">
      <c r="D850" s="3"/>
      <c r="E850" s="1"/>
      <c r="F850" s="1"/>
      <c r="G850" s="1"/>
      <c r="H850" s="1"/>
      <c r="I850" s="1"/>
      <c r="J850" s="1"/>
      <c r="K850" s="1"/>
      <c r="L850" s="1"/>
      <c r="M850" s="1"/>
      <c r="N850" s="1"/>
      <c r="O850" s="1"/>
      <c r="P850" s="1"/>
      <c r="Q850" s="1"/>
      <c r="R850" s="1"/>
      <c r="S850" s="3"/>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row>
    <row r="851" spans="4:43" ht="14.25" hidden="1" customHeight="1">
      <c r="D851" s="3"/>
      <c r="E851" s="1"/>
      <c r="F851" s="1"/>
      <c r="G851" s="1"/>
      <c r="H851" s="1"/>
      <c r="I851" s="1"/>
      <c r="J851" s="1"/>
      <c r="K851" s="1"/>
      <c r="L851" s="1"/>
      <c r="M851" s="1"/>
      <c r="N851" s="1"/>
      <c r="O851" s="1"/>
      <c r="P851" s="1"/>
      <c r="Q851" s="1"/>
      <c r="R851" s="1"/>
      <c r="S851" s="3"/>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row>
    <row r="852" spans="4:43" ht="14.25" hidden="1" customHeight="1">
      <c r="D852" s="3"/>
      <c r="E852" s="1"/>
      <c r="F852" s="1"/>
      <c r="G852" s="1"/>
      <c r="H852" s="1"/>
      <c r="I852" s="1"/>
      <c r="J852" s="1"/>
      <c r="K852" s="1"/>
      <c r="L852" s="1"/>
      <c r="M852" s="1"/>
      <c r="N852" s="1"/>
      <c r="O852" s="1"/>
      <c r="P852" s="1"/>
      <c r="Q852" s="1"/>
      <c r="R852" s="1"/>
      <c r="S852" s="3"/>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row>
    <row r="853" spans="4:43" ht="14.25" hidden="1" customHeight="1">
      <c r="D853" s="3"/>
      <c r="E853" s="1"/>
      <c r="F853" s="1"/>
      <c r="G853" s="1"/>
      <c r="H853" s="1"/>
      <c r="I853" s="1"/>
      <c r="J853" s="1"/>
      <c r="K853" s="1"/>
      <c r="L853" s="1"/>
      <c r="M853" s="1"/>
      <c r="N853" s="1"/>
      <c r="O853" s="1"/>
      <c r="P853" s="1"/>
      <c r="Q853" s="1"/>
      <c r="R853" s="1"/>
      <c r="S853" s="3"/>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row>
    <row r="854" spans="4:43" ht="14.25" hidden="1" customHeight="1">
      <c r="D854" s="3"/>
      <c r="E854" s="1"/>
      <c r="F854" s="1"/>
      <c r="G854" s="1"/>
      <c r="H854" s="1"/>
      <c r="I854" s="1"/>
      <c r="J854" s="1"/>
      <c r="K854" s="1"/>
      <c r="L854" s="1"/>
      <c r="M854" s="1"/>
      <c r="N854" s="1"/>
      <c r="O854" s="1"/>
      <c r="P854" s="1"/>
      <c r="Q854" s="1"/>
      <c r="R854" s="1"/>
      <c r="S854" s="3"/>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row>
    <row r="855" spans="4:43" ht="14.25" hidden="1" customHeight="1">
      <c r="D855" s="3"/>
      <c r="E855" s="1"/>
      <c r="F855" s="1"/>
      <c r="G855" s="1"/>
      <c r="H855" s="1"/>
      <c r="I855" s="1"/>
      <c r="J855" s="1"/>
      <c r="K855" s="1"/>
      <c r="L855" s="1"/>
      <c r="M855" s="1"/>
      <c r="N855" s="1"/>
      <c r="O855" s="1"/>
      <c r="P855" s="1"/>
      <c r="Q855" s="1"/>
      <c r="R855" s="1"/>
      <c r="S855" s="3"/>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row>
    <row r="856" spans="4:43" ht="14.25" hidden="1" customHeight="1">
      <c r="D856" s="3"/>
      <c r="E856" s="1"/>
      <c r="F856" s="1"/>
      <c r="G856" s="1"/>
      <c r="H856" s="1"/>
      <c r="I856" s="1"/>
      <c r="J856" s="1"/>
      <c r="K856" s="1"/>
      <c r="L856" s="1"/>
      <c r="M856" s="1"/>
      <c r="N856" s="1"/>
      <c r="O856" s="1"/>
      <c r="P856" s="1"/>
      <c r="Q856" s="1"/>
      <c r="R856" s="1"/>
      <c r="S856" s="3"/>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row>
    <row r="857" spans="4:43" ht="14.25" hidden="1" customHeight="1">
      <c r="D857" s="3"/>
      <c r="E857" s="1"/>
      <c r="F857" s="1"/>
      <c r="G857" s="1"/>
      <c r="H857" s="1"/>
      <c r="I857" s="1"/>
      <c r="J857" s="1"/>
      <c r="K857" s="1"/>
      <c r="L857" s="1"/>
      <c r="M857" s="1"/>
      <c r="N857" s="1"/>
      <c r="O857" s="1"/>
      <c r="P857" s="1"/>
      <c r="Q857" s="1"/>
      <c r="R857" s="1"/>
      <c r="S857" s="3"/>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row>
    <row r="858" spans="4:43" ht="14.25" hidden="1" customHeight="1">
      <c r="D858" s="3"/>
      <c r="E858" s="1"/>
      <c r="F858" s="1"/>
      <c r="G858" s="1"/>
      <c r="H858" s="1"/>
      <c r="I858" s="1"/>
      <c r="J858" s="1"/>
      <c r="K858" s="1"/>
      <c r="L858" s="1"/>
      <c r="M858" s="1"/>
      <c r="N858" s="1"/>
      <c r="O858" s="1"/>
      <c r="P858" s="1"/>
      <c r="Q858" s="1"/>
      <c r="R858" s="1"/>
      <c r="S858" s="3"/>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row>
    <row r="859" spans="4:43" ht="14.25" hidden="1" customHeight="1">
      <c r="D859" s="3"/>
      <c r="E859" s="1"/>
      <c r="F859" s="1"/>
      <c r="G859" s="1"/>
      <c r="H859" s="1"/>
      <c r="I859" s="1"/>
      <c r="J859" s="1"/>
      <c r="K859" s="1"/>
      <c r="L859" s="1"/>
      <c r="M859" s="1"/>
      <c r="N859" s="1"/>
      <c r="O859" s="1"/>
      <c r="P859" s="1"/>
      <c r="Q859" s="1"/>
      <c r="R859" s="1"/>
      <c r="S859" s="3"/>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row>
    <row r="860" spans="4:43" ht="14.25" hidden="1" customHeight="1">
      <c r="D860" s="3"/>
      <c r="E860" s="1"/>
      <c r="F860" s="1"/>
      <c r="G860" s="1"/>
      <c r="H860" s="1"/>
      <c r="I860" s="1"/>
      <c r="J860" s="1"/>
      <c r="K860" s="1"/>
      <c r="L860" s="1"/>
      <c r="M860" s="1"/>
      <c r="N860" s="1"/>
      <c r="O860" s="1"/>
      <c r="P860" s="1"/>
      <c r="Q860" s="1"/>
      <c r="R860" s="1"/>
      <c r="S860" s="3"/>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row>
    <row r="861" spans="4:43" ht="14.25" hidden="1" customHeight="1">
      <c r="D861" s="3"/>
      <c r="E861" s="1"/>
      <c r="F861" s="1"/>
      <c r="G861" s="1"/>
      <c r="H861" s="1"/>
      <c r="I861" s="1"/>
      <c r="J861" s="1"/>
      <c r="K861" s="1"/>
      <c r="L861" s="1"/>
      <c r="M861" s="1"/>
      <c r="N861" s="1"/>
      <c r="O861" s="1"/>
      <c r="P861" s="1"/>
      <c r="Q861" s="1"/>
      <c r="R861" s="1"/>
      <c r="S861" s="3"/>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row>
    <row r="862" spans="4:43" ht="14.25" hidden="1" customHeight="1">
      <c r="D862" s="3"/>
      <c r="E862" s="1"/>
      <c r="F862" s="1"/>
      <c r="G862" s="1"/>
      <c r="H862" s="1"/>
      <c r="I862" s="1"/>
      <c r="J862" s="1"/>
      <c r="K862" s="1"/>
      <c r="L862" s="1"/>
      <c r="M862" s="1"/>
      <c r="N862" s="1"/>
      <c r="O862" s="1"/>
      <c r="P862" s="1"/>
      <c r="Q862" s="1"/>
      <c r="R862" s="1"/>
      <c r="S862" s="3"/>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row>
    <row r="863" spans="4:43" ht="14.25" hidden="1" customHeight="1">
      <c r="D863" s="3"/>
      <c r="E863" s="1"/>
      <c r="F863" s="1"/>
      <c r="G863" s="1"/>
      <c r="H863" s="1"/>
      <c r="I863" s="1"/>
      <c r="J863" s="1"/>
      <c r="K863" s="1"/>
      <c r="L863" s="1"/>
      <c r="M863" s="1"/>
      <c r="N863" s="1"/>
      <c r="O863" s="1"/>
      <c r="P863" s="1"/>
      <c r="Q863" s="1"/>
      <c r="R863" s="1"/>
      <c r="S863" s="3"/>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row>
    <row r="864" spans="4:43" ht="14.25" hidden="1" customHeight="1">
      <c r="D864" s="3"/>
      <c r="E864" s="1"/>
      <c r="F864" s="1"/>
      <c r="G864" s="1"/>
      <c r="H864" s="1"/>
      <c r="I864" s="1"/>
      <c r="J864" s="1"/>
      <c r="K864" s="1"/>
      <c r="L864" s="1"/>
      <c r="M864" s="1"/>
      <c r="N864" s="1"/>
      <c r="O864" s="1"/>
      <c r="P864" s="1"/>
      <c r="Q864" s="1"/>
      <c r="R864" s="1"/>
      <c r="S864" s="3"/>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row>
    <row r="865" spans="4:43" ht="14.25" hidden="1" customHeight="1">
      <c r="D865" s="3"/>
      <c r="E865" s="1"/>
      <c r="F865" s="1"/>
      <c r="G865" s="1"/>
      <c r="H865" s="1"/>
      <c r="I865" s="1"/>
      <c r="J865" s="1"/>
      <c r="K865" s="1"/>
      <c r="L865" s="1"/>
      <c r="M865" s="1"/>
      <c r="N865" s="1"/>
      <c r="O865" s="1"/>
      <c r="P865" s="1"/>
      <c r="Q865" s="1"/>
      <c r="R865" s="1"/>
      <c r="S865" s="3"/>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row>
    <row r="866" spans="4:43" ht="14.25" hidden="1" customHeight="1">
      <c r="D866" s="3"/>
      <c r="E866" s="1"/>
      <c r="F866" s="1"/>
      <c r="G866" s="1"/>
      <c r="H866" s="1"/>
      <c r="I866" s="1"/>
      <c r="J866" s="1"/>
      <c r="K866" s="1"/>
      <c r="L866" s="1"/>
      <c r="M866" s="1"/>
      <c r="N866" s="1"/>
      <c r="O866" s="1"/>
      <c r="P866" s="1"/>
      <c r="Q866" s="1"/>
      <c r="R866" s="1"/>
      <c r="S866" s="3"/>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row>
    <row r="867" spans="4:43" ht="14.25" hidden="1" customHeight="1">
      <c r="D867" s="3"/>
      <c r="E867" s="1"/>
      <c r="F867" s="1"/>
      <c r="G867" s="1"/>
      <c r="H867" s="1"/>
      <c r="I867" s="1"/>
      <c r="J867" s="1"/>
      <c r="K867" s="1"/>
      <c r="L867" s="1"/>
      <c r="M867" s="1"/>
      <c r="N867" s="1"/>
      <c r="O867" s="1"/>
      <c r="P867" s="1"/>
      <c r="Q867" s="1"/>
      <c r="R867" s="1"/>
      <c r="S867" s="3"/>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row>
    <row r="868" spans="4:43" ht="14.25" hidden="1" customHeight="1">
      <c r="D868" s="3"/>
      <c r="E868" s="1"/>
      <c r="F868" s="1"/>
      <c r="G868" s="1"/>
      <c r="H868" s="1"/>
      <c r="I868" s="1"/>
      <c r="J868" s="1"/>
      <c r="K868" s="1"/>
      <c r="L868" s="1"/>
      <c r="M868" s="1"/>
      <c r="N868" s="1"/>
      <c r="O868" s="1"/>
      <c r="P868" s="1"/>
      <c r="Q868" s="1"/>
      <c r="R868" s="1"/>
      <c r="S868" s="3"/>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row>
    <row r="869" spans="4:43" ht="14.25" hidden="1" customHeight="1">
      <c r="D869" s="3"/>
      <c r="E869" s="1"/>
      <c r="F869" s="1"/>
      <c r="G869" s="1"/>
      <c r="H869" s="1"/>
      <c r="I869" s="1"/>
      <c r="J869" s="1"/>
      <c r="K869" s="1"/>
      <c r="L869" s="1"/>
      <c r="M869" s="1"/>
      <c r="N869" s="1"/>
      <c r="O869" s="1"/>
      <c r="P869" s="1"/>
      <c r="Q869" s="1"/>
      <c r="R869" s="1"/>
      <c r="S869" s="3"/>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row>
    <row r="870" spans="4:43" ht="14.25" hidden="1" customHeight="1">
      <c r="D870" s="3"/>
      <c r="E870" s="1"/>
      <c r="F870" s="1"/>
      <c r="G870" s="1"/>
      <c r="H870" s="1"/>
      <c r="I870" s="1"/>
      <c r="J870" s="1"/>
      <c r="K870" s="1"/>
      <c r="L870" s="1"/>
      <c r="M870" s="1"/>
      <c r="N870" s="1"/>
      <c r="O870" s="1"/>
      <c r="P870" s="1"/>
      <c r="Q870" s="1"/>
      <c r="R870" s="1"/>
      <c r="S870" s="3"/>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row>
    <row r="871" spans="4:43" ht="14.25" hidden="1" customHeight="1">
      <c r="D871" s="3"/>
      <c r="E871" s="1"/>
      <c r="F871" s="1"/>
      <c r="G871" s="1"/>
      <c r="H871" s="1"/>
      <c r="I871" s="1"/>
      <c r="J871" s="1"/>
      <c r="K871" s="1"/>
      <c r="L871" s="1"/>
      <c r="M871" s="1"/>
      <c r="N871" s="1"/>
      <c r="O871" s="1"/>
      <c r="P871" s="1"/>
      <c r="Q871" s="1"/>
      <c r="R871" s="1"/>
      <c r="S871" s="3"/>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row>
    <row r="872" spans="4:43" ht="14.25" hidden="1" customHeight="1">
      <c r="D872" s="3"/>
      <c r="E872" s="1"/>
      <c r="F872" s="1"/>
      <c r="G872" s="1"/>
      <c r="H872" s="1"/>
      <c r="I872" s="1"/>
      <c r="J872" s="1"/>
      <c r="K872" s="1"/>
      <c r="L872" s="1"/>
      <c r="M872" s="1"/>
      <c r="N872" s="1"/>
      <c r="O872" s="1"/>
      <c r="P872" s="1"/>
      <c r="Q872" s="1"/>
      <c r="R872" s="1"/>
      <c r="S872" s="3"/>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row>
    <row r="873" spans="4:43" ht="14.25" hidden="1" customHeight="1">
      <c r="D873" s="3"/>
      <c r="E873" s="1"/>
      <c r="F873" s="1"/>
      <c r="G873" s="1"/>
      <c r="H873" s="1"/>
      <c r="I873" s="1"/>
      <c r="J873" s="1"/>
      <c r="K873" s="1"/>
      <c r="L873" s="1"/>
      <c r="M873" s="1"/>
      <c r="N873" s="1"/>
      <c r="O873" s="1"/>
      <c r="P873" s="1"/>
      <c r="Q873" s="1"/>
      <c r="R873" s="1"/>
      <c r="S873" s="3"/>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row>
    <row r="874" spans="4:43" ht="14.25" hidden="1" customHeight="1">
      <c r="D874" s="3"/>
      <c r="E874" s="1"/>
      <c r="F874" s="1"/>
      <c r="G874" s="1"/>
      <c r="H874" s="1"/>
      <c r="I874" s="1"/>
      <c r="J874" s="1"/>
      <c r="K874" s="1"/>
      <c r="L874" s="1"/>
      <c r="M874" s="1"/>
      <c r="N874" s="1"/>
      <c r="O874" s="1"/>
      <c r="P874" s="1"/>
      <c r="Q874" s="1"/>
      <c r="R874" s="1"/>
      <c r="S874" s="3"/>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row>
    <row r="875" spans="4:43" ht="14.25" hidden="1" customHeight="1">
      <c r="D875" s="3"/>
      <c r="E875" s="1"/>
      <c r="F875" s="1"/>
      <c r="G875" s="1"/>
      <c r="H875" s="1"/>
      <c r="I875" s="1"/>
      <c r="J875" s="1"/>
      <c r="K875" s="1"/>
      <c r="L875" s="1"/>
      <c r="M875" s="1"/>
      <c r="N875" s="1"/>
      <c r="O875" s="1"/>
      <c r="P875" s="1"/>
      <c r="Q875" s="1"/>
      <c r="R875" s="1"/>
      <c r="S875" s="3"/>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row>
    <row r="876" spans="4:43" ht="14.25" hidden="1" customHeight="1">
      <c r="D876" s="3"/>
      <c r="E876" s="1"/>
      <c r="F876" s="1"/>
      <c r="G876" s="1"/>
      <c r="H876" s="1"/>
      <c r="I876" s="1"/>
      <c r="J876" s="1"/>
      <c r="K876" s="1"/>
      <c r="L876" s="1"/>
      <c r="M876" s="1"/>
      <c r="N876" s="1"/>
      <c r="O876" s="1"/>
      <c r="P876" s="1"/>
      <c r="Q876" s="1"/>
      <c r="R876" s="1"/>
      <c r="S876" s="3"/>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row>
    <row r="877" spans="4:43" ht="14.25" hidden="1" customHeight="1">
      <c r="D877" s="3"/>
      <c r="E877" s="1"/>
      <c r="F877" s="1"/>
      <c r="G877" s="1"/>
      <c r="H877" s="1"/>
      <c r="I877" s="1"/>
      <c r="J877" s="1"/>
      <c r="K877" s="1"/>
      <c r="L877" s="1"/>
      <c r="M877" s="1"/>
      <c r="N877" s="1"/>
      <c r="O877" s="1"/>
      <c r="P877" s="1"/>
      <c r="Q877" s="1"/>
      <c r="R877" s="1"/>
      <c r="S877" s="3"/>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row>
    <row r="878" spans="4:43" ht="14.25" hidden="1" customHeight="1">
      <c r="D878" s="3"/>
      <c r="E878" s="1"/>
      <c r="F878" s="1"/>
      <c r="G878" s="1"/>
      <c r="H878" s="1"/>
      <c r="I878" s="1"/>
      <c r="J878" s="1"/>
      <c r="K878" s="1"/>
      <c r="L878" s="1"/>
      <c r="M878" s="1"/>
      <c r="N878" s="1"/>
      <c r="O878" s="1"/>
      <c r="P878" s="1"/>
      <c r="Q878" s="1"/>
      <c r="R878" s="1"/>
      <c r="S878" s="3"/>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row>
    <row r="879" spans="4:43" ht="14.25" hidden="1" customHeight="1">
      <c r="D879" s="3"/>
      <c r="E879" s="1"/>
      <c r="F879" s="1"/>
      <c r="G879" s="1"/>
      <c r="H879" s="1"/>
      <c r="I879" s="1"/>
      <c r="J879" s="1"/>
      <c r="K879" s="1"/>
      <c r="L879" s="1"/>
      <c r="M879" s="1"/>
      <c r="N879" s="1"/>
      <c r="O879" s="1"/>
      <c r="P879" s="1"/>
      <c r="Q879" s="1"/>
      <c r="R879" s="1"/>
      <c r="S879" s="3"/>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row>
    <row r="880" spans="4:43" ht="14.25" hidden="1" customHeight="1">
      <c r="D880" s="3"/>
      <c r="E880" s="1"/>
      <c r="F880" s="1"/>
      <c r="G880" s="1"/>
      <c r="H880" s="1"/>
      <c r="I880" s="1"/>
      <c r="J880" s="1"/>
      <c r="K880" s="1"/>
      <c r="L880" s="1"/>
      <c r="M880" s="1"/>
      <c r="N880" s="1"/>
      <c r="O880" s="1"/>
      <c r="P880" s="1"/>
      <c r="Q880" s="1"/>
      <c r="R880" s="1"/>
      <c r="S880" s="3"/>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row>
    <row r="881" spans="4:43" ht="14.25" hidden="1" customHeight="1">
      <c r="D881" s="3"/>
      <c r="E881" s="1"/>
      <c r="F881" s="1"/>
      <c r="G881" s="1"/>
      <c r="H881" s="1"/>
      <c r="I881" s="1"/>
      <c r="J881" s="1"/>
      <c r="K881" s="1"/>
      <c r="L881" s="1"/>
      <c r="M881" s="1"/>
      <c r="N881" s="1"/>
      <c r="O881" s="1"/>
      <c r="P881" s="1"/>
      <c r="Q881" s="1"/>
      <c r="R881" s="1"/>
      <c r="S881" s="3"/>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row>
    <row r="882" spans="4:43" ht="14.25" hidden="1" customHeight="1">
      <c r="D882" s="3"/>
      <c r="E882" s="1"/>
      <c r="F882" s="1"/>
      <c r="G882" s="1"/>
      <c r="H882" s="1"/>
      <c r="I882" s="1"/>
      <c r="J882" s="1"/>
      <c r="K882" s="1"/>
      <c r="L882" s="1"/>
      <c r="M882" s="1"/>
      <c r="N882" s="1"/>
      <c r="O882" s="1"/>
      <c r="P882" s="1"/>
      <c r="Q882" s="1"/>
      <c r="R882" s="1"/>
      <c r="S882" s="3"/>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row>
    <row r="883" spans="4:43" ht="14.25" hidden="1" customHeight="1">
      <c r="D883" s="3"/>
      <c r="E883" s="1"/>
      <c r="F883" s="1"/>
      <c r="G883" s="1"/>
      <c r="H883" s="1"/>
      <c r="I883" s="1"/>
      <c r="J883" s="1"/>
      <c r="K883" s="1"/>
      <c r="L883" s="1"/>
      <c r="M883" s="1"/>
      <c r="N883" s="1"/>
      <c r="O883" s="1"/>
      <c r="P883" s="1"/>
      <c r="Q883" s="1"/>
      <c r="R883" s="1"/>
      <c r="S883" s="3"/>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row>
    <row r="884" spans="4:43" ht="14.25" hidden="1" customHeight="1">
      <c r="D884" s="3"/>
      <c r="E884" s="1"/>
      <c r="F884" s="1"/>
      <c r="G884" s="1"/>
      <c r="H884" s="1"/>
      <c r="I884" s="1"/>
      <c r="J884" s="1"/>
      <c r="K884" s="1"/>
      <c r="L884" s="1"/>
      <c r="M884" s="1"/>
      <c r="N884" s="1"/>
      <c r="O884" s="1"/>
      <c r="P884" s="1"/>
      <c r="Q884" s="1"/>
      <c r="R884" s="1"/>
      <c r="S884" s="3"/>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row>
    <row r="885" spans="4:43" ht="14.25" hidden="1" customHeight="1">
      <c r="D885" s="3"/>
      <c r="E885" s="1"/>
      <c r="F885" s="1"/>
      <c r="G885" s="1"/>
      <c r="H885" s="1"/>
      <c r="I885" s="1"/>
      <c r="J885" s="1"/>
      <c r="K885" s="1"/>
      <c r="L885" s="1"/>
      <c r="M885" s="1"/>
      <c r="N885" s="1"/>
      <c r="O885" s="1"/>
      <c r="P885" s="1"/>
      <c r="Q885" s="1"/>
      <c r="R885" s="1"/>
      <c r="S885" s="3"/>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row>
    <row r="886" spans="4:43" ht="14.25" hidden="1" customHeight="1">
      <c r="D886" s="3"/>
      <c r="E886" s="1"/>
      <c r="F886" s="1"/>
      <c r="G886" s="1"/>
      <c r="H886" s="1"/>
      <c r="I886" s="1"/>
      <c r="J886" s="1"/>
      <c r="K886" s="1"/>
      <c r="L886" s="1"/>
      <c r="M886" s="1"/>
      <c r="N886" s="1"/>
      <c r="O886" s="1"/>
      <c r="P886" s="1"/>
      <c r="Q886" s="1"/>
      <c r="R886" s="1"/>
      <c r="S886" s="3"/>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row>
    <row r="887" spans="4:43" ht="14.25" hidden="1" customHeight="1">
      <c r="D887" s="3"/>
      <c r="E887" s="1"/>
      <c r="F887" s="1"/>
      <c r="G887" s="1"/>
      <c r="H887" s="1"/>
      <c r="I887" s="1"/>
      <c r="J887" s="1"/>
      <c r="K887" s="1"/>
      <c r="L887" s="1"/>
      <c r="M887" s="1"/>
      <c r="N887" s="1"/>
      <c r="O887" s="1"/>
      <c r="P887" s="1"/>
      <c r="Q887" s="1"/>
      <c r="R887" s="1"/>
      <c r="S887" s="3"/>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row>
    <row r="888" spans="4:43" ht="14.25" hidden="1" customHeight="1">
      <c r="D888" s="3"/>
      <c r="E888" s="1"/>
      <c r="F888" s="1"/>
      <c r="G888" s="1"/>
      <c r="H888" s="1"/>
      <c r="I888" s="1"/>
      <c r="J888" s="1"/>
      <c r="K888" s="1"/>
      <c r="L888" s="1"/>
      <c r="M888" s="1"/>
      <c r="N888" s="1"/>
      <c r="O888" s="1"/>
      <c r="P888" s="1"/>
      <c r="Q888" s="1"/>
      <c r="R888" s="1"/>
      <c r="S888" s="3"/>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row>
    <row r="889" spans="4:43" ht="14.25" hidden="1" customHeight="1">
      <c r="D889" s="3"/>
      <c r="E889" s="1"/>
      <c r="F889" s="1"/>
      <c r="G889" s="1"/>
      <c r="H889" s="1"/>
      <c r="I889" s="1"/>
      <c r="J889" s="1"/>
      <c r="K889" s="1"/>
      <c r="L889" s="1"/>
      <c r="M889" s="1"/>
      <c r="N889" s="1"/>
      <c r="O889" s="1"/>
      <c r="P889" s="1"/>
      <c r="Q889" s="1"/>
      <c r="R889" s="1"/>
      <c r="S889" s="3"/>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row>
    <row r="890" spans="4:43" ht="14.25" hidden="1" customHeight="1">
      <c r="D890" s="3"/>
      <c r="E890" s="1"/>
      <c r="F890" s="1"/>
      <c r="G890" s="1"/>
      <c r="H890" s="1"/>
      <c r="I890" s="1"/>
      <c r="J890" s="1"/>
      <c r="K890" s="1"/>
      <c r="L890" s="1"/>
      <c r="M890" s="1"/>
      <c r="N890" s="1"/>
      <c r="O890" s="1"/>
      <c r="P890" s="1"/>
      <c r="Q890" s="1"/>
      <c r="R890" s="1"/>
      <c r="S890" s="3"/>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row>
    <row r="891" spans="4:43" ht="14.25" hidden="1" customHeight="1">
      <c r="D891" s="3"/>
      <c r="E891" s="1"/>
      <c r="F891" s="1"/>
      <c r="G891" s="1"/>
      <c r="H891" s="1"/>
      <c r="I891" s="1"/>
      <c r="J891" s="1"/>
      <c r="K891" s="1"/>
      <c r="L891" s="1"/>
      <c r="M891" s="1"/>
      <c r="N891" s="1"/>
      <c r="O891" s="1"/>
      <c r="P891" s="1"/>
      <c r="Q891" s="1"/>
      <c r="R891" s="1"/>
      <c r="S891" s="3"/>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row>
    <row r="892" spans="4:43" ht="14.25" hidden="1" customHeight="1">
      <c r="D892" s="3"/>
      <c r="E892" s="1"/>
      <c r="F892" s="1"/>
      <c r="G892" s="1"/>
      <c r="H892" s="1"/>
      <c r="I892" s="1"/>
      <c r="J892" s="1"/>
      <c r="K892" s="1"/>
      <c r="L892" s="1"/>
      <c r="M892" s="1"/>
      <c r="N892" s="1"/>
      <c r="O892" s="1"/>
      <c r="P892" s="1"/>
      <c r="Q892" s="1"/>
      <c r="R892" s="1"/>
      <c r="S892" s="3"/>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row>
    <row r="893" spans="4:43" ht="14.25" hidden="1" customHeight="1">
      <c r="D893" s="3"/>
      <c r="E893" s="1"/>
      <c r="F893" s="1"/>
      <c r="G893" s="1"/>
      <c r="H893" s="1"/>
      <c r="I893" s="1"/>
      <c r="J893" s="1"/>
      <c r="K893" s="1"/>
      <c r="L893" s="1"/>
      <c r="M893" s="1"/>
      <c r="N893" s="1"/>
      <c r="O893" s="1"/>
      <c r="P893" s="1"/>
      <c r="Q893" s="1"/>
      <c r="R893" s="1"/>
      <c r="S893" s="3"/>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row>
    <row r="894" spans="4:43" ht="14.25" hidden="1" customHeight="1">
      <c r="D894" s="3"/>
      <c r="E894" s="1"/>
      <c r="F894" s="1"/>
      <c r="G894" s="1"/>
      <c r="H894" s="1"/>
      <c r="I894" s="1"/>
      <c r="J894" s="1"/>
      <c r="K894" s="1"/>
      <c r="L894" s="1"/>
      <c r="M894" s="1"/>
      <c r="N894" s="1"/>
      <c r="O894" s="1"/>
      <c r="P894" s="1"/>
      <c r="Q894" s="1"/>
      <c r="R894" s="1"/>
      <c r="S894" s="3"/>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row>
    <row r="895" spans="4:43" ht="14.25" hidden="1" customHeight="1">
      <c r="D895" s="3"/>
      <c r="E895" s="1"/>
      <c r="F895" s="1"/>
      <c r="G895" s="1"/>
      <c r="H895" s="1"/>
      <c r="I895" s="1"/>
      <c r="J895" s="1"/>
      <c r="K895" s="1"/>
      <c r="L895" s="1"/>
      <c r="M895" s="1"/>
      <c r="N895" s="1"/>
      <c r="O895" s="1"/>
      <c r="P895" s="1"/>
      <c r="Q895" s="1"/>
      <c r="R895" s="1"/>
      <c r="S895" s="3"/>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row>
    <row r="896" spans="4:43" ht="14.25" hidden="1" customHeight="1">
      <c r="D896" s="3"/>
      <c r="E896" s="1"/>
      <c r="F896" s="1"/>
      <c r="G896" s="1"/>
      <c r="H896" s="1"/>
      <c r="I896" s="1"/>
      <c r="J896" s="1"/>
      <c r="K896" s="1"/>
      <c r="L896" s="1"/>
      <c r="M896" s="1"/>
      <c r="N896" s="1"/>
      <c r="O896" s="1"/>
      <c r="P896" s="1"/>
      <c r="Q896" s="1"/>
      <c r="R896" s="1"/>
      <c r="S896" s="3"/>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row>
    <row r="897" spans="4:43" ht="14.25" hidden="1" customHeight="1">
      <c r="D897" s="3"/>
      <c r="E897" s="1"/>
      <c r="F897" s="1"/>
      <c r="G897" s="1"/>
      <c r="H897" s="1"/>
      <c r="I897" s="1"/>
      <c r="J897" s="1"/>
      <c r="K897" s="1"/>
      <c r="L897" s="1"/>
      <c r="M897" s="1"/>
      <c r="N897" s="1"/>
      <c r="O897" s="1"/>
      <c r="P897" s="1"/>
      <c r="Q897" s="1"/>
      <c r="R897" s="1"/>
      <c r="S897" s="3"/>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row>
    <row r="898" spans="4:43" ht="14.25" hidden="1" customHeight="1">
      <c r="D898" s="3"/>
      <c r="E898" s="1"/>
      <c r="F898" s="1"/>
      <c r="G898" s="1"/>
      <c r="H898" s="1"/>
      <c r="I898" s="1"/>
      <c r="J898" s="1"/>
      <c r="K898" s="1"/>
      <c r="L898" s="1"/>
      <c r="M898" s="1"/>
      <c r="N898" s="1"/>
      <c r="O898" s="1"/>
      <c r="P898" s="1"/>
      <c r="Q898" s="1"/>
      <c r="R898" s="1"/>
      <c r="S898" s="3"/>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row>
    <row r="899" spans="4:43" ht="14.25" hidden="1" customHeight="1">
      <c r="D899" s="3"/>
      <c r="E899" s="1"/>
      <c r="F899" s="1"/>
      <c r="G899" s="1"/>
      <c r="H899" s="1"/>
      <c r="I899" s="1"/>
      <c r="J899" s="1"/>
      <c r="K899" s="1"/>
      <c r="L899" s="1"/>
      <c r="M899" s="1"/>
      <c r="N899" s="1"/>
      <c r="O899" s="1"/>
      <c r="P899" s="1"/>
      <c r="Q899" s="1"/>
      <c r="R899" s="1"/>
      <c r="S899" s="3"/>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row>
    <row r="900" spans="4:43" ht="14.25" hidden="1" customHeight="1">
      <c r="D900" s="3"/>
      <c r="E900" s="1"/>
      <c r="F900" s="1"/>
      <c r="G900" s="1"/>
      <c r="H900" s="1"/>
      <c r="I900" s="1"/>
      <c r="J900" s="1"/>
      <c r="K900" s="1"/>
      <c r="L900" s="1"/>
      <c r="M900" s="1"/>
      <c r="N900" s="1"/>
      <c r="O900" s="1"/>
      <c r="P900" s="1"/>
      <c r="Q900" s="1"/>
      <c r="R900" s="1"/>
      <c r="S900" s="3"/>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row>
    <row r="901" spans="4:43" ht="14.25" hidden="1" customHeight="1">
      <c r="D901" s="3"/>
      <c r="E901" s="1"/>
      <c r="F901" s="1"/>
      <c r="G901" s="1"/>
      <c r="H901" s="1"/>
      <c r="I901" s="1"/>
      <c r="J901" s="1"/>
      <c r="K901" s="1"/>
      <c r="L901" s="1"/>
      <c r="M901" s="1"/>
      <c r="N901" s="1"/>
      <c r="O901" s="1"/>
      <c r="P901" s="1"/>
      <c r="Q901" s="1"/>
      <c r="R901" s="1"/>
      <c r="S901" s="3"/>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row>
    <row r="902" spans="4:43" ht="14.25" hidden="1" customHeight="1">
      <c r="D902" s="3"/>
      <c r="E902" s="1"/>
      <c r="F902" s="1"/>
      <c r="G902" s="1"/>
      <c r="H902" s="1"/>
      <c r="I902" s="1"/>
      <c r="J902" s="1"/>
      <c r="K902" s="1"/>
      <c r="L902" s="1"/>
      <c r="M902" s="1"/>
      <c r="N902" s="1"/>
      <c r="O902" s="1"/>
      <c r="P902" s="1"/>
      <c r="Q902" s="1"/>
      <c r="R902" s="1"/>
      <c r="S902" s="3"/>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row>
    <row r="903" spans="4:43" ht="14.25" hidden="1" customHeight="1">
      <c r="D903" s="3"/>
      <c r="E903" s="1"/>
      <c r="F903" s="1"/>
      <c r="G903" s="1"/>
      <c r="H903" s="1"/>
      <c r="I903" s="1"/>
      <c r="J903" s="1"/>
      <c r="K903" s="1"/>
      <c r="L903" s="1"/>
      <c r="M903" s="1"/>
      <c r="N903" s="1"/>
      <c r="O903" s="1"/>
      <c r="P903" s="1"/>
      <c r="Q903" s="1"/>
      <c r="R903" s="1"/>
      <c r="S903" s="3"/>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row>
    <row r="904" spans="4:43" ht="14.25" hidden="1" customHeight="1">
      <c r="D904" s="3"/>
      <c r="E904" s="1"/>
      <c r="F904" s="1"/>
      <c r="G904" s="1"/>
      <c r="H904" s="1"/>
      <c r="I904" s="1"/>
      <c r="J904" s="1"/>
      <c r="K904" s="1"/>
      <c r="L904" s="1"/>
      <c r="M904" s="1"/>
      <c r="N904" s="1"/>
      <c r="O904" s="1"/>
      <c r="P904" s="1"/>
      <c r="Q904" s="1"/>
      <c r="R904" s="1"/>
      <c r="S904" s="3"/>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row>
    <row r="905" spans="4:43" ht="14.25" hidden="1" customHeight="1">
      <c r="D905" s="3"/>
      <c r="E905" s="1"/>
      <c r="F905" s="1"/>
      <c r="G905" s="1"/>
      <c r="H905" s="1"/>
      <c r="I905" s="1"/>
      <c r="J905" s="1"/>
      <c r="K905" s="1"/>
      <c r="L905" s="1"/>
      <c r="M905" s="1"/>
      <c r="N905" s="1"/>
      <c r="O905" s="1"/>
      <c r="P905" s="1"/>
      <c r="Q905" s="1"/>
      <c r="R905" s="1"/>
      <c r="S905" s="3"/>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row>
    <row r="906" spans="4:43" ht="14.25" hidden="1" customHeight="1">
      <c r="D906" s="3"/>
      <c r="E906" s="1"/>
      <c r="F906" s="1"/>
      <c r="G906" s="1"/>
      <c r="H906" s="1"/>
      <c r="I906" s="1"/>
      <c r="J906" s="1"/>
      <c r="K906" s="1"/>
      <c r="L906" s="1"/>
      <c r="M906" s="1"/>
      <c r="N906" s="1"/>
      <c r="O906" s="1"/>
      <c r="P906" s="1"/>
      <c r="Q906" s="1"/>
      <c r="R906" s="1"/>
      <c r="S906" s="3"/>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row>
    <row r="907" spans="4:43" ht="14.25" hidden="1" customHeight="1">
      <c r="D907" s="3"/>
      <c r="E907" s="1"/>
      <c r="F907" s="1"/>
      <c r="G907" s="1"/>
      <c r="H907" s="1"/>
      <c r="I907" s="1"/>
      <c r="J907" s="1"/>
      <c r="K907" s="1"/>
      <c r="L907" s="1"/>
      <c r="M907" s="1"/>
      <c r="N907" s="1"/>
      <c r="O907" s="1"/>
      <c r="P907" s="1"/>
      <c r="Q907" s="1"/>
      <c r="R907" s="1"/>
      <c r="S907" s="3"/>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row>
    <row r="908" spans="4:43" ht="14.25" hidden="1" customHeight="1">
      <c r="D908" s="3"/>
      <c r="E908" s="1"/>
      <c r="F908" s="1"/>
      <c r="G908" s="1"/>
      <c r="H908" s="1"/>
      <c r="I908" s="1"/>
      <c r="J908" s="1"/>
      <c r="K908" s="1"/>
      <c r="L908" s="1"/>
      <c r="M908" s="1"/>
      <c r="N908" s="1"/>
      <c r="O908" s="1"/>
      <c r="P908" s="1"/>
      <c r="Q908" s="1"/>
      <c r="R908" s="1"/>
      <c r="S908" s="3"/>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row>
    <row r="909" spans="4:43" ht="14.25" hidden="1" customHeight="1">
      <c r="D909" s="3"/>
      <c r="E909" s="1"/>
      <c r="F909" s="1"/>
      <c r="G909" s="1"/>
      <c r="H909" s="1"/>
      <c r="I909" s="1"/>
      <c r="J909" s="1"/>
      <c r="K909" s="1"/>
      <c r="L909" s="1"/>
      <c r="M909" s="1"/>
      <c r="N909" s="1"/>
      <c r="O909" s="1"/>
      <c r="P909" s="1"/>
      <c r="Q909" s="1"/>
      <c r="R909" s="1"/>
      <c r="S909" s="3"/>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row>
    <row r="910" spans="4:43" ht="14.25" hidden="1" customHeight="1">
      <c r="D910" s="3"/>
      <c r="E910" s="1"/>
      <c r="F910" s="1"/>
      <c r="G910" s="1"/>
      <c r="H910" s="1"/>
      <c r="I910" s="1"/>
      <c r="J910" s="1"/>
      <c r="K910" s="1"/>
      <c r="L910" s="1"/>
      <c r="M910" s="1"/>
      <c r="N910" s="1"/>
      <c r="O910" s="1"/>
      <c r="P910" s="1"/>
      <c r="Q910" s="1"/>
      <c r="R910" s="1"/>
      <c r="S910" s="3"/>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row>
    <row r="911" spans="4:43" ht="14.25" hidden="1" customHeight="1">
      <c r="D911" s="3"/>
      <c r="E911" s="1"/>
      <c r="F911" s="1"/>
      <c r="G911" s="1"/>
      <c r="H911" s="1"/>
      <c r="I911" s="1"/>
      <c r="J911" s="1"/>
      <c r="K911" s="1"/>
      <c r="L911" s="1"/>
      <c r="M911" s="1"/>
      <c r="N911" s="1"/>
      <c r="O911" s="1"/>
      <c r="P911" s="1"/>
      <c r="Q911" s="1"/>
      <c r="R911" s="1"/>
      <c r="S911" s="3"/>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row>
    <row r="912" spans="4:43" ht="14.25" hidden="1" customHeight="1">
      <c r="D912" s="3"/>
      <c r="E912" s="1"/>
      <c r="F912" s="1"/>
      <c r="G912" s="1"/>
      <c r="H912" s="1"/>
      <c r="I912" s="1"/>
      <c r="J912" s="1"/>
      <c r="K912" s="1"/>
      <c r="L912" s="1"/>
      <c r="M912" s="1"/>
      <c r="N912" s="1"/>
      <c r="O912" s="1"/>
      <c r="P912" s="1"/>
      <c r="Q912" s="1"/>
      <c r="R912" s="1"/>
      <c r="S912" s="3"/>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row>
    <row r="913" spans="4:43" ht="14.25" hidden="1" customHeight="1">
      <c r="D913" s="3"/>
      <c r="E913" s="1"/>
      <c r="F913" s="1"/>
      <c r="G913" s="1"/>
      <c r="H913" s="1"/>
      <c r="I913" s="1"/>
      <c r="J913" s="1"/>
      <c r="K913" s="1"/>
      <c r="L913" s="1"/>
      <c r="M913" s="1"/>
      <c r="N913" s="1"/>
      <c r="O913" s="1"/>
      <c r="P913" s="1"/>
      <c r="Q913" s="1"/>
      <c r="R913" s="1"/>
      <c r="S913" s="3"/>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row>
    <row r="914" spans="4:43" ht="14.25" hidden="1" customHeight="1">
      <c r="D914" s="3"/>
      <c r="E914" s="1"/>
      <c r="F914" s="1"/>
      <c r="G914" s="1"/>
      <c r="H914" s="1"/>
      <c r="I914" s="1"/>
      <c r="J914" s="1"/>
      <c r="K914" s="1"/>
      <c r="L914" s="1"/>
      <c r="M914" s="1"/>
      <c r="N914" s="1"/>
      <c r="O914" s="1"/>
      <c r="P914" s="1"/>
      <c r="Q914" s="1"/>
      <c r="R914" s="1"/>
      <c r="S914" s="3"/>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row>
    <row r="915" spans="4:43" ht="14.25" hidden="1" customHeight="1">
      <c r="D915" s="3"/>
      <c r="E915" s="1"/>
      <c r="F915" s="1"/>
      <c r="G915" s="1"/>
      <c r="H915" s="1"/>
      <c r="I915" s="1"/>
      <c r="J915" s="1"/>
      <c r="K915" s="1"/>
      <c r="L915" s="1"/>
      <c r="M915" s="1"/>
      <c r="N915" s="1"/>
      <c r="O915" s="1"/>
      <c r="P915" s="1"/>
      <c r="Q915" s="1"/>
      <c r="R915" s="1"/>
      <c r="S915" s="3"/>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row>
    <row r="916" spans="4:43" ht="14.25" hidden="1" customHeight="1">
      <c r="D916" s="3"/>
      <c r="E916" s="1"/>
      <c r="F916" s="1"/>
      <c r="G916" s="1"/>
      <c r="H916" s="1"/>
      <c r="I916" s="1"/>
      <c r="J916" s="1"/>
      <c r="K916" s="1"/>
      <c r="L916" s="1"/>
      <c r="M916" s="1"/>
      <c r="N916" s="1"/>
      <c r="O916" s="1"/>
      <c r="P916" s="1"/>
      <c r="Q916" s="1"/>
      <c r="R916" s="1"/>
      <c r="S916" s="3"/>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row>
    <row r="917" spans="4:43" ht="14.25" hidden="1" customHeight="1">
      <c r="D917" s="3"/>
      <c r="E917" s="1"/>
      <c r="F917" s="1"/>
      <c r="G917" s="1"/>
      <c r="H917" s="1"/>
      <c r="I917" s="1"/>
      <c r="J917" s="1"/>
      <c r="K917" s="1"/>
      <c r="L917" s="1"/>
      <c r="M917" s="1"/>
      <c r="N917" s="1"/>
      <c r="O917" s="1"/>
      <c r="P917" s="1"/>
      <c r="Q917" s="1"/>
      <c r="R917" s="1"/>
      <c r="S917" s="3"/>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row>
    <row r="918" spans="4:43" ht="14.25" hidden="1" customHeight="1">
      <c r="D918" s="3"/>
      <c r="E918" s="1"/>
      <c r="F918" s="1"/>
      <c r="G918" s="1"/>
      <c r="H918" s="1"/>
      <c r="I918" s="1"/>
      <c r="J918" s="1"/>
      <c r="K918" s="1"/>
      <c r="L918" s="1"/>
      <c r="M918" s="1"/>
      <c r="N918" s="1"/>
      <c r="O918" s="1"/>
      <c r="P918" s="1"/>
      <c r="Q918" s="1"/>
      <c r="R918" s="1"/>
      <c r="S918" s="3"/>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row>
    <row r="919" spans="4:43" ht="14.25" hidden="1" customHeight="1">
      <c r="D919" s="3"/>
      <c r="E919" s="1"/>
      <c r="F919" s="1"/>
      <c r="G919" s="1"/>
      <c r="H919" s="1"/>
      <c r="I919" s="1"/>
      <c r="J919" s="1"/>
      <c r="K919" s="1"/>
      <c r="L919" s="1"/>
      <c r="M919" s="1"/>
      <c r="N919" s="1"/>
      <c r="O919" s="1"/>
      <c r="P919" s="1"/>
      <c r="Q919" s="1"/>
      <c r="R919" s="1"/>
      <c r="S919" s="3"/>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row>
    <row r="920" spans="4:43" ht="14.25" hidden="1" customHeight="1">
      <c r="D920" s="3"/>
      <c r="E920" s="1"/>
      <c r="F920" s="1"/>
      <c r="G920" s="1"/>
      <c r="H920" s="1"/>
      <c r="I920" s="1"/>
      <c r="J920" s="1"/>
      <c r="K920" s="1"/>
      <c r="L920" s="1"/>
      <c r="M920" s="1"/>
      <c r="N920" s="1"/>
      <c r="O920" s="1"/>
      <c r="P920" s="1"/>
      <c r="Q920" s="1"/>
      <c r="R920" s="1"/>
      <c r="S920" s="3"/>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row>
    <row r="921" spans="4:43" ht="14.25" hidden="1" customHeight="1">
      <c r="D921" s="3"/>
      <c r="E921" s="1"/>
      <c r="F921" s="1"/>
      <c r="G921" s="1"/>
      <c r="H921" s="1"/>
      <c r="I921" s="1"/>
      <c r="J921" s="1"/>
      <c r="K921" s="1"/>
      <c r="L921" s="1"/>
      <c r="M921" s="1"/>
      <c r="N921" s="1"/>
      <c r="O921" s="1"/>
      <c r="P921" s="1"/>
      <c r="Q921" s="1"/>
      <c r="R921" s="1"/>
      <c r="S921" s="3"/>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row>
    <row r="922" spans="4:43" ht="14.25" hidden="1" customHeight="1">
      <c r="D922" s="3"/>
      <c r="E922" s="1"/>
      <c r="F922" s="1"/>
      <c r="G922" s="1"/>
      <c r="H922" s="1"/>
      <c r="I922" s="1"/>
      <c r="J922" s="1"/>
      <c r="K922" s="1"/>
      <c r="L922" s="1"/>
      <c r="M922" s="1"/>
      <c r="N922" s="1"/>
      <c r="O922" s="1"/>
      <c r="P922" s="1"/>
      <c r="Q922" s="1"/>
      <c r="R922" s="1"/>
      <c r="S922" s="3"/>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row>
    <row r="923" spans="4:43" ht="14.25" hidden="1" customHeight="1">
      <c r="D923" s="3"/>
      <c r="E923" s="1"/>
      <c r="F923" s="1"/>
      <c r="G923" s="1"/>
      <c r="H923" s="1"/>
      <c r="I923" s="1"/>
      <c r="J923" s="1"/>
      <c r="K923" s="1"/>
      <c r="L923" s="1"/>
      <c r="M923" s="1"/>
      <c r="N923" s="1"/>
      <c r="O923" s="1"/>
      <c r="P923" s="1"/>
      <c r="Q923" s="1"/>
      <c r="R923" s="1"/>
      <c r="S923" s="3"/>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row>
    <row r="924" spans="4:43" ht="14.25" hidden="1" customHeight="1">
      <c r="D924" s="3"/>
      <c r="E924" s="1"/>
      <c r="F924" s="1"/>
      <c r="G924" s="1"/>
      <c r="H924" s="1"/>
      <c r="I924" s="1"/>
      <c r="J924" s="1"/>
      <c r="K924" s="1"/>
      <c r="L924" s="1"/>
      <c r="M924" s="1"/>
      <c r="N924" s="1"/>
      <c r="O924" s="1"/>
      <c r="P924" s="1"/>
      <c r="Q924" s="1"/>
      <c r="R924" s="1"/>
      <c r="S924" s="3"/>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row>
    <row r="925" spans="4:43" ht="14.25" hidden="1" customHeight="1">
      <c r="D925" s="3"/>
      <c r="E925" s="1"/>
      <c r="F925" s="1"/>
      <c r="G925" s="1"/>
      <c r="H925" s="1"/>
      <c r="I925" s="1"/>
      <c r="J925" s="1"/>
      <c r="K925" s="1"/>
      <c r="L925" s="1"/>
      <c r="M925" s="1"/>
      <c r="N925" s="1"/>
      <c r="O925" s="1"/>
      <c r="P925" s="1"/>
      <c r="Q925" s="1"/>
      <c r="R925" s="1"/>
      <c r="S925" s="3"/>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row>
    <row r="926" spans="4:43" ht="14.25" hidden="1" customHeight="1">
      <c r="D926" s="3"/>
      <c r="E926" s="1"/>
      <c r="F926" s="1"/>
      <c r="G926" s="1"/>
      <c r="H926" s="1"/>
      <c r="I926" s="1"/>
      <c r="J926" s="1"/>
      <c r="K926" s="1"/>
      <c r="L926" s="1"/>
      <c r="M926" s="1"/>
      <c r="N926" s="1"/>
      <c r="O926" s="1"/>
      <c r="P926" s="1"/>
      <c r="Q926" s="1"/>
      <c r="R926" s="1"/>
      <c r="S926" s="3"/>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row>
    <row r="927" spans="4:43" ht="14.25" hidden="1" customHeight="1">
      <c r="D927" s="3"/>
      <c r="E927" s="1"/>
      <c r="F927" s="1"/>
      <c r="G927" s="1"/>
      <c r="H927" s="1"/>
      <c r="I927" s="1"/>
      <c r="J927" s="1"/>
      <c r="K927" s="1"/>
      <c r="L927" s="1"/>
      <c r="M927" s="1"/>
      <c r="N927" s="1"/>
      <c r="O927" s="1"/>
      <c r="P927" s="1"/>
      <c r="Q927" s="1"/>
      <c r="R927" s="1"/>
      <c r="S927" s="3"/>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row>
    <row r="928" spans="4:43" ht="14.25" hidden="1" customHeight="1">
      <c r="D928" s="3"/>
      <c r="E928" s="1"/>
      <c r="F928" s="1"/>
      <c r="G928" s="1"/>
      <c r="H928" s="1"/>
      <c r="I928" s="1"/>
      <c r="J928" s="1"/>
      <c r="K928" s="1"/>
      <c r="L928" s="1"/>
      <c r="M928" s="1"/>
      <c r="N928" s="1"/>
      <c r="O928" s="1"/>
      <c r="P928" s="1"/>
      <c r="Q928" s="1"/>
      <c r="R928" s="1"/>
      <c r="S928" s="3"/>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row>
    <row r="929" spans="4:43" ht="14.25" hidden="1" customHeight="1">
      <c r="D929" s="3"/>
      <c r="E929" s="1"/>
      <c r="F929" s="1"/>
      <c r="G929" s="1"/>
      <c r="H929" s="1"/>
      <c r="I929" s="1"/>
      <c r="J929" s="1"/>
      <c r="K929" s="1"/>
      <c r="L929" s="1"/>
      <c r="M929" s="1"/>
      <c r="N929" s="1"/>
      <c r="O929" s="1"/>
      <c r="P929" s="1"/>
      <c r="Q929" s="1"/>
      <c r="R929" s="1"/>
      <c r="S929" s="3"/>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row>
    <row r="930" spans="4:43" ht="14.25" hidden="1" customHeight="1">
      <c r="D930" s="3"/>
      <c r="E930" s="1"/>
      <c r="F930" s="1"/>
      <c r="G930" s="1"/>
      <c r="H930" s="1"/>
      <c r="I930" s="1"/>
      <c r="J930" s="1"/>
      <c r="K930" s="1"/>
      <c r="L930" s="1"/>
      <c r="M930" s="1"/>
      <c r="N930" s="1"/>
      <c r="O930" s="1"/>
      <c r="P930" s="1"/>
      <c r="Q930" s="1"/>
      <c r="R930" s="1"/>
      <c r="S930" s="3"/>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row>
    <row r="931" spans="4:43" ht="14.25" hidden="1" customHeight="1">
      <c r="D931" s="3"/>
      <c r="E931" s="1"/>
      <c r="F931" s="1"/>
      <c r="G931" s="1"/>
      <c r="H931" s="1"/>
      <c r="I931" s="1"/>
      <c r="J931" s="1"/>
      <c r="K931" s="1"/>
      <c r="L931" s="1"/>
      <c r="M931" s="1"/>
      <c r="N931" s="1"/>
      <c r="O931" s="1"/>
      <c r="P931" s="1"/>
      <c r="Q931" s="1"/>
      <c r="R931" s="1"/>
      <c r="S931" s="3"/>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row>
    <row r="932" spans="4:43" ht="14.25" hidden="1" customHeight="1">
      <c r="D932" s="3"/>
      <c r="E932" s="1"/>
      <c r="F932" s="1"/>
      <c r="G932" s="1"/>
      <c r="H932" s="1"/>
      <c r="I932" s="1"/>
      <c r="J932" s="1"/>
      <c r="K932" s="1"/>
      <c r="L932" s="1"/>
      <c r="M932" s="1"/>
      <c r="N932" s="1"/>
      <c r="O932" s="1"/>
      <c r="P932" s="1"/>
      <c r="Q932" s="1"/>
      <c r="R932" s="1"/>
      <c r="S932" s="3"/>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row>
    <row r="933" spans="4:43" ht="14.25" hidden="1" customHeight="1">
      <c r="D933" s="3"/>
      <c r="E933" s="1"/>
      <c r="F933" s="1"/>
      <c r="G933" s="1"/>
      <c r="H933" s="1"/>
      <c r="I933" s="1"/>
      <c r="J933" s="1"/>
      <c r="K933" s="1"/>
      <c r="L933" s="1"/>
      <c r="M933" s="1"/>
      <c r="N933" s="1"/>
      <c r="O933" s="1"/>
      <c r="P933" s="1"/>
      <c r="Q933" s="1"/>
      <c r="R933" s="1"/>
      <c r="S933" s="3"/>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row>
    <row r="934" spans="4:43" ht="14.25" hidden="1" customHeight="1">
      <c r="D934" s="3"/>
      <c r="E934" s="1"/>
      <c r="F934" s="1"/>
      <c r="G934" s="1"/>
      <c r="H934" s="1"/>
      <c r="I934" s="1"/>
      <c r="J934" s="1"/>
      <c r="K934" s="1"/>
      <c r="L934" s="1"/>
      <c r="M934" s="1"/>
      <c r="N934" s="1"/>
      <c r="O934" s="1"/>
      <c r="P934" s="1"/>
      <c r="Q934" s="1"/>
      <c r="R934" s="1"/>
      <c r="S934" s="3"/>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row>
    <row r="935" spans="4:43" ht="14.25" hidden="1" customHeight="1">
      <c r="D935" s="3"/>
      <c r="E935" s="1"/>
      <c r="F935" s="1"/>
      <c r="G935" s="1"/>
      <c r="H935" s="1"/>
      <c r="I935" s="1"/>
      <c r="J935" s="1"/>
      <c r="K935" s="1"/>
      <c r="L935" s="1"/>
      <c r="M935" s="1"/>
      <c r="N935" s="1"/>
      <c r="O935" s="1"/>
      <c r="P935" s="1"/>
      <c r="Q935" s="1"/>
      <c r="R935" s="1"/>
      <c r="S935" s="3"/>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row>
    <row r="936" spans="4:43" ht="14.25" hidden="1" customHeight="1">
      <c r="D936" s="3"/>
      <c r="E936" s="1"/>
      <c r="F936" s="1"/>
      <c r="G936" s="1"/>
      <c r="H936" s="1"/>
      <c r="I936" s="1"/>
      <c r="J936" s="1"/>
      <c r="K936" s="1"/>
      <c r="L936" s="1"/>
      <c r="M936" s="1"/>
      <c r="N936" s="1"/>
      <c r="O936" s="1"/>
      <c r="P936" s="1"/>
      <c r="Q936" s="1"/>
      <c r="R936" s="1"/>
      <c r="S936" s="3"/>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row>
    <row r="937" spans="4:43" ht="14.25" hidden="1" customHeight="1">
      <c r="D937" s="3"/>
      <c r="E937" s="1"/>
      <c r="F937" s="1"/>
      <c r="G937" s="1"/>
      <c r="H937" s="1"/>
      <c r="I937" s="1"/>
      <c r="J937" s="1"/>
      <c r="K937" s="1"/>
      <c r="L937" s="1"/>
      <c r="M937" s="1"/>
      <c r="N937" s="1"/>
      <c r="O937" s="1"/>
      <c r="P937" s="1"/>
      <c r="Q937" s="1"/>
      <c r="R937" s="1"/>
      <c r="S937" s="3"/>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row>
    <row r="938" spans="4:43" ht="14.25" hidden="1" customHeight="1">
      <c r="D938" s="3"/>
      <c r="E938" s="1"/>
      <c r="F938" s="1"/>
      <c r="G938" s="1"/>
      <c r="H938" s="1"/>
      <c r="I938" s="1"/>
      <c r="J938" s="1"/>
      <c r="K938" s="1"/>
      <c r="L938" s="1"/>
      <c r="M938" s="1"/>
      <c r="N938" s="1"/>
      <c r="O938" s="1"/>
      <c r="P938" s="1"/>
      <c r="Q938" s="1"/>
      <c r="R938" s="1"/>
      <c r="S938" s="3"/>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row>
    <row r="939" spans="4:43" ht="14.25" hidden="1" customHeight="1">
      <c r="D939" s="3"/>
      <c r="E939" s="1"/>
      <c r="F939" s="1"/>
      <c r="G939" s="1"/>
      <c r="H939" s="1"/>
      <c r="I939" s="1"/>
      <c r="J939" s="1"/>
      <c r="K939" s="1"/>
      <c r="L939" s="1"/>
      <c r="M939" s="1"/>
      <c r="N939" s="1"/>
      <c r="O939" s="1"/>
      <c r="P939" s="1"/>
      <c r="Q939" s="1"/>
      <c r="R939" s="1"/>
      <c r="S939" s="3"/>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row>
    <row r="940" spans="4:43" ht="14.25" hidden="1" customHeight="1">
      <c r="D940" s="3"/>
      <c r="E940" s="1"/>
      <c r="F940" s="1"/>
      <c r="G940" s="1"/>
      <c r="H940" s="1"/>
      <c r="I940" s="1"/>
      <c r="J940" s="1"/>
      <c r="K940" s="1"/>
      <c r="L940" s="1"/>
      <c r="M940" s="1"/>
      <c r="N940" s="1"/>
      <c r="O940" s="1"/>
      <c r="P940" s="1"/>
      <c r="Q940" s="1"/>
      <c r="R940" s="1"/>
      <c r="S940" s="3"/>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row>
    <row r="941" spans="4:43" ht="14.25" hidden="1" customHeight="1">
      <c r="D941" s="3"/>
      <c r="E941" s="1"/>
      <c r="F941" s="1"/>
      <c r="G941" s="1"/>
      <c r="H941" s="1"/>
      <c r="I941" s="1"/>
      <c r="J941" s="1"/>
      <c r="K941" s="1"/>
      <c r="L941" s="1"/>
      <c r="M941" s="1"/>
      <c r="N941" s="1"/>
      <c r="O941" s="1"/>
      <c r="P941" s="1"/>
      <c r="Q941" s="1"/>
      <c r="R941" s="1"/>
      <c r="S941" s="3"/>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row>
    <row r="942" spans="4:43" ht="14.25" hidden="1" customHeight="1">
      <c r="D942" s="3"/>
      <c r="E942" s="1"/>
      <c r="F942" s="1"/>
      <c r="G942" s="1"/>
      <c r="H942" s="1"/>
      <c r="I942" s="1"/>
      <c r="J942" s="1"/>
      <c r="K942" s="1"/>
      <c r="L942" s="1"/>
      <c r="M942" s="1"/>
      <c r="N942" s="1"/>
      <c r="O942" s="1"/>
      <c r="P942" s="1"/>
      <c r="Q942" s="1"/>
      <c r="R942" s="1"/>
      <c r="S942" s="3"/>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row>
    <row r="943" spans="4:43" ht="14.25" hidden="1" customHeight="1">
      <c r="D943" s="3"/>
      <c r="E943" s="1"/>
      <c r="F943" s="1"/>
      <c r="G943" s="1"/>
      <c r="H943" s="1"/>
      <c r="I943" s="1"/>
      <c r="J943" s="1"/>
      <c r="K943" s="1"/>
      <c r="L943" s="1"/>
      <c r="M943" s="1"/>
      <c r="N943" s="1"/>
      <c r="O943" s="1"/>
      <c r="P943" s="1"/>
      <c r="Q943" s="1"/>
      <c r="R943" s="1"/>
      <c r="S943" s="3"/>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row>
    <row r="944" spans="4:43" ht="14.25" hidden="1" customHeight="1">
      <c r="D944" s="3"/>
      <c r="E944" s="1"/>
      <c r="F944" s="1"/>
      <c r="G944" s="1"/>
      <c r="H944" s="1"/>
      <c r="I944" s="1"/>
      <c r="J944" s="1"/>
      <c r="K944" s="1"/>
      <c r="L944" s="1"/>
      <c r="M944" s="1"/>
      <c r="N944" s="1"/>
      <c r="O944" s="1"/>
      <c r="P944" s="1"/>
      <c r="Q944" s="1"/>
      <c r="R944" s="1"/>
      <c r="S944" s="3"/>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row>
    <row r="945" spans="4:43" ht="14.25" hidden="1" customHeight="1">
      <c r="D945" s="3"/>
      <c r="E945" s="1"/>
      <c r="F945" s="1"/>
      <c r="G945" s="1"/>
      <c r="H945" s="1"/>
      <c r="I945" s="1"/>
      <c r="J945" s="1"/>
      <c r="K945" s="1"/>
      <c r="L945" s="1"/>
      <c r="M945" s="1"/>
      <c r="N945" s="1"/>
      <c r="O945" s="1"/>
      <c r="P945" s="1"/>
      <c r="Q945" s="1"/>
      <c r="R945" s="1"/>
      <c r="S945" s="3"/>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row>
    <row r="946" spans="4:43" ht="14.25" hidden="1" customHeight="1">
      <c r="D946" s="3"/>
      <c r="E946" s="1"/>
      <c r="F946" s="1"/>
      <c r="G946" s="1"/>
      <c r="H946" s="1"/>
      <c r="I946" s="1"/>
      <c r="J946" s="1"/>
      <c r="K946" s="1"/>
      <c r="L946" s="1"/>
      <c r="M946" s="1"/>
      <c r="N946" s="1"/>
      <c r="O946" s="1"/>
      <c r="P946" s="1"/>
      <c r="Q946" s="1"/>
      <c r="R946" s="1"/>
      <c r="S946" s="3"/>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row>
    <row r="947" spans="4:43" ht="14.25" hidden="1" customHeight="1">
      <c r="D947" s="3"/>
      <c r="E947" s="1"/>
      <c r="F947" s="1"/>
      <c r="G947" s="1"/>
      <c r="H947" s="1"/>
      <c r="I947" s="1"/>
      <c r="J947" s="1"/>
      <c r="K947" s="1"/>
      <c r="L947" s="1"/>
      <c r="M947" s="1"/>
      <c r="N947" s="1"/>
      <c r="O947" s="1"/>
      <c r="P947" s="1"/>
      <c r="Q947" s="1"/>
      <c r="R947" s="1"/>
      <c r="S947" s="3"/>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row>
    <row r="948" spans="4:43" ht="14.25" hidden="1" customHeight="1">
      <c r="D948" s="3"/>
      <c r="E948" s="1"/>
      <c r="F948" s="1"/>
      <c r="G948" s="1"/>
      <c r="H948" s="1"/>
      <c r="I948" s="1"/>
      <c r="J948" s="1"/>
      <c r="K948" s="1"/>
      <c r="L948" s="1"/>
      <c r="M948" s="1"/>
      <c r="N948" s="1"/>
      <c r="O948" s="1"/>
      <c r="P948" s="1"/>
      <c r="Q948" s="1"/>
      <c r="R948" s="1"/>
      <c r="S948" s="3"/>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row>
    <row r="949" spans="4:43" ht="14.25" hidden="1" customHeight="1">
      <c r="D949" s="3"/>
      <c r="E949" s="1"/>
      <c r="F949" s="1"/>
      <c r="G949" s="1"/>
      <c r="H949" s="1"/>
      <c r="I949" s="1"/>
      <c r="J949" s="1"/>
      <c r="K949" s="1"/>
      <c r="L949" s="1"/>
      <c r="M949" s="1"/>
      <c r="N949" s="1"/>
      <c r="O949" s="1"/>
      <c r="P949" s="1"/>
      <c r="Q949" s="1"/>
      <c r="R949" s="1"/>
      <c r="S949" s="3"/>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row>
    <row r="950" spans="4:43" ht="14.25" hidden="1" customHeight="1">
      <c r="D950" s="3"/>
      <c r="E950" s="1"/>
      <c r="F950" s="1"/>
      <c r="G950" s="1"/>
      <c r="H950" s="1"/>
      <c r="I950" s="1"/>
      <c r="J950" s="1"/>
      <c r="K950" s="1"/>
      <c r="L950" s="1"/>
      <c r="M950" s="1"/>
      <c r="N950" s="1"/>
      <c r="O950" s="1"/>
      <c r="P950" s="1"/>
      <c r="Q950" s="1"/>
      <c r="R950" s="1"/>
      <c r="S950" s="3"/>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row>
    <row r="951" spans="4:43" ht="14.25" hidden="1" customHeight="1">
      <c r="D951" s="3"/>
      <c r="E951" s="1"/>
      <c r="F951" s="1"/>
      <c r="G951" s="1"/>
      <c r="H951" s="1"/>
      <c r="I951" s="1"/>
      <c r="J951" s="1"/>
      <c r="K951" s="1"/>
      <c r="L951" s="1"/>
      <c r="M951" s="1"/>
      <c r="N951" s="1"/>
      <c r="O951" s="1"/>
      <c r="P951" s="1"/>
      <c r="Q951" s="1"/>
      <c r="R951" s="1"/>
      <c r="S951" s="3"/>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row>
    <row r="952" spans="4:43" ht="14.25" hidden="1" customHeight="1">
      <c r="D952" s="3"/>
      <c r="E952" s="1"/>
      <c r="F952" s="1"/>
      <c r="G952" s="1"/>
      <c r="H952" s="1"/>
      <c r="I952" s="1"/>
      <c r="J952" s="1"/>
      <c r="K952" s="1"/>
      <c r="L952" s="1"/>
      <c r="M952" s="1"/>
      <c r="N952" s="1"/>
      <c r="O952" s="1"/>
      <c r="P952" s="1"/>
      <c r="Q952" s="1"/>
      <c r="R952" s="1"/>
      <c r="S952" s="3"/>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row>
    <row r="953" spans="4:43" ht="14.25" hidden="1" customHeight="1">
      <c r="D953" s="3"/>
      <c r="E953" s="1"/>
      <c r="F953" s="1"/>
      <c r="G953" s="1"/>
      <c r="H953" s="1"/>
      <c r="I953" s="1"/>
      <c r="J953" s="1"/>
      <c r="K953" s="1"/>
      <c r="L953" s="1"/>
      <c r="M953" s="1"/>
      <c r="N953" s="1"/>
      <c r="O953" s="1"/>
      <c r="P953" s="1"/>
      <c r="Q953" s="1"/>
      <c r="R953" s="1"/>
      <c r="S953" s="3"/>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row>
    <row r="954" spans="4:43" ht="14.25" hidden="1" customHeight="1">
      <c r="D954" s="3"/>
      <c r="E954" s="1"/>
      <c r="F954" s="1"/>
      <c r="G954" s="1"/>
      <c r="H954" s="1"/>
      <c r="I954" s="1"/>
      <c r="J954" s="1"/>
      <c r="K954" s="1"/>
      <c r="L954" s="1"/>
      <c r="M954" s="1"/>
      <c r="N954" s="1"/>
      <c r="O954" s="1"/>
      <c r="P954" s="1"/>
      <c r="Q954" s="1"/>
      <c r="R954" s="1"/>
      <c r="S954" s="3"/>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row>
    <row r="955" spans="4:43" ht="14.25" hidden="1" customHeight="1">
      <c r="D955" s="3"/>
      <c r="E955" s="1"/>
      <c r="F955" s="1"/>
      <c r="G955" s="1"/>
      <c r="H955" s="1"/>
      <c r="I955" s="1"/>
      <c r="J955" s="1"/>
      <c r="K955" s="1"/>
      <c r="L955" s="1"/>
      <c r="M955" s="1"/>
      <c r="N955" s="1"/>
      <c r="O955" s="1"/>
      <c r="P955" s="1"/>
      <c r="Q955" s="1"/>
      <c r="R955" s="1"/>
      <c r="S955" s="3"/>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row>
    <row r="956" spans="4:43" ht="14.25" hidden="1" customHeight="1">
      <c r="D956" s="3"/>
      <c r="E956" s="1"/>
      <c r="F956" s="1"/>
      <c r="G956" s="1"/>
      <c r="H956" s="1"/>
      <c r="I956" s="1"/>
      <c r="J956" s="1"/>
      <c r="K956" s="1"/>
      <c r="L956" s="1"/>
      <c r="M956" s="1"/>
      <c r="N956" s="1"/>
      <c r="O956" s="1"/>
      <c r="P956" s="1"/>
      <c r="Q956" s="1"/>
      <c r="R956" s="1"/>
      <c r="S956" s="3"/>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row>
    <row r="957" spans="4:43" ht="14.25" hidden="1" customHeight="1">
      <c r="D957" s="3"/>
      <c r="E957" s="1"/>
      <c r="F957" s="1"/>
      <c r="G957" s="1"/>
      <c r="H957" s="1"/>
      <c r="I957" s="1"/>
      <c r="J957" s="1"/>
      <c r="K957" s="1"/>
      <c r="L957" s="1"/>
      <c r="M957" s="1"/>
      <c r="N957" s="1"/>
      <c r="O957" s="1"/>
      <c r="P957" s="1"/>
      <c r="Q957" s="1"/>
      <c r="R957" s="1"/>
      <c r="S957" s="3"/>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row>
    <row r="958" spans="4:43" ht="14.25" hidden="1" customHeight="1">
      <c r="D958" s="3"/>
      <c r="E958" s="1"/>
      <c r="F958" s="1"/>
      <c r="G958" s="1"/>
      <c r="H958" s="1"/>
      <c r="I958" s="1"/>
      <c r="J958" s="1"/>
      <c r="K958" s="1"/>
      <c r="L958" s="1"/>
      <c r="M958" s="1"/>
      <c r="N958" s="1"/>
      <c r="O958" s="1"/>
      <c r="P958" s="1"/>
      <c r="Q958" s="1"/>
      <c r="R958" s="1"/>
      <c r="S958" s="3"/>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row>
    <row r="959" spans="4:43" ht="14.25" hidden="1" customHeight="1">
      <c r="D959" s="3"/>
      <c r="E959" s="1"/>
      <c r="F959" s="1"/>
      <c r="G959" s="1"/>
      <c r="H959" s="1"/>
      <c r="I959" s="1"/>
      <c r="J959" s="1"/>
      <c r="K959" s="1"/>
      <c r="L959" s="1"/>
      <c r="M959" s="1"/>
      <c r="N959" s="1"/>
      <c r="O959" s="1"/>
      <c r="P959" s="1"/>
      <c r="Q959" s="1"/>
      <c r="R959" s="1"/>
      <c r="S959" s="3"/>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row>
    <row r="960" spans="4:43" ht="14.25" hidden="1" customHeight="1">
      <c r="D960" s="3"/>
      <c r="E960" s="1"/>
      <c r="F960" s="1"/>
      <c r="G960" s="1"/>
      <c r="H960" s="1"/>
      <c r="I960" s="1"/>
      <c r="J960" s="1"/>
      <c r="K960" s="1"/>
      <c r="L960" s="1"/>
      <c r="M960" s="1"/>
      <c r="N960" s="1"/>
      <c r="O960" s="1"/>
      <c r="P960" s="1"/>
      <c r="Q960" s="1"/>
      <c r="R960" s="1"/>
      <c r="S960" s="3"/>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row>
    <row r="961" spans="4:43" ht="14.25" hidden="1" customHeight="1">
      <c r="D961" s="3"/>
      <c r="E961" s="1"/>
      <c r="F961" s="1"/>
      <c r="G961" s="1"/>
      <c r="H961" s="1"/>
      <c r="I961" s="1"/>
      <c r="J961" s="1"/>
      <c r="K961" s="1"/>
      <c r="L961" s="1"/>
      <c r="M961" s="1"/>
      <c r="N961" s="1"/>
      <c r="O961" s="1"/>
      <c r="P961" s="1"/>
      <c r="Q961" s="1"/>
      <c r="R961" s="1"/>
      <c r="S961" s="3"/>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row>
    <row r="962" spans="4:43" ht="14.25" hidden="1" customHeight="1">
      <c r="D962" s="3"/>
      <c r="E962" s="1"/>
      <c r="F962" s="1"/>
      <c r="G962" s="1"/>
      <c r="H962" s="1"/>
      <c r="I962" s="1"/>
      <c r="J962" s="1"/>
      <c r="K962" s="1"/>
      <c r="L962" s="1"/>
      <c r="M962" s="1"/>
      <c r="N962" s="1"/>
      <c r="O962" s="1"/>
      <c r="P962" s="1"/>
      <c r="Q962" s="1"/>
      <c r="R962" s="1"/>
      <c r="S962" s="3"/>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row>
    <row r="963" spans="4:43" ht="14.25" hidden="1" customHeight="1">
      <c r="D963" s="3"/>
      <c r="E963" s="1"/>
      <c r="F963" s="1"/>
      <c r="G963" s="1"/>
      <c r="H963" s="1"/>
      <c r="I963" s="1"/>
      <c r="J963" s="1"/>
      <c r="K963" s="1"/>
      <c r="L963" s="1"/>
      <c r="M963" s="1"/>
      <c r="N963" s="1"/>
      <c r="O963" s="1"/>
      <c r="P963" s="1"/>
      <c r="Q963" s="1"/>
      <c r="R963" s="1"/>
      <c r="S963" s="3"/>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row>
    <row r="964" spans="4:43" ht="14.25" hidden="1" customHeight="1">
      <c r="D964" s="3"/>
      <c r="E964" s="1"/>
      <c r="F964" s="1"/>
      <c r="G964" s="1"/>
      <c r="H964" s="1"/>
      <c r="I964" s="1"/>
      <c r="J964" s="1"/>
      <c r="K964" s="1"/>
      <c r="L964" s="1"/>
      <c r="M964" s="1"/>
      <c r="N964" s="1"/>
      <c r="O964" s="1"/>
      <c r="P964" s="1"/>
      <c r="Q964" s="1"/>
      <c r="R964" s="1"/>
      <c r="S964" s="3"/>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row>
    <row r="965" spans="4:43" ht="14.25" hidden="1" customHeight="1">
      <c r="D965" s="3"/>
      <c r="E965" s="1"/>
      <c r="F965" s="1"/>
      <c r="G965" s="1"/>
      <c r="H965" s="1"/>
      <c r="I965" s="1"/>
      <c r="J965" s="1"/>
      <c r="K965" s="1"/>
      <c r="L965" s="1"/>
      <c r="M965" s="1"/>
      <c r="N965" s="1"/>
      <c r="O965" s="1"/>
      <c r="P965" s="1"/>
      <c r="Q965" s="1"/>
      <c r="R965" s="1"/>
      <c r="S965" s="3"/>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row>
    <row r="966" spans="4:43" ht="14.25" hidden="1" customHeight="1">
      <c r="D966" s="3"/>
      <c r="E966" s="1"/>
      <c r="F966" s="1"/>
      <c r="G966" s="1"/>
      <c r="H966" s="1"/>
      <c r="I966" s="1"/>
      <c r="J966" s="1"/>
      <c r="K966" s="1"/>
      <c r="L966" s="1"/>
      <c r="M966" s="1"/>
      <c r="N966" s="1"/>
      <c r="O966" s="1"/>
      <c r="P966" s="1"/>
      <c r="Q966" s="1"/>
      <c r="R966" s="1"/>
      <c r="S966" s="3"/>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row>
    <row r="967" spans="4:43" ht="14.25" hidden="1" customHeight="1">
      <c r="D967" s="3"/>
      <c r="E967" s="1"/>
      <c r="F967" s="1"/>
      <c r="G967" s="1"/>
      <c r="H967" s="1"/>
      <c r="I967" s="1"/>
      <c r="J967" s="1"/>
      <c r="K967" s="1"/>
      <c r="L967" s="1"/>
      <c r="M967" s="1"/>
      <c r="N967" s="1"/>
      <c r="O967" s="1"/>
      <c r="P967" s="1"/>
      <c r="Q967" s="1"/>
      <c r="R967" s="1"/>
      <c r="S967" s="3"/>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row>
    <row r="968" spans="4:43" ht="14.25" hidden="1" customHeight="1">
      <c r="D968" s="3"/>
      <c r="E968" s="1"/>
      <c r="F968" s="1"/>
      <c r="G968" s="1"/>
      <c r="H968" s="1"/>
      <c r="I968" s="1"/>
      <c r="J968" s="1"/>
      <c r="K968" s="1"/>
      <c r="L968" s="1"/>
      <c r="M968" s="1"/>
      <c r="N968" s="1"/>
      <c r="O968" s="1"/>
      <c r="P968" s="1"/>
      <c r="Q968" s="1"/>
      <c r="R968" s="1"/>
      <c r="S968" s="3"/>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row>
    <row r="969" spans="4:43" ht="14.25" hidden="1" customHeight="1">
      <c r="D969" s="3"/>
      <c r="E969" s="1"/>
      <c r="F969" s="1"/>
      <c r="G969" s="1"/>
      <c r="H969" s="1"/>
      <c r="I969" s="1"/>
      <c r="J969" s="1"/>
      <c r="K969" s="1"/>
      <c r="L969" s="1"/>
      <c r="M969" s="1"/>
      <c r="N969" s="1"/>
      <c r="O969" s="1"/>
      <c r="P969" s="1"/>
      <c r="Q969" s="1"/>
      <c r="R969" s="1"/>
      <c r="S969" s="3"/>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row>
    <row r="970" spans="4:43" ht="14.25" hidden="1" customHeight="1">
      <c r="D970" s="3"/>
      <c r="E970" s="1"/>
      <c r="F970" s="1"/>
      <c r="G970" s="1"/>
      <c r="H970" s="1"/>
      <c r="I970" s="1"/>
      <c r="J970" s="1"/>
      <c r="K970" s="1"/>
      <c r="L970" s="1"/>
      <c r="M970" s="1"/>
      <c r="N970" s="1"/>
      <c r="O970" s="1"/>
      <c r="P970" s="1"/>
      <c r="Q970" s="1"/>
      <c r="R970" s="1"/>
      <c r="S970" s="3"/>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row>
    <row r="971" spans="4:43" ht="14.25" hidden="1" customHeight="1">
      <c r="D971" s="3"/>
      <c r="E971" s="1"/>
      <c r="F971" s="1"/>
      <c r="G971" s="1"/>
      <c r="H971" s="1"/>
      <c r="I971" s="1"/>
      <c r="J971" s="1"/>
      <c r="K971" s="1"/>
      <c r="L971" s="1"/>
      <c r="M971" s="1"/>
      <c r="N971" s="1"/>
      <c r="O971" s="1"/>
      <c r="P971" s="1"/>
      <c r="Q971" s="1"/>
      <c r="R971" s="1"/>
      <c r="S971" s="3"/>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row>
    <row r="972" spans="4:43" ht="14.25" hidden="1" customHeight="1">
      <c r="D972" s="3"/>
      <c r="E972" s="1"/>
      <c r="F972" s="1"/>
      <c r="G972" s="1"/>
      <c r="H972" s="1"/>
      <c r="I972" s="1"/>
      <c r="J972" s="1"/>
      <c r="K972" s="1"/>
      <c r="L972" s="1"/>
      <c r="M972" s="1"/>
      <c r="N972" s="1"/>
      <c r="O972" s="1"/>
      <c r="P972" s="1"/>
      <c r="Q972" s="1"/>
      <c r="R972" s="1"/>
      <c r="S972" s="3"/>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row>
    <row r="973" spans="4:43" ht="14.25" hidden="1" customHeight="1">
      <c r="D973" s="3"/>
      <c r="E973" s="1"/>
      <c r="F973" s="1"/>
      <c r="G973" s="1"/>
      <c r="H973" s="1"/>
      <c r="I973" s="1"/>
      <c r="J973" s="1"/>
      <c r="K973" s="1"/>
      <c r="L973" s="1"/>
      <c r="M973" s="1"/>
      <c r="N973" s="1"/>
      <c r="O973" s="1"/>
      <c r="P973" s="1"/>
      <c r="Q973" s="1"/>
      <c r="R973" s="1"/>
      <c r="S973" s="3"/>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row>
    <row r="974" spans="4:43" ht="14.25" hidden="1" customHeight="1">
      <c r="D974" s="3"/>
      <c r="E974" s="1"/>
      <c r="F974" s="1"/>
      <c r="G974" s="1"/>
      <c r="H974" s="1"/>
      <c r="I974" s="1"/>
      <c r="J974" s="1"/>
      <c r="K974" s="1"/>
      <c r="L974" s="1"/>
      <c r="M974" s="1"/>
      <c r="N974" s="1"/>
      <c r="O974" s="1"/>
      <c r="P974" s="1"/>
      <c r="Q974" s="1"/>
      <c r="R974" s="1"/>
      <c r="S974" s="3"/>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row>
    <row r="975" spans="4:43" ht="14.25" hidden="1" customHeight="1">
      <c r="D975" s="3"/>
      <c r="E975" s="1"/>
      <c r="F975" s="1"/>
      <c r="G975" s="1"/>
      <c r="H975" s="1"/>
      <c r="I975" s="1"/>
      <c r="J975" s="1"/>
      <c r="K975" s="1"/>
      <c r="L975" s="1"/>
      <c r="M975" s="1"/>
      <c r="N975" s="1"/>
      <c r="O975" s="1"/>
      <c r="P975" s="1"/>
      <c r="Q975" s="1"/>
      <c r="R975" s="1"/>
      <c r="S975" s="3"/>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row>
    <row r="976" spans="4:43" ht="14.25" hidden="1" customHeight="1">
      <c r="D976" s="3"/>
      <c r="E976" s="1"/>
      <c r="F976" s="1"/>
      <c r="G976" s="1"/>
      <c r="H976" s="1"/>
      <c r="I976" s="1"/>
      <c r="J976" s="1"/>
      <c r="K976" s="1"/>
      <c r="L976" s="1"/>
      <c r="M976" s="1"/>
      <c r="N976" s="1"/>
      <c r="O976" s="1"/>
      <c r="P976" s="1"/>
      <c r="Q976" s="1"/>
      <c r="R976" s="1"/>
      <c r="S976" s="3"/>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row>
    <row r="977" spans="4:43" ht="14.25" hidden="1" customHeight="1">
      <c r="D977" s="3"/>
      <c r="E977" s="1"/>
      <c r="F977" s="1"/>
      <c r="G977" s="1"/>
      <c r="H977" s="1"/>
      <c r="I977" s="1"/>
      <c r="J977" s="1"/>
      <c r="K977" s="1"/>
      <c r="L977" s="1"/>
      <c r="M977" s="1"/>
      <c r="N977" s="1"/>
      <c r="O977" s="1"/>
      <c r="P977" s="1"/>
      <c r="Q977" s="1"/>
      <c r="R977" s="1"/>
      <c r="S977" s="3"/>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row>
    <row r="978" spans="4:43" ht="14.25" hidden="1" customHeight="1">
      <c r="D978" s="3"/>
      <c r="E978" s="1"/>
      <c r="F978" s="1"/>
      <c r="G978" s="1"/>
      <c r="H978" s="1"/>
      <c r="I978" s="1"/>
      <c r="J978" s="1"/>
      <c r="K978" s="1"/>
      <c r="L978" s="1"/>
      <c r="M978" s="1"/>
      <c r="N978" s="1"/>
      <c r="O978" s="1"/>
      <c r="P978" s="1"/>
      <c r="Q978" s="1"/>
      <c r="R978" s="1"/>
      <c r="S978" s="3"/>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row>
    <row r="979" spans="4:43" ht="14.25" hidden="1" customHeight="1">
      <c r="D979" s="3"/>
      <c r="E979" s="1"/>
      <c r="F979" s="1"/>
      <c r="G979" s="1"/>
      <c r="H979" s="1"/>
      <c r="I979" s="1"/>
      <c r="J979" s="1"/>
      <c r="K979" s="1"/>
      <c r="L979" s="1"/>
      <c r="M979" s="1"/>
      <c r="N979" s="1"/>
      <c r="O979" s="1"/>
      <c r="P979" s="1"/>
      <c r="Q979" s="1"/>
      <c r="R979" s="1"/>
      <c r="S979" s="3"/>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row>
    <row r="980" spans="4:43" ht="14.25" hidden="1" customHeight="1">
      <c r="D980" s="3"/>
      <c r="E980" s="1"/>
      <c r="F980" s="1"/>
      <c r="G980" s="1"/>
      <c r="H980" s="1"/>
      <c r="I980" s="1"/>
      <c r="J980" s="1"/>
      <c r="K980" s="1"/>
      <c r="L980" s="1"/>
      <c r="M980" s="1"/>
      <c r="N980" s="1"/>
      <c r="O980" s="1"/>
      <c r="P980" s="1"/>
      <c r="Q980" s="1"/>
      <c r="R980" s="1"/>
      <c r="S980" s="3"/>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row>
    <row r="981" spans="4:43" ht="14.25" hidden="1" customHeight="1">
      <c r="D981" s="3"/>
      <c r="E981" s="1"/>
      <c r="F981" s="1"/>
      <c r="G981" s="1"/>
      <c r="H981" s="1"/>
      <c r="I981" s="1"/>
      <c r="J981" s="1"/>
      <c r="K981" s="1"/>
      <c r="L981" s="1"/>
      <c r="M981" s="1"/>
      <c r="N981" s="1"/>
      <c r="O981" s="1"/>
      <c r="P981" s="1"/>
      <c r="Q981" s="1"/>
      <c r="R981" s="1"/>
      <c r="S981" s="3"/>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row>
    <row r="982" spans="4:43" ht="14.25" hidden="1" customHeight="1">
      <c r="D982" s="3"/>
      <c r="E982" s="1"/>
      <c r="F982" s="1"/>
      <c r="G982" s="1"/>
      <c r="H982" s="1"/>
      <c r="I982" s="1"/>
      <c r="J982" s="1"/>
      <c r="K982" s="1"/>
      <c r="L982" s="1"/>
      <c r="M982" s="1"/>
      <c r="N982" s="1"/>
      <c r="O982" s="1"/>
      <c r="P982" s="1"/>
      <c r="Q982" s="1"/>
      <c r="R982" s="1"/>
      <c r="S982" s="3"/>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row>
    <row r="983" spans="4:43" ht="14.25" hidden="1" customHeight="1">
      <c r="D983" s="3"/>
      <c r="E983" s="1"/>
      <c r="F983" s="1"/>
      <c r="G983" s="1"/>
      <c r="H983" s="1"/>
      <c r="I983" s="1"/>
      <c r="J983" s="1"/>
      <c r="K983" s="1"/>
      <c r="L983" s="1"/>
      <c r="M983" s="1"/>
      <c r="N983" s="1"/>
      <c r="O983" s="1"/>
      <c r="P983" s="1"/>
      <c r="Q983" s="1"/>
      <c r="R983" s="1"/>
      <c r="S983" s="3"/>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row>
    <row r="984" spans="4:43" ht="14.25" hidden="1" customHeight="1">
      <c r="D984" s="3"/>
      <c r="E984" s="1"/>
      <c r="F984" s="1"/>
      <c r="G984" s="1"/>
      <c r="H984" s="1"/>
      <c r="I984" s="1"/>
      <c r="J984" s="1"/>
      <c r="K984" s="1"/>
      <c r="L984" s="1"/>
      <c r="M984" s="1"/>
      <c r="N984" s="1"/>
      <c r="O984" s="1"/>
      <c r="P984" s="1"/>
      <c r="Q984" s="1"/>
      <c r="R984" s="1"/>
      <c r="S984" s="3"/>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row>
    <row r="985" spans="4:43" ht="14.25" hidden="1" customHeight="1">
      <c r="D985" s="3"/>
      <c r="E985" s="1"/>
      <c r="F985" s="1"/>
      <c r="G985" s="1"/>
      <c r="H985" s="1"/>
      <c r="I985" s="1"/>
      <c r="J985" s="1"/>
      <c r="K985" s="1"/>
      <c r="L985" s="1"/>
      <c r="M985" s="1"/>
      <c r="N985" s="1"/>
      <c r="O985" s="1"/>
      <c r="P985" s="1"/>
      <c r="Q985" s="1"/>
      <c r="R985" s="1"/>
      <c r="S985" s="3"/>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row>
    <row r="986" spans="4:43" ht="14.25" hidden="1" customHeight="1">
      <c r="D986" s="3"/>
      <c r="E986" s="1"/>
      <c r="F986" s="1"/>
      <c r="G986" s="1"/>
      <c r="H986" s="1"/>
      <c r="I986" s="1"/>
      <c r="J986" s="1"/>
      <c r="K986" s="1"/>
      <c r="L986" s="1"/>
      <c r="M986" s="1"/>
      <c r="N986" s="1"/>
      <c r="O986" s="1"/>
      <c r="P986" s="1"/>
      <c r="Q986" s="1"/>
      <c r="R986" s="1"/>
      <c r="S986" s="3"/>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row>
    <row r="987" spans="4:43" ht="14.25" hidden="1" customHeight="1">
      <c r="D987" s="3"/>
      <c r="E987" s="1"/>
      <c r="F987" s="1"/>
      <c r="G987" s="1"/>
      <c r="H987" s="1"/>
      <c r="I987" s="1"/>
      <c r="J987" s="1"/>
      <c r="K987" s="1"/>
      <c r="L987" s="1"/>
      <c r="M987" s="1"/>
      <c r="N987" s="1"/>
      <c r="O987" s="1"/>
      <c r="P987" s="1"/>
      <c r="Q987" s="1"/>
      <c r="R987" s="1"/>
      <c r="S987" s="3"/>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row>
    <row r="988" spans="4:43" ht="14.25" hidden="1" customHeight="1">
      <c r="D988" s="3"/>
      <c r="E988" s="1"/>
      <c r="F988" s="1"/>
      <c r="G988" s="1"/>
      <c r="H988" s="1"/>
      <c r="I988" s="1"/>
      <c r="J988" s="1"/>
      <c r="K988" s="1"/>
      <c r="L988" s="1"/>
      <c r="M988" s="1"/>
      <c r="N988" s="1"/>
      <c r="O988" s="1"/>
      <c r="P988" s="1"/>
      <c r="Q988" s="1"/>
      <c r="R988" s="1"/>
      <c r="S988" s="3"/>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row>
    <row r="989" spans="4:43" ht="14.25" hidden="1" customHeight="1">
      <c r="D989" s="3"/>
      <c r="E989" s="1"/>
      <c r="F989" s="1"/>
      <c r="G989" s="1"/>
      <c r="H989" s="1"/>
      <c r="I989" s="1"/>
      <c r="J989" s="1"/>
      <c r="K989" s="1"/>
      <c r="L989" s="1"/>
      <c r="M989" s="1"/>
      <c r="N989" s="1"/>
      <c r="O989" s="1"/>
      <c r="P989" s="1"/>
      <c r="Q989" s="1"/>
      <c r="R989" s="1"/>
      <c r="S989" s="3"/>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row>
    <row r="990" spans="4:43" ht="14.25" hidden="1" customHeight="1">
      <c r="D990" s="3"/>
      <c r="E990" s="1"/>
      <c r="F990" s="1"/>
      <c r="G990" s="1"/>
      <c r="H990" s="1"/>
      <c r="I990" s="1"/>
      <c r="J990" s="1"/>
      <c r="K990" s="1"/>
      <c r="L990" s="1"/>
      <c r="M990" s="1"/>
      <c r="N990" s="1"/>
      <c r="O990" s="1"/>
      <c r="P990" s="1"/>
      <c r="Q990" s="1"/>
      <c r="R990" s="1"/>
      <c r="S990" s="3"/>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row>
    <row r="991" spans="4:43" ht="14.25" hidden="1" customHeight="1">
      <c r="D991" s="3"/>
      <c r="E991" s="1"/>
      <c r="F991" s="1"/>
      <c r="G991" s="1"/>
      <c r="H991" s="1"/>
      <c r="I991" s="1"/>
      <c r="J991" s="1"/>
      <c r="K991" s="1"/>
      <c r="L991" s="1"/>
      <c r="M991" s="1"/>
      <c r="N991" s="1"/>
      <c r="O991" s="1"/>
      <c r="P991" s="1"/>
      <c r="Q991" s="1"/>
      <c r="R991" s="1"/>
      <c r="S991" s="3"/>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row>
    <row r="992" spans="4:43" ht="15" hidden="1" customHeight="1">
      <c r="D992" s="3"/>
      <c r="E992" s="1"/>
      <c r="F992" s="1"/>
      <c r="G992" s="1"/>
      <c r="H992" s="1"/>
      <c r="I992" s="1"/>
      <c r="J992" s="1"/>
      <c r="K992" s="1"/>
      <c r="L992" s="1"/>
      <c r="M992" s="1"/>
      <c r="N992" s="1"/>
      <c r="O992" s="1"/>
      <c r="P992" s="1"/>
      <c r="Q992" s="1"/>
      <c r="R992" s="1"/>
      <c r="S992" s="3"/>
      <c r="T992" s="1"/>
      <c r="U992" s="1"/>
      <c r="V992" s="1"/>
      <c r="W992" s="1"/>
      <c r="X992" s="1"/>
      <c r="Y992" s="1"/>
      <c r="Z992" s="1"/>
      <c r="AA992" s="1"/>
      <c r="AB992" s="1"/>
      <c r="AC992" s="1"/>
      <c r="AD992" s="1"/>
      <c r="AE992" s="1"/>
      <c r="AF992" s="1"/>
      <c r="AG992" s="1"/>
    </row>
    <row r="993" ht="15" customHeight="1"/>
    <row r="994" ht="15" customHeight="1"/>
    <row r="995" ht="15" customHeight="1"/>
    <row r="996" ht="15" customHeight="1"/>
    <row r="997" ht="15" customHeight="1"/>
  </sheetData>
  <sheetProtection selectLockedCells="1"/>
  <mergeCells count="111">
    <mergeCell ref="Z23:AB23"/>
    <mergeCell ref="AF18:AG19"/>
    <mergeCell ref="AC23:AE23"/>
    <mergeCell ref="AF20:AG20"/>
    <mergeCell ref="AF21:AG21"/>
    <mergeCell ref="AF22:AG22"/>
    <mergeCell ref="AF23:AG23"/>
    <mergeCell ref="Z21:AB21"/>
    <mergeCell ref="Z22:AB22"/>
    <mergeCell ref="AC21:AE21"/>
    <mergeCell ref="AC22:AE22"/>
    <mergeCell ref="Z12:AA12"/>
    <mergeCell ref="AC12:AD12"/>
    <mergeCell ref="P10:S10"/>
    <mergeCell ref="T10:X10"/>
    <mergeCell ref="Y10:AC10"/>
    <mergeCell ref="T9:X9"/>
    <mergeCell ref="Y9:AC9"/>
    <mergeCell ref="M20:N20"/>
    <mergeCell ref="O20:Q20"/>
    <mergeCell ref="R20:T20"/>
    <mergeCell ref="Z18:AB19"/>
    <mergeCell ref="X20:Y20"/>
    <mergeCell ref="U18:Y18"/>
    <mergeCell ref="AC18:AE19"/>
    <mergeCell ref="Z20:AB20"/>
    <mergeCell ref="Q14:R14"/>
    <mergeCell ref="W15:AG15"/>
    <mergeCell ref="U20:W20"/>
    <mergeCell ref="U19:W19"/>
    <mergeCell ref="X19:Y19"/>
    <mergeCell ref="AC20:AE20"/>
    <mergeCell ref="J18:N18"/>
    <mergeCell ref="J19:L19"/>
    <mergeCell ref="M19:N19"/>
    <mergeCell ref="F10:G10"/>
    <mergeCell ref="H10:O10"/>
    <mergeCell ref="B2:AH2"/>
    <mergeCell ref="F6:G7"/>
    <mergeCell ref="H6:O7"/>
    <mergeCell ref="P6:S7"/>
    <mergeCell ref="T6:X7"/>
    <mergeCell ref="Y6:AC7"/>
    <mergeCell ref="F8:G8"/>
    <mergeCell ref="H8:O8"/>
    <mergeCell ref="P8:S8"/>
    <mergeCell ref="T8:X8"/>
    <mergeCell ref="Y8:AC8"/>
    <mergeCell ref="D4:AF5"/>
    <mergeCell ref="AD6:AG7"/>
    <mergeCell ref="AD8:AG8"/>
    <mergeCell ref="F9:G9"/>
    <mergeCell ref="AD10:AG10"/>
    <mergeCell ref="AD9:AG9"/>
    <mergeCell ref="H9:O9"/>
    <mergeCell ref="P9:S9"/>
    <mergeCell ref="AG52:AH52"/>
    <mergeCell ref="B52:AF52"/>
    <mergeCell ref="B45:AH51"/>
    <mergeCell ref="Z38:AC38"/>
    <mergeCell ref="Z36:AC37"/>
    <mergeCell ref="AD36:AD37"/>
    <mergeCell ref="D34:AF35"/>
    <mergeCell ref="E38:F38"/>
    <mergeCell ref="G38:M38"/>
    <mergeCell ref="N38:U38"/>
    <mergeCell ref="V38:Y38"/>
    <mergeCell ref="E36:F37"/>
    <mergeCell ref="G36:M37"/>
    <mergeCell ref="Z39:AC39"/>
    <mergeCell ref="Z40:AC40"/>
    <mergeCell ref="N39:U39"/>
    <mergeCell ref="V39:Y39"/>
    <mergeCell ref="G44:AH44"/>
    <mergeCell ref="Z42:AA42"/>
    <mergeCell ref="AC42:AD42"/>
    <mergeCell ref="R21:T21"/>
    <mergeCell ref="U21:W21"/>
    <mergeCell ref="M22:N22"/>
    <mergeCell ref="U31:V31"/>
    <mergeCell ref="O22:Q22"/>
    <mergeCell ref="R22:T22"/>
    <mergeCell ref="U22:W22"/>
    <mergeCell ref="J22:L22"/>
    <mergeCell ref="X21:Y21"/>
    <mergeCell ref="X22:Y22"/>
    <mergeCell ref="U23:W23"/>
    <mergeCell ref="R18:T19"/>
    <mergeCell ref="O18:Q19"/>
    <mergeCell ref="V40:Y40"/>
    <mergeCell ref="J23:L23"/>
    <mergeCell ref="D22:I22"/>
    <mergeCell ref="D23:I23"/>
    <mergeCell ref="X23:Y23"/>
    <mergeCell ref="M23:N23"/>
    <mergeCell ref="O23:Q23"/>
    <mergeCell ref="R23:T23"/>
    <mergeCell ref="E39:F39"/>
    <mergeCell ref="G39:M39"/>
    <mergeCell ref="D21:I21"/>
    <mergeCell ref="D18:I19"/>
    <mergeCell ref="J20:L20"/>
    <mergeCell ref="J21:L21"/>
    <mergeCell ref="D20:I20"/>
    <mergeCell ref="E40:F40"/>
    <mergeCell ref="G40:M40"/>
    <mergeCell ref="N40:U40"/>
    <mergeCell ref="N36:U37"/>
    <mergeCell ref="V36:Y37"/>
    <mergeCell ref="M21:N21"/>
    <mergeCell ref="O21:Q21"/>
  </mergeCells>
  <dataValidations count="1">
    <dataValidation type="list" allowBlank="1" showInputMessage="1" showErrorMessage="1" sqref="Z12:AA12 Q14:R14 U31:V31 Z42:AA42" xr:uid="{00000000-0002-0000-0500-000000000000}">
      <formula1>"Yes, No"</formula1>
    </dataValidation>
  </dataValidations>
  <printOptions horizontalCentered="1" verticalCentered="1"/>
  <pageMargins left="0" right="0" top="0.11811023622047245" bottom="0.11811023622047245" header="0" footer="0"/>
  <pageSetup paperSize="9" scale="78"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tabColor theme="7" tint="0.39997558519241921"/>
    <pageSetUpPr fitToPage="1"/>
  </sheetPr>
  <dimension ref="A1:AV1003"/>
  <sheetViews>
    <sheetView showGridLines="0" topLeftCell="A3" zoomScale="85" zoomScaleNormal="85" workbookViewId="0">
      <selection activeCell="K9" sqref="K9"/>
    </sheetView>
  </sheetViews>
  <sheetFormatPr baseColWidth="10" defaultColWidth="0" defaultRowHeight="0" customHeight="1" zeroHeight="1"/>
  <cols>
    <col min="1" max="1" width="5.33203125" style="2" customWidth="1"/>
    <col min="2" max="2" width="0.88671875" style="2" customWidth="1"/>
    <col min="3" max="9" width="3.6640625" style="2" customWidth="1"/>
    <col min="10" max="10" width="17.33203125" style="2" customWidth="1"/>
    <col min="11" max="11" width="16" style="2" customWidth="1"/>
    <col min="12" max="12" width="14.6640625" style="2" customWidth="1"/>
    <col min="13" max="13" width="11.109375" style="2" customWidth="1"/>
    <col min="14" max="14" width="3.6640625" style="2" customWidth="1"/>
    <col min="15" max="15" width="13.44140625" style="2" customWidth="1"/>
    <col min="16" max="18" width="3.6640625" style="2" customWidth="1"/>
    <col min="19" max="19" width="0.88671875" style="2" customWidth="1"/>
    <col min="20" max="28" width="3.6640625" style="2" hidden="1" customWidth="1"/>
    <col min="29" max="31" width="0" style="2" hidden="1" customWidth="1"/>
    <col min="32" max="35" width="3.6640625" style="2" hidden="1" customWidth="1"/>
    <col min="36" max="38" width="0" style="2" hidden="1" customWidth="1"/>
    <col min="39" max="40" width="3.6640625" style="2" hidden="1" customWidth="1"/>
    <col min="41" max="48" width="0" style="2" hidden="1" customWidth="1"/>
    <col min="49" max="16384" width="17.33203125" style="2" hidden="1"/>
  </cols>
  <sheetData>
    <row r="1" spans="2:28" ht="6.6" customHeight="1"/>
    <row r="2" spans="2:28" ht="19.5" customHeight="1">
      <c r="B2" s="1271" t="s">
        <v>197</v>
      </c>
      <c r="C2" s="1271"/>
      <c r="D2" s="1271"/>
      <c r="E2" s="1271"/>
      <c r="F2" s="1271"/>
      <c r="G2" s="1271"/>
      <c r="H2" s="1271"/>
      <c r="I2" s="1271"/>
      <c r="J2" s="1271"/>
      <c r="K2" s="1271"/>
      <c r="L2" s="1271"/>
      <c r="M2" s="1271"/>
      <c r="N2" s="1271"/>
      <c r="O2" s="1271"/>
      <c r="P2" s="1271"/>
      <c r="Q2" s="1271"/>
      <c r="R2" s="1271"/>
      <c r="S2" s="1271"/>
      <c r="T2" s="1"/>
      <c r="U2" s="1"/>
      <c r="V2" s="1"/>
      <c r="W2" s="1"/>
      <c r="X2" s="1"/>
      <c r="Y2" s="1" t="s">
        <v>151</v>
      </c>
      <c r="Z2" s="1"/>
      <c r="AA2" s="1"/>
      <c r="AB2" s="1"/>
    </row>
    <row r="3" spans="2:28" ht="19.5" customHeight="1">
      <c r="B3" s="91"/>
      <c r="C3" s="45"/>
      <c r="D3" s="92">
        <v>9</v>
      </c>
      <c r="E3" s="93" t="s">
        <v>198</v>
      </c>
      <c r="F3" s="94"/>
      <c r="G3" s="94"/>
      <c r="H3" s="94"/>
      <c r="I3" s="94"/>
      <c r="J3" s="94"/>
      <c r="K3" s="1312" t="s">
        <v>199</v>
      </c>
      <c r="L3" s="1313"/>
      <c r="M3" s="1313"/>
      <c r="N3" s="1313"/>
      <c r="O3" s="1313"/>
      <c r="P3" s="1313"/>
      <c r="Q3" s="1314"/>
      <c r="R3" s="45"/>
      <c r="S3" s="107"/>
      <c r="T3" s="1"/>
      <c r="U3" s="1"/>
      <c r="V3" s="1"/>
      <c r="W3" s="1"/>
      <c r="X3" s="1"/>
      <c r="Y3" s="2" t="s">
        <v>121</v>
      </c>
    </row>
    <row r="4" spans="2:28" ht="19.5" customHeight="1">
      <c r="B4" s="91"/>
      <c r="C4" s="45"/>
      <c r="D4" s="45"/>
      <c r="E4" s="92"/>
      <c r="F4" s="93"/>
      <c r="G4" s="94"/>
      <c r="H4" s="94"/>
      <c r="I4" s="94"/>
      <c r="J4" s="94"/>
      <c r="K4" s="1315"/>
      <c r="L4" s="1316"/>
      <c r="M4" s="1316"/>
      <c r="N4" s="1316"/>
      <c r="O4" s="1316"/>
      <c r="P4" s="1316"/>
      <c r="Q4" s="1317"/>
      <c r="R4" s="45"/>
      <c r="S4" s="107"/>
      <c r="T4" s="1"/>
      <c r="U4" s="1"/>
      <c r="V4" s="1"/>
      <c r="W4" s="1"/>
      <c r="X4" s="1"/>
      <c r="Y4" s="1"/>
      <c r="Z4" s="1"/>
      <c r="AA4" s="1"/>
      <c r="AB4" s="1"/>
    </row>
    <row r="5" spans="2:28" ht="19.5" customHeight="1">
      <c r="B5" s="91"/>
      <c r="C5" s="45"/>
      <c r="D5" s="45"/>
      <c r="E5" s="92"/>
      <c r="F5" s="93"/>
      <c r="G5" s="94"/>
      <c r="H5" s="94"/>
      <c r="I5" s="94"/>
      <c r="J5" s="94"/>
      <c r="R5" s="45"/>
      <c r="S5" s="107"/>
      <c r="T5" s="1"/>
      <c r="U5" s="1"/>
      <c r="V5" s="1"/>
      <c r="W5" s="1"/>
      <c r="X5" s="1"/>
      <c r="Y5" s="1"/>
      <c r="Z5" s="1"/>
      <c r="AA5" s="1"/>
      <c r="AB5" s="1"/>
    </row>
    <row r="6" spans="2:28" ht="19.5" customHeight="1">
      <c r="B6" s="91"/>
      <c r="C6" s="45"/>
      <c r="D6" s="45"/>
      <c r="E6" s="92"/>
      <c r="F6" s="93"/>
      <c r="G6" s="94"/>
      <c r="H6" s="94"/>
      <c r="I6" s="94"/>
      <c r="J6" s="94"/>
      <c r="R6" s="45"/>
      <c r="S6" s="107"/>
      <c r="T6" s="1"/>
      <c r="U6" s="1"/>
      <c r="V6" s="1"/>
      <c r="W6" s="1"/>
      <c r="X6" s="1"/>
      <c r="Y6" s="1"/>
      <c r="Z6" s="1"/>
      <c r="AA6" s="1"/>
      <c r="AB6" s="1"/>
    </row>
    <row r="7" spans="2:28" ht="9.75" customHeight="1">
      <c r="B7" s="91"/>
      <c r="C7" s="45"/>
      <c r="D7" s="45"/>
      <c r="E7" s="95"/>
      <c r="F7" s="94"/>
      <c r="G7" s="94"/>
      <c r="H7" s="94"/>
      <c r="I7" s="94"/>
      <c r="J7" s="94"/>
      <c r="K7" s="94"/>
      <c r="L7" s="94"/>
      <c r="M7" s="94"/>
      <c r="N7" s="94"/>
      <c r="O7" s="94"/>
      <c r="P7" s="94"/>
      <c r="Q7" s="45"/>
      <c r="R7" s="45"/>
      <c r="S7" s="107"/>
      <c r="T7" s="1"/>
      <c r="U7" s="1"/>
      <c r="V7" s="1"/>
      <c r="W7" s="1"/>
      <c r="X7" s="1"/>
      <c r="Y7" s="1"/>
      <c r="Z7" s="1"/>
      <c r="AA7" s="1"/>
      <c r="AB7" s="1"/>
    </row>
    <row r="8" spans="2:28" ht="30" customHeight="1">
      <c r="B8" s="91"/>
      <c r="C8" s="45"/>
      <c r="D8" s="45"/>
      <c r="E8" s="95"/>
      <c r="F8" s="94"/>
      <c r="G8" s="94"/>
      <c r="H8" s="94"/>
      <c r="I8" s="94"/>
      <c r="J8" s="1005" t="s">
        <v>176</v>
      </c>
      <c r="K8" s="1006" t="s">
        <v>200</v>
      </c>
      <c r="L8" s="1006" t="s">
        <v>201</v>
      </c>
      <c r="M8" s="1020" t="s">
        <v>202</v>
      </c>
      <c r="N8" s="94"/>
      <c r="O8" s="94"/>
      <c r="P8" s="94"/>
      <c r="Q8" s="45"/>
      <c r="R8" s="45"/>
      <c r="S8" s="107"/>
      <c r="T8" s="1"/>
      <c r="U8" s="1"/>
      <c r="V8" s="1"/>
      <c r="W8" s="1"/>
      <c r="X8" s="1"/>
      <c r="Y8" s="1"/>
      <c r="Z8" s="1"/>
      <c r="AA8" s="1"/>
      <c r="AB8" s="1"/>
    </row>
    <row r="9" spans="2:28" ht="19.5" customHeight="1">
      <c r="B9" s="91"/>
      <c r="C9" s="45"/>
      <c r="D9" s="45"/>
      <c r="E9" s="95"/>
      <c r="F9" s="94"/>
      <c r="G9" s="94"/>
      <c r="H9" s="94"/>
      <c r="I9" s="94"/>
      <c r="J9" s="121" t="s">
        <v>203</v>
      </c>
      <c r="K9" s="1004"/>
      <c r="L9" s="1003" t="s">
        <v>204</v>
      </c>
      <c r="M9" s="222"/>
      <c r="N9" s="94"/>
      <c r="O9" s="842"/>
      <c r="P9" s="94"/>
      <c r="Q9" s="45"/>
      <c r="R9" s="45"/>
      <c r="S9" s="96"/>
      <c r="T9" s="1"/>
      <c r="U9" s="1"/>
      <c r="V9" s="1"/>
      <c r="W9" s="1"/>
      <c r="X9" s="1"/>
      <c r="Y9" s="1"/>
      <c r="Z9" s="1"/>
      <c r="AA9" s="1"/>
      <c r="AB9" s="1"/>
    </row>
    <row r="10" spans="2:28" ht="19.5" customHeight="1">
      <c r="B10" s="91"/>
      <c r="C10" s="45"/>
      <c r="D10" s="45"/>
      <c r="E10" s="95"/>
      <c r="F10" s="94"/>
      <c r="G10" s="94"/>
      <c r="H10" s="94"/>
      <c r="I10" s="94"/>
      <c r="J10" s="121" t="s">
        <v>205</v>
      </c>
      <c r="K10" s="1002"/>
      <c r="L10" s="1003" t="s">
        <v>206</v>
      </c>
      <c r="M10" s="222"/>
      <c r="N10" s="94"/>
      <c r="O10" s="857"/>
      <c r="P10" s="94"/>
      <c r="Q10" s="45"/>
      <c r="R10" s="45"/>
      <c r="S10" s="96"/>
      <c r="T10" s="1"/>
      <c r="U10" s="1"/>
      <c r="V10" s="1"/>
      <c r="W10" s="1"/>
      <c r="X10" s="1"/>
      <c r="Y10" s="1"/>
      <c r="Z10" s="1"/>
      <c r="AA10" s="1"/>
      <c r="AB10" s="1"/>
    </row>
    <row r="11" spans="2:28" ht="19.5" customHeight="1">
      <c r="B11" s="91"/>
      <c r="C11" s="45"/>
      <c r="D11" s="45"/>
      <c r="E11" s="95"/>
      <c r="F11" s="94"/>
      <c r="G11" s="94"/>
      <c r="H11" s="94"/>
      <c r="I11" s="94"/>
      <c r="J11" s="124" t="s">
        <v>207</v>
      </c>
      <c r="K11" s="1002"/>
      <c r="L11" s="1003" t="s">
        <v>206</v>
      </c>
      <c r="M11" s="222"/>
      <c r="N11" s="94"/>
      <c r="O11" s="94"/>
      <c r="P11" s="94"/>
      <c r="Q11" s="45"/>
      <c r="R11" s="45"/>
      <c r="S11" s="96"/>
      <c r="T11" s="1"/>
      <c r="U11" s="1"/>
      <c r="V11" s="1"/>
      <c r="W11" s="1"/>
      <c r="X11" s="1"/>
      <c r="Y11" s="1"/>
      <c r="Z11" s="1"/>
      <c r="AA11" s="1"/>
      <c r="AB11" s="1"/>
    </row>
    <row r="12" spans="2:28" ht="19.5" customHeight="1">
      <c r="B12" s="91"/>
      <c r="C12" s="45"/>
      <c r="D12" s="45"/>
      <c r="E12" s="95"/>
      <c r="F12" s="94"/>
      <c r="G12" s="94"/>
      <c r="H12" s="94"/>
      <c r="I12" s="94"/>
      <c r="J12" s="121" t="s">
        <v>208</v>
      </c>
      <c r="K12" s="1002"/>
      <c r="L12" s="1003" t="s">
        <v>206</v>
      </c>
      <c r="M12" s="222"/>
      <c r="N12" s="94"/>
      <c r="O12" s="94"/>
      <c r="P12" s="94"/>
      <c r="Q12" s="45"/>
      <c r="R12" s="45"/>
      <c r="S12" s="96"/>
      <c r="T12" s="1"/>
      <c r="U12" s="1"/>
      <c r="V12" s="1"/>
      <c r="W12" s="1"/>
      <c r="X12" s="1"/>
      <c r="Y12" s="1"/>
      <c r="Z12" s="1"/>
      <c r="AA12" s="1"/>
      <c r="AB12" s="1"/>
    </row>
    <row r="13" spans="2:28" ht="19.5" customHeight="1">
      <c r="B13" s="91"/>
      <c r="C13" s="45"/>
      <c r="D13" s="45"/>
      <c r="E13" s="95"/>
      <c r="F13" s="94"/>
      <c r="G13" s="94"/>
      <c r="H13" s="94"/>
      <c r="I13" s="94"/>
      <c r="J13" s="121" t="s">
        <v>209</v>
      </c>
      <c r="K13" s="1002"/>
      <c r="L13" s="1003" t="s">
        <v>210</v>
      </c>
      <c r="M13" s="222"/>
      <c r="N13" s="45"/>
      <c r="O13" s="94"/>
      <c r="P13" s="94"/>
      <c r="Q13" s="45"/>
      <c r="R13" s="45"/>
      <c r="S13" s="96"/>
      <c r="T13" s="1"/>
      <c r="U13" s="1"/>
      <c r="V13" s="1"/>
      <c r="W13" s="1"/>
      <c r="X13" s="1"/>
      <c r="Y13" s="1"/>
      <c r="Z13" s="1"/>
      <c r="AA13" s="1"/>
      <c r="AB13" s="1"/>
    </row>
    <row r="14" spans="2:28" ht="19.5" customHeight="1">
      <c r="B14" s="91"/>
      <c r="C14" s="45"/>
      <c r="D14" s="45"/>
      <c r="E14" s="95"/>
      <c r="F14" s="94"/>
      <c r="G14" s="94"/>
      <c r="H14" s="94"/>
      <c r="I14" s="94"/>
      <c r="J14" s="128" t="s">
        <v>211</v>
      </c>
      <c r="K14" s="1002"/>
      <c r="L14" s="1003" t="s">
        <v>210</v>
      </c>
      <c r="M14" s="222"/>
      <c r="N14" s="94"/>
      <c r="O14" s="94"/>
      <c r="P14" s="94"/>
      <c r="Q14" s="45"/>
      <c r="R14" s="45"/>
      <c r="S14" s="96"/>
      <c r="T14" s="1"/>
      <c r="U14" s="1"/>
      <c r="V14" s="1"/>
      <c r="W14" s="1"/>
      <c r="X14" s="1"/>
      <c r="Y14" s="1"/>
      <c r="Z14" s="1"/>
      <c r="AA14" s="1"/>
      <c r="AB14" s="1"/>
    </row>
    <row r="15" spans="2:28" ht="19.5" customHeight="1">
      <c r="B15" s="91"/>
      <c r="C15" s="45"/>
      <c r="D15" s="45"/>
      <c r="E15" s="95"/>
      <c r="F15" s="94"/>
      <c r="G15" s="94"/>
      <c r="H15" s="94"/>
      <c r="I15" s="94"/>
      <c r="J15" s="130" t="s">
        <v>212</v>
      </c>
      <c r="K15" s="226"/>
      <c r="L15" s="130" t="s">
        <v>213</v>
      </c>
      <c r="M15" s="1057"/>
      <c r="N15" s="94"/>
      <c r="O15" s="94"/>
      <c r="P15" s="94"/>
      <c r="Q15" s="45"/>
      <c r="R15" s="45"/>
      <c r="S15" s="96"/>
      <c r="T15" s="1"/>
      <c r="U15" s="1"/>
      <c r="V15" s="1"/>
      <c r="W15" s="1"/>
      <c r="X15" s="1"/>
      <c r="Y15" s="1"/>
      <c r="Z15" s="1"/>
      <c r="AA15" s="1"/>
      <c r="AB15" s="1"/>
    </row>
    <row r="16" spans="2:28" ht="19.5" customHeight="1">
      <c r="B16" s="91"/>
      <c r="C16" s="45"/>
      <c r="D16" s="45"/>
      <c r="E16" s="95"/>
      <c r="F16" s="94"/>
      <c r="G16" s="94"/>
      <c r="H16" s="94"/>
      <c r="I16" s="94"/>
      <c r="J16" s="91"/>
      <c r="K16" s="226"/>
      <c r="L16" s="133" t="s">
        <v>214</v>
      </c>
      <c r="M16" s="1057"/>
      <c r="N16" s="94"/>
      <c r="O16" s="94"/>
      <c r="P16" s="94"/>
      <c r="Q16" s="45"/>
      <c r="R16" s="45"/>
      <c r="S16" s="96"/>
      <c r="T16" s="1"/>
      <c r="U16" s="1"/>
      <c r="V16" s="1"/>
      <c r="W16" s="1"/>
      <c r="X16" s="1"/>
      <c r="Y16" s="1"/>
      <c r="Z16" s="1"/>
      <c r="AA16" s="1"/>
      <c r="AB16" s="1"/>
    </row>
    <row r="17" spans="2:28" ht="19.5" customHeight="1">
      <c r="B17" s="91"/>
      <c r="C17" s="45"/>
      <c r="D17" s="45"/>
      <c r="E17" s="95"/>
      <c r="F17" s="94"/>
      <c r="G17" s="94"/>
      <c r="H17" s="94"/>
      <c r="I17" s="94"/>
      <c r="J17" s="134"/>
      <c r="K17" s="226"/>
      <c r="L17" s="133" t="s">
        <v>215</v>
      </c>
      <c r="M17" s="1057"/>
      <c r="N17" s="94"/>
      <c r="O17" s="94"/>
      <c r="P17" s="94"/>
      <c r="Q17" s="45"/>
      <c r="R17" s="45"/>
      <c r="S17" s="96"/>
      <c r="T17" s="1"/>
      <c r="U17" s="1"/>
      <c r="V17" s="1"/>
      <c r="W17" s="1"/>
      <c r="X17" s="1"/>
      <c r="Y17" s="1"/>
      <c r="Z17" s="1"/>
      <c r="AA17" s="1"/>
      <c r="AB17" s="1"/>
    </row>
    <row r="18" spans="2:28" ht="19.5" customHeight="1">
      <c r="B18" s="91"/>
      <c r="C18" s="45"/>
      <c r="D18" s="45"/>
      <c r="E18" s="95"/>
      <c r="F18" s="94"/>
      <c r="G18" s="94"/>
      <c r="H18" s="94"/>
      <c r="I18" s="94"/>
      <c r="J18" s="136" t="s">
        <v>216</v>
      </c>
      <c r="K18" s="129"/>
      <c r="L18" s="998" t="s">
        <v>217</v>
      </c>
      <c r="M18" s="1058"/>
      <c r="N18" s="94"/>
      <c r="O18" s="94"/>
      <c r="P18" s="94"/>
      <c r="Q18" s="45"/>
      <c r="R18" s="45"/>
      <c r="S18" s="96"/>
      <c r="T18" s="1"/>
      <c r="U18" s="1"/>
      <c r="V18" s="1"/>
      <c r="W18" s="1"/>
      <c r="X18" s="1"/>
      <c r="Y18" s="1"/>
      <c r="Z18" s="1"/>
      <c r="AA18" s="1"/>
      <c r="AB18" s="1"/>
    </row>
    <row r="19" spans="2:28" ht="19.5" customHeight="1">
      <c r="B19" s="91"/>
      <c r="C19" s="45"/>
      <c r="D19" s="45"/>
      <c r="E19" s="95"/>
      <c r="F19" s="94"/>
      <c r="G19" s="94"/>
      <c r="H19" s="94"/>
      <c r="I19" s="94"/>
      <c r="J19" s="137" t="s">
        <v>218</v>
      </c>
      <c r="K19" s="130"/>
      <c r="L19" s="998" t="s">
        <v>217</v>
      </c>
      <c r="M19" s="1058"/>
      <c r="N19" s="94"/>
      <c r="O19" s="94"/>
      <c r="P19" s="94"/>
      <c r="Q19" s="45"/>
      <c r="R19" s="45"/>
      <c r="S19" s="96"/>
      <c r="T19" s="1"/>
      <c r="U19" s="1"/>
      <c r="V19" s="1"/>
      <c r="W19" s="1"/>
      <c r="X19" s="1"/>
      <c r="Y19" s="1"/>
      <c r="Z19" s="1"/>
      <c r="AA19" s="1"/>
      <c r="AB19" s="1"/>
    </row>
    <row r="20" spans="2:28" ht="19.5" customHeight="1">
      <c r="B20" s="91"/>
      <c r="C20" s="45"/>
      <c r="D20" s="45"/>
      <c r="E20" s="95"/>
      <c r="F20" s="94"/>
      <c r="G20" s="94"/>
      <c r="H20" s="94"/>
      <c r="I20" s="94"/>
      <c r="J20" s="121" t="s">
        <v>219</v>
      </c>
      <c r="K20" s="757"/>
      <c r="L20" s="999" t="s">
        <v>210</v>
      </c>
      <c r="M20" s="222"/>
      <c r="N20" s="94"/>
      <c r="O20" s="94"/>
      <c r="P20" s="94"/>
      <c r="Q20" s="45"/>
      <c r="R20" s="45"/>
      <c r="S20" s="96"/>
      <c r="T20" s="1"/>
      <c r="U20" s="1"/>
      <c r="V20" s="1"/>
      <c r="W20" s="1"/>
      <c r="X20" s="1"/>
      <c r="Y20" s="1"/>
      <c r="Z20" s="1"/>
      <c r="AA20" s="1"/>
      <c r="AB20" s="1"/>
    </row>
    <row r="21" spans="2:28" ht="12" customHeight="1">
      <c r="B21" s="91"/>
      <c r="C21" s="45"/>
      <c r="D21" s="45"/>
      <c r="E21" s="95"/>
      <c r="F21" s="94"/>
      <c r="G21" s="94"/>
      <c r="H21" s="94"/>
      <c r="I21" s="94"/>
      <c r="J21" s="104" t="s">
        <v>220</v>
      </c>
      <c r="K21" s="104"/>
      <c r="L21" s="103"/>
      <c r="M21" s="94"/>
      <c r="N21" s="94"/>
      <c r="O21" s="94"/>
      <c r="P21" s="94"/>
      <c r="Q21" s="45"/>
      <c r="R21" s="45"/>
      <c r="S21" s="96"/>
      <c r="T21" s="1"/>
      <c r="U21" s="1"/>
      <c r="V21" s="1"/>
      <c r="W21" s="1"/>
      <c r="X21" s="1"/>
      <c r="Y21" s="1"/>
      <c r="Z21" s="1"/>
      <c r="AA21" s="1"/>
      <c r="AB21" s="1"/>
    </row>
    <row r="22" spans="2:28" ht="18.75" customHeight="1">
      <c r="B22" s="91"/>
      <c r="C22" s="45"/>
      <c r="D22" s="45"/>
      <c r="E22" s="95"/>
      <c r="F22" s="94"/>
      <c r="G22" s="94"/>
      <c r="H22" s="94"/>
      <c r="I22" s="94"/>
      <c r="J22" s="104"/>
      <c r="K22" s="104"/>
      <c r="L22" s="103"/>
      <c r="M22" s="94"/>
      <c r="N22" s="94"/>
      <c r="O22" s="94"/>
      <c r="P22" s="94"/>
      <c r="Q22" s="45"/>
      <c r="R22" s="45"/>
      <c r="S22" s="96"/>
      <c r="T22" s="1"/>
      <c r="U22" s="1"/>
      <c r="V22" s="1"/>
      <c r="W22" s="1"/>
      <c r="X22" s="1"/>
      <c r="Y22" s="1"/>
      <c r="Z22" s="1"/>
      <c r="AA22" s="1"/>
      <c r="AB22" s="1"/>
    </row>
    <row r="23" spans="2:28" ht="21" customHeight="1">
      <c r="B23" s="91"/>
      <c r="C23" s="45"/>
      <c r="D23" s="95"/>
      <c r="E23" s="94"/>
      <c r="F23" s="94" t="s">
        <v>221</v>
      </c>
      <c r="G23" s="94"/>
      <c r="H23" s="94"/>
      <c r="I23" s="94"/>
      <c r="J23" s="94"/>
      <c r="K23" s="94"/>
      <c r="N23" s="94"/>
      <c r="O23" s="94"/>
      <c r="P23" s="45"/>
      <c r="Q23" s="45"/>
      <c r="R23" s="45"/>
      <c r="S23" s="1"/>
      <c r="T23" s="1"/>
      <c r="U23" s="1"/>
      <c r="V23" s="1"/>
      <c r="W23" s="1"/>
      <c r="X23" s="1"/>
      <c r="Y23" s="1"/>
      <c r="Z23" s="1"/>
    </row>
    <row r="24" spans="2:28" ht="19.2" customHeight="1">
      <c r="B24" s="91"/>
      <c r="C24" s="45"/>
      <c r="D24" s="45"/>
      <c r="E24" s="95"/>
      <c r="F24" s="94"/>
      <c r="G24" s="94"/>
      <c r="H24" s="94"/>
      <c r="I24" s="94"/>
      <c r="J24" s="94"/>
      <c r="K24" s="94"/>
      <c r="L24" s="780"/>
      <c r="M24" s="94"/>
      <c r="N24" s="94"/>
      <c r="O24" s="94"/>
      <c r="P24" s="94"/>
      <c r="Q24" s="45"/>
      <c r="R24" s="45"/>
      <c r="S24" s="96"/>
      <c r="T24" s="1"/>
      <c r="U24" s="1"/>
      <c r="V24" s="1"/>
      <c r="W24" s="1"/>
      <c r="X24" s="1"/>
      <c r="Y24" s="1"/>
      <c r="Z24" s="1"/>
      <c r="AA24" s="1"/>
      <c r="AB24" s="1"/>
    </row>
    <row r="25" spans="2:28" ht="19.95" customHeight="1">
      <c r="B25" s="91"/>
      <c r="C25" s="143"/>
      <c r="D25" s="143"/>
      <c r="E25" s="95"/>
      <c r="F25" s="94"/>
      <c r="G25" s="94"/>
      <c r="H25" s="94"/>
      <c r="I25" s="94"/>
      <c r="J25" s="94"/>
      <c r="K25" s="94"/>
      <c r="L25" s="94"/>
      <c r="M25" s="94"/>
      <c r="N25" s="94"/>
      <c r="O25" s="94"/>
      <c r="P25" s="94"/>
      <c r="Q25" s="45"/>
      <c r="R25" s="45"/>
      <c r="S25" s="144"/>
      <c r="T25" s="1"/>
      <c r="U25" s="1"/>
      <c r="V25" s="1"/>
      <c r="W25" s="1"/>
      <c r="X25" s="1"/>
      <c r="Y25" s="1"/>
      <c r="Z25" s="1"/>
      <c r="AA25" s="1"/>
      <c r="AB25" s="1"/>
    </row>
    <row r="26" spans="2:28" ht="19.5" customHeight="1">
      <c r="B26" s="118" t="s">
        <v>84</v>
      </c>
      <c r="C26" s="145"/>
      <c r="D26" s="45"/>
      <c r="E26" s="119"/>
      <c r="F26" s="120"/>
      <c r="G26" s="120"/>
      <c r="H26" s="1265"/>
      <c r="I26" s="1265"/>
      <c r="J26" s="1265"/>
      <c r="K26" s="1265"/>
      <c r="L26" s="1265"/>
      <c r="M26" s="1265"/>
      <c r="N26" s="1265"/>
      <c r="O26" s="1265"/>
      <c r="P26" s="1265"/>
      <c r="Q26" s="1265"/>
      <c r="R26" s="1265"/>
      <c r="S26" s="1266"/>
      <c r="T26" s="1"/>
      <c r="U26" s="1"/>
      <c r="V26" s="1"/>
      <c r="W26" s="1"/>
      <c r="X26" s="1"/>
      <c r="Y26" s="1"/>
      <c r="Z26" s="1"/>
      <c r="AA26" s="1"/>
      <c r="AB26" s="1"/>
    </row>
    <row r="27" spans="2:28" ht="19.5" customHeight="1">
      <c r="B27" s="1260"/>
      <c r="C27" s="1261"/>
      <c r="D27" s="1261"/>
      <c r="E27" s="1261"/>
      <c r="F27" s="1261"/>
      <c r="G27" s="1261"/>
      <c r="H27" s="1261"/>
      <c r="I27" s="1261"/>
      <c r="J27" s="1261"/>
      <c r="K27" s="1261"/>
      <c r="L27" s="1261"/>
      <c r="M27" s="1261"/>
      <c r="N27" s="1261"/>
      <c r="O27" s="1261"/>
      <c r="P27" s="1261"/>
      <c r="Q27" s="1261"/>
      <c r="R27" s="1261"/>
      <c r="S27" s="1262"/>
      <c r="T27" s="1"/>
      <c r="U27" s="1"/>
      <c r="V27" s="1"/>
      <c r="W27" s="1"/>
      <c r="X27" s="1"/>
      <c r="Y27" s="1"/>
      <c r="Z27" s="1"/>
      <c r="AA27" s="1"/>
      <c r="AB27" s="1"/>
    </row>
    <row r="28" spans="2:28" ht="19.5" customHeight="1">
      <c r="B28" s="1260"/>
      <c r="C28" s="1261"/>
      <c r="D28" s="1261"/>
      <c r="E28" s="1261"/>
      <c r="F28" s="1261"/>
      <c r="G28" s="1261"/>
      <c r="H28" s="1261"/>
      <c r="I28" s="1261"/>
      <c r="J28" s="1261"/>
      <c r="K28" s="1261"/>
      <c r="L28" s="1261"/>
      <c r="M28" s="1261"/>
      <c r="N28" s="1261"/>
      <c r="O28" s="1261"/>
      <c r="P28" s="1261"/>
      <c r="Q28" s="1261"/>
      <c r="R28" s="1261"/>
      <c r="S28" s="1262"/>
      <c r="T28" s="1"/>
      <c r="U28" s="1"/>
      <c r="V28" s="1"/>
      <c r="W28" s="1"/>
      <c r="X28" s="1"/>
      <c r="Y28" s="1"/>
      <c r="Z28" s="1"/>
      <c r="AA28" s="1"/>
      <c r="AB28" s="1"/>
    </row>
    <row r="29" spans="2:28" ht="19.5" customHeight="1">
      <c r="B29" s="1260"/>
      <c r="C29" s="1261"/>
      <c r="D29" s="1261"/>
      <c r="E29" s="1261"/>
      <c r="F29" s="1261"/>
      <c r="G29" s="1261"/>
      <c r="H29" s="1261"/>
      <c r="I29" s="1261"/>
      <c r="J29" s="1261"/>
      <c r="K29" s="1261"/>
      <c r="L29" s="1261"/>
      <c r="M29" s="1261"/>
      <c r="N29" s="1261"/>
      <c r="O29" s="1261"/>
      <c r="P29" s="1261"/>
      <c r="Q29" s="1261"/>
      <c r="R29" s="1261"/>
      <c r="S29" s="1262"/>
      <c r="T29" s="1"/>
      <c r="U29" s="1"/>
      <c r="V29" s="1"/>
      <c r="W29" s="1"/>
      <c r="X29" s="1"/>
      <c r="Y29" s="1"/>
      <c r="Z29" s="1"/>
      <c r="AA29" s="1"/>
      <c r="AB29" s="1"/>
    </row>
    <row r="30" spans="2:28" ht="19.5" customHeight="1">
      <c r="B30" s="1260"/>
      <c r="C30" s="1261"/>
      <c r="D30" s="1261"/>
      <c r="E30" s="1261"/>
      <c r="F30" s="1261"/>
      <c r="G30" s="1261"/>
      <c r="H30" s="1261"/>
      <c r="I30" s="1261"/>
      <c r="J30" s="1261"/>
      <c r="K30" s="1261"/>
      <c r="L30" s="1261"/>
      <c r="M30" s="1261"/>
      <c r="N30" s="1261"/>
      <c r="O30" s="1261"/>
      <c r="P30" s="1261"/>
      <c r="Q30" s="1261"/>
      <c r="R30" s="1261"/>
      <c r="S30" s="1262"/>
      <c r="T30" s="1"/>
      <c r="U30" s="1"/>
      <c r="V30" s="1"/>
      <c r="W30" s="1"/>
      <c r="X30" s="1"/>
      <c r="Y30" s="1"/>
      <c r="Z30" s="1"/>
      <c r="AA30" s="1"/>
      <c r="AB30" s="1"/>
    </row>
    <row r="31" spans="2:28" ht="19.5" customHeight="1">
      <c r="B31" s="1260"/>
      <c r="C31" s="1261"/>
      <c r="D31" s="1261"/>
      <c r="E31" s="1261"/>
      <c r="F31" s="1261"/>
      <c r="G31" s="1261"/>
      <c r="H31" s="1261"/>
      <c r="I31" s="1261"/>
      <c r="J31" s="1261"/>
      <c r="K31" s="1261"/>
      <c r="L31" s="1261"/>
      <c r="M31" s="1261"/>
      <c r="N31" s="1261"/>
      <c r="O31" s="1261"/>
      <c r="P31" s="1261"/>
      <c r="Q31" s="1261"/>
      <c r="R31" s="1261"/>
      <c r="S31" s="1262"/>
      <c r="T31" s="1"/>
      <c r="U31" s="1"/>
      <c r="V31" s="1"/>
      <c r="W31" s="1"/>
      <c r="X31" s="1"/>
      <c r="Y31" s="1"/>
      <c r="Z31" s="1"/>
      <c r="AA31" s="1"/>
      <c r="AB31" s="1"/>
    </row>
    <row r="32" spans="2:28" ht="19.5" customHeight="1">
      <c r="B32" s="1260"/>
      <c r="C32" s="1261"/>
      <c r="D32" s="1261"/>
      <c r="E32" s="1261"/>
      <c r="F32" s="1261"/>
      <c r="G32" s="1261"/>
      <c r="H32" s="1261"/>
      <c r="I32" s="1261"/>
      <c r="J32" s="1261"/>
      <c r="K32" s="1261"/>
      <c r="L32" s="1261"/>
      <c r="M32" s="1261"/>
      <c r="N32" s="1261"/>
      <c r="O32" s="1261"/>
      <c r="P32" s="1261"/>
      <c r="Q32" s="1261"/>
      <c r="R32" s="1261"/>
      <c r="S32" s="1262"/>
      <c r="T32" s="1"/>
      <c r="U32" s="1"/>
      <c r="V32" s="1"/>
      <c r="W32" s="1"/>
      <c r="X32" s="1"/>
      <c r="Y32" s="1"/>
      <c r="Z32" s="1"/>
      <c r="AA32" s="1"/>
      <c r="AB32" s="1"/>
    </row>
    <row r="33" spans="2:28" ht="19.5" customHeight="1">
      <c r="B33" s="1260"/>
      <c r="C33" s="1261"/>
      <c r="D33" s="1261"/>
      <c r="E33" s="1261"/>
      <c r="F33" s="1261"/>
      <c r="G33" s="1261"/>
      <c r="H33" s="1261"/>
      <c r="I33" s="1261"/>
      <c r="J33" s="1261"/>
      <c r="K33" s="1261"/>
      <c r="L33" s="1261"/>
      <c r="M33" s="1261"/>
      <c r="N33" s="1261"/>
      <c r="O33" s="1261"/>
      <c r="P33" s="1261"/>
      <c r="Q33" s="1261"/>
      <c r="R33" s="1261"/>
      <c r="S33" s="1262"/>
      <c r="T33" s="1"/>
      <c r="U33" s="1"/>
      <c r="V33" s="1"/>
      <c r="W33" s="1"/>
      <c r="X33" s="1"/>
      <c r="Y33" s="1"/>
      <c r="Z33" s="1"/>
      <c r="AA33" s="1"/>
      <c r="AB33" s="1"/>
    </row>
    <row r="34" spans="2:28" ht="19.5" customHeight="1">
      <c r="B34" s="1260"/>
      <c r="C34" s="1261"/>
      <c r="D34" s="1261"/>
      <c r="E34" s="1261"/>
      <c r="F34" s="1261"/>
      <c r="G34" s="1261"/>
      <c r="H34" s="1261"/>
      <c r="I34" s="1261"/>
      <c r="J34" s="1261"/>
      <c r="K34" s="1261"/>
      <c r="L34" s="1261"/>
      <c r="M34" s="1261"/>
      <c r="N34" s="1261"/>
      <c r="O34" s="1261"/>
      <c r="P34" s="1261"/>
      <c r="Q34" s="1261"/>
      <c r="R34" s="1261"/>
      <c r="S34" s="1262"/>
      <c r="T34" s="1"/>
      <c r="U34" s="1"/>
      <c r="V34" s="1"/>
      <c r="W34" s="1"/>
      <c r="X34" s="1"/>
      <c r="Y34" s="1"/>
      <c r="Z34" s="1"/>
      <c r="AA34" s="1"/>
      <c r="AB34" s="1"/>
    </row>
    <row r="35" spans="2:28" ht="19.5" customHeight="1">
      <c r="B35" s="1260"/>
      <c r="C35" s="1261"/>
      <c r="D35" s="1261"/>
      <c r="E35" s="1261"/>
      <c r="F35" s="1261"/>
      <c r="G35" s="1261"/>
      <c r="H35" s="1261"/>
      <c r="I35" s="1261"/>
      <c r="J35" s="1261"/>
      <c r="K35" s="1261"/>
      <c r="L35" s="1261"/>
      <c r="M35" s="1261"/>
      <c r="N35" s="1261"/>
      <c r="O35" s="1261"/>
      <c r="P35" s="1261"/>
      <c r="Q35" s="1261"/>
      <c r="R35" s="1261"/>
      <c r="S35" s="1262"/>
      <c r="T35" s="1"/>
      <c r="U35" s="1"/>
      <c r="V35" s="1"/>
      <c r="W35" s="1"/>
      <c r="X35" s="1"/>
      <c r="Y35" s="1"/>
      <c r="Z35" s="1"/>
      <c r="AA35" s="1"/>
      <c r="AB35" s="1"/>
    </row>
    <row r="36" spans="2:28" ht="19.5" customHeight="1">
      <c r="B36" s="1309"/>
      <c r="C36" s="1310"/>
      <c r="D36" s="1310"/>
      <c r="E36" s="1310"/>
      <c r="F36" s="1310"/>
      <c r="G36" s="1310"/>
      <c r="H36" s="1310"/>
      <c r="I36" s="1310"/>
      <c r="J36" s="1310"/>
      <c r="K36" s="1310"/>
      <c r="L36" s="1310"/>
      <c r="M36" s="1310"/>
      <c r="N36" s="1310"/>
      <c r="O36" s="1310"/>
      <c r="P36" s="1310"/>
      <c r="Q36" s="1311"/>
      <c r="R36" s="1307">
        <v>5</v>
      </c>
      <c r="S36" s="1308"/>
      <c r="T36" s="1"/>
      <c r="U36" s="1"/>
      <c r="V36" s="1"/>
      <c r="W36" s="1"/>
      <c r="X36" s="1"/>
      <c r="Y36" s="1"/>
      <c r="Z36" s="1"/>
      <c r="AA36" s="1"/>
      <c r="AB36" s="1"/>
    </row>
    <row r="37" spans="2:28" ht="14.25" hidden="1" customHeight="1">
      <c r="E37" s="3"/>
      <c r="F37" s="1"/>
      <c r="G37" s="1"/>
      <c r="H37" s="1"/>
      <c r="I37" s="1"/>
      <c r="J37" s="1"/>
      <c r="K37" s="1"/>
      <c r="L37" s="1"/>
      <c r="M37" s="1"/>
      <c r="N37" s="1"/>
      <c r="O37" s="1"/>
      <c r="P37" s="1"/>
      <c r="Q37" s="1"/>
      <c r="R37" s="1"/>
      <c r="S37" s="1"/>
      <c r="T37" s="1"/>
      <c r="U37" s="1"/>
      <c r="V37" s="1"/>
      <c r="W37" s="1"/>
      <c r="X37" s="1"/>
      <c r="Y37" s="1"/>
      <c r="Z37" s="1"/>
      <c r="AA37" s="1"/>
      <c r="AB37" s="1"/>
    </row>
    <row r="38" spans="2:28" ht="14.25" hidden="1" customHeight="1">
      <c r="E38" s="3"/>
      <c r="F38" s="1"/>
      <c r="G38" s="1"/>
      <c r="H38" s="1"/>
      <c r="I38" s="1"/>
      <c r="J38" s="1"/>
      <c r="K38" s="1"/>
      <c r="L38" s="1"/>
      <c r="M38" s="1"/>
      <c r="N38" s="1"/>
      <c r="O38" s="1"/>
      <c r="P38" s="1"/>
      <c r="Q38" s="1"/>
      <c r="R38" s="1"/>
      <c r="S38" s="1"/>
      <c r="T38" s="1"/>
      <c r="U38" s="1"/>
      <c r="V38" s="1"/>
      <c r="W38" s="1"/>
      <c r="X38" s="1"/>
      <c r="Y38" s="1"/>
      <c r="Z38" s="1"/>
      <c r="AA38" s="1"/>
      <c r="AB38" s="1"/>
    </row>
    <row r="39" spans="2:28" ht="14.25" hidden="1" customHeight="1">
      <c r="E39" s="3"/>
      <c r="F39" s="1"/>
      <c r="G39" s="1"/>
      <c r="H39" s="1"/>
      <c r="I39" s="1"/>
      <c r="J39" s="1"/>
      <c r="K39" s="1"/>
      <c r="L39" s="1"/>
      <c r="M39" s="1"/>
      <c r="N39" s="1"/>
      <c r="O39" s="1"/>
      <c r="P39" s="1"/>
      <c r="Q39" s="1"/>
      <c r="R39" s="1"/>
      <c r="S39" s="1"/>
      <c r="T39" s="1"/>
      <c r="U39" s="1"/>
      <c r="V39" s="1"/>
      <c r="W39" s="1"/>
      <c r="X39" s="1"/>
      <c r="Y39" s="1"/>
      <c r="Z39" s="1"/>
      <c r="AA39" s="1"/>
      <c r="AB39" s="1"/>
    </row>
    <row r="40" spans="2:28" ht="14.25" hidden="1" customHeight="1">
      <c r="E40" s="3"/>
      <c r="F40" s="1"/>
      <c r="G40" s="1"/>
      <c r="H40" s="1"/>
      <c r="I40" s="1"/>
      <c r="J40" s="1"/>
      <c r="K40" s="1"/>
      <c r="L40" s="1"/>
      <c r="M40" s="1"/>
      <c r="N40" s="1"/>
      <c r="O40" s="1"/>
      <c r="P40" s="1"/>
      <c r="Q40" s="1"/>
      <c r="R40" s="1"/>
      <c r="S40" s="1"/>
      <c r="T40" s="1"/>
      <c r="U40" s="1"/>
      <c r="V40" s="1"/>
      <c r="W40" s="1"/>
      <c r="X40" s="1"/>
      <c r="Y40" s="1"/>
      <c r="Z40" s="1"/>
      <c r="AA40" s="1"/>
      <c r="AB40" s="1"/>
    </row>
    <row r="41" spans="2:28" ht="14.25" hidden="1" customHeight="1">
      <c r="E41" s="3"/>
      <c r="F41" s="1"/>
      <c r="G41" s="1"/>
      <c r="H41" s="1"/>
      <c r="I41" s="1"/>
      <c r="J41" s="1"/>
      <c r="K41" s="1"/>
      <c r="L41" s="1"/>
      <c r="M41" s="1"/>
      <c r="N41" s="1"/>
      <c r="O41" s="1"/>
      <c r="P41" s="1"/>
      <c r="Q41" s="1"/>
      <c r="R41" s="1"/>
      <c r="S41" s="1"/>
      <c r="T41" s="1"/>
      <c r="U41" s="1"/>
      <c r="V41" s="1"/>
      <c r="W41" s="1"/>
      <c r="X41" s="1"/>
      <c r="Y41" s="1"/>
      <c r="Z41" s="1"/>
      <c r="AA41" s="1"/>
      <c r="AB41" s="1"/>
    </row>
    <row r="42" spans="2:28" ht="14.25" hidden="1" customHeight="1">
      <c r="E42" s="3"/>
      <c r="F42" s="1"/>
      <c r="G42" s="1"/>
      <c r="H42" s="1"/>
      <c r="I42" s="1"/>
      <c r="J42" s="1"/>
      <c r="K42" s="1"/>
      <c r="L42" s="1"/>
      <c r="M42" s="1"/>
      <c r="N42" s="1"/>
      <c r="O42" s="1"/>
      <c r="P42" s="1"/>
      <c r="Q42" s="1"/>
      <c r="R42" s="1"/>
      <c r="S42" s="1"/>
      <c r="T42" s="1"/>
      <c r="U42" s="1"/>
      <c r="V42" s="1"/>
      <c r="W42" s="1"/>
      <c r="X42" s="1"/>
      <c r="Y42" s="1"/>
      <c r="Z42" s="1"/>
      <c r="AA42" s="1"/>
      <c r="AB42" s="1"/>
    </row>
    <row r="43" spans="2:28" ht="14.25" hidden="1" customHeight="1">
      <c r="E43" s="3"/>
      <c r="F43" s="1"/>
      <c r="G43" s="1"/>
      <c r="H43" s="1"/>
      <c r="I43" s="1"/>
      <c r="J43" s="1"/>
      <c r="K43" s="1"/>
      <c r="L43" s="1"/>
      <c r="M43" s="1"/>
      <c r="N43" s="1"/>
      <c r="O43" s="1"/>
      <c r="P43" s="1"/>
      <c r="Q43" s="1"/>
      <c r="R43" s="1"/>
      <c r="S43" s="1"/>
      <c r="T43" s="1"/>
      <c r="U43" s="1"/>
      <c r="V43" s="1"/>
      <c r="W43" s="1"/>
      <c r="X43" s="1"/>
      <c r="Y43" s="1"/>
      <c r="Z43" s="1"/>
      <c r="AA43" s="1"/>
      <c r="AB43" s="1"/>
    </row>
    <row r="44" spans="2:28" ht="14.25" hidden="1" customHeight="1">
      <c r="E44" s="3"/>
      <c r="F44" s="1"/>
      <c r="G44" s="1"/>
      <c r="H44" s="1"/>
      <c r="I44" s="1"/>
      <c r="J44" s="1"/>
      <c r="K44" s="1"/>
      <c r="L44" s="1"/>
      <c r="M44" s="1"/>
      <c r="N44" s="1"/>
      <c r="O44" s="1"/>
      <c r="P44" s="1"/>
      <c r="Q44" s="1"/>
      <c r="R44" s="1"/>
      <c r="S44" s="1"/>
      <c r="T44" s="1"/>
      <c r="U44" s="1"/>
      <c r="V44" s="1"/>
      <c r="W44" s="1"/>
      <c r="X44" s="1"/>
      <c r="Y44" s="1"/>
      <c r="Z44" s="1"/>
      <c r="AA44" s="1"/>
      <c r="AB44" s="1"/>
    </row>
    <row r="45" spans="2:28" ht="14.25" hidden="1" customHeight="1">
      <c r="E45" s="3"/>
      <c r="F45" s="1"/>
      <c r="G45" s="1"/>
      <c r="H45" s="1"/>
      <c r="I45" s="1"/>
      <c r="J45" s="1"/>
      <c r="K45" s="1"/>
      <c r="L45" s="1"/>
      <c r="M45" s="1"/>
      <c r="N45" s="1"/>
      <c r="O45" s="1"/>
      <c r="P45" s="1"/>
      <c r="Q45" s="1"/>
      <c r="R45" s="1"/>
      <c r="S45" s="1"/>
      <c r="T45" s="1"/>
      <c r="U45" s="1"/>
      <c r="V45" s="1"/>
      <c r="W45" s="1"/>
      <c r="X45" s="1"/>
      <c r="Y45" s="1"/>
      <c r="Z45" s="1"/>
      <c r="AA45" s="1"/>
      <c r="AB45" s="1"/>
    </row>
    <row r="46" spans="2:28" ht="14.25" hidden="1" customHeight="1">
      <c r="E46" s="3"/>
      <c r="F46" s="1"/>
      <c r="G46" s="1"/>
      <c r="H46" s="1"/>
      <c r="I46" s="1"/>
      <c r="J46" s="1"/>
      <c r="K46" s="1"/>
      <c r="L46" s="1"/>
      <c r="M46" s="1"/>
      <c r="N46" s="1"/>
      <c r="O46" s="1"/>
      <c r="P46" s="1"/>
      <c r="Q46" s="1"/>
      <c r="R46" s="1"/>
      <c r="S46" s="1"/>
      <c r="T46" s="1"/>
      <c r="U46" s="1"/>
      <c r="V46" s="1"/>
      <c r="W46" s="1"/>
      <c r="X46" s="1"/>
      <c r="Y46" s="1"/>
      <c r="Z46" s="1"/>
      <c r="AA46" s="1"/>
      <c r="AB46" s="1"/>
    </row>
    <row r="47" spans="2:28" ht="14.25" hidden="1" customHeight="1">
      <c r="E47" s="3"/>
      <c r="F47" s="1"/>
      <c r="G47" s="1"/>
      <c r="H47" s="1"/>
      <c r="I47" s="1"/>
      <c r="J47" s="1"/>
      <c r="K47" s="1"/>
      <c r="L47" s="1"/>
      <c r="M47" s="1"/>
      <c r="N47" s="1"/>
      <c r="O47" s="1"/>
      <c r="P47" s="1"/>
      <c r="Q47" s="1"/>
      <c r="R47" s="1"/>
      <c r="S47" s="1"/>
      <c r="T47" s="1"/>
      <c r="U47" s="1"/>
      <c r="V47" s="1"/>
      <c r="W47" s="1"/>
      <c r="X47" s="1"/>
      <c r="Y47" s="1"/>
      <c r="Z47" s="1"/>
      <c r="AA47" s="1"/>
      <c r="AB47" s="1"/>
    </row>
    <row r="48" spans="2:28" ht="14.25" hidden="1" customHeight="1">
      <c r="E48" s="3"/>
      <c r="F48" s="1"/>
      <c r="G48" s="1"/>
      <c r="H48" s="1"/>
      <c r="I48" s="1"/>
      <c r="J48" s="1"/>
      <c r="K48" s="1"/>
      <c r="L48" s="1"/>
      <c r="M48" s="1"/>
      <c r="N48" s="1"/>
      <c r="O48" s="1"/>
      <c r="P48" s="1"/>
      <c r="Q48" s="1"/>
      <c r="R48" s="1"/>
      <c r="S48" s="1"/>
      <c r="T48" s="1"/>
      <c r="U48" s="1"/>
      <c r="V48" s="1"/>
      <c r="W48" s="1"/>
      <c r="X48" s="1"/>
      <c r="Y48" s="1"/>
      <c r="Z48" s="1"/>
      <c r="AA48" s="1"/>
      <c r="AB48" s="1"/>
    </row>
    <row r="49" spans="5:28" ht="14.25" hidden="1" customHeight="1">
      <c r="E49" s="3"/>
      <c r="F49" s="1"/>
      <c r="G49" s="1"/>
      <c r="H49" s="1"/>
      <c r="I49" s="1"/>
      <c r="J49" s="1"/>
      <c r="K49" s="1"/>
      <c r="L49" s="1"/>
      <c r="M49" s="1"/>
      <c r="N49" s="1"/>
      <c r="O49" s="1"/>
      <c r="P49" s="1"/>
      <c r="Q49" s="1"/>
      <c r="R49" s="1"/>
      <c r="S49" s="1"/>
      <c r="T49" s="1"/>
      <c r="U49" s="1"/>
      <c r="V49" s="1"/>
      <c r="W49" s="1"/>
      <c r="X49" s="1"/>
      <c r="Y49" s="1"/>
      <c r="Z49" s="1"/>
      <c r="AA49" s="1"/>
      <c r="AB49" s="1"/>
    </row>
    <row r="50" spans="5:28" ht="14.25" hidden="1" customHeight="1">
      <c r="E50" s="3"/>
      <c r="F50" s="1"/>
      <c r="G50" s="1"/>
      <c r="H50" s="1"/>
      <c r="I50" s="1"/>
      <c r="J50" s="1"/>
      <c r="K50" s="1"/>
      <c r="L50" s="1"/>
      <c r="M50" s="1"/>
      <c r="N50" s="1"/>
      <c r="O50" s="1"/>
      <c r="P50" s="1"/>
      <c r="Q50" s="1"/>
      <c r="R50" s="1"/>
      <c r="S50" s="1"/>
      <c r="T50" s="1"/>
      <c r="U50" s="1"/>
      <c r="V50" s="1"/>
      <c r="W50" s="1"/>
      <c r="X50" s="1"/>
      <c r="Y50" s="1"/>
      <c r="Z50" s="1"/>
      <c r="AA50" s="1"/>
      <c r="AB50" s="1"/>
    </row>
    <row r="51" spans="5:28" ht="14.25" hidden="1" customHeight="1">
      <c r="E51" s="3"/>
      <c r="F51" s="1"/>
      <c r="G51" s="1"/>
      <c r="H51" s="1"/>
      <c r="I51" s="1"/>
      <c r="J51" s="1"/>
      <c r="K51" s="1"/>
      <c r="L51" s="1"/>
      <c r="M51" s="1"/>
      <c r="N51" s="1"/>
      <c r="O51" s="1"/>
      <c r="P51" s="1"/>
      <c r="Q51" s="1"/>
      <c r="R51" s="1"/>
      <c r="S51" s="1"/>
      <c r="T51" s="1"/>
      <c r="U51" s="1"/>
      <c r="V51" s="1"/>
      <c r="W51" s="1"/>
      <c r="X51" s="1"/>
      <c r="Y51" s="1"/>
      <c r="Z51" s="1"/>
      <c r="AA51" s="1"/>
      <c r="AB51" s="1"/>
    </row>
    <row r="52" spans="5:28" ht="14.25" hidden="1" customHeight="1">
      <c r="E52" s="3"/>
      <c r="F52" s="1"/>
      <c r="G52" s="1"/>
      <c r="H52" s="1"/>
      <c r="I52" s="1"/>
      <c r="J52" s="1"/>
      <c r="K52" s="1"/>
      <c r="L52" s="1"/>
      <c r="M52" s="1"/>
      <c r="N52" s="1"/>
      <c r="O52" s="1"/>
      <c r="P52" s="1"/>
      <c r="Q52" s="1"/>
      <c r="R52" s="1"/>
      <c r="S52" s="1"/>
      <c r="T52" s="1"/>
      <c r="U52" s="1"/>
      <c r="V52" s="1"/>
      <c r="W52" s="1"/>
      <c r="X52" s="1"/>
      <c r="Y52" s="1"/>
      <c r="Z52" s="1"/>
      <c r="AA52" s="1"/>
      <c r="AB52" s="1"/>
    </row>
    <row r="53" spans="5:28" ht="14.25" hidden="1" customHeight="1">
      <c r="E53" s="3"/>
      <c r="F53" s="1"/>
      <c r="G53" s="1"/>
      <c r="H53" s="1"/>
      <c r="I53" s="1"/>
      <c r="J53" s="1"/>
      <c r="K53" s="1"/>
      <c r="L53" s="1"/>
      <c r="M53" s="1"/>
      <c r="N53" s="1"/>
      <c r="O53" s="1"/>
      <c r="P53" s="1"/>
      <c r="Q53" s="1"/>
      <c r="R53" s="1"/>
      <c r="S53" s="1"/>
      <c r="T53" s="1"/>
      <c r="U53" s="1"/>
      <c r="V53" s="1"/>
      <c r="W53" s="1"/>
      <c r="X53" s="1"/>
      <c r="Y53" s="1"/>
      <c r="Z53" s="1"/>
      <c r="AA53" s="1"/>
      <c r="AB53" s="1"/>
    </row>
    <row r="54" spans="5:28" ht="14.25" hidden="1" customHeight="1">
      <c r="E54" s="3"/>
      <c r="F54" s="1"/>
      <c r="G54" s="1"/>
      <c r="H54" s="1"/>
      <c r="I54" s="1"/>
      <c r="J54" s="1"/>
      <c r="K54" s="1"/>
      <c r="L54" s="1"/>
      <c r="M54" s="1"/>
      <c r="N54" s="1"/>
      <c r="O54" s="1"/>
      <c r="P54" s="1"/>
      <c r="Q54" s="1"/>
      <c r="R54" s="1"/>
      <c r="S54" s="1"/>
      <c r="T54" s="1"/>
      <c r="U54" s="1"/>
      <c r="V54" s="1"/>
      <c r="W54" s="1"/>
      <c r="X54" s="1"/>
      <c r="Y54" s="1"/>
      <c r="Z54" s="1"/>
      <c r="AA54" s="1"/>
      <c r="AB54" s="1"/>
    </row>
    <row r="55" spans="5:28" ht="14.25" hidden="1" customHeight="1">
      <c r="E55" s="3"/>
      <c r="F55" s="1"/>
      <c r="G55" s="1"/>
      <c r="H55" s="1"/>
      <c r="I55" s="1"/>
      <c r="J55" s="1"/>
      <c r="K55" s="1"/>
      <c r="L55" s="1"/>
      <c r="M55" s="1"/>
      <c r="N55" s="1"/>
      <c r="O55" s="1"/>
      <c r="P55" s="1"/>
      <c r="Q55" s="1"/>
      <c r="R55" s="1"/>
      <c r="S55" s="1"/>
      <c r="T55" s="1"/>
      <c r="U55" s="1"/>
      <c r="V55" s="1"/>
      <c r="W55" s="1"/>
      <c r="X55" s="1"/>
      <c r="Y55" s="1"/>
      <c r="Z55" s="1"/>
      <c r="AA55" s="1"/>
      <c r="AB55" s="1"/>
    </row>
    <row r="56" spans="5:28" ht="14.25" hidden="1" customHeight="1">
      <c r="E56" s="3"/>
      <c r="F56" s="1"/>
      <c r="G56" s="1"/>
      <c r="H56" s="1"/>
      <c r="I56" s="1"/>
      <c r="J56" s="1"/>
      <c r="K56" s="1"/>
      <c r="L56" s="1"/>
      <c r="M56" s="1"/>
      <c r="N56" s="1"/>
      <c r="O56" s="1"/>
      <c r="P56" s="1"/>
      <c r="Q56" s="1"/>
      <c r="R56" s="1"/>
      <c r="S56" s="1"/>
      <c r="T56" s="1"/>
      <c r="U56" s="1"/>
      <c r="V56" s="1"/>
      <c r="W56" s="1"/>
      <c r="X56" s="1"/>
      <c r="Y56" s="1"/>
      <c r="Z56" s="1"/>
      <c r="AA56" s="1"/>
      <c r="AB56" s="1"/>
    </row>
    <row r="57" spans="5:28" ht="14.25" hidden="1" customHeight="1">
      <c r="E57" s="3"/>
      <c r="F57" s="1"/>
      <c r="G57" s="1"/>
      <c r="H57" s="1"/>
      <c r="I57" s="1"/>
      <c r="J57" s="1"/>
      <c r="K57" s="1"/>
      <c r="L57" s="1"/>
      <c r="M57" s="1"/>
      <c r="N57" s="1"/>
      <c r="O57" s="1"/>
      <c r="P57" s="1"/>
      <c r="Q57" s="1"/>
      <c r="R57" s="1"/>
      <c r="S57" s="1"/>
      <c r="T57" s="1"/>
      <c r="U57" s="1"/>
      <c r="V57" s="1"/>
      <c r="W57" s="1"/>
      <c r="X57" s="1"/>
      <c r="Y57" s="1"/>
      <c r="Z57" s="1"/>
      <c r="AA57" s="1"/>
      <c r="AB57" s="1"/>
    </row>
    <row r="58" spans="5:28" ht="14.25" hidden="1" customHeight="1">
      <c r="E58" s="3"/>
      <c r="F58" s="1"/>
      <c r="G58" s="1"/>
      <c r="H58" s="1"/>
      <c r="I58" s="1"/>
      <c r="J58" s="1"/>
      <c r="K58" s="1"/>
      <c r="L58" s="1"/>
      <c r="M58" s="1"/>
      <c r="N58" s="1"/>
      <c r="O58" s="1"/>
      <c r="P58" s="1"/>
      <c r="Q58" s="1"/>
      <c r="R58" s="1"/>
      <c r="S58" s="1"/>
      <c r="T58" s="1"/>
      <c r="U58" s="1"/>
      <c r="V58" s="1"/>
      <c r="W58" s="1"/>
      <c r="X58" s="1"/>
      <c r="Y58" s="1"/>
      <c r="Z58" s="1"/>
      <c r="AA58" s="1"/>
      <c r="AB58" s="1"/>
    </row>
    <row r="59" spans="5:28" ht="14.25" hidden="1" customHeight="1">
      <c r="E59" s="3"/>
      <c r="F59" s="1"/>
      <c r="G59" s="1"/>
      <c r="H59" s="1"/>
      <c r="I59" s="1"/>
      <c r="J59" s="1"/>
      <c r="K59" s="1"/>
      <c r="L59" s="1"/>
      <c r="M59" s="1"/>
      <c r="N59" s="1"/>
      <c r="O59" s="1"/>
      <c r="P59" s="1"/>
      <c r="Q59" s="1"/>
      <c r="R59" s="1"/>
      <c r="S59" s="1"/>
      <c r="T59" s="1"/>
      <c r="U59" s="1"/>
      <c r="V59" s="1"/>
      <c r="W59" s="1"/>
      <c r="X59" s="1"/>
      <c r="Y59" s="1"/>
      <c r="Z59" s="1"/>
      <c r="AA59" s="1"/>
      <c r="AB59" s="1"/>
    </row>
    <row r="60" spans="5:28" ht="14.25" hidden="1" customHeight="1">
      <c r="E60" s="3"/>
      <c r="F60" s="1"/>
      <c r="G60" s="1"/>
      <c r="H60" s="1"/>
      <c r="I60" s="1"/>
      <c r="J60" s="1"/>
      <c r="K60" s="1"/>
      <c r="L60" s="1"/>
      <c r="M60" s="1"/>
      <c r="N60" s="1"/>
      <c r="O60" s="1"/>
      <c r="P60" s="1"/>
      <c r="Q60" s="1"/>
      <c r="R60" s="1"/>
      <c r="S60" s="1"/>
      <c r="T60" s="1"/>
      <c r="U60" s="1"/>
      <c r="V60" s="1"/>
      <c r="W60" s="1"/>
      <c r="X60" s="1"/>
      <c r="Y60" s="1"/>
      <c r="Z60" s="1"/>
      <c r="AA60" s="1"/>
      <c r="AB60" s="1"/>
    </row>
    <row r="61" spans="5:28" ht="14.25" hidden="1" customHeight="1">
      <c r="E61" s="3"/>
      <c r="F61" s="1"/>
      <c r="G61" s="1"/>
      <c r="H61" s="1"/>
      <c r="I61" s="1"/>
      <c r="J61" s="1"/>
      <c r="K61" s="1"/>
      <c r="L61" s="1"/>
      <c r="M61" s="1"/>
      <c r="N61" s="1"/>
      <c r="O61" s="1"/>
      <c r="P61" s="1"/>
      <c r="Q61" s="1"/>
      <c r="R61" s="1"/>
      <c r="S61" s="1"/>
      <c r="T61" s="1"/>
      <c r="U61" s="1"/>
      <c r="V61" s="1"/>
      <c r="W61" s="1"/>
      <c r="X61" s="1"/>
      <c r="Y61" s="1"/>
      <c r="Z61" s="1"/>
      <c r="AA61" s="1"/>
      <c r="AB61" s="1"/>
    </row>
    <row r="62" spans="5:28" ht="14.25" hidden="1" customHeight="1">
      <c r="E62" s="3"/>
      <c r="F62" s="1"/>
      <c r="G62" s="1"/>
      <c r="H62" s="1"/>
      <c r="I62" s="1"/>
      <c r="J62" s="1"/>
      <c r="K62" s="1"/>
      <c r="L62" s="1"/>
      <c r="M62" s="1"/>
      <c r="N62" s="1"/>
      <c r="O62" s="1"/>
      <c r="P62" s="1"/>
      <c r="Q62" s="1"/>
      <c r="R62" s="1"/>
      <c r="S62" s="1"/>
      <c r="T62" s="1"/>
      <c r="U62" s="1"/>
      <c r="V62" s="1"/>
      <c r="W62" s="1"/>
      <c r="X62" s="1"/>
      <c r="Y62" s="1"/>
      <c r="Z62" s="1"/>
      <c r="AA62" s="1"/>
      <c r="AB62" s="1"/>
    </row>
    <row r="63" spans="5:28" ht="14.25" hidden="1" customHeight="1">
      <c r="E63" s="3"/>
      <c r="F63" s="1"/>
      <c r="G63" s="1"/>
      <c r="H63" s="1"/>
      <c r="I63" s="1"/>
      <c r="J63" s="1"/>
      <c r="K63" s="1"/>
      <c r="L63" s="1"/>
      <c r="M63" s="1"/>
      <c r="N63" s="1"/>
      <c r="O63" s="1"/>
      <c r="P63" s="1"/>
      <c r="Q63" s="1"/>
      <c r="R63" s="1"/>
      <c r="S63" s="1"/>
      <c r="T63" s="1"/>
      <c r="U63" s="1"/>
      <c r="V63" s="1"/>
      <c r="W63" s="1"/>
      <c r="X63" s="1"/>
      <c r="Y63" s="1"/>
      <c r="Z63" s="1"/>
      <c r="AA63" s="1"/>
      <c r="AB63" s="1"/>
    </row>
    <row r="64" spans="5:28" ht="14.25" hidden="1" customHeight="1">
      <c r="E64" s="3"/>
      <c r="F64" s="1"/>
      <c r="G64" s="1"/>
      <c r="H64" s="1"/>
      <c r="I64" s="1"/>
      <c r="J64" s="1"/>
      <c r="K64" s="1"/>
      <c r="L64" s="1"/>
      <c r="M64" s="1"/>
      <c r="N64" s="1"/>
      <c r="O64" s="1"/>
      <c r="P64" s="1"/>
      <c r="Q64" s="1"/>
      <c r="R64" s="1"/>
      <c r="S64" s="1"/>
      <c r="T64" s="1"/>
      <c r="U64" s="1"/>
      <c r="V64" s="1"/>
      <c r="W64" s="1"/>
      <c r="X64" s="1"/>
      <c r="Y64" s="1"/>
      <c r="Z64" s="1"/>
      <c r="AA64" s="1"/>
      <c r="AB64" s="1"/>
    </row>
    <row r="65" spans="5:28" ht="14.25" hidden="1" customHeight="1">
      <c r="E65" s="3"/>
      <c r="F65" s="1"/>
      <c r="G65" s="1"/>
      <c r="H65" s="1"/>
      <c r="I65" s="1"/>
      <c r="J65" s="1"/>
      <c r="K65" s="1"/>
      <c r="L65" s="1"/>
      <c r="M65" s="1"/>
      <c r="N65" s="1"/>
      <c r="O65" s="1"/>
      <c r="P65" s="1"/>
      <c r="Q65" s="1"/>
      <c r="R65" s="1"/>
      <c r="S65" s="1"/>
      <c r="T65" s="1"/>
      <c r="U65" s="1"/>
      <c r="V65" s="1"/>
      <c r="W65" s="1"/>
      <c r="X65" s="1"/>
      <c r="Y65" s="1"/>
      <c r="Z65" s="1"/>
      <c r="AA65" s="1"/>
      <c r="AB65" s="1"/>
    </row>
    <row r="66" spans="5:28" ht="14.25" hidden="1" customHeight="1">
      <c r="E66" s="3"/>
      <c r="F66" s="1"/>
      <c r="G66" s="1"/>
      <c r="H66" s="1"/>
      <c r="I66" s="1"/>
      <c r="J66" s="1"/>
      <c r="K66" s="1"/>
      <c r="L66" s="1"/>
      <c r="M66" s="1"/>
      <c r="N66" s="1"/>
      <c r="O66" s="1"/>
      <c r="P66" s="1"/>
      <c r="Q66" s="1"/>
      <c r="R66" s="1"/>
      <c r="S66" s="1"/>
      <c r="T66" s="1"/>
      <c r="U66" s="1"/>
      <c r="V66" s="1"/>
      <c r="W66" s="1"/>
      <c r="X66" s="1"/>
      <c r="Y66" s="1"/>
      <c r="Z66" s="1"/>
      <c r="AA66" s="1"/>
      <c r="AB66" s="1"/>
    </row>
    <row r="67" spans="5:28" ht="14.25" hidden="1" customHeight="1">
      <c r="E67" s="3"/>
      <c r="F67" s="1"/>
      <c r="G67" s="1"/>
      <c r="H67" s="1"/>
      <c r="I67" s="1"/>
      <c r="J67" s="1"/>
      <c r="K67" s="1"/>
      <c r="L67" s="1"/>
      <c r="M67" s="1"/>
      <c r="N67" s="1"/>
      <c r="O67" s="1"/>
      <c r="P67" s="1"/>
      <c r="Q67" s="1"/>
      <c r="R67" s="1"/>
      <c r="S67" s="1"/>
      <c r="T67" s="1"/>
      <c r="U67" s="1"/>
      <c r="V67" s="1"/>
      <c r="W67" s="1"/>
      <c r="X67" s="1"/>
      <c r="Y67" s="1"/>
      <c r="Z67" s="1"/>
      <c r="AA67" s="1"/>
      <c r="AB67" s="1"/>
    </row>
    <row r="68" spans="5:28" ht="14.25" hidden="1" customHeight="1">
      <c r="E68" s="3"/>
      <c r="F68" s="1"/>
      <c r="G68" s="1"/>
      <c r="H68" s="1"/>
      <c r="I68" s="1"/>
      <c r="J68" s="1"/>
      <c r="K68" s="1"/>
      <c r="L68" s="1"/>
      <c r="M68" s="1"/>
      <c r="N68" s="1"/>
      <c r="O68" s="1"/>
      <c r="P68" s="1"/>
      <c r="Q68" s="1"/>
      <c r="R68" s="1"/>
      <c r="S68" s="1"/>
      <c r="T68" s="1"/>
      <c r="U68" s="1"/>
      <c r="V68" s="1"/>
      <c r="W68" s="1"/>
      <c r="X68" s="1"/>
      <c r="Y68" s="1"/>
      <c r="Z68" s="1"/>
      <c r="AA68" s="1"/>
      <c r="AB68" s="1"/>
    </row>
    <row r="69" spans="5:28" ht="14.25" hidden="1" customHeight="1">
      <c r="E69" s="3"/>
      <c r="F69" s="1"/>
      <c r="G69" s="1"/>
      <c r="H69" s="1"/>
      <c r="I69" s="1"/>
      <c r="J69" s="1"/>
      <c r="K69" s="1"/>
      <c r="L69" s="1"/>
      <c r="M69" s="1"/>
      <c r="N69" s="1"/>
      <c r="O69" s="1"/>
      <c r="P69" s="1"/>
      <c r="Q69" s="1"/>
      <c r="R69" s="1"/>
      <c r="S69" s="1"/>
      <c r="T69" s="1"/>
      <c r="U69" s="1"/>
      <c r="V69" s="1"/>
      <c r="W69" s="1"/>
      <c r="X69" s="1"/>
      <c r="Y69" s="1"/>
      <c r="Z69" s="1"/>
      <c r="AA69" s="1"/>
      <c r="AB69" s="1"/>
    </row>
    <row r="70" spans="5:28" ht="14.25" hidden="1" customHeight="1">
      <c r="E70" s="3"/>
      <c r="F70" s="1"/>
      <c r="G70" s="1"/>
      <c r="H70" s="1"/>
      <c r="I70" s="1"/>
      <c r="J70" s="1"/>
      <c r="K70" s="1"/>
      <c r="L70" s="1"/>
      <c r="M70" s="1"/>
      <c r="N70" s="1"/>
      <c r="O70" s="1"/>
      <c r="P70" s="1"/>
      <c r="Q70" s="1"/>
      <c r="R70" s="1"/>
      <c r="S70" s="1"/>
      <c r="T70" s="1"/>
      <c r="U70" s="1"/>
      <c r="V70" s="1"/>
      <c r="W70" s="1"/>
      <c r="X70" s="1"/>
      <c r="Y70" s="1"/>
      <c r="Z70" s="1"/>
      <c r="AA70" s="1"/>
      <c r="AB70" s="1"/>
    </row>
    <row r="71" spans="5:28" ht="14.25" hidden="1" customHeight="1">
      <c r="E71" s="3"/>
      <c r="F71" s="1"/>
      <c r="G71" s="1"/>
      <c r="H71" s="1"/>
      <c r="I71" s="1"/>
      <c r="J71" s="1"/>
      <c r="K71" s="1"/>
      <c r="L71" s="1"/>
      <c r="M71" s="1"/>
      <c r="N71" s="1"/>
      <c r="O71" s="1"/>
      <c r="P71" s="1"/>
      <c r="Q71" s="1"/>
      <c r="R71" s="1"/>
      <c r="S71" s="1"/>
      <c r="T71" s="1"/>
      <c r="U71" s="1"/>
      <c r="V71" s="1"/>
      <c r="W71" s="1"/>
      <c r="X71" s="1"/>
      <c r="Y71" s="1"/>
      <c r="Z71" s="1"/>
      <c r="AA71" s="1"/>
      <c r="AB71" s="1"/>
    </row>
    <row r="72" spans="5:28" ht="14.25" hidden="1" customHeight="1">
      <c r="E72" s="3"/>
      <c r="F72" s="1"/>
      <c r="G72" s="1"/>
      <c r="H72" s="1"/>
      <c r="I72" s="1"/>
      <c r="J72" s="1"/>
      <c r="K72" s="1"/>
      <c r="L72" s="1"/>
      <c r="M72" s="1"/>
      <c r="N72" s="1"/>
      <c r="O72" s="1"/>
      <c r="P72" s="1"/>
      <c r="Q72" s="1"/>
      <c r="R72" s="1"/>
      <c r="S72" s="1"/>
      <c r="T72" s="1"/>
      <c r="U72" s="1"/>
      <c r="V72" s="1"/>
      <c r="W72" s="1"/>
      <c r="X72" s="1"/>
      <c r="Y72" s="1"/>
      <c r="Z72" s="1"/>
      <c r="AA72" s="1"/>
      <c r="AB72" s="1"/>
    </row>
    <row r="73" spans="5:28" ht="14.25" hidden="1" customHeight="1">
      <c r="E73" s="3"/>
      <c r="F73" s="1"/>
      <c r="G73" s="1"/>
      <c r="H73" s="1"/>
      <c r="I73" s="1"/>
      <c r="J73" s="1"/>
      <c r="K73" s="1"/>
      <c r="L73" s="1"/>
      <c r="M73" s="1"/>
      <c r="N73" s="1"/>
      <c r="O73" s="1"/>
      <c r="P73" s="1"/>
      <c r="Q73" s="1"/>
      <c r="R73" s="1"/>
      <c r="S73" s="1"/>
      <c r="T73" s="1"/>
      <c r="U73" s="1"/>
      <c r="V73" s="1"/>
      <c r="W73" s="1"/>
      <c r="X73" s="1"/>
      <c r="Y73" s="1"/>
      <c r="Z73" s="1"/>
      <c r="AA73" s="1"/>
      <c r="AB73" s="1"/>
    </row>
    <row r="74" spans="5:28" ht="14.25" hidden="1" customHeight="1">
      <c r="E74" s="3"/>
      <c r="F74" s="1"/>
      <c r="G74" s="1"/>
      <c r="H74" s="1"/>
      <c r="I74" s="1"/>
      <c r="J74" s="1"/>
      <c r="K74" s="1"/>
      <c r="L74" s="1"/>
      <c r="M74" s="1"/>
      <c r="N74" s="1"/>
      <c r="O74" s="1"/>
      <c r="P74" s="1"/>
      <c r="Q74" s="1"/>
      <c r="R74" s="1"/>
      <c r="S74" s="1"/>
      <c r="T74" s="1"/>
      <c r="U74" s="1"/>
      <c r="V74" s="1"/>
      <c r="W74" s="1"/>
      <c r="X74" s="1"/>
      <c r="Y74" s="1"/>
      <c r="Z74" s="1"/>
      <c r="AA74" s="1"/>
      <c r="AB74" s="1"/>
    </row>
    <row r="75" spans="5:28" ht="14.25" hidden="1" customHeight="1">
      <c r="E75" s="3"/>
      <c r="F75" s="1"/>
      <c r="G75" s="1"/>
      <c r="H75" s="1"/>
      <c r="I75" s="1"/>
      <c r="J75" s="1"/>
      <c r="K75" s="1"/>
      <c r="L75" s="1"/>
      <c r="M75" s="1"/>
      <c r="N75" s="1"/>
      <c r="O75" s="1"/>
      <c r="P75" s="1"/>
      <c r="Q75" s="1"/>
      <c r="R75" s="1"/>
      <c r="S75" s="1"/>
      <c r="T75" s="1"/>
      <c r="U75" s="1"/>
      <c r="V75" s="1"/>
      <c r="W75" s="1"/>
      <c r="X75" s="1"/>
      <c r="Y75" s="1"/>
      <c r="Z75" s="1"/>
      <c r="AA75" s="1"/>
      <c r="AB75" s="1"/>
    </row>
    <row r="76" spans="5:28" ht="14.25" hidden="1" customHeight="1">
      <c r="E76" s="3"/>
      <c r="F76" s="1"/>
      <c r="G76" s="1"/>
      <c r="H76" s="1"/>
      <c r="I76" s="1"/>
      <c r="J76" s="1"/>
      <c r="K76" s="1"/>
      <c r="L76" s="1"/>
      <c r="M76" s="1"/>
      <c r="N76" s="1"/>
      <c r="O76" s="1"/>
      <c r="P76" s="1"/>
      <c r="Q76" s="1"/>
      <c r="R76" s="1"/>
      <c r="S76" s="1"/>
      <c r="T76" s="1"/>
      <c r="U76" s="1"/>
      <c r="V76" s="1"/>
      <c r="W76" s="1"/>
      <c r="X76" s="1"/>
      <c r="Y76" s="1"/>
      <c r="Z76" s="1"/>
      <c r="AA76" s="1"/>
      <c r="AB76" s="1"/>
    </row>
    <row r="77" spans="5:28" ht="14.25" hidden="1" customHeight="1">
      <c r="E77" s="3"/>
      <c r="F77" s="1"/>
      <c r="G77" s="1"/>
      <c r="H77" s="1"/>
      <c r="I77" s="1"/>
      <c r="J77" s="1"/>
      <c r="K77" s="1"/>
      <c r="L77" s="1"/>
      <c r="M77" s="1"/>
      <c r="N77" s="1"/>
      <c r="O77" s="1"/>
      <c r="P77" s="1"/>
      <c r="Q77" s="1"/>
      <c r="R77" s="1"/>
      <c r="S77" s="1"/>
      <c r="T77" s="1"/>
      <c r="U77" s="1"/>
      <c r="V77" s="1"/>
      <c r="W77" s="1"/>
      <c r="X77" s="1"/>
      <c r="Y77" s="1"/>
      <c r="Z77" s="1"/>
      <c r="AA77" s="1"/>
      <c r="AB77" s="1"/>
    </row>
    <row r="78" spans="5:28" ht="14.25" hidden="1" customHeight="1">
      <c r="E78" s="3"/>
      <c r="F78" s="1"/>
      <c r="G78" s="1"/>
      <c r="H78" s="1"/>
      <c r="I78" s="1"/>
      <c r="J78" s="1"/>
      <c r="K78" s="1"/>
      <c r="L78" s="1"/>
      <c r="M78" s="1"/>
      <c r="N78" s="1"/>
      <c r="O78" s="1"/>
      <c r="P78" s="1"/>
      <c r="Q78" s="1"/>
      <c r="R78" s="1"/>
      <c r="S78" s="1"/>
      <c r="T78" s="1"/>
      <c r="U78" s="1"/>
      <c r="V78" s="1"/>
      <c r="W78" s="1"/>
      <c r="X78" s="1"/>
      <c r="Y78" s="1"/>
      <c r="Z78" s="1"/>
      <c r="AA78" s="1"/>
      <c r="AB78" s="1"/>
    </row>
    <row r="79" spans="5:28" ht="14.25" hidden="1" customHeight="1">
      <c r="E79" s="3"/>
      <c r="F79" s="1"/>
      <c r="G79" s="1"/>
      <c r="H79" s="1"/>
      <c r="I79" s="1"/>
      <c r="J79" s="1"/>
      <c r="K79" s="1"/>
      <c r="L79" s="1"/>
      <c r="M79" s="1"/>
      <c r="N79" s="1"/>
      <c r="O79" s="1"/>
      <c r="P79" s="1"/>
      <c r="Q79" s="1"/>
      <c r="R79" s="1"/>
      <c r="S79" s="1"/>
      <c r="T79" s="1"/>
      <c r="U79" s="1"/>
      <c r="V79" s="1"/>
      <c r="W79" s="1"/>
      <c r="X79" s="1"/>
      <c r="Y79" s="1"/>
      <c r="Z79" s="1"/>
      <c r="AA79" s="1"/>
      <c r="AB79" s="1"/>
    </row>
    <row r="80" spans="5:28" ht="14.25" hidden="1" customHeight="1">
      <c r="E80" s="3"/>
      <c r="F80" s="1"/>
      <c r="G80" s="1"/>
      <c r="H80" s="1"/>
      <c r="I80" s="1"/>
      <c r="J80" s="1"/>
      <c r="K80" s="1"/>
      <c r="L80" s="1"/>
      <c r="M80" s="1"/>
      <c r="N80" s="1"/>
      <c r="O80" s="1"/>
      <c r="P80" s="1"/>
      <c r="Q80" s="1"/>
      <c r="R80" s="1"/>
      <c r="S80" s="1"/>
      <c r="T80" s="1"/>
      <c r="U80" s="1"/>
      <c r="V80" s="1"/>
      <c r="W80" s="1"/>
      <c r="X80" s="1"/>
      <c r="Y80" s="1"/>
      <c r="Z80" s="1"/>
      <c r="AA80" s="1"/>
      <c r="AB80" s="1"/>
    </row>
    <row r="81" spans="5:28" ht="14.25" hidden="1" customHeight="1">
      <c r="E81" s="3"/>
      <c r="F81" s="1"/>
      <c r="G81" s="1"/>
      <c r="H81" s="1"/>
      <c r="I81" s="1"/>
      <c r="J81" s="1"/>
      <c r="K81" s="1"/>
      <c r="L81" s="1"/>
      <c r="M81" s="1"/>
      <c r="N81" s="1"/>
      <c r="O81" s="1"/>
      <c r="P81" s="1"/>
      <c r="Q81" s="1"/>
      <c r="R81" s="1"/>
      <c r="S81" s="1"/>
      <c r="T81" s="1"/>
      <c r="U81" s="1"/>
      <c r="V81" s="1"/>
      <c r="W81" s="1"/>
      <c r="X81" s="1"/>
      <c r="Y81" s="1"/>
      <c r="Z81" s="1"/>
      <c r="AA81" s="1"/>
      <c r="AB81" s="1"/>
    </row>
    <row r="82" spans="5:28" ht="14.25" hidden="1" customHeight="1">
      <c r="E82" s="3"/>
      <c r="F82" s="1"/>
      <c r="G82" s="1"/>
      <c r="H82" s="1"/>
      <c r="I82" s="1"/>
      <c r="J82" s="1"/>
      <c r="K82" s="1"/>
      <c r="L82" s="1"/>
      <c r="M82" s="1"/>
      <c r="N82" s="1"/>
      <c r="O82" s="1"/>
      <c r="P82" s="1"/>
      <c r="Q82" s="1"/>
      <c r="R82" s="1"/>
      <c r="S82" s="1"/>
      <c r="T82" s="1"/>
      <c r="U82" s="1"/>
      <c r="V82" s="1"/>
      <c r="W82" s="1"/>
      <c r="X82" s="1"/>
      <c r="Y82" s="1"/>
      <c r="Z82" s="1"/>
      <c r="AA82" s="1"/>
      <c r="AB82" s="1"/>
    </row>
    <row r="83" spans="5:28" ht="14.25" hidden="1" customHeight="1">
      <c r="E83" s="3"/>
      <c r="F83" s="1"/>
      <c r="G83" s="1"/>
      <c r="H83" s="1"/>
      <c r="I83" s="1"/>
      <c r="J83" s="1"/>
      <c r="K83" s="1"/>
      <c r="L83" s="1"/>
      <c r="M83" s="1"/>
      <c r="N83" s="1"/>
      <c r="O83" s="1"/>
      <c r="P83" s="1"/>
      <c r="Q83" s="1"/>
      <c r="R83" s="1"/>
      <c r="S83" s="1"/>
      <c r="T83" s="1"/>
      <c r="U83" s="1"/>
      <c r="V83" s="1"/>
      <c r="W83" s="1"/>
      <c r="X83" s="1"/>
      <c r="Y83" s="1"/>
      <c r="Z83" s="1"/>
      <c r="AA83" s="1"/>
      <c r="AB83" s="1"/>
    </row>
    <row r="84" spans="5:28" ht="14.25" hidden="1" customHeight="1">
      <c r="E84" s="3"/>
      <c r="F84" s="1"/>
      <c r="G84" s="1"/>
      <c r="H84" s="1"/>
      <c r="I84" s="1"/>
      <c r="J84" s="1"/>
      <c r="K84" s="1"/>
      <c r="L84" s="1"/>
      <c r="M84" s="1"/>
      <c r="N84" s="1"/>
      <c r="O84" s="1"/>
      <c r="P84" s="1"/>
      <c r="Q84" s="1"/>
      <c r="R84" s="1"/>
      <c r="S84" s="1"/>
      <c r="T84" s="1"/>
      <c r="U84" s="1"/>
      <c r="V84" s="1"/>
      <c r="W84" s="1"/>
      <c r="X84" s="1"/>
      <c r="Y84" s="1"/>
      <c r="Z84" s="1"/>
      <c r="AA84" s="1"/>
      <c r="AB84" s="1"/>
    </row>
    <row r="85" spans="5:28" ht="14.25" hidden="1" customHeight="1">
      <c r="E85" s="3"/>
      <c r="F85" s="1"/>
      <c r="G85" s="1"/>
      <c r="H85" s="1"/>
      <c r="I85" s="1"/>
      <c r="J85" s="1"/>
      <c r="K85" s="1"/>
      <c r="L85" s="1"/>
      <c r="M85" s="1"/>
      <c r="N85" s="1"/>
      <c r="O85" s="1"/>
      <c r="P85" s="1"/>
      <c r="Q85" s="1"/>
      <c r="R85" s="1"/>
      <c r="S85" s="1"/>
      <c r="T85" s="1"/>
      <c r="U85" s="1"/>
      <c r="V85" s="1"/>
      <c r="W85" s="1"/>
      <c r="X85" s="1"/>
      <c r="Y85" s="1"/>
      <c r="Z85" s="1"/>
      <c r="AA85" s="1"/>
      <c r="AB85" s="1"/>
    </row>
    <row r="86" spans="5:28" ht="14.25" hidden="1" customHeight="1">
      <c r="E86" s="3"/>
      <c r="F86" s="1"/>
      <c r="G86" s="1"/>
      <c r="H86" s="1"/>
      <c r="I86" s="1"/>
      <c r="J86" s="1"/>
      <c r="K86" s="1"/>
      <c r="L86" s="1"/>
      <c r="M86" s="1"/>
      <c r="N86" s="1"/>
      <c r="O86" s="1"/>
      <c r="P86" s="1"/>
      <c r="Q86" s="1"/>
      <c r="R86" s="1"/>
      <c r="S86" s="1"/>
      <c r="T86" s="1"/>
      <c r="U86" s="1"/>
      <c r="V86" s="1"/>
      <c r="W86" s="1"/>
      <c r="X86" s="1"/>
      <c r="Y86" s="1"/>
      <c r="Z86" s="1"/>
      <c r="AA86" s="1"/>
      <c r="AB86" s="1"/>
    </row>
    <row r="87" spans="5:28" ht="14.25" hidden="1" customHeight="1">
      <c r="E87" s="3"/>
      <c r="F87" s="1"/>
      <c r="G87" s="1"/>
      <c r="H87" s="1"/>
      <c r="I87" s="1"/>
      <c r="J87" s="1"/>
      <c r="K87" s="1"/>
      <c r="L87" s="1"/>
      <c r="M87" s="1"/>
      <c r="N87" s="1"/>
      <c r="O87" s="1"/>
      <c r="P87" s="1"/>
      <c r="Q87" s="1"/>
      <c r="R87" s="1"/>
      <c r="S87" s="1"/>
      <c r="T87" s="1"/>
      <c r="U87" s="1"/>
      <c r="V87" s="1"/>
      <c r="W87" s="1"/>
      <c r="X87" s="1"/>
      <c r="Y87" s="1"/>
      <c r="Z87" s="1"/>
      <c r="AA87" s="1"/>
      <c r="AB87" s="1"/>
    </row>
    <row r="88" spans="5:28" ht="14.25" hidden="1" customHeight="1">
      <c r="E88" s="3"/>
      <c r="F88" s="1"/>
      <c r="G88" s="1"/>
      <c r="H88" s="1"/>
      <c r="I88" s="1"/>
      <c r="J88" s="1"/>
      <c r="K88" s="1"/>
      <c r="L88" s="1"/>
      <c r="M88" s="1"/>
      <c r="N88" s="1"/>
      <c r="O88" s="1"/>
      <c r="P88" s="1"/>
      <c r="Q88" s="1"/>
      <c r="R88" s="1"/>
      <c r="S88" s="1"/>
      <c r="T88" s="1"/>
      <c r="U88" s="1"/>
      <c r="V88" s="1"/>
      <c r="W88" s="1"/>
      <c r="X88" s="1"/>
      <c r="Y88" s="1"/>
      <c r="Z88" s="1"/>
      <c r="AA88" s="1"/>
      <c r="AB88" s="1"/>
    </row>
    <row r="89" spans="5:28" ht="14.25" hidden="1" customHeight="1">
      <c r="E89" s="3"/>
      <c r="F89" s="1"/>
      <c r="G89" s="1"/>
      <c r="H89" s="1"/>
      <c r="I89" s="1"/>
      <c r="J89" s="1"/>
      <c r="K89" s="1"/>
      <c r="L89" s="1"/>
      <c r="M89" s="1"/>
      <c r="N89" s="1"/>
      <c r="O89" s="1"/>
      <c r="P89" s="1"/>
      <c r="Q89" s="1"/>
      <c r="R89" s="1"/>
      <c r="S89" s="1"/>
      <c r="T89" s="1"/>
      <c r="U89" s="1"/>
      <c r="V89" s="1"/>
      <c r="W89" s="1"/>
      <c r="X89" s="1"/>
      <c r="Y89" s="1"/>
      <c r="Z89" s="1"/>
      <c r="AA89" s="1"/>
      <c r="AB89" s="1"/>
    </row>
    <row r="90" spans="5:28" ht="14.25" hidden="1" customHeight="1">
      <c r="E90" s="3"/>
      <c r="F90" s="1"/>
      <c r="G90" s="1"/>
      <c r="H90" s="1"/>
      <c r="I90" s="1"/>
      <c r="J90" s="1"/>
      <c r="K90" s="1"/>
      <c r="L90" s="1"/>
      <c r="M90" s="1"/>
      <c r="N90" s="1"/>
      <c r="O90" s="1"/>
      <c r="P90" s="1"/>
      <c r="Q90" s="1"/>
      <c r="R90" s="1"/>
      <c r="S90" s="1"/>
      <c r="T90" s="1"/>
      <c r="U90" s="1"/>
      <c r="V90" s="1"/>
      <c r="W90" s="1"/>
      <c r="X90" s="1"/>
      <c r="Y90" s="1"/>
      <c r="Z90" s="1"/>
      <c r="AA90" s="1"/>
      <c r="AB90" s="1"/>
    </row>
    <row r="91" spans="5:28" ht="14.25" hidden="1" customHeight="1">
      <c r="E91" s="3"/>
      <c r="F91" s="1"/>
      <c r="G91" s="1"/>
      <c r="H91" s="1"/>
      <c r="I91" s="1"/>
      <c r="J91" s="1"/>
      <c r="K91" s="1"/>
      <c r="L91" s="1"/>
      <c r="M91" s="1"/>
      <c r="N91" s="1"/>
      <c r="O91" s="1"/>
      <c r="P91" s="1"/>
      <c r="Q91" s="1"/>
      <c r="R91" s="1"/>
      <c r="S91" s="1"/>
      <c r="T91" s="1"/>
      <c r="U91" s="1"/>
      <c r="V91" s="1"/>
      <c r="W91" s="1"/>
      <c r="X91" s="1"/>
      <c r="Y91" s="1"/>
      <c r="Z91" s="1"/>
      <c r="AA91" s="1"/>
      <c r="AB91" s="1"/>
    </row>
    <row r="92" spans="5:28" ht="14.25" hidden="1" customHeight="1">
      <c r="E92" s="3"/>
      <c r="F92" s="1"/>
      <c r="G92" s="1"/>
      <c r="H92" s="1"/>
      <c r="I92" s="1"/>
      <c r="J92" s="1"/>
      <c r="K92" s="1"/>
      <c r="L92" s="1"/>
      <c r="M92" s="1"/>
      <c r="N92" s="1"/>
      <c r="O92" s="1"/>
      <c r="P92" s="1"/>
      <c r="Q92" s="1"/>
      <c r="R92" s="1"/>
      <c r="S92" s="1"/>
      <c r="T92" s="1"/>
      <c r="U92" s="1"/>
      <c r="V92" s="1"/>
      <c r="W92" s="1"/>
      <c r="X92" s="1"/>
      <c r="Y92" s="1"/>
      <c r="Z92" s="1"/>
      <c r="AA92" s="1"/>
      <c r="AB92" s="1"/>
    </row>
    <row r="93" spans="5:28" ht="14.25" hidden="1" customHeight="1">
      <c r="E93" s="3"/>
      <c r="F93" s="1"/>
      <c r="G93" s="1"/>
      <c r="H93" s="1"/>
      <c r="I93" s="1"/>
      <c r="J93" s="1"/>
      <c r="K93" s="1"/>
      <c r="L93" s="1"/>
      <c r="M93" s="1"/>
      <c r="N93" s="1"/>
      <c r="O93" s="1"/>
      <c r="P93" s="1"/>
      <c r="Q93" s="1"/>
      <c r="R93" s="1"/>
      <c r="S93" s="1"/>
      <c r="T93" s="1"/>
      <c r="U93" s="1"/>
      <c r="V93" s="1"/>
      <c r="W93" s="1"/>
      <c r="X93" s="1"/>
      <c r="Y93" s="1"/>
      <c r="Z93" s="1"/>
      <c r="AA93" s="1"/>
      <c r="AB93" s="1"/>
    </row>
    <row r="94" spans="5:28" ht="14.25" hidden="1" customHeight="1">
      <c r="E94" s="3"/>
      <c r="F94" s="1"/>
      <c r="G94" s="1"/>
      <c r="H94" s="1"/>
      <c r="I94" s="1"/>
      <c r="J94" s="1"/>
      <c r="K94" s="1"/>
      <c r="L94" s="1"/>
      <c r="M94" s="1"/>
      <c r="N94" s="1"/>
      <c r="O94" s="1"/>
      <c r="P94" s="1"/>
      <c r="Q94" s="1"/>
      <c r="R94" s="1"/>
      <c r="S94" s="1"/>
      <c r="T94" s="1"/>
      <c r="U94" s="1"/>
      <c r="V94" s="1"/>
      <c r="W94" s="1"/>
      <c r="X94" s="1"/>
      <c r="Y94" s="1"/>
      <c r="Z94" s="1"/>
      <c r="AA94" s="1"/>
      <c r="AB94" s="1"/>
    </row>
    <row r="95" spans="5:28" ht="14.25" hidden="1" customHeight="1">
      <c r="E95" s="3"/>
      <c r="F95" s="1"/>
      <c r="G95" s="1"/>
      <c r="H95" s="1"/>
      <c r="I95" s="1"/>
      <c r="J95" s="1"/>
      <c r="K95" s="1"/>
      <c r="L95" s="1"/>
      <c r="M95" s="1"/>
      <c r="N95" s="1"/>
      <c r="O95" s="1"/>
      <c r="P95" s="1"/>
      <c r="Q95" s="1"/>
      <c r="R95" s="1"/>
      <c r="S95" s="1"/>
      <c r="T95" s="1"/>
      <c r="U95" s="1"/>
      <c r="V95" s="1"/>
      <c r="W95" s="1"/>
      <c r="X95" s="1"/>
      <c r="Y95" s="1"/>
      <c r="Z95" s="1"/>
      <c r="AA95" s="1"/>
      <c r="AB95" s="1"/>
    </row>
    <row r="96" spans="5:28" ht="14.25" hidden="1" customHeight="1">
      <c r="E96" s="3"/>
      <c r="F96" s="1"/>
      <c r="G96" s="1"/>
      <c r="H96" s="1"/>
      <c r="I96" s="1"/>
      <c r="J96" s="1"/>
      <c r="K96" s="1"/>
      <c r="L96" s="1"/>
      <c r="M96" s="1"/>
      <c r="N96" s="1"/>
      <c r="O96" s="1"/>
      <c r="P96" s="1"/>
      <c r="Q96" s="1"/>
      <c r="R96" s="1"/>
      <c r="S96" s="1"/>
      <c r="T96" s="1"/>
      <c r="U96" s="1"/>
      <c r="V96" s="1"/>
      <c r="W96" s="1"/>
      <c r="X96" s="1"/>
      <c r="Y96" s="1"/>
      <c r="Z96" s="1"/>
      <c r="AA96" s="1"/>
      <c r="AB96" s="1"/>
    </row>
    <row r="97" spans="5:28" ht="14.25" hidden="1" customHeight="1">
      <c r="E97" s="3"/>
      <c r="F97" s="1"/>
      <c r="G97" s="1"/>
      <c r="H97" s="1"/>
      <c r="I97" s="1"/>
      <c r="J97" s="1"/>
      <c r="K97" s="1"/>
      <c r="L97" s="1"/>
      <c r="M97" s="1"/>
      <c r="N97" s="1"/>
      <c r="O97" s="1"/>
      <c r="P97" s="1"/>
      <c r="Q97" s="1"/>
      <c r="R97" s="1"/>
      <c r="S97" s="1"/>
      <c r="T97" s="1"/>
      <c r="U97" s="1"/>
      <c r="V97" s="1"/>
      <c r="W97" s="1"/>
      <c r="X97" s="1"/>
      <c r="Y97" s="1"/>
      <c r="Z97" s="1"/>
      <c r="AA97" s="1"/>
      <c r="AB97" s="1"/>
    </row>
    <row r="98" spans="5:28" ht="14.25" hidden="1" customHeight="1">
      <c r="E98" s="3"/>
      <c r="F98" s="1"/>
      <c r="G98" s="1"/>
      <c r="H98" s="1"/>
      <c r="I98" s="1"/>
      <c r="J98" s="1"/>
      <c r="K98" s="1"/>
      <c r="L98" s="1"/>
      <c r="M98" s="1"/>
      <c r="N98" s="1"/>
      <c r="O98" s="1"/>
      <c r="P98" s="1"/>
      <c r="Q98" s="1"/>
      <c r="R98" s="1"/>
      <c r="S98" s="1"/>
      <c r="T98" s="1"/>
      <c r="U98" s="1"/>
      <c r="V98" s="1"/>
      <c r="W98" s="1"/>
      <c r="X98" s="1"/>
      <c r="Y98" s="1"/>
      <c r="Z98" s="1"/>
      <c r="AA98" s="1"/>
      <c r="AB98" s="1"/>
    </row>
    <row r="99" spans="5:28" ht="14.25" hidden="1" customHeight="1">
      <c r="E99" s="3"/>
      <c r="F99" s="1"/>
      <c r="G99" s="1"/>
      <c r="H99" s="1"/>
      <c r="I99" s="1"/>
      <c r="J99" s="1"/>
      <c r="K99" s="1"/>
      <c r="L99" s="1"/>
      <c r="M99" s="1"/>
      <c r="N99" s="1"/>
      <c r="O99" s="1"/>
      <c r="P99" s="1"/>
      <c r="Q99" s="1"/>
      <c r="R99" s="1"/>
      <c r="S99" s="1"/>
      <c r="T99" s="1"/>
      <c r="U99" s="1"/>
      <c r="V99" s="1"/>
      <c r="W99" s="1"/>
      <c r="X99" s="1"/>
      <c r="Y99" s="1"/>
      <c r="Z99" s="1"/>
      <c r="AA99" s="1"/>
      <c r="AB99" s="1"/>
    </row>
    <row r="100" spans="5:28" ht="14.25" hidden="1" customHeight="1">
      <c r="E100" s="3"/>
      <c r="F100" s="1"/>
      <c r="G100" s="1"/>
      <c r="H100" s="1"/>
      <c r="I100" s="1"/>
      <c r="J100" s="1"/>
      <c r="K100" s="1"/>
      <c r="L100" s="1"/>
      <c r="M100" s="1"/>
      <c r="N100" s="1"/>
      <c r="O100" s="1"/>
      <c r="P100" s="1"/>
      <c r="Q100" s="1"/>
      <c r="R100" s="1"/>
      <c r="S100" s="1"/>
      <c r="T100" s="1"/>
      <c r="U100" s="1"/>
      <c r="V100" s="1"/>
      <c r="W100" s="1"/>
      <c r="X100" s="1"/>
      <c r="Y100" s="1"/>
      <c r="Z100" s="1"/>
      <c r="AA100" s="1"/>
      <c r="AB100" s="1"/>
    </row>
    <row r="101" spans="5:28" ht="14.25" hidden="1" customHeight="1">
      <c r="E101" s="3"/>
      <c r="F101" s="1"/>
      <c r="G101" s="1"/>
      <c r="H101" s="1"/>
      <c r="I101" s="1"/>
      <c r="J101" s="1"/>
      <c r="K101" s="1"/>
      <c r="L101" s="1"/>
      <c r="M101" s="1"/>
      <c r="N101" s="1"/>
      <c r="O101" s="1"/>
      <c r="P101" s="1"/>
      <c r="Q101" s="1"/>
      <c r="R101" s="1"/>
      <c r="S101" s="1"/>
      <c r="T101" s="1"/>
      <c r="U101" s="1"/>
      <c r="V101" s="1"/>
      <c r="W101" s="1"/>
      <c r="X101" s="1"/>
      <c r="Y101" s="1"/>
      <c r="Z101" s="1"/>
      <c r="AA101" s="1"/>
      <c r="AB101" s="1"/>
    </row>
    <row r="102" spans="5:28" ht="14.25" hidden="1" customHeight="1">
      <c r="E102" s="3"/>
      <c r="F102" s="1"/>
      <c r="G102" s="1"/>
      <c r="H102" s="1"/>
      <c r="I102" s="1"/>
      <c r="J102" s="1"/>
      <c r="K102" s="1"/>
      <c r="L102" s="1"/>
      <c r="M102" s="1"/>
      <c r="N102" s="1"/>
      <c r="O102" s="1"/>
      <c r="P102" s="1"/>
      <c r="Q102" s="1"/>
      <c r="R102" s="1"/>
      <c r="S102" s="1"/>
      <c r="T102" s="1"/>
      <c r="U102" s="1"/>
      <c r="V102" s="1"/>
      <c r="W102" s="1"/>
      <c r="X102" s="1"/>
      <c r="Y102" s="1"/>
      <c r="Z102" s="1"/>
      <c r="AA102" s="1"/>
      <c r="AB102" s="1"/>
    </row>
    <row r="103" spans="5:28" ht="14.25" hidden="1" customHeight="1">
      <c r="E103" s="3"/>
      <c r="F103" s="1"/>
      <c r="G103" s="1"/>
      <c r="H103" s="1"/>
      <c r="I103" s="1"/>
      <c r="J103" s="1"/>
      <c r="K103" s="1"/>
      <c r="L103" s="1"/>
      <c r="M103" s="1"/>
      <c r="N103" s="1"/>
      <c r="O103" s="1"/>
      <c r="P103" s="1"/>
      <c r="Q103" s="1"/>
      <c r="R103" s="1"/>
      <c r="S103" s="1"/>
      <c r="T103" s="1"/>
      <c r="U103" s="1"/>
      <c r="V103" s="1"/>
      <c r="W103" s="1"/>
      <c r="X103" s="1"/>
      <c r="Y103" s="1"/>
      <c r="Z103" s="1"/>
      <c r="AA103" s="1"/>
      <c r="AB103" s="1"/>
    </row>
    <row r="104" spans="5:28" ht="14.25" hidden="1" customHeight="1">
      <c r="E104" s="3"/>
      <c r="F104" s="1"/>
      <c r="G104" s="1"/>
      <c r="H104" s="1"/>
      <c r="I104" s="1"/>
      <c r="J104" s="1"/>
      <c r="K104" s="1"/>
      <c r="L104" s="1"/>
      <c r="M104" s="1"/>
      <c r="N104" s="1"/>
      <c r="O104" s="1"/>
      <c r="P104" s="1"/>
      <c r="Q104" s="1"/>
      <c r="R104" s="1"/>
      <c r="S104" s="1"/>
      <c r="T104" s="1"/>
      <c r="U104" s="1"/>
      <c r="V104" s="1"/>
      <c r="W104" s="1"/>
      <c r="X104" s="1"/>
      <c r="Y104" s="1"/>
      <c r="Z104" s="1"/>
      <c r="AA104" s="1"/>
      <c r="AB104" s="1"/>
    </row>
    <row r="105" spans="5:28" ht="14.25" hidden="1" customHeight="1">
      <c r="E105" s="3"/>
      <c r="F105" s="1"/>
      <c r="G105" s="1"/>
      <c r="H105" s="1"/>
      <c r="I105" s="1"/>
      <c r="J105" s="1"/>
      <c r="K105" s="1"/>
      <c r="L105" s="1"/>
      <c r="M105" s="1"/>
      <c r="N105" s="1"/>
      <c r="O105" s="1"/>
      <c r="P105" s="1"/>
      <c r="Q105" s="1"/>
      <c r="R105" s="1"/>
      <c r="S105" s="1"/>
      <c r="T105" s="1"/>
      <c r="U105" s="1"/>
      <c r="V105" s="1"/>
      <c r="W105" s="1"/>
      <c r="X105" s="1"/>
      <c r="Y105" s="1"/>
      <c r="Z105" s="1"/>
      <c r="AA105" s="1"/>
      <c r="AB105" s="1"/>
    </row>
    <row r="106" spans="5:28" ht="14.25" hidden="1" customHeight="1">
      <c r="E106" s="3"/>
      <c r="F106" s="1"/>
      <c r="G106" s="1"/>
      <c r="H106" s="1"/>
      <c r="I106" s="1"/>
      <c r="J106" s="1"/>
      <c r="K106" s="1"/>
      <c r="L106" s="1"/>
      <c r="M106" s="1"/>
      <c r="N106" s="1"/>
      <c r="O106" s="1"/>
      <c r="P106" s="1"/>
      <c r="Q106" s="1"/>
      <c r="R106" s="1"/>
      <c r="S106" s="1"/>
      <c r="T106" s="1"/>
      <c r="U106" s="1"/>
      <c r="V106" s="1"/>
      <c r="W106" s="1"/>
      <c r="X106" s="1"/>
      <c r="Y106" s="1"/>
      <c r="Z106" s="1"/>
      <c r="AA106" s="1"/>
      <c r="AB106" s="1"/>
    </row>
    <row r="107" spans="5:28" ht="14.25" hidden="1" customHeight="1">
      <c r="E107" s="3"/>
      <c r="F107" s="1"/>
      <c r="G107" s="1"/>
      <c r="H107" s="1"/>
      <c r="I107" s="1"/>
      <c r="J107" s="1"/>
      <c r="K107" s="1"/>
      <c r="L107" s="1"/>
      <c r="M107" s="1"/>
      <c r="N107" s="1"/>
      <c r="O107" s="1"/>
      <c r="P107" s="1"/>
      <c r="Q107" s="1"/>
      <c r="R107" s="1"/>
      <c r="S107" s="1"/>
      <c r="T107" s="1"/>
      <c r="U107" s="1"/>
      <c r="V107" s="1"/>
      <c r="W107" s="1"/>
      <c r="X107" s="1"/>
      <c r="Y107" s="1"/>
      <c r="Z107" s="1"/>
      <c r="AA107" s="1"/>
      <c r="AB107" s="1"/>
    </row>
    <row r="108" spans="5:28" ht="14.25" hidden="1" customHeight="1">
      <c r="E108" s="3"/>
      <c r="F108" s="1"/>
      <c r="G108" s="1"/>
      <c r="H108" s="1"/>
      <c r="I108" s="1"/>
      <c r="J108" s="1"/>
      <c r="K108" s="1"/>
      <c r="L108" s="1"/>
      <c r="M108" s="1"/>
      <c r="N108" s="1"/>
      <c r="O108" s="1"/>
      <c r="P108" s="1"/>
      <c r="Q108" s="1"/>
      <c r="R108" s="1"/>
      <c r="S108" s="1"/>
      <c r="T108" s="1"/>
      <c r="U108" s="1"/>
      <c r="V108" s="1"/>
      <c r="W108" s="1"/>
      <c r="X108" s="1"/>
      <c r="Y108" s="1"/>
      <c r="Z108" s="1"/>
      <c r="AA108" s="1"/>
      <c r="AB108" s="1"/>
    </row>
    <row r="109" spans="5:28" ht="14.25" hidden="1" customHeight="1">
      <c r="E109" s="3"/>
      <c r="F109" s="1"/>
      <c r="G109" s="1"/>
      <c r="H109" s="1"/>
      <c r="I109" s="1"/>
      <c r="J109" s="1"/>
      <c r="K109" s="1"/>
      <c r="L109" s="1"/>
      <c r="M109" s="1"/>
      <c r="N109" s="1"/>
      <c r="O109" s="1"/>
      <c r="P109" s="1"/>
      <c r="Q109" s="1"/>
      <c r="R109" s="1"/>
      <c r="S109" s="1"/>
      <c r="T109" s="1"/>
      <c r="U109" s="1"/>
      <c r="V109" s="1"/>
      <c r="W109" s="1"/>
      <c r="X109" s="1"/>
      <c r="Y109" s="1"/>
      <c r="Z109" s="1"/>
      <c r="AA109" s="1"/>
      <c r="AB109" s="1"/>
    </row>
    <row r="110" spans="5:28" ht="14.25" hidden="1" customHeight="1">
      <c r="E110" s="3"/>
      <c r="F110" s="1"/>
      <c r="G110" s="1"/>
      <c r="H110" s="1"/>
      <c r="I110" s="1"/>
      <c r="J110" s="1"/>
      <c r="K110" s="1"/>
      <c r="L110" s="1"/>
      <c r="M110" s="1"/>
      <c r="N110" s="1"/>
      <c r="O110" s="1"/>
      <c r="P110" s="1"/>
      <c r="Q110" s="1"/>
      <c r="R110" s="1"/>
      <c r="S110" s="1"/>
      <c r="T110" s="1"/>
      <c r="U110" s="1"/>
      <c r="V110" s="1"/>
      <c r="W110" s="1"/>
      <c r="X110" s="1"/>
      <c r="Y110" s="1"/>
      <c r="Z110" s="1"/>
      <c r="AA110" s="1"/>
      <c r="AB110" s="1"/>
    </row>
    <row r="111" spans="5:28" ht="14.25" hidden="1" customHeight="1">
      <c r="E111" s="3"/>
      <c r="F111" s="1"/>
      <c r="G111" s="1"/>
      <c r="H111" s="1"/>
      <c r="I111" s="1"/>
      <c r="J111" s="1"/>
      <c r="K111" s="1"/>
      <c r="L111" s="1"/>
      <c r="M111" s="1"/>
      <c r="N111" s="1"/>
      <c r="O111" s="1"/>
      <c r="P111" s="1"/>
      <c r="Q111" s="1"/>
      <c r="R111" s="1"/>
      <c r="S111" s="1"/>
      <c r="T111" s="1"/>
      <c r="U111" s="1"/>
      <c r="V111" s="1"/>
      <c r="W111" s="1"/>
      <c r="X111" s="1"/>
      <c r="Y111" s="1"/>
      <c r="Z111" s="1"/>
      <c r="AA111" s="1"/>
      <c r="AB111" s="1"/>
    </row>
    <row r="112" spans="5:28" ht="14.25" hidden="1" customHeight="1">
      <c r="E112" s="3"/>
      <c r="F112" s="1"/>
      <c r="G112" s="1"/>
      <c r="H112" s="1"/>
      <c r="I112" s="1"/>
      <c r="J112" s="1"/>
      <c r="K112" s="1"/>
      <c r="L112" s="1"/>
      <c r="M112" s="1"/>
      <c r="N112" s="1"/>
      <c r="O112" s="1"/>
      <c r="P112" s="1"/>
      <c r="Q112" s="1"/>
      <c r="R112" s="1"/>
      <c r="S112" s="1"/>
      <c r="T112" s="1"/>
      <c r="U112" s="1"/>
      <c r="V112" s="1"/>
      <c r="W112" s="1"/>
      <c r="X112" s="1"/>
      <c r="Y112" s="1"/>
      <c r="Z112" s="1"/>
      <c r="AA112" s="1"/>
      <c r="AB112" s="1"/>
    </row>
    <row r="113" spans="5:28" ht="14.25" hidden="1" customHeight="1">
      <c r="E113" s="3"/>
      <c r="F113" s="1"/>
      <c r="G113" s="1"/>
      <c r="H113" s="1"/>
      <c r="I113" s="1"/>
      <c r="J113" s="1"/>
      <c r="K113" s="1"/>
      <c r="L113" s="1"/>
      <c r="M113" s="1"/>
      <c r="N113" s="1"/>
      <c r="O113" s="1"/>
      <c r="P113" s="1"/>
      <c r="Q113" s="1"/>
      <c r="R113" s="1"/>
      <c r="S113" s="1"/>
      <c r="T113" s="1"/>
      <c r="U113" s="1"/>
      <c r="V113" s="1"/>
      <c r="W113" s="1"/>
      <c r="X113" s="1"/>
      <c r="Y113" s="1"/>
      <c r="Z113" s="1"/>
      <c r="AA113" s="1"/>
      <c r="AB113" s="1"/>
    </row>
    <row r="114" spans="5:28" ht="14.25" hidden="1" customHeight="1">
      <c r="E114" s="3"/>
      <c r="F114" s="1"/>
      <c r="G114" s="1"/>
      <c r="H114" s="1"/>
      <c r="I114" s="1"/>
      <c r="J114" s="1"/>
      <c r="K114" s="1"/>
      <c r="L114" s="1"/>
      <c r="M114" s="1"/>
      <c r="N114" s="1"/>
      <c r="O114" s="1"/>
      <c r="P114" s="1"/>
      <c r="Q114" s="1"/>
      <c r="R114" s="1"/>
      <c r="S114" s="1"/>
      <c r="T114" s="1"/>
      <c r="U114" s="1"/>
      <c r="V114" s="1"/>
      <c r="W114" s="1"/>
      <c r="X114" s="1"/>
      <c r="Y114" s="1"/>
      <c r="Z114" s="1"/>
      <c r="AA114" s="1"/>
      <c r="AB114" s="1"/>
    </row>
    <row r="115" spans="5:28" ht="14.25" hidden="1" customHeight="1">
      <c r="E115" s="3"/>
      <c r="F115" s="1"/>
      <c r="G115" s="1"/>
      <c r="H115" s="1"/>
      <c r="I115" s="1"/>
      <c r="J115" s="1"/>
      <c r="K115" s="1"/>
      <c r="L115" s="1"/>
      <c r="M115" s="1"/>
      <c r="N115" s="1"/>
      <c r="O115" s="1"/>
      <c r="P115" s="1"/>
      <c r="Q115" s="1"/>
      <c r="R115" s="1"/>
      <c r="S115" s="1"/>
      <c r="T115" s="1"/>
      <c r="U115" s="1"/>
      <c r="V115" s="1"/>
      <c r="W115" s="1"/>
      <c r="X115" s="1"/>
      <c r="Y115" s="1"/>
      <c r="Z115" s="1"/>
      <c r="AA115" s="1"/>
      <c r="AB115" s="1"/>
    </row>
    <row r="116" spans="5:28" ht="14.25" hidden="1" customHeight="1">
      <c r="E116" s="3"/>
      <c r="F116" s="1"/>
      <c r="G116" s="1"/>
      <c r="H116" s="1"/>
      <c r="I116" s="1"/>
      <c r="J116" s="1"/>
      <c r="K116" s="1"/>
      <c r="L116" s="1"/>
      <c r="M116" s="1"/>
      <c r="N116" s="1"/>
      <c r="O116" s="1"/>
      <c r="P116" s="1"/>
      <c r="Q116" s="1"/>
      <c r="R116" s="1"/>
      <c r="S116" s="1"/>
      <c r="T116" s="1"/>
      <c r="U116" s="1"/>
      <c r="V116" s="1"/>
      <c r="W116" s="1"/>
      <c r="X116" s="1"/>
      <c r="Y116" s="1"/>
      <c r="Z116" s="1"/>
      <c r="AA116" s="1"/>
      <c r="AB116" s="1"/>
    </row>
    <row r="117" spans="5:28" ht="14.25" hidden="1" customHeight="1">
      <c r="E117" s="3"/>
      <c r="F117" s="1"/>
      <c r="G117" s="1"/>
      <c r="H117" s="1"/>
      <c r="I117" s="1"/>
      <c r="J117" s="1"/>
      <c r="K117" s="1"/>
      <c r="L117" s="1"/>
      <c r="M117" s="1"/>
      <c r="N117" s="1"/>
      <c r="O117" s="1"/>
      <c r="P117" s="1"/>
      <c r="Q117" s="1"/>
      <c r="R117" s="1"/>
      <c r="S117" s="1"/>
      <c r="T117" s="1"/>
      <c r="U117" s="1"/>
      <c r="V117" s="1"/>
      <c r="W117" s="1"/>
      <c r="X117" s="1"/>
      <c r="Y117" s="1"/>
      <c r="Z117" s="1"/>
      <c r="AA117" s="1"/>
      <c r="AB117" s="1"/>
    </row>
    <row r="118" spans="5:28" ht="14.25" hidden="1" customHeight="1">
      <c r="E118" s="3"/>
      <c r="F118" s="1"/>
      <c r="G118" s="1"/>
      <c r="H118" s="1"/>
      <c r="I118" s="1"/>
      <c r="J118" s="1"/>
      <c r="K118" s="1"/>
      <c r="L118" s="1"/>
      <c r="M118" s="1"/>
      <c r="N118" s="1"/>
      <c r="O118" s="1"/>
      <c r="P118" s="1"/>
      <c r="Q118" s="1"/>
      <c r="R118" s="1"/>
      <c r="S118" s="1"/>
      <c r="T118" s="1"/>
      <c r="U118" s="1"/>
      <c r="V118" s="1"/>
      <c r="W118" s="1"/>
      <c r="X118" s="1"/>
      <c r="Y118" s="1"/>
      <c r="Z118" s="1"/>
      <c r="AA118" s="1"/>
      <c r="AB118" s="1"/>
    </row>
    <row r="119" spans="5:28" ht="14.25" hidden="1" customHeight="1">
      <c r="E119" s="3"/>
      <c r="F119" s="1"/>
      <c r="G119" s="1"/>
      <c r="H119" s="1"/>
      <c r="I119" s="1"/>
      <c r="J119" s="1"/>
      <c r="K119" s="1"/>
      <c r="L119" s="1"/>
      <c r="M119" s="1"/>
      <c r="N119" s="1"/>
      <c r="O119" s="1"/>
      <c r="P119" s="1"/>
      <c r="Q119" s="1"/>
      <c r="R119" s="1"/>
      <c r="S119" s="1"/>
      <c r="T119" s="1"/>
      <c r="U119" s="1"/>
      <c r="V119" s="1"/>
      <c r="W119" s="1"/>
      <c r="X119" s="1"/>
      <c r="Y119" s="1"/>
      <c r="Z119" s="1"/>
      <c r="AA119" s="1"/>
      <c r="AB119" s="1"/>
    </row>
    <row r="120" spans="5:28" ht="14.25" hidden="1" customHeight="1">
      <c r="E120" s="3"/>
      <c r="F120" s="1"/>
      <c r="G120" s="1"/>
      <c r="H120" s="1"/>
      <c r="I120" s="1"/>
      <c r="J120" s="1"/>
      <c r="K120" s="1"/>
      <c r="L120" s="1"/>
      <c r="M120" s="1"/>
      <c r="N120" s="1"/>
      <c r="O120" s="1"/>
      <c r="P120" s="1"/>
      <c r="Q120" s="1"/>
      <c r="R120" s="1"/>
      <c r="S120" s="1"/>
      <c r="T120" s="1"/>
      <c r="U120" s="1"/>
      <c r="V120" s="1"/>
      <c r="W120" s="1"/>
      <c r="X120" s="1"/>
      <c r="Y120" s="1"/>
      <c r="Z120" s="1"/>
      <c r="AA120" s="1"/>
      <c r="AB120" s="1"/>
    </row>
    <row r="121" spans="5:28" ht="14.25" hidden="1" customHeight="1">
      <c r="E121" s="3"/>
      <c r="F121" s="1"/>
      <c r="G121" s="1"/>
      <c r="H121" s="1"/>
      <c r="I121" s="1"/>
      <c r="J121" s="1"/>
      <c r="K121" s="1"/>
      <c r="L121" s="1"/>
      <c r="M121" s="1"/>
      <c r="N121" s="1"/>
      <c r="O121" s="1"/>
      <c r="P121" s="1"/>
      <c r="Q121" s="1"/>
      <c r="R121" s="1"/>
      <c r="S121" s="1"/>
      <c r="T121" s="1"/>
      <c r="U121" s="1"/>
      <c r="V121" s="1"/>
      <c r="W121" s="1"/>
      <c r="X121" s="1"/>
      <c r="Y121" s="1"/>
      <c r="Z121" s="1"/>
      <c r="AA121" s="1"/>
      <c r="AB121" s="1"/>
    </row>
    <row r="122" spans="5:28" ht="14.25" hidden="1" customHeight="1">
      <c r="E122" s="3"/>
      <c r="F122" s="1"/>
      <c r="G122" s="1"/>
      <c r="H122" s="1"/>
      <c r="I122" s="1"/>
      <c r="J122" s="1"/>
      <c r="K122" s="1"/>
      <c r="L122" s="1"/>
      <c r="M122" s="1"/>
      <c r="N122" s="1"/>
      <c r="O122" s="1"/>
      <c r="P122" s="1"/>
      <c r="Q122" s="1"/>
      <c r="R122" s="1"/>
      <c r="S122" s="1"/>
      <c r="T122" s="1"/>
      <c r="U122" s="1"/>
      <c r="V122" s="1"/>
      <c r="W122" s="1"/>
      <c r="X122" s="1"/>
      <c r="Y122" s="1"/>
      <c r="Z122" s="1"/>
      <c r="AA122" s="1"/>
      <c r="AB122" s="1"/>
    </row>
    <row r="123" spans="5:28" ht="14.25" hidden="1" customHeight="1">
      <c r="E123" s="3"/>
      <c r="F123" s="1"/>
      <c r="G123" s="1"/>
      <c r="H123" s="1"/>
      <c r="I123" s="1"/>
      <c r="J123" s="1"/>
      <c r="K123" s="1"/>
      <c r="L123" s="1"/>
      <c r="M123" s="1"/>
      <c r="N123" s="1"/>
      <c r="O123" s="1"/>
      <c r="P123" s="1"/>
      <c r="Q123" s="1"/>
      <c r="R123" s="1"/>
      <c r="S123" s="1"/>
      <c r="T123" s="1"/>
      <c r="U123" s="1"/>
      <c r="V123" s="1"/>
      <c r="W123" s="1"/>
      <c r="X123" s="1"/>
      <c r="Y123" s="1"/>
      <c r="Z123" s="1"/>
      <c r="AA123" s="1"/>
      <c r="AB123" s="1"/>
    </row>
    <row r="124" spans="5:28" ht="14.25" hidden="1" customHeight="1">
      <c r="E124" s="3"/>
      <c r="F124" s="1"/>
      <c r="G124" s="1"/>
      <c r="H124" s="1"/>
      <c r="I124" s="1"/>
      <c r="J124" s="1"/>
      <c r="K124" s="1"/>
      <c r="L124" s="1"/>
      <c r="M124" s="1"/>
      <c r="N124" s="1"/>
      <c r="O124" s="1"/>
      <c r="P124" s="1"/>
      <c r="Q124" s="1"/>
      <c r="R124" s="1"/>
      <c r="S124" s="1"/>
      <c r="T124" s="1"/>
      <c r="U124" s="1"/>
      <c r="V124" s="1"/>
      <c r="W124" s="1"/>
      <c r="X124" s="1"/>
      <c r="Y124" s="1"/>
      <c r="Z124" s="1"/>
      <c r="AA124" s="1"/>
      <c r="AB124" s="1"/>
    </row>
    <row r="125" spans="5:28" ht="14.25" hidden="1" customHeight="1">
      <c r="E125" s="3"/>
      <c r="F125" s="1"/>
      <c r="G125" s="1"/>
      <c r="H125" s="1"/>
      <c r="I125" s="1"/>
      <c r="J125" s="1"/>
      <c r="K125" s="1"/>
      <c r="L125" s="1"/>
      <c r="M125" s="1"/>
      <c r="N125" s="1"/>
      <c r="O125" s="1"/>
      <c r="P125" s="1"/>
      <c r="Q125" s="1"/>
      <c r="R125" s="1"/>
      <c r="S125" s="1"/>
      <c r="T125" s="1"/>
      <c r="U125" s="1"/>
      <c r="V125" s="1"/>
      <c r="W125" s="1"/>
      <c r="X125" s="1"/>
      <c r="Y125" s="1"/>
      <c r="Z125" s="1"/>
      <c r="AA125" s="1"/>
      <c r="AB125" s="1"/>
    </row>
    <row r="126" spans="5:28" ht="14.25" hidden="1" customHeight="1">
      <c r="E126" s="3"/>
      <c r="F126" s="1"/>
      <c r="G126" s="1"/>
      <c r="H126" s="1"/>
      <c r="I126" s="1"/>
      <c r="J126" s="1"/>
      <c r="K126" s="1"/>
      <c r="L126" s="1"/>
      <c r="M126" s="1"/>
      <c r="N126" s="1"/>
      <c r="O126" s="1"/>
      <c r="P126" s="1"/>
      <c r="Q126" s="1"/>
      <c r="R126" s="1"/>
      <c r="S126" s="1"/>
      <c r="T126" s="1"/>
      <c r="U126" s="1"/>
      <c r="V126" s="1"/>
      <c r="W126" s="1"/>
      <c r="X126" s="1"/>
      <c r="Y126" s="1"/>
      <c r="Z126" s="1"/>
      <c r="AA126" s="1"/>
      <c r="AB126" s="1"/>
    </row>
    <row r="127" spans="5:28" ht="14.25" hidden="1" customHeight="1">
      <c r="E127" s="3"/>
      <c r="F127" s="1"/>
      <c r="G127" s="1"/>
      <c r="H127" s="1"/>
      <c r="I127" s="1"/>
      <c r="J127" s="1"/>
      <c r="K127" s="1"/>
      <c r="L127" s="1"/>
      <c r="M127" s="1"/>
      <c r="N127" s="1"/>
      <c r="O127" s="1"/>
      <c r="P127" s="1"/>
      <c r="Q127" s="1"/>
      <c r="R127" s="1"/>
      <c r="S127" s="1"/>
      <c r="T127" s="1"/>
      <c r="U127" s="1"/>
      <c r="V127" s="1"/>
      <c r="W127" s="1"/>
      <c r="X127" s="1"/>
      <c r="Y127" s="1"/>
      <c r="Z127" s="1"/>
      <c r="AA127" s="1"/>
      <c r="AB127" s="1"/>
    </row>
    <row r="128" spans="5:28" ht="14.25" hidden="1" customHeight="1">
      <c r="E128" s="3"/>
      <c r="F128" s="1"/>
      <c r="G128" s="1"/>
      <c r="H128" s="1"/>
      <c r="I128" s="1"/>
      <c r="J128" s="1"/>
      <c r="K128" s="1"/>
      <c r="L128" s="1"/>
      <c r="M128" s="1"/>
      <c r="N128" s="1"/>
      <c r="O128" s="1"/>
      <c r="P128" s="1"/>
      <c r="Q128" s="1"/>
      <c r="R128" s="1"/>
      <c r="S128" s="1"/>
      <c r="T128" s="1"/>
      <c r="U128" s="1"/>
      <c r="V128" s="1"/>
      <c r="W128" s="1"/>
      <c r="X128" s="1"/>
      <c r="Y128" s="1"/>
      <c r="Z128" s="1"/>
      <c r="AA128" s="1"/>
      <c r="AB128" s="1"/>
    </row>
    <row r="129" spans="5:28" ht="14.25" hidden="1" customHeight="1">
      <c r="E129" s="3"/>
      <c r="F129" s="1"/>
      <c r="G129" s="1"/>
      <c r="H129" s="1"/>
      <c r="I129" s="1"/>
      <c r="J129" s="1"/>
      <c r="K129" s="1"/>
      <c r="L129" s="1"/>
      <c r="M129" s="1"/>
      <c r="N129" s="1"/>
      <c r="O129" s="1"/>
      <c r="P129" s="1"/>
      <c r="Q129" s="1"/>
      <c r="R129" s="1"/>
      <c r="S129" s="1"/>
      <c r="T129" s="1"/>
      <c r="U129" s="1"/>
      <c r="V129" s="1"/>
      <c r="W129" s="1"/>
      <c r="X129" s="1"/>
      <c r="Y129" s="1"/>
      <c r="Z129" s="1"/>
      <c r="AA129" s="1"/>
      <c r="AB129" s="1"/>
    </row>
    <row r="130" spans="5:28" ht="14.25" hidden="1" customHeight="1">
      <c r="E130" s="3"/>
      <c r="F130" s="1"/>
      <c r="G130" s="1"/>
      <c r="H130" s="1"/>
      <c r="I130" s="1"/>
      <c r="J130" s="1"/>
      <c r="K130" s="1"/>
      <c r="L130" s="1"/>
      <c r="M130" s="1"/>
      <c r="N130" s="1"/>
      <c r="O130" s="1"/>
      <c r="P130" s="1"/>
      <c r="Q130" s="1"/>
      <c r="R130" s="1"/>
      <c r="S130" s="1"/>
      <c r="T130" s="1"/>
      <c r="U130" s="1"/>
      <c r="V130" s="1"/>
      <c r="W130" s="1"/>
      <c r="X130" s="1"/>
      <c r="Y130" s="1"/>
      <c r="Z130" s="1"/>
      <c r="AA130" s="1"/>
      <c r="AB130" s="1"/>
    </row>
    <row r="131" spans="5:28" ht="14.25" hidden="1" customHeight="1">
      <c r="E131" s="3"/>
      <c r="F131" s="1"/>
      <c r="G131" s="1"/>
      <c r="H131" s="1"/>
      <c r="I131" s="1"/>
      <c r="J131" s="1"/>
      <c r="K131" s="1"/>
      <c r="L131" s="1"/>
      <c r="M131" s="1"/>
      <c r="N131" s="1"/>
      <c r="O131" s="1"/>
      <c r="P131" s="1"/>
      <c r="Q131" s="1"/>
      <c r="R131" s="1"/>
      <c r="S131" s="1"/>
      <c r="T131" s="1"/>
      <c r="U131" s="1"/>
      <c r="V131" s="1"/>
      <c r="W131" s="1"/>
      <c r="X131" s="1"/>
      <c r="Y131" s="1"/>
      <c r="Z131" s="1"/>
      <c r="AA131" s="1"/>
      <c r="AB131" s="1"/>
    </row>
    <row r="132" spans="5:28" ht="14.25" hidden="1" customHeight="1">
      <c r="E132" s="3"/>
      <c r="F132" s="1"/>
      <c r="G132" s="1"/>
      <c r="H132" s="1"/>
      <c r="I132" s="1"/>
      <c r="J132" s="1"/>
      <c r="K132" s="1"/>
      <c r="L132" s="1"/>
      <c r="M132" s="1"/>
      <c r="N132" s="1"/>
      <c r="O132" s="1"/>
      <c r="P132" s="1"/>
      <c r="Q132" s="1"/>
      <c r="R132" s="1"/>
      <c r="S132" s="1"/>
      <c r="T132" s="1"/>
      <c r="U132" s="1"/>
      <c r="V132" s="1"/>
      <c r="W132" s="1"/>
      <c r="X132" s="1"/>
      <c r="Y132" s="1"/>
      <c r="Z132" s="1"/>
      <c r="AA132" s="1"/>
      <c r="AB132" s="1"/>
    </row>
    <row r="133" spans="5:28" ht="14.25" hidden="1" customHeight="1">
      <c r="E133" s="3"/>
      <c r="F133" s="1"/>
      <c r="G133" s="1"/>
      <c r="H133" s="1"/>
      <c r="I133" s="1"/>
      <c r="J133" s="1"/>
      <c r="K133" s="1"/>
      <c r="L133" s="1"/>
      <c r="M133" s="1"/>
      <c r="N133" s="1"/>
      <c r="O133" s="1"/>
      <c r="P133" s="1"/>
      <c r="Q133" s="1"/>
      <c r="R133" s="1"/>
      <c r="S133" s="1"/>
      <c r="T133" s="1"/>
      <c r="U133" s="1"/>
      <c r="V133" s="1"/>
      <c r="W133" s="1"/>
      <c r="X133" s="1"/>
      <c r="Y133" s="1"/>
      <c r="Z133" s="1"/>
      <c r="AA133" s="1"/>
      <c r="AB133" s="1"/>
    </row>
    <row r="134" spans="5:28" ht="14.25" hidden="1" customHeight="1">
      <c r="E134" s="3"/>
      <c r="F134" s="1"/>
      <c r="G134" s="1"/>
      <c r="H134" s="1"/>
      <c r="I134" s="1"/>
      <c r="J134" s="1"/>
      <c r="K134" s="1"/>
      <c r="L134" s="1"/>
      <c r="M134" s="1"/>
      <c r="N134" s="1"/>
      <c r="O134" s="1"/>
      <c r="P134" s="1"/>
      <c r="Q134" s="1"/>
      <c r="R134" s="1"/>
      <c r="S134" s="1"/>
      <c r="T134" s="1"/>
      <c r="U134" s="1"/>
      <c r="V134" s="1"/>
      <c r="W134" s="1"/>
      <c r="X134" s="1"/>
      <c r="Y134" s="1"/>
      <c r="Z134" s="1"/>
      <c r="AA134" s="1"/>
      <c r="AB134" s="1"/>
    </row>
    <row r="135" spans="5:28" ht="14.25" hidden="1" customHeight="1">
      <c r="E135" s="3"/>
      <c r="F135" s="1"/>
      <c r="G135" s="1"/>
      <c r="H135" s="1"/>
      <c r="I135" s="1"/>
      <c r="J135" s="1"/>
      <c r="K135" s="1"/>
      <c r="L135" s="1"/>
      <c r="M135" s="1"/>
      <c r="N135" s="1"/>
      <c r="O135" s="1"/>
      <c r="P135" s="1"/>
      <c r="Q135" s="1"/>
      <c r="R135" s="1"/>
      <c r="S135" s="1"/>
      <c r="T135" s="1"/>
      <c r="U135" s="1"/>
      <c r="V135" s="1"/>
      <c r="W135" s="1"/>
      <c r="X135" s="1"/>
      <c r="Y135" s="1"/>
      <c r="Z135" s="1"/>
      <c r="AA135" s="1"/>
      <c r="AB135" s="1"/>
    </row>
    <row r="136" spans="5:28" ht="14.25" hidden="1" customHeight="1">
      <c r="E136" s="3"/>
      <c r="F136" s="1"/>
      <c r="G136" s="1"/>
      <c r="H136" s="1"/>
      <c r="I136" s="1"/>
      <c r="J136" s="1"/>
      <c r="K136" s="1"/>
      <c r="L136" s="1"/>
      <c r="M136" s="1"/>
      <c r="N136" s="1"/>
      <c r="O136" s="1"/>
      <c r="P136" s="1"/>
      <c r="Q136" s="1"/>
      <c r="R136" s="1"/>
      <c r="S136" s="1"/>
      <c r="T136" s="1"/>
      <c r="U136" s="1"/>
      <c r="V136" s="1"/>
      <c r="W136" s="1"/>
      <c r="X136" s="1"/>
      <c r="Y136" s="1"/>
      <c r="Z136" s="1"/>
      <c r="AA136" s="1"/>
      <c r="AB136" s="1"/>
    </row>
    <row r="137" spans="5:28" ht="14.25" hidden="1" customHeight="1">
      <c r="E137" s="3"/>
      <c r="F137" s="1"/>
      <c r="G137" s="1"/>
      <c r="H137" s="1"/>
      <c r="I137" s="1"/>
      <c r="J137" s="1"/>
      <c r="K137" s="1"/>
      <c r="L137" s="1"/>
      <c r="M137" s="1"/>
      <c r="N137" s="1"/>
      <c r="O137" s="1"/>
      <c r="P137" s="1"/>
      <c r="Q137" s="1"/>
      <c r="R137" s="1"/>
      <c r="S137" s="1"/>
      <c r="T137" s="1"/>
      <c r="U137" s="1"/>
      <c r="V137" s="1"/>
      <c r="W137" s="1"/>
      <c r="X137" s="1"/>
      <c r="Y137" s="1"/>
      <c r="Z137" s="1"/>
      <c r="AA137" s="1"/>
      <c r="AB137" s="1"/>
    </row>
    <row r="138" spans="5:28" ht="14.25" hidden="1" customHeight="1">
      <c r="E138" s="3"/>
      <c r="F138" s="1"/>
      <c r="G138" s="1"/>
      <c r="H138" s="1"/>
      <c r="I138" s="1"/>
      <c r="J138" s="1"/>
      <c r="K138" s="1"/>
      <c r="L138" s="1"/>
      <c r="M138" s="1"/>
      <c r="N138" s="1"/>
      <c r="O138" s="1"/>
      <c r="P138" s="1"/>
      <c r="Q138" s="1"/>
      <c r="R138" s="1"/>
      <c r="S138" s="1"/>
      <c r="T138" s="1"/>
      <c r="U138" s="1"/>
      <c r="V138" s="1"/>
      <c r="W138" s="1"/>
      <c r="X138" s="1"/>
      <c r="Y138" s="1"/>
      <c r="Z138" s="1"/>
      <c r="AA138" s="1"/>
      <c r="AB138" s="1"/>
    </row>
    <row r="139" spans="5:28" ht="14.25" hidden="1" customHeight="1">
      <c r="E139" s="3"/>
      <c r="F139" s="1"/>
      <c r="G139" s="1"/>
      <c r="H139" s="1"/>
      <c r="I139" s="1"/>
      <c r="J139" s="1"/>
      <c r="K139" s="1"/>
      <c r="L139" s="1"/>
      <c r="M139" s="1"/>
      <c r="N139" s="1"/>
      <c r="O139" s="1"/>
      <c r="P139" s="1"/>
      <c r="Q139" s="1"/>
      <c r="R139" s="1"/>
      <c r="S139" s="1"/>
      <c r="T139" s="1"/>
      <c r="U139" s="1"/>
      <c r="V139" s="1"/>
      <c r="W139" s="1"/>
      <c r="X139" s="1"/>
      <c r="Y139" s="1"/>
      <c r="Z139" s="1"/>
      <c r="AA139" s="1"/>
      <c r="AB139" s="1"/>
    </row>
    <row r="140" spans="5:28" ht="14.25" hidden="1" customHeight="1">
      <c r="E140" s="3"/>
      <c r="F140" s="1"/>
      <c r="G140" s="1"/>
      <c r="H140" s="1"/>
      <c r="I140" s="1"/>
      <c r="J140" s="1"/>
      <c r="K140" s="1"/>
      <c r="L140" s="1"/>
      <c r="M140" s="1"/>
      <c r="N140" s="1"/>
      <c r="O140" s="1"/>
      <c r="P140" s="1"/>
      <c r="Q140" s="1"/>
      <c r="R140" s="1"/>
      <c r="S140" s="1"/>
      <c r="T140" s="1"/>
      <c r="U140" s="1"/>
      <c r="V140" s="1"/>
      <c r="W140" s="1"/>
      <c r="X140" s="1"/>
      <c r="Y140" s="1"/>
      <c r="Z140" s="1"/>
      <c r="AA140" s="1"/>
      <c r="AB140" s="1"/>
    </row>
    <row r="141" spans="5:28" ht="14.25" hidden="1" customHeight="1">
      <c r="E141" s="3"/>
      <c r="F141" s="1"/>
      <c r="G141" s="1"/>
      <c r="H141" s="1"/>
      <c r="I141" s="1"/>
      <c r="J141" s="1"/>
      <c r="K141" s="1"/>
      <c r="L141" s="1"/>
      <c r="M141" s="1"/>
      <c r="N141" s="1"/>
      <c r="O141" s="1"/>
      <c r="P141" s="1"/>
      <c r="Q141" s="1"/>
      <c r="R141" s="1"/>
      <c r="S141" s="1"/>
      <c r="T141" s="1"/>
      <c r="U141" s="1"/>
      <c r="V141" s="1"/>
      <c r="W141" s="1"/>
      <c r="X141" s="1"/>
      <c r="Y141" s="1"/>
      <c r="Z141" s="1"/>
      <c r="AA141" s="1"/>
      <c r="AB141" s="1"/>
    </row>
    <row r="142" spans="5:28" ht="14.25" hidden="1" customHeight="1">
      <c r="E142" s="3"/>
      <c r="F142" s="1"/>
      <c r="G142" s="1"/>
      <c r="H142" s="1"/>
      <c r="I142" s="1"/>
      <c r="J142" s="1"/>
      <c r="K142" s="1"/>
      <c r="L142" s="1"/>
      <c r="M142" s="1"/>
      <c r="N142" s="1"/>
      <c r="O142" s="1"/>
      <c r="P142" s="1"/>
      <c r="Q142" s="1"/>
      <c r="R142" s="1"/>
      <c r="S142" s="1"/>
      <c r="T142" s="1"/>
      <c r="U142" s="1"/>
      <c r="V142" s="1"/>
      <c r="W142" s="1"/>
      <c r="X142" s="1"/>
      <c r="Y142" s="1"/>
      <c r="Z142" s="1"/>
      <c r="AA142" s="1"/>
      <c r="AB142" s="1"/>
    </row>
    <row r="143" spans="5:28" ht="14.25" hidden="1" customHeight="1">
      <c r="E143" s="3"/>
      <c r="F143" s="1"/>
      <c r="G143" s="1"/>
      <c r="H143" s="1"/>
      <c r="I143" s="1"/>
      <c r="J143" s="1"/>
      <c r="K143" s="1"/>
      <c r="L143" s="1"/>
      <c r="M143" s="1"/>
      <c r="N143" s="1"/>
      <c r="O143" s="1"/>
      <c r="P143" s="1"/>
      <c r="Q143" s="1"/>
      <c r="R143" s="1"/>
      <c r="S143" s="1"/>
      <c r="T143" s="1"/>
      <c r="U143" s="1"/>
      <c r="V143" s="1"/>
      <c r="W143" s="1"/>
      <c r="X143" s="1"/>
      <c r="Y143" s="1"/>
      <c r="Z143" s="1"/>
      <c r="AA143" s="1"/>
      <c r="AB143" s="1"/>
    </row>
    <row r="144" spans="5:28" ht="14.25" hidden="1" customHeight="1">
      <c r="E144" s="3"/>
      <c r="F144" s="1"/>
      <c r="G144" s="1"/>
      <c r="H144" s="1"/>
      <c r="I144" s="1"/>
      <c r="J144" s="1"/>
      <c r="K144" s="1"/>
      <c r="L144" s="1"/>
      <c r="M144" s="1"/>
      <c r="N144" s="1"/>
      <c r="O144" s="1"/>
      <c r="P144" s="1"/>
      <c r="Q144" s="1"/>
      <c r="R144" s="1"/>
      <c r="S144" s="1"/>
      <c r="T144" s="1"/>
      <c r="U144" s="1"/>
      <c r="V144" s="1"/>
      <c r="W144" s="1"/>
      <c r="X144" s="1"/>
      <c r="Y144" s="1"/>
      <c r="Z144" s="1"/>
      <c r="AA144" s="1"/>
      <c r="AB144" s="1"/>
    </row>
    <row r="145" spans="5:28" ht="14.25" hidden="1" customHeight="1">
      <c r="E145" s="3"/>
      <c r="F145" s="1"/>
      <c r="G145" s="1"/>
      <c r="H145" s="1"/>
      <c r="I145" s="1"/>
      <c r="J145" s="1"/>
      <c r="K145" s="1"/>
      <c r="L145" s="1"/>
      <c r="M145" s="1"/>
      <c r="N145" s="1"/>
      <c r="O145" s="1"/>
      <c r="P145" s="1"/>
      <c r="Q145" s="1"/>
      <c r="R145" s="1"/>
      <c r="S145" s="1"/>
      <c r="T145" s="1"/>
      <c r="U145" s="1"/>
      <c r="V145" s="1"/>
      <c r="W145" s="1"/>
      <c r="X145" s="1"/>
      <c r="Y145" s="1"/>
      <c r="Z145" s="1"/>
      <c r="AA145" s="1"/>
      <c r="AB145" s="1"/>
    </row>
    <row r="146" spans="5:28" ht="14.25" hidden="1" customHeight="1">
      <c r="E146" s="3"/>
      <c r="F146" s="1"/>
      <c r="G146" s="1"/>
      <c r="H146" s="1"/>
      <c r="I146" s="1"/>
      <c r="J146" s="1"/>
      <c r="K146" s="1"/>
      <c r="L146" s="1"/>
      <c r="M146" s="1"/>
      <c r="N146" s="1"/>
      <c r="O146" s="1"/>
      <c r="P146" s="1"/>
      <c r="Q146" s="1"/>
      <c r="R146" s="1"/>
      <c r="S146" s="1"/>
      <c r="T146" s="1"/>
      <c r="U146" s="1"/>
      <c r="V146" s="1"/>
      <c r="W146" s="1"/>
      <c r="X146" s="1"/>
      <c r="Y146" s="1"/>
      <c r="Z146" s="1"/>
      <c r="AA146" s="1"/>
      <c r="AB146" s="1"/>
    </row>
    <row r="147" spans="5:28" ht="14.25" hidden="1" customHeight="1">
      <c r="E147" s="3"/>
      <c r="F147" s="1"/>
      <c r="G147" s="1"/>
      <c r="H147" s="1"/>
      <c r="I147" s="1"/>
      <c r="J147" s="1"/>
      <c r="K147" s="1"/>
      <c r="L147" s="1"/>
      <c r="M147" s="1"/>
      <c r="N147" s="1"/>
      <c r="O147" s="1"/>
      <c r="P147" s="1"/>
      <c r="Q147" s="1"/>
      <c r="R147" s="1"/>
      <c r="S147" s="1"/>
      <c r="T147" s="1"/>
      <c r="U147" s="1"/>
      <c r="V147" s="1"/>
      <c r="W147" s="1"/>
      <c r="X147" s="1"/>
      <c r="Y147" s="1"/>
      <c r="Z147" s="1"/>
      <c r="AA147" s="1"/>
      <c r="AB147" s="1"/>
    </row>
    <row r="148" spans="5:28" ht="14.25" hidden="1" customHeight="1">
      <c r="E148" s="3"/>
      <c r="F148" s="1"/>
      <c r="G148" s="1"/>
      <c r="H148" s="1"/>
      <c r="I148" s="1"/>
      <c r="J148" s="1"/>
      <c r="K148" s="1"/>
      <c r="L148" s="1"/>
      <c r="M148" s="1"/>
      <c r="N148" s="1"/>
      <c r="O148" s="1"/>
      <c r="P148" s="1"/>
      <c r="Q148" s="1"/>
      <c r="R148" s="1"/>
      <c r="S148" s="1"/>
      <c r="T148" s="1"/>
      <c r="U148" s="1"/>
      <c r="V148" s="1"/>
      <c r="W148" s="1"/>
      <c r="X148" s="1"/>
      <c r="Y148" s="1"/>
      <c r="Z148" s="1"/>
      <c r="AA148" s="1"/>
      <c r="AB148" s="1"/>
    </row>
    <row r="149" spans="5:28" ht="14.25" hidden="1" customHeight="1">
      <c r="E149" s="3"/>
      <c r="F149" s="1"/>
      <c r="G149" s="1"/>
      <c r="H149" s="1"/>
      <c r="I149" s="1"/>
      <c r="J149" s="1"/>
      <c r="K149" s="1"/>
      <c r="L149" s="1"/>
      <c r="M149" s="1"/>
      <c r="N149" s="1"/>
      <c r="O149" s="1"/>
      <c r="P149" s="1"/>
      <c r="Q149" s="1"/>
      <c r="R149" s="1"/>
      <c r="S149" s="1"/>
      <c r="T149" s="1"/>
      <c r="U149" s="1"/>
      <c r="V149" s="1"/>
      <c r="W149" s="1"/>
      <c r="X149" s="1"/>
      <c r="Y149" s="1"/>
      <c r="Z149" s="1"/>
      <c r="AA149" s="1"/>
      <c r="AB149" s="1"/>
    </row>
    <row r="150" spans="5:28" ht="14.25" hidden="1" customHeight="1">
      <c r="E150" s="3"/>
      <c r="F150" s="1"/>
      <c r="G150" s="1"/>
      <c r="H150" s="1"/>
      <c r="I150" s="1"/>
      <c r="J150" s="1"/>
      <c r="K150" s="1"/>
      <c r="L150" s="1"/>
      <c r="M150" s="1"/>
      <c r="N150" s="1"/>
      <c r="O150" s="1"/>
      <c r="P150" s="1"/>
      <c r="Q150" s="1"/>
      <c r="R150" s="1"/>
      <c r="S150" s="1"/>
      <c r="T150" s="1"/>
      <c r="U150" s="1"/>
      <c r="V150" s="1"/>
      <c r="W150" s="1"/>
      <c r="X150" s="1"/>
      <c r="Y150" s="1"/>
      <c r="Z150" s="1"/>
      <c r="AA150" s="1"/>
      <c r="AB150" s="1"/>
    </row>
    <row r="151" spans="5:28" ht="14.25" hidden="1" customHeight="1">
      <c r="E151" s="3"/>
      <c r="F151" s="1"/>
      <c r="G151" s="1"/>
      <c r="H151" s="1"/>
      <c r="I151" s="1"/>
      <c r="J151" s="1"/>
      <c r="K151" s="1"/>
      <c r="L151" s="1"/>
      <c r="M151" s="1"/>
      <c r="N151" s="1"/>
      <c r="O151" s="1"/>
      <c r="P151" s="1"/>
      <c r="Q151" s="1"/>
      <c r="R151" s="1"/>
      <c r="S151" s="1"/>
      <c r="T151" s="1"/>
      <c r="U151" s="1"/>
      <c r="V151" s="1"/>
      <c r="W151" s="1"/>
      <c r="X151" s="1"/>
      <c r="Y151" s="1"/>
      <c r="Z151" s="1"/>
      <c r="AA151" s="1"/>
      <c r="AB151" s="1"/>
    </row>
    <row r="152" spans="5:28" ht="14.25" hidden="1" customHeight="1">
      <c r="E152" s="3"/>
      <c r="F152" s="1"/>
      <c r="G152" s="1"/>
      <c r="H152" s="1"/>
      <c r="I152" s="1"/>
      <c r="J152" s="1"/>
      <c r="K152" s="1"/>
      <c r="L152" s="1"/>
      <c r="M152" s="1"/>
      <c r="N152" s="1"/>
      <c r="O152" s="1"/>
      <c r="P152" s="1"/>
      <c r="Q152" s="1"/>
      <c r="R152" s="1"/>
      <c r="S152" s="1"/>
      <c r="T152" s="1"/>
      <c r="U152" s="1"/>
      <c r="V152" s="1"/>
      <c r="W152" s="1"/>
      <c r="X152" s="1"/>
      <c r="Y152" s="1"/>
      <c r="Z152" s="1"/>
      <c r="AA152" s="1"/>
      <c r="AB152" s="1"/>
    </row>
    <row r="153" spans="5:28" ht="14.25" hidden="1" customHeight="1">
      <c r="E153" s="3"/>
      <c r="F153" s="1"/>
      <c r="G153" s="1"/>
      <c r="H153" s="1"/>
      <c r="I153" s="1"/>
      <c r="J153" s="1"/>
      <c r="K153" s="1"/>
      <c r="L153" s="1"/>
      <c r="M153" s="1"/>
      <c r="N153" s="1"/>
      <c r="O153" s="1"/>
      <c r="P153" s="1"/>
      <c r="Q153" s="1"/>
      <c r="R153" s="1"/>
      <c r="S153" s="1"/>
      <c r="T153" s="1"/>
      <c r="U153" s="1"/>
      <c r="V153" s="1"/>
      <c r="W153" s="1"/>
      <c r="X153" s="1"/>
      <c r="Y153" s="1"/>
      <c r="Z153" s="1"/>
      <c r="AA153" s="1"/>
      <c r="AB153" s="1"/>
    </row>
    <row r="154" spans="5:28" ht="14.25" hidden="1" customHeight="1">
      <c r="E154" s="3"/>
      <c r="F154" s="1"/>
      <c r="G154" s="1"/>
      <c r="H154" s="1"/>
      <c r="I154" s="1"/>
      <c r="J154" s="1"/>
      <c r="K154" s="1"/>
      <c r="L154" s="1"/>
      <c r="M154" s="1"/>
      <c r="N154" s="1"/>
      <c r="O154" s="1"/>
      <c r="P154" s="1"/>
      <c r="Q154" s="1"/>
      <c r="R154" s="1"/>
      <c r="S154" s="1"/>
      <c r="T154" s="1"/>
      <c r="U154" s="1"/>
      <c r="V154" s="1"/>
      <c r="W154" s="1"/>
      <c r="X154" s="1"/>
      <c r="Y154" s="1"/>
      <c r="Z154" s="1"/>
      <c r="AA154" s="1"/>
      <c r="AB154" s="1"/>
    </row>
    <row r="155" spans="5:28" ht="14.25" hidden="1" customHeight="1">
      <c r="E155" s="3"/>
      <c r="F155" s="1"/>
      <c r="G155" s="1"/>
      <c r="H155" s="1"/>
      <c r="I155" s="1"/>
      <c r="J155" s="1"/>
      <c r="K155" s="1"/>
      <c r="L155" s="1"/>
      <c r="M155" s="1"/>
      <c r="N155" s="1"/>
      <c r="O155" s="1"/>
      <c r="P155" s="1"/>
      <c r="Q155" s="1"/>
      <c r="R155" s="1"/>
      <c r="S155" s="1"/>
      <c r="T155" s="1"/>
      <c r="U155" s="1"/>
      <c r="V155" s="1"/>
      <c r="W155" s="1"/>
      <c r="X155" s="1"/>
      <c r="Y155" s="1"/>
      <c r="Z155" s="1"/>
      <c r="AA155" s="1"/>
      <c r="AB155" s="1"/>
    </row>
    <row r="156" spans="5:28" ht="14.25" hidden="1" customHeight="1">
      <c r="E156" s="3"/>
      <c r="F156" s="1"/>
      <c r="G156" s="1"/>
      <c r="H156" s="1"/>
      <c r="I156" s="1"/>
      <c r="J156" s="1"/>
      <c r="K156" s="1"/>
      <c r="L156" s="1"/>
      <c r="M156" s="1"/>
      <c r="N156" s="1"/>
      <c r="O156" s="1"/>
      <c r="P156" s="1"/>
      <c r="Q156" s="1"/>
      <c r="R156" s="1"/>
      <c r="S156" s="1"/>
      <c r="T156" s="1"/>
      <c r="U156" s="1"/>
      <c r="V156" s="1"/>
      <c r="W156" s="1"/>
      <c r="X156" s="1"/>
      <c r="Y156" s="1"/>
      <c r="Z156" s="1"/>
      <c r="AA156" s="1"/>
      <c r="AB156" s="1"/>
    </row>
    <row r="157" spans="5:28" ht="14.25" hidden="1" customHeight="1">
      <c r="E157" s="3"/>
      <c r="F157" s="1"/>
      <c r="G157" s="1"/>
      <c r="H157" s="1"/>
      <c r="I157" s="1"/>
      <c r="J157" s="1"/>
      <c r="K157" s="1"/>
      <c r="L157" s="1"/>
      <c r="M157" s="1"/>
      <c r="N157" s="1"/>
      <c r="O157" s="1"/>
      <c r="P157" s="1"/>
      <c r="Q157" s="1"/>
      <c r="R157" s="1"/>
      <c r="S157" s="1"/>
      <c r="T157" s="1"/>
      <c r="U157" s="1"/>
      <c r="V157" s="1"/>
      <c r="W157" s="1"/>
      <c r="X157" s="1"/>
      <c r="Y157" s="1"/>
      <c r="Z157" s="1"/>
      <c r="AA157" s="1"/>
      <c r="AB157" s="1"/>
    </row>
    <row r="158" spans="5:28" ht="14.25" hidden="1" customHeight="1">
      <c r="E158" s="3"/>
      <c r="F158" s="1"/>
      <c r="G158" s="1"/>
      <c r="H158" s="1"/>
      <c r="I158" s="1"/>
      <c r="J158" s="1"/>
      <c r="K158" s="1"/>
      <c r="L158" s="1"/>
      <c r="M158" s="1"/>
      <c r="N158" s="1"/>
      <c r="O158" s="1"/>
      <c r="P158" s="1"/>
      <c r="Q158" s="1"/>
      <c r="R158" s="1"/>
      <c r="S158" s="1"/>
      <c r="T158" s="1"/>
      <c r="U158" s="1"/>
      <c r="V158" s="1"/>
      <c r="W158" s="1"/>
      <c r="X158" s="1"/>
      <c r="Y158" s="1"/>
      <c r="Z158" s="1"/>
      <c r="AA158" s="1"/>
      <c r="AB158" s="1"/>
    </row>
    <row r="159" spans="5:28" ht="14.25" hidden="1" customHeight="1">
      <c r="E159" s="3"/>
      <c r="F159" s="1"/>
      <c r="G159" s="1"/>
      <c r="H159" s="1"/>
      <c r="I159" s="1"/>
      <c r="J159" s="1"/>
      <c r="K159" s="1"/>
      <c r="L159" s="1"/>
      <c r="M159" s="1"/>
      <c r="N159" s="1"/>
      <c r="O159" s="1"/>
      <c r="P159" s="1"/>
      <c r="Q159" s="1"/>
      <c r="R159" s="1"/>
      <c r="S159" s="1"/>
      <c r="T159" s="1"/>
      <c r="U159" s="1"/>
      <c r="V159" s="1"/>
      <c r="W159" s="1"/>
      <c r="X159" s="1"/>
      <c r="Y159" s="1"/>
      <c r="Z159" s="1"/>
      <c r="AA159" s="1"/>
      <c r="AB159" s="1"/>
    </row>
    <row r="160" spans="5:28" ht="14.25" hidden="1" customHeight="1">
      <c r="E160" s="3"/>
      <c r="F160" s="1"/>
      <c r="G160" s="1"/>
      <c r="H160" s="1"/>
      <c r="I160" s="1"/>
      <c r="J160" s="1"/>
      <c r="K160" s="1"/>
      <c r="L160" s="1"/>
      <c r="M160" s="1"/>
      <c r="N160" s="1"/>
      <c r="O160" s="1"/>
      <c r="P160" s="1"/>
      <c r="Q160" s="1"/>
      <c r="R160" s="1"/>
      <c r="S160" s="1"/>
      <c r="T160" s="1"/>
      <c r="U160" s="1"/>
      <c r="V160" s="1"/>
      <c r="W160" s="1"/>
      <c r="X160" s="1"/>
      <c r="Y160" s="1"/>
      <c r="Z160" s="1"/>
      <c r="AA160" s="1"/>
      <c r="AB160" s="1"/>
    </row>
    <row r="161" spans="5:28" ht="14.25" hidden="1" customHeight="1">
      <c r="E161" s="3"/>
      <c r="F161" s="1"/>
      <c r="G161" s="1"/>
      <c r="H161" s="1"/>
      <c r="I161" s="1"/>
      <c r="J161" s="1"/>
      <c r="K161" s="1"/>
      <c r="L161" s="1"/>
      <c r="M161" s="1"/>
      <c r="N161" s="1"/>
      <c r="O161" s="1"/>
      <c r="P161" s="1"/>
      <c r="Q161" s="1"/>
      <c r="R161" s="1"/>
      <c r="S161" s="1"/>
      <c r="T161" s="1"/>
      <c r="U161" s="1"/>
      <c r="V161" s="1"/>
      <c r="W161" s="1"/>
      <c r="X161" s="1"/>
      <c r="Y161" s="1"/>
      <c r="Z161" s="1"/>
      <c r="AA161" s="1"/>
      <c r="AB161" s="1"/>
    </row>
    <row r="162" spans="5:28" ht="14.25" hidden="1" customHeight="1">
      <c r="E162" s="3"/>
      <c r="F162" s="1"/>
      <c r="G162" s="1"/>
      <c r="H162" s="1"/>
      <c r="I162" s="1"/>
      <c r="J162" s="1"/>
      <c r="K162" s="1"/>
      <c r="L162" s="1"/>
      <c r="M162" s="1"/>
      <c r="N162" s="1"/>
      <c r="O162" s="1"/>
      <c r="P162" s="1"/>
      <c r="Q162" s="1"/>
      <c r="R162" s="1"/>
      <c r="S162" s="1"/>
      <c r="T162" s="1"/>
      <c r="U162" s="1"/>
      <c r="V162" s="1"/>
      <c r="W162" s="1"/>
      <c r="X162" s="1"/>
      <c r="Y162" s="1"/>
      <c r="Z162" s="1"/>
      <c r="AA162" s="1"/>
      <c r="AB162" s="1"/>
    </row>
    <row r="163" spans="5:28" ht="14.25" hidden="1" customHeight="1">
      <c r="E163" s="3"/>
      <c r="F163" s="1"/>
      <c r="G163" s="1"/>
      <c r="H163" s="1"/>
      <c r="I163" s="1"/>
      <c r="J163" s="1"/>
      <c r="K163" s="1"/>
      <c r="L163" s="1"/>
      <c r="M163" s="1"/>
      <c r="N163" s="1"/>
      <c r="O163" s="1"/>
      <c r="P163" s="1"/>
      <c r="Q163" s="1"/>
      <c r="R163" s="1"/>
      <c r="S163" s="1"/>
      <c r="T163" s="1"/>
      <c r="U163" s="1"/>
      <c r="V163" s="1"/>
      <c r="W163" s="1"/>
      <c r="X163" s="1"/>
      <c r="Y163" s="1"/>
      <c r="Z163" s="1"/>
      <c r="AA163" s="1"/>
      <c r="AB163" s="1"/>
    </row>
    <row r="164" spans="5:28" ht="14.25" hidden="1" customHeight="1">
      <c r="E164" s="3"/>
      <c r="F164" s="1"/>
      <c r="G164" s="1"/>
      <c r="H164" s="1"/>
      <c r="I164" s="1"/>
      <c r="J164" s="1"/>
      <c r="K164" s="1"/>
      <c r="L164" s="1"/>
      <c r="M164" s="1"/>
      <c r="N164" s="1"/>
      <c r="O164" s="1"/>
      <c r="P164" s="1"/>
      <c r="Q164" s="1"/>
      <c r="R164" s="1"/>
      <c r="S164" s="1"/>
      <c r="T164" s="1"/>
      <c r="U164" s="1"/>
      <c r="V164" s="1"/>
      <c r="W164" s="1"/>
      <c r="X164" s="1"/>
      <c r="Y164" s="1"/>
      <c r="Z164" s="1"/>
      <c r="AA164" s="1"/>
      <c r="AB164" s="1"/>
    </row>
    <row r="165" spans="5:28" ht="14.25" hidden="1" customHeight="1">
      <c r="E165" s="3"/>
      <c r="F165" s="1"/>
      <c r="G165" s="1"/>
      <c r="H165" s="1"/>
      <c r="I165" s="1"/>
      <c r="J165" s="1"/>
      <c r="K165" s="1"/>
      <c r="L165" s="1"/>
      <c r="M165" s="1"/>
      <c r="N165" s="1"/>
      <c r="O165" s="1"/>
      <c r="P165" s="1"/>
      <c r="Q165" s="1"/>
      <c r="R165" s="1"/>
      <c r="S165" s="1"/>
      <c r="T165" s="1"/>
      <c r="U165" s="1"/>
      <c r="V165" s="1"/>
      <c r="W165" s="1"/>
      <c r="X165" s="1"/>
      <c r="Y165" s="1"/>
      <c r="Z165" s="1"/>
      <c r="AA165" s="1"/>
      <c r="AB165" s="1"/>
    </row>
    <row r="166" spans="5:28" ht="14.25" hidden="1" customHeight="1">
      <c r="E166" s="3"/>
      <c r="F166" s="1"/>
      <c r="G166" s="1"/>
      <c r="H166" s="1"/>
      <c r="I166" s="1"/>
      <c r="J166" s="1"/>
      <c r="K166" s="1"/>
      <c r="L166" s="1"/>
      <c r="M166" s="1"/>
      <c r="N166" s="1"/>
      <c r="O166" s="1"/>
      <c r="P166" s="1"/>
      <c r="Q166" s="1"/>
      <c r="R166" s="1"/>
      <c r="S166" s="1"/>
      <c r="T166" s="1"/>
      <c r="U166" s="1"/>
      <c r="V166" s="1"/>
      <c r="W166" s="1"/>
      <c r="X166" s="1"/>
      <c r="Y166" s="1"/>
      <c r="Z166" s="1"/>
      <c r="AA166" s="1"/>
      <c r="AB166" s="1"/>
    </row>
    <row r="167" spans="5:28" ht="14.25" hidden="1" customHeight="1">
      <c r="E167" s="3"/>
      <c r="F167" s="1"/>
      <c r="G167" s="1"/>
      <c r="H167" s="1"/>
      <c r="I167" s="1"/>
      <c r="J167" s="1"/>
      <c r="K167" s="1"/>
      <c r="L167" s="1"/>
      <c r="M167" s="1"/>
      <c r="N167" s="1"/>
      <c r="O167" s="1"/>
      <c r="P167" s="1"/>
      <c r="Q167" s="1"/>
      <c r="R167" s="1"/>
      <c r="S167" s="1"/>
      <c r="T167" s="1"/>
      <c r="U167" s="1"/>
      <c r="V167" s="1"/>
      <c r="W167" s="1"/>
      <c r="X167" s="1"/>
      <c r="Y167" s="1"/>
      <c r="Z167" s="1"/>
      <c r="AA167" s="1"/>
      <c r="AB167" s="1"/>
    </row>
    <row r="168" spans="5:28" ht="14.25" hidden="1" customHeight="1">
      <c r="E168" s="3"/>
      <c r="F168" s="1"/>
      <c r="G168" s="1"/>
      <c r="H168" s="1"/>
      <c r="I168" s="1"/>
      <c r="J168" s="1"/>
      <c r="K168" s="1"/>
      <c r="L168" s="1"/>
      <c r="M168" s="1"/>
      <c r="N168" s="1"/>
      <c r="O168" s="1"/>
      <c r="P168" s="1"/>
      <c r="Q168" s="1"/>
      <c r="R168" s="1"/>
      <c r="S168" s="1"/>
      <c r="T168" s="1"/>
      <c r="U168" s="1"/>
      <c r="V168" s="1"/>
      <c r="W168" s="1"/>
      <c r="X168" s="1"/>
      <c r="Y168" s="1"/>
      <c r="Z168" s="1"/>
      <c r="AA168" s="1"/>
      <c r="AB168" s="1"/>
    </row>
    <row r="169" spans="5:28" ht="14.25" hidden="1" customHeight="1">
      <c r="E169" s="3"/>
      <c r="F169" s="1"/>
      <c r="G169" s="1"/>
      <c r="H169" s="1"/>
      <c r="I169" s="1"/>
      <c r="J169" s="1"/>
      <c r="K169" s="1"/>
      <c r="L169" s="1"/>
      <c r="M169" s="1"/>
      <c r="N169" s="1"/>
      <c r="O169" s="1"/>
      <c r="P169" s="1"/>
      <c r="Q169" s="1"/>
      <c r="R169" s="1"/>
      <c r="S169" s="1"/>
      <c r="T169" s="1"/>
      <c r="U169" s="1"/>
      <c r="V169" s="1"/>
      <c r="W169" s="1"/>
      <c r="X169" s="1"/>
      <c r="Y169" s="1"/>
      <c r="Z169" s="1"/>
      <c r="AA169" s="1"/>
      <c r="AB169" s="1"/>
    </row>
    <row r="170" spans="5:28" ht="14.25" hidden="1" customHeight="1">
      <c r="E170" s="3"/>
      <c r="F170" s="1"/>
      <c r="G170" s="1"/>
      <c r="H170" s="1"/>
      <c r="I170" s="1"/>
      <c r="J170" s="1"/>
      <c r="K170" s="1"/>
      <c r="L170" s="1"/>
      <c r="M170" s="1"/>
      <c r="N170" s="1"/>
      <c r="O170" s="1"/>
      <c r="P170" s="1"/>
      <c r="Q170" s="1"/>
      <c r="R170" s="1"/>
      <c r="S170" s="1"/>
      <c r="T170" s="1"/>
      <c r="U170" s="1"/>
      <c r="V170" s="1"/>
      <c r="W170" s="1"/>
      <c r="X170" s="1"/>
      <c r="Y170" s="1"/>
      <c r="Z170" s="1"/>
      <c r="AA170" s="1"/>
      <c r="AB170" s="1"/>
    </row>
    <row r="171" spans="5:28" ht="14.25" hidden="1" customHeight="1">
      <c r="E171" s="3"/>
      <c r="F171" s="1"/>
      <c r="G171" s="1"/>
      <c r="H171" s="1"/>
      <c r="I171" s="1"/>
      <c r="J171" s="1"/>
      <c r="K171" s="1"/>
      <c r="L171" s="1"/>
      <c r="M171" s="1"/>
      <c r="N171" s="1"/>
      <c r="O171" s="1"/>
      <c r="P171" s="1"/>
      <c r="Q171" s="1"/>
      <c r="R171" s="1"/>
      <c r="S171" s="1"/>
      <c r="T171" s="1"/>
      <c r="U171" s="1"/>
      <c r="V171" s="1"/>
      <c r="W171" s="1"/>
      <c r="X171" s="1"/>
      <c r="Y171" s="1"/>
      <c r="Z171" s="1"/>
      <c r="AA171" s="1"/>
      <c r="AB171" s="1"/>
    </row>
    <row r="172" spans="5:28" ht="14.25" hidden="1" customHeight="1">
      <c r="E172" s="3"/>
      <c r="F172" s="1"/>
      <c r="G172" s="1"/>
      <c r="H172" s="1"/>
      <c r="I172" s="1"/>
      <c r="J172" s="1"/>
      <c r="K172" s="1"/>
      <c r="L172" s="1"/>
      <c r="M172" s="1"/>
      <c r="N172" s="1"/>
      <c r="O172" s="1"/>
      <c r="P172" s="1"/>
      <c r="Q172" s="1"/>
      <c r="R172" s="1"/>
      <c r="S172" s="1"/>
      <c r="T172" s="1"/>
      <c r="U172" s="1"/>
      <c r="V172" s="1"/>
      <c r="W172" s="1"/>
      <c r="X172" s="1"/>
      <c r="Y172" s="1"/>
      <c r="Z172" s="1"/>
      <c r="AA172" s="1"/>
      <c r="AB172" s="1"/>
    </row>
    <row r="173" spans="5:28" ht="14.25" hidden="1" customHeight="1">
      <c r="E173" s="3"/>
      <c r="F173" s="1"/>
      <c r="G173" s="1"/>
      <c r="H173" s="1"/>
      <c r="I173" s="1"/>
      <c r="J173" s="1"/>
      <c r="K173" s="1"/>
      <c r="L173" s="1"/>
      <c r="M173" s="1"/>
      <c r="N173" s="1"/>
      <c r="O173" s="1"/>
      <c r="P173" s="1"/>
      <c r="Q173" s="1"/>
      <c r="R173" s="1"/>
      <c r="S173" s="1"/>
      <c r="T173" s="1"/>
      <c r="U173" s="1"/>
      <c r="V173" s="1"/>
      <c r="W173" s="1"/>
      <c r="X173" s="1"/>
      <c r="Y173" s="1"/>
      <c r="Z173" s="1"/>
      <c r="AA173" s="1"/>
      <c r="AB173" s="1"/>
    </row>
    <row r="174" spans="5:28" ht="14.25" hidden="1" customHeight="1">
      <c r="E174" s="3"/>
      <c r="F174" s="1"/>
      <c r="G174" s="1"/>
      <c r="H174" s="1"/>
      <c r="I174" s="1"/>
      <c r="J174" s="1"/>
      <c r="K174" s="1"/>
      <c r="L174" s="1"/>
      <c r="M174" s="1"/>
      <c r="N174" s="1"/>
      <c r="O174" s="1"/>
      <c r="P174" s="1"/>
      <c r="Q174" s="1"/>
      <c r="R174" s="1"/>
      <c r="S174" s="1"/>
      <c r="T174" s="1"/>
      <c r="U174" s="1"/>
      <c r="V174" s="1"/>
      <c r="W174" s="1"/>
      <c r="X174" s="1"/>
      <c r="Y174" s="1"/>
      <c r="Z174" s="1"/>
      <c r="AA174" s="1"/>
      <c r="AB174" s="1"/>
    </row>
    <row r="175" spans="5:28" ht="14.25" hidden="1" customHeight="1">
      <c r="E175" s="3"/>
      <c r="F175" s="1"/>
      <c r="G175" s="1"/>
      <c r="H175" s="1"/>
      <c r="I175" s="1"/>
      <c r="J175" s="1"/>
      <c r="K175" s="1"/>
      <c r="L175" s="1"/>
      <c r="M175" s="1"/>
      <c r="N175" s="1"/>
      <c r="O175" s="1"/>
      <c r="P175" s="1"/>
      <c r="Q175" s="1"/>
      <c r="R175" s="1"/>
      <c r="S175" s="1"/>
      <c r="T175" s="1"/>
      <c r="U175" s="1"/>
      <c r="V175" s="1"/>
      <c r="W175" s="1"/>
      <c r="X175" s="1"/>
      <c r="Y175" s="1"/>
      <c r="Z175" s="1"/>
      <c r="AA175" s="1"/>
      <c r="AB175" s="1"/>
    </row>
    <row r="176" spans="5:28" ht="14.25" hidden="1" customHeight="1">
      <c r="E176" s="3"/>
      <c r="F176" s="1"/>
      <c r="G176" s="1"/>
      <c r="H176" s="1"/>
      <c r="I176" s="1"/>
      <c r="J176" s="1"/>
      <c r="K176" s="1"/>
      <c r="L176" s="1"/>
      <c r="M176" s="1"/>
      <c r="N176" s="1"/>
      <c r="O176" s="1"/>
      <c r="P176" s="1"/>
      <c r="Q176" s="1"/>
      <c r="R176" s="1"/>
      <c r="S176" s="1"/>
      <c r="T176" s="1"/>
      <c r="U176" s="1"/>
      <c r="V176" s="1"/>
      <c r="W176" s="1"/>
      <c r="X176" s="1"/>
      <c r="Y176" s="1"/>
      <c r="Z176" s="1"/>
      <c r="AA176" s="1"/>
      <c r="AB176" s="1"/>
    </row>
    <row r="177" spans="5:28" ht="14.25" hidden="1" customHeight="1">
      <c r="E177" s="3"/>
      <c r="F177" s="1"/>
      <c r="G177" s="1"/>
      <c r="H177" s="1"/>
      <c r="I177" s="1"/>
      <c r="J177" s="1"/>
      <c r="K177" s="1"/>
      <c r="L177" s="1"/>
      <c r="M177" s="1"/>
      <c r="N177" s="1"/>
      <c r="O177" s="1"/>
      <c r="P177" s="1"/>
      <c r="Q177" s="1"/>
      <c r="R177" s="1"/>
      <c r="S177" s="1"/>
      <c r="T177" s="1"/>
      <c r="U177" s="1"/>
      <c r="V177" s="1"/>
      <c r="W177" s="1"/>
      <c r="X177" s="1"/>
      <c r="Y177" s="1"/>
      <c r="Z177" s="1"/>
      <c r="AA177" s="1"/>
      <c r="AB177" s="1"/>
    </row>
    <row r="178" spans="5:28" ht="14.25" hidden="1" customHeight="1">
      <c r="E178" s="3"/>
      <c r="F178" s="1"/>
      <c r="G178" s="1"/>
      <c r="H178" s="1"/>
      <c r="I178" s="1"/>
      <c r="J178" s="1"/>
      <c r="K178" s="1"/>
      <c r="L178" s="1"/>
      <c r="M178" s="1"/>
      <c r="N178" s="1"/>
      <c r="O178" s="1"/>
      <c r="P178" s="1"/>
      <c r="Q178" s="1"/>
      <c r="R178" s="1"/>
      <c r="S178" s="1"/>
      <c r="T178" s="1"/>
      <c r="U178" s="1"/>
      <c r="V178" s="1"/>
      <c r="W178" s="1"/>
      <c r="X178" s="1"/>
      <c r="Y178" s="1"/>
      <c r="Z178" s="1"/>
      <c r="AA178" s="1"/>
      <c r="AB178" s="1"/>
    </row>
    <row r="179" spans="5:28" ht="14.25" hidden="1" customHeight="1">
      <c r="E179" s="3"/>
      <c r="F179" s="1"/>
      <c r="G179" s="1"/>
      <c r="H179" s="1"/>
      <c r="I179" s="1"/>
      <c r="J179" s="1"/>
      <c r="K179" s="1"/>
      <c r="L179" s="1"/>
      <c r="M179" s="1"/>
      <c r="N179" s="1"/>
      <c r="O179" s="1"/>
      <c r="P179" s="1"/>
      <c r="Q179" s="1"/>
      <c r="R179" s="1"/>
      <c r="S179" s="1"/>
      <c r="T179" s="1"/>
      <c r="U179" s="1"/>
      <c r="V179" s="1"/>
      <c r="W179" s="1"/>
      <c r="X179" s="1"/>
      <c r="Y179" s="1"/>
      <c r="Z179" s="1"/>
      <c r="AA179" s="1"/>
      <c r="AB179" s="1"/>
    </row>
    <row r="180" spans="5:28" ht="14.25" hidden="1" customHeight="1">
      <c r="E180" s="3"/>
      <c r="F180" s="1"/>
      <c r="G180" s="1"/>
      <c r="H180" s="1"/>
      <c r="I180" s="1"/>
      <c r="J180" s="1"/>
      <c r="K180" s="1"/>
      <c r="L180" s="1"/>
      <c r="M180" s="1"/>
      <c r="N180" s="1"/>
      <c r="O180" s="1"/>
      <c r="P180" s="1"/>
      <c r="Q180" s="1"/>
      <c r="R180" s="1"/>
      <c r="S180" s="1"/>
      <c r="T180" s="1"/>
      <c r="U180" s="1"/>
      <c r="V180" s="1"/>
      <c r="W180" s="1"/>
      <c r="X180" s="1"/>
      <c r="Y180" s="1"/>
      <c r="Z180" s="1"/>
      <c r="AA180" s="1"/>
      <c r="AB180" s="1"/>
    </row>
    <row r="181" spans="5:28" ht="14.25" hidden="1" customHeight="1">
      <c r="E181" s="3"/>
      <c r="F181" s="1"/>
      <c r="G181" s="1"/>
      <c r="H181" s="1"/>
      <c r="I181" s="1"/>
      <c r="J181" s="1"/>
      <c r="K181" s="1"/>
      <c r="L181" s="1"/>
      <c r="M181" s="1"/>
      <c r="N181" s="1"/>
      <c r="O181" s="1"/>
      <c r="P181" s="1"/>
      <c r="Q181" s="1"/>
      <c r="R181" s="1"/>
      <c r="S181" s="1"/>
      <c r="T181" s="1"/>
      <c r="U181" s="1"/>
      <c r="V181" s="1"/>
      <c r="W181" s="1"/>
      <c r="X181" s="1"/>
      <c r="Y181" s="1"/>
      <c r="Z181" s="1"/>
      <c r="AA181" s="1"/>
      <c r="AB181" s="1"/>
    </row>
    <row r="182" spans="5:28" ht="14.25" hidden="1" customHeight="1">
      <c r="E182" s="3"/>
      <c r="F182" s="1"/>
      <c r="G182" s="1"/>
      <c r="H182" s="1"/>
      <c r="I182" s="1"/>
      <c r="J182" s="1"/>
      <c r="K182" s="1"/>
      <c r="L182" s="1"/>
      <c r="M182" s="1"/>
      <c r="N182" s="1"/>
      <c r="O182" s="1"/>
      <c r="P182" s="1"/>
      <c r="Q182" s="1"/>
      <c r="R182" s="1"/>
      <c r="S182" s="1"/>
      <c r="T182" s="1"/>
      <c r="U182" s="1"/>
      <c r="V182" s="1"/>
      <c r="W182" s="1"/>
      <c r="X182" s="1"/>
      <c r="Y182" s="1"/>
      <c r="Z182" s="1"/>
      <c r="AA182" s="1"/>
      <c r="AB182" s="1"/>
    </row>
    <row r="183" spans="5:28" ht="14.25" hidden="1" customHeight="1">
      <c r="E183" s="3"/>
      <c r="F183" s="1"/>
      <c r="G183" s="1"/>
      <c r="H183" s="1"/>
      <c r="I183" s="1"/>
      <c r="J183" s="1"/>
      <c r="K183" s="1"/>
      <c r="L183" s="1"/>
      <c r="M183" s="1"/>
      <c r="N183" s="1"/>
      <c r="O183" s="1"/>
      <c r="P183" s="1"/>
      <c r="Q183" s="1"/>
      <c r="R183" s="1"/>
      <c r="S183" s="1"/>
      <c r="T183" s="1"/>
      <c r="U183" s="1"/>
      <c r="V183" s="1"/>
      <c r="W183" s="1"/>
      <c r="X183" s="1"/>
      <c r="Y183" s="1"/>
      <c r="Z183" s="1"/>
      <c r="AA183" s="1"/>
      <c r="AB183" s="1"/>
    </row>
    <row r="184" spans="5:28" ht="14.25" hidden="1" customHeight="1">
      <c r="E184" s="3"/>
      <c r="F184" s="1"/>
      <c r="G184" s="1"/>
      <c r="H184" s="1"/>
      <c r="I184" s="1"/>
      <c r="J184" s="1"/>
      <c r="K184" s="1"/>
      <c r="L184" s="1"/>
      <c r="M184" s="1"/>
      <c r="N184" s="1"/>
      <c r="O184" s="1"/>
      <c r="P184" s="1"/>
      <c r="Q184" s="1"/>
      <c r="R184" s="1"/>
      <c r="S184" s="1"/>
      <c r="T184" s="1"/>
      <c r="U184" s="1"/>
      <c r="V184" s="1"/>
      <c r="W184" s="1"/>
      <c r="X184" s="1"/>
      <c r="Y184" s="1"/>
      <c r="Z184" s="1"/>
      <c r="AA184" s="1"/>
      <c r="AB184" s="1"/>
    </row>
    <row r="185" spans="5:28" ht="14.25" hidden="1" customHeight="1">
      <c r="E185" s="3"/>
      <c r="F185" s="1"/>
      <c r="G185" s="1"/>
      <c r="H185" s="1"/>
      <c r="I185" s="1"/>
      <c r="J185" s="1"/>
      <c r="K185" s="1"/>
      <c r="L185" s="1"/>
      <c r="M185" s="1"/>
      <c r="N185" s="1"/>
      <c r="O185" s="1"/>
      <c r="P185" s="1"/>
      <c r="Q185" s="1"/>
      <c r="R185" s="1"/>
      <c r="S185" s="1"/>
      <c r="T185" s="1"/>
      <c r="U185" s="1"/>
      <c r="V185" s="1"/>
      <c r="W185" s="1"/>
      <c r="X185" s="1"/>
      <c r="Y185" s="1"/>
      <c r="Z185" s="1"/>
      <c r="AA185" s="1"/>
      <c r="AB185" s="1"/>
    </row>
    <row r="186" spans="5:28" ht="14.25" hidden="1" customHeight="1">
      <c r="E186" s="3"/>
      <c r="F186" s="1"/>
      <c r="G186" s="1"/>
      <c r="H186" s="1"/>
      <c r="I186" s="1"/>
      <c r="J186" s="1"/>
      <c r="K186" s="1"/>
      <c r="L186" s="1"/>
      <c r="M186" s="1"/>
      <c r="N186" s="1"/>
      <c r="O186" s="1"/>
      <c r="P186" s="1"/>
      <c r="Q186" s="1"/>
      <c r="R186" s="1"/>
      <c r="S186" s="1"/>
      <c r="T186" s="1"/>
      <c r="U186" s="1"/>
      <c r="V186" s="1"/>
      <c r="W186" s="1"/>
      <c r="X186" s="1"/>
      <c r="Y186" s="1"/>
      <c r="Z186" s="1"/>
      <c r="AA186" s="1"/>
      <c r="AB186" s="1"/>
    </row>
    <row r="187" spans="5:28" ht="14.25" hidden="1" customHeight="1">
      <c r="E187" s="3"/>
      <c r="F187" s="1"/>
      <c r="G187" s="1"/>
      <c r="H187" s="1"/>
      <c r="I187" s="1"/>
      <c r="J187" s="1"/>
      <c r="K187" s="1"/>
      <c r="L187" s="1"/>
      <c r="M187" s="1"/>
      <c r="N187" s="1"/>
      <c r="O187" s="1"/>
      <c r="P187" s="1"/>
      <c r="Q187" s="1"/>
      <c r="R187" s="1"/>
      <c r="S187" s="1"/>
      <c r="T187" s="1"/>
      <c r="U187" s="1"/>
      <c r="V187" s="1"/>
      <c r="W187" s="1"/>
      <c r="X187" s="1"/>
      <c r="Y187" s="1"/>
      <c r="Z187" s="1"/>
      <c r="AA187" s="1"/>
      <c r="AB187" s="1"/>
    </row>
    <row r="188" spans="5:28" ht="14.25" hidden="1" customHeight="1">
      <c r="E188" s="3"/>
      <c r="F188" s="1"/>
      <c r="G188" s="1"/>
      <c r="H188" s="1"/>
      <c r="I188" s="1"/>
      <c r="J188" s="1"/>
      <c r="K188" s="1"/>
      <c r="L188" s="1"/>
      <c r="M188" s="1"/>
      <c r="N188" s="1"/>
      <c r="O188" s="1"/>
      <c r="P188" s="1"/>
      <c r="Q188" s="1"/>
      <c r="R188" s="1"/>
      <c r="S188" s="1"/>
      <c r="T188" s="1"/>
      <c r="U188" s="1"/>
      <c r="V188" s="1"/>
      <c r="W188" s="1"/>
      <c r="X188" s="1"/>
      <c r="Y188" s="1"/>
      <c r="Z188" s="1"/>
      <c r="AA188" s="1"/>
      <c r="AB188" s="1"/>
    </row>
    <row r="189" spans="5:28" ht="14.25" hidden="1" customHeight="1">
      <c r="E189" s="3"/>
      <c r="F189" s="1"/>
      <c r="G189" s="1"/>
      <c r="H189" s="1"/>
      <c r="I189" s="1"/>
      <c r="J189" s="1"/>
      <c r="K189" s="1"/>
      <c r="L189" s="1"/>
      <c r="M189" s="1"/>
      <c r="N189" s="1"/>
      <c r="O189" s="1"/>
      <c r="P189" s="1"/>
      <c r="Q189" s="1"/>
      <c r="R189" s="1"/>
      <c r="S189" s="1"/>
      <c r="T189" s="1"/>
      <c r="U189" s="1"/>
      <c r="V189" s="1"/>
      <c r="W189" s="1"/>
      <c r="X189" s="1"/>
      <c r="Y189" s="1"/>
      <c r="Z189" s="1"/>
      <c r="AA189" s="1"/>
      <c r="AB189" s="1"/>
    </row>
    <row r="190" spans="5:28" ht="14.25" hidden="1" customHeight="1">
      <c r="E190" s="3"/>
      <c r="F190" s="1"/>
      <c r="G190" s="1"/>
      <c r="H190" s="1"/>
      <c r="I190" s="1"/>
      <c r="J190" s="1"/>
      <c r="K190" s="1"/>
      <c r="L190" s="1"/>
      <c r="M190" s="1"/>
      <c r="N190" s="1"/>
      <c r="O190" s="1"/>
      <c r="P190" s="1"/>
      <c r="Q190" s="1"/>
      <c r="R190" s="1"/>
      <c r="S190" s="1"/>
      <c r="T190" s="1"/>
      <c r="U190" s="1"/>
      <c r="V190" s="1"/>
      <c r="W190" s="1"/>
      <c r="X190" s="1"/>
      <c r="Y190" s="1"/>
      <c r="Z190" s="1"/>
      <c r="AA190" s="1"/>
      <c r="AB190" s="1"/>
    </row>
    <row r="191" spans="5:28" ht="14.25" hidden="1" customHeight="1">
      <c r="E191" s="3"/>
      <c r="F191" s="1"/>
      <c r="G191" s="1"/>
      <c r="H191" s="1"/>
      <c r="I191" s="1"/>
      <c r="J191" s="1"/>
      <c r="K191" s="1"/>
      <c r="L191" s="1"/>
      <c r="M191" s="1"/>
      <c r="N191" s="1"/>
      <c r="O191" s="1"/>
      <c r="P191" s="1"/>
      <c r="Q191" s="1"/>
      <c r="R191" s="1"/>
      <c r="S191" s="1"/>
      <c r="T191" s="1"/>
      <c r="U191" s="1"/>
      <c r="V191" s="1"/>
      <c r="W191" s="1"/>
      <c r="X191" s="1"/>
      <c r="Y191" s="1"/>
      <c r="Z191" s="1"/>
      <c r="AA191" s="1"/>
      <c r="AB191" s="1"/>
    </row>
    <row r="192" spans="5:28" ht="14.25" hidden="1" customHeight="1">
      <c r="E192" s="3"/>
      <c r="F192" s="1"/>
      <c r="G192" s="1"/>
      <c r="H192" s="1"/>
      <c r="I192" s="1"/>
      <c r="J192" s="1"/>
      <c r="K192" s="1"/>
      <c r="L192" s="1"/>
      <c r="M192" s="1"/>
      <c r="N192" s="1"/>
      <c r="O192" s="1"/>
      <c r="P192" s="1"/>
      <c r="Q192" s="1"/>
      <c r="R192" s="1"/>
      <c r="S192" s="1"/>
      <c r="T192" s="1"/>
      <c r="U192" s="1"/>
      <c r="V192" s="1"/>
      <c r="W192" s="1"/>
      <c r="X192" s="1"/>
      <c r="Y192" s="1"/>
      <c r="Z192" s="1"/>
      <c r="AA192" s="1"/>
      <c r="AB192" s="1"/>
    </row>
    <row r="193" spans="5:28" ht="14.25" hidden="1" customHeight="1">
      <c r="E193" s="3"/>
      <c r="F193" s="1"/>
      <c r="G193" s="1"/>
      <c r="H193" s="1"/>
      <c r="I193" s="1"/>
      <c r="J193" s="1"/>
      <c r="K193" s="1"/>
      <c r="L193" s="1"/>
      <c r="M193" s="1"/>
      <c r="N193" s="1"/>
      <c r="O193" s="1"/>
      <c r="P193" s="1"/>
      <c r="Q193" s="1"/>
      <c r="R193" s="1"/>
      <c r="S193" s="1"/>
      <c r="T193" s="1"/>
      <c r="U193" s="1"/>
      <c r="V193" s="1"/>
      <c r="W193" s="1"/>
      <c r="X193" s="1"/>
      <c r="Y193" s="1"/>
      <c r="Z193" s="1"/>
      <c r="AA193" s="1"/>
      <c r="AB193" s="1"/>
    </row>
    <row r="194" spans="5:28" ht="14.25" hidden="1" customHeight="1">
      <c r="E194" s="3"/>
      <c r="F194" s="1"/>
      <c r="G194" s="1"/>
      <c r="H194" s="1"/>
      <c r="I194" s="1"/>
      <c r="J194" s="1"/>
      <c r="K194" s="1"/>
      <c r="L194" s="1"/>
      <c r="M194" s="1"/>
      <c r="N194" s="1"/>
      <c r="O194" s="1"/>
      <c r="P194" s="1"/>
      <c r="Q194" s="1"/>
      <c r="R194" s="1"/>
      <c r="S194" s="1"/>
      <c r="T194" s="1"/>
      <c r="U194" s="1"/>
      <c r="V194" s="1"/>
      <c r="W194" s="1"/>
      <c r="X194" s="1"/>
      <c r="Y194" s="1"/>
      <c r="Z194" s="1"/>
      <c r="AA194" s="1"/>
      <c r="AB194" s="1"/>
    </row>
    <row r="195" spans="5:28" ht="14.25" hidden="1" customHeight="1">
      <c r="E195" s="3"/>
      <c r="F195" s="1"/>
      <c r="G195" s="1"/>
      <c r="H195" s="1"/>
      <c r="I195" s="1"/>
      <c r="J195" s="1"/>
      <c r="K195" s="1"/>
      <c r="L195" s="1"/>
      <c r="M195" s="1"/>
      <c r="N195" s="1"/>
      <c r="O195" s="1"/>
      <c r="P195" s="1"/>
      <c r="Q195" s="1"/>
      <c r="R195" s="1"/>
      <c r="S195" s="1"/>
      <c r="T195" s="1"/>
      <c r="U195" s="1"/>
      <c r="V195" s="1"/>
      <c r="W195" s="1"/>
      <c r="X195" s="1"/>
      <c r="Y195" s="1"/>
      <c r="Z195" s="1"/>
      <c r="AA195" s="1"/>
      <c r="AB195" s="1"/>
    </row>
    <row r="196" spans="5:28" ht="14.25" hidden="1" customHeight="1">
      <c r="E196" s="3"/>
      <c r="F196" s="1"/>
      <c r="G196" s="1"/>
      <c r="H196" s="1"/>
      <c r="I196" s="1"/>
      <c r="J196" s="1"/>
      <c r="K196" s="1"/>
      <c r="L196" s="1"/>
      <c r="M196" s="1"/>
      <c r="N196" s="1"/>
      <c r="O196" s="1"/>
      <c r="P196" s="1"/>
      <c r="Q196" s="1"/>
      <c r="R196" s="1"/>
      <c r="S196" s="1"/>
      <c r="T196" s="1"/>
      <c r="U196" s="1"/>
      <c r="V196" s="1"/>
      <c r="W196" s="1"/>
      <c r="X196" s="1"/>
      <c r="Y196" s="1"/>
      <c r="Z196" s="1"/>
      <c r="AA196" s="1"/>
      <c r="AB196" s="1"/>
    </row>
    <row r="197" spans="5:28" ht="14.25" hidden="1" customHeight="1">
      <c r="E197" s="3"/>
      <c r="F197" s="1"/>
      <c r="G197" s="1"/>
      <c r="H197" s="1"/>
      <c r="I197" s="1"/>
      <c r="J197" s="1"/>
      <c r="K197" s="1"/>
      <c r="L197" s="1"/>
      <c r="M197" s="1"/>
      <c r="N197" s="1"/>
      <c r="O197" s="1"/>
      <c r="P197" s="1"/>
      <c r="Q197" s="1"/>
      <c r="R197" s="1"/>
      <c r="S197" s="1"/>
      <c r="T197" s="1"/>
      <c r="U197" s="1"/>
      <c r="V197" s="1"/>
      <c r="W197" s="1"/>
      <c r="X197" s="1"/>
      <c r="Y197" s="1"/>
      <c r="Z197" s="1"/>
      <c r="AA197" s="1"/>
      <c r="AB197" s="1"/>
    </row>
    <row r="198" spans="5:28" ht="14.25" hidden="1" customHeight="1">
      <c r="E198" s="3"/>
      <c r="F198" s="1"/>
      <c r="G198" s="1"/>
      <c r="H198" s="1"/>
      <c r="I198" s="1"/>
      <c r="J198" s="1"/>
      <c r="K198" s="1"/>
      <c r="L198" s="1"/>
      <c r="M198" s="1"/>
      <c r="N198" s="1"/>
      <c r="O198" s="1"/>
      <c r="P198" s="1"/>
      <c r="Q198" s="1"/>
      <c r="R198" s="1"/>
      <c r="S198" s="1"/>
      <c r="T198" s="1"/>
      <c r="U198" s="1"/>
      <c r="V198" s="1"/>
      <c r="W198" s="1"/>
      <c r="X198" s="1"/>
      <c r="Y198" s="1"/>
      <c r="Z198" s="1"/>
      <c r="AA198" s="1"/>
      <c r="AB198" s="1"/>
    </row>
    <row r="199" spans="5:28" ht="14.25" hidden="1" customHeight="1">
      <c r="E199" s="3"/>
      <c r="F199" s="1"/>
      <c r="G199" s="1"/>
      <c r="H199" s="1"/>
      <c r="I199" s="1"/>
      <c r="J199" s="1"/>
      <c r="K199" s="1"/>
      <c r="L199" s="1"/>
      <c r="M199" s="1"/>
      <c r="N199" s="1"/>
      <c r="O199" s="1"/>
      <c r="P199" s="1"/>
      <c r="Q199" s="1"/>
      <c r="R199" s="1"/>
      <c r="S199" s="1"/>
      <c r="T199" s="1"/>
      <c r="U199" s="1"/>
      <c r="V199" s="1"/>
      <c r="W199" s="1"/>
      <c r="X199" s="1"/>
      <c r="Y199" s="1"/>
      <c r="Z199" s="1"/>
      <c r="AA199" s="1"/>
      <c r="AB199" s="1"/>
    </row>
    <row r="200" spans="5:28" ht="14.25" hidden="1" customHeight="1">
      <c r="E200" s="3"/>
      <c r="F200" s="1"/>
      <c r="G200" s="1"/>
      <c r="H200" s="1"/>
      <c r="I200" s="1"/>
      <c r="J200" s="1"/>
      <c r="K200" s="1"/>
      <c r="L200" s="1"/>
      <c r="M200" s="1"/>
      <c r="N200" s="1"/>
      <c r="O200" s="1"/>
      <c r="P200" s="1"/>
      <c r="Q200" s="1"/>
      <c r="R200" s="1"/>
      <c r="S200" s="1"/>
      <c r="T200" s="1"/>
      <c r="U200" s="1"/>
      <c r="V200" s="1"/>
      <c r="W200" s="1"/>
      <c r="X200" s="1"/>
      <c r="Y200" s="1"/>
      <c r="Z200" s="1"/>
      <c r="AA200" s="1"/>
      <c r="AB200" s="1"/>
    </row>
    <row r="201" spans="5:28" ht="14.25" hidden="1" customHeight="1">
      <c r="E201" s="3"/>
      <c r="F201" s="1"/>
      <c r="G201" s="1"/>
      <c r="H201" s="1"/>
      <c r="I201" s="1"/>
      <c r="J201" s="1"/>
      <c r="K201" s="1"/>
      <c r="L201" s="1"/>
      <c r="M201" s="1"/>
      <c r="N201" s="1"/>
      <c r="O201" s="1"/>
      <c r="P201" s="1"/>
      <c r="Q201" s="1"/>
      <c r="R201" s="1"/>
      <c r="S201" s="1"/>
      <c r="T201" s="1"/>
      <c r="U201" s="1"/>
      <c r="V201" s="1"/>
      <c r="W201" s="1"/>
      <c r="X201" s="1"/>
      <c r="Y201" s="1"/>
      <c r="Z201" s="1"/>
      <c r="AA201" s="1"/>
      <c r="AB201" s="1"/>
    </row>
    <row r="202" spans="5:28" ht="14.25" hidden="1" customHeight="1">
      <c r="E202" s="3"/>
      <c r="F202" s="1"/>
      <c r="G202" s="1"/>
      <c r="H202" s="1"/>
      <c r="I202" s="1"/>
      <c r="J202" s="1"/>
      <c r="K202" s="1"/>
      <c r="L202" s="1"/>
      <c r="M202" s="1"/>
      <c r="N202" s="1"/>
      <c r="O202" s="1"/>
      <c r="P202" s="1"/>
      <c r="Q202" s="1"/>
      <c r="R202" s="1"/>
      <c r="S202" s="1"/>
      <c r="T202" s="1"/>
      <c r="U202" s="1"/>
      <c r="V202" s="1"/>
      <c r="W202" s="1"/>
      <c r="X202" s="1"/>
      <c r="Y202" s="1"/>
      <c r="Z202" s="1"/>
      <c r="AA202" s="1"/>
      <c r="AB202" s="1"/>
    </row>
    <row r="203" spans="5:28" ht="14.25" hidden="1" customHeight="1">
      <c r="E203" s="3"/>
      <c r="F203" s="1"/>
      <c r="G203" s="1"/>
      <c r="H203" s="1"/>
      <c r="I203" s="1"/>
      <c r="J203" s="1"/>
      <c r="K203" s="1"/>
      <c r="L203" s="1"/>
      <c r="M203" s="1"/>
      <c r="N203" s="1"/>
      <c r="O203" s="1"/>
      <c r="P203" s="1"/>
      <c r="Q203" s="1"/>
      <c r="R203" s="1"/>
      <c r="S203" s="1"/>
      <c r="T203" s="1"/>
      <c r="U203" s="1"/>
      <c r="V203" s="1"/>
      <c r="W203" s="1"/>
      <c r="X203" s="1"/>
      <c r="Y203" s="1"/>
      <c r="Z203" s="1"/>
      <c r="AA203" s="1"/>
      <c r="AB203" s="1"/>
    </row>
    <row r="204" spans="5:28" ht="14.25" hidden="1" customHeight="1">
      <c r="E204" s="3"/>
      <c r="F204" s="1"/>
      <c r="G204" s="1"/>
      <c r="H204" s="1"/>
      <c r="I204" s="1"/>
      <c r="J204" s="1"/>
      <c r="K204" s="1"/>
      <c r="L204" s="1"/>
      <c r="M204" s="1"/>
      <c r="N204" s="1"/>
      <c r="O204" s="1"/>
      <c r="P204" s="1"/>
      <c r="Q204" s="1"/>
      <c r="R204" s="1"/>
      <c r="S204" s="1"/>
      <c r="T204" s="1"/>
      <c r="U204" s="1"/>
      <c r="V204" s="1"/>
      <c r="W204" s="1"/>
      <c r="X204" s="1"/>
      <c r="Y204" s="1"/>
      <c r="Z204" s="1"/>
      <c r="AA204" s="1"/>
      <c r="AB204" s="1"/>
    </row>
    <row r="205" spans="5:28" ht="14.25" hidden="1" customHeight="1">
      <c r="E205" s="3"/>
      <c r="F205" s="1"/>
      <c r="G205" s="1"/>
      <c r="H205" s="1"/>
      <c r="I205" s="1"/>
      <c r="J205" s="1"/>
      <c r="K205" s="1"/>
      <c r="L205" s="1"/>
      <c r="M205" s="1"/>
      <c r="N205" s="1"/>
      <c r="O205" s="1"/>
      <c r="P205" s="1"/>
      <c r="Q205" s="1"/>
      <c r="R205" s="1"/>
      <c r="S205" s="1"/>
      <c r="T205" s="1"/>
      <c r="U205" s="1"/>
      <c r="V205" s="1"/>
      <c r="W205" s="1"/>
      <c r="X205" s="1"/>
      <c r="Y205" s="1"/>
      <c r="Z205" s="1"/>
      <c r="AA205" s="1"/>
      <c r="AB205" s="1"/>
    </row>
    <row r="206" spans="5:28" ht="14.25" hidden="1" customHeight="1">
      <c r="E206" s="3"/>
      <c r="F206" s="1"/>
      <c r="G206" s="1"/>
      <c r="H206" s="1"/>
      <c r="I206" s="1"/>
      <c r="J206" s="1"/>
      <c r="K206" s="1"/>
      <c r="L206" s="1"/>
      <c r="M206" s="1"/>
      <c r="N206" s="1"/>
      <c r="O206" s="1"/>
      <c r="P206" s="1"/>
      <c r="Q206" s="1"/>
      <c r="R206" s="1"/>
      <c r="S206" s="1"/>
      <c r="T206" s="1"/>
      <c r="U206" s="1"/>
      <c r="V206" s="1"/>
      <c r="W206" s="1"/>
      <c r="X206" s="1"/>
      <c r="Y206" s="1"/>
      <c r="Z206" s="1"/>
      <c r="AA206" s="1"/>
      <c r="AB206" s="1"/>
    </row>
    <row r="207" spans="5:28" ht="14.25" hidden="1" customHeight="1">
      <c r="E207" s="3"/>
      <c r="F207" s="1"/>
      <c r="G207" s="1"/>
      <c r="H207" s="1"/>
      <c r="I207" s="1"/>
      <c r="J207" s="1"/>
      <c r="K207" s="1"/>
      <c r="L207" s="1"/>
      <c r="M207" s="1"/>
      <c r="N207" s="1"/>
      <c r="O207" s="1"/>
      <c r="P207" s="1"/>
      <c r="Q207" s="1"/>
      <c r="R207" s="1"/>
      <c r="S207" s="1"/>
      <c r="T207" s="1"/>
      <c r="U207" s="1"/>
      <c r="V207" s="1"/>
      <c r="W207" s="1"/>
      <c r="X207" s="1"/>
      <c r="Y207" s="1"/>
      <c r="Z207" s="1"/>
      <c r="AA207" s="1"/>
      <c r="AB207" s="1"/>
    </row>
    <row r="208" spans="5:28" ht="14.25" hidden="1" customHeight="1">
      <c r="E208" s="3"/>
      <c r="F208" s="1"/>
      <c r="G208" s="1"/>
      <c r="H208" s="1"/>
      <c r="I208" s="1"/>
      <c r="J208" s="1"/>
      <c r="K208" s="1"/>
      <c r="L208" s="1"/>
      <c r="M208" s="1"/>
      <c r="N208" s="1"/>
      <c r="O208" s="1"/>
      <c r="P208" s="1"/>
      <c r="Q208" s="1"/>
      <c r="R208" s="1"/>
      <c r="S208" s="1"/>
      <c r="T208" s="1"/>
      <c r="U208" s="1"/>
      <c r="V208" s="1"/>
      <c r="W208" s="1"/>
      <c r="X208" s="1"/>
      <c r="Y208" s="1"/>
      <c r="Z208" s="1"/>
      <c r="AA208" s="1"/>
      <c r="AB208" s="1"/>
    </row>
    <row r="209" spans="5:28" ht="14.25" hidden="1" customHeight="1">
      <c r="E209" s="3"/>
      <c r="F209" s="1"/>
      <c r="G209" s="1"/>
      <c r="H209" s="1"/>
      <c r="I209" s="1"/>
      <c r="J209" s="1"/>
      <c r="K209" s="1"/>
      <c r="L209" s="1"/>
      <c r="M209" s="1"/>
      <c r="N209" s="1"/>
      <c r="O209" s="1"/>
      <c r="P209" s="1"/>
      <c r="Q209" s="1"/>
      <c r="R209" s="1"/>
      <c r="S209" s="1"/>
      <c r="T209" s="1"/>
      <c r="U209" s="1"/>
      <c r="V209" s="1"/>
      <c r="W209" s="1"/>
      <c r="X209" s="1"/>
      <c r="Y209" s="1"/>
      <c r="Z209" s="1"/>
      <c r="AA209" s="1"/>
      <c r="AB209" s="1"/>
    </row>
    <row r="210" spans="5:28" ht="14.25" hidden="1" customHeight="1">
      <c r="E210" s="3"/>
      <c r="F210" s="1"/>
      <c r="G210" s="1"/>
      <c r="H210" s="1"/>
      <c r="I210" s="1"/>
      <c r="J210" s="1"/>
      <c r="K210" s="1"/>
      <c r="L210" s="1"/>
      <c r="M210" s="1"/>
      <c r="N210" s="1"/>
      <c r="O210" s="1"/>
      <c r="P210" s="1"/>
      <c r="Q210" s="1"/>
      <c r="R210" s="1"/>
      <c r="S210" s="1"/>
      <c r="T210" s="1"/>
      <c r="U210" s="1"/>
      <c r="V210" s="1"/>
      <c r="W210" s="1"/>
      <c r="X210" s="1"/>
      <c r="Y210" s="1"/>
      <c r="Z210" s="1"/>
      <c r="AA210" s="1"/>
      <c r="AB210" s="1"/>
    </row>
    <row r="211" spans="5:28" ht="14.25" hidden="1" customHeight="1">
      <c r="E211" s="3"/>
      <c r="F211" s="1"/>
      <c r="G211" s="1"/>
      <c r="H211" s="1"/>
      <c r="I211" s="1"/>
      <c r="J211" s="1"/>
      <c r="K211" s="1"/>
      <c r="L211" s="1"/>
      <c r="M211" s="1"/>
      <c r="N211" s="1"/>
      <c r="O211" s="1"/>
      <c r="P211" s="1"/>
      <c r="Q211" s="1"/>
      <c r="R211" s="1"/>
      <c r="S211" s="1"/>
      <c r="T211" s="1"/>
      <c r="U211" s="1"/>
      <c r="V211" s="1"/>
      <c r="W211" s="1"/>
      <c r="X211" s="1"/>
      <c r="Y211" s="1"/>
      <c r="Z211" s="1"/>
      <c r="AA211" s="1"/>
      <c r="AB211" s="1"/>
    </row>
    <row r="212" spans="5:28" ht="14.25" hidden="1" customHeight="1">
      <c r="E212" s="3"/>
      <c r="F212" s="1"/>
      <c r="G212" s="1"/>
      <c r="H212" s="1"/>
      <c r="I212" s="1"/>
      <c r="J212" s="1"/>
      <c r="K212" s="1"/>
      <c r="L212" s="1"/>
      <c r="M212" s="1"/>
      <c r="N212" s="1"/>
      <c r="O212" s="1"/>
      <c r="P212" s="1"/>
      <c r="Q212" s="1"/>
      <c r="R212" s="1"/>
      <c r="S212" s="1"/>
      <c r="T212" s="1"/>
      <c r="U212" s="1"/>
      <c r="V212" s="1"/>
      <c r="W212" s="1"/>
      <c r="X212" s="1"/>
      <c r="Y212" s="1"/>
      <c r="Z212" s="1"/>
      <c r="AA212" s="1"/>
      <c r="AB212" s="1"/>
    </row>
    <row r="213" spans="5:28" ht="14.25" hidden="1" customHeight="1">
      <c r="E213" s="3"/>
      <c r="F213" s="1"/>
      <c r="G213" s="1"/>
      <c r="H213" s="1"/>
      <c r="I213" s="1"/>
      <c r="J213" s="1"/>
      <c r="K213" s="1"/>
      <c r="L213" s="1"/>
      <c r="M213" s="1"/>
      <c r="N213" s="1"/>
      <c r="O213" s="1"/>
      <c r="P213" s="1"/>
      <c r="Q213" s="1"/>
      <c r="R213" s="1"/>
      <c r="S213" s="1"/>
      <c r="T213" s="1"/>
      <c r="U213" s="1"/>
      <c r="V213" s="1"/>
      <c r="W213" s="1"/>
      <c r="X213" s="1"/>
      <c r="Y213" s="1"/>
      <c r="Z213" s="1"/>
      <c r="AA213" s="1"/>
      <c r="AB213" s="1"/>
    </row>
    <row r="214" spans="5:28" ht="14.25" hidden="1" customHeight="1">
      <c r="E214" s="3"/>
      <c r="F214" s="1"/>
      <c r="G214" s="1"/>
      <c r="H214" s="1"/>
      <c r="I214" s="1"/>
      <c r="J214" s="1"/>
      <c r="K214" s="1"/>
      <c r="L214" s="1"/>
      <c r="M214" s="1"/>
      <c r="N214" s="1"/>
      <c r="O214" s="1"/>
      <c r="P214" s="1"/>
      <c r="Q214" s="1"/>
      <c r="R214" s="1"/>
      <c r="S214" s="1"/>
      <c r="T214" s="1"/>
      <c r="U214" s="1"/>
      <c r="V214" s="1"/>
      <c r="W214" s="1"/>
      <c r="X214" s="1"/>
      <c r="Y214" s="1"/>
      <c r="Z214" s="1"/>
      <c r="AA214" s="1"/>
      <c r="AB214" s="1"/>
    </row>
    <row r="215" spans="5:28" ht="14.25" hidden="1" customHeight="1">
      <c r="E215" s="3"/>
      <c r="F215" s="1"/>
      <c r="G215" s="1"/>
      <c r="H215" s="1"/>
      <c r="I215" s="1"/>
      <c r="J215" s="1"/>
      <c r="K215" s="1"/>
      <c r="L215" s="1"/>
      <c r="M215" s="1"/>
      <c r="N215" s="1"/>
      <c r="O215" s="1"/>
      <c r="P215" s="1"/>
      <c r="Q215" s="1"/>
      <c r="R215" s="1"/>
      <c r="S215" s="1"/>
      <c r="T215" s="1"/>
      <c r="U215" s="1"/>
      <c r="V215" s="1"/>
      <c r="W215" s="1"/>
      <c r="X215" s="1"/>
      <c r="Y215" s="1"/>
      <c r="Z215" s="1"/>
      <c r="AA215" s="1"/>
      <c r="AB215" s="1"/>
    </row>
    <row r="216" spans="5:28" ht="14.25" hidden="1" customHeight="1">
      <c r="E216" s="3"/>
      <c r="F216" s="1"/>
      <c r="G216" s="1"/>
      <c r="H216" s="1"/>
      <c r="I216" s="1"/>
      <c r="J216" s="1"/>
      <c r="K216" s="1"/>
      <c r="L216" s="1"/>
      <c r="M216" s="1"/>
      <c r="N216" s="1"/>
      <c r="O216" s="1"/>
      <c r="P216" s="1"/>
      <c r="Q216" s="1"/>
      <c r="R216" s="1"/>
      <c r="S216" s="1"/>
      <c r="T216" s="1"/>
      <c r="U216" s="1"/>
      <c r="V216" s="1"/>
      <c r="W216" s="1"/>
      <c r="X216" s="1"/>
      <c r="Y216" s="1"/>
      <c r="Z216" s="1"/>
      <c r="AA216" s="1"/>
      <c r="AB216" s="1"/>
    </row>
    <row r="217" spans="5:28" ht="14.25" hidden="1" customHeight="1">
      <c r="E217" s="3"/>
      <c r="F217" s="1"/>
      <c r="G217" s="1"/>
      <c r="H217" s="1"/>
      <c r="I217" s="1"/>
      <c r="J217" s="1"/>
      <c r="K217" s="1"/>
      <c r="L217" s="1"/>
      <c r="M217" s="1"/>
      <c r="N217" s="1"/>
      <c r="O217" s="1"/>
      <c r="P217" s="1"/>
      <c r="Q217" s="1"/>
      <c r="R217" s="1"/>
      <c r="S217" s="1"/>
      <c r="T217" s="1"/>
      <c r="U217" s="1"/>
      <c r="V217" s="1"/>
      <c r="W217" s="1"/>
      <c r="X217" s="1"/>
      <c r="Y217" s="1"/>
      <c r="Z217" s="1"/>
      <c r="AA217" s="1"/>
      <c r="AB217" s="1"/>
    </row>
    <row r="218" spans="5:28" ht="14.25" hidden="1" customHeight="1">
      <c r="E218" s="3"/>
      <c r="F218" s="1"/>
      <c r="G218" s="1"/>
      <c r="H218" s="1"/>
      <c r="I218" s="1"/>
      <c r="J218" s="1"/>
      <c r="K218" s="1"/>
      <c r="L218" s="1"/>
      <c r="M218" s="1"/>
      <c r="N218" s="1"/>
      <c r="O218" s="1"/>
      <c r="P218" s="1"/>
      <c r="Q218" s="1"/>
      <c r="R218" s="1"/>
      <c r="S218" s="1"/>
      <c r="T218" s="1"/>
      <c r="U218" s="1"/>
      <c r="V218" s="1"/>
      <c r="W218" s="1"/>
      <c r="X218" s="1"/>
      <c r="Y218" s="1"/>
      <c r="Z218" s="1"/>
      <c r="AA218" s="1"/>
      <c r="AB218" s="1"/>
    </row>
    <row r="219" spans="5:28" ht="14.25" hidden="1" customHeight="1">
      <c r="E219" s="3"/>
      <c r="F219" s="1"/>
      <c r="G219" s="1"/>
      <c r="H219" s="1"/>
      <c r="I219" s="1"/>
      <c r="J219" s="1"/>
      <c r="K219" s="1"/>
      <c r="L219" s="1"/>
      <c r="M219" s="1"/>
      <c r="N219" s="1"/>
      <c r="O219" s="1"/>
      <c r="P219" s="1"/>
      <c r="Q219" s="1"/>
      <c r="R219" s="1"/>
      <c r="S219" s="1"/>
      <c r="T219" s="1"/>
      <c r="U219" s="1"/>
      <c r="V219" s="1"/>
      <c r="W219" s="1"/>
      <c r="X219" s="1"/>
      <c r="Y219" s="1"/>
      <c r="Z219" s="1"/>
      <c r="AA219" s="1"/>
      <c r="AB219" s="1"/>
    </row>
    <row r="220" spans="5:28" ht="14.25" hidden="1" customHeight="1">
      <c r="E220" s="3"/>
      <c r="F220" s="1"/>
      <c r="G220" s="1"/>
      <c r="H220" s="1"/>
      <c r="I220" s="1"/>
      <c r="J220" s="1"/>
      <c r="K220" s="1"/>
      <c r="L220" s="1"/>
      <c r="M220" s="1"/>
      <c r="N220" s="1"/>
      <c r="O220" s="1"/>
      <c r="P220" s="1"/>
      <c r="Q220" s="1"/>
      <c r="R220" s="1"/>
      <c r="S220" s="1"/>
      <c r="T220" s="1"/>
      <c r="U220" s="1"/>
      <c r="V220" s="1"/>
      <c r="W220" s="1"/>
      <c r="X220" s="1"/>
      <c r="Y220" s="1"/>
      <c r="Z220" s="1"/>
      <c r="AA220" s="1"/>
      <c r="AB220" s="1"/>
    </row>
    <row r="221" spans="5:28" ht="14.25" hidden="1" customHeight="1">
      <c r="E221" s="3"/>
      <c r="F221" s="1"/>
      <c r="G221" s="1"/>
      <c r="H221" s="1"/>
      <c r="I221" s="1"/>
      <c r="J221" s="1"/>
      <c r="K221" s="1"/>
      <c r="L221" s="1"/>
      <c r="M221" s="1"/>
      <c r="N221" s="1"/>
      <c r="O221" s="1"/>
      <c r="P221" s="1"/>
      <c r="Q221" s="1"/>
      <c r="R221" s="1"/>
      <c r="S221" s="1"/>
      <c r="T221" s="1"/>
      <c r="U221" s="1"/>
      <c r="V221" s="1"/>
      <c r="W221" s="1"/>
      <c r="X221" s="1"/>
      <c r="Y221" s="1"/>
      <c r="Z221" s="1"/>
      <c r="AA221" s="1"/>
      <c r="AB221" s="1"/>
    </row>
    <row r="222" spans="5:28" ht="14.25" hidden="1" customHeight="1">
      <c r="E222" s="3"/>
      <c r="F222" s="1"/>
      <c r="G222" s="1"/>
      <c r="H222" s="1"/>
      <c r="I222" s="1"/>
      <c r="J222" s="1"/>
      <c r="K222" s="1"/>
      <c r="L222" s="1"/>
      <c r="M222" s="1"/>
      <c r="N222" s="1"/>
      <c r="O222" s="1"/>
      <c r="P222" s="1"/>
      <c r="Q222" s="1"/>
      <c r="R222" s="1"/>
      <c r="S222" s="1"/>
      <c r="T222" s="1"/>
      <c r="U222" s="1"/>
      <c r="V222" s="1"/>
      <c r="W222" s="1"/>
      <c r="X222" s="1"/>
      <c r="Y222" s="1"/>
      <c r="Z222" s="1"/>
      <c r="AA222" s="1"/>
      <c r="AB222" s="1"/>
    </row>
    <row r="223" spans="5:28" ht="14.25" hidden="1" customHeight="1">
      <c r="E223" s="3"/>
      <c r="F223" s="1"/>
      <c r="G223" s="1"/>
      <c r="H223" s="1"/>
      <c r="I223" s="1"/>
      <c r="J223" s="1"/>
      <c r="K223" s="1"/>
      <c r="L223" s="1"/>
      <c r="M223" s="1"/>
      <c r="N223" s="1"/>
      <c r="O223" s="1"/>
      <c r="P223" s="1"/>
      <c r="Q223" s="1"/>
      <c r="R223" s="1"/>
      <c r="S223" s="1"/>
      <c r="T223" s="1"/>
      <c r="U223" s="1"/>
      <c r="V223" s="1"/>
      <c r="W223" s="1"/>
      <c r="X223" s="1"/>
      <c r="Y223" s="1"/>
      <c r="Z223" s="1"/>
      <c r="AA223" s="1"/>
      <c r="AB223" s="1"/>
    </row>
    <row r="224" spans="5:28" ht="14.25" hidden="1" customHeight="1">
      <c r="E224" s="3"/>
      <c r="F224" s="1"/>
      <c r="G224" s="1"/>
      <c r="H224" s="1"/>
      <c r="I224" s="1"/>
      <c r="J224" s="1"/>
      <c r="K224" s="1"/>
      <c r="L224" s="1"/>
      <c r="M224" s="1"/>
      <c r="N224" s="1"/>
      <c r="O224" s="1"/>
      <c r="P224" s="1"/>
      <c r="Q224" s="1"/>
      <c r="R224" s="1"/>
      <c r="S224" s="1"/>
      <c r="T224" s="1"/>
      <c r="U224" s="1"/>
      <c r="V224" s="1"/>
      <c r="W224" s="1"/>
      <c r="X224" s="1"/>
      <c r="Y224" s="1"/>
      <c r="Z224" s="1"/>
      <c r="AA224" s="1"/>
      <c r="AB224" s="1"/>
    </row>
    <row r="225" spans="5:28" ht="14.25" hidden="1" customHeight="1">
      <c r="E225" s="3"/>
      <c r="F225" s="1"/>
      <c r="G225" s="1"/>
      <c r="H225" s="1"/>
      <c r="I225" s="1"/>
      <c r="J225" s="1"/>
      <c r="K225" s="1"/>
      <c r="L225" s="1"/>
      <c r="M225" s="1"/>
      <c r="N225" s="1"/>
      <c r="O225" s="1"/>
      <c r="P225" s="1"/>
      <c r="Q225" s="1"/>
      <c r="R225" s="1"/>
      <c r="S225" s="1"/>
      <c r="T225" s="1"/>
      <c r="U225" s="1"/>
      <c r="V225" s="1"/>
      <c r="W225" s="1"/>
      <c r="X225" s="1"/>
      <c r="Y225" s="1"/>
      <c r="Z225" s="1"/>
      <c r="AA225" s="1"/>
      <c r="AB225" s="1"/>
    </row>
    <row r="226" spans="5:28" ht="14.25" hidden="1" customHeight="1">
      <c r="E226" s="3"/>
      <c r="F226" s="1"/>
      <c r="G226" s="1"/>
      <c r="H226" s="1"/>
      <c r="I226" s="1"/>
      <c r="J226" s="1"/>
      <c r="K226" s="1"/>
      <c r="L226" s="1"/>
      <c r="M226" s="1"/>
      <c r="N226" s="1"/>
      <c r="O226" s="1"/>
      <c r="P226" s="1"/>
      <c r="Q226" s="1"/>
      <c r="R226" s="1"/>
      <c r="S226" s="1"/>
      <c r="T226" s="1"/>
      <c r="U226" s="1"/>
      <c r="V226" s="1"/>
      <c r="W226" s="1"/>
      <c r="X226" s="1"/>
      <c r="Y226" s="1"/>
      <c r="Z226" s="1"/>
      <c r="AA226" s="1"/>
      <c r="AB226" s="1"/>
    </row>
    <row r="227" spans="5:28" ht="14.25" hidden="1" customHeight="1">
      <c r="E227" s="3"/>
      <c r="F227" s="1"/>
      <c r="G227" s="1"/>
      <c r="H227" s="1"/>
      <c r="I227" s="1"/>
      <c r="J227" s="1"/>
      <c r="K227" s="1"/>
      <c r="L227" s="1"/>
      <c r="M227" s="1"/>
      <c r="N227" s="1"/>
      <c r="O227" s="1"/>
      <c r="P227" s="1"/>
      <c r="Q227" s="1"/>
      <c r="R227" s="1"/>
      <c r="S227" s="1"/>
      <c r="T227" s="1"/>
      <c r="U227" s="1"/>
      <c r="V227" s="1"/>
      <c r="W227" s="1"/>
      <c r="X227" s="1"/>
      <c r="Y227" s="1"/>
      <c r="Z227" s="1"/>
      <c r="AA227" s="1"/>
      <c r="AB227" s="1"/>
    </row>
    <row r="228" spans="5:28" ht="14.25" hidden="1" customHeight="1">
      <c r="E228" s="3"/>
      <c r="F228" s="1"/>
      <c r="G228" s="1"/>
      <c r="H228" s="1"/>
      <c r="I228" s="1"/>
      <c r="J228" s="1"/>
      <c r="K228" s="1"/>
      <c r="L228" s="1"/>
      <c r="M228" s="1"/>
      <c r="N228" s="1"/>
      <c r="O228" s="1"/>
      <c r="P228" s="1"/>
      <c r="Q228" s="1"/>
      <c r="R228" s="1"/>
      <c r="S228" s="1"/>
      <c r="T228" s="1"/>
      <c r="U228" s="1"/>
      <c r="V228" s="1"/>
      <c r="W228" s="1"/>
      <c r="X228" s="1"/>
      <c r="Y228" s="1"/>
      <c r="Z228" s="1"/>
      <c r="AA228" s="1"/>
      <c r="AB228" s="1"/>
    </row>
    <row r="229" spans="5:28" ht="14.25" hidden="1" customHeight="1">
      <c r="E229" s="3"/>
      <c r="F229" s="1"/>
      <c r="G229" s="1"/>
      <c r="H229" s="1"/>
      <c r="I229" s="1"/>
      <c r="J229" s="1"/>
      <c r="K229" s="1"/>
      <c r="L229" s="1"/>
      <c r="M229" s="1"/>
      <c r="N229" s="1"/>
      <c r="O229" s="1"/>
      <c r="P229" s="1"/>
      <c r="Q229" s="1"/>
      <c r="R229" s="1"/>
      <c r="S229" s="1"/>
      <c r="T229" s="1"/>
      <c r="U229" s="1"/>
      <c r="V229" s="1"/>
      <c r="W229" s="1"/>
      <c r="X229" s="1"/>
      <c r="Y229" s="1"/>
      <c r="Z229" s="1"/>
      <c r="AA229" s="1"/>
      <c r="AB229" s="1"/>
    </row>
    <row r="230" spans="5:28" ht="14.25" hidden="1" customHeight="1">
      <c r="E230" s="3"/>
      <c r="F230" s="1"/>
      <c r="G230" s="1"/>
      <c r="H230" s="1"/>
      <c r="I230" s="1"/>
      <c r="J230" s="1"/>
      <c r="K230" s="1"/>
      <c r="L230" s="1"/>
      <c r="M230" s="1"/>
      <c r="N230" s="1"/>
      <c r="O230" s="1"/>
      <c r="P230" s="1"/>
      <c r="Q230" s="1"/>
      <c r="R230" s="1"/>
      <c r="S230" s="1"/>
      <c r="T230" s="1"/>
      <c r="U230" s="1"/>
      <c r="V230" s="1"/>
      <c r="W230" s="1"/>
      <c r="X230" s="1"/>
      <c r="Y230" s="1"/>
      <c r="Z230" s="1"/>
      <c r="AA230" s="1"/>
      <c r="AB230" s="1"/>
    </row>
    <row r="231" spans="5:28" ht="14.25" hidden="1" customHeight="1">
      <c r="E231" s="3"/>
      <c r="F231" s="1"/>
      <c r="G231" s="1"/>
      <c r="H231" s="1"/>
      <c r="I231" s="1"/>
      <c r="J231" s="1"/>
      <c r="K231" s="1"/>
      <c r="L231" s="1"/>
      <c r="M231" s="1"/>
      <c r="N231" s="1"/>
      <c r="O231" s="1"/>
      <c r="P231" s="1"/>
      <c r="Q231" s="1"/>
      <c r="R231" s="1"/>
      <c r="S231" s="1"/>
      <c r="T231" s="1"/>
      <c r="U231" s="1"/>
      <c r="V231" s="1"/>
      <c r="W231" s="1"/>
      <c r="X231" s="1"/>
      <c r="Y231" s="1"/>
      <c r="Z231" s="1"/>
      <c r="AA231" s="1"/>
      <c r="AB231" s="1"/>
    </row>
    <row r="232" spans="5:28" ht="14.25" hidden="1" customHeight="1">
      <c r="E232" s="3"/>
      <c r="F232" s="1"/>
      <c r="G232" s="1"/>
      <c r="H232" s="1"/>
      <c r="I232" s="1"/>
      <c r="J232" s="1"/>
      <c r="K232" s="1"/>
      <c r="L232" s="1"/>
      <c r="M232" s="1"/>
      <c r="N232" s="1"/>
      <c r="O232" s="1"/>
      <c r="P232" s="1"/>
      <c r="Q232" s="1"/>
      <c r="R232" s="1"/>
      <c r="S232" s="1"/>
      <c r="T232" s="1"/>
      <c r="U232" s="1"/>
      <c r="V232" s="1"/>
      <c r="W232" s="1"/>
      <c r="X232" s="1"/>
      <c r="Y232" s="1"/>
      <c r="Z232" s="1"/>
      <c r="AA232" s="1"/>
      <c r="AB232" s="1"/>
    </row>
    <row r="233" spans="5:28" ht="14.25" hidden="1" customHeight="1">
      <c r="E233" s="3"/>
      <c r="F233" s="1"/>
      <c r="G233" s="1"/>
      <c r="H233" s="1"/>
      <c r="I233" s="1"/>
      <c r="J233" s="1"/>
      <c r="K233" s="1"/>
      <c r="L233" s="1"/>
      <c r="M233" s="1"/>
      <c r="N233" s="1"/>
      <c r="O233" s="1"/>
      <c r="P233" s="1"/>
      <c r="Q233" s="1"/>
      <c r="R233" s="1"/>
      <c r="S233" s="1"/>
      <c r="T233" s="1"/>
      <c r="U233" s="1"/>
      <c r="V233" s="1"/>
      <c r="W233" s="1"/>
      <c r="X233" s="1"/>
      <c r="Y233" s="1"/>
      <c r="Z233" s="1"/>
      <c r="AA233" s="1"/>
      <c r="AB233" s="1"/>
    </row>
    <row r="234" spans="5:28" ht="14.25" hidden="1" customHeight="1">
      <c r="E234" s="3"/>
      <c r="F234" s="1"/>
      <c r="G234" s="1"/>
      <c r="H234" s="1"/>
      <c r="I234" s="1"/>
      <c r="J234" s="1"/>
      <c r="K234" s="1"/>
      <c r="L234" s="1"/>
      <c r="M234" s="1"/>
      <c r="N234" s="1"/>
      <c r="O234" s="1"/>
      <c r="P234" s="1"/>
      <c r="Q234" s="1"/>
      <c r="R234" s="1"/>
      <c r="S234" s="1"/>
      <c r="T234" s="1"/>
      <c r="U234" s="1"/>
      <c r="V234" s="1"/>
      <c r="W234" s="1"/>
      <c r="X234" s="1"/>
      <c r="Y234" s="1"/>
      <c r="Z234" s="1"/>
      <c r="AA234" s="1"/>
      <c r="AB234" s="1"/>
    </row>
    <row r="235" spans="5:28" ht="14.25" hidden="1" customHeight="1">
      <c r="E235" s="3"/>
      <c r="F235" s="1"/>
      <c r="G235" s="1"/>
      <c r="H235" s="1"/>
      <c r="I235" s="1"/>
      <c r="J235" s="1"/>
      <c r="K235" s="1"/>
      <c r="L235" s="1"/>
      <c r="M235" s="1"/>
      <c r="N235" s="1"/>
      <c r="O235" s="1"/>
      <c r="P235" s="1"/>
      <c r="Q235" s="1"/>
      <c r="R235" s="1"/>
      <c r="S235" s="1"/>
      <c r="T235" s="1"/>
      <c r="U235" s="1"/>
      <c r="V235" s="1"/>
      <c r="W235" s="1"/>
      <c r="X235" s="1"/>
      <c r="Y235" s="1"/>
      <c r="Z235" s="1"/>
      <c r="AA235" s="1"/>
      <c r="AB235" s="1"/>
    </row>
    <row r="236" spans="5:28" ht="14.25" hidden="1" customHeight="1">
      <c r="E236" s="3"/>
      <c r="F236" s="1"/>
      <c r="G236" s="1"/>
      <c r="H236" s="1"/>
      <c r="I236" s="1"/>
      <c r="J236" s="1"/>
      <c r="K236" s="1"/>
      <c r="L236" s="1"/>
      <c r="M236" s="1"/>
      <c r="N236" s="1"/>
      <c r="O236" s="1"/>
      <c r="P236" s="1"/>
      <c r="Q236" s="1"/>
      <c r="R236" s="1"/>
      <c r="S236" s="1"/>
      <c r="T236" s="1"/>
      <c r="U236" s="1"/>
      <c r="V236" s="1"/>
      <c r="W236" s="1"/>
      <c r="X236" s="1"/>
      <c r="Y236" s="1"/>
      <c r="Z236" s="1"/>
      <c r="AA236" s="1"/>
      <c r="AB236" s="1"/>
    </row>
    <row r="237" spans="5:28" ht="14.25" hidden="1" customHeight="1">
      <c r="E237" s="3"/>
      <c r="F237" s="1"/>
      <c r="G237" s="1"/>
      <c r="H237" s="1"/>
      <c r="I237" s="1"/>
      <c r="J237" s="1"/>
      <c r="K237" s="1"/>
      <c r="L237" s="1"/>
      <c r="M237" s="1"/>
      <c r="N237" s="1"/>
      <c r="O237" s="1"/>
      <c r="P237" s="1"/>
      <c r="Q237" s="1"/>
      <c r="R237" s="1"/>
      <c r="S237" s="1"/>
      <c r="T237" s="1"/>
      <c r="U237" s="1"/>
      <c r="V237" s="1"/>
      <c r="W237" s="1"/>
      <c r="X237" s="1"/>
      <c r="Y237" s="1"/>
      <c r="Z237" s="1"/>
      <c r="AA237" s="1"/>
      <c r="AB237" s="1"/>
    </row>
    <row r="238" spans="5:28" ht="14.25" hidden="1" customHeight="1">
      <c r="E238" s="3"/>
      <c r="F238" s="1"/>
      <c r="G238" s="1"/>
      <c r="H238" s="1"/>
      <c r="I238" s="1"/>
      <c r="J238" s="1"/>
      <c r="K238" s="1"/>
      <c r="L238" s="1"/>
      <c r="M238" s="1"/>
      <c r="N238" s="1"/>
      <c r="O238" s="1"/>
      <c r="P238" s="1"/>
      <c r="Q238" s="1"/>
      <c r="R238" s="1"/>
      <c r="S238" s="1"/>
      <c r="T238" s="1"/>
      <c r="U238" s="1"/>
      <c r="V238" s="1"/>
      <c r="W238" s="1"/>
      <c r="X238" s="1"/>
      <c r="Y238" s="1"/>
      <c r="Z238" s="1"/>
      <c r="AA238" s="1"/>
      <c r="AB238" s="1"/>
    </row>
    <row r="239" spans="5:28" ht="14.25" hidden="1" customHeight="1">
      <c r="E239" s="3"/>
      <c r="F239" s="1"/>
      <c r="G239" s="1"/>
      <c r="H239" s="1"/>
      <c r="I239" s="1"/>
      <c r="J239" s="1"/>
      <c r="K239" s="1"/>
      <c r="L239" s="1"/>
      <c r="M239" s="1"/>
      <c r="N239" s="1"/>
      <c r="O239" s="1"/>
      <c r="P239" s="1"/>
      <c r="Q239" s="1"/>
      <c r="R239" s="1"/>
      <c r="S239" s="1"/>
      <c r="T239" s="1"/>
      <c r="U239" s="1"/>
      <c r="V239" s="1"/>
      <c r="W239" s="1"/>
      <c r="X239" s="1"/>
      <c r="Y239" s="1"/>
      <c r="Z239" s="1"/>
      <c r="AA239" s="1"/>
      <c r="AB239" s="1"/>
    </row>
    <row r="240" spans="5:28" ht="14.25" hidden="1" customHeight="1">
      <c r="E240" s="3"/>
      <c r="F240" s="1"/>
      <c r="G240" s="1"/>
      <c r="H240" s="1"/>
      <c r="I240" s="1"/>
      <c r="J240" s="1"/>
      <c r="K240" s="1"/>
      <c r="L240" s="1"/>
      <c r="M240" s="1"/>
      <c r="N240" s="1"/>
      <c r="O240" s="1"/>
      <c r="P240" s="1"/>
      <c r="Q240" s="1"/>
      <c r="R240" s="1"/>
      <c r="S240" s="1"/>
      <c r="T240" s="1"/>
      <c r="U240" s="1"/>
      <c r="V240" s="1"/>
      <c r="W240" s="1"/>
      <c r="X240" s="1"/>
      <c r="Y240" s="1"/>
      <c r="Z240" s="1"/>
      <c r="AA240" s="1"/>
      <c r="AB240" s="1"/>
    </row>
    <row r="241" spans="5:28" ht="14.25" hidden="1" customHeight="1">
      <c r="E241" s="3"/>
      <c r="F241" s="1"/>
      <c r="G241" s="1"/>
      <c r="H241" s="1"/>
      <c r="I241" s="1"/>
      <c r="J241" s="1"/>
      <c r="K241" s="1"/>
      <c r="L241" s="1"/>
      <c r="M241" s="1"/>
      <c r="N241" s="1"/>
      <c r="O241" s="1"/>
      <c r="P241" s="1"/>
      <c r="Q241" s="1"/>
      <c r="R241" s="1"/>
      <c r="S241" s="1"/>
      <c r="T241" s="1"/>
      <c r="U241" s="1"/>
      <c r="V241" s="1"/>
      <c r="W241" s="1"/>
      <c r="X241" s="1"/>
      <c r="Y241" s="1"/>
      <c r="Z241" s="1"/>
      <c r="AA241" s="1"/>
      <c r="AB241" s="1"/>
    </row>
    <row r="242" spans="5:28" ht="14.25" hidden="1" customHeight="1">
      <c r="E242" s="3"/>
      <c r="F242" s="1"/>
      <c r="G242" s="1"/>
      <c r="H242" s="1"/>
      <c r="I242" s="1"/>
      <c r="J242" s="1"/>
      <c r="K242" s="1"/>
      <c r="L242" s="1"/>
      <c r="M242" s="1"/>
      <c r="N242" s="1"/>
      <c r="O242" s="1"/>
      <c r="P242" s="1"/>
      <c r="Q242" s="1"/>
      <c r="R242" s="1"/>
      <c r="S242" s="1"/>
      <c r="T242" s="1"/>
      <c r="U242" s="1"/>
      <c r="V242" s="1"/>
      <c r="W242" s="1"/>
      <c r="X242" s="1"/>
      <c r="Y242" s="1"/>
      <c r="Z242" s="1"/>
      <c r="AA242" s="1"/>
      <c r="AB242" s="1"/>
    </row>
    <row r="243" spans="5:28" ht="14.25" hidden="1" customHeight="1">
      <c r="E243" s="3"/>
      <c r="F243" s="1"/>
      <c r="G243" s="1"/>
      <c r="H243" s="1"/>
      <c r="I243" s="1"/>
      <c r="J243" s="1"/>
      <c r="K243" s="1"/>
      <c r="L243" s="1"/>
      <c r="M243" s="1"/>
      <c r="N243" s="1"/>
      <c r="O243" s="1"/>
      <c r="P243" s="1"/>
      <c r="Q243" s="1"/>
      <c r="R243" s="1"/>
      <c r="S243" s="1"/>
      <c r="T243" s="1"/>
      <c r="U243" s="1"/>
      <c r="V243" s="1"/>
      <c r="W243" s="1"/>
      <c r="X243" s="1"/>
      <c r="Y243" s="1"/>
      <c r="Z243" s="1"/>
      <c r="AA243" s="1"/>
      <c r="AB243" s="1"/>
    </row>
    <row r="244" spans="5:28" ht="14.25" hidden="1" customHeight="1">
      <c r="E244" s="3"/>
      <c r="F244" s="1"/>
      <c r="G244" s="1"/>
      <c r="H244" s="1"/>
      <c r="I244" s="1"/>
      <c r="J244" s="1"/>
      <c r="K244" s="1"/>
      <c r="L244" s="1"/>
      <c r="M244" s="1"/>
      <c r="N244" s="1"/>
      <c r="O244" s="1"/>
      <c r="P244" s="1"/>
      <c r="Q244" s="1"/>
      <c r="R244" s="1"/>
      <c r="S244" s="1"/>
      <c r="T244" s="1"/>
      <c r="U244" s="1"/>
      <c r="V244" s="1"/>
      <c r="W244" s="1"/>
      <c r="X244" s="1"/>
      <c r="Y244" s="1"/>
      <c r="Z244" s="1"/>
      <c r="AA244" s="1"/>
      <c r="AB244" s="1"/>
    </row>
    <row r="245" spans="5:28" ht="14.25" hidden="1" customHeight="1">
      <c r="E245" s="3"/>
      <c r="F245" s="1"/>
      <c r="G245" s="1"/>
      <c r="H245" s="1"/>
      <c r="I245" s="1"/>
      <c r="J245" s="1"/>
      <c r="K245" s="1"/>
      <c r="L245" s="1"/>
      <c r="M245" s="1"/>
      <c r="N245" s="1"/>
      <c r="O245" s="1"/>
      <c r="P245" s="1"/>
      <c r="Q245" s="1"/>
      <c r="R245" s="1"/>
      <c r="S245" s="1"/>
      <c r="T245" s="1"/>
      <c r="U245" s="1"/>
      <c r="V245" s="1"/>
      <c r="W245" s="1"/>
      <c r="X245" s="1"/>
      <c r="Y245" s="1"/>
      <c r="Z245" s="1"/>
      <c r="AA245" s="1"/>
      <c r="AB245" s="1"/>
    </row>
    <row r="246" spans="5:28" ht="14.25" hidden="1" customHeight="1">
      <c r="E246" s="3"/>
      <c r="F246" s="1"/>
      <c r="G246" s="1"/>
      <c r="H246" s="1"/>
      <c r="I246" s="1"/>
      <c r="J246" s="1"/>
      <c r="K246" s="1"/>
      <c r="L246" s="1"/>
      <c r="M246" s="1"/>
      <c r="N246" s="1"/>
      <c r="O246" s="1"/>
      <c r="P246" s="1"/>
      <c r="Q246" s="1"/>
      <c r="R246" s="1"/>
      <c r="S246" s="1"/>
      <c r="T246" s="1"/>
      <c r="U246" s="1"/>
      <c r="V246" s="1"/>
      <c r="W246" s="1"/>
      <c r="X246" s="1"/>
      <c r="Y246" s="1"/>
      <c r="Z246" s="1"/>
      <c r="AA246" s="1"/>
      <c r="AB246" s="1"/>
    </row>
    <row r="247" spans="5:28" ht="14.25" hidden="1" customHeight="1">
      <c r="E247" s="3"/>
      <c r="F247" s="1"/>
      <c r="G247" s="1"/>
      <c r="H247" s="1"/>
      <c r="I247" s="1"/>
      <c r="J247" s="1"/>
      <c r="K247" s="1"/>
      <c r="L247" s="1"/>
      <c r="M247" s="1"/>
      <c r="N247" s="1"/>
      <c r="O247" s="1"/>
      <c r="P247" s="1"/>
      <c r="Q247" s="1"/>
      <c r="R247" s="1"/>
      <c r="S247" s="1"/>
      <c r="T247" s="1"/>
      <c r="U247" s="1"/>
      <c r="V247" s="1"/>
      <c r="W247" s="1"/>
      <c r="X247" s="1"/>
      <c r="Y247" s="1"/>
      <c r="Z247" s="1"/>
      <c r="AA247" s="1"/>
      <c r="AB247" s="1"/>
    </row>
    <row r="248" spans="5:28" ht="14.25" hidden="1" customHeight="1">
      <c r="E248" s="3"/>
      <c r="F248" s="1"/>
      <c r="G248" s="1"/>
      <c r="H248" s="1"/>
      <c r="I248" s="1"/>
      <c r="J248" s="1"/>
      <c r="K248" s="1"/>
      <c r="L248" s="1"/>
      <c r="M248" s="1"/>
      <c r="N248" s="1"/>
      <c r="O248" s="1"/>
      <c r="P248" s="1"/>
      <c r="Q248" s="1"/>
      <c r="R248" s="1"/>
      <c r="S248" s="1"/>
      <c r="T248" s="1"/>
      <c r="U248" s="1"/>
      <c r="V248" s="1"/>
      <c r="W248" s="1"/>
      <c r="X248" s="1"/>
      <c r="Y248" s="1"/>
      <c r="Z248" s="1"/>
      <c r="AA248" s="1"/>
      <c r="AB248" s="1"/>
    </row>
    <row r="249" spans="5:28" ht="14.25" hidden="1" customHeight="1">
      <c r="E249" s="3"/>
      <c r="F249" s="1"/>
      <c r="G249" s="1"/>
      <c r="H249" s="1"/>
      <c r="I249" s="1"/>
      <c r="J249" s="1"/>
      <c r="K249" s="1"/>
      <c r="L249" s="1"/>
      <c r="M249" s="1"/>
      <c r="N249" s="1"/>
      <c r="O249" s="1"/>
      <c r="P249" s="1"/>
      <c r="Q249" s="1"/>
      <c r="R249" s="1"/>
      <c r="S249" s="1"/>
      <c r="T249" s="1"/>
      <c r="U249" s="1"/>
      <c r="V249" s="1"/>
      <c r="W249" s="1"/>
      <c r="X249" s="1"/>
      <c r="Y249" s="1"/>
      <c r="Z249" s="1"/>
      <c r="AA249" s="1"/>
      <c r="AB249" s="1"/>
    </row>
    <row r="250" spans="5:28" ht="14.25" hidden="1" customHeight="1">
      <c r="E250" s="3"/>
      <c r="F250" s="1"/>
      <c r="G250" s="1"/>
      <c r="H250" s="1"/>
      <c r="I250" s="1"/>
      <c r="J250" s="1"/>
      <c r="K250" s="1"/>
      <c r="L250" s="1"/>
      <c r="M250" s="1"/>
      <c r="N250" s="1"/>
      <c r="O250" s="1"/>
      <c r="P250" s="1"/>
      <c r="Q250" s="1"/>
      <c r="R250" s="1"/>
      <c r="S250" s="1"/>
      <c r="T250" s="1"/>
      <c r="U250" s="1"/>
      <c r="V250" s="1"/>
      <c r="W250" s="1"/>
      <c r="X250" s="1"/>
      <c r="Y250" s="1"/>
      <c r="Z250" s="1"/>
      <c r="AA250" s="1"/>
      <c r="AB250" s="1"/>
    </row>
    <row r="251" spans="5:28" ht="14.25" hidden="1" customHeight="1">
      <c r="E251" s="3"/>
      <c r="F251" s="1"/>
      <c r="G251" s="1"/>
      <c r="H251" s="1"/>
      <c r="I251" s="1"/>
      <c r="J251" s="1"/>
      <c r="K251" s="1"/>
      <c r="L251" s="1"/>
      <c r="M251" s="1"/>
      <c r="N251" s="1"/>
      <c r="O251" s="1"/>
      <c r="P251" s="1"/>
      <c r="Q251" s="1"/>
      <c r="R251" s="1"/>
      <c r="S251" s="1"/>
      <c r="T251" s="1"/>
      <c r="U251" s="1"/>
      <c r="V251" s="1"/>
      <c r="W251" s="1"/>
      <c r="X251" s="1"/>
      <c r="Y251" s="1"/>
      <c r="Z251" s="1"/>
      <c r="AA251" s="1"/>
      <c r="AB251" s="1"/>
    </row>
    <row r="252" spans="5:28" ht="14.25" hidden="1" customHeight="1">
      <c r="E252" s="3"/>
      <c r="F252" s="1"/>
      <c r="G252" s="1"/>
      <c r="H252" s="1"/>
      <c r="I252" s="1"/>
      <c r="J252" s="1"/>
      <c r="K252" s="1"/>
      <c r="L252" s="1"/>
      <c r="M252" s="1"/>
      <c r="N252" s="1"/>
      <c r="O252" s="1"/>
      <c r="P252" s="1"/>
      <c r="Q252" s="1"/>
      <c r="R252" s="1"/>
      <c r="S252" s="1"/>
      <c r="T252" s="1"/>
      <c r="U252" s="1"/>
      <c r="V252" s="1"/>
      <c r="W252" s="1"/>
      <c r="X252" s="1"/>
      <c r="Y252" s="1"/>
      <c r="Z252" s="1"/>
      <c r="AA252" s="1"/>
      <c r="AB252" s="1"/>
    </row>
    <row r="253" spans="5:28" ht="14.25" hidden="1" customHeight="1">
      <c r="E253" s="3"/>
      <c r="F253" s="1"/>
      <c r="G253" s="1"/>
      <c r="H253" s="1"/>
      <c r="I253" s="1"/>
      <c r="J253" s="1"/>
      <c r="K253" s="1"/>
      <c r="L253" s="1"/>
      <c r="M253" s="1"/>
      <c r="N253" s="1"/>
      <c r="O253" s="1"/>
      <c r="P253" s="1"/>
      <c r="Q253" s="1"/>
      <c r="R253" s="1"/>
      <c r="S253" s="1"/>
      <c r="T253" s="1"/>
      <c r="U253" s="1"/>
      <c r="V253" s="1"/>
      <c r="W253" s="1"/>
      <c r="X253" s="1"/>
      <c r="Y253" s="1"/>
      <c r="Z253" s="1"/>
      <c r="AA253" s="1"/>
      <c r="AB253" s="1"/>
    </row>
    <row r="254" spans="5:28" ht="14.25" hidden="1" customHeight="1">
      <c r="E254" s="3"/>
      <c r="F254" s="1"/>
      <c r="G254" s="1"/>
      <c r="H254" s="1"/>
      <c r="I254" s="1"/>
      <c r="J254" s="1"/>
      <c r="K254" s="1"/>
      <c r="L254" s="1"/>
      <c r="M254" s="1"/>
      <c r="N254" s="1"/>
      <c r="O254" s="1"/>
      <c r="P254" s="1"/>
      <c r="Q254" s="1"/>
      <c r="R254" s="1"/>
      <c r="S254" s="1"/>
      <c r="T254" s="1"/>
      <c r="U254" s="1"/>
      <c r="V254" s="1"/>
      <c r="W254" s="1"/>
      <c r="X254" s="1"/>
      <c r="Y254" s="1"/>
      <c r="Z254" s="1"/>
      <c r="AA254" s="1"/>
      <c r="AB254" s="1"/>
    </row>
    <row r="255" spans="5:28" ht="14.25" hidden="1" customHeight="1">
      <c r="E255" s="3"/>
      <c r="F255" s="1"/>
      <c r="G255" s="1"/>
      <c r="H255" s="1"/>
      <c r="I255" s="1"/>
      <c r="J255" s="1"/>
      <c r="K255" s="1"/>
      <c r="L255" s="1"/>
      <c r="M255" s="1"/>
      <c r="N255" s="1"/>
      <c r="O255" s="1"/>
      <c r="P255" s="1"/>
      <c r="Q255" s="1"/>
      <c r="R255" s="1"/>
      <c r="S255" s="1"/>
      <c r="T255" s="1"/>
      <c r="U255" s="1"/>
      <c r="V255" s="1"/>
      <c r="W255" s="1"/>
      <c r="X255" s="1"/>
      <c r="Y255" s="1"/>
      <c r="Z255" s="1"/>
      <c r="AA255" s="1"/>
      <c r="AB255" s="1"/>
    </row>
    <row r="256" spans="5:28" ht="14.25" hidden="1" customHeight="1">
      <c r="E256" s="3"/>
      <c r="F256" s="1"/>
      <c r="G256" s="1"/>
      <c r="H256" s="1"/>
      <c r="I256" s="1"/>
      <c r="J256" s="1"/>
      <c r="K256" s="1"/>
      <c r="L256" s="1"/>
      <c r="M256" s="1"/>
      <c r="N256" s="1"/>
      <c r="O256" s="1"/>
      <c r="P256" s="1"/>
      <c r="Q256" s="1"/>
      <c r="R256" s="1"/>
      <c r="S256" s="1"/>
      <c r="T256" s="1"/>
      <c r="U256" s="1"/>
      <c r="V256" s="1"/>
      <c r="W256" s="1"/>
      <c r="X256" s="1"/>
      <c r="Y256" s="1"/>
      <c r="Z256" s="1"/>
      <c r="AA256" s="1"/>
      <c r="AB256" s="1"/>
    </row>
    <row r="257" spans="5:28" ht="14.25" hidden="1" customHeight="1">
      <c r="E257" s="3"/>
      <c r="F257" s="1"/>
      <c r="G257" s="1"/>
      <c r="H257" s="1"/>
      <c r="I257" s="1"/>
      <c r="J257" s="1"/>
      <c r="K257" s="1"/>
      <c r="L257" s="1"/>
      <c r="M257" s="1"/>
      <c r="N257" s="1"/>
      <c r="O257" s="1"/>
      <c r="P257" s="1"/>
      <c r="Q257" s="1"/>
      <c r="R257" s="1"/>
      <c r="S257" s="1"/>
      <c r="T257" s="1"/>
      <c r="U257" s="1"/>
      <c r="V257" s="1"/>
      <c r="W257" s="1"/>
      <c r="X257" s="1"/>
      <c r="Y257" s="1"/>
      <c r="Z257" s="1"/>
      <c r="AA257" s="1"/>
      <c r="AB257" s="1"/>
    </row>
    <row r="258" spans="5:28" ht="14.25" hidden="1" customHeight="1">
      <c r="E258" s="3"/>
      <c r="F258" s="1"/>
      <c r="G258" s="1"/>
      <c r="H258" s="1"/>
      <c r="I258" s="1"/>
      <c r="J258" s="1"/>
      <c r="K258" s="1"/>
      <c r="L258" s="1"/>
      <c r="M258" s="1"/>
      <c r="N258" s="1"/>
      <c r="O258" s="1"/>
      <c r="P258" s="1"/>
      <c r="Q258" s="1"/>
      <c r="R258" s="1"/>
      <c r="S258" s="1"/>
      <c r="T258" s="1"/>
      <c r="U258" s="1"/>
      <c r="V258" s="1"/>
      <c r="W258" s="1"/>
      <c r="X258" s="1"/>
      <c r="Y258" s="1"/>
      <c r="Z258" s="1"/>
      <c r="AA258" s="1"/>
      <c r="AB258" s="1"/>
    </row>
    <row r="259" spans="5:28" ht="14.25" hidden="1" customHeight="1">
      <c r="E259" s="3"/>
      <c r="F259" s="1"/>
      <c r="G259" s="1"/>
      <c r="H259" s="1"/>
      <c r="I259" s="1"/>
      <c r="J259" s="1"/>
      <c r="K259" s="1"/>
      <c r="L259" s="1"/>
      <c r="M259" s="1"/>
      <c r="N259" s="1"/>
      <c r="O259" s="1"/>
      <c r="P259" s="1"/>
      <c r="Q259" s="1"/>
      <c r="R259" s="1"/>
      <c r="S259" s="1"/>
      <c r="T259" s="1"/>
      <c r="U259" s="1"/>
      <c r="V259" s="1"/>
      <c r="W259" s="1"/>
      <c r="X259" s="1"/>
      <c r="Y259" s="1"/>
      <c r="Z259" s="1"/>
      <c r="AA259" s="1"/>
      <c r="AB259" s="1"/>
    </row>
    <row r="260" spans="5:28" ht="14.25" hidden="1" customHeight="1">
      <c r="E260" s="3"/>
      <c r="F260" s="1"/>
      <c r="G260" s="1"/>
      <c r="H260" s="1"/>
      <c r="I260" s="1"/>
      <c r="J260" s="1"/>
      <c r="K260" s="1"/>
      <c r="L260" s="1"/>
      <c r="M260" s="1"/>
      <c r="N260" s="1"/>
      <c r="O260" s="1"/>
      <c r="P260" s="1"/>
      <c r="Q260" s="1"/>
      <c r="R260" s="1"/>
      <c r="S260" s="1"/>
      <c r="T260" s="1"/>
      <c r="U260" s="1"/>
      <c r="V260" s="1"/>
      <c r="W260" s="1"/>
      <c r="X260" s="1"/>
      <c r="Y260" s="1"/>
      <c r="Z260" s="1"/>
      <c r="AA260" s="1"/>
      <c r="AB260" s="1"/>
    </row>
    <row r="261" spans="5:28" ht="14.25" hidden="1" customHeight="1">
      <c r="E261" s="3"/>
      <c r="F261" s="1"/>
      <c r="G261" s="1"/>
      <c r="H261" s="1"/>
      <c r="I261" s="1"/>
      <c r="J261" s="1"/>
      <c r="K261" s="1"/>
      <c r="L261" s="1"/>
      <c r="M261" s="1"/>
      <c r="N261" s="1"/>
      <c r="O261" s="1"/>
      <c r="P261" s="1"/>
      <c r="Q261" s="1"/>
      <c r="R261" s="1"/>
      <c r="S261" s="1"/>
      <c r="T261" s="1"/>
      <c r="U261" s="1"/>
      <c r="V261" s="1"/>
      <c r="W261" s="1"/>
      <c r="X261" s="1"/>
      <c r="Y261" s="1"/>
      <c r="Z261" s="1"/>
      <c r="AA261" s="1"/>
      <c r="AB261" s="1"/>
    </row>
    <row r="262" spans="5:28" ht="14.25" hidden="1" customHeight="1">
      <c r="E262" s="3"/>
      <c r="F262" s="1"/>
      <c r="G262" s="1"/>
      <c r="H262" s="1"/>
      <c r="I262" s="1"/>
      <c r="J262" s="1"/>
      <c r="K262" s="1"/>
      <c r="L262" s="1"/>
      <c r="M262" s="1"/>
      <c r="N262" s="1"/>
      <c r="O262" s="1"/>
      <c r="P262" s="1"/>
      <c r="Q262" s="1"/>
      <c r="R262" s="1"/>
      <c r="S262" s="1"/>
      <c r="T262" s="1"/>
      <c r="U262" s="1"/>
      <c r="V262" s="1"/>
      <c r="W262" s="1"/>
      <c r="X262" s="1"/>
      <c r="Y262" s="1"/>
      <c r="Z262" s="1"/>
      <c r="AA262" s="1"/>
      <c r="AB262" s="1"/>
    </row>
    <row r="263" spans="5:28" ht="14.25" hidden="1" customHeight="1">
      <c r="E263" s="3"/>
      <c r="F263" s="1"/>
      <c r="G263" s="1"/>
      <c r="H263" s="1"/>
      <c r="I263" s="1"/>
      <c r="J263" s="1"/>
      <c r="K263" s="1"/>
      <c r="L263" s="1"/>
      <c r="M263" s="1"/>
      <c r="N263" s="1"/>
      <c r="O263" s="1"/>
      <c r="P263" s="1"/>
      <c r="Q263" s="1"/>
      <c r="R263" s="1"/>
      <c r="S263" s="1"/>
      <c r="T263" s="1"/>
      <c r="U263" s="1"/>
      <c r="V263" s="1"/>
      <c r="W263" s="1"/>
      <c r="X263" s="1"/>
      <c r="Y263" s="1"/>
      <c r="Z263" s="1"/>
      <c r="AA263" s="1"/>
      <c r="AB263" s="1"/>
    </row>
    <row r="264" spans="5:28" ht="14.25" hidden="1" customHeight="1">
      <c r="E264" s="3"/>
      <c r="F264" s="1"/>
      <c r="G264" s="1"/>
      <c r="H264" s="1"/>
      <c r="I264" s="1"/>
      <c r="J264" s="1"/>
      <c r="K264" s="1"/>
      <c r="L264" s="1"/>
      <c r="M264" s="1"/>
      <c r="N264" s="1"/>
      <c r="O264" s="1"/>
      <c r="P264" s="1"/>
      <c r="Q264" s="1"/>
      <c r="R264" s="1"/>
      <c r="S264" s="1"/>
      <c r="T264" s="1"/>
      <c r="U264" s="1"/>
      <c r="V264" s="1"/>
      <c r="W264" s="1"/>
      <c r="X264" s="1"/>
      <c r="Y264" s="1"/>
      <c r="Z264" s="1"/>
      <c r="AA264" s="1"/>
      <c r="AB264" s="1"/>
    </row>
    <row r="265" spans="5:28" ht="14.25" hidden="1" customHeight="1">
      <c r="E265" s="3"/>
      <c r="F265" s="1"/>
      <c r="G265" s="1"/>
      <c r="H265" s="1"/>
      <c r="I265" s="1"/>
      <c r="J265" s="1"/>
      <c r="K265" s="1"/>
      <c r="L265" s="1"/>
      <c r="M265" s="1"/>
      <c r="N265" s="1"/>
      <c r="O265" s="1"/>
      <c r="P265" s="1"/>
      <c r="Q265" s="1"/>
      <c r="R265" s="1"/>
      <c r="S265" s="1"/>
      <c r="T265" s="1"/>
      <c r="U265" s="1"/>
      <c r="V265" s="1"/>
      <c r="W265" s="1"/>
      <c r="X265" s="1"/>
      <c r="Y265" s="1"/>
      <c r="Z265" s="1"/>
      <c r="AA265" s="1"/>
      <c r="AB265" s="1"/>
    </row>
    <row r="266" spans="5:28" ht="14.25" hidden="1" customHeight="1">
      <c r="E266" s="3"/>
      <c r="F266" s="1"/>
      <c r="G266" s="1"/>
      <c r="H266" s="1"/>
      <c r="I266" s="1"/>
      <c r="J266" s="1"/>
      <c r="K266" s="1"/>
      <c r="L266" s="1"/>
      <c r="M266" s="1"/>
      <c r="N266" s="1"/>
      <c r="O266" s="1"/>
      <c r="P266" s="1"/>
      <c r="Q266" s="1"/>
      <c r="R266" s="1"/>
      <c r="S266" s="1"/>
      <c r="T266" s="1"/>
      <c r="U266" s="1"/>
      <c r="V266" s="1"/>
      <c r="W266" s="1"/>
      <c r="X266" s="1"/>
      <c r="Y266" s="1"/>
      <c r="Z266" s="1"/>
      <c r="AA266" s="1"/>
      <c r="AB266" s="1"/>
    </row>
    <row r="267" spans="5:28" ht="14.25" hidden="1" customHeight="1">
      <c r="E267" s="3"/>
      <c r="F267" s="1"/>
      <c r="G267" s="1"/>
      <c r="H267" s="1"/>
      <c r="I267" s="1"/>
      <c r="J267" s="1"/>
      <c r="K267" s="1"/>
      <c r="L267" s="1"/>
      <c r="M267" s="1"/>
      <c r="N267" s="1"/>
      <c r="O267" s="1"/>
      <c r="P267" s="1"/>
      <c r="Q267" s="1"/>
      <c r="R267" s="1"/>
      <c r="S267" s="1"/>
      <c r="T267" s="1"/>
      <c r="U267" s="1"/>
      <c r="V267" s="1"/>
      <c r="W267" s="1"/>
      <c r="X267" s="1"/>
      <c r="Y267" s="1"/>
      <c r="Z267" s="1"/>
      <c r="AA267" s="1"/>
      <c r="AB267" s="1"/>
    </row>
    <row r="268" spans="5:28" ht="14.25" hidden="1" customHeight="1">
      <c r="E268" s="3"/>
      <c r="F268" s="1"/>
      <c r="G268" s="1"/>
      <c r="H268" s="1"/>
      <c r="I268" s="1"/>
      <c r="J268" s="1"/>
      <c r="K268" s="1"/>
      <c r="L268" s="1"/>
      <c r="M268" s="1"/>
      <c r="N268" s="1"/>
      <c r="O268" s="1"/>
      <c r="P268" s="1"/>
      <c r="Q268" s="1"/>
      <c r="R268" s="1"/>
      <c r="S268" s="1"/>
      <c r="T268" s="1"/>
      <c r="U268" s="1"/>
      <c r="V268" s="1"/>
      <c r="W268" s="1"/>
      <c r="X268" s="1"/>
      <c r="Y268" s="1"/>
      <c r="Z268" s="1"/>
      <c r="AA268" s="1"/>
      <c r="AB268" s="1"/>
    </row>
    <row r="269" spans="5:28" ht="14.25" hidden="1" customHeight="1">
      <c r="E269" s="3"/>
      <c r="F269" s="1"/>
      <c r="G269" s="1"/>
      <c r="H269" s="1"/>
      <c r="I269" s="1"/>
      <c r="J269" s="1"/>
      <c r="K269" s="1"/>
      <c r="L269" s="1"/>
      <c r="M269" s="1"/>
      <c r="N269" s="1"/>
      <c r="O269" s="1"/>
      <c r="P269" s="1"/>
      <c r="Q269" s="1"/>
      <c r="R269" s="1"/>
      <c r="S269" s="1"/>
      <c r="T269" s="1"/>
      <c r="U269" s="1"/>
      <c r="V269" s="1"/>
      <c r="W269" s="1"/>
      <c r="X269" s="1"/>
      <c r="Y269" s="1"/>
      <c r="Z269" s="1"/>
      <c r="AA269" s="1"/>
      <c r="AB269" s="1"/>
    </row>
    <row r="270" spans="5:28" ht="14.25" hidden="1" customHeight="1">
      <c r="E270" s="3"/>
      <c r="F270" s="1"/>
      <c r="G270" s="1"/>
      <c r="H270" s="1"/>
      <c r="I270" s="1"/>
      <c r="J270" s="1"/>
      <c r="K270" s="1"/>
      <c r="L270" s="1"/>
      <c r="M270" s="1"/>
      <c r="N270" s="1"/>
      <c r="O270" s="1"/>
      <c r="P270" s="1"/>
      <c r="Q270" s="1"/>
      <c r="R270" s="1"/>
      <c r="S270" s="1"/>
      <c r="T270" s="1"/>
      <c r="U270" s="1"/>
      <c r="V270" s="1"/>
      <c r="W270" s="1"/>
      <c r="X270" s="1"/>
      <c r="Y270" s="1"/>
      <c r="Z270" s="1"/>
      <c r="AA270" s="1"/>
      <c r="AB270" s="1"/>
    </row>
    <row r="271" spans="5:28" ht="14.25" hidden="1" customHeight="1">
      <c r="E271" s="3"/>
      <c r="F271" s="1"/>
      <c r="G271" s="1"/>
      <c r="H271" s="1"/>
      <c r="I271" s="1"/>
      <c r="J271" s="1"/>
      <c r="K271" s="1"/>
      <c r="L271" s="1"/>
      <c r="M271" s="1"/>
      <c r="N271" s="1"/>
      <c r="O271" s="1"/>
      <c r="P271" s="1"/>
      <c r="Q271" s="1"/>
      <c r="R271" s="1"/>
      <c r="S271" s="1"/>
      <c r="T271" s="1"/>
      <c r="U271" s="1"/>
      <c r="V271" s="1"/>
      <c r="W271" s="1"/>
      <c r="X271" s="1"/>
      <c r="Y271" s="1"/>
      <c r="Z271" s="1"/>
      <c r="AA271" s="1"/>
      <c r="AB271" s="1"/>
    </row>
    <row r="272" spans="5:28" ht="14.25" hidden="1" customHeight="1">
      <c r="E272" s="3"/>
      <c r="F272" s="1"/>
      <c r="G272" s="1"/>
      <c r="H272" s="1"/>
      <c r="I272" s="1"/>
      <c r="J272" s="1"/>
      <c r="K272" s="1"/>
      <c r="L272" s="1"/>
      <c r="M272" s="1"/>
      <c r="N272" s="1"/>
      <c r="O272" s="1"/>
      <c r="P272" s="1"/>
      <c r="Q272" s="1"/>
      <c r="R272" s="1"/>
      <c r="S272" s="1"/>
      <c r="T272" s="1"/>
      <c r="U272" s="1"/>
      <c r="V272" s="1"/>
      <c r="W272" s="1"/>
      <c r="X272" s="1"/>
      <c r="Y272" s="1"/>
      <c r="Z272" s="1"/>
      <c r="AA272" s="1"/>
      <c r="AB272" s="1"/>
    </row>
    <row r="273" spans="5:28" ht="14.25" hidden="1" customHeight="1">
      <c r="E273" s="3"/>
      <c r="F273" s="1"/>
      <c r="G273" s="1"/>
      <c r="H273" s="1"/>
      <c r="I273" s="1"/>
      <c r="J273" s="1"/>
      <c r="K273" s="1"/>
      <c r="L273" s="1"/>
      <c r="M273" s="1"/>
      <c r="N273" s="1"/>
      <c r="O273" s="1"/>
      <c r="P273" s="1"/>
      <c r="Q273" s="1"/>
      <c r="R273" s="1"/>
      <c r="S273" s="1"/>
      <c r="T273" s="1"/>
      <c r="U273" s="1"/>
      <c r="V273" s="1"/>
      <c r="W273" s="1"/>
      <c r="X273" s="1"/>
      <c r="Y273" s="1"/>
      <c r="Z273" s="1"/>
      <c r="AA273" s="1"/>
      <c r="AB273" s="1"/>
    </row>
    <row r="274" spans="5:28" ht="14.25" hidden="1" customHeight="1">
      <c r="E274" s="3"/>
      <c r="F274" s="1"/>
      <c r="G274" s="1"/>
      <c r="H274" s="1"/>
      <c r="I274" s="1"/>
      <c r="J274" s="1"/>
      <c r="K274" s="1"/>
      <c r="L274" s="1"/>
      <c r="M274" s="1"/>
      <c r="N274" s="1"/>
      <c r="O274" s="1"/>
      <c r="P274" s="1"/>
      <c r="Q274" s="1"/>
      <c r="R274" s="1"/>
      <c r="S274" s="1"/>
      <c r="T274" s="1"/>
      <c r="U274" s="1"/>
      <c r="V274" s="1"/>
      <c r="W274" s="1"/>
      <c r="X274" s="1"/>
      <c r="Y274" s="1"/>
      <c r="Z274" s="1"/>
      <c r="AA274" s="1"/>
      <c r="AB274" s="1"/>
    </row>
    <row r="275" spans="5:28" ht="14.25" hidden="1" customHeight="1">
      <c r="E275" s="3"/>
      <c r="F275" s="1"/>
      <c r="G275" s="1"/>
      <c r="H275" s="1"/>
      <c r="I275" s="1"/>
      <c r="J275" s="1"/>
      <c r="K275" s="1"/>
      <c r="L275" s="1"/>
      <c r="M275" s="1"/>
      <c r="N275" s="1"/>
      <c r="O275" s="1"/>
      <c r="P275" s="1"/>
      <c r="Q275" s="1"/>
      <c r="R275" s="1"/>
      <c r="S275" s="1"/>
      <c r="T275" s="1"/>
      <c r="U275" s="1"/>
      <c r="V275" s="1"/>
      <c r="W275" s="1"/>
      <c r="X275" s="1"/>
      <c r="Y275" s="1"/>
      <c r="Z275" s="1"/>
      <c r="AA275" s="1"/>
      <c r="AB275" s="1"/>
    </row>
    <row r="276" spans="5:28" ht="14.25" hidden="1" customHeight="1">
      <c r="E276" s="3"/>
      <c r="F276" s="1"/>
      <c r="G276" s="1"/>
      <c r="H276" s="1"/>
      <c r="I276" s="1"/>
      <c r="J276" s="1"/>
      <c r="K276" s="1"/>
      <c r="L276" s="1"/>
      <c r="M276" s="1"/>
      <c r="N276" s="1"/>
      <c r="O276" s="1"/>
      <c r="P276" s="1"/>
      <c r="Q276" s="1"/>
      <c r="R276" s="1"/>
      <c r="S276" s="1"/>
      <c r="T276" s="1"/>
      <c r="U276" s="1"/>
      <c r="V276" s="1"/>
      <c r="W276" s="1"/>
      <c r="X276" s="1"/>
      <c r="Y276" s="1"/>
      <c r="Z276" s="1"/>
      <c r="AA276" s="1"/>
      <c r="AB276" s="1"/>
    </row>
    <row r="277" spans="5:28" ht="14.25" hidden="1" customHeight="1">
      <c r="E277" s="3"/>
      <c r="F277" s="1"/>
      <c r="G277" s="1"/>
      <c r="H277" s="1"/>
      <c r="I277" s="1"/>
      <c r="J277" s="1"/>
      <c r="K277" s="1"/>
      <c r="L277" s="1"/>
      <c r="M277" s="1"/>
      <c r="N277" s="1"/>
      <c r="O277" s="1"/>
      <c r="P277" s="1"/>
      <c r="Q277" s="1"/>
      <c r="R277" s="1"/>
      <c r="S277" s="1"/>
      <c r="T277" s="1"/>
      <c r="U277" s="1"/>
      <c r="V277" s="1"/>
      <c r="W277" s="1"/>
      <c r="X277" s="1"/>
      <c r="Y277" s="1"/>
      <c r="Z277" s="1"/>
      <c r="AA277" s="1"/>
      <c r="AB277" s="1"/>
    </row>
    <row r="278" spans="5:28" ht="14.25" hidden="1" customHeight="1">
      <c r="E278" s="3"/>
      <c r="F278" s="1"/>
      <c r="G278" s="1"/>
      <c r="H278" s="1"/>
      <c r="I278" s="1"/>
      <c r="J278" s="1"/>
      <c r="K278" s="1"/>
      <c r="L278" s="1"/>
      <c r="M278" s="1"/>
      <c r="N278" s="1"/>
      <c r="O278" s="1"/>
      <c r="P278" s="1"/>
      <c r="Q278" s="1"/>
      <c r="R278" s="1"/>
      <c r="S278" s="1"/>
      <c r="T278" s="1"/>
      <c r="U278" s="1"/>
      <c r="V278" s="1"/>
      <c r="W278" s="1"/>
      <c r="X278" s="1"/>
      <c r="Y278" s="1"/>
      <c r="Z278" s="1"/>
      <c r="AA278" s="1"/>
      <c r="AB278" s="1"/>
    </row>
    <row r="279" spans="5:28" ht="14.25" hidden="1" customHeight="1">
      <c r="E279" s="3"/>
      <c r="F279" s="1"/>
      <c r="G279" s="1"/>
      <c r="H279" s="1"/>
      <c r="I279" s="1"/>
      <c r="J279" s="1"/>
      <c r="K279" s="1"/>
      <c r="L279" s="1"/>
      <c r="M279" s="1"/>
      <c r="N279" s="1"/>
      <c r="O279" s="1"/>
      <c r="P279" s="1"/>
      <c r="Q279" s="1"/>
      <c r="R279" s="1"/>
      <c r="S279" s="1"/>
      <c r="T279" s="1"/>
      <c r="U279" s="1"/>
      <c r="V279" s="1"/>
      <c r="W279" s="1"/>
      <c r="X279" s="1"/>
      <c r="Y279" s="1"/>
      <c r="Z279" s="1"/>
      <c r="AA279" s="1"/>
      <c r="AB279" s="1"/>
    </row>
    <row r="280" spans="5:28" ht="14.25" hidden="1" customHeight="1">
      <c r="E280" s="3"/>
      <c r="F280" s="1"/>
      <c r="G280" s="1"/>
      <c r="H280" s="1"/>
      <c r="I280" s="1"/>
      <c r="J280" s="1"/>
      <c r="K280" s="1"/>
      <c r="L280" s="1"/>
      <c r="M280" s="1"/>
      <c r="N280" s="1"/>
      <c r="O280" s="1"/>
      <c r="P280" s="1"/>
      <c r="Q280" s="1"/>
      <c r="R280" s="1"/>
      <c r="S280" s="1"/>
      <c r="T280" s="1"/>
      <c r="U280" s="1"/>
      <c r="V280" s="1"/>
      <c r="W280" s="1"/>
      <c r="X280" s="1"/>
      <c r="Y280" s="1"/>
      <c r="Z280" s="1"/>
      <c r="AA280" s="1"/>
      <c r="AB280" s="1"/>
    </row>
    <row r="281" spans="5:28" ht="14.25" hidden="1" customHeight="1">
      <c r="E281" s="3"/>
      <c r="F281" s="1"/>
      <c r="G281" s="1"/>
      <c r="H281" s="1"/>
      <c r="I281" s="1"/>
      <c r="J281" s="1"/>
      <c r="K281" s="1"/>
      <c r="L281" s="1"/>
      <c r="M281" s="1"/>
      <c r="N281" s="1"/>
      <c r="O281" s="1"/>
      <c r="P281" s="1"/>
      <c r="Q281" s="1"/>
      <c r="R281" s="1"/>
      <c r="S281" s="1"/>
      <c r="T281" s="1"/>
      <c r="U281" s="1"/>
      <c r="V281" s="1"/>
      <c r="W281" s="1"/>
      <c r="X281" s="1"/>
      <c r="Y281" s="1"/>
      <c r="Z281" s="1"/>
      <c r="AA281" s="1"/>
      <c r="AB281" s="1"/>
    </row>
    <row r="282" spans="5:28" ht="14.25" hidden="1" customHeight="1">
      <c r="E282" s="3"/>
      <c r="F282" s="1"/>
      <c r="G282" s="1"/>
      <c r="H282" s="1"/>
      <c r="I282" s="1"/>
      <c r="J282" s="1"/>
      <c r="K282" s="1"/>
      <c r="L282" s="1"/>
      <c r="M282" s="1"/>
      <c r="N282" s="1"/>
      <c r="O282" s="1"/>
      <c r="P282" s="1"/>
      <c r="Q282" s="1"/>
      <c r="R282" s="1"/>
      <c r="S282" s="1"/>
      <c r="T282" s="1"/>
      <c r="U282" s="1"/>
      <c r="V282" s="1"/>
      <c r="W282" s="1"/>
      <c r="X282" s="1"/>
      <c r="Y282" s="1"/>
      <c r="Z282" s="1"/>
      <c r="AA282" s="1"/>
      <c r="AB282" s="1"/>
    </row>
    <row r="283" spans="5:28" ht="14.25" hidden="1" customHeight="1">
      <c r="E283" s="3"/>
      <c r="F283" s="1"/>
      <c r="G283" s="1"/>
      <c r="H283" s="1"/>
      <c r="I283" s="1"/>
      <c r="J283" s="1"/>
      <c r="K283" s="1"/>
      <c r="L283" s="1"/>
      <c r="M283" s="1"/>
      <c r="N283" s="1"/>
      <c r="O283" s="1"/>
      <c r="P283" s="1"/>
      <c r="Q283" s="1"/>
      <c r="R283" s="1"/>
      <c r="S283" s="1"/>
      <c r="T283" s="1"/>
      <c r="U283" s="1"/>
      <c r="V283" s="1"/>
      <c r="W283" s="1"/>
      <c r="X283" s="1"/>
      <c r="Y283" s="1"/>
      <c r="Z283" s="1"/>
      <c r="AA283" s="1"/>
      <c r="AB283" s="1"/>
    </row>
    <row r="284" spans="5:28" ht="14.25" hidden="1" customHeight="1">
      <c r="E284" s="3"/>
      <c r="F284" s="1"/>
      <c r="G284" s="1"/>
      <c r="H284" s="1"/>
      <c r="I284" s="1"/>
      <c r="J284" s="1"/>
      <c r="K284" s="1"/>
      <c r="L284" s="1"/>
      <c r="M284" s="1"/>
      <c r="N284" s="1"/>
      <c r="O284" s="1"/>
      <c r="P284" s="1"/>
      <c r="Q284" s="1"/>
      <c r="R284" s="1"/>
      <c r="S284" s="1"/>
      <c r="T284" s="1"/>
      <c r="U284" s="1"/>
      <c r="V284" s="1"/>
      <c r="W284" s="1"/>
      <c r="X284" s="1"/>
      <c r="Y284" s="1"/>
      <c r="Z284" s="1"/>
      <c r="AA284" s="1"/>
      <c r="AB284" s="1"/>
    </row>
    <row r="285" spans="5:28" ht="14.25" hidden="1" customHeight="1">
      <c r="E285" s="3"/>
      <c r="F285" s="1"/>
      <c r="G285" s="1"/>
      <c r="H285" s="1"/>
      <c r="I285" s="1"/>
      <c r="J285" s="1"/>
      <c r="K285" s="1"/>
      <c r="L285" s="1"/>
      <c r="M285" s="1"/>
      <c r="N285" s="1"/>
      <c r="O285" s="1"/>
      <c r="P285" s="1"/>
      <c r="Q285" s="1"/>
      <c r="R285" s="1"/>
      <c r="S285" s="1"/>
      <c r="T285" s="1"/>
      <c r="U285" s="1"/>
      <c r="V285" s="1"/>
      <c r="W285" s="1"/>
      <c r="X285" s="1"/>
      <c r="Y285" s="1"/>
      <c r="Z285" s="1"/>
      <c r="AA285" s="1"/>
      <c r="AB285" s="1"/>
    </row>
    <row r="286" spans="5:28" ht="14.25" hidden="1" customHeight="1">
      <c r="E286" s="3"/>
      <c r="F286" s="1"/>
      <c r="G286" s="1"/>
      <c r="H286" s="1"/>
      <c r="I286" s="1"/>
      <c r="J286" s="1"/>
      <c r="K286" s="1"/>
      <c r="L286" s="1"/>
      <c r="M286" s="1"/>
      <c r="N286" s="1"/>
      <c r="O286" s="1"/>
      <c r="P286" s="1"/>
      <c r="Q286" s="1"/>
      <c r="R286" s="1"/>
      <c r="S286" s="1"/>
      <c r="T286" s="1"/>
      <c r="U286" s="1"/>
      <c r="V286" s="1"/>
      <c r="W286" s="1"/>
      <c r="X286" s="1"/>
      <c r="Y286" s="1"/>
      <c r="Z286" s="1"/>
      <c r="AA286" s="1"/>
      <c r="AB286" s="1"/>
    </row>
    <row r="287" spans="5:28" ht="14.25" hidden="1" customHeight="1">
      <c r="E287" s="3"/>
      <c r="F287" s="1"/>
      <c r="G287" s="1"/>
      <c r="H287" s="1"/>
      <c r="I287" s="1"/>
      <c r="J287" s="1"/>
      <c r="K287" s="1"/>
      <c r="L287" s="1"/>
      <c r="M287" s="1"/>
      <c r="N287" s="1"/>
      <c r="O287" s="1"/>
      <c r="P287" s="1"/>
      <c r="Q287" s="1"/>
      <c r="R287" s="1"/>
      <c r="S287" s="1"/>
      <c r="T287" s="1"/>
      <c r="U287" s="1"/>
      <c r="V287" s="1"/>
      <c r="W287" s="1"/>
      <c r="X287" s="1"/>
      <c r="Y287" s="1"/>
      <c r="Z287" s="1"/>
      <c r="AA287" s="1"/>
      <c r="AB287" s="1"/>
    </row>
    <row r="288" spans="5:28" ht="14.25" hidden="1" customHeight="1">
      <c r="E288" s="3"/>
      <c r="F288" s="1"/>
      <c r="G288" s="1"/>
      <c r="H288" s="1"/>
      <c r="I288" s="1"/>
      <c r="J288" s="1"/>
      <c r="K288" s="1"/>
      <c r="L288" s="1"/>
      <c r="M288" s="1"/>
      <c r="N288" s="1"/>
      <c r="O288" s="1"/>
      <c r="P288" s="1"/>
      <c r="Q288" s="1"/>
      <c r="R288" s="1"/>
      <c r="S288" s="1"/>
      <c r="T288" s="1"/>
      <c r="U288" s="1"/>
      <c r="V288" s="1"/>
      <c r="W288" s="1"/>
      <c r="X288" s="1"/>
      <c r="Y288" s="1"/>
      <c r="Z288" s="1"/>
      <c r="AA288" s="1"/>
      <c r="AB288" s="1"/>
    </row>
    <row r="289" spans="5:28" ht="14.25" hidden="1" customHeight="1">
      <c r="E289" s="3"/>
      <c r="F289" s="1"/>
      <c r="G289" s="1"/>
      <c r="H289" s="1"/>
      <c r="I289" s="1"/>
      <c r="J289" s="1"/>
      <c r="K289" s="1"/>
      <c r="L289" s="1"/>
      <c r="M289" s="1"/>
      <c r="N289" s="1"/>
      <c r="O289" s="1"/>
      <c r="P289" s="1"/>
      <c r="Q289" s="1"/>
      <c r="R289" s="1"/>
      <c r="S289" s="1"/>
      <c r="T289" s="1"/>
      <c r="U289" s="1"/>
      <c r="V289" s="1"/>
      <c r="W289" s="1"/>
      <c r="X289" s="1"/>
      <c r="Y289" s="1"/>
      <c r="Z289" s="1"/>
      <c r="AA289" s="1"/>
      <c r="AB289" s="1"/>
    </row>
    <row r="290" spans="5:28" ht="14.25" hidden="1" customHeight="1">
      <c r="E290" s="3"/>
      <c r="F290" s="1"/>
      <c r="G290" s="1"/>
      <c r="H290" s="1"/>
      <c r="I290" s="1"/>
      <c r="J290" s="1"/>
      <c r="K290" s="1"/>
      <c r="L290" s="1"/>
      <c r="M290" s="1"/>
      <c r="N290" s="1"/>
      <c r="O290" s="1"/>
      <c r="P290" s="1"/>
      <c r="Q290" s="1"/>
      <c r="R290" s="1"/>
      <c r="S290" s="1"/>
      <c r="T290" s="1"/>
      <c r="U290" s="1"/>
      <c r="V290" s="1"/>
      <c r="W290" s="1"/>
      <c r="X290" s="1"/>
      <c r="Y290" s="1"/>
      <c r="Z290" s="1"/>
      <c r="AA290" s="1"/>
      <c r="AB290" s="1"/>
    </row>
    <row r="291" spans="5:28" ht="14.25" hidden="1" customHeight="1">
      <c r="E291" s="3"/>
      <c r="F291" s="1"/>
      <c r="G291" s="1"/>
      <c r="H291" s="1"/>
      <c r="I291" s="1"/>
      <c r="J291" s="1"/>
      <c r="K291" s="1"/>
      <c r="L291" s="1"/>
      <c r="M291" s="1"/>
      <c r="N291" s="1"/>
      <c r="O291" s="1"/>
      <c r="P291" s="1"/>
      <c r="Q291" s="1"/>
      <c r="R291" s="1"/>
      <c r="S291" s="1"/>
      <c r="T291" s="1"/>
      <c r="U291" s="1"/>
      <c r="V291" s="1"/>
      <c r="W291" s="1"/>
      <c r="X291" s="1"/>
      <c r="Y291" s="1"/>
      <c r="Z291" s="1"/>
      <c r="AA291" s="1"/>
      <c r="AB291" s="1"/>
    </row>
    <row r="292" spans="5:28" ht="14.25" hidden="1" customHeight="1">
      <c r="E292" s="3"/>
      <c r="F292" s="1"/>
      <c r="G292" s="1"/>
      <c r="H292" s="1"/>
      <c r="I292" s="1"/>
      <c r="J292" s="1"/>
      <c r="K292" s="1"/>
      <c r="L292" s="1"/>
      <c r="M292" s="1"/>
      <c r="N292" s="1"/>
      <c r="O292" s="1"/>
      <c r="P292" s="1"/>
      <c r="Q292" s="1"/>
      <c r="R292" s="1"/>
      <c r="S292" s="1"/>
      <c r="T292" s="1"/>
      <c r="U292" s="1"/>
      <c r="V292" s="1"/>
      <c r="W292" s="1"/>
      <c r="X292" s="1"/>
      <c r="Y292" s="1"/>
      <c r="Z292" s="1"/>
      <c r="AA292" s="1"/>
      <c r="AB292" s="1"/>
    </row>
    <row r="293" spans="5:28" ht="14.25" hidden="1" customHeight="1">
      <c r="E293" s="3"/>
      <c r="F293" s="1"/>
      <c r="G293" s="1"/>
      <c r="H293" s="1"/>
      <c r="I293" s="1"/>
      <c r="J293" s="1"/>
      <c r="K293" s="1"/>
      <c r="L293" s="1"/>
      <c r="M293" s="1"/>
      <c r="N293" s="1"/>
      <c r="O293" s="1"/>
      <c r="P293" s="1"/>
      <c r="Q293" s="1"/>
      <c r="R293" s="1"/>
      <c r="S293" s="1"/>
      <c r="T293" s="1"/>
      <c r="U293" s="1"/>
      <c r="V293" s="1"/>
      <c r="W293" s="1"/>
      <c r="X293" s="1"/>
      <c r="Y293" s="1"/>
      <c r="Z293" s="1"/>
      <c r="AA293" s="1"/>
      <c r="AB293" s="1"/>
    </row>
    <row r="294" spans="5:28" ht="14.25" hidden="1" customHeight="1">
      <c r="E294" s="3"/>
      <c r="F294" s="1"/>
      <c r="G294" s="1"/>
      <c r="H294" s="1"/>
      <c r="I294" s="1"/>
      <c r="J294" s="1"/>
      <c r="K294" s="1"/>
      <c r="L294" s="1"/>
      <c r="M294" s="1"/>
      <c r="N294" s="1"/>
      <c r="O294" s="1"/>
      <c r="P294" s="1"/>
      <c r="Q294" s="1"/>
      <c r="R294" s="1"/>
      <c r="S294" s="1"/>
      <c r="T294" s="1"/>
      <c r="U294" s="1"/>
      <c r="V294" s="1"/>
      <c r="W294" s="1"/>
      <c r="X294" s="1"/>
      <c r="Y294" s="1"/>
      <c r="Z294" s="1"/>
      <c r="AA294" s="1"/>
      <c r="AB294" s="1"/>
    </row>
    <row r="295" spans="5:28" ht="14.25" hidden="1" customHeight="1">
      <c r="E295" s="3"/>
      <c r="F295" s="1"/>
      <c r="G295" s="1"/>
      <c r="H295" s="1"/>
      <c r="I295" s="1"/>
      <c r="J295" s="1"/>
      <c r="K295" s="1"/>
      <c r="L295" s="1"/>
      <c r="M295" s="1"/>
      <c r="N295" s="1"/>
      <c r="O295" s="1"/>
      <c r="P295" s="1"/>
      <c r="Q295" s="1"/>
      <c r="R295" s="1"/>
      <c r="S295" s="1"/>
      <c r="T295" s="1"/>
      <c r="U295" s="1"/>
      <c r="V295" s="1"/>
      <c r="W295" s="1"/>
      <c r="X295" s="1"/>
      <c r="Y295" s="1"/>
      <c r="Z295" s="1"/>
      <c r="AA295" s="1"/>
      <c r="AB295" s="1"/>
    </row>
    <row r="296" spans="5:28" ht="14.25" hidden="1" customHeight="1">
      <c r="E296" s="3"/>
      <c r="F296" s="1"/>
      <c r="G296" s="1"/>
      <c r="H296" s="1"/>
      <c r="I296" s="1"/>
      <c r="J296" s="1"/>
      <c r="K296" s="1"/>
      <c r="L296" s="1"/>
      <c r="M296" s="1"/>
      <c r="N296" s="1"/>
      <c r="O296" s="1"/>
      <c r="P296" s="1"/>
      <c r="Q296" s="1"/>
      <c r="R296" s="1"/>
      <c r="S296" s="1"/>
      <c r="T296" s="1"/>
      <c r="U296" s="1"/>
      <c r="V296" s="1"/>
      <c r="W296" s="1"/>
      <c r="X296" s="1"/>
      <c r="Y296" s="1"/>
      <c r="Z296" s="1"/>
      <c r="AA296" s="1"/>
      <c r="AB296" s="1"/>
    </row>
    <row r="297" spans="5:28" ht="14.25" hidden="1" customHeight="1">
      <c r="E297" s="3"/>
      <c r="F297" s="1"/>
      <c r="G297" s="1"/>
      <c r="H297" s="1"/>
      <c r="I297" s="1"/>
      <c r="J297" s="1"/>
      <c r="K297" s="1"/>
      <c r="L297" s="1"/>
      <c r="M297" s="1"/>
      <c r="N297" s="1"/>
      <c r="O297" s="1"/>
      <c r="P297" s="1"/>
      <c r="Q297" s="1"/>
      <c r="R297" s="1"/>
      <c r="S297" s="1"/>
      <c r="T297" s="1"/>
      <c r="U297" s="1"/>
      <c r="V297" s="1"/>
      <c r="W297" s="1"/>
      <c r="X297" s="1"/>
      <c r="Y297" s="1"/>
      <c r="Z297" s="1"/>
      <c r="AA297" s="1"/>
      <c r="AB297" s="1"/>
    </row>
    <row r="298" spans="5:28" ht="14.25" hidden="1" customHeight="1">
      <c r="E298" s="3"/>
      <c r="F298" s="1"/>
      <c r="G298" s="1"/>
      <c r="H298" s="1"/>
      <c r="I298" s="1"/>
      <c r="J298" s="1"/>
      <c r="K298" s="1"/>
      <c r="L298" s="1"/>
      <c r="M298" s="1"/>
      <c r="N298" s="1"/>
      <c r="O298" s="1"/>
      <c r="P298" s="1"/>
      <c r="Q298" s="1"/>
      <c r="R298" s="1"/>
      <c r="S298" s="1"/>
      <c r="T298" s="1"/>
      <c r="U298" s="1"/>
      <c r="V298" s="1"/>
      <c r="W298" s="1"/>
      <c r="X298" s="1"/>
      <c r="Y298" s="1"/>
      <c r="Z298" s="1"/>
      <c r="AA298" s="1"/>
      <c r="AB298" s="1"/>
    </row>
    <row r="299" spans="5:28" ht="14.25" hidden="1" customHeight="1">
      <c r="E299" s="3"/>
      <c r="F299" s="1"/>
      <c r="G299" s="1"/>
      <c r="H299" s="1"/>
      <c r="I299" s="1"/>
      <c r="J299" s="1"/>
      <c r="K299" s="1"/>
      <c r="L299" s="1"/>
      <c r="M299" s="1"/>
      <c r="N299" s="1"/>
      <c r="O299" s="1"/>
      <c r="P299" s="1"/>
      <c r="Q299" s="1"/>
      <c r="R299" s="1"/>
      <c r="S299" s="1"/>
      <c r="T299" s="1"/>
      <c r="U299" s="1"/>
      <c r="V299" s="1"/>
      <c r="W299" s="1"/>
      <c r="X299" s="1"/>
      <c r="Y299" s="1"/>
      <c r="Z299" s="1"/>
      <c r="AA299" s="1"/>
      <c r="AB299" s="1"/>
    </row>
    <row r="300" spans="5:28" ht="14.25" hidden="1" customHeight="1">
      <c r="E300" s="3"/>
      <c r="F300" s="1"/>
      <c r="G300" s="1"/>
      <c r="H300" s="1"/>
      <c r="I300" s="1"/>
      <c r="J300" s="1"/>
      <c r="K300" s="1"/>
      <c r="L300" s="1"/>
      <c r="M300" s="1"/>
      <c r="N300" s="1"/>
      <c r="O300" s="1"/>
      <c r="P300" s="1"/>
      <c r="Q300" s="1"/>
      <c r="R300" s="1"/>
      <c r="S300" s="1"/>
      <c r="T300" s="1"/>
      <c r="U300" s="1"/>
      <c r="V300" s="1"/>
      <c r="W300" s="1"/>
      <c r="X300" s="1"/>
      <c r="Y300" s="1"/>
      <c r="Z300" s="1"/>
      <c r="AA300" s="1"/>
      <c r="AB300" s="1"/>
    </row>
    <row r="301" spans="5:28" ht="14.25" hidden="1" customHeight="1">
      <c r="E301" s="3"/>
      <c r="F301" s="1"/>
      <c r="G301" s="1"/>
      <c r="H301" s="1"/>
      <c r="I301" s="1"/>
      <c r="J301" s="1"/>
      <c r="K301" s="1"/>
      <c r="L301" s="1"/>
      <c r="M301" s="1"/>
      <c r="N301" s="1"/>
      <c r="O301" s="1"/>
      <c r="P301" s="1"/>
      <c r="Q301" s="1"/>
      <c r="R301" s="1"/>
      <c r="S301" s="1"/>
      <c r="T301" s="1"/>
      <c r="U301" s="1"/>
      <c r="V301" s="1"/>
      <c r="W301" s="1"/>
      <c r="X301" s="1"/>
      <c r="Y301" s="1"/>
      <c r="Z301" s="1"/>
      <c r="AA301" s="1"/>
      <c r="AB301" s="1"/>
    </row>
    <row r="302" spans="5:28" ht="14.25" hidden="1" customHeight="1">
      <c r="E302" s="3"/>
      <c r="F302" s="1"/>
      <c r="G302" s="1"/>
      <c r="H302" s="1"/>
      <c r="I302" s="1"/>
      <c r="J302" s="1"/>
      <c r="K302" s="1"/>
      <c r="L302" s="1"/>
      <c r="M302" s="1"/>
      <c r="N302" s="1"/>
      <c r="O302" s="1"/>
      <c r="P302" s="1"/>
      <c r="Q302" s="1"/>
      <c r="R302" s="1"/>
      <c r="S302" s="1"/>
      <c r="T302" s="1"/>
      <c r="U302" s="1"/>
      <c r="V302" s="1"/>
      <c r="W302" s="1"/>
      <c r="X302" s="1"/>
      <c r="Y302" s="1"/>
      <c r="Z302" s="1"/>
      <c r="AA302" s="1"/>
      <c r="AB302" s="1"/>
    </row>
    <row r="303" spans="5:28" ht="14.25" hidden="1" customHeight="1">
      <c r="E303" s="3"/>
      <c r="F303" s="1"/>
      <c r="G303" s="1"/>
      <c r="H303" s="1"/>
      <c r="I303" s="1"/>
      <c r="J303" s="1"/>
      <c r="K303" s="1"/>
      <c r="L303" s="1"/>
      <c r="M303" s="1"/>
      <c r="N303" s="1"/>
      <c r="O303" s="1"/>
      <c r="P303" s="1"/>
      <c r="Q303" s="1"/>
      <c r="R303" s="1"/>
      <c r="S303" s="1"/>
      <c r="T303" s="1"/>
      <c r="U303" s="1"/>
      <c r="V303" s="1"/>
      <c r="W303" s="1"/>
      <c r="X303" s="1"/>
      <c r="Y303" s="1"/>
      <c r="Z303" s="1"/>
      <c r="AA303" s="1"/>
      <c r="AB303" s="1"/>
    </row>
    <row r="304" spans="5:28" ht="14.25" hidden="1" customHeight="1">
      <c r="E304" s="3"/>
      <c r="F304" s="1"/>
      <c r="G304" s="1"/>
      <c r="H304" s="1"/>
      <c r="I304" s="1"/>
      <c r="J304" s="1"/>
      <c r="K304" s="1"/>
      <c r="L304" s="1"/>
      <c r="M304" s="1"/>
      <c r="N304" s="1"/>
      <c r="O304" s="1"/>
      <c r="P304" s="1"/>
      <c r="Q304" s="1"/>
      <c r="R304" s="1"/>
      <c r="S304" s="1"/>
      <c r="T304" s="1"/>
      <c r="U304" s="1"/>
      <c r="V304" s="1"/>
      <c r="W304" s="1"/>
      <c r="X304" s="1"/>
      <c r="Y304" s="1"/>
      <c r="Z304" s="1"/>
      <c r="AA304" s="1"/>
      <c r="AB304" s="1"/>
    </row>
    <row r="305" spans="5:28" ht="14.25" hidden="1" customHeight="1">
      <c r="E305" s="3"/>
      <c r="F305" s="1"/>
      <c r="G305" s="1"/>
      <c r="H305" s="1"/>
      <c r="I305" s="1"/>
      <c r="J305" s="1"/>
      <c r="K305" s="1"/>
      <c r="L305" s="1"/>
      <c r="M305" s="1"/>
      <c r="N305" s="1"/>
      <c r="O305" s="1"/>
      <c r="P305" s="1"/>
      <c r="Q305" s="1"/>
      <c r="R305" s="1"/>
      <c r="S305" s="1"/>
      <c r="T305" s="1"/>
      <c r="U305" s="1"/>
      <c r="V305" s="1"/>
      <c r="W305" s="1"/>
      <c r="X305" s="1"/>
      <c r="Y305" s="1"/>
      <c r="Z305" s="1"/>
      <c r="AA305" s="1"/>
      <c r="AB305" s="1"/>
    </row>
    <row r="306" spans="5:28" ht="14.25" hidden="1" customHeight="1">
      <c r="E306" s="3"/>
      <c r="F306" s="1"/>
      <c r="G306" s="1"/>
      <c r="H306" s="1"/>
      <c r="I306" s="1"/>
      <c r="J306" s="1"/>
      <c r="K306" s="1"/>
      <c r="L306" s="1"/>
      <c r="M306" s="1"/>
      <c r="N306" s="1"/>
      <c r="O306" s="1"/>
      <c r="P306" s="1"/>
      <c r="Q306" s="1"/>
      <c r="R306" s="1"/>
      <c r="S306" s="1"/>
      <c r="T306" s="1"/>
      <c r="U306" s="1"/>
      <c r="V306" s="1"/>
      <c r="W306" s="1"/>
      <c r="X306" s="1"/>
      <c r="Y306" s="1"/>
      <c r="Z306" s="1"/>
      <c r="AA306" s="1"/>
      <c r="AB306" s="1"/>
    </row>
    <row r="307" spans="5:28" ht="14.25" hidden="1" customHeight="1">
      <c r="E307" s="3"/>
      <c r="F307" s="1"/>
      <c r="G307" s="1"/>
      <c r="H307" s="1"/>
      <c r="I307" s="1"/>
      <c r="J307" s="1"/>
      <c r="K307" s="1"/>
      <c r="L307" s="1"/>
      <c r="M307" s="1"/>
      <c r="N307" s="1"/>
      <c r="O307" s="1"/>
      <c r="P307" s="1"/>
      <c r="Q307" s="1"/>
      <c r="R307" s="1"/>
      <c r="S307" s="1"/>
      <c r="T307" s="1"/>
      <c r="U307" s="1"/>
      <c r="V307" s="1"/>
      <c r="W307" s="1"/>
      <c r="X307" s="1"/>
      <c r="Y307" s="1"/>
      <c r="Z307" s="1"/>
      <c r="AA307" s="1"/>
      <c r="AB307" s="1"/>
    </row>
    <row r="308" spans="5:28" ht="14.25" hidden="1" customHeight="1">
      <c r="E308" s="3"/>
      <c r="F308" s="1"/>
      <c r="G308" s="1"/>
      <c r="H308" s="1"/>
      <c r="I308" s="1"/>
      <c r="J308" s="1"/>
      <c r="K308" s="1"/>
      <c r="L308" s="1"/>
      <c r="M308" s="1"/>
      <c r="N308" s="1"/>
      <c r="O308" s="1"/>
      <c r="P308" s="1"/>
      <c r="Q308" s="1"/>
      <c r="R308" s="1"/>
      <c r="S308" s="1"/>
      <c r="T308" s="1"/>
      <c r="U308" s="1"/>
      <c r="V308" s="1"/>
      <c r="W308" s="1"/>
      <c r="X308" s="1"/>
      <c r="Y308" s="1"/>
      <c r="Z308" s="1"/>
      <c r="AA308" s="1"/>
      <c r="AB308" s="1"/>
    </row>
    <row r="309" spans="5:28" ht="14.25" hidden="1" customHeight="1">
      <c r="E309" s="3"/>
      <c r="F309" s="1"/>
      <c r="G309" s="1"/>
      <c r="H309" s="1"/>
      <c r="I309" s="1"/>
      <c r="J309" s="1"/>
      <c r="K309" s="1"/>
      <c r="L309" s="1"/>
      <c r="M309" s="1"/>
      <c r="N309" s="1"/>
      <c r="O309" s="1"/>
      <c r="P309" s="1"/>
      <c r="Q309" s="1"/>
      <c r="R309" s="1"/>
      <c r="S309" s="1"/>
      <c r="T309" s="1"/>
      <c r="U309" s="1"/>
      <c r="V309" s="1"/>
      <c r="W309" s="1"/>
      <c r="X309" s="1"/>
      <c r="Y309" s="1"/>
      <c r="Z309" s="1"/>
      <c r="AA309" s="1"/>
      <c r="AB309" s="1"/>
    </row>
    <row r="310" spans="5:28" ht="14.25" hidden="1" customHeight="1">
      <c r="E310" s="3"/>
      <c r="F310" s="1"/>
      <c r="G310" s="1"/>
      <c r="H310" s="1"/>
      <c r="I310" s="1"/>
      <c r="J310" s="1"/>
      <c r="K310" s="1"/>
      <c r="L310" s="1"/>
      <c r="M310" s="1"/>
      <c r="N310" s="1"/>
      <c r="O310" s="1"/>
      <c r="P310" s="1"/>
      <c r="Q310" s="1"/>
      <c r="R310" s="1"/>
      <c r="S310" s="1"/>
      <c r="T310" s="1"/>
      <c r="U310" s="1"/>
      <c r="V310" s="1"/>
      <c r="W310" s="1"/>
      <c r="X310" s="1"/>
      <c r="Y310" s="1"/>
      <c r="Z310" s="1"/>
      <c r="AA310" s="1"/>
      <c r="AB310" s="1"/>
    </row>
    <row r="311" spans="5:28" ht="14.25" hidden="1" customHeight="1">
      <c r="E311" s="3"/>
      <c r="F311" s="1"/>
      <c r="G311" s="1"/>
      <c r="H311" s="1"/>
      <c r="I311" s="1"/>
      <c r="J311" s="1"/>
      <c r="K311" s="1"/>
      <c r="L311" s="1"/>
      <c r="M311" s="1"/>
      <c r="N311" s="1"/>
      <c r="O311" s="1"/>
      <c r="P311" s="1"/>
      <c r="Q311" s="1"/>
      <c r="R311" s="1"/>
      <c r="S311" s="1"/>
      <c r="T311" s="1"/>
      <c r="U311" s="1"/>
      <c r="V311" s="1"/>
      <c r="W311" s="1"/>
      <c r="X311" s="1"/>
      <c r="Y311" s="1"/>
      <c r="Z311" s="1"/>
      <c r="AA311" s="1"/>
      <c r="AB311" s="1"/>
    </row>
    <row r="312" spans="5:28" ht="14.25" hidden="1" customHeight="1">
      <c r="E312" s="3"/>
      <c r="F312" s="1"/>
      <c r="G312" s="1"/>
      <c r="H312" s="1"/>
      <c r="I312" s="1"/>
      <c r="J312" s="1"/>
      <c r="K312" s="1"/>
      <c r="L312" s="1"/>
      <c r="M312" s="1"/>
      <c r="N312" s="1"/>
      <c r="O312" s="1"/>
      <c r="P312" s="1"/>
      <c r="Q312" s="1"/>
      <c r="R312" s="1"/>
      <c r="S312" s="1"/>
      <c r="T312" s="1"/>
      <c r="U312" s="1"/>
      <c r="V312" s="1"/>
      <c r="W312" s="1"/>
      <c r="X312" s="1"/>
      <c r="Y312" s="1"/>
      <c r="Z312" s="1"/>
      <c r="AA312" s="1"/>
      <c r="AB312" s="1"/>
    </row>
    <row r="313" spans="5:28" ht="14.25" hidden="1" customHeight="1">
      <c r="E313" s="3"/>
      <c r="F313" s="1"/>
      <c r="G313" s="1"/>
      <c r="H313" s="1"/>
      <c r="I313" s="1"/>
      <c r="J313" s="1"/>
      <c r="K313" s="1"/>
      <c r="L313" s="1"/>
      <c r="M313" s="1"/>
      <c r="N313" s="1"/>
      <c r="O313" s="1"/>
      <c r="P313" s="1"/>
      <c r="Q313" s="1"/>
      <c r="R313" s="1"/>
      <c r="S313" s="1"/>
      <c r="T313" s="1"/>
      <c r="U313" s="1"/>
      <c r="V313" s="1"/>
      <c r="W313" s="1"/>
      <c r="X313" s="1"/>
      <c r="Y313" s="1"/>
      <c r="Z313" s="1"/>
      <c r="AA313" s="1"/>
      <c r="AB313" s="1"/>
    </row>
    <row r="314" spans="5:28" ht="14.25" hidden="1" customHeight="1">
      <c r="E314" s="3"/>
      <c r="F314" s="1"/>
      <c r="G314" s="1"/>
      <c r="H314" s="1"/>
      <c r="I314" s="1"/>
      <c r="J314" s="1"/>
      <c r="K314" s="1"/>
      <c r="L314" s="1"/>
      <c r="M314" s="1"/>
      <c r="N314" s="1"/>
      <c r="O314" s="1"/>
      <c r="P314" s="1"/>
      <c r="Q314" s="1"/>
      <c r="R314" s="1"/>
      <c r="S314" s="1"/>
      <c r="T314" s="1"/>
      <c r="U314" s="1"/>
      <c r="V314" s="1"/>
      <c r="W314" s="1"/>
      <c r="X314" s="1"/>
      <c r="Y314" s="1"/>
      <c r="Z314" s="1"/>
      <c r="AA314" s="1"/>
      <c r="AB314" s="1"/>
    </row>
    <row r="315" spans="5:28" ht="14.25" hidden="1" customHeight="1">
      <c r="E315" s="3"/>
      <c r="F315" s="1"/>
      <c r="G315" s="1"/>
      <c r="H315" s="1"/>
      <c r="I315" s="1"/>
      <c r="J315" s="1"/>
      <c r="K315" s="1"/>
      <c r="L315" s="1"/>
      <c r="M315" s="1"/>
      <c r="N315" s="1"/>
      <c r="O315" s="1"/>
      <c r="P315" s="1"/>
      <c r="Q315" s="1"/>
      <c r="R315" s="1"/>
      <c r="S315" s="1"/>
      <c r="T315" s="1"/>
      <c r="U315" s="1"/>
      <c r="V315" s="1"/>
      <c r="W315" s="1"/>
      <c r="X315" s="1"/>
      <c r="Y315" s="1"/>
      <c r="Z315" s="1"/>
      <c r="AA315" s="1"/>
      <c r="AB315" s="1"/>
    </row>
    <row r="316" spans="5:28" ht="14.25" hidden="1" customHeight="1">
      <c r="E316" s="3"/>
      <c r="F316" s="1"/>
      <c r="G316" s="1"/>
      <c r="H316" s="1"/>
      <c r="I316" s="1"/>
      <c r="J316" s="1"/>
      <c r="K316" s="1"/>
      <c r="L316" s="1"/>
      <c r="M316" s="1"/>
      <c r="N316" s="1"/>
      <c r="O316" s="1"/>
      <c r="P316" s="1"/>
      <c r="Q316" s="1"/>
      <c r="R316" s="1"/>
      <c r="S316" s="1"/>
      <c r="T316" s="1"/>
      <c r="U316" s="1"/>
      <c r="V316" s="1"/>
      <c r="W316" s="1"/>
      <c r="X316" s="1"/>
      <c r="Y316" s="1"/>
      <c r="Z316" s="1"/>
      <c r="AA316" s="1"/>
      <c r="AB316" s="1"/>
    </row>
    <row r="317" spans="5:28" ht="14.25" hidden="1" customHeight="1">
      <c r="E317" s="3"/>
      <c r="F317" s="1"/>
      <c r="G317" s="1"/>
      <c r="H317" s="1"/>
      <c r="I317" s="1"/>
      <c r="J317" s="1"/>
      <c r="K317" s="1"/>
      <c r="L317" s="1"/>
      <c r="M317" s="1"/>
      <c r="N317" s="1"/>
      <c r="O317" s="1"/>
      <c r="P317" s="1"/>
      <c r="Q317" s="1"/>
      <c r="R317" s="1"/>
      <c r="S317" s="1"/>
      <c r="T317" s="1"/>
      <c r="U317" s="1"/>
      <c r="V317" s="1"/>
      <c r="W317" s="1"/>
      <c r="X317" s="1"/>
      <c r="Y317" s="1"/>
      <c r="Z317" s="1"/>
      <c r="AA317" s="1"/>
      <c r="AB317" s="1"/>
    </row>
    <row r="318" spans="5:28" ht="14.25" hidden="1" customHeight="1">
      <c r="E318" s="3"/>
      <c r="F318" s="1"/>
      <c r="G318" s="1"/>
      <c r="H318" s="1"/>
      <c r="I318" s="1"/>
      <c r="J318" s="1"/>
      <c r="K318" s="1"/>
      <c r="L318" s="1"/>
      <c r="M318" s="1"/>
      <c r="N318" s="1"/>
      <c r="O318" s="1"/>
      <c r="P318" s="1"/>
      <c r="Q318" s="1"/>
      <c r="R318" s="1"/>
      <c r="S318" s="1"/>
      <c r="T318" s="1"/>
      <c r="U318" s="1"/>
      <c r="V318" s="1"/>
      <c r="W318" s="1"/>
      <c r="X318" s="1"/>
      <c r="Y318" s="1"/>
      <c r="Z318" s="1"/>
      <c r="AA318" s="1"/>
      <c r="AB318" s="1"/>
    </row>
    <row r="319" spans="5:28" ht="14.25" hidden="1" customHeight="1">
      <c r="E319" s="3"/>
      <c r="F319" s="1"/>
      <c r="G319" s="1"/>
      <c r="H319" s="1"/>
      <c r="I319" s="1"/>
      <c r="J319" s="1"/>
      <c r="K319" s="1"/>
      <c r="L319" s="1"/>
      <c r="M319" s="1"/>
      <c r="N319" s="1"/>
      <c r="O319" s="1"/>
      <c r="P319" s="1"/>
      <c r="Q319" s="1"/>
      <c r="R319" s="1"/>
      <c r="S319" s="1"/>
      <c r="T319" s="1"/>
      <c r="U319" s="1"/>
      <c r="V319" s="1"/>
      <c r="W319" s="1"/>
      <c r="X319" s="1"/>
      <c r="Y319" s="1"/>
      <c r="Z319" s="1"/>
      <c r="AA319" s="1"/>
      <c r="AB319" s="1"/>
    </row>
    <row r="320" spans="5:28" ht="14.25" hidden="1" customHeight="1">
      <c r="E320" s="3"/>
      <c r="F320" s="1"/>
      <c r="G320" s="1"/>
      <c r="H320" s="1"/>
      <c r="I320" s="1"/>
      <c r="J320" s="1"/>
      <c r="K320" s="1"/>
      <c r="L320" s="1"/>
      <c r="M320" s="1"/>
      <c r="N320" s="1"/>
      <c r="O320" s="1"/>
      <c r="P320" s="1"/>
      <c r="Q320" s="1"/>
      <c r="R320" s="1"/>
      <c r="S320" s="1"/>
      <c r="T320" s="1"/>
      <c r="U320" s="1"/>
      <c r="V320" s="1"/>
      <c r="W320" s="1"/>
      <c r="X320" s="1"/>
      <c r="Y320" s="1"/>
      <c r="Z320" s="1"/>
      <c r="AA320" s="1"/>
      <c r="AB320" s="1"/>
    </row>
    <row r="321" spans="5:28" ht="14.25" hidden="1" customHeight="1">
      <c r="E321" s="3"/>
      <c r="F321" s="1"/>
      <c r="G321" s="1"/>
      <c r="H321" s="1"/>
      <c r="I321" s="1"/>
      <c r="J321" s="1"/>
      <c r="K321" s="1"/>
      <c r="L321" s="1"/>
      <c r="M321" s="1"/>
      <c r="N321" s="1"/>
      <c r="O321" s="1"/>
      <c r="P321" s="1"/>
      <c r="Q321" s="1"/>
      <c r="R321" s="1"/>
      <c r="S321" s="1"/>
      <c r="T321" s="1"/>
      <c r="U321" s="1"/>
      <c r="V321" s="1"/>
      <c r="W321" s="1"/>
      <c r="X321" s="1"/>
      <c r="Y321" s="1"/>
      <c r="Z321" s="1"/>
      <c r="AA321" s="1"/>
      <c r="AB321" s="1"/>
    </row>
    <row r="322" spans="5:28" ht="14.25" hidden="1" customHeight="1">
      <c r="E322" s="3"/>
      <c r="F322" s="1"/>
      <c r="G322" s="1"/>
      <c r="H322" s="1"/>
      <c r="I322" s="1"/>
      <c r="J322" s="1"/>
      <c r="K322" s="1"/>
      <c r="L322" s="1"/>
      <c r="M322" s="1"/>
      <c r="N322" s="1"/>
      <c r="O322" s="1"/>
      <c r="P322" s="1"/>
      <c r="Q322" s="1"/>
      <c r="R322" s="1"/>
      <c r="S322" s="1"/>
      <c r="T322" s="1"/>
      <c r="U322" s="1"/>
      <c r="V322" s="1"/>
      <c r="W322" s="1"/>
      <c r="X322" s="1"/>
      <c r="Y322" s="1"/>
      <c r="Z322" s="1"/>
      <c r="AA322" s="1"/>
      <c r="AB322" s="1"/>
    </row>
    <row r="323" spans="5:28" ht="14.25" hidden="1" customHeight="1">
      <c r="E323" s="3"/>
      <c r="F323" s="1"/>
      <c r="G323" s="1"/>
      <c r="H323" s="1"/>
      <c r="I323" s="1"/>
      <c r="J323" s="1"/>
      <c r="K323" s="1"/>
      <c r="L323" s="1"/>
      <c r="M323" s="1"/>
      <c r="N323" s="1"/>
      <c r="O323" s="1"/>
      <c r="P323" s="1"/>
      <c r="Q323" s="1"/>
      <c r="R323" s="1"/>
      <c r="S323" s="1"/>
      <c r="T323" s="1"/>
      <c r="U323" s="1"/>
      <c r="V323" s="1"/>
      <c r="W323" s="1"/>
      <c r="X323" s="1"/>
      <c r="Y323" s="1"/>
      <c r="Z323" s="1"/>
      <c r="AA323" s="1"/>
      <c r="AB323" s="1"/>
    </row>
    <row r="324" spans="5:28" ht="14.25" hidden="1" customHeight="1">
      <c r="E324" s="3"/>
      <c r="F324" s="1"/>
      <c r="G324" s="1"/>
      <c r="H324" s="1"/>
      <c r="I324" s="1"/>
      <c r="J324" s="1"/>
      <c r="K324" s="1"/>
      <c r="L324" s="1"/>
      <c r="M324" s="1"/>
      <c r="N324" s="1"/>
      <c r="O324" s="1"/>
      <c r="P324" s="1"/>
      <c r="Q324" s="1"/>
      <c r="R324" s="1"/>
      <c r="S324" s="1"/>
      <c r="T324" s="1"/>
      <c r="U324" s="1"/>
      <c r="V324" s="1"/>
      <c r="W324" s="1"/>
      <c r="X324" s="1"/>
      <c r="Y324" s="1"/>
      <c r="Z324" s="1"/>
      <c r="AA324" s="1"/>
      <c r="AB324" s="1"/>
    </row>
    <row r="325" spans="5:28" ht="14.25" hidden="1" customHeight="1">
      <c r="E325" s="3"/>
      <c r="F325" s="1"/>
      <c r="G325" s="1"/>
      <c r="H325" s="1"/>
      <c r="I325" s="1"/>
      <c r="J325" s="1"/>
      <c r="K325" s="1"/>
      <c r="L325" s="1"/>
      <c r="M325" s="1"/>
      <c r="N325" s="1"/>
      <c r="O325" s="1"/>
      <c r="P325" s="1"/>
      <c r="Q325" s="1"/>
      <c r="R325" s="1"/>
      <c r="S325" s="1"/>
      <c r="T325" s="1"/>
      <c r="U325" s="1"/>
      <c r="V325" s="1"/>
      <c r="W325" s="1"/>
      <c r="X325" s="1"/>
      <c r="Y325" s="1"/>
      <c r="Z325" s="1"/>
      <c r="AA325" s="1"/>
      <c r="AB325" s="1"/>
    </row>
    <row r="326" spans="5:28" ht="14.25" hidden="1" customHeight="1">
      <c r="E326" s="3"/>
      <c r="F326" s="1"/>
      <c r="G326" s="1"/>
      <c r="H326" s="1"/>
      <c r="I326" s="1"/>
      <c r="J326" s="1"/>
      <c r="K326" s="1"/>
      <c r="L326" s="1"/>
      <c r="M326" s="1"/>
      <c r="N326" s="1"/>
      <c r="O326" s="1"/>
      <c r="P326" s="1"/>
      <c r="Q326" s="1"/>
      <c r="R326" s="1"/>
      <c r="S326" s="1"/>
      <c r="T326" s="1"/>
      <c r="U326" s="1"/>
      <c r="V326" s="1"/>
      <c r="W326" s="1"/>
      <c r="X326" s="1"/>
      <c r="Y326" s="1"/>
      <c r="Z326" s="1"/>
      <c r="AA326" s="1"/>
      <c r="AB326" s="1"/>
    </row>
    <row r="327" spans="5:28" ht="14.25" hidden="1" customHeight="1">
      <c r="E327" s="3"/>
      <c r="F327" s="1"/>
      <c r="G327" s="1"/>
      <c r="H327" s="1"/>
      <c r="I327" s="1"/>
      <c r="J327" s="1"/>
      <c r="K327" s="1"/>
      <c r="L327" s="1"/>
      <c r="M327" s="1"/>
      <c r="N327" s="1"/>
      <c r="O327" s="1"/>
      <c r="P327" s="1"/>
      <c r="Q327" s="1"/>
      <c r="R327" s="1"/>
      <c r="S327" s="1"/>
      <c r="T327" s="1"/>
      <c r="U327" s="1"/>
      <c r="V327" s="1"/>
      <c r="W327" s="1"/>
      <c r="X327" s="1"/>
      <c r="Y327" s="1"/>
      <c r="Z327" s="1"/>
      <c r="AA327" s="1"/>
      <c r="AB327" s="1"/>
    </row>
    <row r="328" spans="5:28" ht="14.25" hidden="1" customHeight="1">
      <c r="E328" s="3"/>
      <c r="F328" s="1"/>
      <c r="G328" s="1"/>
      <c r="H328" s="1"/>
      <c r="I328" s="1"/>
      <c r="J328" s="1"/>
      <c r="K328" s="1"/>
      <c r="L328" s="1"/>
      <c r="M328" s="1"/>
      <c r="N328" s="1"/>
      <c r="O328" s="1"/>
      <c r="P328" s="1"/>
      <c r="Q328" s="1"/>
      <c r="R328" s="1"/>
      <c r="S328" s="1"/>
      <c r="T328" s="1"/>
      <c r="U328" s="1"/>
      <c r="V328" s="1"/>
      <c r="W328" s="1"/>
      <c r="X328" s="1"/>
      <c r="Y328" s="1"/>
      <c r="Z328" s="1"/>
      <c r="AA328" s="1"/>
      <c r="AB328" s="1"/>
    </row>
    <row r="329" spans="5:28" ht="14.25" hidden="1" customHeight="1">
      <c r="E329" s="3"/>
      <c r="F329" s="1"/>
      <c r="G329" s="1"/>
      <c r="H329" s="1"/>
      <c r="I329" s="1"/>
      <c r="J329" s="1"/>
      <c r="K329" s="1"/>
      <c r="L329" s="1"/>
      <c r="M329" s="1"/>
      <c r="N329" s="1"/>
      <c r="O329" s="1"/>
      <c r="P329" s="1"/>
      <c r="Q329" s="1"/>
      <c r="R329" s="1"/>
      <c r="S329" s="1"/>
      <c r="T329" s="1"/>
      <c r="U329" s="1"/>
      <c r="V329" s="1"/>
      <c r="W329" s="1"/>
      <c r="X329" s="1"/>
      <c r="Y329" s="1"/>
      <c r="Z329" s="1"/>
      <c r="AA329" s="1"/>
      <c r="AB329" s="1"/>
    </row>
    <row r="330" spans="5:28" ht="14.25" hidden="1" customHeight="1">
      <c r="E330" s="3"/>
      <c r="F330" s="1"/>
      <c r="G330" s="1"/>
      <c r="H330" s="1"/>
      <c r="I330" s="1"/>
      <c r="J330" s="1"/>
      <c r="K330" s="1"/>
      <c r="L330" s="1"/>
      <c r="M330" s="1"/>
      <c r="N330" s="1"/>
      <c r="O330" s="1"/>
      <c r="P330" s="1"/>
      <c r="Q330" s="1"/>
      <c r="R330" s="1"/>
      <c r="S330" s="1"/>
      <c r="T330" s="1"/>
      <c r="U330" s="1"/>
      <c r="V330" s="1"/>
      <c r="W330" s="1"/>
      <c r="X330" s="1"/>
      <c r="Y330" s="1"/>
      <c r="Z330" s="1"/>
      <c r="AA330" s="1"/>
      <c r="AB330" s="1"/>
    </row>
    <row r="331" spans="5:28" ht="14.25" hidden="1" customHeight="1">
      <c r="E331" s="3"/>
      <c r="F331" s="1"/>
      <c r="G331" s="1"/>
      <c r="H331" s="1"/>
      <c r="I331" s="1"/>
      <c r="J331" s="1"/>
      <c r="K331" s="1"/>
      <c r="L331" s="1"/>
      <c r="M331" s="1"/>
      <c r="N331" s="1"/>
      <c r="O331" s="1"/>
      <c r="P331" s="1"/>
      <c r="Q331" s="1"/>
      <c r="R331" s="1"/>
      <c r="S331" s="1"/>
      <c r="T331" s="1"/>
      <c r="U331" s="1"/>
      <c r="V331" s="1"/>
      <c r="W331" s="1"/>
      <c r="X331" s="1"/>
      <c r="Y331" s="1"/>
      <c r="Z331" s="1"/>
      <c r="AA331" s="1"/>
      <c r="AB331" s="1"/>
    </row>
    <row r="332" spans="5:28" ht="14.25" hidden="1" customHeight="1">
      <c r="E332" s="3"/>
      <c r="F332" s="1"/>
      <c r="G332" s="1"/>
      <c r="H332" s="1"/>
      <c r="I332" s="1"/>
      <c r="J332" s="1"/>
      <c r="K332" s="1"/>
      <c r="L332" s="1"/>
      <c r="M332" s="1"/>
      <c r="N332" s="1"/>
      <c r="O332" s="1"/>
      <c r="P332" s="1"/>
      <c r="Q332" s="1"/>
      <c r="R332" s="1"/>
      <c r="S332" s="1"/>
      <c r="T332" s="1"/>
      <c r="U332" s="1"/>
      <c r="V332" s="1"/>
      <c r="W332" s="1"/>
      <c r="X332" s="1"/>
      <c r="Y332" s="1"/>
      <c r="Z332" s="1"/>
      <c r="AA332" s="1"/>
      <c r="AB332" s="1"/>
    </row>
    <row r="333" spans="5:28" ht="14.25" hidden="1" customHeight="1">
      <c r="E333" s="3"/>
      <c r="F333" s="1"/>
      <c r="G333" s="1"/>
      <c r="H333" s="1"/>
      <c r="I333" s="1"/>
      <c r="J333" s="1"/>
      <c r="K333" s="1"/>
      <c r="L333" s="1"/>
      <c r="M333" s="1"/>
      <c r="N333" s="1"/>
      <c r="O333" s="1"/>
      <c r="P333" s="1"/>
      <c r="Q333" s="1"/>
      <c r="R333" s="1"/>
      <c r="S333" s="1"/>
      <c r="T333" s="1"/>
      <c r="U333" s="1"/>
      <c r="V333" s="1"/>
      <c r="W333" s="1"/>
      <c r="X333" s="1"/>
      <c r="Y333" s="1"/>
      <c r="Z333" s="1"/>
      <c r="AA333" s="1"/>
      <c r="AB333" s="1"/>
    </row>
    <row r="334" spans="5:28" ht="14.25" hidden="1" customHeight="1">
      <c r="E334" s="3"/>
      <c r="F334" s="1"/>
      <c r="G334" s="1"/>
      <c r="H334" s="1"/>
      <c r="I334" s="1"/>
      <c r="J334" s="1"/>
      <c r="K334" s="1"/>
      <c r="L334" s="1"/>
      <c r="M334" s="1"/>
      <c r="N334" s="1"/>
      <c r="O334" s="1"/>
      <c r="P334" s="1"/>
      <c r="Q334" s="1"/>
      <c r="R334" s="1"/>
      <c r="S334" s="1"/>
      <c r="T334" s="1"/>
      <c r="U334" s="1"/>
      <c r="V334" s="1"/>
      <c r="W334" s="1"/>
      <c r="X334" s="1"/>
      <c r="Y334" s="1"/>
      <c r="Z334" s="1"/>
      <c r="AA334" s="1"/>
      <c r="AB334" s="1"/>
    </row>
    <row r="335" spans="5:28" ht="14.25" hidden="1" customHeight="1">
      <c r="E335" s="3"/>
      <c r="F335" s="1"/>
      <c r="G335" s="1"/>
      <c r="H335" s="1"/>
      <c r="I335" s="1"/>
      <c r="J335" s="1"/>
      <c r="K335" s="1"/>
      <c r="L335" s="1"/>
      <c r="M335" s="1"/>
      <c r="N335" s="1"/>
      <c r="O335" s="1"/>
      <c r="P335" s="1"/>
      <c r="Q335" s="1"/>
      <c r="R335" s="1"/>
      <c r="S335" s="1"/>
      <c r="T335" s="1"/>
      <c r="U335" s="1"/>
      <c r="V335" s="1"/>
      <c r="W335" s="1"/>
      <c r="X335" s="1"/>
      <c r="Y335" s="1"/>
      <c r="Z335" s="1"/>
      <c r="AA335" s="1"/>
      <c r="AB335" s="1"/>
    </row>
    <row r="336" spans="5:28" ht="14.25" hidden="1" customHeight="1">
      <c r="E336" s="3"/>
      <c r="F336" s="1"/>
      <c r="G336" s="1"/>
      <c r="H336" s="1"/>
      <c r="I336" s="1"/>
      <c r="J336" s="1"/>
      <c r="K336" s="1"/>
      <c r="L336" s="1"/>
      <c r="M336" s="1"/>
      <c r="N336" s="1"/>
      <c r="O336" s="1"/>
      <c r="P336" s="1"/>
      <c r="Q336" s="1"/>
      <c r="R336" s="1"/>
      <c r="S336" s="1"/>
      <c r="T336" s="1"/>
      <c r="U336" s="1"/>
      <c r="V336" s="1"/>
      <c r="W336" s="1"/>
      <c r="X336" s="1"/>
      <c r="Y336" s="1"/>
      <c r="Z336" s="1"/>
      <c r="AA336" s="1"/>
      <c r="AB336" s="1"/>
    </row>
    <row r="337" spans="5:28" ht="14.25" hidden="1" customHeight="1">
      <c r="E337" s="3"/>
      <c r="F337" s="1"/>
      <c r="G337" s="1"/>
      <c r="H337" s="1"/>
      <c r="I337" s="1"/>
      <c r="J337" s="1"/>
      <c r="K337" s="1"/>
      <c r="L337" s="1"/>
      <c r="M337" s="1"/>
      <c r="N337" s="1"/>
      <c r="O337" s="1"/>
      <c r="P337" s="1"/>
      <c r="Q337" s="1"/>
      <c r="R337" s="1"/>
      <c r="S337" s="1"/>
      <c r="T337" s="1"/>
      <c r="U337" s="1"/>
      <c r="V337" s="1"/>
      <c r="W337" s="1"/>
      <c r="X337" s="1"/>
      <c r="Y337" s="1"/>
      <c r="Z337" s="1"/>
      <c r="AA337" s="1"/>
      <c r="AB337" s="1"/>
    </row>
    <row r="338" spans="5:28" ht="14.25" hidden="1" customHeight="1">
      <c r="E338" s="3"/>
      <c r="F338" s="1"/>
      <c r="G338" s="1"/>
      <c r="H338" s="1"/>
      <c r="I338" s="1"/>
      <c r="J338" s="1"/>
      <c r="K338" s="1"/>
      <c r="L338" s="1"/>
      <c r="M338" s="1"/>
      <c r="N338" s="1"/>
      <c r="O338" s="1"/>
      <c r="P338" s="1"/>
      <c r="Q338" s="1"/>
      <c r="R338" s="1"/>
      <c r="S338" s="1"/>
      <c r="T338" s="1"/>
      <c r="U338" s="1"/>
      <c r="V338" s="1"/>
      <c r="W338" s="1"/>
      <c r="X338" s="1"/>
      <c r="Y338" s="1"/>
      <c r="Z338" s="1"/>
      <c r="AA338" s="1"/>
      <c r="AB338" s="1"/>
    </row>
    <row r="339" spans="5:28" ht="14.25" hidden="1" customHeight="1">
      <c r="E339" s="3"/>
      <c r="F339" s="1"/>
      <c r="G339" s="1"/>
      <c r="H339" s="1"/>
      <c r="I339" s="1"/>
      <c r="J339" s="1"/>
      <c r="K339" s="1"/>
      <c r="L339" s="1"/>
      <c r="M339" s="1"/>
      <c r="N339" s="1"/>
      <c r="O339" s="1"/>
      <c r="P339" s="1"/>
      <c r="Q339" s="1"/>
      <c r="R339" s="1"/>
      <c r="S339" s="1"/>
      <c r="T339" s="1"/>
      <c r="U339" s="1"/>
      <c r="V339" s="1"/>
      <c r="W339" s="1"/>
      <c r="X339" s="1"/>
      <c r="Y339" s="1"/>
      <c r="Z339" s="1"/>
      <c r="AA339" s="1"/>
      <c r="AB339" s="1"/>
    </row>
    <row r="340" spans="5:28" ht="14.25" hidden="1" customHeight="1">
      <c r="E340" s="3"/>
      <c r="F340" s="1"/>
      <c r="G340" s="1"/>
      <c r="H340" s="1"/>
      <c r="I340" s="1"/>
      <c r="J340" s="1"/>
      <c r="K340" s="1"/>
      <c r="L340" s="1"/>
      <c r="M340" s="1"/>
      <c r="N340" s="1"/>
      <c r="O340" s="1"/>
      <c r="P340" s="1"/>
      <c r="Q340" s="1"/>
      <c r="R340" s="1"/>
      <c r="S340" s="1"/>
      <c r="T340" s="1"/>
      <c r="U340" s="1"/>
      <c r="V340" s="1"/>
      <c r="W340" s="1"/>
      <c r="X340" s="1"/>
      <c r="Y340" s="1"/>
      <c r="Z340" s="1"/>
      <c r="AA340" s="1"/>
      <c r="AB340" s="1"/>
    </row>
    <row r="341" spans="5:28" ht="14.25" hidden="1" customHeight="1">
      <c r="E341" s="3"/>
      <c r="F341" s="1"/>
      <c r="G341" s="1"/>
      <c r="H341" s="1"/>
      <c r="I341" s="1"/>
      <c r="J341" s="1"/>
      <c r="K341" s="1"/>
      <c r="L341" s="1"/>
      <c r="M341" s="1"/>
      <c r="N341" s="1"/>
      <c r="O341" s="1"/>
      <c r="P341" s="1"/>
      <c r="Q341" s="1"/>
      <c r="R341" s="1"/>
      <c r="S341" s="1"/>
      <c r="T341" s="1"/>
      <c r="U341" s="1"/>
      <c r="V341" s="1"/>
      <c r="W341" s="1"/>
      <c r="X341" s="1"/>
      <c r="Y341" s="1"/>
      <c r="Z341" s="1"/>
      <c r="AA341" s="1"/>
      <c r="AB341" s="1"/>
    </row>
    <row r="342" spans="5:28" ht="14.25" hidden="1" customHeight="1">
      <c r="E342" s="3"/>
      <c r="F342" s="1"/>
      <c r="G342" s="1"/>
      <c r="H342" s="1"/>
      <c r="I342" s="1"/>
      <c r="J342" s="1"/>
      <c r="K342" s="1"/>
      <c r="L342" s="1"/>
      <c r="M342" s="1"/>
      <c r="N342" s="1"/>
      <c r="O342" s="1"/>
      <c r="P342" s="1"/>
      <c r="Q342" s="1"/>
      <c r="R342" s="1"/>
      <c r="S342" s="1"/>
      <c r="T342" s="1"/>
      <c r="U342" s="1"/>
      <c r="V342" s="1"/>
      <c r="W342" s="1"/>
      <c r="X342" s="1"/>
      <c r="Y342" s="1"/>
      <c r="Z342" s="1"/>
      <c r="AA342" s="1"/>
      <c r="AB342" s="1"/>
    </row>
    <row r="343" spans="5:28" ht="14.25" hidden="1" customHeight="1">
      <c r="E343" s="3"/>
      <c r="F343" s="1"/>
      <c r="G343" s="1"/>
      <c r="H343" s="1"/>
      <c r="I343" s="1"/>
      <c r="J343" s="1"/>
      <c r="K343" s="1"/>
      <c r="L343" s="1"/>
      <c r="M343" s="1"/>
      <c r="N343" s="1"/>
      <c r="O343" s="1"/>
      <c r="P343" s="1"/>
      <c r="Q343" s="1"/>
      <c r="R343" s="1"/>
      <c r="S343" s="1"/>
      <c r="T343" s="1"/>
      <c r="U343" s="1"/>
      <c r="V343" s="1"/>
      <c r="W343" s="1"/>
      <c r="X343" s="1"/>
      <c r="Y343" s="1"/>
      <c r="Z343" s="1"/>
      <c r="AA343" s="1"/>
      <c r="AB343" s="1"/>
    </row>
    <row r="344" spans="5:28" ht="14.25" hidden="1" customHeight="1">
      <c r="E344" s="3"/>
      <c r="F344" s="1"/>
      <c r="G344" s="1"/>
      <c r="H344" s="1"/>
      <c r="I344" s="1"/>
      <c r="J344" s="1"/>
      <c r="K344" s="1"/>
      <c r="L344" s="1"/>
      <c r="M344" s="1"/>
      <c r="N344" s="1"/>
      <c r="O344" s="1"/>
      <c r="P344" s="1"/>
      <c r="Q344" s="1"/>
      <c r="R344" s="1"/>
      <c r="S344" s="1"/>
      <c r="T344" s="1"/>
      <c r="U344" s="1"/>
      <c r="V344" s="1"/>
      <c r="W344" s="1"/>
      <c r="X344" s="1"/>
      <c r="Y344" s="1"/>
      <c r="Z344" s="1"/>
      <c r="AA344" s="1"/>
      <c r="AB344" s="1"/>
    </row>
    <row r="345" spans="5:28" ht="14.25" hidden="1" customHeight="1">
      <c r="E345" s="3"/>
      <c r="F345" s="1"/>
      <c r="G345" s="1"/>
      <c r="H345" s="1"/>
      <c r="I345" s="1"/>
      <c r="J345" s="1"/>
      <c r="K345" s="1"/>
      <c r="L345" s="1"/>
      <c r="M345" s="1"/>
      <c r="N345" s="1"/>
      <c r="O345" s="1"/>
      <c r="P345" s="1"/>
      <c r="Q345" s="1"/>
      <c r="R345" s="1"/>
      <c r="S345" s="1"/>
      <c r="T345" s="1"/>
      <c r="U345" s="1"/>
      <c r="V345" s="1"/>
      <c r="W345" s="1"/>
      <c r="X345" s="1"/>
      <c r="Y345" s="1"/>
      <c r="Z345" s="1"/>
      <c r="AA345" s="1"/>
      <c r="AB345" s="1"/>
    </row>
    <row r="346" spans="5:28" ht="14.25" hidden="1" customHeight="1">
      <c r="E346" s="3"/>
      <c r="F346" s="1"/>
      <c r="G346" s="1"/>
      <c r="H346" s="1"/>
      <c r="I346" s="1"/>
      <c r="J346" s="1"/>
      <c r="K346" s="1"/>
      <c r="L346" s="1"/>
      <c r="M346" s="1"/>
      <c r="N346" s="1"/>
      <c r="O346" s="1"/>
      <c r="P346" s="1"/>
      <c r="Q346" s="1"/>
      <c r="R346" s="1"/>
      <c r="S346" s="1"/>
      <c r="T346" s="1"/>
      <c r="U346" s="1"/>
      <c r="V346" s="1"/>
      <c r="W346" s="1"/>
      <c r="X346" s="1"/>
      <c r="Y346" s="1"/>
      <c r="Z346" s="1"/>
      <c r="AA346" s="1"/>
      <c r="AB346" s="1"/>
    </row>
    <row r="347" spans="5:28" ht="14.25" hidden="1" customHeight="1">
      <c r="E347" s="3"/>
      <c r="F347" s="1"/>
      <c r="G347" s="1"/>
      <c r="H347" s="1"/>
      <c r="I347" s="1"/>
      <c r="J347" s="1"/>
      <c r="K347" s="1"/>
      <c r="L347" s="1"/>
      <c r="M347" s="1"/>
      <c r="N347" s="1"/>
      <c r="O347" s="1"/>
      <c r="P347" s="1"/>
      <c r="Q347" s="1"/>
      <c r="R347" s="1"/>
      <c r="S347" s="1"/>
      <c r="T347" s="1"/>
      <c r="U347" s="1"/>
      <c r="V347" s="1"/>
      <c r="W347" s="1"/>
      <c r="X347" s="1"/>
      <c r="Y347" s="1"/>
      <c r="Z347" s="1"/>
      <c r="AA347" s="1"/>
      <c r="AB347" s="1"/>
    </row>
    <row r="348" spans="5:28" ht="14.25" hidden="1" customHeight="1">
      <c r="E348" s="3"/>
      <c r="F348" s="1"/>
      <c r="G348" s="1"/>
      <c r="H348" s="1"/>
      <c r="I348" s="1"/>
      <c r="J348" s="1"/>
      <c r="K348" s="1"/>
      <c r="L348" s="1"/>
      <c r="M348" s="1"/>
      <c r="N348" s="1"/>
      <c r="O348" s="1"/>
      <c r="P348" s="1"/>
      <c r="Q348" s="1"/>
      <c r="R348" s="1"/>
      <c r="S348" s="1"/>
      <c r="T348" s="1"/>
      <c r="U348" s="1"/>
      <c r="V348" s="1"/>
      <c r="W348" s="1"/>
      <c r="X348" s="1"/>
      <c r="Y348" s="1"/>
      <c r="Z348" s="1"/>
      <c r="AA348" s="1"/>
      <c r="AB348" s="1"/>
    </row>
    <row r="349" spans="5:28" ht="14.25" hidden="1" customHeight="1">
      <c r="E349" s="3"/>
      <c r="F349" s="1"/>
      <c r="G349" s="1"/>
      <c r="H349" s="1"/>
      <c r="I349" s="1"/>
      <c r="J349" s="1"/>
      <c r="K349" s="1"/>
      <c r="L349" s="1"/>
      <c r="M349" s="1"/>
      <c r="N349" s="1"/>
      <c r="O349" s="1"/>
      <c r="P349" s="1"/>
      <c r="Q349" s="1"/>
      <c r="R349" s="1"/>
      <c r="S349" s="1"/>
      <c r="T349" s="1"/>
      <c r="U349" s="1"/>
      <c r="V349" s="1"/>
      <c r="W349" s="1"/>
      <c r="X349" s="1"/>
      <c r="Y349" s="1"/>
      <c r="Z349" s="1"/>
      <c r="AA349" s="1"/>
      <c r="AB349" s="1"/>
    </row>
    <row r="350" spans="5:28" ht="14.25" hidden="1" customHeight="1">
      <c r="E350" s="3"/>
      <c r="F350" s="1"/>
      <c r="G350" s="1"/>
      <c r="H350" s="1"/>
      <c r="I350" s="1"/>
      <c r="J350" s="1"/>
      <c r="K350" s="1"/>
      <c r="L350" s="1"/>
      <c r="M350" s="1"/>
      <c r="N350" s="1"/>
      <c r="O350" s="1"/>
      <c r="P350" s="1"/>
      <c r="Q350" s="1"/>
      <c r="R350" s="1"/>
      <c r="S350" s="1"/>
      <c r="T350" s="1"/>
      <c r="U350" s="1"/>
      <c r="V350" s="1"/>
      <c r="W350" s="1"/>
      <c r="X350" s="1"/>
      <c r="Y350" s="1"/>
      <c r="Z350" s="1"/>
      <c r="AA350" s="1"/>
      <c r="AB350" s="1"/>
    </row>
    <row r="351" spans="5:28" ht="14.25" hidden="1" customHeight="1">
      <c r="E351" s="3"/>
      <c r="F351" s="1"/>
      <c r="G351" s="1"/>
      <c r="H351" s="1"/>
      <c r="I351" s="1"/>
      <c r="J351" s="1"/>
      <c r="K351" s="1"/>
      <c r="L351" s="1"/>
      <c r="M351" s="1"/>
      <c r="N351" s="1"/>
      <c r="O351" s="1"/>
      <c r="P351" s="1"/>
      <c r="Q351" s="1"/>
      <c r="R351" s="1"/>
      <c r="S351" s="1"/>
      <c r="T351" s="1"/>
      <c r="U351" s="1"/>
      <c r="V351" s="1"/>
      <c r="W351" s="1"/>
      <c r="X351" s="1"/>
      <c r="Y351" s="1"/>
      <c r="Z351" s="1"/>
      <c r="AA351" s="1"/>
      <c r="AB351" s="1"/>
    </row>
    <row r="352" spans="5:28" ht="14.25" hidden="1" customHeight="1">
      <c r="E352" s="3"/>
      <c r="F352" s="1"/>
      <c r="G352" s="1"/>
      <c r="H352" s="1"/>
      <c r="I352" s="1"/>
      <c r="J352" s="1"/>
      <c r="K352" s="1"/>
      <c r="L352" s="1"/>
      <c r="M352" s="1"/>
      <c r="N352" s="1"/>
      <c r="O352" s="1"/>
      <c r="P352" s="1"/>
      <c r="Q352" s="1"/>
      <c r="R352" s="1"/>
      <c r="S352" s="1"/>
      <c r="T352" s="1"/>
      <c r="U352" s="1"/>
      <c r="V352" s="1"/>
      <c r="W352" s="1"/>
      <c r="X352" s="1"/>
      <c r="Y352" s="1"/>
      <c r="Z352" s="1"/>
      <c r="AA352" s="1"/>
      <c r="AB352" s="1"/>
    </row>
    <row r="353" spans="5:28" ht="14.25" hidden="1" customHeight="1">
      <c r="E353" s="3"/>
      <c r="F353" s="1"/>
      <c r="G353" s="1"/>
      <c r="H353" s="1"/>
      <c r="I353" s="1"/>
      <c r="J353" s="1"/>
      <c r="K353" s="1"/>
      <c r="L353" s="1"/>
      <c r="M353" s="1"/>
      <c r="N353" s="1"/>
      <c r="O353" s="1"/>
      <c r="P353" s="1"/>
      <c r="Q353" s="1"/>
      <c r="R353" s="1"/>
      <c r="S353" s="1"/>
      <c r="T353" s="1"/>
      <c r="U353" s="1"/>
      <c r="V353" s="1"/>
      <c r="W353" s="1"/>
      <c r="X353" s="1"/>
      <c r="Y353" s="1"/>
      <c r="Z353" s="1"/>
      <c r="AA353" s="1"/>
      <c r="AB353" s="1"/>
    </row>
    <row r="354" spans="5:28" ht="14.25" hidden="1" customHeight="1">
      <c r="E354" s="3"/>
      <c r="F354" s="1"/>
      <c r="G354" s="1"/>
      <c r="H354" s="1"/>
      <c r="I354" s="1"/>
      <c r="J354" s="1"/>
      <c r="K354" s="1"/>
      <c r="L354" s="1"/>
      <c r="M354" s="1"/>
      <c r="N354" s="1"/>
      <c r="O354" s="1"/>
      <c r="P354" s="1"/>
      <c r="Q354" s="1"/>
      <c r="R354" s="1"/>
      <c r="S354" s="1"/>
      <c r="T354" s="1"/>
      <c r="U354" s="1"/>
      <c r="V354" s="1"/>
      <c r="W354" s="1"/>
      <c r="X354" s="1"/>
      <c r="Y354" s="1"/>
      <c r="Z354" s="1"/>
      <c r="AA354" s="1"/>
      <c r="AB354" s="1"/>
    </row>
    <row r="355" spans="5:28" ht="14.25" hidden="1" customHeight="1">
      <c r="E355" s="3"/>
      <c r="F355" s="1"/>
      <c r="G355" s="1"/>
      <c r="H355" s="1"/>
      <c r="I355" s="1"/>
      <c r="J355" s="1"/>
      <c r="K355" s="1"/>
      <c r="L355" s="1"/>
      <c r="M355" s="1"/>
      <c r="N355" s="1"/>
      <c r="O355" s="1"/>
      <c r="P355" s="1"/>
      <c r="Q355" s="1"/>
      <c r="R355" s="1"/>
      <c r="S355" s="1"/>
      <c r="T355" s="1"/>
      <c r="U355" s="1"/>
      <c r="V355" s="1"/>
      <c r="W355" s="1"/>
      <c r="X355" s="1"/>
      <c r="Y355" s="1"/>
      <c r="Z355" s="1"/>
      <c r="AA355" s="1"/>
      <c r="AB355" s="1"/>
    </row>
    <row r="356" spans="5:28" ht="14.25" hidden="1" customHeight="1">
      <c r="E356" s="3"/>
      <c r="F356" s="1"/>
      <c r="G356" s="1"/>
      <c r="H356" s="1"/>
      <c r="I356" s="1"/>
      <c r="J356" s="1"/>
      <c r="K356" s="1"/>
      <c r="L356" s="1"/>
      <c r="M356" s="1"/>
      <c r="N356" s="1"/>
      <c r="O356" s="1"/>
      <c r="P356" s="1"/>
      <c r="Q356" s="1"/>
      <c r="R356" s="1"/>
      <c r="S356" s="1"/>
      <c r="T356" s="1"/>
      <c r="U356" s="1"/>
      <c r="V356" s="1"/>
      <c r="W356" s="1"/>
      <c r="X356" s="1"/>
      <c r="Y356" s="1"/>
      <c r="Z356" s="1"/>
      <c r="AA356" s="1"/>
      <c r="AB356" s="1"/>
    </row>
    <row r="357" spans="5:28" ht="14.25" hidden="1" customHeight="1">
      <c r="E357" s="3"/>
      <c r="F357" s="1"/>
      <c r="G357" s="1"/>
      <c r="H357" s="1"/>
      <c r="I357" s="1"/>
      <c r="J357" s="1"/>
      <c r="K357" s="1"/>
      <c r="L357" s="1"/>
      <c r="M357" s="1"/>
      <c r="N357" s="1"/>
      <c r="O357" s="1"/>
      <c r="P357" s="1"/>
      <c r="Q357" s="1"/>
      <c r="R357" s="1"/>
      <c r="S357" s="1"/>
      <c r="T357" s="1"/>
      <c r="U357" s="1"/>
      <c r="V357" s="1"/>
      <c r="W357" s="1"/>
      <c r="X357" s="1"/>
      <c r="Y357" s="1"/>
      <c r="Z357" s="1"/>
      <c r="AA357" s="1"/>
      <c r="AB357" s="1"/>
    </row>
    <row r="358" spans="5:28" ht="14.25" hidden="1" customHeight="1">
      <c r="E358" s="3"/>
      <c r="F358" s="1"/>
      <c r="G358" s="1"/>
      <c r="H358" s="1"/>
      <c r="I358" s="1"/>
      <c r="J358" s="1"/>
      <c r="K358" s="1"/>
      <c r="L358" s="1"/>
      <c r="M358" s="1"/>
      <c r="N358" s="1"/>
      <c r="O358" s="1"/>
      <c r="P358" s="1"/>
      <c r="Q358" s="1"/>
      <c r="R358" s="1"/>
      <c r="S358" s="1"/>
      <c r="T358" s="1"/>
      <c r="U358" s="1"/>
      <c r="V358" s="1"/>
      <c r="W358" s="1"/>
      <c r="X358" s="1"/>
      <c r="Y358" s="1"/>
      <c r="Z358" s="1"/>
      <c r="AA358" s="1"/>
      <c r="AB358" s="1"/>
    </row>
    <row r="359" spans="5:28" ht="14.25" hidden="1" customHeight="1">
      <c r="E359" s="3"/>
      <c r="F359" s="1"/>
      <c r="G359" s="1"/>
      <c r="H359" s="1"/>
      <c r="I359" s="1"/>
      <c r="J359" s="1"/>
      <c r="K359" s="1"/>
      <c r="L359" s="1"/>
      <c r="M359" s="1"/>
      <c r="N359" s="1"/>
      <c r="O359" s="1"/>
      <c r="P359" s="1"/>
      <c r="Q359" s="1"/>
      <c r="R359" s="1"/>
      <c r="S359" s="1"/>
      <c r="T359" s="1"/>
      <c r="U359" s="1"/>
      <c r="V359" s="1"/>
      <c r="W359" s="1"/>
      <c r="X359" s="1"/>
      <c r="Y359" s="1"/>
      <c r="Z359" s="1"/>
      <c r="AA359" s="1"/>
      <c r="AB359" s="1"/>
    </row>
    <row r="360" spans="5:28" ht="14.25" hidden="1" customHeight="1">
      <c r="E360" s="3"/>
      <c r="F360" s="1"/>
      <c r="G360" s="1"/>
      <c r="H360" s="1"/>
      <c r="I360" s="1"/>
      <c r="J360" s="1"/>
      <c r="K360" s="1"/>
      <c r="L360" s="1"/>
      <c r="M360" s="1"/>
      <c r="N360" s="1"/>
      <c r="O360" s="1"/>
      <c r="P360" s="1"/>
      <c r="Q360" s="1"/>
      <c r="R360" s="1"/>
      <c r="S360" s="1"/>
      <c r="T360" s="1"/>
      <c r="U360" s="1"/>
      <c r="V360" s="1"/>
      <c r="W360" s="1"/>
      <c r="X360" s="1"/>
      <c r="Y360" s="1"/>
      <c r="Z360" s="1"/>
      <c r="AA360" s="1"/>
      <c r="AB360" s="1"/>
    </row>
    <row r="361" spans="5:28" ht="14.25" hidden="1" customHeight="1">
      <c r="E361" s="3"/>
      <c r="F361" s="1"/>
      <c r="G361" s="1"/>
      <c r="H361" s="1"/>
      <c r="I361" s="1"/>
      <c r="J361" s="1"/>
      <c r="K361" s="1"/>
      <c r="L361" s="1"/>
      <c r="M361" s="1"/>
      <c r="N361" s="1"/>
      <c r="O361" s="1"/>
      <c r="P361" s="1"/>
      <c r="Q361" s="1"/>
      <c r="R361" s="1"/>
      <c r="S361" s="1"/>
      <c r="T361" s="1"/>
      <c r="U361" s="1"/>
      <c r="V361" s="1"/>
      <c r="W361" s="1"/>
      <c r="X361" s="1"/>
      <c r="Y361" s="1"/>
      <c r="Z361" s="1"/>
      <c r="AA361" s="1"/>
      <c r="AB361" s="1"/>
    </row>
    <row r="362" spans="5:28" ht="14.25" hidden="1" customHeight="1">
      <c r="E362" s="3"/>
      <c r="F362" s="1"/>
      <c r="G362" s="1"/>
      <c r="H362" s="1"/>
      <c r="I362" s="1"/>
      <c r="J362" s="1"/>
      <c r="K362" s="1"/>
      <c r="L362" s="1"/>
      <c r="M362" s="1"/>
      <c r="N362" s="1"/>
      <c r="O362" s="1"/>
      <c r="P362" s="1"/>
      <c r="Q362" s="1"/>
      <c r="R362" s="1"/>
      <c r="S362" s="1"/>
      <c r="T362" s="1"/>
      <c r="U362" s="1"/>
      <c r="V362" s="1"/>
      <c r="W362" s="1"/>
      <c r="X362" s="1"/>
      <c r="Y362" s="1"/>
      <c r="Z362" s="1"/>
      <c r="AA362" s="1"/>
      <c r="AB362" s="1"/>
    </row>
    <row r="363" spans="5:28" ht="14.25" hidden="1" customHeight="1">
      <c r="E363" s="3"/>
      <c r="F363" s="1"/>
      <c r="G363" s="1"/>
      <c r="H363" s="1"/>
      <c r="I363" s="1"/>
      <c r="J363" s="1"/>
      <c r="K363" s="1"/>
      <c r="L363" s="1"/>
      <c r="M363" s="1"/>
      <c r="N363" s="1"/>
      <c r="O363" s="1"/>
      <c r="P363" s="1"/>
      <c r="Q363" s="1"/>
      <c r="R363" s="1"/>
      <c r="S363" s="1"/>
      <c r="T363" s="1"/>
      <c r="U363" s="1"/>
      <c r="V363" s="1"/>
      <c r="W363" s="1"/>
      <c r="X363" s="1"/>
      <c r="Y363" s="1"/>
      <c r="Z363" s="1"/>
      <c r="AA363" s="1"/>
      <c r="AB363" s="1"/>
    </row>
    <row r="364" spans="5:28" ht="14.25" hidden="1" customHeight="1">
      <c r="E364" s="3"/>
      <c r="F364" s="1"/>
      <c r="G364" s="1"/>
      <c r="H364" s="1"/>
      <c r="I364" s="1"/>
      <c r="J364" s="1"/>
      <c r="K364" s="1"/>
      <c r="L364" s="1"/>
      <c r="M364" s="1"/>
      <c r="N364" s="1"/>
      <c r="O364" s="1"/>
      <c r="P364" s="1"/>
      <c r="Q364" s="1"/>
      <c r="R364" s="1"/>
      <c r="S364" s="1"/>
      <c r="T364" s="1"/>
      <c r="U364" s="1"/>
      <c r="V364" s="1"/>
      <c r="W364" s="1"/>
      <c r="X364" s="1"/>
      <c r="Y364" s="1"/>
      <c r="Z364" s="1"/>
      <c r="AA364" s="1"/>
      <c r="AB364" s="1"/>
    </row>
    <row r="365" spans="5:28" ht="14.25" hidden="1" customHeight="1">
      <c r="E365" s="3"/>
      <c r="F365" s="1"/>
      <c r="G365" s="1"/>
      <c r="H365" s="1"/>
      <c r="I365" s="1"/>
      <c r="J365" s="1"/>
      <c r="K365" s="1"/>
      <c r="L365" s="1"/>
      <c r="M365" s="1"/>
      <c r="N365" s="1"/>
      <c r="O365" s="1"/>
      <c r="P365" s="1"/>
      <c r="Q365" s="1"/>
      <c r="R365" s="1"/>
      <c r="S365" s="1"/>
      <c r="T365" s="1"/>
      <c r="U365" s="1"/>
      <c r="V365" s="1"/>
      <c r="W365" s="1"/>
      <c r="X365" s="1"/>
      <c r="Y365" s="1"/>
      <c r="Z365" s="1"/>
      <c r="AA365" s="1"/>
      <c r="AB365" s="1"/>
    </row>
    <row r="366" spans="5:28" ht="14.25" hidden="1" customHeight="1">
      <c r="E366" s="3"/>
      <c r="F366" s="1"/>
      <c r="G366" s="1"/>
      <c r="H366" s="1"/>
      <c r="I366" s="1"/>
      <c r="J366" s="1"/>
      <c r="K366" s="1"/>
      <c r="L366" s="1"/>
      <c r="M366" s="1"/>
      <c r="N366" s="1"/>
      <c r="O366" s="1"/>
      <c r="P366" s="1"/>
      <c r="Q366" s="1"/>
      <c r="R366" s="1"/>
      <c r="S366" s="1"/>
      <c r="T366" s="1"/>
      <c r="U366" s="1"/>
      <c r="V366" s="1"/>
      <c r="W366" s="1"/>
      <c r="X366" s="1"/>
      <c r="Y366" s="1"/>
      <c r="Z366" s="1"/>
      <c r="AA366" s="1"/>
      <c r="AB366" s="1"/>
    </row>
    <row r="367" spans="5:28" ht="14.25" hidden="1" customHeight="1">
      <c r="E367" s="3"/>
      <c r="F367" s="1"/>
      <c r="G367" s="1"/>
      <c r="H367" s="1"/>
      <c r="I367" s="1"/>
      <c r="J367" s="1"/>
      <c r="K367" s="1"/>
      <c r="L367" s="1"/>
      <c r="M367" s="1"/>
      <c r="N367" s="1"/>
      <c r="O367" s="1"/>
      <c r="P367" s="1"/>
      <c r="Q367" s="1"/>
      <c r="R367" s="1"/>
      <c r="S367" s="1"/>
      <c r="T367" s="1"/>
      <c r="U367" s="1"/>
      <c r="V367" s="1"/>
      <c r="W367" s="1"/>
      <c r="X367" s="1"/>
      <c r="Y367" s="1"/>
      <c r="Z367" s="1"/>
      <c r="AA367" s="1"/>
      <c r="AB367" s="1"/>
    </row>
    <row r="368" spans="5:28" ht="14.25" hidden="1" customHeight="1">
      <c r="E368" s="3"/>
      <c r="F368" s="1"/>
      <c r="G368" s="1"/>
      <c r="H368" s="1"/>
      <c r="I368" s="1"/>
      <c r="J368" s="1"/>
      <c r="K368" s="1"/>
      <c r="L368" s="1"/>
      <c r="M368" s="1"/>
      <c r="N368" s="1"/>
      <c r="O368" s="1"/>
      <c r="P368" s="1"/>
      <c r="Q368" s="1"/>
      <c r="R368" s="1"/>
      <c r="S368" s="1"/>
      <c r="T368" s="1"/>
      <c r="U368" s="1"/>
      <c r="V368" s="1"/>
      <c r="W368" s="1"/>
      <c r="X368" s="1"/>
      <c r="Y368" s="1"/>
      <c r="Z368" s="1"/>
      <c r="AA368" s="1"/>
      <c r="AB368" s="1"/>
    </row>
    <row r="369" spans="5:28" ht="14.25" hidden="1" customHeight="1">
      <c r="E369" s="3"/>
      <c r="F369" s="1"/>
      <c r="G369" s="1"/>
      <c r="H369" s="1"/>
      <c r="I369" s="1"/>
      <c r="J369" s="1"/>
      <c r="K369" s="1"/>
      <c r="L369" s="1"/>
      <c r="M369" s="1"/>
      <c r="N369" s="1"/>
      <c r="O369" s="1"/>
      <c r="P369" s="1"/>
      <c r="Q369" s="1"/>
      <c r="R369" s="1"/>
      <c r="S369" s="1"/>
      <c r="T369" s="1"/>
      <c r="U369" s="1"/>
      <c r="V369" s="1"/>
      <c r="W369" s="1"/>
      <c r="X369" s="1"/>
      <c r="Y369" s="1"/>
      <c r="Z369" s="1"/>
      <c r="AA369" s="1"/>
      <c r="AB369" s="1"/>
    </row>
    <row r="370" spans="5:28" ht="14.25" hidden="1" customHeight="1">
      <c r="E370" s="3"/>
      <c r="F370" s="1"/>
      <c r="G370" s="1"/>
      <c r="H370" s="1"/>
      <c r="I370" s="1"/>
      <c r="J370" s="1"/>
      <c r="K370" s="1"/>
      <c r="L370" s="1"/>
      <c r="M370" s="1"/>
      <c r="N370" s="1"/>
      <c r="O370" s="1"/>
      <c r="P370" s="1"/>
      <c r="Q370" s="1"/>
      <c r="R370" s="1"/>
      <c r="S370" s="1"/>
      <c r="T370" s="1"/>
      <c r="U370" s="1"/>
      <c r="V370" s="1"/>
      <c r="W370" s="1"/>
      <c r="X370" s="1"/>
      <c r="Y370" s="1"/>
      <c r="Z370" s="1"/>
      <c r="AA370" s="1"/>
      <c r="AB370" s="1"/>
    </row>
    <row r="371" spans="5:28" ht="14.25" hidden="1" customHeight="1">
      <c r="E371" s="3"/>
      <c r="F371" s="1"/>
      <c r="G371" s="1"/>
      <c r="H371" s="1"/>
      <c r="I371" s="1"/>
      <c r="J371" s="1"/>
      <c r="K371" s="1"/>
      <c r="L371" s="1"/>
      <c r="M371" s="1"/>
      <c r="N371" s="1"/>
      <c r="O371" s="1"/>
      <c r="P371" s="1"/>
      <c r="Q371" s="1"/>
      <c r="R371" s="1"/>
      <c r="S371" s="1"/>
      <c r="T371" s="1"/>
      <c r="U371" s="1"/>
      <c r="V371" s="1"/>
      <c r="W371" s="1"/>
      <c r="X371" s="1"/>
      <c r="Y371" s="1"/>
      <c r="Z371" s="1"/>
      <c r="AA371" s="1"/>
      <c r="AB371" s="1"/>
    </row>
    <row r="372" spans="5:28" ht="14.25" hidden="1" customHeight="1">
      <c r="E372" s="3"/>
      <c r="F372" s="1"/>
      <c r="G372" s="1"/>
      <c r="H372" s="1"/>
      <c r="I372" s="1"/>
      <c r="J372" s="1"/>
      <c r="K372" s="1"/>
      <c r="L372" s="1"/>
      <c r="M372" s="1"/>
      <c r="N372" s="1"/>
      <c r="O372" s="1"/>
      <c r="P372" s="1"/>
      <c r="Q372" s="1"/>
      <c r="R372" s="1"/>
      <c r="S372" s="1"/>
      <c r="T372" s="1"/>
      <c r="U372" s="1"/>
      <c r="V372" s="1"/>
      <c r="W372" s="1"/>
      <c r="X372" s="1"/>
      <c r="Y372" s="1"/>
      <c r="Z372" s="1"/>
      <c r="AA372" s="1"/>
      <c r="AB372" s="1"/>
    </row>
    <row r="373" spans="5:28" ht="14.25" hidden="1" customHeight="1">
      <c r="E373" s="3"/>
      <c r="F373" s="1"/>
      <c r="G373" s="1"/>
      <c r="H373" s="1"/>
      <c r="I373" s="1"/>
      <c r="J373" s="1"/>
      <c r="K373" s="1"/>
      <c r="L373" s="1"/>
      <c r="M373" s="1"/>
      <c r="N373" s="1"/>
      <c r="O373" s="1"/>
      <c r="P373" s="1"/>
      <c r="Q373" s="1"/>
      <c r="R373" s="1"/>
      <c r="S373" s="1"/>
      <c r="T373" s="1"/>
      <c r="U373" s="1"/>
      <c r="V373" s="1"/>
      <c r="W373" s="1"/>
      <c r="X373" s="1"/>
      <c r="Y373" s="1"/>
      <c r="Z373" s="1"/>
      <c r="AA373" s="1"/>
      <c r="AB373" s="1"/>
    </row>
    <row r="374" spans="5:28" ht="14.25" hidden="1" customHeight="1">
      <c r="E374" s="3"/>
      <c r="F374" s="1"/>
      <c r="G374" s="1"/>
      <c r="H374" s="1"/>
      <c r="I374" s="1"/>
      <c r="J374" s="1"/>
      <c r="K374" s="1"/>
      <c r="L374" s="1"/>
      <c r="M374" s="1"/>
      <c r="N374" s="1"/>
      <c r="O374" s="1"/>
      <c r="P374" s="1"/>
      <c r="Q374" s="1"/>
      <c r="R374" s="1"/>
      <c r="S374" s="1"/>
      <c r="T374" s="1"/>
      <c r="U374" s="1"/>
      <c r="V374" s="1"/>
      <c r="W374" s="1"/>
      <c r="X374" s="1"/>
      <c r="Y374" s="1"/>
      <c r="Z374" s="1"/>
      <c r="AA374" s="1"/>
      <c r="AB374" s="1"/>
    </row>
    <row r="375" spans="5:28" ht="14.25" hidden="1" customHeight="1">
      <c r="E375" s="3"/>
      <c r="F375" s="1"/>
      <c r="G375" s="1"/>
      <c r="H375" s="1"/>
      <c r="I375" s="1"/>
      <c r="J375" s="1"/>
      <c r="K375" s="1"/>
      <c r="L375" s="1"/>
      <c r="M375" s="1"/>
      <c r="N375" s="1"/>
      <c r="O375" s="1"/>
      <c r="P375" s="1"/>
      <c r="Q375" s="1"/>
      <c r="R375" s="1"/>
      <c r="S375" s="1"/>
      <c r="T375" s="1"/>
      <c r="U375" s="1"/>
      <c r="V375" s="1"/>
      <c r="W375" s="1"/>
      <c r="X375" s="1"/>
      <c r="Y375" s="1"/>
      <c r="Z375" s="1"/>
      <c r="AA375" s="1"/>
      <c r="AB375" s="1"/>
    </row>
    <row r="376" spans="5:28" ht="14.25" hidden="1" customHeight="1">
      <c r="E376" s="3"/>
      <c r="F376" s="1"/>
      <c r="G376" s="1"/>
      <c r="H376" s="1"/>
      <c r="I376" s="1"/>
      <c r="J376" s="1"/>
      <c r="K376" s="1"/>
      <c r="L376" s="1"/>
      <c r="M376" s="1"/>
      <c r="N376" s="1"/>
      <c r="O376" s="1"/>
      <c r="P376" s="1"/>
      <c r="Q376" s="1"/>
      <c r="R376" s="1"/>
      <c r="S376" s="1"/>
      <c r="T376" s="1"/>
      <c r="U376" s="1"/>
      <c r="V376" s="1"/>
      <c r="W376" s="1"/>
      <c r="X376" s="1"/>
      <c r="Y376" s="1"/>
      <c r="Z376" s="1"/>
      <c r="AA376" s="1"/>
      <c r="AB376" s="1"/>
    </row>
    <row r="377" spans="5:28" ht="14.25" hidden="1" customHeight="1">
      <c r="E377" s="3"/>
      <c r="F377" s="1"/>
      <c r="G377" s="1"/>
      <c r="H377" s="1"/>
      <c r="I377" s="1"/>
      <c r="J377" s="1"/>
      <c r="K377" s="1"/>
      <c r="L377" s="1"/>
      <c r="M377" s="1"/>
      <c r="N377" s="1"/>
      <c r="O377" s="1"/>
      <c r="P377" s="1"/>
      <c r="Q377" s="1"/>
      <c r="R377" s="1"/>
      <c r="S377" s="1"/>
      <c r="T377" s="1"/>
      <c r="U377" s="1"/>
      <c r="V377" s="1"/>
      <c r="W377" s="1"/>
      <c r="X377" s="1"/>
      <c r="Y377" s="1"/>
      <c r="Z377" s="1"/>
      <c r="AA377" s="1"/>
      <c r="AB377" s="1"/>
    </row>
    <row r="378" spans="5:28" ht="14.25" hidden="1" customHeight="1">
      <c r="E378" s="3"/>
      <c r="F378" s="1"/>
      <c r="G378" s="1"/>
      <c r="H378" s="1"/>
      <c r="I378" s="1"/>
      <c r="J378" s="1"/>
      <c r="K378" s="1"/>
      <c r="L378" s="1"/>
      <c r="M378" s="1"/>
      <c r="N378" s="1"/>
      <c r="O378" s="1"/>
      <c r="P378" s="1"/>
      <c r="Q378" s="1"/>
      <c r="R378" s="1"/>
      <c r="S378" s="1"/>
      <c r="T378" s="1"/>
      <c r="U378" s="1"/>
      <c r="V378" s="1"/>
      <c r="W378" s="1"/>
      <c r="X378" s="1"/>
      <c r="Y378" s="1"/>
      <c r="Z378" s="1"/>
      <c r="AA378" s="1"/>
      <c r="AB378" s="1"/>
    </row>
    <row r="379" spans="5:28" ht="14.25" hidden="1" customHeight="1">
      <c r="E379" s="3"/>
      <c r="F379" s="1"/>
      <c r="G379" s="1"/>
      <c r="H379" s="1"/>
      <c r="I379" s="1"/>
      <c r="J379" s="1"/>
      <c r="K379" s="1"/>
      <c r="L379" s="1"/>
      <c r="M379" s="1"/>
      <c r="N379" s="1"/>
      <c r="O379" s="1"/>
      <c r="P379" s="1"/>
      <c r="Q379" s="1"/>
      <c r="R379" s="1"/>
      <c r="S379" s="1"/>
      <c r="T379" s="1"/>
      <c r="U379" s="1"/>
      <c r="V379" s="1"/>
      <c r="W379" s="1"/>
      <c r="X379" s="1"/>
      <c r="Y379" s="1"/>
      <c r="Z379" s="1"/>
      <c r="AA379" s="1"/>
      <c r="AB379" s="1"/>
    </row>
    <row r="380" spans="5:28" ht="14.25" hidden="1" customHeight="1">
      <c r="E380" s="3"/>
      <c r="F380" s="1"/>
      <c r="G380" s="1"/>
      <c r="H380" s="1"/>
      <c r="I380" s="1"/>
      <c r="J380" s="1"/>
      <c r="K380" s="1"/>
      <c r="L380" s="1"/>
      <c r="M380" s="1"/>
      <c r="N380" s="1"/>
      <c r="O380" s="1"/>
      <c r="P380" s="1"/>
      <c r="Q380" s="1"/>
      <c r="R380" s="1"/>
      <c r="S380" s="1"/>
      <c r="T380" s="1"/>
      <c r="U380" s="1"/>
      <c r="V380" s="1"/>
      <c r="W380" s="1"/>
      <c r="X380" s="1"/>
      <c r="Y380" s="1"/>
      <c r="Z380" s="1"/>
      <c r="AA380" s="1"/>
      <c r="AB380" s="1"/>
    </row>
    <row r="381" spans="5:28" ht="14.25" hidden="1" customHeight="1">
      <c r="E381" s="3"/>
      <c r="F381" s="1"/>
      <c r="G381" s="1"/>
      <c r="H381" s="1"/>
      <c r="I381" s="1"/>
      <c r="J381" s="1"/>
      <c r="K381" s="1"/>
      <c r="L381" s="1"/>
      <c r="M381" s="1"/>
      <c r="N381" s="1"/>
      <c r="O381" s="1"/>
      <c r="P381" s="1"/>
      <c r="Q381" s="1"/>
      <c r="R381" s="1"/>
      <c r="S381" s="1"/>
      <c r="T381" s="1"/>
      <c r="U381" s="1"/>
      <c r="V381" s="1"/>
      <c r="W381" s="1"/>
      <c r="X381" s="1"/>
      <c r="Y381" s="1"/>
      <c r="Z381" s="1"/>
      <c r="AA381" s="1"/>
      <c r="AB381" s="1"/>
    </row>
    <row r="382" spans="5:28" ht="14.25" hidden="1" customHeight="1">
      <c r="E382" s="3"/>
      <c r="F382" s="1"/>
      <c r="G382" s="1"/>
      <c r="H382" s="1"/>
      <c r="I382" s="1"/>
      <c r="J382" s="1"/>
      <c r="K382" s="1"/>
      <c r="L382" s="1"/>
      <c r="M382" s="1"/>
      <c r="N382" s="1"/>
      <c r="O382" s="1"/>
      <c r="P382" s="1"/>
      <c r="Q382" s="1"/>
      <c r="R382" s="1"/>
      <c r="S382" s="1"/>
      <c r="T382" s="1"/>
      <c r="U382" s="1"/>
      <c r="V382" s="1"/>
      <c r="W382" s="1"/>
      <c r="X382" s="1"/>
      <c r="Y382" s="1"/>
      <c r="Z382" s="1"/>
      <c r="AA382" s="1"/>
      <c r="AB382" s="1"/>
    </row>
    <row r="383" spans="5:28" ht="14.25" hidden="1" customHeight="1">
      <c r="E383" s="3"/>
      <c r="F383" s="1"/>
      <c r="G383" s="1"/>
      <c r="H383" s="1"/>
      <c r="I383" s="1"/>
      <c r="J383" s="1"/>
      <c r="K383" s="1"/>
      <c r="L383" s="1"/>
      <c r="M383" s="1"/>
      <c r="N383" s="1"/>
      <c r="O383" s="1"/>
      <c r="P383" s="1"/>
      <c r="Q383" s="1"/>
      <c r="R383" s="1"/>
      <c r="S383" s="1"/>
      <c r="T383" s="1"/>
      <c r="U383" s="1"/>
      <c r="V383" s="1"/>
      <c r="W383" s="1"/>
      <c r="X383" s="1"/>
      <c r="Y383" s="1"/>
      <c r="Z383" s="1"/>
      <c r="AA383" s="1"/>
      <c r="AB383" s="1"/>
    </row>
    <row r="384" spans="5:28" ht="14.25" hidden="1" customHeight="1">
      <c r="E384" s="3"/>
      <c r="F384" s="1"/>
      <c r="G384" s="1"/>
      <c r="H384" s="1"/>
      <c r="I384" s="1"/>
      <c r="J384" s="1"/>
      <c r="K384" s="1"/>
      <c r="L384" s="1"/>
      <c r="M384" s="1"/>
      <c r="N384" s="1"/>
      <c r="O384" s="1"/>
      <c r="P384" s="1"/>
      <c r="Q384" s="1"/>
      <c r="R384" s="1"/>
      <c r="S384" s="1"/>
      <c r="T384" s="1"/>
      <c r="U384" s="1"/>
      <c r="V384" s="1"/>
      <c r="W384" s="1"/>
      <c r="X384" s="1"/>
      <c r="Y384" s="1"/>
      <c r="Z384" s="1"/>
      <c r="AA384" s="1"/>
      <c r="AB384" s="1"/>
    </row>
    <row r="385" spans="5:28" ht="14.25" hidden="1" customHeight="1">
      <c r="E385" s="3"/>
      <c r="F385" s="1"/>
      <c r="G385" s="1"/>
      <c r="H385" s="1"/>
      <c r="I385" s="1"/>
      <c r="J385" s="1"/>
      <c r="K385" s="1"/>
      <c r="L385" s="1"/>
      <c r="M385" s="1"/>
      <c r="N385" s="1"/>
      <c r="O385" s="1"/>
      <c r="P385" s="1"/>
      <c r="Q385" s="1"/>
      <c r="R385" s="1"/>
      <c r="S385" s="1"/>
      <c r="T385" s="1"/>
      <c r="U385" s="1"/>
      <c r="V385" s="1"/>
      <c r="W385" s="1"/>
      <c r="X385" s="1"/>
      <c r="Y385" s="1"/>
      <c r="Z385" s="1"/>
      <c r="AA385" s="1"/>
      <c r="AB385" s="1"/>
    </row>
    <row r="386" spans="5:28" ht="14.25" hidden="1" customHeight="1">
      <c r="E386" s="3"/>
      <c r="F386" s="1"/>
      <c r="G386" s="1"/>
      <c r="H386" s="1"/>
      <c r="I386" s="1"/>
      <c r="J386" s="1"/>
      <c r="K386" s="1"/>
      <c r="L386" s="1"/>
      <c r="M386" s="1"/>
      <c r="N386" s="1"/>
      <c r="O386" s="1"/>
      <c r="P386" s="1"/>
      <c r="Q386" s="1"/>
      <c r="R386" s="1"/>
      <c r="S386" s="1"/>
      <c r="T386" s="1"/>
      <c r="U386" s="1"/>
      <c r="V386" s="1"/>
      <c r="W386" s="1"/>
      <c r="X386" s="1"/>
      <c r="Y386" s="1"/>
      <c r="Z386" s="1"/>
      <c r="AA386" s="1"/>
      <c r="AB386" s="1"/>
    </row>
    <row r="387" spans="5:28" ht="14.25" hidden="1" customHeight="1">
      <c r="E387" s="3"/>
      <c r="F387" s="1"/>
      <c r="G387" s="1"/>
      <c r="H387" s="1"/>
      <c r="I387" s="1"/>
      <c r="J387" s="1"/>
      <c r="K387" s="1"/>
      <c r="L387" s="1"/>
      <c r="M387" s="1"/>
      <c r="N387" s="1"/>
      <c r="O387" s="1"/>
      <c r="P387" s="1"/>
      <c r="Q387" s="1"/>
      <c r="R387" s="1"/>
      <c r="S387" s="1"/>
      <c r="T387" s="1"/>
      <c r="U387" s="1"/>
      <c r="V387" s="1"/>
      <c r="W387" s="1"/>
      <c r="X387" s="1"/>
      <c r="Y387" s="1"/>
      <c r="Z387" s="1"/>
      <c r="AA387" s="1"/>
      <c r="AB387" s="1"/>
    </row>
    <row r="388" spans="5:28" ht="14.25" hidden="1" customHeight="1">
      <c r="E388" s="3"/>
      <c r="F388" s="1"/>
      <c r="G388" s="1"/>
      <c r="H388" s="1"/>
      <c r="I388" s="1"/>
      <c r="J388" s="1"/>
      <c r="K388" s="1"/>
      <c r="L388" s="1"/>
      <c r="M388" s="1"/>
      <c r="N388" s="1"/>
      <c r="O388" s="1"/>
      <c r="P388" s="1"/>
      <c r="Q388" s="1"/>
      <c r="R388" s="1"/>
      <c r="S388" s="1"/>
      <c r="T388" s="1"/>
      <c r="U388" s="1"/>
      <c r="V388" s="1"/>
      <c r="W388" s="1"/>
      <c r="X388" s="1"/>
      <c r="Y388" s="1"/>
      <c r="Z388" s="1"/>
      <c r="AA388" s="1"/>
      <c r="AB388" s="1"/>
    </row>
    <row r="389" spans="5:28" ht="14.25" hidden="1" customHeight="1">
      <c r="E389" s="3"/>
      <c r="F389" s="1"/>
      <c r="G389" s="1"/>
      <c r="H389" s="1"/>
      <c r="I389" s="1"/>
      <c r="J389" s="1"/>
      <c r="K389" s="1"/>
      <c r="L389" s="1"/>
      <c r="M389" s="1"/>
      <c r="N389" s="1"/>
      <c r="O389" s="1"/>
      <c r="P389" s="1"/>
      <c r="Q389" s="1"/>
      <c r="R389" s="1"/>
      <c r="S389" s="1"/>
      <c r="T389" s="1"/>
      <c r="U389" s="1"/>
      <c r="V389" s="1"/>
      <c r="W389" s="1"/>
      <c r="X389" s="1"/>
      <c r="Y389" s="1"/>
      <c r="Z389" s="1"/>
      <c r="AA389" s="1"/>
      <c r="AB389" s="1"/>
    </row>
    <row r="390" spans="5:28" ht="14.25" hidden="1" customHeight="1">
      <c r="E390" s="3"/>
      <c r="F390" s="1"/>
      <c r="G390" s="1"/>
      <c r="H390" s="1"/>
      <c r="I390" s="1"/>
      <c r="J390" s="1"/>
      <c r="K390" s="1"/>
      <c r="L390" s="1"/>
      <c r="M390" s="1"/>
      <c r="N390" s="1"/>
      <c r="O390" s="1"/>
      <c r="P390" s="1"/>
      <c r="Q390" s="1"/>
      <c r="R390" s="1"/>
      <c r="S390" s="1"/>
      <c r="T390" s="1"/>
      <c r="U390" s="1"/>
      <c r="V390" s="1"/>
      <c r="W390" s="1"/>
      <c r="X390" s="1"/>
      <c r="Y390" s="1"/>
      <c r="Z390" s="1"/>
      <c r="AA390" s="1"/>
      <c r="AB390" s="1"/>
    </row>
    <row r="391" spans="5:28" ht="14.25" hidden="1" customHeight="1">
      <c r="E391" s="3"/>
      <c r="F391" s="1"/>
      <c r="G391" s="1"/>
      <c r="H391" s="1"/>
      <c r="I391" s="1"/>
      <c r="J391" s="1"/>
      <c r="K391" s="1"/>
      <c r="L391" s="1"/>
      <c r="M391" s="1"/>
      <c r="N391" s="1"/>
      <c r="O391" s="1"/>
      <c r="P391" s="1"/>
      <c r="Q391" s="1"/>
      <c r="R391" s="1"/>
      <c r="S391" s="1"/>
      <c r="T391" s="1"/>
      <c r="U391" s="1"/>
      <c r="V391" s="1"/>
      <c r="W391" s="1"/>
      <c r="X391" s="1"/>
      <c r="Y391" s="1"/>
      <c r="Z391" s="1"/>
      <c r="AA391" s="1"/>
      <c r="AB391" s="1"/>
    </row>
    <row r="392" spans="5:28" ht="14.25" hidden="1" customHeight="1">
      <c r="E392" s="3"/>
      <c r="F392" s="1"/>
      <c r="G392" s="1"/>
      <c r="H392" s="1"/>
      <c r="I392" s="1"/>
      <c r="J392" s="1"/>
      <c r="K392" s="1"/>
      <c r="L392" s="1"/>
      <c r="M392" s="1"/>
      <c r="N392" s="1"/>
      <c r="O392" s="1"/>
      <c r="P392" s="1"/>
      <c r="Q392" s="1"/>
      <c r="R392" s="1"/>
      <c r="S392" s="1"/>
      <c r="T392" s="1"/>
      <c r="U392" s="1"/>
      <c r="V392" s="1"/>
      <c r="W392" s="1"/>
      <c r="X392" s="1"/>
      <c r="Y392" s="1"/>
      <c r="Z392" s="1"/>
      <c r="AA392" s="1"/>
      <c r="AB392" s="1"/>
    </row>
    <row r="393" spans="5:28" ht="14.25" hidden="1" customHeight="1">
      <c r="E393" s="3"/>
      <c r="F393" s="1"/>
      <c r="G393" s="1"/>
      <c r="H393" s="1"/>
      <c r="I393" s="1"/>
      <c r="J393" s="1"/>
      <c r="K393" s="1"/>
      <c r="L393" s="1"/>
      <c r="M393" s="1"/>
      <c r="N393" s="1"/>
      <c r="O393" s="1"/>
      <c r="P393" s="1"/>
      <c r="Q393" s="1"/>
      <c r="R393" s="1"/>
      <c r="S393" s="1"/>
      <c r="T393" s="1"/>
      <c r="U393" s="1"/>
      <c r="V393" s="1"/>
      <c r="W393" s="1"/>
      <c r="X393" s="1"/>
      <c r="Y393" s="1"/>
      <c r="Z393" s="1"/>
      <c r="AA393" s="1"/>
      <c r="AB393" s="1"/>
    </row>
    <row r="394" spans="5:28" ht="14.25" hidden="1" customHeight="1">
      <c r="E394" s="3"/>
      <c r="F394" s="1"/>
      <c r="G394" s="1"/>
      <c r="H394" s="1"/>
      <c r="I394" s="1"/>
      <c r="J394" s="1"/>
      <c r="K394" s="1"/>
      <c r="L394" s="1"/>
      <c r="M394" s="1"/>
      <c r="N394" s="1"/>
      <c r="O394" s="1"/>
      <c r="P394" s="1"/>
      <c r="Q394" s="1"/>
      <c r="R394" s="1"/>
      <c r="S394" s="1"/>
      <c r="T394" s="1"/>
      <c r="U394" s="1"/>
      <c r="V394" s="1"/>
      <c r="W394" s="1"/>
      <c r="X394" s="1"/>
      <c r="Y394" s="1"/>
      <c r="Z394" s="1"/>
      <c r="AA394" s="1"/>
      <c r="AB394" s="1"/>
    </row>
    <row r="395" spans="5:28" ht="14.25" hidden="1" customHeight="1">
      <c r="E395" s="3"/>
      <c r="F395" s="1"/>
      <c r="G395" s="1"/>
      <c r="H395" s="1"/>
      <c r="I395" s="1"/>
      <c r="J395" s="1"/>
      <c r="K395" s="1"/>
      <c r="L395" s="1"/>
      <c r="M395" s="1"/>
      <c r="N395" s="1"/>
      <c r="O395" s="1"/>
      <c r="P395" s="1"/>
      <c r="Q395" s="1"/>
      <c r="R395" s="1"/>
      <c r="S395" s="1"/>
      <c r="T395" s="1"/>
      <c r="U395" s="1"/>
      <c r="V395" s="1"/>
      <c r="W395" s="1"/>
      <c r="X395" s="1"/>
      <c r="Y395" s="1"/>
      <c r="Z395" s="1"/>
      <c r="AA395" s="1"/>
      <c r="AB395" s="1"/>
    </row>
    <row r="396" spans="5:28" ht="14.25" hidden="1" customHeight="1">
      <c r="E396" s="3"/>
      <c r="F396" s="1"/>
      <c r="G396" s="1"/>
      <c r="H396" s="1"/>
      <c r="I396" s="1"/>
      <c r="J396" s="1"/>
      <c r="K396" s="1"/>
      <c r="L396" s="1"/>
      <c r="M396" s="1"/>
      <c r="N396" s="1"/>
      <c r="O396" s="1"/>
      <c r="P396" s="1"/>
      <c r="Q396" s="1"/>
      <c r="R396" s="1"/>
      <c r="S396" s="1"/>
      <c r="T396" s="1"/>
      <c r="U396" s="1"/>
      <c r="V396" s="1"/>
      <c r="W396" s="1"/>
      <c r="X396" s="1"/>
      <c r="Y396" s="1"/>
      <c r="Z396" s="1"/>
      <c r="AA396" s="1"/>
      <c r="AB396" s="1"/>
    </row>
    <row r="397" spans="5:28" ht="14.25" hidden="1" customHeight="1">
      <c r="E397" s="3"/>
      <c r="F397" s="1"/>
      <c r="G397" s="1"/>
      <c r="H397" s="1"/>
      <c r="I397" s="1"/>
      <c r="J397" s="1"/>
      <c r="K397" s="1"/>
      <c r="L397" s="1"/>
      <c r="M397" s="1"/>
      <c r="N397" s="1"/>
      <c r="O397" s="1"/>
      <c r="P397" s="1"/>
      <c r="Q397" s="1"/>
      <c r="R397" s="1"/>
      <c r="S397" s="1"/>
      <c r="T397" s="1"/>
      <c r="U397" s="1"/>
      <c r="V397" s="1"/>
      <c r="W397" s="1"/>
      <c r="X397" s="1"/>
      <c r="Y397" s="1"/>
      <c r="Z397" s="1"/>
      <c r="AA397" s="1"/>
      <c r="AB397" s="1"/>
    </row>
    <row r="398" spans="5:28" ht="14.25" hidden="1" customHeight="1">
      <c r="E398" s="3"/>
      <c r="F398" s="1"/>
      <c r="G398" s="1"/>
      <c r="H398" s="1"/>
      <c r="I398" s="1"/>
      <c r="J398" s="1"/>
      <c r="K398" s="1"/>
      <c r="L398" s="1"/>
      <c r="M398" s="1"/>
      <c r="N398" s="1"/>
      <c r="O398" s="1"/>
      <c r="P398" s="1"/>
      <c r="Q398" s="1"/>
      <c r="R398" s="1"/>
      <c r="S398" s="1"/>
      <c r="T398" s="1"/>
      <c r="U398" s="1"/>
      <c r="V398" s="1"/>
      <c r="W398" s="1"/>
      <c r="X398" s="1"/>
      <c r="Y398" s="1"/>
      <c r="Z398" s="1"/>
      <c r="AA398" s="1"/>
      <c r="AB398" s="1"/>
    </row>
    <row r="399" spans="5:28" ht="14.25" hidden="1" customHeight="1">
      <c r="E399" s="3"/>
      <c r="F399" s="1"/>
      <c r="G399" s="1"/>
      <c r="H399" s="1"/>
      <c r="I399" s="1"/>
      <c r="J399" s="1"/>
      <c r="K399" s="1"/>
      <c r="L399" s="1"/>
      <c r="M399" s="1"/>
      <c r="N399" s="1"/>
      <c r="O399" s="1"/>
      <c r="P399" s="1"/>
      <c r="Q399" s="1"/>
      <c r="R399" s="1"/>
      <c r="S399" s="1"/>
      <c r="T399" s="1"/>
      <c r="U399" s="1"/>
      <c r="V399" s="1"/>
      <c r="W399" s="1"/>
      <c r="X399" s="1"/>
      <c r="Y399" s="1"/>
      <c r="Z399" s="1"/>
      <c r="AA399" s="1"/>
      <c r="AB399" s="1"/>
    </row>
    <row r="400" spans="5:28" ht="14.25" hidden="1" customHeight="1">
      <c r="E400" s="3"/>
      <c r="F400" s="1"/>
      <c r="G400" s="1"/>
      <c r="H400" s="1"/>
      <c r="I400" s="1"/>
      <c r="J400" s="1"/>
      <c r="K400" s="1"/>
      <c r="L400" s="1"/>
      <c r="M400" s="1"/>
      <c r="N400" s="1"/>
      <c r="O400" s="1"/>
      <c r="P400" s="1"/>
      <c r="Q400" s="1"/>
      <c r="R400" s="1"/>
      <c r="S400" s="1"/>
      <c r="T400" s="1"/>
      <c r="U400" s="1"/>
      <c r="V400" s="1"/>
      <c r="W400" s="1"/>
      <c r="X400" s="1"/>
      <c r="Y400" s="1"/>
      <c r="Z400" s="1"/>
      <c r="AA400" s="1"/>
      <c r="AB400" s="1"/>
    </row>
    <row r="401" spans="5:28" ht="14.25" hidden="1" customHeight="1">
      <c r="E401" s="3"/>
      <c r="F401" s="1"/>
      <c r="G401" s="1"/>
      <c r="H401" s="1"/>
      <c r="I401" s="1"/>
      <c r="J401" s="1"/>
      <c r="K401" s="1"/>
      <c r="L401" s="1"/>
      <c r="M401" s="1"/>
      <c r="N401" s="1"/>
      <c r="O401" s="1"/>
      <c r="P401" s="1"/>
      <c r="Q401" s="1"/>
      <c r="R401" s="1"/>
      <c r="S401" s="1"/>
      <c r="T401" s="1"/>
      <c r="U401" s="1"/>
      <c r="V401" s="1"/>
      <c r="W401" s="1"/>
      <c r="X401" s="1"/>
      <c r="Y401" s="1"/>
      <c r="Z401" s="1"/>
      <c r="AA401" s="1"/>
      <c r="AB401" s="1"/>
    </row>
    <row r="402" spans="5:28" ht="14.25" hidden="1" customHeight="1">
      <c r="E402" s="3"/>
      <c r="F402" s="1"/>
      <c r="G402" s="1"/>
      <c r="H402" s="1"/>
      <c r="I402" s="1"/>
      <c r="J402" s="1"/>
      <c r="K402" s="1"/>
      <c r="L402" s="1"/>
      <c r="M402" s="1"/>
      <c r="N402" s="1"/>
      <c r="O402" s="1"/>
      <c r="P402" s="1"/>
      <c r="Q402" s="1"/>
      <c r="R402" s="1"/>
      <c r="S402" s="1"/>
      <c r="T402" s="1"/>
      <c r="U402" s="1"/>
      <c r="V402" s="1"/>
      <c r="W402" s="1"/>
      <c r="X402" s="1"/>
      <c r="Y402" s="1"/>
      <c r="Z402" s="1"/>
      <c r="AA402" s="1"/>
      <c r="AB402" s="1"/>
    </row>
    <row r="403" spans="5:28" ht="14.25" hidden="1" customHeight="1">
      <c r="E403" s="3"/>
      <c r="F403" s="1"/>
      <c r="G403" s="1"/>
      <c r="H403" s="1"/>
      <c r="I403" s="1"/>
      <c r="J403" s="1"/>
      <c r="K403" s="1"/>
      <c r="L403" s="1"/>
      <c r="M403" s="1"/>
      <c r="N403" s="1"/>
      <c r="O403" s="1"/>
      <c r="P403" s="1"/>
      <c r="Q403" s="1"/>
      <c r="R403" s="1"/>
      <c r="S403" s="1"/>
      <c r="T403" s="1"/>
      <c r="U403" s="1"/>
      <c r="V403" s="1"/>
      <c r="W403" s="1"/>
      <c r="X403" s="1"/>
      <c r="Y403" s="1"/>
      <c r="Z403" s="1"/>
      <c r="AA403" s="1"/>
      <c r="AB403" s="1"/>
    </row>
    <row r="404" spans="5:28" ht="14.25" hidden="1" customHeight="1">
      <c r="E404" s="3"/>
      <c r="F404" s="1"/>
      <c r="G404" s="1"/>
      <c r="H404" s="1"/>
      <c r="I404" s="1"/>
      <c r="J404" s="1"/>
      <c r="K404" s="1"/>
      <c r="L404" s="1"/>
      <c r="M404" s="1"/>
      <c r="N404" s="1"/>
      <c r="O404" s="1"/>
      <c r="P404" s="1"/>
      <c r="Q404" s="1"/>
      <c r="R404" s="1"/>
      <c r="S404" s="1"/>
      <c r="T404" s="1"/>
      <c r="U404" s="1"/>
      <c r="V404" s="1"/>
      <c r="W404" s="1"/>
      <c r="X404" s="1"/>
      <c r="Y404" s="1"/>
      <c r="Z404" s="1"/>
      <c r="AA404" s="1"/>
      <c r="AB404" s="1"/>
    </row>
    <row r="405" spans="5:28" ht="14.25" hidden="1" customHeight="1">
      <c r="E405" s="3"/>
      <c r="F405" s="1"/>
      <c r="G405" s="1"/>
      <c r="H405" s="1"/>
      <c r="I405" s="1"/>
      <c r="J405" s="1"/>
      <c r="K405" s="1"/>
      <c r="L405" s="1"/>
      <c r="M405" s="1"/>
      <c r="N405" s="1"/>
      <c r="O405" s="1"/>
      <c r="P405" s="1"/>
      <c r="Q405" s="1"/>
      <c r="R405" s="1"/>
      <c r="S405" s="1"/>
      <c r="T405" s="1"/>
      <c r="U405" s="1"/>
      <c r="V405" s="1"/>
      <c r="W405" s="1"/>
      <c r="X405" s="1"/>
      <c r="Y405" s="1"/>
      <c r="Z405" s="1"/>
      <c r="AA405" s="1"/>
      <c r="AB405" s="1"/>
    </row>
    <row r="406" spans="5:28" ht="14.25" hidden="1" customHeight="1">
      <c r="E406" s="3"/>
      <c r="F406" s="1"/>
      <c r="G406" s="1"/>
      <c r="H406" s="1"/>
      <c r="I406" s="1"/>
      <c r="J406" s="1"/>
      <c r="K406" s="1"/>
      <c r="L406" s="1"/>
      <c r="M406" s="1"/>
      <c r="N406" s="1"/>
      <c r="O406" s="1"/>
      <c r="P406" s="1"/>
      <c r="Q406" s="1"/>
      <c r="R406" s="1"/>
      <c r="S406" s="1"/>
      <c r="T406" s="1"/>
      <c r="U406" s="1"/>
      <c r="V406" s="1"/>
      <c r="W406" s="1"/>
      <c r="X406" s="1"/>
      <c r="Y406" s="1"/>
      <c r="Z406" s="1"/>
      <c r="AA406" s="1"/>
      <c r="AB406" s="1"/>
    </row>
    <row r="407" spans="5:28" ht="14.25" hidden="1" customHeight="1">
      <c r="E407" s="3"/>
      <c r="F407" s="1"/>
      <c r="G407" s="1"/>
      <c r="H407" s="1"/>
      <c r="I407" s="1"/>
      <c r="J407" s="1"/>
      <c r="K407" s="1"/>
      <c r="L407" s="1"/>
      <c r="M407" s="1"/>
      <c r="N407" s="1"/>
      <c r="O407" s="1"/>
      <c r="P407" s="1"/>
      <c r="Q407" s="1"/>
      <c r="R407" s="1"/>
      <c r="S407" s="1"/>
      <c r="T407" s="1"/>
      <c r="U407" s="1"/>
      <c r="V407" s="1"/>
      <c r="W407" s="1"/>
      <c r="X407" s="1"/>
      <c r="Y407" s="1"/>
      <c r="Z407" s="1"/>
      <c r="AA407" s="1"/>
      <c r="AB407" s="1"/>
    </row>
    <row r="408" spans="5:28" ht="14.25" hidden="1" customHeight="1">
      <c r="E408" s="3"/>
      <c r="F408" s="1"/>
      <c r="G408" s="1"/>
      <c r="H408" s="1"/>
      <c r="I408" s="1"/>
      <c r="J408" s="1"/>
      <c r="K408" s="1"/>
      <c r="L408" s="1"/>
      <c r="M408" s="1"/>
      <c r="N408" s="1"/>
      <c r="O408" s="1"/>
      <c r="P408" s="1"/>
      <c r="Q408" s="1"/>
      <c r="R408" s="1"/>
      <c r="S408" s="1"/>
      <c r="T408" s="1"/>
      <c r="U408" s="1"/>
      <c r="V408" s="1"/>
      <c r="W408" s="1"/>
      <c r="X408" s="1"/>
      <c r="Y408" s="1"/>
      <c r="Z408" s="1"/>
      <c r="AA408" s="1"/>
      <c r="AB408" s="1"/>
    </row>
    <row r="409" spans="5:28" ht="14.25" hidden="1" customHeight="1">
      <c r="E409" s="3"/>
      <c r="F409" s="1"/>
      <c r="G409" s="1"/>
      <c r="H409" s="1"/>
      <c r="I409" s="1"/>
      <c r="J409" s="1"/>
      <c r="K409" s="1"/>
      <c r="L409" s="1"/>
      <c r="M409" s="1"/>
      <c r="N409" s="1"/>
      <c r="O409" s="1"/>
      <c r="P409" s="1"/>
      <c r="Q409" s="1"/>
      <c r="R409" s="1"/>
      <c r="S409" s="1"/>
      <c r="T409" s="1"/>
      <c r="U409" s="1"/>
      <c r="V409" s="1"/>
      <c r="W409" s="1"/>
      <c r="X409" s="1"/>
      <c r="Y409" s="1"/>
      <c r="Z409" s="1"/>
      <c r="AA409" s="1"/>
      <c r="AB409" s="1"/>
    </row>
    <row r="410" spans="5:28" ht="14.25" hidden="1" customHeight="1">
      <c r="E410" s="3"/>
      <c r="F410" s="1"/>
      <c r="G410" s="1"/>
      <c r="H410" s="1"/>
      <c r="I410" s="1"/>
      <c r="J410" s="1"/>
      <c r="K410" s="1"/>
      <c r="L410" s="1"/>
      <c r="M410" s="1"/>
      <c r="N410" s="1"/>
      <c r="O410" s="1"/>
      <c r="P410" s="1"/>
      <c r="Q410" s="1"/>
      <c r="R410" s="1"/>
      <c r="S410" s="1"/>
      <c r="T410" s="1"/>
      <c r="U410" s="1"/>
      <c r="V410" s="1"/>
      <c r="W410" s="1"/>
      <c r="X410" s="1"/>
      <c r="Y410" s="1"/>
      <c r="Z410" s="1"/>
      <c r="AA410" s="1"/>
      <c r="AB410" s="1"/>
    </row>
    <row r="411" spans="5:28" ht="14.25" hidden="1" customHeight="1">
      <c r="E411" s="3"/>
      <c r="F411" s="1"/>
      <c r="G411" s="1"/>
      <c r="H411" s="1"/>
      <c r="I411" s="1"/>
      <c r="J411" s="1"/>
      <c r="K411" s="1"/>
      <c r="L411" s="1"/>
      <c r="M411" s="1"/>
      <c r="N411" s="1"/>
      <c r="O411" s="1"/>
      <c r="P411" s="1"/>
      <c r="Q411" s="1"/>
      <c r="R411" s="1"/>
      <c r="S411" s="1"/>
      <c r="T411" s="1"/>
      <c r="U411" s="1"/>
      <c r="V411" s="1"/>
      <c r="W411" s="1"/>
      <c r="X411" s="1"/>
      <c r="Y411" s="1"/>
      <c r="Z411" s="1"/>
      <c r="AA411" s="1"/>
      <c r="AB411" s="1"/>
    </row>
    <row r="412" spans="5:28" ht="14.25" hidden="1" customHeight="1">
      <c r="E412" s="3"/>
      <c r="F412" s="1"/>
      <c r="G412" s="1"/>
      <c r="H412" s="1"/>
      <c r="I412" s="1"/>
      <c r="J412" s="1"/>
      <c r="K412" s="1"/>
      <c r="L412" s="1"/>
      <c r="M412" s="1"/>
      <c r="N412" s="1"/>
      <c r="O412" s="1"/>
      <c r="P412" s="1"/>
      <c r="Q412" s="1"/>
      <c r="R412" s="1"/>
      <c r="S412" s="1"/>
      <c r="T412" s="1"/>
      <c r="U412" s="1"/>
      <c r="V412" s="1"/>
      <c r="W412" s="1"/>
      <c r="X412" s="1"/>
      <c r="Y412" s="1"/>
      <c r="Z412" s="1"/>
      <c r="AA412" s="1"/>
      <c r="AB412" s="1"/>
    </row>
    <row r="413" spans="5:28" ht="14.25" hidden="1" customHeight="1">
      <c r="E413" s="3"/>
      <c r="F413" s="1"/>
      <c r="G413" s="1"/>
      <c r="H413" s="1"/>
      <c r="I413" s="1"/>
      <c r="J413" s="1"/>
      <c r="K413" s="1"/>
      <c r="L413" s="1"/>
      <c r="M413" s="1"/>
      <c r="N413" s="1"/>
      <c r="O413" s="1"/>
      <c r="P413" s="1"/>
      <c r="Q413" s="1"/>
      <c r="R413" s="1"/>
      <c r="S413" s="1"/>
      <c r="T413" s="1"/>
      <c r="U413" s="1"/>
      <c r="V413" s="1"/>
      <c r="W413" s="1"/>
      <c r="X413" s="1"/>
      <c r="Y413" s="1"/>
      <c r="Z413" s="1"/>
      <c r="AA413" s="1"/>
      <c r="AB413" s="1"/>
    </row>
    <row r="414" spans="5:28" ht="14.25" hidden="1" customHeight="1">
      <c r="E414" s="3"/>
      <c r="F414" s="1"/>
      <c r="G414" s="1"/>
      <c r="H414" s="1"/>
      <c r="I414" s="1"/>
      <c r="J414" s="1"/>
      <c r="K414" s="1"/>
      <c r="L414" s="1"/>
      <c r="M414" s="1"/>
      <c r="N414" s="1"/>
      <c r="O414" s="1"/>
      <c r="P414" s="1"/>
      <c r="Q414" s="1"/>
      <c r="R414" s="1"/>
      <c r="S414" s="1"/>
      <c r="T414" s="1"/>
      <c r="U414" s="1"/>
      <c r="V414" s="1"/>
      <c r="W414" s="1"/>
      <c r="X414" s="1"/>
      <c r="Y414" s="1"/>
      <c r="Z414" s="1"/>
      <c r="AA414" s="1"/>
      <c r="AB414" s="1"/>
    </row>
    <row r="415" spans="5:28" ht="14.25" hidden="1" customHeight="1">
      <c r="E415" s="3"/>
      <c r="F415" s="1"/>
      <c r="G415" s="1"/>
      <c r="H415" s="1"/>
      <c r="I415" s="1"/>
      <c r="J415" s="1"/>
      <c r="K415" s="1"/>
      <c r="L415" s="1"/>
      <c r="M415" s="1"/>
      <c r="N415" s="1"/>
      <c r="O415" s="1"/>
      <c r="P415" s="1"/>
      <c r="Q415" s="1"/>
      <c r="R415" s="1"/>
      <c r="S415" s="1"/>
      <c r="T415" s="1"/>
      <c r="U415" s="1"/>
      <c r="V415" s="1"/>
      <c r="W415" s="1"/>
      <c r="X415" s="1"/>
      <c r="Y415" s="1"/>
      <c r="Z415" s="1"/>
      <c r="AA415" s="1"/>
      <c r="AB415" s="1"/>
    </row>
    <row r="416" spans="5:28" ht="14.25" hidden="1" customHeight="1">
      <c r="E416" s="3"/>
      <c r="F416" s="1"/>
      <c r="G416" s="1"/>
      <c r="H416" s="1"/>
      <c r="I416" s="1"/>
      <c r="J416" s="1"/>
      <c r="K416" s="1"/>
      <c r="L416" s="1"/>
      <c r="M416" s="1"/>
      <c r="N416" s="1"/>
      <c r="O416" s="1"/>
      <c r="P416" s="1"/>
      <c r="Q416" s="1"/>
      <c r="R416" s="1"/>
      <c r="S416" s="1"/>
      <c r="T416" s="1"/>
      <c r="U416" s="1"/>
      <c r="V416" s="1"/>
      <c r="W416" s="1"/>
      <c r="X416" s="1"/>
      <c r="Y416" s="1"/>
      <c r="Z416" s="1"/>
      <c r="AA416" s="1"/>
      <c r="AB416" s="1"/>
    </row>
    <row r="417" spans="5:28" ht="14.25" hidden="1" customHeight="1">
      <c r="E417" s="3"/>
      <c r="F417" s="1"/>
      <c r="G417" s="1"/>
      <c r="H417" s="1"/>
      <c r="I417" s="1"/>
      <c r="J417" s="1"/>
      <c r="K417" s="1"/>
      <c r="L417" s="1"/>
      <c r="M417" s="1"/>
      <c r="N417" s="1"/>
      <c r="O417" s="1"/>
      <c r="P417" s="1"/>
      <c r="Q417" s="1"/>
      <c r="R417" s="1"/>
      <c r="S417" s="1"/>
      <c r="T417" s="1"/>
      <c r="U417" s="1"/>
      <c r="V417" s="1"/>
      <c r="W417" s="1"/>
      <c r="X417" s="1"/>
      <c r="Y417" s="1"/>
      <c r="Z417" s="1"/>
      <c r="AA417" s="1"/>
      <c r="AB417" s="1"/>
    </row>
    <row r="418" spans="5:28" ht="14.25" hidden="1" customHeight="1">
      <c r="E418" s="3"/>
      <c r="F418" s="1"/>
      <c r="G418" s="1"/>
      <c r="H418" s="1"/>
      <c r="I418" s="1"/>
      <c r="J418" s="1"/>
      <c r="K418" s="1"/>
      <c r="L418" s="1"/>
      <c r="M418" s="1"/>
      <c r="N418" s="1"/>
      <c r="O418" s="1"/>
      <c r="P418" s="1"/>
      <c r="Q418" s="1"/>
      <c r="R418" s="1"/>
      <c r="S418" s="1"/>
      <c r="T418" s="1"/>
      <c r="U418" s="1"/>
      <c r="V418" s="1"/>
      <c r="W418" s="1"/>
      <c r="X418" s="1"/>
      <c r="Y418" s="1"/>
      <c r="Z418" s="1"/>
      <c r="AA418" s="1"/>
      <c r="AB418" s="1"/>
    </row>
    <row r="419" spans="5:28" ht="14.25" hidden="1" customHeight="1">
      <c r="E419" s="3"/>
      <c r="F419" s="1"/>
      <c r="G419" s="1"/>
      <c r="H419" s="1"/>
      <c r="I419" s="1"/>
      <c r="J419" s="1"/>
      <c r="K419" s="1"/>
      <c r="L419" s="1"/>
      <c r="M419" s="1"/>
      <c r="N419" s="1"/>
      <c r="O419" s="1"/>
      <c r="P419" s="1"/>
      <c r="Q419" s="1"/>
      <c r="R419" s="1"/>
      <c r="S419" s="1"/>
      <c r="T419" s="1"/>
      <c r="U419" s="1"/>
      <c r="V419" s="1"/>
      <c r="W419" s="1"/>
      <c r="X419" s="1"/>
      <c r="Y419" s="1"/>
      <c r="Z419" s="1"/>
      <c r="AA419" s="1"/>
      <c r="AB419" s="1"/>
    </row>
    <row r="420" spans="5:28" ht="14.25" hidden="1" customHeight="1">
      <c r="E420" s="3"/>
      <c r="F420" s="1"/>
      <c r="G420" s="1"/>
      <c r="H420" s="1"/>
      <c r="I420" s="1"/>
      <c r="J420" s="1"/>
      <c r="K420" s="1"/>
      <c r="L420" s="1"/>
      <c r="M420" s="1"/>
      <c r="N420" s="1"/>
      <c r="O420" s="1"/>
      <c r="P420" s="1"/>
      <c r="Q420" s="1"/>
      <c r="R420" s="1"/>
      <c r="S420" s="1"/>
      <c r="T420" s="1"/>
      <c r="U420" s="1"/>
      <c r="V420" s="1"/>
      <c r="W420" s="1"/>
      <c r="X420" s="1"/>
      <c r="Y420" s="1"/>
      <c r="Z420" s="1"/>
      <c r="AA420" s="1"/>
      <c r="AB420" s="1"/>
    </row>
    <row r="421" spans="5:28" ht="14.25" hidden="1" customHeight="1">
      <c r="E421" s="3"/>
      <c r="F421" s="1"/>
      <c r="G421" s="1"/>
      <c r="H421" s="1"/>
      <c r="I421" s="1"/>
      <c r="J421" s="1"/>
      <c r="K421" s="1"/>
      <c r="L421" s="1"/>
      <c r="M421" s="1"/>
      <c r="N421" s="1"/>
      <c r="O421" s="1"/>
      <c r="P421" s="1"/>
      <c r="Q421" s="1"/>
      <c r="R421" s="1"/>
      <c r="S421" s="1"/>
      <c r="T421" s="1"/>
      <c r="U421" s="1"/>
      <c r="V421" s="1"/>
      <c r="W421" s="1"/>
      <c r="X421" s="1"/>
      <c r="Y421" s="1"/>
      <c r="Z421" s="1"/>
      <c r="AA421" s="1"/>
      <c r="AB421" s="1"/>
    </row>
    <row r="422" spans="5:28" ht="14.25" hidden="1" customHeight="1">
      <c r="E422" s="3"/>
      <c r="F422" s="1"/>
      <c r="G422" s="1"/>
      <c r="H422" s="1"/>
      <c r="I422" s="1"/>
      <c r="J422" s="1"/>
      <c r="K422" s="1"/>
      <c r="L422" s="1"/>
      <c r="M422" s="1"/>
      <c r="N422" s="1"/>
      <c r="O422" s="1"/>
      <c r="P422" s="1"/>
      <c r="Q422" s="1"/>
      <c r="R422" s="1"/>
      <c r="S422" s="1"/>
      <c r="T422" s="1"/>
      <c r="U422" s="1"/>
      <c r="V422" s="1"/>
      <c r="W422" s="1"/>
      <c r="X422" s="1"/>
      <c r="Y422" s="1"/>
      <c r="Z422" s="1"/>
      <c r="AA422" s="1"/>
      <c r="AB422" s="1"/>
    </row>
    <row r="423" spans="5:28" ht="14.25" hidden="1" customHeight="1">
      <c r="E423" s="3"/>
      <c r="F423" s="1"/>
      <c r="G423" s="1"/>
      <c r="H423" s="1"/>
      <c r="I423" s="1"/>
      <c r="J423" s="1"/>
      <c r="K423" s="1"/>
      <c r="L423" s="1"/>
      <c r="M423" s="1"/>
      <c r="N423" s="1"/>
      <c r="O423" s="1"/>
      <c r="P423" s="1"/>
      <c r="Q423" s="1"/>
      <c r="R423" s="1"/>
      <c r="S423" s="1"/>
      <c r="T423" s="1"/>
      <c r="U423" s="1"/>
      <c r="V423" s="1"/>
      <c r="W423" s="1"/>
      <c r="X423" s="1"/>
      <c r="Y423" s="1"/>
      <c r="Z423" s="1"/>
      <c r="AA423" s="1"/>
      <c r="AB423" s="1"/>
    </row>
    <row r="424" spans="5:28" ht="14.25" hidden="1" customHeight="1">
      <c r="E424" s="3"/>
      <c r="F424" s="1"/>
      <c r="G424" s="1"/>
      <c r="H424" s="1"/>
      <c r="I424" s="1"/>
      <c r="J424" s="1"/>
      <c r="K424" s="1"/>
      <c r="L424" s="1"/>
      <c r="M424" s="1"/>
      <c r="N424" s="1"/>
      <c r="O424" s="1"/>
      <c r="P424" s="1"/>
      <c r="Q424" s="1"/>
      <c r="R424" s="1"/>
      <c r="S424" s="1"/>
      <c r="T424" s="1"/>
      <c r="U424" s="1"/>
      <c r="V424" s="1"/>
      <c r="W424" s="1"/>
      <c r="X424" s="1"/>
      <c r="Y424" s="1"/>
      <c r="Z424" s="1"/>
      <c r="AA424" s="1"/>
      <c r="AB424" s="1"/>
    </row>
    <row r="425" spans="5:28" ht="14.25" hidden="1" customHeight="1">
      <c r="E425" s="3"/>
      <c r="F425" s="1"/>
      <c r="G425" s="1"/>
      <c r="H425" s="1"/>
      <c r="I425" s="1"/>
      <c r="J425" s="1"/>
      <c r="K425" s="1"/>
      <c r="L425" s="1"/>
      <c r="M425" s="1"/>
      <c r="N425" s="1"/>
      <c r="O425" s="1"/>
      <c r="P425" s="1"/>
      <c r="Q425" s="1"/>
      <c r="R425" s="1"/>
      <c r="S425" s="1"/>
      <c r="T425" s="1"/>
      <c r="U425" s="1"/>
      <c r="V425" s="1"/>
      <c r="W425" s="1"/>
      <c r="X425" s="1"/>
      <c r="Y425" s="1"/>
      <c r="Z425" s="1"/>
      <c r="AA425" s="1"/>
      <c r="AB425" s="1"/>
    </row>
    <row r="426" spans="5:28" ht="14.25" hidden="1" customHeight="1">
      <c r="E426" s="3"/>
      <c r="F426" s="1"/>
      <c r="G426" s="1"/>
      <c r="H426" s="1"/>
      <c r="I426" s="1"/>
      <c r="J426" s="1"/>
      <c r="K426" s="1"/>
      <c r="L426" s="1"/>
      <c r="M426" s="1"/>
      <c r="N426" s="1"/>
      <c r="O426" s="1"/>
      <c r="P426" s="1"/>
      <c r="Q426" s="1"/>
      <c r="R426" s="1"/>
      <c r="S426" s="1"/>
      <c r="T426" s="1"/>
      <c r="U426" s="1"/>
      <c r="V426" s="1"/>
      <c r="W426" s="1"/>
      <c r="X426" s="1"/>
      <c r="Y426" s="1"/>
      <c r="Z426" s="1"/>
      <c r="AA426" s="1"/>
      <c r="AB426" s="1"/>
    </row>
    <row r="427" spans="5:28" ht="14.25" hidden="1" customHeight="1">
      <c r="E427" s="3"/>
      <c r="F427" s="1"/>
      <c r="G427" s="1"/>
      <c r="H427" s="1"/>
      <c r="I427" s="1"/>
      <c r="J427" s="1"/>
      <c r="K427" s="1"/>
      <c r="L427" s="1"/>
      <c r="M427" s="1"/>
      <c r="N427" s="1"/>
      <c r="O427" s="1"/>
      <c r="P427" s="1"/>
      <c r="Q427" s="1"/>
      <c r="R427" s="1"/>
      <c r="S427" s="1"/>
      <c r="T427" s="1"/>
      <c r="U427" s="1"/>
      <c r="V427" s="1"/>
      <c r="W427" s="1"/>
      <c r="X427" s="1"/>
      <c r="Y427" s="1"/>
      <c r="Z427" s="1"/>
      <c r="AA427" s="1"/>
      <c r="AB427" s="1"/>
    </row>
    <row r="428" spans="5:28" ht="14.25" hidden="1" customHeight="1">
      <c r="E428" s="3"/>
      <c r="F428" s="1"/>
      <c r="G428" s="1"/>
      <c r="H428" s="1"/>
      <c r="I428" s="1"/>
      <c r="J428" s="1"/>
      <c r="K428" s="1"/>
      <c r="L428" s="1"/>
      <c r="M428" s="1"/>
      <c r="N428" s="1"/>
      <c r="O428" s="1"/>
      <c r="P428" s="1"/>
      <c r="Q428" s="1"/>
      <c r="R428" s="1"/>
      <c r="S428" s="1"/>
      <c r="T428" s="1"/>
      <c r="U428" s="1"/>
      <c r="V428" s="1"/>
      <c r="W428" s="1"/>
      <c r="X428" s="1"/>
      <c r="Y428" s="1"/>
      <c r="Z428" s="1"/>
      <c r="AA428" s="1"/>
      <c r="AB428" s="1"/>
    </row>
    <row r="429" spans="5:28" ht="14.25" hidden="1" customHeight="1">
      <c r="E429" s="3"/>
      <c r="F429" s="1"/>
      <c r="G429" s="1"/>
      <c r="H429" s="1"/>
      <c r="I429" s="1"/>
      <c r="J429" s="1"/>
      <c r="K429" s="1"/>
      <c r="L429" s="1"/>
      <c r="M429" s="1"/>
      <c r="N429" s="1"/>
      <c r="O429" s="1"/>
      <c r="P429" s="1"/>
      <c r="Q429" s="1"/>
      <c r="R429" s="1"/>
      <c r="S429" s="1"/>
      <c r="T429" s="1"/>
      <c r="U429" s="1"/>
      <c r="V429" s="1"/>
      <c r="W429" s="1"/>
      <c r="X429" s="1"/>
      <c r="Y429" s="1"/>
      <c r="Z429" s="1"/>
      <c r="AA429" s="1"/>
      <c r="AB429" s="1"/>
    </row>
    <row r="430" spans="5:28" ht="14.25" hidden="1" customHeight="1">
      <c r="E430" s="3"/>
      <c r="F430" s="1"/>
      <c r="G430" s="1"/>
      <c r="H430" s="1"/>
      <c r="I430" s="1"/>
      <c r="J430" s="1"/>
      <c r="K430" s="1"/>
      <c r="L430" s="1"/>
      <c r="M430" s="1"/>
      <c r="N430" s="1"/>
      <c r="O430" s="1"/>
      <c r="P430" s="1"/>
      <c r="Q430" s="1"/>
      <c r="R430" s="1"/>
      <c r="S430" s="1"/>
      <c r="T430" s="1"/>
      <c r="U430" s="1"/>
      <c r="V430" s="1"/>
      <c r="W430" s="1"/>
      <c r="X430" s="1"/>
      <c r="Y430" s="1"/>
      <c r="Z430" s="1"/>
      <c r="AA430" s="1"/>
      <c r="AB430" s="1"/>
    </row>
    <row r="431" spans="5:28" ht="14.25" hidden="1" customHeight="1">
      <c r="E431" s="3"/>
      <c r="F431" s="1"/>
      <c r="G431" s="1"/>
      <c r="H431" s="1"/>
      <c r="I431" s="1"/>
      <c r="J431" s="1"/>
      <c r="K431" s="1"/>
      <c r="L431" s="1"/>
      <c r="M431" s="1"/>
      <c r="N431" s="1"/>
      <c r="O431" s="1"/>
      <c r="P431" s="1"/>
      <c r="Q431" s="1"/>
      <c r="R431" s="1"/>
      <c r="S431" s="1"/>
      <c r="T431" s="1"/>
      <c r="U431" s="1"/>
      <c r="V431" s="1"/>
      <c r="W431" s="1"/>
      <c r="X431" s="1"/>
      <c r="Y431" s="1"/>
      <c r="Z431" s="1"/>
      <c r="AA431" s="1"/>
      <c r="AB431" s="1"/>
    </row>
    <row r="432" spans="5:28" ht="14.25" hidden="1" customHeight="1">
      <c r="E432" s="3"/>
      <c r="F432" s="1"/>
      <c r="G432" s="1"/>
      <c r="H432" s="1"/>
      <c r="I432" s="1"/>
      <c r="J432" s="1"/>
      <c r="K432" s="1"/>
      <c r="L432" s="1"/>
      <c r="M432" s="1"/>
      <c r="N432" s="1"/>
      <c r="O432" s="1"/>
      <c r="P432" s="1"/>
      <c r="Q432" s="1"/>
      <c r="R432" s="1"/>
      <c r="S432" s="1"/>
      <c r="T432" s="1"/>
      <c r="U432" s="1"/>
      <c r="V432" s="1"/>
      <c r="W432" s="1"/>
      <c r="X432" s="1"/>
      <c r="Y432" s="1"/>
      <c r="Z432" s="1"/>
      <c r="AA432" s="1"/>
      <c r="AB432" s="1"/>
    </row>
    <row r="433" spans="5:28" ht="14.25" hidden="1" customHeight="1">
      <c r="E433" s="3"/>
      <c r="F433" s="1"/>
      <c r="G433" s="1"/>
      <c r="H433" s="1"/>
      <c r="I433" s="1"/>
      <c r="J433" s="1"/>
      <c r="K433" s="1"/>
      <c r="L433" s="1"/>
      <c r="M433" s="1"/>
      <c r="N433" s="1"/>
      <c r="O433" s="1"/>
      <c r="P433" s="1"/>
      <c r="Q433" s="1"/>
      <c r="R433" s="1"/>
      <c r="S433" s="1"/>
      <c r="T433" s="1"/>
      <c r="U433" s="1"/>
      <c r="V433" s="1"/>
      <c r="W433" s="1"/>
      <c r="X433" s="1"/>
      <c r="Y433" s="1"/>
      <c r="Z433" s="1"/>
      <c r="AA433" s="1"/>
      <c r="AB433" s="1"/>
    </row>
    <row r="434" spans="5:28" ht="14.25" hidden="1" customHeight="1">
      <c r="E434" s="3"/>
      <c r="F434" s="1"/>
      <c r="G434" s="1"/>
      <c r="H434" s="1"/>
      <c r="I434" s="1"/>
      <c r="J434" s="1"/>
      <c r="K434" s="1"/>
      <c r="L434" s="1"/>
      <c r="M434" s="1"/>
      <c r="N434" s="1"/>
      <c r="O434" s="1"/>
      <c r="P434" s="1"/>
      <c r="Q434" s="1"/>
      <c r="R434" s="1"/>
      <c r="S434" s="1"/>
      <c r="T434" s="1"/>
      <c r="U434" s="1"/>
      <c r="V434" s="1"/>
      <c r="W434" s="1"/>
      <c r="X434" s="1"/>
      <c r="Y434" s="1"/>
      <c r="Z434" s="1"/>
      <c r="AA434" s="1"/>
      <c r="AB434" s="1"/>
    </row>
    <row r="435" spans="5:28" ht="14.25" hidden="1" customHeight="1">
      <c r="E435" s="3"/>
      <c r="F435" s="1"/>
      <c r="G435" s="1"/>
      <c r="H435" s="1"/>
      <c r="I435" s="1"/>
      <c r="J435" s="1"/>
      <c r="K435" s="1"/>
      <c r="L435" s="1"/>
      <c r="M435" s="1"/>
      <c r="N435" s="1"/>
      <c r="O435" s="1"/>
      <c r="P435" s="1"/>
      <c r="Q435" s="1"/>
      <c r="R435" s="1"/>
      <c r="S435" s="1"/>
      <c r="T435" s="1"/>
      <c r="U435" s="1"/>
      <c r="V435" s="1"/>
      <c r="W435" s="1"/>
      <c r="X435" s="1"/>
      <c r="Y435" s="1"/>
      <c r="Z435" s="1"/>
      <c r="AA435" s="1"/>
      <c r="AB435" s="1"/>
    </row>
    <row r="436" spans="5:28" ht="14.25" hidden="1" customHeight="1">
      <c r="E436" s="3"/>
      <c r="F436" s="1"/>
      <c r="G436" s="1"/>
      <c r="H436" s="1"/>
      <c r="I436" s="1"/>
      <c r="J436" s="1"/>
      <c r="K436" s="1"/>
      <c r="L436" s="1"/>
      <c r="M436" s="1"/>
      <c r="N436" s="1"/>
      <c r="O436" s="1"/>
      <c r="P436" s="1"/>
      <c r="Q436" s="1"/>
      <c r="R436" s="1"/>
      <c r="S436" s="1"/>
      <c r="T436" s="1"/>
      <c r="U436" s="1"/>
      <c r="V436" s="1"/>
      <c r="W436" s="1"/>
      <c r="X436" s="1"/>
      <c r="Y436" s="1"/>
      <c r="Z436" s="1"/>
      <c r="AA436" s="1"/>
      <c r="AB436" s="1"/>
    </row>
    <row r="437" spans="5:28" ht="14.25" hidden="1" customHeight="1">
      <c r="E437" s="3"/>
      <c r="F437" s="1"/>
      <c r="G437" s="1"/>
      <c r="H437" s="1"/>
      <c r="I437" s="1"/>
      <c r="J437" s="1"/>
      <c r="K437" s="1"/>
      <c r="L437" s="1"/>
      <c r="M437" s="1"/>
      <c r="N437" s="1"/>
      <c r="O437" s="1"/>
      <c r="P437" s="1"/>
      <c r="Q437" s="1"/>
      <c r="R437" s="1"/>
      <c r="S437" s="1"/>
      <c r="T437" s="1"/>
      <c r="U437" s="1"/>
      <c r="V437" s="1"/>
      <c r="W437" s="1"/>
      <c r="X437" s="1"/>
      <c r="Y437" s="1"/>
      <c r="Z437" s="1"/>
      <c r="AA437" s="1"/>
      <c r="AB437" s="1"/>
    </row>
    <row r="438" spans="5:28" ht="14.25" hidden="1" customHeight="1">
      <c r="E438" s="3"/>
      <c r="F438" s="1"/>
      <c r="G438" s="1"/>
      <c r="H438" s="1"/>
      <c r="I438" s="1"/>
      <c r="J438" s="1"/>
      <c r="K438" s="1"/>
      <c r="L438" s="1"/>
      <c r="M438" s="1"/>
      <c r="N438" s="1"/>
      <c r="O438" s="1"/>
      <c r="P438" s="1"/>
      <c r="Q438" s="1"/>
      <c r="R438" s="1"/>
      <c r="S438" s="1"/>
      <c r="T438" s="1"/>
      <c r="U438" s="1"/>
      <c r="V438" s="1"/>
      <c r="W438" s="1"/>
      <c r="X438" s="1"/>
      <c r="Y438" s="1"/>
      <c r="Z438" s="1"/>
      <c r="AA438" s="1"/>
      <c r="AB438" s="1"/>
    </row>
    <row r="439" spans="5:28" ht="14.25" hidden="1" customHeight="1">
      <c r="E439" s="3"/>
      <c r="F439" s="1"/>
      <c r="G439" s="1"/>
      <c r="H439" s="1"/>
      <c r="I439" s="1"/>
      <c r="J439" s="1"/>
      <c r="K439" s="1"/>
      <c r="L439" s="1"/>
      <c r="M439" s="1"/>
      <c r="N439" s="1"/>
      <c r="O439" s="1"/>
      <c r="P439" s="1"/>
      <c r="Q439" s="1"/>
      <c r="R439" s="1"/>
      <c r="S439" s="1"/>
      <c r="T439" s="1"/>
      <c r="U439" s="1"/>
      <c r="V439" s="1"/>
      <c r="W439" s="1"/>
      <c r="X439" s="1"/>
      <c r="Y439" s="1"/>
      <c r="Z439" s="1"/>
      <c r="AA439" s="1"/>
      <c r="AB439" s="1"/>
    </row>
    <row r="440" spans="5:28" ht="14.25" hidden="1" customHeight="1">
      <c r="E440" s="3"/>
      <c r="F440" s="1"/>
      <c r="G440" s="1"/>
      <c r="H440" s="1"/>
      <c r="I440" s="1"/>
      <c r="J440" s="1"/>
      <c r="K440" s="1"/>
      <c r="L440" s="1"/>
      <c r="M440" s="1"/>
      <c r="N440" s="1"/>
      <c r="O440" s="1"/>
      <c r="P440" s="1"/>
      <c r="Q440" s="1"/>
      <c r="R440" s="1"/>
      <c r="S440" s="1"/>
      <c r="T440" s="1"/>
      <c r="U440" s="1"/>
      <c r="V440" s="1"/>
      <c r="W440" s="1"/>
      <c r="X440" s="1"/>
      <c r="Y440" s="1"/>
      <c r="Z440" s="1"/>
      <c r="AA440" s="1"/>
      <c r="AB440" s="1"/>
    </row>
    <row r="441" spans="5:28" ht="14.25" hidden="1" customHeight="1">
      <c r="E441" s="3"/>
      <c r="F441" s="1"/>
      <c r="G441" s="1"/>
      <c r="H441" s="1"/>
      <c r="I441" s="1"/>
      <c r="J441" s="1"/>
      <c r="K441" s="1"/>
      <c r="L441" s="1"/>
      <c r="M441" s="1"/>
      <c r="N441" s="1"/>
      <c r="O441" s="1"/>
      <c r="P441" s="1"/>
      <c r="Q441" s="1"/>
      <c r="R441" s="1"/>
      <c r="S441" s="1"/>
      <c r="T441" s="1"/>
      <c r="U441" s="1"/>
      <c r="V441" s="1"/>
      <c r="W441" s="1"/>
      <c r="X441" s="1"/>
      <c r="Y441" s="1"/>
      <c r="Z441" s="1"/>
      <c r="AA441" s="1"/>
      <c r="AB441" s="1"/>
    </row>
    <row r="442" spans="5:28" ht="14.25" hidden="1" customHeight="1">
      <c r="E442" s="3"/>
      <c r="F442" s="1"/>
      <c r="G442" s="1"/>
      <c r="H442" s="1"/>
      <c r="I442" s="1"/>
      <c r="J442" s="1"/>
      <c r="K442" s="1"/>
      <c r="L442" s="1"/>
      <c r="M442" s="1"/>
      <c r="N442" s="1"/>
      <c r="O442" s="1"/>
      <c r="P442" s="1"/>
      <c r="Q442" s="1"/>
      <c r="R442" s="1"/>
      <c r="S442" s="1"/>
      <c r="T442" s="1"/>
      <c r="U442" s="1"/>
      <c r="V442" s="1"/>
      <c r="W442" s="1"/>
      <c r="X442" s="1"/>
      <c r="Y442" s="1"/>
      <c r="Z442" s="1"/>
      <c r="AA442" s="1"/>
      <c r="AB442" s="1"/>
    </row>
    <row r="443" spans="5:28" ht="14.25" hidden="1" customHeight="1">
      <c r="E443" s="3"/>
      <c r="F443" s="1"/>
      <c r="G443" s="1"/>
      <c r="H443" s="1"/>
      <c r="I443" s="1"/>
      <c r="J443" s="1"/>
      <c r="K443" s="1"/>
      <c r="L443" s="1"/>
      <c r="M443" s="1"/>
      <c r="N443" s="1"/>
      <c r="O443" s="1"/>
      <c r="P443" s="1"/>
      <c r="Q443" s="1"/>
      <c r="R443" s="1"/>
      <c r="S443" s="1"/>
      <c r="T443" s="1"/>
      <c r="U443" s="1"/>
      <c r="V443" s="1"/>
      <c r="W443" s="1"/>
      <c r="X443" s="1"/>
      <c r="Y443" s="1"/>
      <c r="Z443" s="1"/>
      <c r="AA443" s="1"/>
      <c r="AB443" s="1"/>
    </row>
    <row r="444" spans="5:28" ht="14.25" hidden="1" customHeight="1">
      <c r="E444" s="3"/>
      <c r="F444" s="1"/>
      <c r="G444" s="1"/>
      <c r="H444" s="1"/>
      <c r="I444" s="1"/>
      <c r="J444" s="1"/>
      <c r="K444" s="1"/>
      <c r="L444" s="1"/>
      <c r="M444" s="1"/>
      <c r="N444" s="1"/>
      <c r="O444" s="1"/>
      <c r="P444" s="1"/>
      <c r="Q444" s="1"/>
      <c r="R444" s="1"/>
      <c r="S444" s="1"/>
      <c r="T444" s="1"/>
      <c r="U444" s="1"/>
      <c r="V444" s="1"/>
      <c r="W444" s="1"/>
      <c r="X444" s="1"/>
      <c r="Y444" s="1"/>
      <c r="Z444" s="1"/>
      <c r="AA444" s="1"/>
      <c r="AB444" s="1"/>
    </row>
    <row r="445" spans="5:28" ht="14.25" hidden="1" customHeight="1">
      <c r="E445" s="3"/>
      <c r="F445" s="1"/>
      <c r="G445" s="1"/>
      <c r="H445" s="1"/>
      <c r="I445" s="1"/>
      <c r="J445" s="1"/>
      <c r="K445" s="1"/>
      <c r="L445" s="1"/>
      <c r="M445" s="1"/>
      <c r="N445" s="1"/>
      <c r="O445" s="1"/>
      <c r="P445" s="1"/>
      <c r="Q445" s="1"/>
      <c r="R445" s="1"/>
      <c r="S445" s="1"/>
      <c r="T445" s="1"/>
      <c r="U445" s="1"/>
      <c r="V445" s="1"/>
      <c r="W445" s="1"/>
      <c r="X445" s="1"/>
      <c r="Y445" s="1"/>
      <c r="Z445" s="1"/>
      <c r="AA445" s="1"/>
      <c r="AB445" s="1"/>
    </row>
    <row r="446" spans="5:28" ht="14.25" hidden="1" customHeight="1">
      <c r="E446" s="3"/>
      <c r="F446" s="1"/>
      <c r="G446" s="1"/>
      <c r="H446" s="1"/>
      <c r="I446" s="1"/>
      <c r="J446" s="1"/>
      <c r="K446" s="1"/>
      <c r="L446" s="1"/>
      <c r="M446" s="1"/>
      <c r="N446" s="1"/>
      <c r="O446" s="1"/>
      <c r="P446" s="1"/>
      <c r="Q446" s="1"/>
      <c r="R446" s="1"/>
      <c r="S446" s="1"/>
      <c r="T446" s="1"/>
      <c r="U446" s="1"/>
      <c r="V446" s="1"/>
      <c r="W446" s="1"/>
      <c r="X446" s="1"/>
      <c r="Y446" s="1"/>
      <c r="Z446" s="1"/>
      <c r="AA446" s="1"/>
      <c r="AB446" s="1"/>
    </row>
    <row r="447" spans="5:28" ht="14.25" hidden="1" customHeight="1">
      <c r="E447" s="3"/>
      <c r="F447" s="1"/>
      <c r="G447" s="1"/>
      <c r="H447" s="1"/>
      <c r="I447" s="1"/>
      <c r="J447" s="1"/>
      <c r="K447" s="1"/>
      <c r="L447" s="1"/>
      <c r="M447" s="1"/>
      <c r="N447" s="1"/>
      <c r="O447" s="1"/>
      <c r="P447" s="1"/>
      <c r="Q447" s="1"/>
      <c r="R447" s="1"/>
      <c r="S447" s="1"/>
      <c r="T447" s="1"/>
      <c r="U447" s="1"/>
      <c r="V447" s="1"/>
      <c r="W447" s="1"/>
      <c r="X447" s="1"/>
      <c r="Y447" s="1"/>
      <c r="Z447" s="1"/>
      <c r="AA447" s="1"/>
      <c r="AB447" s="1"/>
    </row>
    <row r="448" spans="5:28" ht="14.25" hidden="1" customHeight="1">
      <c r="E448" s="3"/>
      <c r="F448" s="1"/>
      <c r="G448" s="1"/>
      <c r="H448" s="1"/>
      <c r="I448" s="1"/>
      <c r="J448" s="1"/>
      <c r="K448" s="1"/>
      <c r="L448" s="1"/>
      <c r="M448" s="1"/>
      <c r="N448" s="1"/>
      <c r="O448" s="1"/>
      <c r="P448" s="1"/>
      <c r="Q448" s="1"/>
      <c r="R448" s="1"/>
      <c r="S448" s="1"/>
      <c r="T448" s="1"/>
      <c r="U448" s="1"/>
      <c r="V448" s="1"/>
      <c r="W448" s="1"/>
      <c r="X448" s="1"/>
      <c r="Y448" s="1"/>
      <c r="Z448" s="1"/>
      <c r="AA448" s="1"/>
      <c r="AB448" s="1"/>
    </row>
    <row r="449" spans="5:28" ht="14.25" hidden="1" customHeight="1">
      <c r="E449" s="3"/>
      <c r="F449" s="1"/>
      <c r="G449" s="1"/>
      <c r="H449" s="1"/>
      <c r="I449" s="1"/>
      <c r="J449" s="1"/>
      <c r="K449" s="1"/>
      <c r="L449" s="1"/>
      <c r="M449" s="1"/>
      <c r="N449" s="1"/>
      <c r="O449" s="1"/>
      <c r="P449" s="1"/>
      <c r="Q449" s="1"/>
      <c r="R449" s="1"/>
      <c r="S449" s="1"/>
      <c r="T449" s="1"/>
      <c r="U449" s="1"/>
      <c r="V449" s="1"/>
      <c r="W449" s="1"/>
      <c r="X449" s="1"/>
      <c r="Y449" s="1"/>
      <c r="Z449" s="1"/>
      <c r="AA449" s="1"/>
      <c r="AB449" s="1"/>
    </row>
    <row r="450" spans="5:28" ht="14.25" hidden="1" customHeight="1">
      <c r="E450" s="3"/>
      <c r="F450" s="1"/>
      <c r="G450" s="1"/>
      <c r="H450" s="1"/>
      <c r="I450" s="1"/>
      <c r="J450" s="1"/>
      <c r="K450" s="1"/>
      <c r="L450" s="1"/>
      <c r="M450" s="1"/>
      <c r="N450" s="1"/>
      <c r="O450" s="1"/>
      <c r="P450" s="1"/>
      <c r="Q450" s="1"/>
      <c r="R450" s="1"/>
      <c r="S450" s="1"/>
      <c r="T450" s="1"/>
      <c r="U450" s="1"/>
      <c r="V450" s="1"/>
      <c r="W450" s="1"/>
      <c r="X450" s="1"/>
      <c r="Y450" s="1"/>
      <c r="Z450" s="1"/>
      <c r="AA450" s="1"/>
      <c r="AB450" s="1"/>
    </row>
    <row r="451" spans="5:28" ht="14.25" hidden="1" customHeight="1">
      <c r="E451" s="3"/>
      <c r="F451" s="1"/>
      <c r="G451" s="1"/>
      <c r="H451" s="1"/>
      <c r="I451" s="1"/>
      <c r="J451" s="1"/>
      <c r="K451" s="1"/>
      <c r="L451" s="1"/>
      <c r="M451" s="1"/>
      <c r="N451" s="1"/>
      <c r="O451" s="1"/>
      <c r="P451" s="1"/>
      <c r="Q451" s="1"/>
      <c r="R451" s="1"/>
      <c r="S451" s="1"/>
      <c r="T451" s="1"/>
      <c r="U451" s="1"/>
      <c r="V451" s="1"/>
      <c r="W451" s="1"/>
      <c r="X451" s="1"/>
      <c r="Y451" s="1"/>
      <c r="Z451" s="1"/>
      <c r="AA451" s="1"/>
      <c r="AB451" s="1"/>
    </row>
    <row r="452" spans="5:28" ht="14.25" hidden="1" customHeight="1">
      <c r="E452" s="3"/>
      <c r="F452" s="1"/>
      <c r="G452" s="1"/>
      <c r="H452" s="1"/>
      <c r="I452" s="1"/>
      <c r="J452" s="1"/>
      <c r="K452" s="1"/>
      <c r="L452" s="1"/>
      <c r="M452" s="1"/>
      <c r="N452" s="1"/>
      <c r="O452" s="1"/>
      <c r="P452" s="1"/>
      <c r="Q452" s="1"/>
      <c r="R452" s="1"/>
      <c r="S452" s="1"/>
      <c r="T452" s="1"/>
      <c r="U452" s="1"/>
      <c r="V452" s="1"/>
      <c r="W452" s="1"/>
      <c r="X452" s="1"/>
      <c r="Y452" s="1"/>
      <c r="Z452" s="1"/>
      <c r="AA452" s="1"/>
      <c r="AB452" s="1"/>
    </row>
    <row r="453" spans="5:28" ht="14.25" hidden="1" customHeight="1">
      <c r="E453" s="3"/>
      <c r="F453" s="1"/>
      <c r="G453" s="1"/>
      <c r="H453" s="1"/>
      <c r="I453" s="1"/>
      <c r="J453" s="1"/>
      <c r="K453" s="1"/>
      <c r="L453" s="1"/>
      <c r="M453" s="1"/>
      <c r="N453" s="1"/>
      <c r="O453" s="1"/>
      <c r="P453" s="1"/>
      <c r="Q453" s="1"/>
      <c r="R453" s="1"/>
      <c r="S453" s="1"/>
      <c r="T453" s="1"/>
      <c r="U453" s="1"/>
      <c r="V453" s="1"/>
      <c r="W453" s="1"/>
      <c r="X453" s="1"/>
      <c r="Y453" s="1"/>
      <c r="Z453" s="1"/>
      <c r="AA453" s="1"/>
      <c r="AB453" s="1"/>
    </row>
    <row r="454" spans="5:28" ht="14.25" hidden="1" customHeight="1">
      <c r="E454" s="3"/>
      <c r="F454" s="1"/>
      <c r="G454" s="1"/>
      <c r="H454" s="1"/>
      <c r="I454" s="1"/>
      <c r="J454" s="1"/>
      <c r="K454" s="1"/>
      <c r="L454" s="1"/>
      <c r="M454" s="1"/>
      <c r="N454" s="1"/>
      <c r="O454" s="1"/>
      <c r="P454" s="1"/>
      <c r="Q454" s="1"/>
      <c r="R454" s="1"/>
      <c r="S454" s="1"/>
      <c r="T454" s="1"/>
      <c r="U454" s="1"/>
      <c r="V454" s="1"/>
      <c r="W454" s="1"/>
      <c r="X454" s="1"/>
      <c r="Y454" s="1"/>
      <c r="Z454" s="1"/>
      <c r="AA454" s="1"/>
      <c r="AB454" s="1"/>
    </row>
    <row r="455" spans="5:28" ht="14.25" hidden="1" customHeight="1">
      <c r="E455" s="3"/>
      <c r="F455" s="1"/>
      <c r="G455" s="1"/>
      <c r="H455" s="1"/>
      <c r="I455" s="1"/>
      <c r="J455" s="1"/>
      <c r="K455" s="1"/>
      <c r="L455" s="1"/>
      <c r="M455" s="1"/>
      <c r="N455" s="1"/>
      <c r="O455" s="1"/>
      <c r="P455" s="1"/>
      <c r="Q455" s="1"/>
      <c r="R455" s="1"/>
      <c r="S455" s="1"/>
      <c r="T455" s="1"/>
      <c r="U455" s="1"/>
      <c r="V455" s="1"/>
      <c r="W455" s="1"/>
      <c r="X455" s="1"/>
      <c r="Y455" s="1"/>
      <c r="Z455" s="1"/>
      <c r="AA455" s="1"/>
      <c r="AB455" s="1"/>
    </row>
    <row r="456" spans="5:28" ht="14.25" hidden="1" customHeight="1">
      <c r="E456" s="3"/>
      <c r="F456" s="1"/>
      <c r="G456" s="1"/>
      <c r="H456" s="1"/>
      <c r="I456" s="1"/>
      <c r="J456" s="1"/>
      <c r="K456" s="1"/>
      <c r="L456" s="1"/>
      <c r="M456" s="1"/>
      <c r="N456" s="1"/>
      <c r="O456" s="1"/>
      <c r="P456" s="1"/>
      <c r="Q456" s="1"/>
      <c r="R456" s="1"/>
      <c r="S456" s="1"/>
      <c r="T456" s="1"/>
      <c r="U456" s="1"/>
      <c r="V456" s="1"/>
      <c r="W456" s="1"/>
      <c r="X456" s="1"/>
      <c r="Y456" s="1"/>
      <c r="Z456" s="1"/>
      <c r="AA456" s="1"/>
      <c r="AB456" s="1"/>
    </row>
    <row r="457" spans="5:28" ht="14.25" hidden="1" customHeight="1">
      <c r="E457" s="3"/>
      <c r="F457" s="1"/>
      <c r="G457" s="1"/>
      <c r="H457" s="1"/>
      <c r="I457" s="1"/>
      <c r="J457" s="1"/>
      <c r="K457" s="1"/>
      <c r="L457" s="1"/>
      <c r="M457" s="1"/>
      <c r="N457" s="1"/>
      <c r="O457" s="1"/>
      <c r="P457" s="1"/>
      <c r="Q457" s="1"/>
      <c r="R457" s="1"/>
      <c r="S457" s="1"/>
      <c r="T457" s="1"/>
      <c r="U457" s="1"/>
      <c r="V457" s="1"/>
      <c r="W457" s="1"/>
      <c r="X457" s="1"/>
      <c r="Y457" s="1"/>
      <c r="Z457" s="1"/>
      <c r="AA457" s="1"/>
      <c r="AB457" s="1"/>
    </row>
    <row r="458" spans="5:28" ht="14.25" hidden="1" customHeight="1">
      <c r="E458" s="3"/>
      <c r="F458" s="1"/>
      <c r="G458" s="1"/>
      <c r="H458" s="1"/>
      <c r="I458" s="1"/>
      <c r="J458" s="1"/>
      <c r="K458" s="1"/>
      <c r="L458" s="1"/>
      <c r="M458" s="1"/>
      <c r="N458" s="1"/>
      <c r="O458" s="1"/>
      <c r="P458" s="1"/>
      <c r="Q458" s="1"/>
      <c r="R458" s="1"/>
      <c r="S458" s="1"/>
      <c r="T458" s="1"/>
      <c r="U458" s="1"/>
      <c r="V458" s="1"/>
      <c r="W458" s="1"/>
      <c r="X458" s="1"/>
      <c r="Y458" s="1"/>
      <c r="Z458" s="1"/>
      <c r="AA458" s="1"/>
      <c r="AB458" s="1"/>
    </row>
    <row r="459" spans="5:28" ht="14.25" hidden="1" customHeight="1">
      <c r="E459" s="3"/>
      <c r="F459" s="1"/>
      <c r="G459" s="1"/>
      <c r="H459" s="1"/>
      <c r="I459" s="1"/>
      <c r="J459" s="1"/>
      <c r="K459" s="1"/>
      <c r="L459" s="1"/>
      <c r="M459" s="1"/>
      <c r="N459" s="1"/>
      <c r="O459" s="1"/>
      <c r="P459" s="1"/>
      <c r="Q459" s="1"/>
      <c r="R459" s="1"/>
      <c r="S459" s="1"/>
      <c r="T459" s="1"/>
      <c r="U459" s="1"/>
      <c r="V459" s="1"/>
      <c r="W459" s="1"/>
      <c r="X459" s="1"/>
      <c r="Y459" s="1"/>
      <c r="Z459" s="1"/>
      <c r="AA459" s="1"/>
      <c r="AB459" s="1"/>
    </row>
    <row r="460" spans="5:28" ht="14.25" hidden="1" customHeight="1">
      <c r="E460" s="3"/>
      <c r="F460" s="1"/>
      <c r="G460" s="1"/>
      <c r="H460" s="1"/>
      <c r="I460" s="1"/>
      <c r="J460" s="1"/>
      <c r="K460" s="1"/>
      <c r="L460" s="1"/>
      <c r="M460" s="1"/>
      <c r="N460" s="1"/>
      <c r="O460" s="1"/>
      <c r="P460" s="1"/>
      <c r="Q460" s="1"/>
      <c r="R460" s="1"/>
      <c r="S460" s="1"/>
      <c r="T460" s="1"/>
      <c r="U460" s="1"/>
      <c r="V460" s="1"/>
      <c r="W460" s="1"/>
      <c r="X460" s="1"/>
      <c r="Y460" s="1"/>
      <c r="Z460" s="1"/>
      <c r="AA460" s="1"/>
      <c r="AB460" s="1"/>
    </row>
    <row r="461" spans="5:28" ht="14.25" hidden="1" customHeight="1">
      <c r="E461" s="3"/>
      <c r="F461" s="1"/>
      <c r="G461" s="1"/>
      <c r="H461" s="1"/>
      <c r="I461" s="1"/>
      <c r="J461" s="1"/>
      <c r="K461" s="1"/>
      <c r="L461" s="1"/>
      <c r="M461" s="1"/>
      <c r="N461" s="1"/>
      <c r="O461" s="1"/>
      <c r="P461" s="1"/>
      <c r="Q461" s="1"/>
      <c r="R461" s="1"/>
      <c r="S461" s="1"/>
      <c r="T461" s="1"/>
      <c r="U461" s="1"/>
      <c r="V461" s="1"/>
      <c r="W461" s="1"/>
      <c r="X461" s="1"/>
      <c r="Y461" s="1"/>
      <c r="Z461" s="1"/>
      <c r="AA461" s="1"/>
      <c r="AB461" s="1"/>
    </row>
    <row r="462" spans="5:28" ht="14.25" hidden="1" customHeight="1">
      <c r="E462" s="3"/>
      <c r="F462" s="1"/>
      <c r="G462" s="1"/>
      <c r="H462" s="1"/>
      <c r="I462" s="1"/>
      <c r="J462" s="1"/>
      <c r="K462" s="1"/>
      <c r="L462" s="1"/>
      <c r="M462" s="1"/>
      <c r="N462" s="1"/>
      <c r="O462" s="1"/>
      <c r="P462" s="1"/>
      <c r="Q462" s="1"/>
      <c r="R462" s="1"/>
      <c r="S462" s="1"/>
      <c r="T462" s="1"/>
      <c r="U462" s="1"/>
      <c r="V462" s="1"/>
      <c r="W462" s="1"/>
      <c r="X462" s="1"/>
      <c r="Y462" s="1"/>
      <c r="Z462" s="1"/>
      <c r="AA462" s="1"/>
      <c r="AB462" s="1"/>
    </row>
    <row r="463" spans="5:28" ht="14.25" hidden="1" customHeight="1">
      <c r="E463" s="3"/>
      <c r="F463" s="1"/>
      <c r="G463" s="1"/>
      <c r="H463" s="1"/>
      <c r="I463" s="1"/>
      <c r="J463" s="1"/>
      <c r="K463" s="1"/>
      <c r="L463" s="1"/>
      <c r="M463" s="1"/>
      <c r="N463" s="1"/>
      <c r="O463" s="1"/>
      <c r="P463" s="1"/>
      <c r="Q463" s="1"/>
      <c r="R463" s="1"/>
      <c r="S463" s="1"/>
      <c r="T463" s="1"/>
      <c r="U463" s="1"/>
      <c r="V463" s="1"/>
      <c r="W463" s="1"/>
      <c r="X463" s="1"/>
      <c r="Y463" s="1"/>
      <c r="Z463" s="1"/>
      <c r="AA463" s="1"/>
      <c r="AB463" s="1"/>
    </row>
    <row r="464" spans="5:28" ht="14.25" hidden="1" customHeight="1">
      <c r="E464" s="3"/>
      <c r="F464" s="1"/>
      <c r="G464" s="1"/>
      <c r="H464" s="1"/>
      <c r="I464" s="1"/>
      <c r="J464" s="1"/>
      <c r="K464" s="1"/>
      <c r="L464" s="1"/>
      <c r="M464" s="1"/>
      <c r="N464" s="1"/>
      <c r="O464" s="1"/>
      <c r="P464" s="1"/>
      <c r="Q464" s="1"/>
      <c r="R464" s="1"/>
      <c r="S464" s="1"/>
      <c r="T464" s="1"/>
      <c r="U464" s="1"/>
      <c r="V464" s="1"/>
      <c r="W464" s="1"/>
      <c r="X464" s="1"/>
      <c r="Y464" s="1"/>
      <c r="Z464" s="1"/>
      <c r="AA464" s="1"/>
      <c r="AB464" s="1"/>
    </row>
    <row r="465" spans="5:28" ht="14.25" hidden="1" customHeight="1">
      <c r="E465" s="3"/>
      <c r="F465" s="1"/>
      <c r="G465" s="1"/>
      <c r="H465" s="1"/>
      <c r="I465" s="1"/>
      <c r="J465" s="1"/>
      <c r="K465" s="1"/>
      <c r="L465" s="1"/>
      <c r="M465" s="1"/>
      <c r="N465" s="1"/>
      <c r="O465" s="1"/>
      <c r="P465" s="1"/>
      <c r="Q465" s="1"/>
      <c r="R465" s="1"/>
      <c r="S465" s="1"/>
      <c r="T465" s="1"/>
      <c r="U465" s="1"/>
      <c r="V465" s="1"/>
      <c r="W465" s="1"/>
      <c r="X465" s="1"/>
      <c r="Y465" s="1"/>
      <c r="Z465" s="1"/>
      <c r="AA465" s="1"/>
      <c r="AB465" s="1"/>
    </row>
    <row r="466" spans="5:28" ht="14.25" hidden="1" customHeight="1">
      <c r="E466" s="3"/>
      <c r="F466" s="1"/>
      <c r="G466" s="1"/>
      <c r="H466" s="1"/>
      <c r="I466" s="1"/>
      <c r="J466" s="1"/>
      <c r="K466" s="1"/>
      <c r="L466" s="1"/>
      <c r="M466" s="1"/>
      <c r="N466" s="1"/>
      <c r="O466" s="1"/>
      <c r="P466" s="1"/>
      <c r="Q466" s="1"/>
      <c r="R466" s="1"/>
      <c r="S466" s="1"/>
      <c r="T466" s="1"/>
      <c r="U466" s="1"/>
      <c r="V466" s="1"/>
      <c r="W466" s="1"/>
      <c r="X466" s="1"/>
      <c r="Y466" s="1"/>
      <c r="Z466" s="1"/>
      <c r="AA466" s="1"/>
      <c r="AB466" s="1"/>
    </row>
    <row r="467" spans="5:28" ht="14.25" hidden="1" customHeight="1">
      <c r="E467" s="3"/>
      <c r="F467" s="1"/>
      <c r="G467" s="1"/>
      <c r="H467" s="1"/>
      <c r="I467" s="1"/>
      <c r="J467" s="1"/>
      <c r="K467" s="1"/>
      <c r="L467" s="1"/>
      <c r="M467" s="1"/>
      <c r="N467" s="1"/>
      <c r="O467" s="1"/>
      <c r="P467" s="1"/>
      <c r="Q467" s="1"/>
      <c r="R467" s="1"/>
      <c r="S467" s="1"/>
      <c r="T467" s="1"/>
      <c r="U467" s="1"/>
      <c r="V467" s="1"/>
      <c r="W467" s="1"/>
      <c r="X467" s="1"/>
      <c r="Y467" s="1"/>
      <c r="Z467" s="1"/>
      <c r="AA467" s="1"/>
      <c r="AB467" s="1"/>
    </row>
    <row r="468" spans="5:28" ht="14.25" hidden="1" customHeight="1">
      <c r="E468" s="3"/>
      <c r="F468" s="1"/>
      <c r="G468" s="1"/>
      <c r="H468" s="1"/>
      <c r="I468" s="1"/>
      <c r="J468" s="1"/>
      <c r="K468" s="1"/>
      <c r="L468" s="1"/>
      <c r="M468" s="1"/>
      <c r="N468" s="1"/>
      <c r="O468" s="1"/>
      <c r="P468" s="1"/>
      <c r="Q468" s="1"/>
      <c r="R468" s="1"/>
      <c r="S468" s="1"/>
      <c r="T468" s="1"/>
      <c r="U468" s="1"/>
      <c r="V468" s="1"/>
      <c r="W468" s="1"/>
      <c r="X468" s="1"/>
      <c r="Y468" s="1"/>
      <c r="Z468" s="1"/>
      <c r="AA468" s="1"/>
      <c r="AB468" s="1"/>
    </row>
    <row r="469" spans="5:28" ht="14.25" hidden="1" customHeight="1">
      <c r="E469" s="3"/>
      <c r="F469" s="1"/>
      <c r="G469" s="1"/>
      <c r="H469" s="1"/>
      <c r="I469" s="1"/>
      <c r="J469" s="1"/>
      <c r="K469" s="1"/>
      <c r="L469" s="1"/>
      <c r="M469" s="1"/>
      <c r="N469" s="1"/>
      <c r="O469" s="1"/>
      <c r="P469" s="1"/>
      <c r="Q469" s="1"/>
      <c r="R469" s="1"/>
      <c r="S469" s="1"/>
      <c r="T469" s="1"/>
      <c r="U469" s="1"/>
      <c r="V469" s="1"/>
      <c r="W469" s="1"/>
      <c r="X469" s="1"/>
      <c r="Y469" s="1"/>
      <c r="Z469" s="1"/>
      <c r="AA469" s="1"/>
      <c r="AB469" s="1"/>
    </row>
    <row r="470" spans="5:28" ht="14.25" hidden="1" customHeight="1">
      <c r="E470" s="3"/>
      <c r="F470" s="1"/>
      <c r="G470" s="1"/>
      <c r="H470" s="1"/>
      <c r="I470" s="1"/>
      <c r="J470" s="1"/>
      <c r="K470" s="1"/>
      <c r="L470" s="1"/>
      <c r="M470" s="1"/>
      <c r="N470" s="1"/>
      <c r="O470" s="1"/>
      <c r="P470" s="1"/>
      <c r="Q470" s="1"/>
      <c r="R470" s="1"/>
      <c r="S470" s="1"/>
      <c r="T470" s="1"/>
      <c r="U470" s="1"/>
      <c r="V470" s="1"/>
      <c r="W470" s="1"/>
      <c r="X470" s="1"/>
      <c r="Y470" s="1"/>
      <c r="Z470" s="1"/>
      <c r="AA470" s="1"/>
      <c r="AB470" s="1"/>
    </row>
    <row r="471" spans="5:28" ht="14.25" hidden="1" customHeight="1">
      <c r="E471" s="3"/>
      <c r="F471" s="1"/>
      <c r="G471" s="1"/>
      <c r="H471" s="1"/>
      <c r="I471" s="1"/>
      <c r="J471" s="1"/>
      <c r="K471" s="1"/>
      <c r="L471" s="1"/>
      <c r="M471" s="1"/>
      <c r="N471" s="1"/>
      <c r="O471" s="1"/>
      <c r="P471" s="1"/>
      <c r="Q471" s="1"/>
      <c r="R471" s="1"/>
      <c r="S471" s="1"/>
      <c r="T471" s="1"/>
      <c r="U471" s="1"/>
      <c r="V471" s="1"/>
      <c r="W471" s="1"/>
      <c r="X471" s="1"/>
      <c r="Y471" s="1"/>
      <c r="Z471" s="1"/>
      <c r="AA471" s="1"/>
      <c r="AB471" s="1"/>
    </row>
    <row r="472" spans="5:28" ht="14.25" hidden="1" customHeight="1">
      <c r="E472" s="3"/>
      <c r="F472" s="1"/>
      <c r="G472" s="1"/>
      <c r="H472" s="1"/>
      <c r="I472" s="1"/>
      <c r="J472" s="1"/>
      <c r="K472" s="1"/>
      <c r="L472" s="1"/>
      <c r="M472" s="1"/>
      <c r="N472" s="1"/>
      <c r="O472" s="1"/>
      <c r="P472" s="1"/>
      <c r="Q472" s="1"/>
      <c r="R472" s="1"/>
      <c r="S472" s="1"/>
      <c r="T472" s="1"/>
      <c r="U472" s="1"/>
      <c r="V472" s="1"/>
      <c r="W472" s="1"/>
      <c r="X472" s="1"/>
      <c r="Y472" s="1"/>
      <c r="Z472" s="1"/>
      <c r="AA472" s="1"/>
      <c r="AB472" s="1"/>
    </row>
    <row r="473" spans="5:28" ht="14.25" hidden="1" customHeight="1">
      <c r="E473" s="3"/>
      <c r="F473" s="1"/>
      <c r="G473" s="1"/>
      <c r="H473" s="1"/>
      <c r="I473" s="1"/>
      <c r="J473" s="1"/>
      <c r="K473" s="1"/>
      <c r="L473" s="1"/>
      <c r="M473" s="1"/>
      <c r="N473" s="1"/>
      <c r="O473" s="1"/>
      <c r="P473" s="1"/>
      <c r="Q473" s="1"/>
      <c r="R473" s="1"/>
      <c r="S473" s="1"/>
      <c r="T473" s="1"/>
      <c r="U473" s="1"/>
      <c r="V473" s="1"/>
      <c r="W473" s="1"/>
      <c r="X473" s="1"/>
      <c r="Y473" s="1"/>
      <c r="Z473" s="1"/>
      <c r="AA473" s="1"/>
      <c r="AB473" s="1"/>
    </row>
    <row r="474" spans="5:28" ht="14.25" hidden="1" customHeight="1">
      <c r="E474" s="3"/>
      <c r="F474" s="1"/>
      <c r="G474" s="1"/>
      <c r="H474" s="1"/>
      <c r="I474" s="1"/>
      <c r="J474" s="1"/>
      <c r="K474" s="1"/>
      <c r="L474" s="1"/>
      <c r="M474" s="1"/>
      <c r="N474" s="1"/>
      <c r="O474" s="1"/>
      <c r="P474" s="1"/>
      <c r="Q474" s="1"/>
      <c r="R474" s="1"/>
      <c r="S474" s="1"/>
      <c r="T474" s="1"/>
      <c r="U474" s="1"/>
      <c r="V474" s="1"/>
      <c r="W474" s="1"/>
      <c r="X474" s="1"/>
      <c r="Y474" s="1"/>
      <c r="Z474" s="1"/>
      <c r="AA474" s="1"/>
      <c r="AB474" s="1"/>
    </row>
    <row r="475" spans="5:28" ht="14.25" hidden="1" customHeight="1">
      <c r="E475" s="3"/>
      <c r="F475" s="1"/>
      <c r="G475" s="1"/>
      <c r="H475" s="1"/>
      <c r="I475" s="1"/>
      <c r="J475" s="1"/>
      <c r="K475" s="1"/>
      <c r="L475" s="1"/>
      <c r="M475" s="1"/>
      <c r="N475" s="1"/>
      <c r="O475" s="1"/>
      <c r="P475" s="1"/>
      <c r="Q475" s="1"/>
      <c r="R475" s="1"/>
      <c r="S475" s="1"/>
      <c r="T475" s="1"/>
      <c r="U475" s="1"/>
      <c r="V475" s="1"/>
      <c r="W475" s="1"/>
      <c r="X475" s="1"/>
      <c r="Y475" s="1"/>
      <c r="Z475" s="1"/>
      <c r="AA475" s="1"/>
      <c r="AB475" s="1"/>
    </row>
    <row r="476" spans="5:28" ht="14.25" hidden="1" customHeight="1">
      <c r="E476" s="3"/>
      <c r="F476" s="1"/>
      <c r="G476" s="1"/>
      <c r="H476" s="1"/>
      <c r="I476" s="1"/>
      <c r="J476" s="1"/>
      <c r="K476" s="1"/>
      <c r="L476" s="1"/>
      <c r="M476" s="1"/>
      <c r="N476" s="1"/>
      <c r="O476" s="1"/>
      <c r="P476" s="1"/>
      <c r="Q476" s="1"/>
      <c r="R476" s="1"/>
      <c r="S476" s="1"/>
      <c r="T476" s="1"/>
      <c r="U476" s="1"/>
      <c r="V476" s="1"/>
      <c r="W476" s="1"/>
      <c r="X476" s="1"/>
      <c r="Y476" s="1"/>
      <c r="Z476" s="1"/>
      <c r="AA476" s="1"/>
      <c r="AB476" s="1"/>
    </row>
    <row r="477" spans="5:28" ht="14.25" hidden="1" customHeight="1">
      <c r="E477" s="3"/>
      <c r="F477" s="1"/>
      <c r="G477" s="1"/>
      <c r="H477" s="1"/>
      <c r="I477" s="1"/>
      <c r="J477" s="1"/>
      <c r="K477" s="1"/>
      <c r="L477" s="1"/>
      <c r="M477" s="1"/>
      <c r="N477" s="1"/>
      <c r="O477" s="1"/>
      <c r="P477" s="1"/>
      <c r="Q477" s="1"/>
      <c r="R477" s="1"/>
      <c r="S477" s="1"/>
      <c r="T477" s="1"/>
      <c r="U477" s="1"/>
      <c r="V477" s="1"/>
      <c r="W477" s="1"/>
      <c r="X477" s="1"/>
      <c r="Y477" s="1"/>
      <c r="Z477" s="1"/>
      <c r="AA477" s="1"/>
      <c r="AB477" s="1"/>
    </row>
    <row r="478" spans="5:28" ht="14.25" hidden="1" customHeight="1">
      <c r="E478" s="3"/>
      <c r="F478" s="1"/>
      <c r="G478" s="1"/>
      <c r="H478" s="1"/>
      <c r="I478" s="1"/>
      <c r="J478" s="1"/>
      <c r="K478" s="1"/>
      <c r="L478" s="1"/>
      <c r="M478" s="1"/>
      <c r="N478" s="1"/>
      <c r="O478" s="1"/>
      <c r="P478" s="1"/>
      <c r="Q478" s="1"/>
      <c r="R478" s="1"/>
      <c r="S478" s="1"/>
      <c r="T478" s="1"/>
      <c r="U478" s="1"/>
      <c r="V478" s="1"/>
      <c r="W478" s="1"/>
      <c r="X478" s="1"/>
      <c r="Y478" s="1"/>
      <c r="Z478" s="1"/>
      <c r="AA478" s="1"/>
      <c r="AB478" s="1"/>
    </row>
    <row r="479" spans="5:28" ht="14.25" hidden="1" customHeight="1">
      <c r="E479" s="3"/>
      <c r="F479" s="1"/>
      <c r="G479" s="1"/>
      <c r="H479" s="1"/>
      <c r="I479" s="1"/>
      <c r="J479" s="1"/>
      <c r="K479" s="1"/>
      <c r="L479" s="1"/>
      <c r="M479" s="1"/>
      <c r="N479" s="1"/>
      <c r="O479" s="1"/>
      <c r="P479" s="1"/>
      <c r="Q479" s="1"/>
      <c r="R479" s="1"/>
      <c r="S479" s="1"/>
      <c r="T479" s="1"/>
      <c r="U479" s="1"/>
      <c r="V479" s="1"/>
      <c r="W479" s="1"/>
      <c r="X479" s="1"/>
      <c r="Y479" s="1"/>
      <c r="Z479" s="1"/>
      <c r="AA479" s="1"/>
      <c r="AB479" s="1"/>
    </row>
    <row r="480" spans="5:28" ht="14.25" hidden="1" customHeight="1">
      <c r="E480" s="3"/>
      <c r="F480" s="1"/>
      <c r="G480" s="1"/>
      <c r="H480" s="1"/>
      <c r="I480" s="1"/>
      <c r="J480" s="1"/>
      <c r="K480" s="1"/>
      <c r="L480" s="1"/>
      <c r="M480" s="1"/>
      <c r="N480" s="1"/>
      <c r="O480" s="1"/>
      <c r="P480" s="1"/>
      <c r="Q480" s="1"/>
      <c r="R480" s="1"/>
      <c r="S480" s="1"/>
      <c r="T480" s="1"/>
      <c r="U480" s="1"/>
      <c r="V480" s="1"/>
      <c r="W480" s="1"/>
      <c r="X480" s="1"/>
      <c r="Y480" s="1"/>
      <c r="Z480" s="1"/>
      <c r="AA480" s="1"/>
      <c r="AB480" s="1"/>
    </row>
    <row r="481" spans="5:28" ht="14.25" hidden="1" customHeight="1">
      <c r="E481" s="3"/>
      <c r="F481" s="1"/>
      <c r="G481" s="1"/>
      <c r="H481" s="1"/>
      <c r="I481" s="1"/>
      <c r="J481" s="1"/>
      <c r="K481" s="1"/>
      <c r="L481" s="1"/>
      <c r="M481" s="1"/>
      <c r="N481" s="1"/>
      <c r="O481" s="1"/>
      <c r="P481" s="1"/>
      <c r="Q481" s="1"/>
      <c r="R481" s="1"/>
      <c r="S481" s="1"/>
      <c r="T481" s="1"/>
      <c r="U481" s="1"/>
      <c r="V481" s="1"/>
      <c r="W481" s="1"/>
      <c r="X481" s="1"/>
      <c r="Y481" s="1"/>
      <c r="Z481" s="1"/>
      <c r="AA481" s="1"/>
      <c r="AB481" s="1"/>
    </row>
    <row r="482" spans="5:28" ht="14.25" hidden="1" customHeight="1">
      <c r="E482" s="3"/>
      <c r="F482" s="1"/>
      <c r="G482" s="1"/>
      <c r="H482" s="1"/>
      <c r="I482" s="1"/>
      <c r="J482" s="1"/>
      <c r="K482" s="1"/>
      <c r="L482" s="1"/>
      <c r="M482" s="1"/>
      <c r="N482" s="1"/>
      <c r="O482" s="1"/>
      <c r="P482" s="1"/>
      <c r="Q482" s="1"/>
      <c r="R482" s="1"/>
      <c r="S482" s="1"/>
      <c r="T482" s="1"/>
      <c r="U482" s="1"/>
      <c r="V482" s="1"/>
      <c r="W482" s="1"/>
      <c r="X482" s="1"/>
      <c r="Y482" s="1"/>
      <c r="Z482" s="1"/>
      <c r="AA482" s="1"/>
      <c r="AB482" s="1"/>
    </row>
    <row r="483" spans="5:28" ht="14.25" hidden="1" customHeight="1">
      <c r="E483" s="3"/>
      <c r="F483" s="1"/>
      <c r="G483" s="1"/>
      <c r="H483" s="1"/>
      <c r="I483" s="1"/>
      <c r="J483" s="1"/>
      <c r="K483" s="1"/>
      <c r="L483" s="1"/>
      <c r="M483" s="1"/>
      <c r="N483" s="1"/>
      <c r="O483" s="1"/>
      <c r="P483" s="1"/>
      <c r="Q483" s="1"/>
      <c r="R483" s="1"/>
      <c r="S483" s="1"/>
      <c r="T483" s="1"/>
      <c r="U483" s="1"/>
      <c r="V483" s="1"/>
      <c r="W483" s="1"/>
      <c r="X483" s="1"/>
      <c r="Y483" s="1"/>
      <c r="Z483" s="1"/>
      <c r="AA483" s="1"/>
      <c r="AB483" s="1"/>
    </row>
    <row r="484" spans="5:28" ht="14.25" hidden="1" customHeight="1">
      <c r="E484" s="3"/>
      <c r="F484" s="1"/>
      <c r="G484" s="1"/>
      <c r="H484" s="1"/>
      <c r="I484" s="1"/>
      <c r="J484" s="1"/>
      <c r="K484" s="1"/>
      <c r="L484" s="1"/>
      <c r="M484" s="1"/>
      <c r="N484" s="1"/>
      <c r="O484" s="1"/>
      <c r="P484" s="1"/>
      <c r="Q484" s="1"/>
      <c r="R484" s="1"/>
      <c r="S484" s="1"/>
      <c r="T484" s="1"/>
      <c r="U484" s="1"/>
      <c r="V484" s="1"/>
      <c r="W484" s="1"/>
      <c r="X484" s="1"/>
      <c r="Y484" s="1"/>
      <c r="Z484" s="1"/>
      <c r="AA484" s="1"/>
      <c r="AB484" s="1"/>
    </row>
    <row r="485" spans="5:28" ht="14.25" hidden="1" customHeight="1">
      <c r="E485" s="3"/>
      <c r="F485" s="1"/>
      <c r="G485" s="1"/>
      <c r="H485" s="1"/>
      <c r="I485" s="1"/>
      <c r="J485" s="1"/>
      <c r="K485" s="1"/>
      <c r="L485" s="1"/>
      <c r="M485" s="1"/>
      <c r="N485" s="1"/>
      <c r="O485" s="1"/>
      <c r="P485" s="1"/>
      <c r="Q485" s="1"/>
      <c r="R485" s="1"/>
      <c r="S485" s="1"/>
      <c r="T485" s="1"/>
      <c r="U485" s="1"/>
      <c r="V485" s="1"/>
      <c r="W485" s="1"/>
      <c r="X485" s="1"/>
      <c r="Y485" s="1"/>
      <c r="Z485" s="1"/>
      <c r="AA485" s="1"/>
      <c r="AB485" s="1"/>
    </row>
    <row r="486" spans="5:28" ht="14.25" hidden="1" customHeight="1">
      <c r="E486" s="3"/>
      <c r="F486" s="1"/>
      <c r="G486" s="1"/>
      <c r="H486" s="1"/>
      <c r="I486" s="1"/>
      <c r="J486" s="1"/>
      <c r="K486" s="1"/>
      <c r="L486" s="1"/>
      <c r="M486" s="1"/>
      <c r="N486" s="1"/>
      <c r="O486" s="1"/>
      <c r="P486" s="1"/>
      <c r="Q486" s="1"/>
      <c r="R486" s="1"/>
      <c r="S486" s="1"/>
      <c r="T486" s="1"/>
      <c r="U486" s="1"/>
      <c r="V486" s="1"/>
      <c r="W486" s="1"/>
      <c r="X486" s="1"/>
      <c r="Y486" s="1"/>
      <c r="Z486" s="1"/>
      <c r="AA486" s="1"/>
      <c r="AB486" s="1"/>
    </row>
    <row r="487" spans="5:28" ht="14.25" hidden="1" customHeight="1">
      <c r="E487" s="3"/>
      <c r="F487" s="1"/>
      <c r="G487" s="1"/>
      <c r="H487" s="1"/>
      <c r="I487" s="1"/>
      <c r="J487" s="1"/>
      <c r="K487" s="1"/>
      <c r="L487" s="1"/>
      <c r="M487" s="1"/>
      <c r="N487" s="1"/>
      <c r="O487" s="1"/>
      <c r="P487" s="1"/>
      <c r="Q487" s="1"/>
      <c r="R487" s="1"/>
      <c r="S487" s="1"/>
      <c r="T487" s="1"/>
      <c r="U487" s="1"/>
      <c r="V487" s="1"/>
      <c r="W487" s="1"/>
      <c r="X487" s="1"/>
      <c r="Y487" s="1"/>
      <c r="Z487" s="1"/>
      <c r="AA487" s="1"/>
      <c r="AB487" s="1"/>
    </row>
    <row r="488" spans="5:28" ht="14.25" hidden="1" customHeight="1">
      <c r="E488" s="3"/>
      <c r="F488" s="1"/>
      <c r="G488" s="1"/>
      <c r="H488" s="1"/>
      <c r="I488" s="1"/>
      <c r="J488" s="1"/>
      <c r="K488" s="1"/>
      <c r="L488" s="1"/>
      <c r="M488" s="1"/>
      <c r="N488" s="1"/>
      <c r="O488" s="1"/>
      <c r="P488" s="1"/>
      <c r="Q488" s="1"/>
      <c r="R488" s="1"/>
      <c r="S488" s="1"/>
      <c r="T488" s="1"/>
      <c r="U488" s="1"/>
      <c r="V488" s="1"/>
      <c r="W488" s="1"/>
      <c r="X488" s="1"/>
      <c r="Y488" s="1"/>
      <c r="Z488" s="1"/>
      <c r="AA488" s="1"/>
      <c r="AB488" s="1"/>
    </row>
    <row r="489" spans="5:28" ht="14.25" hidden="1" customHeight="1">
      <c r="E489" s="3"/>
      <c r="F489" s="1"/>
      <c r="G489" s="1"/>
      <c r="H489" s="1"/>
      <c r="I489" s="1"/>
      <c r="J489" s="1"/>
      <c r="K489" s="1"/>
      <c r="L489" s="1"/>
      <c r="M489" s="1"/>
      <c r="N489" s="1"/>
      <c r="O489" s="1"/>
      <c r="P489" s="1"/>
      <c r="Q489" s="1"/>
      <c r="R489" s="1"/>
      <c r="S489" s="1"/>
      <c r="T489" s="1"/>
      <c r="U489" s="1"/>
      <c r="V489" s="1"/>
      <c r="W489" s="1"/>
      <c r="X489" s="1"/>
      <c r="Y489" s="1"/>
      <c r="Z489" s="1"/>
      <c r="AA489" s="1"/>
      <c r="AB489" s="1"/>
    </row>
    <row r="490" spans="5:28" ht="14.25" hidden="1" customHeight="1">
      <c r="E490" s="3"/>
      <c r="F490" s="1"/>
      <c r="G490" s="1"/>
      <c r="H490" s="1"/>
      <c r="I490" s="1"/>
      <c r="J490" s="1"/>
      <c r="K490" s="1"/>
      <c r="L490" s="1"/>
      <c r="M490" s="1"/>
      <c r="N490" s="1"/>
      <c r="O490" s="1"/>
      <c r="P490" s="1"/>
      <c r="Q490" s="1"/>
      <c r="R490" s="1"/>
      <c r="S490" s="1"/>
      <c r="T490" s="1"/>
      <c r="U490" s="1"/>
      <c r="V490" s="1"/>
      <c r="W490" s="1"/>
      <c r="X490" s="1"/>
      <c r="Y490" s="1"/>
      <c r="Z490" s="1"/>
      <c r="AA490" s="1"/>
      <c r="AB490" s="1"/>
    </row>
    <row r="491" spans="5:28" ht="14.25" hidden="1" customHeight="1">
      <c r="E491" s="3"/>
      <c r="F491" s="1"/>
      <c r="G491" s="1"/>
      <c r="H491" s="1"/>
      <c r="I491" s="1"/>
      <c r="J491" s="1"/>
      <c r="K491" s="1"/>
      <c r="L491" s="1"/>
      <c r="M491" s="1"/>
      <c r="N491" s="1"/>
      <c r="O491" s="1"/>
      <c r="P491" s="1"/>
      <c r="Q491" s="1"/>
      <c r="R491" s="1"/>
      <c r="S491" s="1"/>
      <c r="T491" s="1"/>
      <c r="U491" s="1"/>
      <c r="V491" s="1"/>
      <c r="W491" s="1"/>
      <c r="X491" s="1"/>
      <c r="Y491" s="1"/>
      <c r="Z491" s="1"/>
      <c r="AA491" s="1"/>
      <c r="AB491" s="1"/>
    </row>
    <row r="492" spans="5:28" ht="14.25" hidden="1" customHeight="1">
      <c r="E492" s="3"/>
      <c r="F492" s="1"/>
      <c r="G492" s="1"/>
      <c r="H492" s="1"/>
      <c r="I492" s="1"/>
      <c r="J492" s="1"/>
      <c r="K492" s="1"/>
      <c r="L492" s="1"/>
      <c r="M492" s="1"/>
      <c r="N492" s="1"/>
      <c r="O492" s="1"/>
      <c r="P492" s="1"/>
      <c r="Q492" s="1"/>
      <c r="R492" s="1"/>
      <c r="S492" s="1"/>
      <c r="T492" s="1"/>
      <c r="U492" s="1"/>
      <c r="V492" s="1"/>
      <c r="W492" s="1"/>
      <c r="X492" s="1"/>
      <c r="Y492" s="1"/>
      <c r="Z492" s="1"/>
      <c r="AA492" s="1"/>
      <c r="AB492" s="1"/>
    </row>
    <row r="493" spans="5:28" ht="14.25" hidden="1" customHeight="1">
      <c r="E493" s="3"/>
      <c r="F493" s="1"/>
      <c r="G493" s="1"/>
      <c r="H493" s="1"/>
      <c r="I493" s="1"/>
      <c r="J493" s="1"/>
      <c r="K493" s="1"/>
      <c r="L493" s="1"/>
      <c r="M493" s="1"/>
      <c r="N493" s="1"/>
      <c r="O493" s="1"/>
      <c r="P493" s="1"/>
      <c r="Q493" s="1"/>
      <c r="R493" s="1"/>
      <c r="S493" s="1"/>
      <c r="T493" s="1"/>
      <c r="U493" s="1"/>
      <c r="V493" s="1"/>
      <c r="W493" s="1"/>
      <c r="X493" s="1"/>
      <c r="Y493" s="1"/>
      <c r="Z493" s="1"/>
      <c r="AA493" s="1"/>
      <c r="AB493" s="1"/>
    </row>
    <row r="494" spans="5:28" ht="14.25" hidden="1" customHeight="1">
      <c r="E494" s="3"/>
      <c r="F494" s="1"/>
      <c r="G494" s="1"/>
      <c r="H494" s="1"/>
      <c r="I494" s="1"/>
      <c r="J494" s="1"/>
      <c r="K494" s="1"/>
      <c r="L494" s="1"/>
      <c r="M494" s="1"/>
      <c r="N494" s="1"/>
      <c r="O494" s="1"/>
      <c r="P494" s="1"/>
      <c r="Q494" s="1"/>
      <c r="R494" s="1"/>
      <c r="S494" s="1"/>
      <c r="T494" s="1"/>
      <c r="U494" s="1"/>
      <c r="V494" s="1"/>
      <c r="W494" s="1"/>
      <c r="X494" s="1"/>
      <c r="Y494" s="1"/>
      <c r="Z494" s="1"/>
      <c r="AA494" s="1"/>
      <c r="AB494" s="1"/>
    </row>
    <row r="495" spans="5:28" ht="14.25" hidden="1" customHeight="1">
      <c r="E495" s="3"/>
      <c r="F495" s="1"/>
      <c r="G495" s="1"/>
      <c r="H495" s="1"/>
      <c r="I495" s="1"/>
      <c r="J495" s="1"/>
      <c r="K495" s="1"/>
      <c r="L495" s="1"/>
      <c r="M495" s="1"/>
      <c r="N495" s="1"/>
      <c r="O495" s="1"/>
      <c r="P495" s="1"/>
      <c r="Q495" s="1"/>
      <c r="R495" s="1"/>
      <c r="S495" s="1"/>
      <c r="T495" s="1"/>
      <c r="U495" s="1"/>
      <c r="V495" s="1"/>
      <c r="W495" s="1"/>
      <c r="X495" s="1"/>
      <c r="Y495" s="1"/>
      <c r="Z495" s="1"/>
      <c r="AA495" s="1"/>
      <c r="AB495" s="1"/>
    </row>
    <row r="496" spans="5:28" ht="14.25" hidden="1" customHeight="1">
      <c r="E496" s="3"/>
      <c r="F496" s="1"/>
      <c r="G496" s="1"/>
      <c r="H496" s="1"/>
      <c r="I496" s="1"/>
      <c r="J496" s="1"/>
      <c r="K496" s="1"/>
      <c r="L496" s="1"/>
      <c r="M496" s="1"/>
      <c r="N496" s="1"/>
      <c r="O496" s="1"/>
      <c r="P496" s="1"/>
      <c r="Q496" s="1"/>
      <c r="R496" s="1"/>
      <c r="S496" s="1"/>
      <c r="T496" s="1"/>
      <c r="U496" s="1"/>
      <c r="V496" s="1"/>
      <c r="W496" s="1"/>
      <c r="X496" s="1"/>
      <c r="Y496" s="1"/>
      <c r="Z496" s="1"/>
      <c r="AA496" s="1"/>
      <c r="AB496" s="1"/>
    </row>
    <row r="497" spans="5:28" ht="14.25" hidden="1" customHeight="1">
      <c r="E497" s="3"/>
      <c r="F497" s="1"/>
      <c r="G497" s="1"/>
      <c r="H497" s="1"/>
      <c r="I497" s="1"/>
      <c r="J497" s="1"/>
      <c r="K497" s="1"/>
      <c r="L497" s="1"/>
      <c r="M497" s="1"/>
      <c r="N497" s="1"/>
      <c r="O497" s="1"/>
      <c r="P497" s="1"/>
      <c r="Q497" s="1"/>
      <c r="R497" s="1"/>
      <c r="S497" s="1"/>
      <c r="T497" s="1"/>
      <c r="U497" s="1"/>
      <c r="V497" s="1"/>
      <c r="W497" s="1"/>
      <c r="X497" s="1"/>
      <c r="Y497" s="1"/>
      <c r="Z497" s="1"/>
      <c r="AA497" s="1"/>
      <c r="AB497" s="1"/>
    </row>
    <row r="498" spans="5:28" ht="14.25" hidden="1" customHeight="1">
      <c r="E498" s="3"/>
      <c r="F498" s="1"/>
      <c r="G498" s="1"/>
      <c r="H498" s="1"/>
      <c r="I498" s="1"/>
      <c r="J498" s="1"/>
      <c r="K498" s="1"/>
      <c r="L498" s="1"/>
      <c r="M498" s="1"/>
      <c r="N498" s="1"/>
      <c r="O498" s="1"/>
      <c r="P498" s="1"/>
      <c r="Q498" s="1"/>
      <c r="R498" s="1"/>
      <c r="S498" s="1"/>
      <c r="T498" s="1"/>
      <c r="U498" s="1"/>
      <c r="V498" s="1"/>
      <c r="W498" s="1"/>
      <c r="X498" s="1"/>
      <c r="Y498" s="1"/>
      <c r="Z498" s="1"/>
      <c r="AA498" s="1"/>
      <c r="AB498" s="1"/>
    </row>
    <row r="499" spans="5:28" ht="14.25" hidden="1" customHeight="1">
      <c r="E499" s="3"/>
      <c r="F499" s="1"/>
      <c r="G499" s="1"/>
      <c r="H499" s="1"/>
      <c r="I499" s="1"/>
      <c r="J499" s="1"/>
      <c r="K499" s="1"/>
      <c r="L499" s="1"/>
      <c r="M499" s="1"/>
      <c r="N499" s="1"/>
      <c r="O499" s="1"/>
      <c r="P499" s="1"/>
      <c r="Q499" s="1"/>
      <c r="R499" s="1"/>
      <c r="S499" s="1"/>
      <c r="T499" s="1"/>
      <c r="U499" s="1"/>
      <c r="V499" s="1"/>
      <c r="W499" s="1"/>
      <c r="X499" s="1"/>
      <c r="Y499" s="1"/>
      <c r="Z499" s="1"/>
      <c r="AA499" s="1"/>
      <c r="AB499" s="1"/>
    </row>
    <row r="500" spans="5:28" ht="14.25" hidden="1" customHeight="1">
      <c r="E500" s="3"/>
      <c r="F500" s="1"/>
      <c r="G500" s="1"/>
      <c r="H500" s="1"/>
      <c r="I500" s="1"/>
      <c r="J500" s="1"/>
      <c r="K500" s="1"/>
      <c r="L500" s="1"/>
      <c r="M500" s="1"/>
      <c r="N500" s="1"/>
      <c r="O500" s="1"/>
      <c r="P500" s="1"/>
      <c r="Q500" s="1"/>
      <c r="R500" s="1"/>
      <c r="S500" s="1"/>
      <c r="T500" s="1"/>
      <c r="U500" s="1"/>
      <c r="V500" s="1"/>
      <c r="W500" s="1"/>
      <c r="X500" s="1"/>
      <c r="Y500" s="1"/>
      <c r="Z500" s="1"/>
      <c r="AA500" s="1"/>
      <c r="AB500" s="1"/>
    </row>
    <row r="501" spans="5:28" ht="14.25" hidden="1" customHeight="1">
      <c r="E501" s="3"/>
      <c r="F501" s="1"/>
      <c r="G501" s="1"/>
      <c r="H501" s="1"/>
      <c r="I501" s="1"/>
      <c r="J501" s="1"/>
      <c r="K501" s="1"/>
      <c r="L501" s="1"/>
      <c r="M501" s="1"/>
      <c r="N501" s="1"/>
      <c r="O501" s="1"/>
      <c r="P501" s="1"/>
      <c r="Q501" s="1"/>
      <c r="R501" s="1"/>
      <c r="S501" s="1"/>
      <c r="T501" s="1"/>
      <c r="U501" s="1"/>
      <c r="V501" s="1"/>
      <c r="W501" s="1"/>
      <c r="X501" s="1"/>
      <c r="Y501" s="1"/>
      <c r="Z501" s="1"/>
      <c r="AA501" s="1"/>
      <c r="AB501" s="1"/>
    </row>
    <row r="502" spans="5:28" ht="14.25" hidden="1" customHeight="1">
      <c r="E502" s="3"/>
      <c r="F502" s="1"/>
      <c r="G502" s="1"/>
      <c r="H502" s="1"/>
      <c r="I502" s="1"/>
      <c r="J502" s="1"/>
      <c r="K502" s="1"/>
      <c r="L502" s="1"/>
      <c r="M502" s="1"/>
      <c r="N502" s="1"/>
      <c r="O502" s="1"/>
      <c r="P502" s="1"/>
      <c r="Q502" s="1"/>
      <c r="R502" s="1"/>
      <c r="S502" s="1"/>
      <c r="T502" s="1"/>
      <c r="U502" s="1"/>
      <c r="V502" s="1"/>
      <c r="W502" s="1"/>
      <c r="X502" s="1"/>
      <c r="Y502" s="1"/>
      <c r="Z502" s="1"/>
      <c r="AA502" s="1"/>
      <c r="AB502" s="1"/>
    </row>
    <row r="503" spans="5:28" ht="14.25" hidden="1" customHeight="1">
      <c r="E503" s="3"/>
      <c r="F503" s="1"/>
      <c r="G503" s="1"/>
      <c r="H503" s="1"/>
      <c r="I503" s="1"/>
      <c r="J503" s="1"/>
      <c r="K503" s="1"/>
      <c r="L503" s="1"/>
      <c r="M503" s="1"/>
      <c r="N503" s="1"/>
      <c r="O503" s="1"/>
      <c r="P503" s="1"/>
      <c r="Q503" s="1"/>
      <c r="R503" s="1"/>
      <c r="S503" s="1"/>
      <c r="T503" s="1"/>
      <c r="U503" s="1"/>
      <c r="V503" s="1"/>
      <c r="W503" s="1"/>
      <c r="X503" s="1"/>
      <c r="Y503" s="1"/>
      <c r="Z503" s="1"/>
      <c r="AA503" s="1"/>
      <c r="AB503" s="1"/>
    </row>
    <row r="504" spans="5:28" ht="14.25" hidden="1" customHeight="1">
      <c r="E504" s="3"/>
      <c r="F504" s="1"/>
      <c r="G504" s="1"/>
      <c r="H504" s="1"/>
      <c r="I504" s="1"/>
      <c r="J504" s="1"/>
      <c r="K504" s="1"/>
      <c r="L504" s="1"/>
      <c r="M504" s="1"/>
      <c r="N504" s="1"/>
      <c r="O504" s="1"/>
      <c r="P504" s="1"/>
      <c r="Q504" s="1"/>
      <c r="R504" s="1"/>
      <c r="S504" s="1"/>
      <c r="T504" s="1"/>
      <c r="U504" s="1"/>
      <c r="V504" s="1"/>
      <c r="W504" s="1"/>
      <c r="X504" s="1"/>
      <c r="Y504" s="1"/>
      <c r="Z504" s="1"/>
      <c r="AA504" s="1"/>
      <c r="AB504" s="1"/>
    </row>
    <row r="505" spans="5:28" ht="14.25" hidden="1" customHeight="1">
      <c r="E505" s="3"/>
      <c r="F505" s="1"/>
      <c r="G505" s="1"/>
      <c r="H505" s="1"/>
      <c r="I505" s="1"/>
      <c r="J505" s="1"/>
      <c r="K505" s="1"/>
      <c r="L505" s="1"/>
      <c r="M505" s="1"/>
      <c r="N505" s="1"/>
      <c r="O505" s="1"/>
      <c r="P505" s="1"/>
      <c r="Q505" s="1"/>
      <c r="R505" s="1"/>
      <c r="S505" s="1"/>
      <c r="T505" s="1"/>
      <c r="U505" s="1"/>
      <c r="V505" s="1"/>
      <c r="W505" s="1"/>
      <c r="X505" s="1"/>
      <c r="Y505" s="1"/>
      <c r="Z505" s="1"/>
      <c r="AA505" s="1"/>
      <c r="AB505" s="1"/>
    </row>
    <row r="506" spans="5:28" ht="14.25" hidden="1" customHeight="1">
      <c r="E506" s="3"/>
      <c r="F506" s="1"/>
      <c r="G506" s="1"/>
      <c r="H506" s="1"/>
      <c r="I506" s="1"/>
      <c r="J506" s="1"/>
      <c r="K506" s="1"/>
      <c r="L506" s="1"/>
      <c r="M506" s="1"/>
      <c r="N506" s="1"/>
      <c r="O506" s="1"/>
      <c r="P506" s="1"/>
      <c r="Q506" s="1"/>
      <c r="R506" s="1"/>
      <c r="S506" s="1"/>
      <c r="T506" s="1"/>
      <c r="U506" s="1"/>
      <c r="V506" s="1"/>
      <c r="W506" s="1"/>
      <c r="X506" s="1"/>
      <c r="Y506" s="1"/>
      <c r="Z506" s="1"/>
      <c r="AA506" s="1"/>
      <c r="AB506" s="1"/>
    </row>
    <row r="507" spans="5:28" ht="14.25" hidden="1" customHeight="1">
      <c r="E507" s="3"/>
      <c r="F507" s="1"/>
      <c r="G507" s="1"/>
      <c r="H507" s="1"/>
      <c r="I507" s="1"/>
      <c r="J507" s="1"/>
      <c r="K507" s="1"/>
      <c r="L507" s="1"/>
      <c r="M507" s="1"/>
      <c r="N507" s="1"/>
      <c r="O507" s="1"/>
      <c r="P507" s="1"/>
      <c r="Q507" s="1"/>
      <c r="R507" s="1"/>
      <c r="S507" s="1"/>
      <c r="T507" s="1"/>
      <c r="U507" s="1"/>
      <c r="V507" s="1"/>
      <c r="W507" s="1"/>
      <c r="X507" s="1"/>
      <c r="Y507" s="1"/>
      <c r="Z507" s="1"/>
      <c r="AA507" s="1"/>
      <c r="AB507" s="1"/>
    </row>
    <row r="508" spans="5:28" ht="14.25" hidden="1" customHeight="1">
      <c r="E508" s="3"/>
      <c r="F508" s="1"/>
      <c r="G508" s="1"/>
      <c r="H508" s="1"/>
      <c r="I508" s="1"/>
      <c r="J508" s="1"/>
      <c r="K508" s="1"/>
      <c r="L508" s="1"/>
      <c r="M508" s="1"/>
      <c r="N508" s="1"/>
      <c r="O508" s="1"/>
      <c r="P508" s="1"/>
      <c r="Q508" s="1"/>
      <c r="R508" s="1"/>
      <c r="S508" s="1"/>
      <c r="T508" s="1"/>
      <c r="U508" s="1"/>
      <c r="V508" s="1"/>
      <c r="W508" s="1"/>
      <c r="X508" s="1"/>
      <c r="Y508" s="1"/>
      <c r="Z508" s="1"/>
      <c r="AA508" s="1"/>
      <c r="AB508" s="1"/>
    </row>
    <row r="509" spans="5:28" ht="14.25" hidden="1" customHeight="1">
      <c r="E509" s="3"/>
      <c r="F509" s="1"/>
      <c r="G509" s="1"/>
      <c r="H509" s="1"/>
      <c r="I509" s="1"/>
      <c r="J509" s="1"/>
      <c r="K509" s="1"/>
      <c r="L509" s="1"/>
      <c r="M509" s="1"/>
      <c r="N509" s="1"/>
      <c r="O509" s="1"/>
      <c r="P509" s="1"/>
      <c r="Q509" s="1"/>
      <c r="R509" s="1"/>
      <c r="S509" s="1"/>
      <c r="T509" s="1"/>
      <c r="U509" s="1"/>
      <c r="V509" s="1"/>
      <c r="W509" s="1"/>
      <c r="X509" s="1"/>
      <c r="Y509" s="1"/>
      <c r="Z509" s="1"/>
      <c r="AA509" s="1"/>
      <c r="AB509" s="1"/>
    </row>
    <row r="510" spans="5:28" ht="14.25" hidden="1" customHeight="1">
      <c r="E510" s="3"/>
      <c r="F510" s="1"/>
      <c r="G510" s="1"/>
      <c r="H510" s="1"/>
      <c r="I510" s="1"/>
      <c r="J510" s="1"/>
      <c r="K510" s="1"/>
      <c r="L510" s="1"/>
      <c r="M510" s="1"/>
      <c r="N510" s="1"/>
      <c r="O510" s="1"/>
      <c r="P510" s="1"/>
      <c r="Q510" s="1"/>
      <c r="R510" s="1"/>
      <c r="S510" s="1"/>
      <c r="T510" s="1"/>
      <c r="U510" s="1"/>
      <c r="V510" s="1"/>
      <c r="W510" s="1"/>
      <c r="X510" s="1"/>
      <c r="Y510" s="1"/>
      <c r="Z510" s="1"/>
      <c r="AA510" s="1"/>
      <c r="AB510" s="1"/>
    </row>
    <row r="511" spans="5:28" ht="14.25" hidden="1" customHeight="1">
      <c r="E511" s="3"/>
      <c r="F511" s="1"/>
      <c r="G511" s="1"/>
      <c r="H511" s="1"/>
      <c r="I511" s="1"/>
      <c r="J511" s="1"/>
      <c r="K511" s="1"/>
      <c r="L511" s="1"/>
      <c r="M511" s="1"/>
      <c r="N511" s="1"/>
      <c r="O511" s="1"/>
      <c r="P511" s="1"/>
      <c r="Q511" s="1"/>
      <c r="R511" s="1"/>
      <c r="S511" s="1"/>
      <c r="T511" s="1"/>
      <c r="U511" s="1"/>
      <c r="V511" s="1"/>
      <c r="W511" s="1"/>
      <c r="X511" s="1"/>
      <c r="Y511" s="1"/>
      <c r="Z511" s="1"/>
      <c r="AA511" s="1"/>
      <c r="AB511" s="1"/>
    </row>
    <row r="512" spans="5:28" ht="14.25" hidden="1" customHeight="1">
      <c r="E512" s="3"/>
      <c r="F512" s="1"/>
      <c r="G512" s="1"/>
      <c r="H512" s="1"/>
      <c r="I512" s="1"/>
      <c r="J512" s="1"/>
      <c r="K512" s="1"/>
      <c r="L512" s="1"/>
      <c r="M512" s="1"/>
      <c r="N512" s="1"/>
      <c r="O512" s="1"/>
      <c r="P512" s="1"/>
      <c r="Q512" s="1"/>
      <c r="R512" s="1"/>
      <c r="S512" s="1"/>
      <c r="T512" s="1"/>
      <c r="U512" s="1"/>
      <c r="V512" s="1"/>
      <c r="W512" s="1"/>
      <c r="X512" s="1"/>
      <c r="Y512" s="1"/>
      <c r="Z512" s="1"/>
      <c r="AA512" s="1"/>
      <c r="AB512" s="1"/>
    </row>
    <row r="513" spans="5:28" ht="14.25" hidden="1" customHeight="1">
      <c r="E513" s="3"/>
      <c r="F513" s="1"/>
      <c r="G513" s="1"/>
      <c r="H513" s="1"/>
      <c r="I513" s="1"/>
      <c r="J513" s="1"/>
      <c r="K513" s="1"/>
      <c r="L513" s="1"/>
      <c r="M513" s="1"/>
      <c r="N513" s="1"/>
      <c r="O513" s="1"/>
      <c r="P513" s="1"/>
      <c r="Q513" s="1"/>
      <c r="R513" s="1"/>
      <c r="S513" s="1"/>
      <c r="T513" s="1"/>
      <c r="U513" s="1"/>
      <c r="V513" s="1"/>
      <c r="W513" s="1"/>
      <c r="X513" s="1"/>
      <c r="Y513" s="1"/>
      <c r="Z513" s="1"/>
      <c r="AA513" s="1"/>
      <c r="AB513" s="1"/>
    </row>
    <row r="514" spans="5:28" ht="14.25" hidden="1" customHeight="1">
      <c r="E514" s="3"/>
      <c r="F514" s="1"/>
      <c r="G514" s="1"/>
      <c r="H514" s="1"/>
      <c r="I514" s="1"/>
      <c r="J514" s="1"/>
      <c r="K514" s="1"/>
      <c r="L514" s="1"/>
      <c r="M514" s="1"/>
      <c r="N514" s="1"/>
      <c r="O514" s="1"/>
      <c r="P514" s="1"/>
      <c r="Q514" s="1"/>
      <c r="R514" s="1"/>
      <c r="S514" s="1"/>
      <c r="T514" s="1"/>
      <c r="U514" s="1"/>
      <c r="V514" s="1"/>
      <c r="W514" s="1"/>
      <c r="X514" s="1"/>
      <c r="Y514" s="1"/>
      <c r="Z514" s="1"/>
      <c r="AA514" s="1"/>
      <c r="AB514" s="1"/>
    </row>
    <row r="515" spans="5:28" ht="14.25" hidden="1" customHeight="1">
      <c r="E515" s="3"/>
      <c r="F515" s="1"/>
      <c r="G515" s="1"/>
      <c r="H515" s="1"/>
      <c r="I515" s="1"/>
      <c r="J515" s="1"/>
      <c r="K515" s="1"/>
      <c r="L515" s="1"/>
      <c r="M515" s="1"/>
      <c r="N515" s="1"/>
      <c r="O515" s="1"/>
      <c r="P515" s="1"/>
      <c r="Q515" s="1"/>
      <c r="R515" s="1"/>
      <c r="S515" s="1"/>
      <c r="T515" s="1"/>
      <c r="U515" s="1"/>
      <c r="V515" s="1"/>
      <c r="W515" s="1"/>
      <c r="X515" s="1"/>
      <c r="Y515" s="1"/>
      <c r="Z515" s="1"/>
      <c r="AA515" s="1"/>
      <c r="AB515" s="1"/>
    </row>
    <row r="516" spans="5:28" ht="14.25" hidden="1" customHeight="1">
      <c r="E516" s="3"/>
      <c r="F516" s="1"/>
      <c r="G516" s="1"/>
      <c r="H516" s="1"/>
      <c r="I516" s="1"/>
      <c r="J516" s="1"/>
      <c r="K516" s="1"/>
      <c r="L516" s="1"/>
      <c r="M516" s="1"/>
      <c r="N516" s="1"/>
      <c r="O516" s="1"/>
      <c r="P516" s="1"/>
      <c r="Q516" s="1"/>
      <c r="R516" s="1"/>
      <c r="S516" s="1"/>
      <c r="T516" s="1"/>
      <c r="U516" s="1"/>
      <c r="V516" s="1"/>
      <c r="W516" s="1"/>
      <c r="X516" s="1"/>
      <c r="Y516" s="1"/>
      <c r="Z516" s="1"/>
      <c r="AA516" s="1"/>
      <c r="AB516" s="1"/>
    </row>
    <row r="517" spans="5:28" ht="14.25" hidden="1" customHeight="1">
      <c r="E517" s="3"/>
      <c r="F517" s="1"/>
      <c r="G517" s="1"/>
      <c r="H517" s="1"/>
      <c r="I517" s="1"/>
      <c r="J517" s="1"/>
      <c r="K517" s="1"/>
      <c r="L517" s="1"/>
      <c r="M517" s="1"/>
      <c r="N517" s="1"/>
      <c r="O517" s="1"/>
      <c r="P517" s="1"/>
      <c r="Q517" s="1"/>
      <c r="R517" s="1"/>
      <c r="S517" s="1"/>
      <c r="T517" s="1"/>
      <c r="U517" s="1"/>
      <c r="V517" s="1"/>
      <c r="W517" s="1"/>
      <c r="X517" s="1"/>
      <c r="Y517" s="1"/>
      <c r="Z517" s="1"/>
      <c r="AA517" s="1"/>
      <c r="AB517" s="1"/>
    </row>
    <row r="518" spans="5:28" ht="14.25" hidden="1" customHeight="1">
      <c r="E518" s="3"/>
      <c r="F518" s="1"/>
      <c r="G518" s="1"/>
      <c r="H518" s="1"/>
      <c r="I518" s="1"/>
      <c r="J518" s="1"/>
      <c r="K518" s="1"/>
      <c r="L518" s="1"/>
      <c r="M518" s="1"/>
      <c r="N518" s="1"/>
      <c r="O518" s="1"/>
      <c r="P518" s="1"/>
      <c r="Q518" s="1"/>
      <c r="R518" s="1"/>
      <c r="S518" s="1"/>
      <c r="T518" s="1"/>
      <c r="U518" s="1"/>
      <c r="V518" s="1"/>
      <c r="W518" s="1"/>
      <c r="X518" s="1"/>
      <c r="Y518" s="1"/>
      <c r="Z518" s="1"/>
      <c r="AA518" s="1"/>
      <c r="AB518" s="1"/>
    </row>
    <row r="519" spans="5:28" ht="14.25" hidden="1" customHeight="1">
      <c r="E519" s="3"/>
      <c r="F519" s="1"/>
      <c r="G519" s="1"/>
      <c r="H519" s="1"/>
      <c r="I519" s="1"/>
      <c r="J519" s="1"/>
      <c r="K519" s="1"/>
      <c r="L519" s="1"/>
      <c r="M519" s="1"/>
      <c r="N519" s="1"/>
      <c r="O519" s="1"/>
      <c r="P519" s="1"/>
      <c r="Q519" s="1"/>
      <c r="R519" s="1"/>
      <c r="S519" s="1"/>
      <c r="T519" s="1"/>
      <c r="U519" s="1"/>
      <c r="V519" s="1"/>
      <c r="W519" s="1"/>
      <c r="X519" s="1"/>
      <c r="Y519" s="1"/>
      <c r="Z519" s="1"/>
      <c r="AA519" s="1"/>
      <c r="AB519" s="1"/>
    </row>
    <row r="520" spans="5:28" ht="14.25" hidden="1" customHeight="1">
      <c r="E520" s="3"/>
      <c r="F520" s="1"/>
      <c r="G520" s="1"/>
      <c r="H520" s="1"/>
      <c r="I520" s="1"/>
      <c r="J520" s="1"/>
      <c r="K520" s="1"/>
      <c r="L520" s="1"/>
      <c r="M520" s="1"/>
      <c r="N520" s="1"/>
      <c r="O520" s="1"/>
      <c r="P520" s="1"/>
      <c r="Q520" s="1"/>
      <c r="R520" s="1"/>
      <c r="S520" s="1"/>
      <c r="T520" s="1"/>
      <c r="U520" s="1"/>
      <c r="V520" s="1"/>
      <c r="W520" s="1"/>
      <c r="X520" s="1"/>
      <c r="Y520" s="1"/>
      <c r="Z520" s="1"/>
      <c r="AA520" s="1"/>
      <c r="AB520" s="1"/>
    </row>
    <row r="521" spans="5:28" ht="14.25" hidden="1" customHeight="1">
      <c r="E521" s="3"/>
      <c r="F521" s="1"/>
      <c r="G521" s="1"/>
      <c r="H521" s="1"/>
      <c r="I521" s="1"/>
      <c r="J521" s="1"/>
      <c r="K521" s="1"/>
      <c r="L521" s="1"/>
      <c r="M521" s="1"/>
      <c r="N521" s="1"/>
      <c r="O521" s="1"/>
      <c r="P521" s="1"/>
      <c r="Q521" s="1"/>
      <c r="R521" s="1"/>
      <c r="S521" s="1"/>
      <c r="T521" s="1"/>
      <c r="U521" s="1"/>
      <c r="V521" s="1"/>
      <c r="W521" s="1"/>
      <c r="X521" s="1"/>
      <c r="Y521" s="1"/>
      <c r="Z521" s="1"/>
      <c r="AA521" s="1"/>
      <c r="AB521" s="1"/>
    </row>
    <row r="522" spans="5:28" ht="14.25" hidden="1" customHeight="1">
      <c r="E522" s="3"/>
      <c r="F522" s="1"/>
      <c r="G522" s="1"/>
      <c r="H522" s="1"/>
      <c r="I522" s="1"/>
      <c r="J522" s="1"/>
      <c r="K522" s="1"/>
      <c r="L522" s="1"/>
      <c r="M522" s="1"/>
      <c r="N522" s="1"/>
      <c r="O522" s="1"/>
      <c r="P522" s="1"/>
      <c r="Q522" s="1"/>
      <c r="R522" s="1"/>
      <c r="S522" s="1"/>
      <c r="T522" s="1"/>
      <c r="U522" s="1"/>
      <c r="V522" s="1"/>
      <c r="W522" s="1"/>
      <c r="X522" s="1"/>
      <c r="Y522" s="1"/>
      <c r="Z522" s="1"/>
      <c r="AA522" s="1"/>
      <c r="AB522" s="1"/>
    </row>
    <row r="523" spans="5:28" ht="14.25" hidden="1" customHeight="1">
      <c r="E523" s="3"/>
      <c r="F523" s="1"/>
      <c r="G523" s="1"/>
      <c r="H523" s="1"/>
      <c r="I523" s="1"/>
      <c r="J523" s="1"/>
      <c r="K523" s="1"/>
      <c r="L523" s="1"/>
      <c r="M523" s="1"/>
      <c r="N523" s="1"/>
      <c r="O523" s="1"/>
      <c r="P523" s="1"/>
      <c r="Q523" s="1"/>
      <c r="R523" s="1"/>
      <c r="S523" s="1"/>
      <c r="T523" s="1"/>
      <c r="U523" s="1"/>
      <c r="V523" s="1"/>
      <c r="W523" s="1"/>
      <c r="X523" s="1"/>
      <c r="Y523" s="1"/>
      <c r="Z523" s="1"/>
      <c r="AA523" s="1"/>
      <c r="AB523" s="1"/>
    </row>
    <row r="524" spans="5:28" ht="14.25" hidden="1" customHeight="1">
      <c r="E524" s="3"/>
      <c r="F524" s="1"/>
      <c r="G524" s="1"/>
      <c r="H524" s="1"/>
      <c r="I524" s="1"/>
      <c r="J524" s="1"/>
      <c r="K524" s="1"/>
      <c r="L524" s="1"/>
      <c r="M524" s="1"/>
      <c r="N524" s="1"/>
      <c r="O524" s="1"/>
      <c r="P524" s="1"/>
      <c r="Q524" s="1"/>
      <c r="R524" s="1"/>
      <c r="S524" s="1"/>
      <c r="T524" s="1"/>
      <c r="U524" s="1"/>
      <c r="V524" s="1"/>
      <c r="W524" s="1"/>
      <c r="X524" s="1"/>
      <c r="Y524" s="1"/>
      <c r="Z524" s="1"/>
      <c r="AA524" s="1"/>
      <c r="AB524" s="1"/>
    </row>
    <row r="525" spans="5:28" ht="14.25" hidden="1" customHeight="1">
      <c r="E525" s="3"/>
      <c r="F525" s="1"/>
      <c r="G525" s="1"/>
      <c r="H525" s="1"/>
      <c r="I525" s="1"/>
      <c r="J525" s="1"/>
      <c r="K525" s="1"/>
      <c r="L525" s="1"/>
      <c r="M525" s="1"/>
      <c r="N525" s="1"/>
      <c r="O525" s="1"/>
      <c r="P525" s="1"/>
      <c r="Q525" s="1"/>
      <c r="R525" s="1"/>
      <c r="S525" s="1"/>
      <c r="T525" s="1"/>
      <c r="U525" s="1"/>
      <c r="V525" s="1"/>
      <c r="W525" s="1"/>
      <c r="X525" s="1"/>
      <c r="Y525" s="1"/>
      <c r="Z525" s="1"/>
      <c r="AA525" s="1"/>
      <c r="AB525" s="1"/>
    </row>
    <row r="526" spans="5:28" ht="14.25" hidden="1" customHeight="1">
      <c r="E526" s="3"/>
      <c r="F526" s="1"/>
      <c r="G526" s="1"/>
      <c r="H526" s="1"/>
      <c r="I526" s="1"/>
      <c r="J526" s="1"/>
      <c r="K526" s="1"/>
      <c r="L526" s="1"/>
      <c r="M526" s="1"/>
      <c r="N526" s="1"/>
      <c r="O526" s="1"/>
      <c r="P526" s="1"/>
      <c r="Q526" s="1"/>
      <c r="R526" s="1"/>
      <c r="S526" s="1"/>
      <c r="T526" s="1"/>
      <c r="U526" s="1"/>
      <c r="V526" s="1"/>
      <c r="W526" s="1"/>
      <c r="X526" s="1"/>
      <c r="Y526" s="1"/>
      <c r="Z526" s="1"/>
      <c r="AA526" s="1"/>
      <c r="AB526" s="1"/>
    </row>
    <row r="527" spans="5:28" ht="14.25" hidden="1" customHeight="1">
      <c r="E527" s="3"/>
      <c r="F527" s="1"/>
      <c r="G527" s="1"/>
      <c r="H527" s="1"/>
      <c r="I527" s="1"/>
      <c r="J527" s="1"/>
      <c r="K527" s="1"/>
      <c r="L527" s="1"/>
      <c r="M527" s="1"/>
      <c r="N527" s="1"/>
      <c r="O527" s="1"/>
      <c r="P527" s="1"/>
      <c r="Q527" s="1"/>
      <c r="R527" s="1"/>
      <c r="S527" s="1"/>
      <c r="T527" s="1"/>
      <c r="U527" s="1"/>
      <c r="V527" s="1"/>
      <c r="W527" s="1"/>
      <c r="X527" s="1"/>
      <c r="Y527" s="1"/>
      <c r="Z527" s="1"/>
      <c r="AA527" s="1"/>
      <c r="AB527" s="1"/>
    </row>
    <row r="528" spans="5:28" ht="14.25" hidden="1" customHeight="1">
      <c r="E528" s="3"/>
      <c r="F528" s="1"/>
      <c r="G528" s="1"/>
      <c r="H528" s="1"/>
      <c r="I528" s="1"/>
      <c r="J528" s="1"/>
      <c r="K528" s="1"/>
      <c r="L528" s="1"/>
      <c r="M528" s="1"/>
      <c r="N528" s="1"/>
      <c r="O528" s="1"/>
      <c r="P528" s="1"/>
      <c r="Q528" s="1"/>
      <c r="R528" s="1"/>
      <c r="S528" s="1"/>
      <c r="T528" s="1"/>
      <c r="U528" s="1"/>
      <c r="V528" s="1"/>
      <c r="W528" s="1"/>
      <c r="X528" s="1"/>
      <c r="Y528" s="1"/>
      <c r="Z528" s="1"/>
      <c r="AA528" s="1"/>
      <c r="AB528" s="1"/>
    </row>
    <row r="529" spans="5:28" ht="14.25" hidden="1" customHeight="1">
      <c r="E529" s="3"/>
      <c r="F529" s="1"/>
      <c r="G529" s="1"/>
      <c r="H529" s="1"/>
      <c r="I529" s="1"/>
      <c r="J529" s="1"/>
      <c r="K529" s="1"/>
      <c r="L529" s="1"/>
      <c r="M529" s="1"/>
      <c r="N529" s="1"/>
      <c r="O529" s="1"/>
      <c r="P529" s="1"/>
      <c r="Q529" s="1"/>
      <c r="R529" s="1"/>
      <c r="S529" s="1"/>
      <c r="T529" s="1"/>
      <c r="U529" s="1"/>
      <c r="V529" s="1"/>
      <c r="W529" s="1"/>
      <c r="X529" s="1"/>
      <c r="Y529" s="1"/>
      <c r="Z529" s="1"/>
      <c r="AA529" s="1"/>
      <c r="AB529" s="1"/>
    </row>
    <row r="530" spans="5:28" ht="14.25" hidden="1" customHeight="1">
      <c r="E530" s="3"/>
      <c r="F530" s="1"/>
      <c r="G530" s="1"/>
      <c r="H530" s="1"/>
      <c r="I530" s="1"/>
      <c r="J530" s="1"/>
      <c r="K530" s="1"/>
      <c r="L530" s="1"/>
      <c r="M530" s="1"/>
      <c r="N530" s="1"/>
      <c r="O530" s="1"/>
      <c r="P530" s="1"/>
      <c r="Q530" s="1"/>
      <c r="R530" s="1"/>
      <c r="S530" s="1"/>
      <c r="T530" s="1"/>
      <c r="U530" s="1"/>
      <c r="V530" s="1"/>
      <c r="W530" s="1"/>
      <c r="X530" s="1"/>
      <c r="Y530" s="1"/>
      <c r="Z530" s="1"/>
      <c r="AA530" s="1"/>
      <c r="AB530" s="1"/>
    </row>
    <row r="531" spans="5:28" ht="14.25" hidden="1" customHeight="1">
      <c r="E531" s="3"/>
      <c r="F531" s="1"/>
      <c r="G531" s="1"/>
      <c r="H531" s="1"/>
      <c r="I531" s="1"/>
      <c r="J531" s="1"/>
      <c r="K531" s="1"/>
      <c r="L531" s="1"/>
      <c r="M531" s="1"/>
      <c r="N531" s="1"/>
      <c r="O531" s="1"/>
      <c r="P531" s="1"/>
      <c r="Q531" s="1"/>
      <c r="R531" s="1"/>
      <c r="S531" s="1"/>
      <c r="T531" s="1"/>
      <c r="U531" s="1"/>
      <c r="V531" s="1"/>
      <c r="W531" s="1"/>
      <c r="X531" s="1"/>
      <c r="Y531" s="1"/>
      <c r="Z531" s="1"/>
      <c r="AA531" s="1"/>
      <c r="AB531" s="1"/>
    </row>
    <row r="532" spans="5:28" ht="14.25" hidden="1" customHeight="1">
      <c r="E532" s="3"/>
      <c r="F532" s="1"/>
      <c r="G532" s="1"/>
      <c r="H532" s="1"/>
      <c r="I532" s="1"/>
      <c r="J532" s="1"/>
      <c r="K532" s="1"/>
      <c r="L532" s="1"/>
      <c r="M532" s="1"/>
      <c r="N532" s="1"/>
      <c r="O532" s="1"/>
      <c r="P532" s="1"/>
      <c r="Q532" s="1"/>
      <c r="R532" s="1"/>
      <c r="S532" s="1"/>
      <c r="T532" s="1"/>
      <c r="U532" s="1"/>
      <c r="V532" s="1"/>
      <c r="W532" s="1"/>
      <c r="X532" s="1"/>
      <c r="Y532" s="1"/>
      <c r="Z532" s="1"/>
      <c r="AA532" s="1"/>
      <c r="AB532" s="1"/>
    </row>
    <row r="533" spans="5:28" ht="14.25" hidden="1" customHeight="1">
      <c r="E533" s="3"/>
      <c r="F533" s="1"/>
      <c r="G533" s="1"/>
      <c r="H533" s="1"/>
      <c r="I533" s="1"/>
      <c r="J533" s="1"/>
      <c r="K533" s="1"/>
      <c r="L533" s="1"/>
      <c r="M533" s="1"/>
      <c r="N533" s="1"/>
      <c r="O533" s="1"/>
      <c r="P533" s="1"/>
      <c r="Q533" s="1"/>
      <c r="R533" s="1"/>
      <c r="S533" s="1"/>
      <c r="T533" s="1"/>
      <c r="U533" s="1"/>
      <c r="V533" s="1"/>
      <c r="W533" s="1"/>
      <c r="X533" s="1"/>
      <c r="Y533" s="1"/>
      <c r="Z533" s="1"/>
      <c r="AA533" s="1"/>
      <c r="AB533" s="1"/>
    </row>
    <row r="534" spans="5:28" ht="14.25" hidden="1" customHeight="1">
      <c r="E534" s="3"/>
      <c r="F534" s="1"/>
      <c r="G534" s="1"/>
      <c r="H534" s="1"/>
      <c r="I534" s="1"/>
      <c r="J534" s="1"/>
      <c r="K534" s="1"/>
      <c r="L534" s="1"/>
      <c r="M534" s="1"/>
      <c r="N534" s="1"/>
      <c r="O534" s="1"/>
      <c r="P534" s="1"/>
      <c r="Q534" s="1"/>
      <c r="R534" s="1"/>
      <c r="S534" s="1"/>
      <c r="T534" s="1"/>
      <c r="U534" s="1"/>
      <c r="V534" s="1"/>
      <c r="W534" s="1"/>
      <c r="X534" s="1"/>
      <c r="Y534" s="1"/>
      <c r="Z534" s="1"/>
      <c r="AA534" s="1"/>
      <c r="AB534" s="1"/>
    </row>
    <row r="535" spans="5:28" ht="14.25" hidden="1" customHeight="1">
      <c r="E535" s="3"/>
      <c r="F535" s="1"/>
      <c r="G535" s="1"/>
      <c r="H535" s="1"/>
      <c r="I535" s="1"/>
      <c r="J535" s="1"/>
      <c r="K535" s="1"/>
      <c r="L535" s="1"/>
      <c r="M535" s="1"/>
      <c r="N535" s="1"/>
      <c r="O535" s="1"/>
      <c r="P535" s="1"/>
      <c r="Q535" s="1"/>
      <c r="R535" s="1"/>
      <c r="S535" s="1"/>
      <c r="T535" s="1"/>
      <c r="U535" s="1"/>
      <c r="V535" s="1"/>
      <c r="W535" s="1"/>
      <c r="X535" s="1"/>
      <c r="Y535" s="1"/>
      <c r="Z535" s="1"/>
      <c r="AA535" s="1"/>
      <c r="AB535" s="1"/>
    </row>
    <row r="536" spans="5:28" ht="14.25" hidden="1" customHeight="1">
      <c r="E536" s="3"/>
      <c r="F536" s="1"/>
      <c r="G536" s="1"/>
      <c r="H536" s="1"/>
      <c r="I536" s="1"/>
      <c r="J536" s="1"/>
      <c r="K536" s="1"/>
      <c r="L536" s="1"/>
      <c r="M536" s="1"/>
      <c r="N536" s="1"/>
      <c r="O536" s="1"/>
      <c r="P536" s="1"/>
      <c r="Q536" s="1"/>
      <c r="R536" s="1"/>
      <c r="S536" s="1"/>
      <c r="T536" s="1"/>
      <c r="U536" s="1"/>
      <c r="V536" s="1"/>
      <c r="W536" s="1"/>
      <c r="X536" s="1"/>
      <c r="Y536" s="1"/>
      <c r="Z536" s="1"/>
      <c r="AA536" s="1"/>
      <c r="AB536" s="1"/>
    </row>
    <row r="537" spans="5:28" ht="14.25" hidden="1" customHeight="1">
      <c r="E537" s="3"/>
      <c r="F537" s="1"/>
      <c r="G537" s="1"/>
      <c r="H537" s="1"/>
      <c r="I537" s="1"/>
      <c r="J537" s="1"/>
      <c r="K537" s="1"/>
      <c r="L537" s="1"/>
      <c r="M537" s="1"/>
      <c r="N537" s="1"/>
      <c r="O537" s="1"/>
      <c r="P537" s="1"/>
      <c r="Q537" s="1"/>
      <c r="R537" s="1"/>
      <c r="S537" s="1"/>
      <c r="T537" s="1"/>
      <c r="U537" s="1"/>
      <c r="V537" s="1"/>
      <c r="W537" s="1"/>
      <c r="X537" s="1"/>
      <c r="Y537" s="1"/>
      <c r="Z537" s="1"/>
      <c r="AA537" s="1"/>
      <c r="AB537" s="1"/>
    </row>
    <row r="538" spans="5:28" ht="14.25" hidden="1" customHeight="1">
      <c r="E538" s="3"/>
      <c r="F538" s="1"/>
      <c r="G538" s="1"/>
      <c r="H538" s="1"/>
      <c r="I538" s="1"/>
      <c r="J538" s="1"/>
      <c r="K538" s="1"/>
      <c r="L538" s="1"/>
      <c r="M538" s="1"/>
      <c r="N538" s="1"/>
      <c r="O538" s="1"/>
      <c r="P538" s="1"/>
      <c r="Q538" s="1"/>
      <c r="R538" s="1"/>
      <c r="S538" s="1"/>
      <c r="T538" s="1"/>
      <c r="U538" s="1"/>
      <c r="V538" s="1"/>
      <c r="W538" s="1"/>
      <c r="X538" s="1"/>
      <c r="Y538" s="1"/>
      <c r="Z538" s="1"/>
      <c r="AA538" s="1"/>
      <c r="AB538" s="1"/>
    </row>
    <row r="539" spans="5:28" ht="14.25" hidden="1" customHeight="1">
      <c r="E539" s="3"/>
      <c r="F539" s="1"/>
      <c r="G539" s="1"/>
      <c r="H539" s="1"/>
      <c r="I539" s="1"/>
      <c r="J539" s="1"/>
      <c r="K539" s="1"/>
      <c r="L539" s="1"/>
      <c r="M539" s="1"/>
      <c r="N539" s="1"/>
      <c r="O539" s="1"/>
      <c r="P539" s="1"/>
      <c r="Q539" s="1"/>
      <c r="R539" s="1"/>
      <c r="S539" s="1"/>
      <c r="T539" s="1"/>
      <c r="U539" s="1"/>
      <c r="V539" s="1"/>
      <c r="W539" s="1"/>
      <c r="X539" s="1"/>
      <c r="Y539" s="1"/>
      <c r="Z539" s="1"/>
      <c r="AA539" s="1"/>
      <c r="AB539" s="1"/>
    </row>
    <row r="540" spans="5:28" ht="14.25" hidden="1" customHeight="1">
      <c r="E540" s="3"/>
      <c r="F540" s="1"/>
      <c r="G540" s="1"/>
      <c r="H540" s="1"/>
      <c r="I540" s="1"/>
      <c r="J540" s="1"/>
      <c r="K540" s="1"/>
      <c r="L540" s="1"/>
      <c r="M540" s="1"/>
      <c r="N540" s="1"/>
      <c r="O540" s="1"/>
      <c r="P540" s="1"/>
      <c r="Q540" s="1"/>
      <c r="R540" s="1"/>
      <c r="S540" s="1"/>
      <c r="T540" s="1"/>
      <c r="U540" s="1"/>
      <c r="V540" s="1"/>
      <c r="W540" s="1"/>
      <c r="X540" s="1"/>
      <c r="Y540" s="1"/>
      <c r="Z540" s="1"/>
      <c r="AA540" s="1"/>
      <c r="AB540" s="1"/>
    </row>
    <row r="541" spans="5:28" ht="14.25" hidden="1" customHeight="1">
      <c r="E541" s="3"/>
      <c r="F541" s="1"/>
      <c r="G541" s="1"/>
      <c r="H541" s="1"/>
      <c r="I541" s="1"/>
      <c r="J541" s="1"/>
      <c r="K541" s="1"/>
      <c r="L541" s="1"/>
      <c r="M541" s="1"/>
      <c r="N541" s="1"/>
      <c r="O541" s="1"/>
      <c r="P541" s="1"/>
      <c r="Q541" s="1"/>
      <c r="R541" s="1"/>
      <c r="S541" s="1"/>
      <c r="T541" s="1"/>
      <c r="U541" s="1"/>
      <c r="V541" s="1"/>
      <c r="W541" s="1"/>
      <c r="X541" s="1"/>
      <c r="Y541" s="1"/>
      <c r="Z541" s="1"/>
      <c r="AA541" s="1"/>
      <c r="AB541" s="1"/>
    </row>
    <row r="542" spans="5:28" ht="14.25" hidden="1" customHeight="1">
      <c r="E542" s="3"/>
      <c r="F542" s="1"/>
      <c r="G542" s="1"/>
      <c r="H542" s="1"/>
      <c r="I542" s="1"/>
      <c r="J542" s="1"/>
      <c r="K542" s="1"/>
      <c r="L542" s="1"/>
      <c r="M542" s="1"/>
      <c r="N542" s="1"/>
      <c r="O542" s="1"/>
      <c r="P542" s="1"/>
      <c r="Q542" s="1"/>
      <c r="R542" s="1"/>
      <c r="S542" s="1"/>
      <c r="T542" s="1"/>
      <c r="U542" s="1"/>
      <c r="V542" s="1"/>
      <c r="W542" s="1"/>
      <c r="X542" s="1"/>
      <c r="Y542" s="1"/>
      <c r="Z542" s="1"/>
      <c r="AA542" s="1"/>
      <c r="AB542" s="1"/>
    </row>
    <row r="543" spans="5:28" ht="14.25" hidden="1" customHeight="1">
      <c r="E543" s="3"/>
      <c r="F543" s="1"/>
      <c r="G543" s="1"/>
      <c r="H543" s="1"/>
      <c r="I543" s="1"/>
      <c r="J543" s="1"/>
      <c r="K543" s="1"/>
      <c r="L543" s="1"/>
      <c r="M543" s="1"/>
      <c r="N543" s="1"/>
      <c r="O543" s="1"/>
      <c r="P543" s="1"/>
      <c r="Q543" s="1"/>
      <c r="R543" s="1"/>
      <c r="S543" s="1"/>
      <c r="T543" s="1"/>
      <c r="U543" s="1"/>
      <c r="V543" s="1"/>
      <c r="W543" s="1"/>
      <c r="X543" s="1"/>
      <c r="Y543" s="1"/>
      <c r="Z543" s="1"/>
      <c r="AA543" s="1"/>
      <c r="AB543" s="1"/>
    </row>
    <row r="544" spans="5:28" ht="14.25" hidden="1" customHeight="1">
      <c r="E544" s="3"/>
      <c r="F544" s="1"/>
      <c r="G544" s="1"/>
      <c r="H544" s="1"/>
      <c r="I544" s="1"/>
      <c r="J544" s="1"/>
      <c r="K544" s="1"/>
      <c r="L544" s="1"/>
      <c r="M544" s="1"/>
      <c r="N544" s="1"/>
      <c r="O544" s="1"/>
      <c r="P544" s="1"/>
      <c r="Q544" s="1"/>
      <c r="R544" s="1"/>
      <c r="S544" s="1"/>
      <c r="T544" s="1"/>
      <c r="U544" s="1"/>
      <c r="V544" s="1"/>
      <c r="W544" s="1"/>
      <c r="X544" s="1"/>
      <c r="Y544" s="1"/>
      <c r="Z544" s="1"/>
      <c r="AA544" s="1"/>
      <c r="AB544" s="1"/>
    </row>
    <row r="545" spans="5:28" ht="14.25" hidden="1" customHeight="1">
      <c r="E545" s="3"/>
      <c r="F545" s="1"/>
      <c r="G545" s="1"/>
      <c r="H545" s="1"/>
      <c r="I545" s="1"/>
      <c r="J545" s="1"/>
      <c r="K545" s="1"/>
      <c r="L545" s="1"/>
      <c r="M545" s="1"/>
      <c r="N545" s="1"/>
      <c r="O545" s="1"/>
      <c r="P545" s="1"/>
      <c r="Q545" s="1"/>
      <c r="R545" s="1"/>
      <c r="S545" s="1"/>
      <c r="T545" s="1"/>
      <c r="U545" s="1"/>
      <c r="V545" s="1"/>
      <c r="W545" s="1"/>
      <c r="X545" s="1"/>
      <c r="Y545" s="1"/>
      <c r="Z545" s="1"/>
      <c r="AA545" s="1"/>
      <c r="AB545" s="1"/>
    </row>
    <row r="546" spans="5:28" ht="14.25" hidden="1" customHeight="1">
      <c r="E546" s="3"/>
      <c r="F546" s="1"/>
      <c r="G546" s="1"/>
      <c r="H546" s="1"/>
      <c r="I546" s="1"/>
      <c r="J546" s="1"/>
      <c r="K546" s="1"/>
      <c r="L546" s="1"/>
      <c r="M546" s="1"/>
      <c r="N546" s="1"/>
      <c r="O546" s="1"/>
      <c r="P546" s="1"/>
      <c r="Q546" s="1"/>
      <c r="R546" s="1"/>
      <c r="S546" s="1"/>
      <c r="T546" s="1"/>
      <c r="U546" s="1"/>
      <c r="V546" s="1"/>
      <c r="W546" s="1"/>
      <c r="X546" s="1"/>
      <c r="Y546" s="1"/>
      <c r="Z546" s="1"/>
      <c r="AA546" s="1"/>
      <c r="AB546" s="1"/>
    </row>
    <row r="547" spans="5:28" ht="14.25" hidden="1" customHeight="1">
      <c r="E547" s="3"/>
      <c r="F547" s="1"/>
      <c r="G547" s="1"/>
      <c r="H547" s="1"/>
      <c r="I547" s="1"/>
      <c r="J547" s="1"/>
      <c r="K547" s="1"/>
      <c r="L547" s="1"/>
      <c r="M547" s="1"/>
      <c r="N547" s="1"/>
      <c r="O547" s="1"/>
      <c r="P547" s="1"/>
      <c r="Q547" s="1"/>
      <c r="R547" s="1"/>
      <c r="S547" s="1"/>
      <c r="T547" s="1"/>
      <c r="U547" s="1"/>
      <c r="V547" s="1"/>
      <c r="W547" s="1"/>
      <c r="X547" s="1"/>
      <c r="Y547" s="1"/>
      <c r="Z547" s="1"/>
      <c r="AA547" s="1"/>
      <c r="AB547" s="1"/>
    </row>
    <row r="548" spans="5:28" ht="14.25" hidden="1" customHeight="1">
      <c r="E548" s="3"/>
      <c r="F548" s="1"/>
      <c r="G548" s="1"/>
      <c r="H548" s="1"/>
      <c r="I548" s="1"/>
      <c r="J548" s="1"/>
      <c r="K548" s="1"/>
      <c r="L548" s="1"/>
      <c r="M548" s="1"/>
      <c r="N548" s="1"/>
      <c r="O548" s="1"/>
      <c r="P548" s="1"/>
      <c r="Q548" s="1"/>
      <c r="R548" s="1"/>
      <c r="S548" s="1"/>
      <c r="T548" s="1"/>
      <c r="U548" s="1"/>
      <c r="V548" s="1"/>
      <c r="W548" s="1"/>
      <c r="X548" s="1"/>
      <c r="Y548" s="1"/>
      <c r="Z548" s="1"/>
      <c r="AA548" s="1"/>
      <c r="AB548" s="1"/>
    </row>
    <row r="549" spans="5:28" ht="14.25" hidden="1" customHeight="1">
      <c r="E549" s="3"/>
      <c r="F549" s="1"/>
      <c r="G549" s="1"/>
      <c r="H549" s="1"/>
      <c r="I549" s="1"/>
      <c r="J549" s="1"/>
      <c r="K549" s="1"/>
      <c r="L549" s="1"/>
      <c r="M549" s="1"/>
      <c r="N549" s="1"/>
      <c r="O549" s="1"/>
      <c r="P549" s="1"/>
      <c r="Q549" s="1"/>
      <c r="R549" s="1"/>
      <c r="S549" s="1"/>
      <c r="T549" s="1"/>
      <c r="U549" s="1"/>
      <c r="V549" s="1"/>
      <c r="W549" s="1"/>
      <c r="X549" s="1"/>
      <c r="Y549" s="1"/>
      <c r="Z549" s="1"/>
      <c r="AA549" s="1"/>
      <c r="AB549" s="1"/>
    </row>
    <row r="550" spans="5:28" ht="14.25" hidden="1" customHeight="1">
      <c r="E550" s="3"/>
      <c r="F550" s="1"/>
      <c r="G550" s="1"/>
      <c r="H550" s="1"/>
      <c r="I550" s="1"/>
      <c r="J550" s="1"/>
      <c r="K550" s="1"/>
      <c r="L550" s="1"/>
      <c r="M550" s="1"/>
      <c r="N550" s="1"/>
      <c r="O550" s="1"/>
      <c r="P550" s="1"/>
      <c r="Q550" s="1"/>
      <c r="R550" s="1"/>
      <c r="S550" s="1"/>
      <c r="T550" s="1"/>
      <c r="U550" s="1"/>
      <c r="V550" s="1"/>
      <c r="W550" s="1"/>
      <c r="X550" s="1"/>
      <c r="Y550" s="1"/>
      <c r="Z550" s="1"/>
      <c r="AA550" s="1"/>
      <c r="AB550" s="1"/>
    </row>
    <row r="551" spans="5:28" ht="14.25" hidden="1" customHeight="1">
      <c r="E551" s="3"/>
      <c r="F551" s="1"/>
      <c r="G551" s="1"/>
      <c r="H551" s="1"/>
      <c r="I551" s="1"/>
      <c r="J551" s="1"/>
      <c r="K551" s="1"/>
      <c r="L551" s="1"/>
      <c r="M551" s="1"/>
      <c r="N551" s="1"/>
      <c r="O551" s="1"/>
      <c r="P551" s="1"/>
      <c r="Q551" s="1"/>
      <c r="R551" s="1"/>
      <c r="S551" s="1"/>
      <c r="T551" s="1"/>
      <c r="U551" s="1"/>
      <c r="V551" s="1"/>
      <c r="W551" s="1"/>
      <c r="X551" s="1"/>
      <c r="Y551" s="1"/>
      <c r="Z551" s="1"/>
      <c r="AA551" s="1"/>
      <c r="AB551" s="1"/>
    </row>
    <row r="552" spans="5:28" ht="14.25" hidden="1" customHeight="1">
      <c r="E552" s="3"/>
      <c r="F552" s="1"/>
      <c r="G552" s="1"/>
      <c r="H552" s="1"/>
      <c r="I552" s="1"/>
      <c r="J552" s="1"/>
      <c r="K552" s="1"/>
      <c r="L552" s="1"/>
      <c r="M552" s="1"/>
      <c r="N552" s="1"/>
      <c r="O552" s="1"/>
      <c r="P552" s="1"/>
      <c r="Q552" s="1"/>
      <c r="R552" s="1"/>
      <c r="S552" s="1"/>
      <c r="T552" s="1"/>
      <c r="U552" s="1"/>
      <c r="V552" s="1"/>
      <c r="W552" s="1"/>
      <c r="X552" s="1"/>
      <c r="Y552" s="1"/>
      <c r="Z552" s="1"/>
      <c r="AA552" s="1"/>
      <c r="AB552" s="1"/>
    </row>
    <row r="553" spans="5:28" ht="14.25" hidden="1" customHeight="1">
      <c r="E553" s="3"/>
      <c r="F553" s="1"/>
      <c r="G553" s="1"/>
      <c r="H553" s="1"/>
      <c r="I553" s="1"/>
      <c r="J553" s="1"/>
      <c r="K553" s="1"/>
      <c r="L553" s="1"/>
      <c r="M553" s="1"/>
      <c r="N553" s="1"/>
      <c r="O553" s="1"/>
      <c r="P553" s="1"/>
      <c r="Q553" s="1"/>
      <c r="R553" s="1"/>
      <c r="S553" s="1"/>
      <c r="T553" s="1"/>
      <c r="U553" s="1"/>
      <c r="V553" s="1"/>
      <c r="W553" s="1"/>
      <c r="X553" s="1"/>
      <c r="Y553" s="1"/>
      <c r="Z553" s="1"/>
      <c r="AA553" s="1"/>
      <c r="AB553" s="1"/>
    </row>
    <row r="554" spans="5:28" ht="14.25" hidden="1" customHeight="1">
      <c r="E554" s="3"/>
      <c r="F554" s="1"/>
      <c r="G554" s="1"/>
      <c r="H554" s="1"/>
      <c r="I554" s="1"/>
      <c r="J554" s="1"/>
      <c r="K554" s="1"/>
      <c r="L554" s="1"/>
      <c r="M554" s="1"/>
      <c r="N554" s="1"/>
      <c r="O554" s="1"/>
      <c r="P554" s="1"/>
      <c r="Q554" s="1"/>
      <c r="R554" s="1"/>
      <c r="S554" s="1"/>
      <c r="T554" s="1"/>
      <c r="U554" s="1"/>
      <c r="V554" s="1"/>
      <c r="W554" s="1"/>
      <c r="X554" s="1"/>
      <c r="Y554" s="1"/>
      <c r="Z554" s="1"/>
      <c r="AA554" s="1"/>
      <c r="AB554" s="1"/>
    </row>
    <row r="555" spans="5:28" ht="14.25" hidden="1" customHeight="1">
      <c r="E555" s="3"/>
      <c r="F555" s="1"/>
      <c r="G555" s="1"/>
      <c r="H555" s="1"/>
      <c r="I555" s="1"/>
      <c r="J555" s="1"/>
      <c r="K555" s="1"/>
      <c r="L555" s="1"/>
      <c r="M555" s="1"/>
      <c r="N555" s="1"/>
      <c r="O555" s="1"/>
      <c r="P555" s="1"/>
      <c r="Q555" s="1"/>
      <c r="R555" s="1"/>
      <c r="S555" s="1"/>
      <c r="T555" s="1"/>
      <c r="U555" s="1"/>
      <c r="V555" s="1"/>
      <c r="W555" s="1"/>
      <c r="X555" s="1"/>
      <c r="Y555" s="1"/>
      <c r="Z555" s="1"/>
      <c r="AA555" s="1"/>
      <c r="AB555" s="1"/>
    </row>
    <row r="556" spans="5:28" ht="14.25" hidden="1" customHeight="1">
      <c r="E556" s="3"/>
      <c r="F556" s="1"/>
      <c r="G556" s="1"/>
      <c r="H556" s="1"/>
      <c r="I556" s="1"/>
      <c r="J556" s="1"/>
      <c r="K556" s="1"/>
      <c r="L556" s="1"/>
      <c r="M556" s="1"/>
      <c r="N556" s="1"/>
      <c r="O556" s="1"/>
      <c r="P556" s="1"/>
      <c r="Q556" s="1"/>
      <c r="R556" s="1"/>
      <c r="S556" s="1"/>
      <c r="T556" s="1"/>
      <c r="U556" s="1"/>
      <c r="V556" s="1"/>
      <c r="W556" s="1"/>
      <c r="X556" s="1"/>
      <c r="Y556" s="1"/>
      <c r="Z556" s="1"/>
      <c r="AA556" s="1"/>
      <c r="AB556" s="1"/>
    </row>
    <row r="557" spans="5:28" ht="14.25" hidden="1" customHeight="1">
      <c r="E557" s="3"/>
      <c r="F557" s="1"/>
      <c r="G557" s="1"/>
      <c r="H557" s="1"/>
      <c r="I557" s="1"/>
      <c r="J557" s="1"/>
      <c r="K557" s="1"/>
      <c r="L557" s="1"/>
      <c r="M557" s="1"/>
      <c r="N557" s="1"/>
      <c r="O557" s="1"/>
      <c r="P557" s="1"/>
      <c r="Q557" s="1"/>
      <c r="R557" s="1"/>
      <c r="S557" s="1"/>
      <c r="T557" s="1"/>
      <c r="U557" s="1"/>
      <c r="V557" s="1"/>
      <c r="W557" s="1"/>
      <c r="X557" s="1"/>
      <c r="Y557" s="1"/>
      <c r="Z557" s="1"/>
      <c r="AA557" s="1"/>
      <c r="AB557" s="1"/>
    </row>
    <row r="558" spans="5:28" ht="14.25" hidden="1" customHeight="1">
      <c r="E558" s="3"/>
      <c r="F558" s="1"/>
      <c r="G558" s="1"/>
      <c r="H558" s="1"/>
      <c r="I558" s="1"/>
      <c r="J558" s="1"/>
      <c r="K558" s="1"/>
      <c r="L558" s="1"/>
      <c r="M558" s="1"/>
      <c r="N558" s="1"/>
      <c r="O558" s="1"/>
      <c r="P558" s="1"/>
      <c r="Q558" s="1"/>
      <c r="R558" s="1"/>
      <c r="S558" s="1"/>
      <c r="T558" s="1"/>
      <c r="U558" s="1"/>
      <c r="V558" s="1"/>
      <c r="W558" s="1"/>
      <c r="X558" s="1"/>
      <c r="Y558" s="1"/>
      <c r="Z558" s="1"/>
      <c r="AA558" s="1"/>
      <c r="AB558" s="1"/>
    </row>
    <row r="559" spans="5:28" ht="14.25" hidden="1" customHeight="1">
      <c r="E559" s="3"/>
      <c r="F559" s="1"/>
      <c r="G559" s="1"/>
      <c r="H559" s="1"/>
      <c r="I559" s="1"/>
      <c r="J559" s="1"/>
      <c r="K559" s="1"/>
      <c r="L559" s="1"/>
      <c r="M559" s="1"/>
      <c r="N559" s="1"/>
      <c r="O559" s="1"/>
      <c r="P559" s="1"/>
      <c r="Q559" s="1"/>
      <c r="R559" s="1"/>
      <c r="S559" s="1"/>
      <c r="T559" s="1"/>
      <c r="U559" s="1"/>
      <c r="V559" s="1"/>
      <c r="W559" s="1"/>
      <c r="X559" s="1"/>
      <c r="Y559" s="1"/>
      <c r="Z559" s="1"/>
      <c r="AA559" s="1"/>
      <c r="AB559" s="1"/>
    </row>
    <row r="560" spans="5:28" ht="14.25" hidden="1" customHeight="1">
      <c r="E560" s="3"/>
      <c r="F560" s="1"/>
      <c r="G560" s="1"/>
      <c r="H560" s="1"/>
      <c r="I560" s="1"/>
      <c r="J560" s="1"/>
      <c r="K560" s="1"/>
      <c r="L560" s="1"/>
      <c r="M560" s="1"/>
      <c r="N560" s="1"/>
      <c r="O560" s="1"/>
      <c r="P560" s="1"/>
      <c r="Q560" s="1"/>
      <c r="R560" s="1"/>
      <c r="S560" s="1"/>
      <c r="T560" s="1"/>
      <c r="U560" s="1"/>
      <c r="V560" s="1"/>
      <c r="W560" s="1"/>
      <c r="X560" s="1"/>
      <c r="Y560" s="1"/>
      <c r="Z560" s="1"/>
      <c r="AA560" s="1"/>
      <c r="AB560" s="1"/>
    </row>
    <row r="561" spans="5:28" ht="14.25" hidden="1" customHeight="1">
      <c r="E561" s="3"/>
      <c r="F561" s="1"/>
      <c r="G561" s="1"/>
      <c r="H561" s="1"/>
      <c r="I561" s="1"/>
      <c r="J561" s="1"/>
      <c r="K561" s="1"/>
      <c r="L561" s="1"/>
      <c r="M561" s="1"/>
      <c r="N561" s="1"/>
      <c r="O561" s="1"/>
      <c r="P561" s="1"/>
      <c r="Q561" s="1"/>
      <c r="R561" s="1"/>
      <c r="S561" s="1"/>
      <c r="T561" s="1"/>
      <c r="U561" s="1"/>
      <c r="V561" s="1"/>
      <c r="W561" s="1"/>
      <c r="X561" s="1"/>
      <c r="Y561" s="1"/>
      <c r="Z561" s="1"/>
      <c r="AA561" s="1"/>
      <c r="AB561" s="1"/>
    </row>
    <row r="562" spans="5:28" ht="14.25" hidden="1" customHeight="1">
      <c r="E562" s="3"/>
      <c r="F562" s="1"/>
      <c r="G562" s="1"/>
      <c r="H562" s="1"/>
      <c r="I562" s="1"/>
      <c r="J562" s="1"/>
      <c r="K562" s="1"/>
      <c r="L562" s="1"/>
      <c r="M562" s="1"/>
      <c r="N562" s="1"/>
      <c r="O562" s="1"/>
      <c r="P562" s="1"/>
      <c r="Q562" s="1"/>
      <c r="R562" s="1"/>
      <c r="S562" s="1"/>
      <c r="T562" s="1"/>
      <c r="U562" s="1"/>
      <c r="V562" s="1"/>
      <c r="W562" s="1"/>
      <c r="X562" s="1"/>
      <c r="Y562" s="1"/>
      <c r="Z562" s="1"/>
      <c r="AA562" s="1"/>
      <c r="AB562" s="1"/>
    </row>
    <row r="563" spans="5:28" ht="14.25" hidden="1" customHeight="1">
      <c r="E563" s="3"/>
      <c r="F563" s="1"/>
      <c r="G563" s="1"/>
      <c r="H563" s="1"/>
      <c r="I563" s="1"/>
      <c r="J563" s="1"/>
      <c r="K563" s="1"/>
      <c r="L563" s="1"/>
      <c r="M563" s="1"/>
      <c r="N563" s="1"/>
      <c r="O563" s="1"/>
      <c r="P563" s="1"/>
      <c r="Q563" s="1"/>
      <c r="R563" s="1"/>
      <c r="S563" s="1"/>
      <c r="T563" s="1"/>
      <c r="U563" s="1"/>
      <c r="V563" s="1"/>
      <c r="W563" s="1"/>
      <c r="X563" s="1"/>
      <c r="Y563" s="1"/>
      <c r="Z563" s="1"/>
      <c r="AA563" s="1"/>
      <c r="AB563" s="1"/>
    </row>
    <row r="564" spans="5:28" ht="14.25" hidden="1" customHeight="1">
      <c r="E564" s="3"/>
      <c r="F564" s="1"/>
      <c r="G564" s="1"/>
      <c r="H564" s="1"/>
      <c r="I564" s="1"/>
      <c r="J564" s="1"/>
      <c r="K564" s="1"/>
      <c r="L564" s="1"/>
      <c r="M564" s="1"/>
      <c r="N564" s="1"/>
      <c r="O564" s="1"/>
      <c r="P564" s="1"/>
      <c r="Q564" s="1"/>
      <c r="R564" s="1"/>
      <c r="S564" s="1"/>
      <c r="T564" s="1"/>
      <c r="U564" s="1"/>
      <c r="V564" s="1"/>
      <c r="W564" s="1"/>
      <c r="X564" s="1"/>
      <c r="Y564" s="1"/>
      <c r="Z564" s="1"/>
      <c r="AA564" s="1"/>
      <c r="AB564" s="1"/>
    </row>
    <row r="565" spans="5:28" ht="14.25" hidden="1" customHeight="1">
      <c r="E565" s="3"/>
      <c r="F565" s="1"/>
      <c r="G565" s="1"/>
      <c r="H565" s="1"/>
      <c r="I565" s="1"/>
      <c r="J565" s="1"/>
      <c r="K565" s="1"/>
      <c r="L565" s="1"/>
      <c r="M565" s="1"/>
      <c r="N565" s="1"/>
      <c r="O565" s="1"/>
      <c r="P565" s="1"/>
      <c r="Q565" s="1"/>
      <c r="R565" s="1"/>
      <c r="S565" s="1"/>
      <c r="T565" s="1"/>
      <c r="U565" s="1"/>
      <c r="V565" s="1"/>
      <c r="W565" s="1"/>
      <c r="X565" s="1"/>
      <c r="Y565" s="1"/>
      <c r="Z565" s="1"/>
      <c r="AA565" s="1"/>
      <c r="AB565" s="1"/>
    </row>
    <row r="566" spans="5:28" ht="14.25" hidden="1" customHeight="1">
      <c r="E566" s="3"/>
      <c r="F566" s="1"/>
      <c r="G566" s="1"/>
      <c r="H566" s="1"/>
      <c r="I566" s="1"/>
      <c r="J566" s="1"/>
      <c r="K566" s="1"/>
      <c r="L566" s="1"/>
      <c r="M566" s="1"/>
      <c r="N566" s="1"/>
      <c r="O566" s="1"/>
      <c r="P566" s="1"/>
      <c r="Q566" s="1"/>
      <c r="R566" s="1"/>
      <c r="S566" s="1"/>
      <c r="T566" s="1"/>
      <c r="U566" s="1"/>
      <c r="V566" s="1"/>
      <c r="W566" s="1"/>
      <c r="X566" s="1"/>
      <c r="Y566" s="1"/>
      <c r="Z566" s="1"/>
      <c r="AA566" s="1"/>
      <c r="AB566" s="1"/>
    </row>
    <row r="567" spans="5:28" ht="14.25" hidden="1" customHeight="1">
      <c r="E567" s="3"/>
      <c r="F567" s="1"/>
      <c r="G567" s="1"/>
      <c r="H567" s="1"/>
      <c r="I567" s="1"/>
      <c r="J567" s="1"/>
      <c r="K567" s="1"/>
      <c r="L567" s="1"/>
      <c r="M567" s="1"/>
      <c r="N567" s="1"/>
      <c r="O567" s="1"/>
      <c r="P567" s="1"/>
      <c r="Q567" s="1"/>
      <c r="R567" s="1"/>
      <c r="S567" s="1"/>
      <c r="T567" s="1"/>
      <c r="U567" s="1"/>
      <c r="V567" s="1"/>
      <c r="W567" s="1"/>
      <c r="X567" s="1"/>
      <c r="Y567" s="1"/>
      <c r="Z567" s="1"/>
      <c r="AA567" s="1"/>
      <c r="AB567" s="1"/>
    </row>
    <row r="568" spans="5:28" ht="14.25" hidden="1" customHeight="1">
      <c r="E568" s="3"/>
      <c r="F568" s="1"/>
      <c r="G568" s="1"/>
      <c r="H568" s="1"/>
      <c r="I568" s="1"/>
      <c r="J568" s="1"/>
      <c r="K568" s="1"/>
      <c r="L568" s="1"/>
      <c r="M568" s="1"/>
      <c r="N568" s="1"/>
      <c r="O568" s="1"/>
      <c r="P568" s="1"/>
      <c r="Q568" s="1"/>
      <c r="R568" s="1"/>
      <c r="S568" s="1"/>
      <c r="T568" s="1"/>
      <c r="U568" s="1"/>
      <c r="V568" s="1"/>
      <c r="W568" s="1"/>
      <c r="X568" s="1"/>
      <c r="Y568" s="1"/>
      <c r="Z568" s="1"/>
      <c r="AA568" s="1"/>
      <c r="AB568" s="1"/>
    </row>
    <row r="569" spans="5:28" ht="14.25" hidden="1" customHeight="1">
      <c r="E569" s="3"/>
      <c r="F569" s="1"/>
      <c r="G569" s="1"/>
      <c r="H569" s="1"/>
      <c r="I569" s="1"/>
      <c r="J569" s="1"/>
      <c r="K569" s="1"/>
      <c r="L569" s="1"/>
      <c r="M569" s="1"/>
      <c r="N569" s="1"/>
      <c r="O569" s="1"/>
      <c r="P569" s="1"/>
      <c r="Q569" s="1"/>
      <c r="R569" s="1"/>
      <c r="S569" s="1"/>
      <c r="T569" s="1"/>
      <c r="U569" s="1"/>
      <c r="V569" s="1"/>
      <c r="W569" s="1"/>
      <c r="X569" s="1"/>
      <c r="Y569" s="1"/>
      <c r="Z569" s="1"/>
      <c r="AA569" s="1"/>
      <c r="AB569" s="1"/>
    </row>
    <row r="570" spans="5:28" ht="14.25" hidden="1" customHeight="1">
      <c r="E570" s="3"/>
      <c r="F570" s="1"/>
      <c r="G570" s="1"/>
      <c r="H570" s="1"/>
      <c r="I570" s="1"/>
      <c r="J570" s="1"/>
      <c r="K570" s="1"/>
      <c r="L570" s="1"/>
      <c r="M570" s="1"/>
      <c r="N570" s="1"/>
      <c r="O570" s="1"/>
      <c r="P570" s="1"/>
      <c r="Q570" s="1"/>
      <c r="R570" s="1"/>
      <c r="S570" s="1"/>
      <c r="T570" s="1"/>
      <c r="U570" s="1"/>
      <c r="V570" s="1"/>
      <c r="W570" s="1"/>
      <c r="X570" s="1"/>
      <c r="Y570" s="1"/>
      <c r="Z570" s="1"/>
      <c r="AA570" s="1"/>
      <c r="AB570" s="1"/>
    </row>
    <row r="571" spans="5:28" ht="14.25" hidden="1" customHeight="1">
      <c r="E571" s="3"/>
      <c r="F571" s="1"/>
      <c r="G571" s="1"/>
      <c r="H571" s="1"/>
      <c r="I571" s="1"/>
      <c r="J571" s="1"/>
      <c r="K571" s="1"/>
      <c r="L571" s="1"/>
      <c r="M571" s="1"/>
      <c r="N571" s="1"/>
      <c r="O571" s="1"/>
      <c r="P571" s="1"/>
      <c r="Q571" s="1"/>
      <c r="R571" s="1"/>
      <c r="S571" s="1"/>
      <c r="T571" s="1"/>
      <c r="U571" s="1"/>
      <c r="V571" s="1"/>
      <c r="W571" s="1"/>
      <c r="X571" s="1"/>
      <c r="Y571" s="1"/>
      <c r="Z571" s="1"/>
      <c r="AA571" s="1"/>
      <c r="AB571" s="1"/>
    </row>
    <row r="572" spans="5:28" ht="14.25" hidden="1" customHeight="1">
      <c r="E572" s="3"/>
      <c r="F572" s="1"/>
      <c r="G572" s="1"/>
      <c r="H572" s="1"/>
      <c r="I572" s="1"/>
      <c r="J572" s="1"/>
      <c r="K572" s="1"/>
      <c r="L572" s="1"/>
      <c r="M572" s="1"/>
      <c r="N572" s="1"/>
      <c r="O572" s="1"/>
      <c r="P572" s="1"/>
      <c r="Q572" s="1"/>
      <c r="R572" s="1"/>
      <c r="S572" s="1"/>
      <c r="T572" s="1"/>
      <c r="U572" s="1"/>
      <c r="V572" s="1"/>
      <c r="W572" s="1"/>
      <c r="X572" s="1"/>
      <c r="Y572" s="1"/>
      <c r="Z572" s="1"/>
      <c r="AA572" s="1"/>
      <c r="AB572" s="1"/>
    </row>
    <row r="573" spans="5:28" ht="14.25" hidden="1" customHeight="1">
      <c r="E573" s="3"/>
      <c r="F573" s="1"/>
      <c r="G573" s="1"/>
      <c r="H573" s="1"/>
      <c r="I573" s="1"/>
      <c r="J573" s="1"/>
      <c r="K573" s="1"/>
      <c r="L573" s="1"/>
      <c r="M573" s="1"/>
      <c r="N573" s="1"/>
      <c r="O573" s="1"/>
      <c r="P573" s="1"/>
      <c r="Q573" s="1"/>
      <c r="R573" s="1"/>
      <c r="S573" s="1"/>
      <c r="T573" s="1"/>
      <c r="U573" s="1"/>
      <c r="V573" s="1"/>
      <c r="W573" s="1"/>
      <c r="X573" s="1"/>
      <c r="Y573" s="1"/>
      <c r="Z573" s="1"/>
      <c r="AA573" s="1"/>
      <c r="AB573" s="1"/>
    </row>
    <row r="574" spans="5:28" ht="14.25" hidden="1" customHeight="1">
      <c r="E574" s="3"/>
      <c r="F574" s="1"/>
      <c r="G574" s="1"/>
      <c r="H574" s="1"/>
      <c r="I574" s="1"/>
      <c r="J574" s="1"/>
      <c r="K574" s="1"/>
      <c r="L574" s="1"/>
      <c r="M574" s="1"/>
      <c r="N574" s="1"/>
      <c r="O574" s="1"/>
      <c r="P574" s="1"/>
      <c r="Q574" s="1"/>
      <c r="R574" s="1"/>
      <c r="S574" s="1"/>
      <c r="T574" s="1"/>
      <c r="U574" s="1"/>
      <c r="V574" s="1"/>
      <c r="W574" s="1"/>
      <c r="X574" s="1"/>
      <c r="Y574" s="1"/>
      <c r="Z574" s="1"/>
      <c r="AA574" s="1"/>
      <c r="AB574" s="1"/>
    </row>
    <row r="575" spans="5:28" ht="14.25" hidden="1" customHeight="1">
      <c r="E575" s="3"/>
      <c r="F575" s="1"/>
      <c r="G575" s="1"/>
      <c r="H575" s="1"/>
      <c r="I575" s="1"/>
      <c r="J575" s="1"/>
      <c r="K575" s="1"/>
      <c r="L575" s="1"/>
      <c r="M575" s="1"/>
      <c r="N575" s="1"/>
      <c r="O575" s="1"/>
      <c r="P575" s="1"/>
      <c r="Q575" s="1"/>
      <c r="R575" s="1"/>
      <c r="S575" s="1"/>
      <c r="T575" s="1"/>
      <c r="U575" s="1"/>
      <c r="V575" s="1"/>
      <c r="W575" s="1"/>
      <c r="X575" s="1"/>
      <c r="Y575" s="1"/>
      <c r="Z575" s="1"/>
      <c r="AA575" s="1"/>
      <c r="AB575" s="1"/>
    </row>
    <row r="576" spans="5:28" ht="14.25" hidden="1" customHeight="1">
      <c r="E576" s="3"/>
      <c r="F576" s="1"/>
      <c r="G576" s="1"/>
      <c r="H576" s="1"/>
      <c r="I576" s="1"/>
      <c r="J576" s="1"/>
      <c r="K576" s="1"/>
      <c r="L576" s="1"/>
      <c r="M576" s="1"/>
      <c r="N576" s="1"/>
      <c r="O576" s="1"/>
      <c r="P576" s="1"/>
      <c r="Q576" s="1"/>
      <c r="R576" s="1"/>
      <c r="S576" s="1"/>
      <c r="T576" s="1"/>
      <c r="U576" s="1"/>
      <c r="V576" s="1"/>
      <c r="W576" s="1"/>
      <c r="X576" s="1"/>
      <c r="Y576" s="1"/>
      <c r="Z576" s="1"/>
      <c r="AA576" s="1"/>
      <c r="AB576" s="1"/>
    </row>
    <row r="577" spans="5:28" ht="14.25" hidden="1" customHeight="1">
      <c r="E577" s="3"/>
      <c r="F577" s="1"/>
      <c r="G577" s="1"/>
      <c r="H577" s="1"/>
      <c r="I577" s="1"/>
      <c r="J577" s="1"/>
      <c r="K577" s="1"/>
      <c r="L577" s="1"/>
      <c r="M577" s="1"/>
      <c r="N577" s="1"/>
      <c r="O577" s="1"/>
      <c r="P577" s="1"/>
      <c r="Q577" s="1"/>
      <c r="R577" s="1"/>
      <c r="S577" s="1"/>
      <c r="T577" s="1"/>
      <c r="U577" s="1"/>
      <c r="V577" s="1"/>
      <c r="W577" s="1"/>
      <c r="X577" s="1"/>
      <c r="Y577" s="1"/>
      <c r="Z577" s="1"/>
      <c r="AA577" s="1"/>
      <c r="AB577" s="1"/>
    </row>
    <row r="578" spans="5:28" ht="14.25" hidden="1" customHeight="1">
      <c r="E578" s="3"/>
      <c r="F578" s="1"/>
      <c r="G578" s="1"/>
      <c r="H578" s="1"/>
      <c r="I578" s="1"/>
      <c r="J578" s="1"/>
      <c r="K578" s="1"/>
      <c r="L578" s="1"/>
      <c r="M578" s="1"/>
      <c r="N578" s="1"/>
      <c r="O578" s="1"/>
      <c r="P578" s="1"/>
      <c r="Q578" s="1"/>
      <c r="R578" s="1"/>
      <c r="S578" s="1"/>
      <c r="T578" s="1"/>
      <c r="U578" s="1"/>
      <c r="V578" s="1"/>
      <c r="W578" s="1"/>
      <c r="X578" s="1"/>
      <c r="Y578" s="1"/>
      <c r="Z578" s="1"/>
      <c r="AA578" s="1"/>
      <c r="AB578" s="1"/>
    </row>
    <row r="579" spans="5:28" ht="14.25" hidden="1" customHeight="1">
      <c r="E579" s="3"/>
      <c r="F579" s="1"/>
      <c r="G579" s="1"/>
      <c r="H579" s="1"/>
      <c r="I579" s="1"/>
      <c r="J579" s="1"/>
      <c r="K579" s="1"/>
      <c r="L579" s="1"/>
      <c r="M579" s="1"/>
      <c r="N579" s="1"/>
      <c r="O579" s="1"/>
      <c r="P579" s="1"/>
      <c r="Q579" s="1"/>
      <c r="R579" s="1"/>
      <c r="S579" s="1"/>
      <c r="T579" s="1"/>
      <c r="U579" s="1"/>
      <c r="V579" s="1"/>
      <c r="W579" s="1"/>
      <c r="X579" s="1"/>
      <c r="Y579" s="1"/>
      <c r="Z579" s="1"/>
      <c r="AA579" s="1"/>
      <c r="AB579" s="1"/>
    </row>
    <row r="580" spans="5:28" ht="14.25" hidden="1" customHeight="1">
      <c r="E580" s="3"/>
      <c r="F580" s="1"/>
      <c r="G580" s="1"/>
      <c r="H580" s="1"/>
      <c r="I580" s="1"/>
      <c r="J580" s="1"/>
      <c r="K580" s="1"/>
      <c r="L580" s="1"/>
      <c r="M580" s="1"/>
      <c r="N580" s="1"/>
      <c r="O580" s="1"/>
      <c r="P580" s="1"/>
      <c r="Q580" s="1"/>
      <c r="R580" s="1"/>
      <c r="S580" s="1"/>
      <c r="T580" s="1"/>
      <c r="U580" s="1"/>
      <c r="V580" s="1"/>
      <c r="W580" s="1"/>
      <c r="X580" s="1"/>
      <c r="Y580" s="1"/>
      <c r="Z580" s="1"/>
      <c r="AA580" s="1"/>
      <c r="AB580" s="1"/>
    </row>
    <row r="581" spans="5:28" ht="14.25" hidden="1" customHeight="1">
      <c r="E581" s="3"/>
      <c r="F581" s="1"/>
      <c r="G581" s="1"/>
      <c r="H581" s="1"/>
      <c r="I581" s="1"/>
      <c r="J581" s="1"/>
      <c r="K581" s="1"/>
      <c r="L581" s="1"/>
      <c r="M581" s="1"/>
      <c r="N581" s="1"/>
      <c r="O581" s="1"/>
      <c r="P581" s="1"/>
      <c r="Q581" s="1"/>
      <c r="R581" s="1"/>
      <c r="S581" s="1"/>
      <c r="T581" s="1"/>
      <c r="U581" s="1"/>
      <c r="V581" s="1"/>
      <c r="W581" s="1"/>
      <c r="X581" s="1"/>
      <c r="Y581" s="1"/>
      <c r="Z581" s="1"/>
      <c r="AA581" s="1"/>
      <c r="AB581" s="1"/>
    </row>
    <row r="582" spans="5:28" ht="14.25" hidden="1" customHeight="1">
      <c r="E582" s="3"/>
      <c r="F582" s="1"/>
      <c r="G582" s="1"/>
      <c r="H582" s="1"/>
      <c r="I582" s="1"/>
      <c r="J582" s="1"/>
      <c r="K582" s="1"/>
      <c r="L582" s="1"/>
      <c r="M582" s="1"/>
      <c r="N582" s="1"/>
      <c r="O582" s="1"/>
      <c r="P582" s="1"/>
      <c r="Q582" s="1"/>
      <c r="R582" s="1"/>
      <c r="S582" s="1"/>
      <c r="T582" s="1"/>
      <c r="U582" s="1"/>
      <c r="V582" s="1"/>
      <c r="W582" s="1"/>
      <c r="X582" s="1"/>
      <c r="Y582" s="1"/>
      <c r="Z582" s="1"/>
      <c r="AA582" s="1"/>
      <c r="AB582" s="1"/>
    </row>
    <row r="583" spans="5:28" ht="14.25" hidden="1" customHeight="1">
      <c r="E583" s="3"/>
      <c r="F583" s="1"/>
      <c r="G583" s="1"/>
      <c r="H583" s="1"/>
      <c r="I583" s="1"/>
      <c r="J583" s="1"/>
      <c r="K583" s="1"/>
      <c r="L583" s="1"/>
      <c r="M583" s="1"/>
      <c r="N583" s="1"/>
      <c r="O583" s="1"/>
      <c r="P583" s="1"/>
      <c r="Q583" s="1"/>
      <c r="R583" s="1"/>
      <c r="S583" s="1"/>
      <c r="T583" s="1"/>
      <c r="U583" s="1"/>
      <c r="V583" s="1"/>
      <c r="W583" s="1"/>
      <c r="X583" s="1"/>
      <c r="Y583" s="1"/>
      <c r="Z583" s="1"/>
      <c r="AA583" s="1"/>
      <c r="AB583" s="1"/>
    </row>
    <row r="584" spans="5:28" ht="14.25" hidden="1" customHeight="1">
      <c r="E584" s="3"/>
      <c r="F584" s="1"/>
      <c r="G584" s="1"/>
      <c r="H584" s="1"/>
      <c r="I584" s="1"/>
      <c r="J584" s="1"/>
      <c r="K584" s="1"/>
      <c r="L584" s="1"/>
      <c r="M584" s="1"/>
      <c r="N584" s="1"/>
      <c r="O584" s="1"/>
      <c r="P584" s="1"/>
      <c r="Q584" s="1"/>
      <c r="R584" s="1"/>
      <c r="S584" s="1"/>
      <c r="T584" s="1"/>
      <c r="U584" s="1"/>
      <c r="V584" s="1"/>
      <c r="W584" s="1"/>
      <c r="X584" s="1"/>
      <c r="Y584" s="1"/>
      <c r="Z584" s="1"/>
      <c r="AA584" s="1"/>
      <c r="AB584" s="1"/>
    </row>
    <row r="585" spans="5:28" ht="14.25" hidden="1" customHeight="1">
      <c r="E585" s="3"/>
      <c r="F585" s="1"/>
      <c r="G585" s="1"/>
      <c r="H585" s="1"/>
      <c r="I585" s="1"/>
      <c r="J585" s="1"/>
      <c r="K585" s="1"/>
      <c r="L585" s="1"/>
      <c r="M585" s="1"/>
      <c r="N585" s="1"/>
      <c r="O585" s="1"/>
      <c r="P585" s="1"/>
      <c r="Q585" s="1"/>
      <c r="R585" s="1"/>
      <c r="S585" s="1"/>
      <c r="T585" s="1"/>
      <c r="U585" s="1"/>
      <c r="V585" s="1"/>
      <c r="W585" s="1"/>
      <c r="X585" s="1"/>
      <c r="Y585" s="1"/>
      <c r="Z585" s="1"/>
      <c r="AA585" s="1"/>
      <c r="AB585" s="1"/>
    </row>
    <row r="586" spans="5:28" ht="14.25" hidden="1" customHeight="1">
      <c r="E586" s="3"/>
      <c r="F586" s="1"/>
      <c r="G586" s="1"/>
      <c r="H586" s="1"/>
      <c r="I586" s="1"/>
      <c r="J586" s="1"/>
      <c r="K586" s="1"/>
      <c r="L586" s="1"/>
      <c r="M586" s="1"/>
      <c r="N586" s="1"/>
      <c r="O586" s="1"/>
      <c r="P586" s="1"/>
      <c r="Q586" s="1"/>
      <c r="R586" s="1"/>
      <c r="S586" s="1"/>
      <c r="T586" s="1"/>
      <c r="U586" s="1"/>
      <c r="V586" s="1"/>
      <c r="W586" s="1"/>
      <c r="X586" s="1"/>
      <c r="Y586" s="1"/>
      <c r="Z586" s="1"/>
      <c r="AA586" s="1"/>
      <c r="AB586" s="1"/>
    </row>
    <row r="587" spans="5:28" ht="14.25" hidden="1" customHeight="1">
      <c r="E587" s="3"/>
      <c r="F587" s="1"/>
      <c r="G587" s="1"/>
      <c r="H587" s="1"/>
      <c r="I587" s="1"/>
      <c r="J587" s="1"/>
      <c r="K587" s="1"/>
      <c r="L587" s="1"/>
      <c r="M587" s="1"/>
      <c r="N587" s="1"/>
      <c r="O587" s="1"/>
      <c r="P587" s="1"/>
      <c r="Q587" s="1"/>
      <c r="R587" s="1"/>
      <c r="S587" s="1"/>
      <c r="T587" s="1"/>
      <c r="U587" s="1"/>
      <c r="V587" s="1"/>
      <c r="W587" s="1"/>
      <c r="X587" s="1"/>
      <c r="Y587" s="1"/>
      <c r="Z587" s="1"/>
      <c r="AA587" s="1"/>
      <c r="AB587" s="1"/>
    </row>
    <row r="588" spans="5:28" ht="14.25" hidden="1" customHeight="1">
      <c r="E588" s="3"/>
      <c r="F588" s="1"/>
      <c r="G588" s="1"/>
      <c r="H588" s="1"/>
      <c r="I588" s="1"/>
      <c r="J588" s="1"/>
      <c r="K588" s="1"/>
      <c r="L588" s="1"/>
      <c r="M588" s="1"/>
      <c r="N588" s="1"/>
      <c r="O588" s="1"/>
      <c r="P588" s="1"/>
      <c r="Q588" s="1"/>
      <c r="R588" s="1"/>
      <c r="S588" s="1"/>
      <c r="T588" s="1"/>
      <c r="U588" s="1"/>
      <c r="V588" s="1"/>
      <c r="W588" s="1"/>
      <c r="X588" s="1"/>
      <c r="Y588" s="1"/>
      <c r="Z588" s="1"/>
      <c r="AA588" s="1"/>
      <c r="AB588" s="1"/>
    </row>
    <row r="589" spans="5:28" ht="14.25" hidden="1" customHeight="1">
      <c r="E589" s="3"/>
      <c r="F589" s="1"/>
      <c r="G589" s="1"/>
      <c r="H589" s="1"/>
      <c r="I589" s="1"/>
      <c r="J589" s="1"/>
      <c r="K589" s="1"/>
      <c r="L589" s="1"/>
      <c r="M589" s="1"/>
      <c r="N589" s="1"/>
      <c r="O589" s="1"/>
      <c r="P589" s="1"/>
      <c r="Q589" s="1"/>
      <c r="R589" s="1"/>
      <c r="S589" s="1"/>
      <c r="T589" s="1"/>
      <c r="U589" s="1"/>
      <c r="V589" s="1"/>
      <c r="W589" s="1"/>
      <c r="X589" s="1"/>
      <c r="Y589" s="1"/>
      <c r="Z589" s="1"/>
      <c r="AA589" s="1"/>
      <c r="AB589" s="1"/>
    </row>
    <row r="590" spans="5:28" ht="14.25" hidden="1" customHeight="1">
      <c r="E590" s="3"/>
      <c r="F590" s="1"/>
      <c r="G590" s="1"/>
      <c r="H590" s="1"/>
      <c r="I590" s="1"/>
      <c r="J590" s="1"/>
      <c r="K590" s="1"/>
      <c r="L590" s="1"/>
      <c r="M590" s="1"/>
      <c r="N590" s="1"/>
      <c r="O590" s="1"/>
      <c r="P590" s="1"/>
      <c r="Q590" s="1"/>
      <c r="R590" s="1"/>
      <c r="S590" s="1"/>
      <c r="T590" s="1"/>
      <c r="U590" s="1"/>
      <c r="V590" s="1"/>
      <c r="W590" s="1"/>
      <c r="X590" s="1"/>
      <c r="Y590" s="1"/>
      <c r="Z590" s="1"/>
      <c r="AA590" s="1"/>
      <c r="AB590" s="1"/>
    </row>
    <row r="591" spans="5:28" ht="14.25" hidden="1" customHeight="1">
      <c r="E591" s="3"/>
      <c r="F591" s="1"/>
      <c r="G591" s="1"/>
      <c r="H591" s="1"/>
      <c r="I591" s="1"/>
      <c r="J591" s="1"/>
      <c r="K591" s="1"/>
      <c r="L591" s="1"/>
      <c r="M591" s="1"/>
      <c r="N591" s="1"/>
      <c r="O591" s="1"/>
      <c r="P591" s="1"/>
      <c r="Q591" s="1"/>
      <c r="R591" s="1"/>
      <c r="S591" s="1"/>
      <c r="T591" s="1"/>
      <c r="U591" s="1"/>
      <c r="V591" s="1"/>
      <c r="W591" s="1"/>
      <c r="X591" s="1"/>
      <c r="Y591" s="1"/>
      <c r="Z591" s="1"/>
      <c r="AA591" s="1"/>
      <c r="AB591" s="1"/>
    </row>
    <row r="592" spans="5:28" ht="14.25" hidden="1" customHeight="1">
      <c r="E592" s="3"/>
      <c r="F592" s="1"/>
      <c r="G592" s="1"/>
      <c r="H592" s="1"/>
      <c r="I592" s="1"/>
      <c r="J592" s="1"/>
      <c r="K592" s="1"/>
      <c r="L592" s="1"/>
      <c r="M592" s="1"/>
      <c r="N592" s="1"/>
      <c r="O592" s="1"/>
      <c r="P592" s="1"/>
      <c r="Q592" s="1"/>
      <c r="R592" s="1"/>
      <c r="S592" s="1"/>
      <c r="T592" s="1"/>
      <c r="U592" s="1"/>
      <c r="V592" s="1"/>
      <c r="W592" s="1"/>
      <c r="X592" s="1"/>
      <c r="Y592" s="1"/>
      <c r="Z592" s="1"/>
      <c r="AA592" s="1"/>
      <c r="AB592" s="1"/>
    </row>
    <row r="593" spans="5:28" ht="14.25" hidden="1" customHeight="1">
      <c r="E593" s="3"/>
      <c r="F593" s="1"/>
      <c r="G593" s="1"/>
      <c r="H593" s="1"/>
      <c r="I593" s="1"/>
      <c r="J593" s="1"/>
      <c r="K593" s="1"/>
      <c r="L593" s="1"/>
      <c r="M593" s="1"/>
      <c r="N593" s="1"/>
      <c r="O593" s="1"/>
      <c r="P593" s="1"/>
      <c r="Q593" s="1"/>
      <c r="R593" s="1"/>
      <c r="S593" s="1"/>
      <c r="T593" s="1"/>
      <c r="U593" s="1"/>
      <c r="V593" s="1"/>
      <c r="W593" s="1"/>
      <c r="X593" s="1"/>
      <c r="Y593" s="1"/>
      <c r="Z593" s="1"/>
      <c r="AA593" s="1"/>
      <c r="AB593" s="1"/>
    </row>
    <row r="594" spans="5:28" ht="14.25" hidden="1" customHeight="1">
      <c r="E594" s="3"/>
      <c r="F594" s="1"/>
      <c r="G594" s="1"/>
      <c r="H594" s="1"/>
      <c r="I594" s="1"/>
      <c r="J594" s="1"/>
      <c r="K594" s="1"/>
      <c r="L594" s="1"/>
      <c r="M594" s="1"/>
      <c r="N594" s="1"/>
      <c r="O594" s="1"/>
      <c r="P594" s="1"/>
      <c r="Q594" s="1"/>
      <c r="R594" s="1"/>
      <c r="S594" s="1"/>
      <c r="T594" s="1"/>
      <c r="U594" s="1"/>
      <c r="V594" s="1"/>
      <c r="W594" s="1"/>
      <c r="X594" s="1"/>
      <c r="Y594" s="1"/>
      <c r="Z594" s="1"/>
      <c r="AA594" s="1"/>
      <c r="AB594" s="1"/>
    </row>
    <row r="595" spans="5:28" ht="14.25" hidden="1" customHeight="1">
      <c r="E595" s="3"/>
      <c r="F595" s="1"/>
      <c r="G595" s="1"/>
      <c r="H595" s="1"/>
      <c r="I595" s="1"/>
      <c r="J595" s="1"/>
      <c r="K595" s="1"/>
      <c r="L595" s="1"/>
      <c r="M595" s="1"/>
      <c r="N595" s="1"/>
      <c r="O595" s="1"/>
      <c r="P595" s="1"/>
      <c r="Q595" s="1"/>
      <c r="R595" s="1"/>
      <c r="S595" s="1"/>
      <c r="T595" s="1"/>
      <c r="U595" s="1"/>
      <c r="V595" s="1"/>
      <c r="W595" s="1"/>
      <c r="X595" s="1"/>
      <c r="Y595" s="1"/>
      <c r="Z595" s="1"/>
      <c r="AA595" s="1"/>
      <c r="AB595" s="1"/>
    </row>
    <row r="596" spans="5:28" ht="14.25" hidden="1" customHeight="1">
      <c r="E596" s="3"/>
      <c r="F596" s="1"/>
      <c r="G596" s="1"/>
      <c r="H596" s="1"/>
      <c r="I596" s="1"/>
      <c r="J596" s="1"/>
      <c r="K596" s="1"/>
      <c r="L596" s="1"/>
      <c r="M596" s="1"/>
      <c r="N596" s="1"/>
      <c r="O596" s="1"/>
      <c r="P596" s="1"/>
      <c r="Q596" s="1"/>
      <c r="R596" s="1"/>
      <c r="S596" s="1"/>
      <c r="T596" s="1"/>
      <c r="U596" s="1"/>
      <c r="V596" s="1"/>
      <c r="W596" s="1"/>
      <c r="X596" s="1"/>
      <c r="Y596" s="1"/>
      <c r="Z596" s="1"/>
      <c r="AA596" s="1"/>
      <c r="AB596" s="1"/>
    </row>
    <row r="597" spans="5:28" ht="14.25" hidden="1" customHeight="1">
      <c r="E597" s="3"/>
      <c r="F597" s="1"/>
      <c r="G597" s="1"/>
      <c r="H597" s="1"/>
      <c r="I597" s="1"/>
      <c r="J597" s="1"/>
      <c r="K597" s="1"/>
      <c r="L597" s="1"/>
      <c r="M597" s="1"/>
      <c r="N597" s="1"/>
      <c r="O597" s="1"/>
      <c r="P597" s="1"/>
      <c r="Q597" s="1"/>
      <c r="R597" s="1"/>
      <c r="S597" s="1"/>
      <c r="T597" s="1"/>
      <c r="U597" s="1"/>
      <c r="V597" s="1"/>
      <c r="W597" s="1"/>
      <c r="X597" s="1"/>
      <c r="Y597" s="1"/>
      <c r="Z597" s="1"/>
      <c r="AA597" s="1"/>
      <c r="AB597" s="1"/>
    </row>
    <row r="598" spans="5:28" ht="14.25" hidden="1" customHeight="1">
      <c r="E598" s="3"/>
      <c r="F598" s="1"/>
      <c r="G598" s="1"/>
      <c r="H598" s="1"/>
      <c r="I598" s="1"/>
      <c r="J598" s="1"/>
      <c r="K598" s="1"/>
      <c r="L598" s="1"/>
      <c r="M598" s="1"/>
      <c r="N598" s="1"/>
      <c r="O598" s="1"/>
      <c r="P598" s="1"/>
      <c r="Q598" s="1"/>
      <c r="R598" s="1"/>
      <c r="S598" s="1"/>
      <c r="T598" s="1"/>
      <c r="U598" s="1"/>
      <c r="V598" s="1"/>
      <c r="W598" s="1"/>
      <c r="X598" s="1"/>
      <c r="Y598" s="1"/>
      <c r="Z598" s="1"/>
      <c r="AA598" s="1"/>
      <c r="AB598" s="1"/>
    </row>
    <row r="599" spans="5:28" ht="14.25" hidden="1" customHeight="1">
      <c r="E599" s="3"/>
      <c r="F599" s="1"/>
      <c r="G599" s="1"/>
      <c r="H599" s="1"/>
      <c r="I599" s="1"/>
      <c r="J599" s="1"/>
      <c r="K599" s="1"/>
      <c r="L599" s="1"/>
      <c r="M599" s="1"/>
      <c r="N599" s="1"/>
      <c r="O599" s="1"/>
      <c r="P599" s="1"/>
      <c r="Q599" s="1"/>
      <c r="R599" s="1"/>
      <c r="S599" s="1"/>
      <c r="T599" s="1"/>
      <c r="U599" s="1"/>
      <c r="V599" s="1"/>
      <c r="W599" s="1"/>
      <c r="X599" s="1"/>
      <c r="Y599" s="1"/>
      <c r="Z599" s="1"/>
      <c r="AA599" s="1"/>
      <c r="AB599" s="1"/>
    </row>
    <row r="600" spans="5:28" ht="14.25" hidden="1" customHeight="1">
      <c r="E600" s="3"/>
      <c r="F600" s="1"/>
      <c r="G600" s="1"/>
      <c r="H600" s="1"/>
      <c r="I600" s="1"/>
      <c r="J600" s="1"/>
      <c r="K600" s="1"/>
      <c r="L600" s="1"/>
      <c r="M600" s="1"/>
      <c r="N600" s="1"/>
      <c r="O600" s="1"/>
      <c r="P600" s="1"/>
      <c r="Q600" s="1"/>
      <c r="R600" s="1"/>
      <c r="S600" s="1"/>
      <c r="T600" s="1"/>
      <c r="U600" s="1"/>
      <c r="V600" s="1"/>
      <c r="W600" s="1"/>
      <c r="X600" s="1"/>
      <c r="Y600" s="1"/>
      <c r="Z600" s="1"/>
      <c r="AA600" s="1"/>
      <c r="AB600" s="1"/>
    </row>
    <row r="601" spans="5:28" ht="14.25" hidden="1" customHeight="1">
      <c r="E601" s="3"/>
      <c r="F601" s="1"/>
      <c r="G601" s="1"/>
      <c r="H601" s="1"/>
      <c r="I601" s="1"/>
      <c r="J601" s="1"/>
      <c r="K601" s="1"/>
      <c r="L601" s="1"/>
      <c r="M601" s="1"/>
      <c r="N601" s="1"/>
      <c r="O601" s="1"/>
      <c r="P601" s="1"/>
      <c r="Q601" s="1"/>
      <c r="R601" s="1"/>
      <c r="S601" s="1"/>
      <c r="T601" s="1"/>
      <c r="U601" s="1"/>
      <c r="V601" s="1"/>
      <c r="W601" s="1"/>
      <c r="X601" s="1"/>
      <c r="Y601" s="1"/>
      <c r="Z601" s="1"/>
      <c r="AA601" s="1"/>
      <c r="AB601" s="1"/>
    </row>
    <row r="602" spans="5:28" ht="14.25" hidden="1" customHeight="1">
      <c r="E602" s="3"/>
      <c r="F602" s="1"/>
      <c r="G602" s="1"/>
      <c r="H602" s="1"/>
      <c r="I602" s="1"/>
      <c r="J602" s="1"/>
      <c r="K602" s="1"/>
      <c r="L602" s="1"/>
      <c r="M602" s="1"/>
      <c r="N602" s="1"/>
      <c r="O602" s="1"/>
      <c r="P602" s="1"/>
      <c r="Q602" s="1"/>
      <c r="R602" s="1"/>
      <c r="S602" s="1"/>
      <c r="T602" s="1"/>
      <c r="U602" s="1"/>
      <c r="V602" s="1"/>
      <c r="W602" s="1"/>
      <c r="X602" s="1"/>
      <c r="Y602" s="1"/>
      <c r="Z602" s="1"/>
      <c r="AA602" s="1"/>
      <c r="AB602" s="1"/>
    </row>
    <row r="603" spans="5:28" ht="14.25" hidden="1" customHeight="1">
      <c r="E603" s="3"/>
      <c r="F603" s="1"/>
      <c r="G603" s="1"/>
      <c r="H603" s="1"/>
      <c r="I603" s="1"/>
      <c r="J603" s="1"/>
      <c r="K603" s="1"/>
      <c r="L603" s="1"/>
      <c r="M603" s="1"/>
      <c r="N603" s="1"/>
      <c r="O603" s="1"/>
      <c r="P603" s="1"/>
      <c r="Q603" s="1"/>
      <c r="R603" s="1"/>
      <c r="S603" s="1"/>
      <c r="T603" s="1"/>
      <c r="U603" s="1"/>
      <c r="V603" s="1"/>
      <c r="W603" s="1"/>
      <c r="X603" s="1"/>
      <c r="Y603" s="1"/>
      <c r="Z603" s="1"/>
      <c r="AA603" s="1"/>
      <c r="AB603" s="1"/>
    </row>
    <row r="604" spans="5:28" ht="14.25" hidden="1" customHeight="1">
      <c r="E604" s="3"/>
      <c r="F604" s="1"/>
      <c r="G604" s="1"/>
      <c r="H604" s="1"/>
      <c r="I604" s="1"/>
      <c r="J604" s="1"/>
      <c r="K604" s="1"/>
      <c r="L604" s="1"/>
      <c r="M604" s="1"/>
      <c r="N604" s="1"/>
      <c r="O604" s="1"/>
      <c r="P604" s="1"/>
      <c r="Q604" s="1"/>
      <c r="R604" s="1"/>
      <c r="S604" s="1"/>
      <c r="T604" s="1"/>
      <c r="U604" s="1"/>
      <c r="V604" s="1"/>
      <c r="W604" s="1"/>
      <c r="X604" s="1"/>
      <c r="Y604" s="1"/>
      <c r="Z604" s="1"/>
      <c r="AA604" s="1"/>
      <c r="AB604" s="1"/>
    </row>
    <row r="605" spans="5:28" ht="14.25" hidden="1" customHeight="1">
      <c r="E605" s="3"/>
      <c r="F605" s="1"/>
      <c r="G605" s="1"/>
      <c r="H605" s="1"/>
      <c r="I605" s="1"/>
      <c r="J605" s="1"/>
      <c r="K605" s="1"/>
      <c r="L605" s="1"/>
      <c r="M605" s="1"/>
      <c r="N605" s="1"/>
      <c r="O605" s="1"/>
      <c r="P605" s="1"/>
      <c r="Q605" s="1"/>
      <c r="R605" s="1"/>
      <c r="S605" s="1"/>
      <c r="T605" s="1"/>
      <c r="U605" s="1"/>
      <c r="V605" s="1"/>
      <c r="W605" s="1"/>
      <c r="X605" s="1"/>
      <c r="Y605" s="1"/>
      <c r="Z605" s="1"/>
      <c r="AA605" s="1"/>
      <c r="AB605" s="1"/>
    </row>
    <row r="606" spans="5:28" ht="14.25" hidden="1" customHeight="1">
      <c r="E606" s="3"/>
      <c r="F606" s="1"/>
      <c r="G606" s="1"/>
      <c r="H606" s="1"/>
      <c r="I606" s="1"/>
      <c r="J606" s="1"/>
      <c r="K606" s="1"/>
      <c r="L606" s="1"/>
      <c r="M606" s="1"/>
      <c r="N606" s="1"/>
      <c r="O606" s="1"/>
      <c r="P606" s="1"/>
      <c r="Q606" s="1"/>
      <c r="R606" s="1"/>
      <c r="S606" s="1"/>
      <c r="T606" s="1"/>
      <c r="U606" s="1"/>
      <c r="V606" s="1"/>
      <c r="W606" s="1"/>
      <c r="X606" s="1"/>
      <c r="Y606" s="1"/>
      <c r="Z606" s="1"/>
      <c r="AA606" s="1"/>
      <c r="AB606" s="1"/>
    </row>
    <row r="607" spans="5:28" ht="14.25" hidden="1" customHeight="1">
      <c r="E607" s="3"/>
      <c r="F607" s="1"/>
      <c r="G607" s="1"/>
      <c r="H607" s="1"/>
      <c r="I607" s="1"/>
      <c r="J607" s="1"/>
      <c r="K607" s="1"/>
      <c r="L607" s="1"/>
      <c r="M607" s="1"/>
      <c r="N607" s="1"/>
      <c r="O607" s="1"/>
      <c r="P607" s="1"/>
      <c r="Q607" s="1"/>
      <c r="R607" s="1"/>
      <c r="S607" s="1"/>
      <c r="T607" s="1"/>
      <c r="U607" s="1"/>
      <c r="V607" s="1"/>
      <c r="W607" s="1"/>
      <c r="X607" s="1"/>
      <c r="Y607" s="1"/>
      <c r="Z607" s="1"/>
      <c r="AA607" s="1"/>
      <c r="AB607" s="1"/>
    </row>
    <row r="608" spans="5:28" ht="14.25" hidden="1" customHeight="1">
      <c r="E608" s="3"/>
      <c r="F608" s="1"/>
      <c r="G608" s="1"/>
      <c r="H608" s="1"/>
      <c r="I608" s="1"/>
      <c r="J608" s="1"/>
      <c r="K608" s="1"/>
      <c r="L608" s="1"/>
      <c r="M608" s="1"/>
      <c r="N608" s="1"/>
      <c r="O608" s="1"/>
      <c r="P608" s="1"/>
      <c r="Q608" s="1"/>
      <c r="R608" s="1"/>
      <c r="S608" s="1"/>
      <c r="T608" s="1"/>
      <c r="U608" s="1"/>
      <c r="V608" s="1"/>
      <c r="W608" s="1"/>
      <c r="X608" s="1"/>
      <c r="Y608" s="1"/>
      <c r="Z608" s="1"/>
      <c r="AA608" s="1"/>
      <c r="AB608" s="1"/>
    </row>
    <row r="609" spans="5:28" ht="14.25" hidden="1" customHeight="1">
      <c r="E609" s="3"/>
      <c r="F609" s="1"/>
      <c r="G609" s="1"/>
      <c r="H609" s="1"/>
      <c r="I609" s="1"/>
      <c r="J609" s="1"/>
      <c r="K609" s="1"/>
      <c r="L609" s="1"/>
      <c r="M609" s="1"/>
      <c r="N609" s="1"/>
      <c r="O609" s="1"/>
      <c r="P609" s="1"/>
      <c r="Q609" s="1"/>
      <c r="R609" s="1"/>
      <c r="S609" s="1"/>
      <c r="T609" s="1"/>
      <c r="U609" s="1"/>
      <c r="V609" s="1"/>
      <c r="W609" s="1"/>
      <c r="X609" s="1"/>
      <c r="Y609" s="1"/>
      <c r="Z609" s="1"/>
      <c r="AA609" s="1"/>
      <c r="AB609" s="1"/>
    </row>
    <row r="610" spans="5:28" ht="14.25" hidden="1" customHeight="1">
      <c r="E610" s="3"/>
      <c r="F610" s="1"/>
      <c r="G610" s="1"/>
      <c r="H610" s="1"/>
      <c r="I610" s="1"/>
      <c r="J610" s="1"/>
      <c r="K610" s="1"/>
      <c r="L610" s="1"/>
      <c r="M610" s="1"/>
      <c r="N610" s="1"/>
      <c r="O610" s="1"/>
      <c r="P610" s="1"/>
      <c r="Q610" s="1"/>
      <c r="R610" s="1"/>
      <c r="S610" s="1"/>
      <c r="T610" s="1"/>
      <c r="U610" s="1"/>
      <c r="V610" s="1"/>
      <c r="W610" s="1"/>
      <c r="X610" s="1"/>
      <c r="Y610" s="1"/>
      <c r="Z610" s="1"/>
      <c r="AA610" s="1"/>
      <c r="AB610" s="1"/>
    </row>
    <row r="611" spans="5:28" ht="14.25" hidden="1" customHeight="1">
      <c r="E611" s="3"/>
      <c r="F611" s="1"/>
      <c r="G611" s="1"/>
      <c r="H611" s="1"/>
      <c r="I611" s="1"/>
      <c r="J611" s="1"/>
      <c r="K611" s="1"/>
      <c r="L611" s="1"/>
      <c r="M611" s="1"/>
      <c r="N611" s="1"/>
      <c r="O611" s="1"/>
      <c r="P611" s="1"/>
      <c r="Q611" s="1"/>
      <c r="R611" s="1"/>
      <c r="S611" s="1"/>
      <c r="T611" s="1"/>
      <c r="U611" s="1"/>
      <c r="V611" s="1"/>
      <c r="W611" s="1"/>
      <c r="X611" s="1"/>
      <c r="Y611" s="1"/>
      <c r="Z611" s="1"/>
      <c r="AA611" s="1"/>
      <c r="AB611" s="1"/>
    </row>
    <row r="612" spans="5:28" ht="14.25" hidden="1" customHeight="1">
      <c r="E612" s="3"/>
      <c r="F612" s="1"/>
      <c r="G612" s="1"/>
      <c r="H612" s="1"/>
      <c r="I612" s="1"/>
      <c r="J612" s="1"/>
      <c r="K612" s="1"/>
      <c r="L612" s="1"/>
      <c r="M612" s="1"/>
      <c r="N612" s="1"/>
      <c r="O612" s="1"/>
      <c r="P612" s="1"/>
      <c r="Q612" s="1"/>
      <c r="R612" s="1"/>
      <c r="S612" s="1"/>
      <c r="T612" s="1"/>
      <c r="U612" s="1"/>
      <c r="V612" s="1"/>
      <c r="W612" s="1"/>
      <c r="X612" s="1"/>
      <c r="Y612" s="1"/>
      <c r="Z612" s="1"/>
      <c r="AA612" s="1"/>
      <c r="AB612" s="1"/>
    </row>
    <row r="613" spans="5:28" ht="14.25" hidden="1" customHeight="1">
      <c r="E613" s="3"/>
      <c r="F613" s="1"/>
      <c r="G613" s="1"/>
      <c r="H613" s="1"/>
      <c r="I613" s="1"/>
      <c r="J613" s="1"/>
      <c r="K613" s="1"/>
      <c r="L613" s="1"/>
      <c r="M613" s="1"/>
      <c r="N613" s="1"/>
      <c r="O613" s="1"/>
      <c r="P613" s="1"/>
      <c r="Q613" s="1"/>
      <c r="R613" s="1"/>
      <c r="S613" s="1"/>
      <c r="T613" s="1"/>
      <c r="U613" s="1"/>
      <c r="V613" s="1"/>
      <c r="W613" s="1"/>
      <c r="X613" s="1"/>
      <c r="Y613" s="1"/>
      <c r="Z613" s="1"/>
      <c r="AA613" s="1"/>
      <c r="AB613" s="1"/>
    </row>
    <row r="614" spans="5:28" ht="14.25" hidden="1" customHeight="1">
      <c r="E614" s="3"/>
      <c r="F614" s="1"/>
      <c r="G614" s="1"/>
      <c r="H614" s="1"/>
      <c r="I614" s="1"/>
      <c r="J614" s="1"/>
      <c r="K614" s="1"/>
      <c r="L614" s="1"/>
      <c r="M614" s="1"/>
      <c r="N614" s="1"/>
      <c r="O614" s="1"/>
      <c r="P614" s="1"/>
      <c r="Q614" s="1"/>
      <c r="R614" s="1"/>
      <c r="S614" s="1"/>
      <c r="T614" s="1"/>
      <c r="U614" s="1"/>
      <c r="V614" s="1"/>
      <c r="W614" s="1"/>
      <c r="X614" s="1"/>
      <c r="Y614" s="1"/>
      <c r="Z614" s="1"/>
      <c r="AA614" s="1"/>
      <c r="AB614" s="1"/>
    </row>
    <row r="615" spans="5:28" ht="14.25" hidden="1" customHeight="1">
      <c r="E615" s="3"/>
      <c r="F615" s="1"/>
      <c r="G615" s="1"/>
      <c r="H615" s="1"/>
      <c r="I615" s="1"/>
      <c r="J615" s="1"/>
      <c r="K615" s="1"/>
      <c r="L615" s="1"/>
      <c r="M615" s="1"/>
      <c r="N615" s="1"/>
      <c r="O615" s="1"/>
      <c r="P615" s="1"/>
      <c r="Q615" s="1"/>
      <c r="R615" s="1"/>
      <c r="S615" s="1"/>
      <c r="T615" s="1"/>
      <c r="U615" s="1"/>
      <c r="V615" s="1"/>
      <c r="W615" s="1"/>
      <c r="X615" s="1"/>
      <c r="Y615" s="1"/>
      <c r="Z615" s="1"/>
      <c r="AA615" s="1"/>
      <c r="AB615" s="1"/>
    </row>
    <row r="616" spans="5:28" ht="14.25" hidden="1" customHeight="1">
      <c r="E616" s="3"/>
      <c r="F616" s="1"/>
      <c r="G616" s="1"/>
      <c r="H616" s="1"/>
      <c r="I616" s="1"/>
      <c r="J616" s="1"/>
      <c r="K616" s="1"/>
      <c r="L616" s="1"/>
      <c r="M616" s="1"/>
      <c r="N616" s="1"/>
      <c r="O616" s="1"/>
      <c r="P616" s="1"/>
      <c r="Q616" s="1"/>
      <c r="R616" s="1"/>
      <c r="S616" s="1"/>
      <c r="T616" s="1"/>
      <c r="U616" s="1"/>
      <c r="V616" s="1"/>
      <c r="W616" s="1"/>
      <c r="X616" s="1"/>
      <c r="Y616" s="1"/>
      <c r="Z616" s="1"/>
      <c r="AA616" s="1"/>
      <c r="AB616" s="1"/>
    </row>
    <row r="617" spans="5:28" ht="14.25" hidden="1" customHeight="1">
      <c r="E617" s="3"/>
      <c r="F617" s="1"/>
      <c r="G617" s="1"/>
      <c r="H617" s="1"/>
      <c r="I617" s="1"/>
      <c r="J617" s="1"/>
      <c r="K617" s="1"/>
      <c r="L617" s="1"/>
      <c r="M617" s="1"/>
      <c r="N617" s="1"/>
      <c r="O617" s="1"/>
      <c r="P617" s="1"/>
      <c r="Q617" s="1"/>
      <c r="R617" s="1"/>
      <c r="S617" s="1"/>
      <c r="T617" s="1"/>
      <c r="U617" s="1"/>
      <c r="V617" s="1"/>
      <c r="W617" s="1"/>
      <c r="X617" s="1"/>
      <c r="Y617" s="1"/>
      <c r="Z617" s="1"/>
      <c r="AA617" s="1"/>
      <c r="AB617" s="1"/>
    </row>
    <row r="618" spans="5:28" ht="14.25" hidden="1" customHeight="1">
      <c r="E618" s="3"/>
      <c r="F618" s="1"/>
      <c r="G618" s="1"/>
      <c r="H618" s="1"/>
      <c r="I618" s="1"/>
      <c r="J618" s="1"/>
      <c r="K618" s="1"/>
      <c r="L618" s="1"/>
      <c r="M618" s="1"/>
      <c r="N618" s="1"/>
      <c r="O618" s="1"/>
      <c r="P618" s="1"/>
      <c r="Q618" s="1"/>
      <c r="R618" s="1"/>
      <c r="S618" s="1"/>
      <c r="T618" s="1"/>
      <c r="U618" s="1"/>
      <c r="V618" s="1"/>
      <c r="W618" s="1"/>
      <c r="X618" s="1"/>
      <c r="Y618" s="1"/>
      <c r="Z618" s="1"/>
      <c r="AA618" s="1"/>
      <c r="AB618" s="1"/>
    </row>
    <row r="619" spans="5:28" ht="14.25" hidden="1" customHeight="1">
      <c r="E619" s="3"/>
      <c r="F619" s="1"/>
      <c r="G619" s="1"/>
      <c r="H619" s="1"/>
      <c r="I619" s="1"/>
      <c r="J619" s="1"/>
      <c r="K619" s="1"/>
      <c r="L619" s="1"/>
      <c r="M619" s="1"/>
      <c r="N619" s="1"/>
      <c r="O619" s="1"/>
      <c r="P619" s="1"/>
      <c r="Q619" s="1"/>
      <c r="R619" s="1"/>
      <c r="S619" s="1"/>
      <c r="T619" s="1"/>
      <c r="U619" s="1"/>
      <c r="V619" s="1"/>
      <c r="W619" s="1"/>
      <c r="X619" s="1"/>
      <c r="Y619" s="1"/>
      <c r="Z619" s="1"/>
      <c r="AA619" s="1"/>
      <c r="AB619" s="1"/>
    </row>
    <row r="620" spans="5:28" ht="14.25" hidden="1" customHeight="1">
      <c r="E620" s="3"/>
      <c r="F620" s="1"/>
      <c r="G620" s="1"/>
      <c r="H620" s="1"/>
      <c r="I620" s="1"/>
      <c r="J620" s="1"/>
      <c r="K620" s="1"/>
      <c r="L620" s="1"/>
      <c r="M620" s="1"/>
      <c r="N620" s="1"/>
      <c r="O620" s="1"/>
      <c r="P620" s="1"/>
      <c r="Q620" s="1"/>
      <c r="R620" s="1"/>
      <c r="S620" s="1"/>
      <c r="T620" s="1"/>
      <c r="U620" s="1"/>
      <c r="V620" s="1"/>
      <c r="W620" s="1"/>
      <c r="X620" s="1"/>
      <c r="Y620" s="1"/>
      <c r="Z620" s="1"/>
      <c r="AA620" s="1"/>
      <c r="AB620" s="1"/>
    </row>
    <row r="621" spans="5:28" ht="14.25" hidden="1" customHeight="1">
      <c r="E621" s="3"/>
      <c r="F621" s="1"/>
      <c r="G621" s="1"/>
      <c r="H621" s="1"/>
      <c r="I621" s="1"/>
      <c r="J621" s="1"/>
      <c r="K621" s="1"/>
      <c r="L621" s="1"/>
      <c r="M621" s="1"/>
      <c r="N621" s="1"/>
      <c r="O621" s="1"/>
      <c r="P621" s="1"/>
      <c r="Q621" s="1"/>
      <c r="R621" s="1"/>
      <c r="S621" s="1"/>
      <c r="T621" s="1"/>
      <c r="U621" s="1"/>
      <c r="V621" s="1"/>
      <c r="W621" s="1"/>
      <c r="X621" s="1"/>
      <c r="Y621" s="1"/>
      <c r="Z621" s="1"/>
      <c r="AA621" s="1"/>
      <c r="AB621" s="1"/>
    </row>
    <row r="622" spans="5:28" ht="14.25" hidden="1" customHeight="1">
      <c r="E622" s="3"/>
      <c r="F622" s="1"/>
      <c r="G622" s="1"/>
      <c r="H622" s="1"/>
      <c r="I622" s="1"/>
      <c r="J622" s="1"/>
      <c r="K622" s="1"/>
      <c r="L622" s="1"/>
      <c r="M622" s="1"/>
      <c r="N622" s="1"/>
      <c r="O622" s="1"/>
      <c r="P622" s="1"/>
      <c r="Q622" s="1"/>
      <c r="R622" s="1"/>
      <c r="S622" s="1"/>
      <c r="T622" s="1"/>
      <c r="U622" s="1"/>
      <c r="V622" s="1"/>
      <c r="W622" s="1"/>
      <c r="X622" s="1"/>
      <c r="Y622" s="1"/>
      <c r="Z622" s="1"/>
      <c r="AA622" s="1"/>
      <c r="AB622" s="1"/>
    </row>
    <row r="623" spans="5:28" ht="14.25" hidden="1" customHeight="1">
      <c r="E623" s="3"/>
      <c r="F623" s="1"/>
      <c r="G623" s="1"/>
      <c r="H623" s="1"/>
      <c r="I623" s="1"/>
      <c r="J623" s="1"/>
      <c r="K623" s="1"/>
      <c r="L623" s="1"/>
      <c r="M623" s="1"/>
      <c r="N623" s="1"/>
      <c r="O623" s="1"/>
      <c r="P623" s="1"/>
      <c r="Q623" s="1"/>
      <c r="R623" s="1"/>
      <c r="S623" s="1"/>
      <c r="T623" s="1"/>
      <c r="U623" s="1"/>
      <c r="V623" s="1"/>
      <c r="W623" s="1"/>
      <c r="X623" s="1"/>
      <c r="Y623" s="1"/>
      <c r="Z623" s="1"/>
      <c r="AA623" s="1"/>
      <c r="AB623" s="1"/>
    </row>
    <row r="624" spans="5:28" ht="14.25" hidden="1" customHeight="1">
      <c r="E624" s="3"/>
      <c r="F624" s="1"/>
      <c r="G624" s="1"/>
      <c r="H624" s="1"/>
      <c r="I624" s="1"/>
      <c r="J624" s="1"/>
      <c r="K624" s="1"/>
      <c r="L624" s="1"/>
      <c r="M624" s="1"/>
      <c r="N624" s="1"/>
      <c r="O624" s="1"/>
      <c r="P624" s="1"/>
      <c r="Q624" s="1"/>
      <c r="R624" s="1"/>
      <c r="S624" s="1"/>
      <c r="T624" s="1"/>
      <c r="U624" s="1"/>
      <c r="V624" s="1"/>
      <c r="W624" s="1"/>
      <c r="X624" s="1"/>
      <c r="Y624" s="1"/>
      <c r="Z624" s="1"/>
      <c r="AA624" s="1"/>
      <c r="AB624" s="1"/>
    </row>
    <row r="625" spans="5:28" ht="14.25" hidden="1" customHeight="1">
      <c r="E625" s="3"/>
      <c r="F625" s="1"/>
      <c r="G625" s="1"/>
      <c r="H625" s="1"/>
      <c r="I625" s="1"/>
      <c r="J625" s="1"/>
      <c r="K625" s="1"/>
      <c r="L625" s="1"/>
      <c r="M625" s="1"/>
      <c r="N625" s="1"/>
      <c r="O625" s="1"/>
      <c r="P625" s="1"/>
      <c r="Q625" s="1"/>
      <c r="R625" s="1"/>
      <c r="S625" s="1"/>
      <c r="T625" s="1"/>
      <c r="U625" s="1"/>
      <c r="V625" s="1"/>
      <c r="W625" s="1"/>
      <c r="X625" s="1"/>
      <c r="Y625" s="1"/>
      <c r="Z625" s="1"/>
      <c r="AA625" s="1"/>
      <c r="AB625" s="1"/>
    </row>
    <row r="626" spans="5:28" ht="14.25" hidden="1" customHeight="1">
      <c r="E626" s="3"/>
      <c r="F626" s="1"/>
      <c r="G626" s="1"/>
      <c r="H626" s="1"/>
      <c r="I626" s="1"/>
      <c r="J626" s="1"/>
      <c r="K626" s="1"/>
      <c r="L626" s="1"/>
      <c r="M626" s="1"/>
      <c r="N626" s="1"/>
      <c r="O626" s="1"/>
      <c r="P626" s="1"/>
      <c r="Q626" s="1"/>
      <c r="R626" s="1"/>
      <c r="S626" s="1"/>
      <c r="T626" s="1"/>
      <c r="U626" s="1"/>
      <c r="V626" s="1"/>
      <c r="W626" s="1"/>
      <c r="X626" s="1"/>
      <c r="Y626" s="1"/>
      <c r="Z626" s="1"/>
      <c r="AA626" s="1"/>
      <c r="AB626" s="1"/>
    </row>
    <row r="627" spans="5:28" ht="14.25" hidden="1" customHeight="1">
      <c r="E627" s="3"/>
      <c r="F627" s="1"/>
      <c r="G627" s="1"/>
      <c r="H627" s="1"/>
      <c r="I627" s="1"/>
      <c r="J627" s="1"/>
      <c r="K627" s="1"/>
      <c r="L627" s="1"/>
      <c r="M627" s="1"/>
      <c r="N627" s="1"/>
      <c r="O627" s="1"/>
      <c r="P627" s="1"/>
      <c r="Q627" s="1"/>
      <c r="R627" s="1"/>
      <c r="S627" s="1"/>
      <c r="T627" s="1"/>
      <c r="U627" s="1"/>
      <c r="V627" s="1"/>
      <c r="W627" s="1"/>
      <c r="X627" s="1"/>
      <c r="Y627" s="1"/>
      <c r="Z627" s="1"/>
      <c r="AA627" s="1"/>
      <c r="AB627" s="1"/>
    </row>
    <row r="628" spans="5:28" ht="14.25" hidden="1" customHeight="1">
      <c r="E628" s="3"/>
      <c r="F628" s="1"/>
      <c r="G628" s="1"/>
      <c r="H628" s="1"/>
      <c r="I628" s="1"/>
      <c r="J628" s="1"/>
      <c r="K628" s="1"/>
      <c r="L628" s="1"/>
      <c r="M628" s="1"/>
      <c r="N628" s="1"/>
      <c r="O628" s="1"/>
      <c r="P628" s="1"/>
      <c r="Q628" s="1"/>
      <c r="R628" s="1"/>
      <c r="S628" s="1"/>
      <c r="T628" s="1"/>
      <c r="U628" s="1"/>
      <c r="V628" s="1"/>
      <c r="W628" s="1"/>
      <c r="X628" s="1"/>
      <c r="Y628" s="1"/>
      <c r="Z628" s="1"/>
      <c r="AA628" s="1"/>
      <c r="AB628" s="1"/>
    </row>
    <row r="629" spans="5:28" ht="14.25" hidden="1" customHeight="1">
      <c r="E629" s="3"/>
      <c r="F629" s="1"/>
      <c r="G629" s="1"/>
      <c r="H629" s="1"/>
      <c r="I629" s="1"/>
      <c r="J629" s="1"/>
      <c r="K629" s="1"/>
      <c r="L629" s="1"/>
      <c r="M629" s="1"/>
      <c r="N629" s="1"/>
      <c r="O629" s="1"/>
      <c r="P629" s="1"/>
      <c r="Q629" s="1"/>
      <c r="R629" s="1"/>
      <c r="S629" s="1"/>
      <c r="T629" s="1"/>
      <c r="U629" s="1"/>
      <c r="V629" s="1"/>
      <c r="W629" s="1"/>
      <c r="X629" s="1"/>
      <c r="Y629" s="1"/>
      <c r="Z629" s="1"/>
      <c r="AA629" s="1"/>
      <c r="AB629" s="1"/>
    </row>
    <row r="630" spans="5:28" ht="14.25" hidden="1" customHeight="1">
      <c r="E630" s="3"/>
      <c r="F630" s="1"/>
      <c r="G630" s="1"/>
      <c r="H630" s="1"/>
      <c r="I630" s="1"/>
      <c r="J630" s="1"/>
      <c r="K630" s="1"/>
      <c r="L630" s="1"/>
      <c r="M630" s="1"/>
      <c r="N630" s="1"/>
      <c r="O630" s="1"/>
      <c r="P630" s="1"/>
      <c r="Q630" s="1"/>
      <c r="R630" s="1"/>
      <c r="S630" s="1"/>
      <c r="T630" s="1"/>
      <c r="U630" s="1"/>
      <c r="V630" s="1"/>
      <c r="W630" s="1"/>
      <c r="X630" s="1"/>
      <c r="Y630" s="1"/>
      <c r="Z630" s="1"/>
      <c r="AA630" s="1"/>
      <c r="AB630" s="1"/>
    </row>
    <row r="631" spans="5:28" ht="14.25" hidden="1" customHeight="1">
      <c r="E631" s="3"/>
      <c r="F631" s="1"/>
      <c r="G631" s="1"/>
      <c r="H631" s="1"/>
      <c r="I631" s="1"/>
      <c r="J631" s="1"/>
      <c r="K631" s="1"/>
      <c r="L631" s="1"/>
      <c r="M631" s="1"/>
      <c r="N631" s="1"/>
      <c r="O631" s="1"/>
      <c r="P631" s="1"/>
      <c r="Q631" s="1"/>
      <c r="R631" s="1"/>
      <c r="S631" s="1"/>
      <c r="T631" s="1"/>
      <c r="U631" s="1"/>
      <c r="V631" s="1"/>
      <c r="W631" s="1"/>
      <c r="X631" s="1"/>
      <c r="Y631" s="1"/>
      <c r="Z631" s="1"/>
      <c r="AA631" s="1"/>
      <c r="AB631" s="1"/>
    </row>
    <row r="632" spans="5:28" ht="14.25" hidden="1" customHeight="1">
      <c r="E632" s="3"/>
      <c r="F632" s="1"/>
      <c r="G632" s="1"/>
      <c r="H632" s="1"/>
      <c r="I632" s="1"/>
      <c r="J632" s="1"/>
      <c r="K632" s="1"/>
      <c r="L632" s="1"/>
      <c r="M632" s="1"/>
      <c r="N632" s="1"/>
      <c r="O632" s="1"/>
      <c r="P632" s="1"/>
      <c r="Q632" s="1"/>
      <c r="R632" s="1"/>
      <c r="S632" s="1"/>
      <c r="T632" s="1"/>
      <c r="U632" s="1"/>
      <c r="V632" s="1"/>
      <c r="W632" s="1"/>
      <c r="X632" s="1"/>
      <c r="Y632" s="1"/>
      <c r="Z632" s="1"/>
      <c r="AA632" s="1"/>
      <c r="AB632" s="1"/>
    </row>
    <row r="633" spans="5:28" ht="14.25" hidden="1" customHeight="1">
      <c r="E633" s="3"/>
      <c r="F633" s="1"/>
      <c r="G633" s="1"/>
      <c r="H633" s="1"/>
      <c r="I633" s="1"/>
      <c r="J633" s="1"/>
      <c r="K633" s="1"/>
      <c r="L633" s="1"/>
      <c r="M633" s="1"/>
      <c r="N633" s="1"/>
      <c r="O633" s="1"/>
      <c r="P633" s="1"/>
      <c r="Q633" s="1"/>
      <c r="R633" s="1"/>
      <c r="S633" s="1"/>
      <c r="T633" s="1"/>
      <c r="U633" s="1"/>
      <c r="V633" s="1"/>
      <c r="W633" s="1"/>
      <c r="X633" s="1"/>
      <c r="Y633" s="1"/>
      <c r="Z633" s="1"/>
      <c r="AA633" s="1"/>
      <c r="AB633" s="1"/>
    </row>
    <row r="634" spans="5:28" ht="14.25" hidden="1" customHeight="1">
      <c r="E634" s="3"/>
      <c r="F634" s="1"/>
      <c r="G634" s="1"/>
      <c r="H634" s="1"/>
      <c r="I634" s="1"/>
      <c r="J634" s="1"/>
      <c r="K634" s="1"/>
      <c r="L634" s="1"/>
      <c r="M634" s="1"/>
      <c r="N634" s="1"/>
      <c r="O634" s="1"/>
      <c r="P634" s="1"/>
      <c r="Q634" s="1"/>
      <c r="R634" s="1"/>
      <c r="S634" s="1"/>
      <c r="T634" s="1"/>
      <c r="U634" s="1"/>
      <c r="V634" s="1"/>
      <c r="W634" s="1"/>
      <c r="X634" s="1"/>
      <c r="Y634" s="1"/>
      <c r="Z634" s="1"/>
      <c r="AA634" s="1"/>
      <c r="AB634" s="1"/>
    </row>
    <row r="635" spans="5:28" ht="14.25" hidden="1" customHeight="1">
      <c r="E635" s="3"/>
      <c r="F635" s="1"/>
      <c r="G635" s="1"/>
      <c r="H635" s="1"/>
      <c r="I635" s="1"/>
      <c r="J635" s="1"/>
      <c r="K635" s="1"/>
      <c r="L635" s="1"/>
      <c r="M635" s="1"/>
      <c r="N635" s="1"/>
      <c r="O635" s="1"/>
      <c r="P635" s="1"/>
      <c r="Q635" s="1"/>
      <c r="R635" s="1"/>
      <c r="S635" s="1"/>
      <c r="T635" s="1"/>
      <c r="U635" s="1"/>
      <c r="V635" s="1"/>
      <c r="W635" s="1"/>
      <c r="X635" s="1"/>
      <c r="Y635" s="1"/>
      <c r="Z635" s="1"/>
      <c r="AA635" s="1"/>
      <c r="AB635" s="1"/>
    </row>
    <row r="636" spans="5:28" ht="14.25" hidden="1" customHeight="1">
      <c r="E636" s="3"/>
      <c r="F636" s="1"/>
      <c r="G636" s="1"/>
      <c r="H636" s="1"/>
      <c r="I636" s="1"/>
      <c r="J636" s="1"/>
      <c r="K636" s="1"/>
      <c r="L636" s="1"/>
      <c r="M636" s="1"/>
      <c r="N636" s="1"/>
      <c r="O636" s="1"/>
      <c r="P636" s="1"/>
      <c r="Q636" s="1"/>
      <c r="R636" s="1"/>
      <c r="S636" s="1"/>
      <c r="T636" s="1"/>
      <c r="U636" s="1"/>
      <c r="V636" s="1"/>
      <c r="W636" s="1"/>
      <c r="X636" s="1"/>
      <c r="Y636" s="1"/>
      <c r="Z636" s="1"/>
      <c r="AA636" s="1"/>
      <c r="AB636" s="1"/>
    </row>
    <row r="637" spans="5:28" ht="14.25" hidden="1" customHeight="1">
      <c r="E637" s="3"/>
      <c r="F637" s="1"/>
      <c r="G637" s="1"/>
      <c r="H637" s="1"/>
      <c r="I637" s="1"/>
      <c r="J637" s="1"/>
      <c r="K637" s="1"/>
      <c r="L637" s="1"/>
      <c r="M637" s="1"/>
      <c r="N637" s="1"/>
      <c r="O637" s="1"/>
      <c r="P637" s="1"/>
      <c r="Q637" s="1"/>
      <c r="R637" s="1"/>
      <c r="S637" s="1"/>
      <c r="T637" s="1"/>
      <c r="U637" s="1"/>
      <c r="V637" s="1"/>
      <c r="W637" s="1"/>
      <c r="X637" s="1"/>
      <c r="Y637" s="1"/>
      <c r="Z637" s="1"/>
      <c r="AA637" s="1"/>
      <c r="AB637" s="1"/>
    </row>
    <row r="638" spans="5:28" ht="14.25" hidden="1" customHeight="1">
      <c r="E638" s="3"/>
      <c r="F638" s="1"/>
      <c r="G638" s="1"/>
      <c r="H638" s="1"/>
      <c r="I638" s="1"/>
      <c r="J638" s="1"/>
      <c r="K638" s="1"/>
      <c r="L638" s="1"/>
      <c r="M638" s="1"/>
      <c r="N638" s="1"/>
      <c r="O638" s="1"/>
      <c r="P638" s="1"/>
      <c r="Q638" s="1"/>
      <c r="R638" s="1"/>
      <c r="S638" s="1"/>
      <c r="T638" s="1"/>
      <c r="U638" s="1"/>
      <c r="V638" s="1"/>
      <c r="W638" s="1"/>
      <c r="X638" s="1"/>
      <c r="Y638" s="1"/>
      <c r="Z638" s="1"/>
      <c r="AA638" s="1"/>
      <c r="AB638" s="1"/>
    </row>
    <row r="639" spans="5:28" ht="14.25" hidden="1" customHeight="1">
      <c r="E639" s="3"/>
      <c r="F639" s="1"/>
      <c r="G639" s="1"/>
      <c r="H639" s="1"/>
      <c r="I639" s="1"/>
      <c r="J639" s="1"/>
      <c r="K639" s="1"/>
      <c r="L639" s="1"/>
      <c r="M639" s="1"/>
      <c r="N639" s="1"/>
      <c r="O639" s="1"/>
      <c r="P639" s="1"/>
      <c r="Q639" s="1"/>
      <c r="R639" s="1"/>
      <c r="S639" s="1"/>
      <c r="T639" s="1"/>
      <c r="U639" s="1"/>
      <c r="V639" s="1"/>
      <c r="W639" s="1"/>
      <c r="X639" s="1"/>
      <c r="Y639" s="1"/>
      <c r="Z639" s="1"/>
      <c r="AA639" s="1"/>
      <c r="AB639" s="1"/>
    </row>
    <row r="640" spans="5:28" ht="14.25" hidden="1" customHeight="1">
      <c r="E640" s="3"/>
      <c r="F640" s="1"/>
      <c r="G640" s="1"/>
      <c r="H640" s="1"/>
      <c r="I640" s="1"/>
      <c r="J640" s="1"/>
      <c r="K640" s="1"/>
      <c r="L640" s="1"/>
      <c r="M640" s="1"/>
      <c r="N640" s="1"/>
      <c r="O640" s="1"/>
      <c r="P640" s="1"/>
      <c r="Q640" s="1"/>
      <c r="R640" s="1"/>
      <c r="S640" s="1"/>
      <c r="T640" s="1"/>
      <c r="U640" s="1"/>
      <c r="V640" s="1"/>
      <c r="W640" s="1"/>
      <c r="X640" s="1"/>
      <c r="Y640" s="1"/>
      <c r="Z640" s="1"/>
      <c r="AA640" s="1"/>
      <c r="AB640" s="1"/>
    </row>
    <row r="641" spans="5:28" ht="14.25" hidden="1" customHeight="1">
      <c r="E641" s="3"/>
      <c r="F641" s="1"/>
      <c r="G641" s="1"/>
      <c r="H641" s="1"/>
      <c r="I641" s="1"/>
      <c r="J641" s="1"/>
      <c r="K641" s="1"/>
      <c r="L641" s="1"/>
      <c r="M641" s="1"/>
      <c r="N641" s="1"/>
      <c r="O641" s="1"/>
      <c r="P641" s="1"/>
      <c r="Q641" s="1"/>
      <c r="R641" s="1"/>
      <c r="S641" s="1"/>
      <c r="T641" s="1"/>
      <c r="U641" s="1"/>
      <c r="V641" s="1"/>
      <c r="W641" s="1"/>
      <c r="X641" s="1"/>
      <c r="Y641" s="1"/>
      <c r="Z641" s="1"/>
      <c r="AA641" s="1"/>
      <c r="AB641" s="1"/>
    </row>
    <row r="642" spans="5:28" ht="14.25" hidden="1" customHeight="1">
      <c r="E642" s="3"/>
      <c r="F642" s="1"/>
      <c r="G642" s="1"/>
      <c r="H642" s="1"/>
      <c r="I642" s="1"/>
      <c r="J642" s="1"/>
      <c r="K642" s="1"/>
      <c r="L642" s="1"/>
      <c r="M642" s="1"/>
      <c r="N642" s="1"/>
      <c r="O642" s="1"/>
      <c r="P642" s="1"/>
      <c r="Q642" s="1"/>
      <c r="R642" s="1"/>
      <c r="S642" s="1"/>
      <c r="T642" s="1"/>
      <c r="U642" s="1"/>
      <c r="V642" s="1"/>
      <c r="W642" s="1"/>
      <c r="X642" s="1"/>
      <c r="Y642" s="1"/>
      <c r="Z642" s="1"/>
      <c r="AA642" s="1"/>
      <c r="AB642" s="1"/>
    </row>
    <row r="643" spans="5:28" ht="14.25" hidden="1" customHeight="1">
      <c r="E643" s="3"/>
      <c r="F643" s="1"/>
      <c r="G643" s="1"/>
      <c r="H643" s="1"/>
      <c r="I643" s="1"/>
      <c r="J643" s="1"/>
      <c r="K643" s="1"/>
      <c r="L643" s="1"/>
      <c r="M643" s="1"/>
      <c r="N643" s="1"/>
      <c r="O643" s="1"/>
      <c r="P643" s="1"/>
      <c r="Q643" s="1"/>
      <c r="R643" s="1"/>
      <c r="S643" s="1"/>
      <c r="T643" s="1"/>
      <c r="U643" s="1"/>
      <c r="V643" s="1"/>
      <c r="W643" s="1"/>
      <c r="X643" s="1"/>
      <c r="Y643" s="1"/>
      <c r="Z643" s="1"/>
      <c r="AA643" s="1"/>
      <c r="AB643" s="1"/>
    </row>
    <row r="644" spans="5:28" ht="14.25" hidden="1" customHeight="1">
      <c r="E644" s="3"/>
      <c r="F644" s="1"/>
      <c r="G644" s="1"/>
      <c r="H644" s="1"/>
      <c r="I644" s="1"/>
      <c r="J644" s="1"/>
      <c r="K644" s="1"/>
      <c r="L644" s="1"/>
      <c r="M644" s="1"/>
      <c r="N644" s="1"/>
      <c r="O644" s="1"/>
      <c r="P644" s="1"/>
      <c r="Q644" s="1"/>
      <c r="R644" s="1"/>
      <c r="S644" s="1"/>
      <c r="T644" s="1"/>
      <c r="U644" s="1"/>
      <c r="V644" s="1"/>
      <c r="W644" s="1"/>
      <c r="X644" s="1"/>
      <c r="Y644" s="1"/>
      <c r="Z644" s="1"/>
      <c r="AA644" s="1"/>
      <c r="AB644" s="1"/>
    </row>
    <row r="645" spans="5:28" ht="14.25" hidden="1" customHeight="1">
      <c r="E645" s="3"/>
      <c r="F645" s="1"/>
      <c r="G645" s="1"/>
      <c r="H645" s="1"/>
      <c r="I645" s="1"/>
      <c r="J645" s="1"/>
      <c r="K645" s="1"/>
      <c r="L645" s="1"/>
      <c r="M645" s="1"/>
      <c r="N645" s="1"/>
      <c r="O645" s="1"/>
      <c r="P645" s="1"/>
      <c r="Q645" s="1"/>
      <c r="R645" s="1"/>
      <c r="S645" s="1"/>
      <c r="T645" s="1"/>
      <c r="U645" s="1"/>
      <c r="V645" s="1"/>
      <c r="W645" s="1"/>
      <c r="X645" s="1"/>
      <c r="Y645" s="1"/>
      <c r="Z645" s="1"/>
      <c r="AA645" s="1"/>
      <c r="AB645" s="1"/>
    </row>
    <row r="646" spans="5:28" ht="14.25" hidden="1" customHeight="1">
      <c r="E646" s="3"/>
      <c r="F646" s="1"/>
      <c r="G646" s="1"/>
      <c r="H646" s="1"/>
      <c r="I646" s="1"/>
      <c r="J646" s="1"/>
      <c r="K646" s="1"/>
      <c r="L646" s="1"/>
      <c r="M646" s="1"/>
      <c r="N646" s="1"/>
      <c r="O646" s="1"/>
      <c r="P646" s="1"/>
      <c r="Q646" s="1"/>
      <c r="R646" s="1"/>
      <c r="S646" s="1"/>
      <c r="T646" s="1"/>
      <c r="U646" s="1"/>
      <c r="V646" s="1"/>
      <c r="W646" s="1"/>
      <c r="X646" s="1"/>
      <c r="Y646" s="1"/>
      <c r="Z646" s="1"/>
      <c r="AA646" s="1"/>
      <c r="AB646" s="1"/>
    </row>
    <row r="647" spans="5:28" ht="14.25" hidden="1" customHeight="1">
      <c r="E647" s="3"/>
      <c r="F647" s="1"/>
      <c r="G647" s="1"/>
      <c r="H647" s="1"/>
      <c r="I647" s="1"/>
      <c r="J647" s="1"/>
      <c r="K647" s="1"/>
      <c r="L647" s="1"/>
      <c r="M647" s="1"/>
      <c r="N647" s="1"/>
      <c r="O647" s="1"/>
      <c r="P647" s="1"/>
      <c r="Q647" s="1"/>
      <c r="R647" s="1"/>
      <c r="S647" s="1"/>
      <c r="T647" s="1"/>
      <c r="U647" s="1"/>
      <c r="V647" s="1"/>
      <c r="W647" s="1"/>
      <c r="X647" s="1"/>
      <c r="Y647" s="1"/>
      <c r="Z647" s="1"/>
      <c r="AA647" s="1"/>
      <c r="AB647" s="1"/>
    </row>
    <row r="648" spans="5:28" ht="14.25" hidden="1" customHeight="1">
      <c r="E648" s="3"/>
      <c r="F648" s="1"/>
      <c r="G648" s="1"/>
      <c r="H648" s="1"/>
      <c r="I648" s="1"/>
      <c r="J648" s="1"/>
      <c r="K648" s="1"/>
      <c r="L648" s="1"/>
      <c r="M648" s="1"/>
      <c r="N648" s="1"/>
      <c r="O648" s="1"/>
      <c r="P648" s="1"/>
      <c r="Q648" s="1"/>
      <c r="R648" s="1"/>
      <c r="S648" s="1"/>
      <c r="T648" s="1"/>
      <c r="U648" s="1"/>
      <c r="V648" s="1"/>
      <c r="W648" s="1"/>
      <c r="X648" s="1"/>
      <c r="Y648" s="1"/>
      <c r="Z648" s="1"/>
      <c r="AA648" s="1"/>
      <c r="AB648" s="1"/>
    </row>
    <row r="649" spans="5:28" ht="14.25" hidden="1" customHeight="1">
      <c r="E649" s="3"/>
      <c r="F649" s="1"/>
      <c r="G649" s="1"/>
      <c r="H649" s="1"/>
      <c r="I649" s="1"/>
      <c r="J649" s="1"/>
      <c r="K649" s="1"/>
      <c r="L649" s="1"/>
      <c r="M649" s="1"/>
      <c r="N649" s="1"/>
      <c r="O649" s="1"/>
      <c r="P649" s="1"/>
      <c r="Q649" s="1"/>
      <c r="R649" s="1"/>
      <c r="S649" s="1"/>
      <c r="T649" s="1"/>
      <c r="U649" s="1"/>
      <c r="V649" s="1"/>
      <c r="W649" s="1"/>
      <c r="X649" s="1"/>
      <c r="Y649" s="1"/>
      <c r="Z649" s="1"/>
      <c r="AA649" s="1"/>
      <c r="AB649" s="1"/>
    </row>
    <row r="650" spans="5:28" ht="14.25" hidden="1" customHeight="1">
      <c r="E650" s="3"/>
      <c r="F650" s="1"/>
      <c r="G650" s="1"/>
      <c r="H650" s="1"/>
      <c r="I650" s="1"/>
      <c r="J650" s="1"/>
      <c r="K650" s="1"/>
      <c r="L650" s="1"/>
      <c r="M650" s="1"/>
      <c r="N650" s="1"/>
      <c r="O650" s="1"/>
      <c r="P650" s="1"/>
      <c r="Q650" s="1"/>
      <c r="R650" s="1"/>
      <c r="S650" s="1"/>
      <c r="T650" s="1"/>
      <c r="U650" s="1"/>
      <c r="V650" s="1"/>
      <c r="W650" s="1"/>
      <c r="X650" s="1"/>
      <c r="Y650" s="1"/>
      <c r="Z650" s="1"/>
      <c r="AA650" s="1"/>
      <c r="AB650" s="1"/>
    </row>
    <row r="651" spans="5:28" ht="14.25" hidden="1" customHeight="1">
      <c r="E651" s="3"/>
      <c r="F651" s="1"/>
      <c r="G651" s="1"/>
      <c r="H651" s="1"/>
      <c r="I651" s="1"/>
      <c r="J651" s="1"/>
      <c r="K651" s="1"/>
      <c r="L651" s="1"/>
      <c r="M651" s="1"/>
      <c r="N651" s="1"/>
      <c r="O651" s="1"/>
      <c r="P651" s="1"/>
      <c r="Q651" s="1"/>
      <c r="R651" s="1"/>
      <c r="S651" s="1"/>
      <c r="T651" s="1"/>
      <c r="U651" s="1"/>
      <c r="V651" s="1"/>
      <c r="W651" s="1"/>
      <c r="X651" s="1"/>
      <c r="Y651" s="1"/>
      <c r="Z651" s="1"/>
      <c r="AA651" s="1"/>
      <c r="AB651" s="1"/>
    </row>
    <row r="652" spans="5:28" ht="14.25" hidden="1" customHeight="1">
      <c r="E652" s="3"/>
      <c r="F652" s="1"/>
      <c r="G652" s="1"/>
      <c r="H652" s="1"/>
      <c r="I652" s="1"/>
      <c r="J652" s="1"/>
      <c r="K652" s="1"/>
      <c r="L652" s="1"/>
      <c r="M652" s="1"/>
      <c r="N652" s="1"/>
      <c r="O652" s="1"/>
      <c r="P652" s="1"/>
      <c r="Q652" s="1"/>
      <c r="R652" s="1"/>
      <c r="S652" s="1"/>
      <c r="T652" s="1"/>
      <c r="U652" s="1"/>
      <c r="V652" s="1"/>
      <c r="W652" s="1"/>
      <c r="X652" s="1"/>
      <c r="Y652" s="1"/>
      <c r="Z652" s="1"/>
      <c r="AA652" s="1"/>
      <c r="AB652" s="1"/>
    </row>
    <row r="653" spans="5:28" ht="14.25" hidden="1" customHeight="1">
      <c r="E653" s="3"/>
      <c r="F653" s="1"/>
      <c r="G653" s="1"/>
      <c r="H653" s="1"/>
      <c r="I653" s="1"/>
      <c r="J653" s="1"/>
      <c r="K653" s="1"/>
      <c r="L653" s="1"/>
      <c r="M653" s="1"/>
      <c r="N653" s="1"/>
      <c r="O653" s="1"/>
      <c r="P653" s="1"/>
      <c r="Q653" s="1"/>
      <c r="R653" s="1"/>
      <c r="S653" s="1"/>
      <c r="T653" s="1"/>
      <c r="U653" s="1"/>
      <c r="V653" s="1"/>
      <c r="W653" s="1"/>
      <c r="X653" s="1"/>
      <c r="Y653" s="1"/>
      <c r="Z653" s="1"/>
      <c r="AA653" s="1"/>
      <c r="AB653" s="1"/>
    </row>
    <row r="654" spans="5:28" ht="14.25" hidden="1" customHeight="1">
      <c r="E654" s="3"/>
      <c r="F654" s="1"/>
      <c r="G654" s="1"/>
      <c r="H654" s="1"/>
      <c r="I654" s="1"/>
      <c r="J654" s="1"/>
      <c r="K654" s="1"/>
      <c r="L654" s="1"/>
      <c r="M654" s="1"/>
      <c r="N654" s="1"/>
      <c r="O654" s="1"/>
      <c r="P654" s="1"/>
      <c r="Q654" s="1"/>
      <c r="R654" s="1"/>
      <c r="S654" s="1"/>
      <c r="T654" s="1"/>
      <c r="U654" s="1"/>
      <c r="V654" s="1"/>
      <c r="W654" s="1"/>
      <c r="X654" s="1"/>
      <c r="Y654" s="1"/>
      <c r="Z654" s="1"/>
      <c r="AA654" s="1"/>
      <c r="AB654" s="1"/>
    </row>
    <row r="655" spans="5:28" ht="14.25" hidden="1" customHeight="1">
      <c r="E655" s="3"/>
      <c r="F655" s="1"/>
      <c r="G655" s="1"/>
      <c r="H655" s="1"/>
      <c r="I655" s="1"/>
      <c r="J655" s="1"/>
      <c r="K655" s="1"/>
      <c r="L655" s="1"/>
      <c r="M655" s="1"/>
      <c r="N655" s="1"/>
      <c r="O655" s="1"/>
      <c r="P655" s="1"/>
      <c r="Q655" s="1"/>
      <c r="R655" s="1"/>
      <c r="S655" s="1"/>
      <c r="T655" s="1"/>
      <c r="U655" s="1"/>
      <c r="V655" s="1"/>
      <c r="W655" s="1"/>
      <c r="X655" s="1"/>
      <c r="Y655" s="1"/>
      <c r="Z655" s="1"/>
      <c r="AA655" s="1"/>
      <c r="AB655" s="1"/>
    </row>
    <row r="656" spans="5:28" ht="14.25" hidden="1" customHeight="1">
      <c r="E656" s="3"/>
      <c r="F656" s="1"/>
      <c r="G656" s="1"/>
      <c r="H656" s="1"/>
      <c r="I656" s="1"/>
      <c r="J656" s="1"/>
      <c r="K656" s="1"/>
      <c r="L656" s="1"/>
      <c r="M656" s="1"/>
      <c r="N656" s="1"/>
      <c r="O656" s="1"/>
      <c r="P656" s="1"/>
      <c r="Q656" s="1"/>
      <c r="R656" s="1"/>
      <c r="S656" s="1"/>
      <c r="T656" s="1"/>
      <c r="U656" s="1"/>
      <c r="V656" s="1"/>
      <c r="W656" s="1"/>
      <c r="X656" s="1"/>
      <c r="Y656" s="1"/>
      <c r="Z656" s="1"/>
      <c r="AA656" s="1"/>
      <c r="AB656" s="1"/>
    </row>
    <row r="657" spans="5:28" ht="14.25" hidden="1" customHeight="1">
      <c r="E657" s="3"/>
      <c r="F657" s="1"/>
      <c r="G657" s="1"/>
      <c r="H657" s="1"/>
      <c r="I657" s="1"/>
      <c r="J657" s="1"/>
      <c r="K657" s="1"/>
      <c r="L657" s="1"/>
      <c r="M657" s="1"/>
      <c r="N657" s="1"/>
      <c r="O657" s="1"/>
      <c r="P657" s="1"/>
      <c r="Q657" s="1"/>
      <c r="R657" s="1"/>
      <c r="S657" s="1"/>
      <c r="T657" s="1"/>
      <c r="U657" s="1"/>
      <c r="V657" s="1"/>
      <c r="W657" s="1"/>
      <c r="X657" s="1"/>
      <c r="Y657" s="1"/>
      <c r="Z657" s="1"/>
      <c r="AA657" s="1"/>
      <c r="AB657" s="1"/>
    </row>
    <row r="658" spans="5:28" ht="14.25" hidden="1" customHeight="1">
      <c r="E658" s="3"/>
      <c r="F658" s="1"/>
      <c r="G658" s="1"/>
      <c r="H658" s="1"/>
      <c r="I658" s="1"/>
      <c r="J658" s="1"/>
      <c r="K658" s="1"/>
      <c r="L658" s="1"/>
      <c r="M658" s="1"/>
      <c r="N658" s="1"/>
      <c r="O658" s="1"/>
      <c r="P658" s="1"/>
      <c r="Q658" s="1"/>
      <c r="R658" s="1"/>
      <c r="S658" s="1"/>
      <c r="T658" s="1"/>
      <c r="U658" s="1"/>
      <c r="V658" s="1"/>
      <c r="W658" s="1"/>
      <c r="X658" s="1"/>
      <c r="Y658" s="1"/>
      <c r="Z658" s="1"/>
      <c r="AA658" s="1"/>
      <c r="AB658" s="1"/>
    </row>
    <row r="659" spans="5:28" ht="14.25" hidden="1" customHeight="1">
      <c r="E659" s="3"/>
      <c r="F659" s="1"/>
      <c r="G659" s="1"/>
      <c r="H659" s="1"/>
      <c r="I659" s="1"/>
      <c r="J659" s="1"/>
      <c r="K659" s="1"/>
      <c r="L659" s="1"/>
      <c r="M659" s="1"/>
      <c r="N659" s="1"/>
      <c r="O659" s="1"/>
      <c r="P659" s="1"/>
      <c r="Q659" s="1"/>
      <c r="R659" s="1"/>
      <c r="S659" s="1"/>
      <c r="T659" s="1"/>
      <c r="U659" s="1"/>
      <c r="V659" s="1"/>
      <c r="W659" s="1"/>
      <c r="X659" s="1"/>
      <c r="Y659" s="1"/>
      <c r="Z659" s="1"/>
      <c r="AA659" s="1"/>
      <c r="AB659" s="1"/>
    </row>
    <row r="660" spans="5:28" ht="14.25" hidden="1" customHeight="1">
      <c r="E660" s="3"/>
      <c r="F660" s="1"/>
      <c r="G660" s="1"/>
      <c r="H660" s="1"/>
      <c r="I660" s="1"/>
      <c r="J660" s="1"/>
      <c r="K660" s="1"/>
      <c r="L660" s="1"/>
      <c r="M660" s="1"/>
      <c r="N660" s="1"/>
      <c r="O660" s="1"/>
      <c r="P660" s="1"/>
      <c r="Q660" s="1"/>
      <c r="R660" s="1"/>
      <c r="S660" s="1"/>
      <c r="T660" s="1"/>
      <c r="U660" s="1"/>
      <c r="V660" s="1"/>
      <c r="W660" s="1"/>
      <c r="X660" s="1"/>
      <c r="Y660" s="1"/>
      <c r="Z660" s="1"/>
      <c r="AA660" s="1"/>
      <c r="AB660" s="1"/>
    </row>
    <row r="661" spans="5:28" ht="14.25" hidden="1" customHeight="1">
      <c r="E661" s="3"/>
      <c r="F661" s="1"/>
      <c r="G661" s="1"/>
      <c r="H661" s="1"/>
      <c r="I661" s="1"/>
      <c r="J661" s="1"/>
      <c r="K661" s="1"/>
      <c r="L661" s="1"/>
      <c r="M661" s="1"/>
      <c r="N661" s="1"/>
      <c r="O661" s="1"/>
      <c r="P661" s="1"/>
      <c r="Q661" s="1"/>
      <c r="R661" s="1"/>
      <c r="S661" s="1"/>
      <c r="T661" s="1"/>
      <c r="U661" s="1"/>
      <c r="V661" s="1"/>
      <c r="W661" s="1"/>
      <c r="X661" s="1"/>
      <c r="Y661" s="1"/>
      <c r="Z661" s="1"/>
      <c r="AA661" s="1"/>
      <c r="AB661" s="1"/>
    </row>
    <row r="662" spans="5:28" ht="14.25" hidden="1" customHeight="1">
      <c r="E662" s="3"/>
      <c r="F662" s="1"/>
      <c r="G662" s="1"/>
      <c r="H662" s="1"/>
      <c r="I662" s="1"/>
      <c r="J662" s="1"/>
      <c r="K662" s="1"/>
      <c r="L662" s="1"/>
      <c r="M662" s="1"/>
      <c r="N662" s="1"/>
      <c r="O662" s="1"/>
      <c r="P662" s="1"/>
      <c r="Q662" s="1"/>
      <c r="R662" s="1"/>
      <c r="S662" s="1"/>
      <c r="T662" s="1"/>
      <c r="U662" s="1"/>
      <c r="V662" s="1"/>
      <c r="W662" s="1"/>
      <c r="X662" s="1"/>
      <c r="Y662" s="1"/>
      <c r="Z662" s="1"/>
      <c r="AA662" s="1"/>
      <c r="AB662" s="1"/>
    </row>
    <row r="663" spans="5:28" ht="14.25" hidden="1" customHeight="1">
      <c r="E663" s="3"/>
      <c r="F663" s="1"/>
      <c r="G663" s="1"/>
      <c r="H663" s="1"/>
      <c r="I663" s="1"/>
      <c r="J663" s="1"/>
      <c r="K663" s="1"/>
      <c r="L663" s="1"/>
      <c r="M663" s="1"/>
      <c r="N663" s="1"/>
      <c r="O663" s="1"/>
      <c r="P663" s="1"/>
      <c r="Q663" s="1"/>
      <c r="R663" s="1"/>
      <c r="S663" s="1"/>
      <c r="T663" s="1"/>
      <c r="U663" s="1"/>
      <c r="V663" s="1"/>
      <c r="W663" s="1"/>
      <c r="X663" s="1"/>
      <c r="Y663" s="1"/>
      <c r="Z663" s="1"/>
      <c r="AA663" s="1"/>
      <c r="AB663" s="1"/>
    </row>
    <row r="664" spans="5:28" ht="14.25" hidden="1" customHeight="1">
      <c r="E664" s="3"/>
      <c r="F664" s="1"/>
      <c r="G664" s="1"/>
      <c r="H664" s="1"/>
      <c r="I664" s="1"/>
      <c r="J664" s="1"/>
      <c r="K664" s="1"/>
      <c r="L664" s="1"/>
      <c r="M664" s="1"/>
      <c r="N664" s="1"/>
      <c r="O664" s="1"/>
      <c r="P664" s="1"/>
      <c r="Q664" s="1"/>
      <c r="R664" s="1"/>
      <c r="S664" s="1"/>
      <c r="T664" s="1"/>
      <c r="U664" s="1"/>
      <c r="V664" s="1"/>
      <c r="W664" s="1"/>
      <c r="X664" s="1"/>
      <c r="Y664" s="1"/>
      <c r="Z664" s="1"/>
      <c r="AA664" s="1"/>
      <c r="AB664" s="1"/>
    </row>
    <row r="665" spans="5:28" ht="14.25" hidden="1" customHeight="1">
      <c r="E665" s="3"/>
      <c r="F665" s="1"/>
      <c r="G665" s="1"/>
      <c r="H665" s="1"/>
      <c r="I665" s="1"/>
      <c r="J665" s="1"/>
      <c r="K665" s="1"/>
      <c r="L665" s="1"/>
      <c r="M665" s="1"/>
      <c r="N665" s="1"/>
      <c r="O665" s="1"/>
      <c r="P665" s="1"/>
      <c r="Q665" s="1"/>
      <c r="R665" s="1"/>
      <c r="S665" s="1"/>
      <c r="T665" s="1"/>
      <c r="U665" s="1"/>
      <c r="V665" s="1"/>
      <c r="W665" s="1"/>
      <c r="X665" s="1"/>
      <c r="Y665" s="1"/>
      <c r="Z665" s="1"/>
      <c r="AA665" s="1"/>
      <c r="AB665" s="1"/>
    </row>
    <row r="666" spans="5:28" ht="14.25" hidden="1" customHeight="1">
      <c r="E666" s="3"/>
      <c r="F666" s="1"/>
      <c r="G666" s="1"/>
      <c r="H666" s="1"/>
      <c r="I666" s="1"/>
      <c r="J666" s="1"/>
      <c r="K666" s="1"/>
      <c r="L666" s="1"/>
      <c r="M666" s="1"/>
      <c r="N666" s="1"/>
      <c r="O666" s="1"/>
      <c r="P666" s="1"/>
      <c r="Q666" s="1"/>
      <c r="R666" s="1"/>
      <c r="S666" s="1"/>
      <c r="T666" s="1"/>
      <c r="U666" s="1"/>
      <c r="V666" s="1"/>
      <c r="W666" s="1"/>
      <c r="X666" s="1"/>
      <c r="Y666" s="1"/>
      <c r="Z666" s="1"/>
      <c r="AA666" s="1"/>
      <c r="AB666" s="1"/>
    </row>
    <row r="667" spans="5:28" ht="14.25" hidden="1" customHeight="1">
      <c r="E667" s="3"/>
      <c r="F667" s="1"/>
      <c r="G667" s="1"/>
      <c r="H667" s="1"/>
      <c r="I667" s="1"/>
      <c r="J667" s="1"/>
      <c r="K667" s="1"/>
      <c r="L667" s="1"/>
      <c r="M667" s="1"/>
      <c r="N667" s="1"/>
      <c r="O667" s="1"/>
      <c r="P667" s="1"/>
      <c r="Q667" s="1"/>
      <c r="R667" s="1"/>
      <c r="S667" s="1"/>
      <c r="T667" s="1"/>
      <c r="U667" s="1"/>
      <c r="V667" s="1"/>
      <c r="W667" s="1"/>
      <c r="X667" s="1"/>
      <c r="Y667" s="1"/>
      <c r="Z667" s="1"/>
      <c r="AA667" s="1"/>
      <c r="AB667" s="1"/>
    </row>
    <row r="668" spans="5:28" ht="14.25" hidden="1" customHeight="1">
      <c r="E668" s="3"/>
      <c r="F668" s="1"/>
      <c r="G668" s="1"/>
      <c r="H668" s="1"/>
      <c r="I668" s="1"/>
      <c r="J668" s="1"/>
      <c r="K668" s="1"/>
      <c r="L668" s="1"/>
      <c r="M668" s="1"/>
      <c r="N668" s="1"/>
      <c r="O668" s="1"/>
      <c r="P668" s="1"/>
      <c r="Q668" s="1"/>
      <c r="R668" s="1"/>
      <c r="S668" s="1"/>
      <c r="T668" s="1"/>
      <c r="U668" s="1"/>
      <c r="V668" s="1"/>
      <c r="W668" s="1"/>
      <c r="X668" s="1"/>
      <c r="Y668" s="1"/>
      <c r="Z668" s="1"/>
      <c r="AA668" s="1"/>
      <c r="AB668" s="1"/>
    </row>
    <row r="669" spans="5:28" ht="14.25" hidden="1" customHeight="1">
      <c r="E669" s="3"/>
      <c r="F669" s="1"/>
      <c r="G669" s="1"/>
      <c r="H669" s="1"/>
      <c r="I669" s="1"/>
      <c r="J669" s="1"/>
      <c r="K669" s="1"/>
      <c r="L669" s="1"/>
      <c r="M669" s="1"/>
      <c r="N669" s="1"/>
      <c r="O669" s="1"/>
      <c r="P669" s="1"/>
      <c r="Q669" s="1"/>
      <c r="R669" s="1"/>
      <c r="S669" s="1"/>
      <c r="T669" s="1"/>
      <c r="U669" s="1"/>
      <c r="V669" s="1"/>
      <c r="W669" s="1"/>
      <c r="X669" s="1"/>
      <c r="Y669" s="1"/>
      <c r="Z669" s="1"/>
      <c r="AA669" s="1"/>
      <c r="AB669" s="1"/>
    </row>
    <row r="670" spans="5:28" ht="14.25" hidden="1" customHeight="1">
      <c r="E670" s="3"/>
      <c r="F670" s="1"/>
      <c r="G670" s="1"/>
      <c r="H670" s="1"/>
      <c r="I670" s="1"/>
      <c r="J670" s="1"/>
      <c r="K670" s="1"/>
      <c r="L670" s="1"/>
      <c r="M670" s="1"/>
      <c r="N670" s="1"/>
      <c r="O670" s="1"/>
      <c r="P670" s="1"/>
      <c r="Q670" s="1"/>
      <c r="R670" s="1"/>
      <c r="S670" s="1"/>
      <c r="T670" s="1"/>
      <c r="U670" s="1"/>
      <c r="V670" s="1"/>
      <c r="W670" s="1"/>
      <c r="X670" s="1"/>
      <c r="Y670" s="1"/>
      <c r="Z670" s="1"/>
      <c r="AA670" s="1"/>
      <c r="AB670" s="1"/>
    </row>
    <row r="671" spans="5:28" ht="14.25" hidden="1" customHeight="1">
      <c r="E671" s="3"/>
      <c r="F671" s="1"/>
      <c r="G671" s="1"/>
      <c r="H671" s="1"/>
      <c r="I671" s="1"/>
      <c r="J671" s="1"/>
      <c r="K671" s="1"/>
      <c r="L671" s="1"/>
      <c r="M671" s="1"/>
      <c r="N671" s="1"/>
      <c r="O671" s="1"/>
      <c r="P671" s="1"/>
      <c r="Q671" s="1"/>
      <c r="R671" s="1"/>
      <c r="S671" s="1"/>
      <c r="T671" s="1"/>
      <c r="U671" s="1"/>
      <c r="V671" s="1"/>
      <c r="W671" s="1"/>
      <c r="X671" s="1"/>
      <c r="Y671" s="1"/>
      <c r="Z671" s="1"/>
      <c r="AA671" s="1"/>
      <c r="AB671" s="1"/>
    </row>
    <row r="672" spans="5:28" ht="14.25" hidden="1" customHeight="1">
      <c r="E672" s="3"/>
      <c r="F672" s="1"/>
      <c r="G672" s="1"/>
      <c r="H672" s="1"/>
      <c r="I672" s="1"/>
      <c r="J672" s="1"/>
      <c r="K672" s="1"/>
      <c r="L672" s="1"/>
      <c r="M672" s="1"/>
      <c r="N672" s="1"/>
      <c r="O672" s="1"/>
      <c r="P672" s="1"/>
      <c r="Q672" s="1"/>
      <c r="R672" s="1"/>
      <c r="S672" s="1"/>
      <c r="T672" s="1"/>
      <c r="U672" s="1"/>
      <c r="V672" s="1"/>
      <c r="W672" s="1"/>
      <c r="X672" s="1"/>
      <c r="Y672" s="1"/>
      <c r="Z672" s="1"/>
      <c r="AA672" s="1"/>
      <c r="AB672" s="1"/>
    </row>
    <row r="673" spans="5:28" ht="14.25" hidden="1" customHeight="1">
      <c r="E673" s="3"/>
      <c r="F673" s="1"/>
      <c r="G673" s="1"/>
      <c r="H673" s="1"/>
      <c r="I673" s="1"/>
      <c r="J673" s="1"/>
      <c r="K673" s="1"/>
      <c r="L673" s="1"/>
      <c r="M673" s="1"/>
      <c r="N673" s="1"/>
      <c r="O673" s="1"/>
      <c r="P673" s="1"/>
      <c r="Q673" s="1"/>
      <c r="R673" s="1"/>
      <c r="S673" s="1"/>
      <c r="T673" s="1"/>
      <c r="U673" s="1"/>
      <c r="V673" s="1"/>
      <c r="W673" s="1"/>
      <c r="X673" s="1"/>
      <c r="Y673" s="1"/>
      <c r="Z673" s="1"/>
      <c r="AA673" s="1"/>
      <c r="AB673" s="1"/>
    </row>
    <row r="674" spans="5:28" ht="14.25" hidden="1" customHeight="1">
      <c r="E674" s="3"/>
      <c r="F674" s="1"/>
      <c r="G674" s="1"/>
      <c r="H674" s="1"/>
      <c r="I674" s="1"/>
      <c r="J674" s="1"/>
      <c r="K674" s="1"/>
      <c r="L674" s="1"/>
      <c r="M674" s="1"/>
      <c r="N674" s="1"/>
      <c r="O674" s="1"/>
      <c r="P674" s="1"/>
      <c r="Q674" s="1"/>
      <c r="R674" s="1"/>
      <c r="S674" s="1"/>
      <c r="T674" s="1"/>
      <c r="U674" s="1"/>
      <c r="V674" s="1"/>
      <c r="W674" s="1"/>
      <c r="X674" s="1"/>
      <c r="Y674" s="1"/>
      <c r="Z674" s="1"/>
      <c r="AA674" s="1"/>
      <c r="AB674" s="1"/>
    </row>
    <row r="675" spans="5:28" ht="14.25" hidden="1" customHeight="1">
      <c r="E675" s="3"/>
      <c r="F675" s="1"/>
      <c r="G675" s="1"/>
      <c r="H675" s="1"/>
      <c r="I675" s="1"/>
      <c r="J675" s="1"/>
      <c r="K675" s="1"/>
      <c r="L675" s="1"/>
      <c r="M675" s="1"/>
      <c r="N675" s="1"/>
      <c r="O675" s="1"/>
      <c r="P675" s="1"/>
      <c r="Q675" s="1"/>
      <c r="R675" s="1"/>
      <c r="S675" s="1"/>
      <c r="T675" s="1"/>
      <c r="U675" s="1"/>
      <c r="V675" s="1"/>
      <c r="W675" s="1"/>
      <c r="X675" s="1"/>
      <c r="Y675" s="1"/>
      <c r="Z675" s="1"/>
      <c r="AA675" s="1"/>
      <c r="AB675" s="1"/>
    </row>
    <row r="676" spans="5:28" ht="14.25" hidden="1" customHeight="1">
      <c r="E676" s="3"/>
      <c r="F676" s="1"/>
      <c r="G676" s="1"/>
      <c r="H676" s="1"/>
      <c r="I676" s="1"/>
      <c r="J676" s="1"/>
      <c r="K676" s="1"/>
      <c r="L676" s="1"/>
      <c r="M676" s="1"/>
      <c r="N676" s="1"/>
      <c r="O676" s="1"/>
      <c r="P676" s="1"/>
      <c r="Q676" s="1"/>
      <c r="R676" s="1"/>
      <c r="S676" s="1"/>
      <c r="T676" s="1"/>
      <c r="U676" s="1"/>
      <c r="V676" s="1"/>
      <c r="W676" s="1"/>
      <c r="X676" s="1"/>
      <c r="Y676" s="1"/>
      <c r="Z676" s="1"/>
      <c r="AA676" s="1"/>
      <c r="AB676" s="1"/>
    </row>
    <row r="677" spans="5:28" ht="14.25" hidden="1" customHeight="1">
      <c r="E677" s="3"/>
      <c r="F677" s="1"/>
      <c r="G677" s="1"/>
      <c r="H677" s="1"/>
      <c r="I677" s="1"/>
      <c r="J677" s="1"/>
      <c r="K677" s="1"/>
      <c r="L677" s="1"/>
      <c r="M677" s="1"/>
      <c r="N677" s="1"/>
      <c r="O677" s="1"/>
      <c r="P677" s="1"/>
      <c r="Q677" s="1"/>
      <c r="R677" s="1"/>
      <c r="S677" s="1"/>
      <c r="T677" s="1"/>
      <c r="U677" s="1"/>
      <c r="V677" s="1"/>
      <c r="W677" s="1"/>
      <c r="X677" s="1"/>
      <c r="Y677" s="1"/>
      <c r="Z677" s="1"/>
      <c r="AA677" s="1"/>
      <c r="AB677" s="1"/>
    </row>
    <row r="678" spans="5:28" ht="14.25" hidden="1" customHeight="1">
      <c r="E678" s="3"/>
      <c r="F678" s="1"/>
      <c r="G678" s="1"/>
      <c r="H678" s="1"/>
      <c r="I678" s="1"/>
      <c r="J678" s="1"/>
      <c r="K678" s="1"/>
      <c r="L678" s="1"/>
      <c r="M678" s="1"/>
      <c r="N678" s="1"/>
      <c r="O678" s="1"/>
      <c r="P678" s="1"/>
      <c r="Q678" s="1"/>
      <c r="R678" s="1"/>
      <c r="S678" s="1"/>
      <c r="T678" s="1"/>
      <c r="U678" s="1"/>
      <c r="V678" s="1"/>
      <c r="W678" s="1"/>
      <c r="X678" s="1"/>
      <c r="Y678" s="1"/>
      <c r="Z678" s="1"/>
      <c r="AA678" s="1"/>
      <c r="AB678" s="1"/>
    </row>
    <row r="679" spans="5:28" ht="14.25" hidden="1" customHeight="1">
      <c r="E679" s="3"/>
      <c r="F679" s="1"/>
      <c r="G679" s="1"/>
      <c r="H679" s="1"/>
      <c r="I679" s="1"/>
      <c r="J679" s="1"/>
      <c r="K679" s="1"/>
      <c r="L679" s="1"/>
      <c r="M679" s="1"/>
      <c r="N679" s="1"/>
      <c r="O679" s="1"/>
      <c r="P679" s="1"/>
      <c r="Q679" s="1"/>
      <c r="R679" s="1"/>
      <c r="S679" s="1"/>
      <c r="T679" s="1"/>
      <c r="U679" s="1"/>
      <c r="V679" s="1"/>
      <c r="W679" s="1"/>
      <c r="X679" s="1"/>
      <c r="Y679" s="1"/>
      <c r="Z679" s="1"/>
      <c r="AA679" s="1"/>
      <c r="AB679" s="1"/>
    </row>
    <row r="680" spans="5:28" ht="14.25" hidden="1" customHeight="1">
      <c r="E680" s="3"/>
      <c r="F680" s="1"/>
      <c r="G680" s="1"/>
      <c r="H680" s="1"/>
      <c r="I680" s="1"/>
      <c r="J680" s="1"/>
      <c r="K680" s="1"/>
      <c r="L680" s="1"/>
      <c r="M680" s="1"/>
      <c r="N680" s="1"/>
      <c r="O680" s="1"/>
      <c r="P680" s="1"/>
      <c r="Q680" s="1"/>
      <c r="R680" s="1"/>
      <c r="S680" s="1"/>
      <c r="T680" s="1"/>
      <c r="U680" s="1"/>
      <c r="V680" s="1"/>
      <c r="W680" s="1"/>
      <c r="X680" s="1"/>
      <c r="Y680" s="1"/>
      <c r="Z680" s="1"/>
      <c r="AA680" s="1"/>
      <c r="AB680" s="1"/>
    </row>
    <row r="681" spans="5:28" ht="14.25" hidden="1" customHeight="1">
      <c r="E681" s="3"/>
      <c r="F681" s="1"/>
      <c r="G681" s="1"/>
      <c r="H681" s="1"/>
      <c r="I681" s="1"/>
      <c r="J681" s="1"/>
      <c r="K681" s="1"/>
      <c r="L681" s="1"/>
      <c r="M681" s="1"/>
      <c r="N681" s="1"/>
      <c r="O681" s="1"/>
      <c r="P681" s="1"/>
      <c r="Q681" s="1"/>
      <c r="R681" s="1"/>
      <c r="S681" s="1"/>
      <c r="T681" s="1"/>
      <c r="U681" s="1"/>
      <c r="V681" s="1"/>
      <c r="W681" s="1"/>
      <c r="X681" s="1"/>
      <c r="Y681" s="1"/>
      <c r="Z681" s="1"/>
      <c r="AA681" s="1"/>
      <c r="AB681" s="1"/>
    </row>
    <row r="682" spans="5:28" ht="14.25" hidden="1" customHeight="1">
      <c r="E682" s="3"/>
      <c r="F682" s="1"/>
      <c r="G682" s="1"/>
      <c r="H682" s="1"/>
      <c r="I682" s="1"/>
      <c r="J682" s="1"/>
      <c r="K682" s="1"/>
      <c r="L682" s="1"/>
      <c r="M682" s="1"/>
      <c r="N682" s="1"/>
      <c r="O682" s="1"/>
      <c r="P682" s="1"/>
      <c r="Q682" s="1"/>
      <c r="R682" s="1"/>
      <c r="S682" s="1"/>
      <c r="T682" s="1"/>
      <c r="U682" s="1"/>
      <c r="V682" s="1"/>
      <c r="W682" s="1"/>
      <c r="X682" s="1"/>
      <c r="Y682" s="1"/>
      <c r="Z682" s="1"/>
      <c r="AA682" s="1"/>
      <c r="AB682" s="1"/>
    </row>
    <row r="683" spans="5:28" ht="14.25" hidden="1" customHeight="1">
      <c r="E683" s="3"/>
      <c r="F683" s="1"/>
      <c r="G683" s="1"/>
      <c r="H683" s="1"/>
      <c r="I683" s="1"/>
      <c r="J683" s="1"/>
      <c r="K683" s="1"/>
      <c r="L683" s="1"/>
      <c r="M683" s="1"/>
      <c r="N683" s="1"/>
      <c r="O683" s="1"/>
      <c r="P683" s="1"/>
      <c r="Q683" s="1"/>
      <c r="R683" s="1"/>
      <c r="S683" s="1"/>
      <c r="T683" s="1"/>
      <c r="U683" s="1"/>
      <c r="V683" s="1"/>
      <c r="W683" s="1"/>
      <c r="X683" s="1"/>
      <c r="Y683" s="1"/>
      <c r="Z683" s="1"/>
      <c r="AA683" s="1"/>
      <c r="AB683" s="1"/>
    </row>
    <row r="684" spans="5:28" ht="14.25" hidden="1" customHeight="1">
      <c r="E684" s="3"/>
      <c r="F684" s="1"/>
      <c r="G684" s="1"/>
      <c r="H684" s="1"/>
      <c r="I684" s="1"/>
      <c r="J684" s="1"/>
      <c r="K684" s="1"/>
      <c r="L684" s="1"/>
      <c r="M684" s="1"/>
      <c r="N684" s="1"/>
      <c r="O684" s="1"/>
      <c r="P684" s="1"/>
      <c r="Q684" s="1"/>
      <c r="R684" s="1"/>
      <c r="S684" s="1"/>
      <c r="T684" s="1"/>
      <c r="U684" s="1"/>
      <c r="V684" s="1"/>
      <c r="W684" s="1"/>
      <c r="X684" s="1"/>
      <c r="Y684" s="1"/>
      <c r="Z684" s="1"/>
      <c r="AA684" s="1"/>
      <c r="AB684" s="1"/>
    </row>
    <row r="685" spans="5:28" ht="14.25" hidden="1" customHeight="1">
      <c r="E685" s="3"/>
      <c r="F685" s="1"/>
      <c r="G685" s="1"/>
      <c r="H685" s="1"/>
      <c r="I685" s="1"/>
      <c r="J685" s="1"/>
      <c r="K685" s="1"/>
      <c r="L685" s="1"/>
      <c r="M685" s="1"/>
      <c r="N685" s="1"/>
      <c r="O685" s="1"/>
      <c r="P685" s="1"/>
      <c r="Q685" s="1"/>
      <c r="R685" s="1"/>
      <c r="S685" s="1"/>
      <c r="T685" s="1"/>
      <c r="U685" s="1"/>
      <c r="V685" s="1"/>
      <c r="W685" s="1"/>
      <c r="X685" s="1"/>
      <c r="Y685" s="1"/>
      <c r="Z685" s="1"/>
      <c r="AA685" s="1"/>
      <c r="AB685" s="1"/>
    </row>
    <row r="686" spans="5:28" ht="14.25" hidden="1" customHeight="1">
      <c r="E686" s="3"/>
      <c r="F686" s="1"/>
      <c r="G686" s="1"/>
      <c r="H686" s="1"/>
      <c r="I686" s="1"/>
      <c r="J686" s="1"/>
      <c r="K686" s="1"/>
      <c r="L686" s="1"/>
      <c r="M686" s="1"/>
      <c r="N686" s="1"/>
      <c r="O686" s="1"/>
      <c r="P686" s="1"/>
      <c r="Q686" s="1"/>
      <c r="R686" s="1"/>
      <c r="S686" s="1"/>
      <c r="T686" s="1"/>
      <c r="U686" s="1"/>
      <c r="V686" s="1"/>
      <c r="W686" s="1"/>
      <c r="X686" s="1"/>
      <c r="Y686" s="1"/>
      <c r="Z686" s="1"/>
      <c r="AA686" s="1"/>
      <c r="AB686" s="1"/>
    </row>
    <row r="687" spans="5:28" ht="14.25" hidden="1" customHeight="1">
      <c r="E687" s="3"/>
      <c r="F687" s="1"/>
      <c r="G687" s="1"/>
      <c r="H687" s="1"/>
      <c r="I687" s="1"/>
      <c r="J687" s="1"/>
      <c r="K687" s="1"/>
      <c r="L687" s="1"/>
      <c r="M687" s="1"/>
      <c r="N687" s="1"/>
      <c r="O687" s="1"/>
      <c r="P687" s="1"/>
      <c r="Q687" s="1"/>
      <c r="R687" s="1"/>
      <c r="S687" s="1"/>
      <c r="T687" s="1"/>
      <c r="U687" s="1"/>
      <c r="V687" s="1"/>
      <c r="W687" s="1"/>
      <c r="X687" s="1"/>
      <c r="Y687" s="1"/>
      <c r="Z687" s="1"/>
      <c r="AA687" s="1"/>
      <c r="AB687" s="1"/>
    </row>
    <row r="688" spans="5:28" ht="14.25" hidden="1" customHeight="1">
      <c r="E688" s="3"/>
      <c r="F688" s="1"/>
      <c r="G688" s="1"/>
      <c r="H688" s="1"/>
      <c r="I688" s="1"/>
      <c r="J688" s="1"/>
      <c r="K688" s="1"/>
      <c r="L688" s="1"/>
      <c r="M688" s="1"/>
      <c r="N688" s="1"/>
      <c r="O688" s="1"/>
      <c r="P688" s="1"/>
      <c r="Q688" s="1"/>
      <c r="R688" s="1"/>
      <c r="S688" s="1"/>
      <c r="T688" s="1"/>
      <c r="U688" s="1"/>
      <c r="V688" s="1"/>
      <c r="W688" s="1"/>
      <c r="X688" s="1"/>
      <c r="Y688" s="1"/>
      <c r="Z688" s="1"/>
      <c r="AA688" s="1"/>
      <c r="AB688" s="1"/>
    </row>
    <row r="689" spans="5:28" ht="14.25" hidden="1" customHeight="1">
      <c r="E689" s="3"/>
      <c r="F689" s="1"/>
      <c r="G689" s="1"/>
      <c r="H689" s="1"/>
      <c r="I689" s="1"/>
      <c r="J689" s="1"/>
      <c r="K689" s="1"/>
      <c r="L689" s="1"/>
      <c r="M689" s="1"/>
      <c r="N689" s="1"/>
      <c r="O689" s="1"/>
      <c r="P689" s="1"/>
      <c r="Q689" s="1"/>
      <c r="R689" s="1"/>
      <c r="S689" s="1"/>
      <c r="T689" s="1"/>
      <c r="U689" s="1"/>
      <c r="V689" s="1"/>
      <c r="W689" s="1"/>
      <c r="X689" s="1"/>
      <c r="Y689" s="1"/>
      <c r="Z689" s="1"/>
      <c r="AA689" s="1"/>
      <c r="AB689" s="1"/>
    </row>
    <row r="690" spans="5:28" ht="14.25" hidden="1" customHeight="1">
      <c r="E690" s="3"/>
      <c r="F690" s="1"/>
      <c r="G690" s="1"/>
      <c r="H690" s="1"/>
      <c r="I690" s="1"/>
      <c r="J690" s="1"/>
      <c r="K690" s="1"/>
      <c r="L690" s="1"/>
      <c r="M690" s="1"/>
      <c r="N690" s="1"/>
      <c r="O690" s="1"/>
      <c r="P690" s="1"/>
      <c r="Q690" s="1"/>
      <c r="R690" s="1"/>
      <c r="S690" s="1"/>
      <c r="T690" s="1"/>
      <c r="U690" s="1"/>
      <c r="V690" s="1"/>
      <c r="W690" s="1"/>
      <c r="X690" s="1"/>
      <c r="Y690" s="1"/>
      <c r="Z690" s="1"/>
      <c r="AA690" s="1"/>
      <c r="AB690" s="1"/>
    </row>
    <row r="691" spans="5:28" ht="14.25" hidden="1" customHeight="1">
      <c r="E691" s="3"/>
      <c r="F691" s="1"/>
      <c r="G691" s="1"/>
      <c r="H691" s="1"/>
      <c r="I691" s="1"/>
      <c r="J691" s="1"/>
      <c r="K691" s="1"/>
      <c r="L691" s="1"/>
      <c r="M691" s="1"/>
      <c r="N691" s="1"/>
      <c r="O691" s="1"/>
      <c r="P691" s="1"/>
      <c r="Q691" s="1"/>
      <c r="R691" s="1"/>
      <c r="S691" s="1"/>
      <c r="T691" s="1"/>
      <c r="U691" s="1"/>
      <c r="V691" s="1"/>
      <c r="W691" s="1"/>
      <c r="X691" s="1"/>
      <c r="Y691" s="1"/>
      <c r="Z691" s="1"/>
      <c r="AA691" s="1"/>
      <c r="AB691" s="1"/>
    </row>
    <row r="692" spans="5:28" ht="14.25" hidden="1" customHeight="1">
      <c r="E692" s="3"/>
      <c r="F692" s="1"/>
      <c r="G692" s="1"/>
      <c r="H692" s="1"/>
      <c r="I692" s="1"/>
      <c r="J692" s="1"/>
      <c r="K692" s="1"/>
      <c r="L692" s="1"/>
      <c r="M692" s="1"/>
      <c r="N692" s="1"/>
      <c r="O692" s="1"/>
      <c r="P692" s="1"/>
      <c r="Q692" s="1"/>
      <c r="R692" s="1"/>
      <c r="S692" s="1"/>
      <c r="T692" s="1"/>
      <c r="U692" s="1"/>
      <c r="V692" s="1"/>
      <c r="W692" s="1"/>
      <c r="X692" s="1"/>
      <c r="Y692" s="1"/>
      <c r="Z692" s="1"/>
      <c r="AA692" s="1"/>
      <c r="AB692" s="1"/>
    </row>
    <row r="693" spans="5:28" ht="14.25" hidden="1" customHeight="1">
      <c r="E693" s="3"/>
      <c r="F693" s="1"/>
      <c r="G693" s="1"/>
      <c r="H693" s="1"/>
      <c r="I693" s="1"/>
      <c r="J693" s="1"/>
      <c r="K693" s="1"/>
      <c r="L693" s="1"/>
      <c r="M693" s="1"/>
      <c r="N693" s="1"/>
      <c r="O693" s="1"/>
      <c r="P693" s="1"/>
      <c r="Q693" s="1"/>
      <c r="R693" s="1"/>
      <c r="S693" s="1"/>
      <c r="T693" s="1"/>
      <c r="U693" s="1"/>
      <c r="V693" s="1"/>
      <c r="W693" s="1"/>
      <c r="X693" s="1"/>
      <c r="Y693" s="1"/>
      <c r="Z693" s="1"/>
      <c r="AA693" s="1"/>
      <c r="AB693" s="1"/>
    </row>
    <row r="694" spans="5:28" ht="14.25" hidden="1" customHeight="1">
      <c r="E694" s="3"/>
      <c r="F694" s="1"/>
      <c r="G694" s="1"/>
      <c r="H694" s="1"/>
      <c r="I694" s="1"/>
      <c r="J694" s="1"/>
      <c r="K694" s="1"/>
      <c r="L694" s="1"/>
      <c r="M694" s="1"/>
      <c r="N694" s="1"/>
      <c r="O694" s="1"/>
      <c r="P694" s="1"/>
      <c r="Q694" s="1"/>
      <c r="R694" s="1"/>
      <c r="S694" s="1"/>
      <c r="T694" s="1"/>
      <c r="U694" s="1"/>
      <c r="V694" s="1"/>
      <c r="W694" s="1"/>
      <c r="X694" s="1"/>
      <c r="Y694" s="1"/>
      <c r="Z694" s="1"/>
      <c r="AA694" s="1"/>
      <c r="AB694" s="1"/>
    </row>
    <row r="695" spans="5:28" ht="14.25" hidden="1" customHeight="1">
      <c r="E695" s="3"/>
      <c r="F695" s="1"/>
      <c r="G695" s="1"/>
      <c r="H695" s="1"/>
      <c r="I695" s="1"/>
      <c r="J695" s="1"/>
      <c r="K695" s="1"/>
      <c r="L695" s="1"/>
      <c r="M695" s="1"/>
      <c r="N695" s="1"/>
      <c r="O695" s="1"/>
      <c r="P695" s="1"/>
      <c r="Q695" s="1"/>
      <c r="R695" s="1"/>
      <c r="S695" s="1"/>
      <c r="T695" s="1"/>
      <c r="U695" s="1"/>
      <c r="V695" s="1"/>
      <c r="W695" s="1"/>
      <c r="X695" s="1"/>
      <c r="Y695" s="1"/>
      <c r="Z695" s="1"/>
      <c r="AA695" s="1"/>
      <c r="AB695" s="1"/>
    </row>
    <row r="696" spans="5:28" ht="14.25" hidden="1" customHeight="1">
      <c r="E696" s="3"/>
      <c r="F696" s="1"/>
      <c r="G696" s="1"/>
      <c r="H696" s="1"/>
      <c r="I696" s="1"/>
      <c r="J696" s="1"/>
      <c r="K696" s="1"/>
      <c r="L696" s="1"/>
      <c r="M696" s="1"/>
      <c r="N696" s="1"/>
      <c r="O696" s="1"/>
      <c r="P696" s="1"/>
      <c r="Q696" s="1"/>
      <c r="R696" s="1"/>
      <c r="S696" s="1"/>
      <c r="T696" s="1"/>
      <c r="U696" s="1"/>
      <c r="V696" s="1"/>
      <c r="W696" s="1"/>
      <c r="X696" s="1"/>
      <c r="Y696" s="1"/>
      <c r="Z696" s="1"/>
      <c r="AA696" s="1"/>
      <c r="AB696" s="1"/>
    </row>
    <row r="697" spans="5:28" ht="14.25" hidden="1" customHeight="1">
      <c r="E697" s="3"/>
      <c r="F697" s="1"/>
      <c r="G697" s="1"/>
      <c r="H697" s="1"/>
      <c r="I697" s="1"/>
      <c r="J697" s="1"/>
      <c r="K697" s="1"/>
      <c r="L697" s="1"/>
      <c r="M697" s="1"/>
      <c r="N697" s="1"/>
      <c r="O697" s="1"/>
      <c r="P697" s="1"/>
      <c r="Q697" s="1"/>
      <c r="R697" s="1"/>
      <c r="S697" s="1"/>
      <c r="T697" s="1"/>
      <c r="U697" s="1"/>
      <c r="V697" s="1"/>
      <c r="W697" s="1"/>
      <c r="X697" s="1"/>
      <c r="Y697" s="1"/>
      <c r="Z697" s="1"/>
      <c r="AA697" s="1"/>
      <c r="AB697" s="1"/>
    </row>
    <row r="698" spans="5:28" ht="14.25" hidden="1" customHeight="1">
      <c r="E698" s="3"/>
      <c r="F698" s="1"/>
      <c r="G698" s="1"/>
      <c r="H698" s="1"/>
      <c r="I698" s="1"/>
      <c r="J698" s="1"/>
      <c r="K698" s="1"/>
      <c r="L698" s="1"/>
      <c r="M698" s="1"/>
      <c r="N698" s="1"/>
      <c r="O698" s="1"/>
      <c r="P698" s="1"/>
      <c r="Q698" s="1"/>
      <c r="R698" s="1"/>
      <c r="S698" s="1"/>
      <c r="T698" s="1"/>
      <c r="U698" s="1"/>
      <c r="V698" s="1"/>
      <c r="W698" s="1"/>
      <c r="X698" s="1"/>
      <c r="Y698" s="1"/>
      <c r="Z698" s="1"/>
      <c r="AA698" s="1"/>
      <c r="AB698" s="1"/>
    </row>
    <row r="699" spans="5:28" ht="14.25" hidden="1" customHeight="1">
      <c r="E699" s="3"/>
      <c r="F699" s="1"/>
      <c r="G699" s="1"/>
      <c r="H699" s="1"/>
      <c r="I699" s="1"/>
      <c r="J699" s="1"/>
      <c r="K699" s="1"/>
      <c r="L699" s="1"/>
      <c r="M699" s="1"/>
      <c r="N699" s="1"/>
      <c r="O699" s="1"/>
      <c r="P699" s="1"/>
      <c r="Q699" s="1"/>
      <c r="R699" s="1"/>
      <c r="S699" s="1"/>
      <c r="T699" s="1"/>
      <c r="U699" s="1"/>
      <c r="V699" s="1"/>
      <c r="W699" s="1"/>
      <c r="X699" s="1"/>
      <c r="Y699" s="1"/>
      <c r="Z699" s="1"/>
      <c r="AA699" s="1"/>
      <c r="AB699" s="1"/>
    </row>
    <row r="700" spans="5:28" ht="14.25" hidden="1" customHeight="1">
      <c r="E700" s="3"/>
      <c r="F700" s="1"/>
      <c r="G700" s="1"/>
      <c r="H700" s="1"/>
      <c r="I700" s="1"/>
      <c r="J700" s="1"/>
      <c r="K700" s="1"/>
      <c r="L700" s="1"/>
      <c r="M700" s="1"/>
      <c r="N700" s="1"/>
      <c r="O700" s="1"/>
      <c r="P700" s="1"/>
      <c r="Q700" s="1"/>
      <c r="R700" s="1"/>
      <c r="S700" s="1"/>
      <c r="T700" s="1"/>
      <c r="U700" s="1"/>
      <c r="V700" s="1"/>
      <c r="W700" s="1"/>
      <c r="X700" s="1"/>
      <c r="Y700" s="1"/>
      <c r="Z700" s="1"/>
      <c r="AA700" s="1"/>
      <c r="AB700" s="1"/>
    </row>
    <row r="701" spans="5:28" ht="14.25" hidden="1" customHeight="1">
      <c r="E701" s="3"/>
      <c r="F701" s="1"/>
      <c r="G701" s="1"/>
      <c r="H701" s="1"/>
      <c r="I701" s="1"/>
      <c r="J701" s="1"/>
      <c r="K701" s="1"/>
      <c r="L701" s="1"/>
      <c r="M701" s="1"/>
      <c r="N701" s="1"/>
      <c r="O701" s="1"/>
      <c r="P701" s="1"/>
      <c r="Q701" s="1"/>
      <c r="R701" s="1"/>
      <c r="S701" s="1"/>
      <c r="T701" s="1"/>
      <c r="U701" s="1"/>
      <c r="V701" s="1"/>
      <c r="W701" s="1"/>
      <c r="X701" s="1"/>
      <c r="Y701" s="1"/>
      <c r="Z701" s="1"/>
      <c r="AA701" s="1"/>
      <c r="AB701" s="1"/>
    </row>
    <row r="702" spans="5:28" ht="14.25" hidden="1" customHeight="1">
      <c r="E702" s="3"/>
      <c r="F702" s="1"/>
      <c r="G702" s="1"/>
      <c r="H702" s="1"/>
      <c r="I702" s="1"/>
      <c r="J702" s="1"/>
      <c r="K702" s="1"/>
      <c r="L702" s="1"/>
      <c r="M702" s="1"/>
      <c r="N702" s="1"/>
      <c r="O702" s="1"/>
      <c r="P702" s="1"/>
      <c r="Q702" s="1"/>
      <c r="R702" s="1"/>
      <c r="S702" s="1"/>
      <c r="T702" s="1"/>
      <c r="U702" s="1"/>
      <c r="V702" s="1"/>
      <c r="W702" s="1"/>
      <c r="X702" s="1"/>
      <c r="Y702" s="1"/>
      <c r="Z702" s="1"/>
      <c r="AA702" s="1"/>
      <c r="AB702" s="1"/>
    </row>
    <row r="703" spans="5:28" ht="14.25" hidden="1" customHeight="1">
      <c r="E703" s="3"/>
      <c r="F703" s="1"/>
      <c r="G703" s="1"/>
      <c r="H703" s="1"/>
      <c r="I703" s="1"/>
      <c r="J703" s="1"/>
      <c r="K703" s="1"/>
      <c r="L703" s="1"/>
      <c r="M703" s="1"/>
      <c r="N703" s="1"/>
      <c r="O703" s="1"/>
      <c r="P703" s="1"/>
      <c r="Q703" s="1"/>
      <c r="R703" s="1"/>
      <c r="S703" s="1"/>
      <c r="T703" s="1"/>
      <c r="U703" s="1"/>
      <c r="V703" s="1"/>
      <c r="W703" s="1"/>
      <c r="X703" s="1"/>
      <c r="Y703" s="1"/>
      <c r="Z703" s="1"/>
      <c r="AA703" s="1"/>
      <c r="AB703" s="1"/>
    </row>
    <row r="704" spans="5:28" ht="14.25" hidden="1" customHeight="1">
      <c r="E704" s="3"/>
      <c r="F704" s="1"/>
      <c r="G704" s="1"/>
      <c r="H704" s="1"/>
      <c r="I704" s="1"/>
      <c r="J704" s="1"/>
      <c r="K704" s="1"/>
      <c r="L704" s="1"/>
      <c r="M704" s="1"/>
      <c r="N704" s="1"/>
      <c r="O704" s="1"/>
      <c r="P704" s="1"/>
      <c r="Q704" s="1"/>
      <c r="R704" s="1"/>
      <c r="S704" s="1"/>
      <c r="T704" s="1"/>
      <c r="U704" s="1"/>
      <c r="V704" s="1"/>
      <c r="W704" s="1"/>
      <c r="X704" s="1"/>
      <c r="Y704" s="1"/>
      <c r="Z704" s="1"/>
      <c r="AA704" s="1"/>
      <c r="AB704" s="1"/>
    </row>
    <row r="705" spans="5:28" ht="14.25" hidden="1" customHeight="1">
      <c r="E705" s="3"/>
      <c r="F705" s="1"/>
      <c r="G705" s="1"/>
      <c r="H705" s="1"/>
      <c r="I705" s="1"/>
      <c r="J705" s="1"/>
      <c r="K705" s="1"/>
      <c r="L705" s="1"/>
      <c r="M705" s="1"/>
      <c r="N705" s="1"/>
      <c r="O705" s="1"/>
      <c r="P705" s="1"/>
      <c r="Q705" s="1"/>
      <c r="R705" s="1"/>
      <c r="S705" s="1"/>
      <c r="T705" s="1"/>
      <c r="U705" s="1"/>
      <c r="V705" s="1"/>
      <c r="W705" s="1"/>
      <c r="X705" s="1"/>
      <c r="Y705" s="1"/>
      <c r="Z705" s="1"/>
      <c r="AA705" s="1"/>
      <c r="AB705" s="1"/>
    </row>
    <row r="706" spans="5:28" ht="14.25" hidden="1" customHeight="1">
      <c r="E706" s="3"/>
      <c r="F706" s="1"/>
      <c r="G706" s="1"/>
      <c r="H706" s="1"/>
      <c r="I706" s="1"/>
      <c r="J706" s="1"/>
      <c r="K706" s="1"/>
      <c r="L706" s="1"/>
      <c r="M706" s="1"/>
      <c r="N706" s="1"/>
      <c r="O706" s="1"/>
      <c r="P706" s="1"/>
      <c r="Q706" s="1"/>
      <c r="R706" s="1"/>
      <c r="S706" s="1"/>
      <c r="T706" s="1"/>
      <c r="U706" s="1"/>
      <c r="V706" s="1"/>
      <c r="W706" s="1"/>
      <c r="X706" s="1"/>
      <c r="Y706" s="1"/>
      <c r="Z706" s="1"/>
      <c r="AA706" s="1"/>
      <c r="AB706" s="1"/>
    </row>
    <row r="707" spans="5:28" ht="14.25" hidden="1" customHeight="1">
      <c r="E707" s="3"/>
      <c r="F707" s="1"/>
      <c r="G707" s="1"/>
      <c r="H707" s="1"/>
      <c r="I707" s="1"/>
      <c r="J707" s="1"/>
      <c r="K707" s="1"/>
      <c r="L707" s="1"/>
      <c r="M707" s="1"/>
      <c r="N707" s="1"/>
      <c r="O707" s="1"/>
      <c r="P707" s="1"/>
      <c r="Q707" s="1"/>
      <c r="R707" s="1"/>
      <c r="S707" s="1"/>
      <c r="T707" s="1"/>
      <c r="U707" s="1"/>
      <c r="V707" s="1"/>
      <c r="W707" s="1"/>
      <c r="X707" s="1"/>
      <c r="Y707" s="1"/>
      <c r="Z707" s="1"/>
      <c r="AA707" s="1"/>
      <c r="AB707" s="1"/>
    </row>
    <row r="708" spans="5:28" ht="14.25" hidden="1" customHeight="1">
      <c r="E708" s="3"/>
      <c r="F708" s="1"/>
      <c r="G708" s="1"/>
      <c r="H708" s="1"/>
      <c r="I708" s="1"/>
      <c r="J708" s="1"/>
      <c r="K708" s="1"/>
      <c r="L708" s="1"/>
      <c r="M708" s="1"/>
      <c r="N708" s="1"/>
      <c r="O708" s="1"/>
      <c r="P708" s="1"/>
      <c r="Q708" s="1"/>
      <c r="R708" s="1"/>
      <c r="S708" s="1"/>
      <c r="T708" s="1"/>
      <c r="U708" s="1"/>
      <c r="V708" s="1"/>
      <c r="W708" s="1"/>
      <c r="X708" s="1"/>
      <c r="Y708" s="1"/>
      <c r="Z708" s="1"/>
      <c r="AA708" s="1"/>
      <c r="AB708" s="1"/>
    </row>
    <row r="709" spans="5:28" ht="14.25" hidden="1" customHeight="1">
      <c r="E709" s="3"/>
      <c r="F709" s="1"/>
      <c r="G709" s="1"/>
      <c r="H709" s="1"/>
      <c r="I709" s="1"/>
      <c r="J709" s="1"/>
      <c r="K709" s="1"/>
      <c r="L709" s="1"/>
      <c r="M709" s="1"/>
      <c r="N709" s="1"/>
      <c r="O709" s="1"/>
      <c r="P709" s="1"/>
      <c r="Q709" s="1"/>
      <c r="R709" s="1"/>
      <c r="S709" s="1"/>
      <c r="T709" s="1"/>
      <c r="U709" s="1"/>
      <c r="V709" s="1"/>
      <c r="W709" s="1"/>
      <c r="X709" s="1"/>
      <c r="Y709" s="1"/>
      <c r="Z709" s="1"/>
      <c r="AA709" s="1"/>
      <c r="AB709" s="1"/>
    </row>
    <row r="710" spans="5:28" ht="14.25" hidden="1" customHeight="1">
      <c r="E710" s="3"/>
      <c r="F710" s="1"/>
      <c r="G710" s="1"/>
      <c r="H710" s="1"/>
      <c r="I710" s="1"/>
      <c r="J710" s="1"/>
      <c r="K710" s="1"/>
      <c r="L710" s="1"/>
      <c r="M710" s="1"/>
      <c r="N710" s="1"/>
      <c r="O710" s="1"/>
      <c r="P710" s="1"/>
      <c r="Q710" s="1"/>
      <c r="R710" s="1"/>
      <c r="S710" s="1"/>
      <c r="T710" s="1"/>
      <c r="U710" s="1"/>
      <c r="V710" s="1"/>
      <c r="W710" s="1"/>
      <c r="X710" s="1"/>
      <c r="Y710" s="1"/>
      <c r="Z710" s="1"/>
      <c r="AA710" s="1"/>
      <c r="AB710" s="1"/>
    </row>
    <row r="711" spans="5:28" ht="14.25" hidden="1" customHeight="1">
      <c r="E711" s="3"/>
      <c r="F711" s="1"/>
      <c r="G711" s="1"/>
      <c r="H711" s="1"/>
      <c r="I711" s="1"/>
      <c r="J711" s="1"/>
      <c r="K711" s="1"/>
      <c r="L711" s="1"/>
      <c r="M711" s="1"/>
      <c r="N711" s="1"/>
      <c r="O711" s="1"/>
      <c r="P711" s="1"/>
      <c r="Q711" s="1"/>
      <c r="R711" s="1"/>
      <c r="S711" s="1"/>
      <c r="T711" s="1"/>
      <c r="U711" s="1"/>
      <c r="V711" s="1"/>
      <c r="W711" s="1"/>
      <c r="X711" s="1"/>
      <c r="Y711" s="1"/>
      <c r="Z711" s="1"/>
      <c r="AA711" s="1"/>
      <c r="AB711" s="1"/>
    </row>
    <row r="712" spans="5:28" ht="14.25" hidden="1" customHeight="1">
      <c r="E712" s="3"/>
      <c r="F712" s="1"/>
      <c r="G712" s="1"/>
      <c r="H712" s="1"/>
      <c r="I712" s="1"/>
      <c r="J712" s="1"/>
      <c r="K712" s="1"/>
      <c r="L712" s="1"/>
      <c r="M712" s="1"/>
      <c r="N712" s="1"/>
      <c r="O712" s="1"/>
      <c r="P712" s="1"/>
      <c r="Q712" s="1"/>
      <c r="R712" s="1"/>
      <c r="S712" s="1"/>
      <c r="T712" s="1"/>
      <c r="U712" s="1"/>
      <c r="V712" s="1"/>
      <c r="W712" s="1"/>
      <c r="X712" s="1"/>
      <c r="Y712" s="1"/>
      <c r="Z712" s="1"/>
      <c r="AA712" s="1"/>
      <c r="AB712" s="1"/>
    </row>
    <row r="713" spans="5:28" ht="14.25" hidden="1" customHeight="1">
      <c r="E713" s="3"/>
      <c r="F713" s="1"/>
      <c r="G713" s="1"/>
      <c r="H713" s="1"/>
      <c r="I713" s="1"/>
      <c r="J713" s="1"/>
      <c r="K713" s="1"/>
      <c r="L713" s="1"/>
      <c r="M713" s="1"/>
      <c r="N713" s="1"/>
      <c r="O713" s="1"/>
      <c r="P713" s="1"/>
      <c r="Q713" s="1"/>
      <c r="R713" s="1"/>
      <c r="S713" s="1"/>
      <c r="T713" s="1"/>
      <c r="U713" s="1"/>
      <c r="V713" s="1"/>
      <c r="W713" s="1"/>
      <c r="X713" s="1"/>
      <c r="Y713" s="1"/>
      <c r="Z713" s="1"/>
      <c r="AA713" s="1"/>
      <c r="AB713" s="1"/>
    </row>
    <row r="714" spans="5:28" ht="14.25" hidden="1" customHeight="1">
      <c r="E714" s="3"/>
      <c r="F714" s="1"/>
      <c r="G714" s="1"/>
      <c r="H714" s="1"/>
      <c r="I714" s="1"/>
      <c r="J714" s="1"/>
      <c r="K714" s="1"/>
      <c r="L714" s="1"/>
      <c r="M714" s="1"/>
      <c r="N714" s="1"/>
      <c r="O714" s="1"/>
      <c r="P714" s="1"/>
      <c r="Q714" s="1"/>
      <c r="R714" s="1"/>
      <c r="S714" s="1"/>
      <c r="T714" s="1"/>
      <c r="U714" s="1"/>
      <c r="V714" s="1"/>
      <c r="W714" s="1"/>
      <c r="X714" s="1"/>
      <c r="Y714" s="1"/>
      <c r="Z714" s="1"/>
      <c r="AA714" s="1"/>
      <c r="AB714" s="1"/>
    </row>
    <row r="715" spans="5:28" ht="14.25" hidden="1" customHeight="1">
      <c r="E715" s="3"/>
      <c r="F715" s="1"/>
      <c r="G715" s="1"/>
      <c r="H715" s="1"/>
      <c r="I715" s="1"/>
      <c r="J715" s="1"/>
      <c r="K715" s="1"/>
      <c r="L715" s="1"/>
      <c r="M715" s="1"/>
      <c r="N715" s="1"/>
      <c r="O715" s="1"/>
      <c r="P715" s="1"/>
      <c r="Q715" s="1"/>
      <c r="R715" s="1"/>
      <c r="S715" s="1"/>
      <c r="T715" s="1"/>
      <c r="U715" s="1"/>
      <c r="V715" s="1"/>
      <c r="W715" s="1"/>
      <c r="X715" s="1"/>
      <c r="Y715" s="1"/>
      <c r="Z715" s="1"/>
      <c r="AA715" s="1"/>
      <c r="AB715" s="1"/>
    </row>
    <row r="716" spans="5:28" ht="14.25" hidden="1" customHeight="1">
      <c r="E716" s="3"/>
      <c r="F716" s="1"/>
      <c r="G716" s="1"/>
      <c r="H716" s="1"/>
      <c r="I716" s="1"/>
      <c r="J716" s="1"/>
      <c r="K716" s="1"/>
      <c r="L716" s="1"/>
      <c r="M716" s="1"/>
      <c r="N716" s="1"/>
      <c r="O716" s="1"/>
      <c r="P716" s="1"/>
      <c r="Q716" s="1"/>
      <c r="R716" s="1"/>
      <c r="S716" s="1"/>
      <c r="T716" s="1"/>
      <c r="U716" s="1"/>
      <c r="V716" s="1"/>
      <c r="W716" s="1"/>
      <c r="X716" s="1"/>
      <c r="Y716" s="1"/>
      <c r="Z716" s="1"/>
      <c r="AA716" s="1"/>
      <c r="AB716" s="1"/>
    </row>
    <row r="717" spans="5:28" ht="14.25" hidden="1" customHeight="1">
      <c r="E717" s="3"/>
      <c r="F717" s="1"/>
      <c r="G717" s="1"/>
      <c r="H717" s="1"/>
      <c r="I717" s="1"/>
      <c r="J717" s="1"/>
      <c r="K717" s="1"/>
      <c r="L717" s="1"/>
      <c r="M717" s="1"/>
      <c r="N717" s="1"/>
      <c r="O717" s="1"/>
      <c r="P717" s="1"/>
      <c r="Q717" s="1"/>
      <c r="R717" s="1"/>
      <c r="S717" s="1"/>
      <c r="T717" s="1"/>
      <c r="U717" s="1"/>
      <c r="V717" s="1"/>
      <c r="W717" s="1"/>
      <c r="X717" s="1"/>
      <c r="Y717" s="1"/>
      <c r="Z717" s="1"/>
      <c r="AA717" s="1"/>
      <c r="AB717" s="1"/>
    </row>
    <row r="718" spans="5:28" ht="14.25" hidden="1" customHeight="1">
      <c r="E718" s="3"/>
      <c r="F718" s="1"/>
      <c r="G718" s="1"/>
      <c r="H718" s="1"/>
      <c r="I718" s="1"/>
      <c r="J718" s="1"/>
      <c r="K718" s="1"/>
      <c r="L718" s="1"/>
      <c r="M718" s="1"/>
      <c r="N718" s="1"/>
      <c r="O718" s="1"/>
      <c r="P718" s="1"/>
      <c r="Q718" s="1"/>
      <c r="R718" s="1"/>
      <c r="S718" s="1"/>
      <c r="T718" s="1"/>
      <c r="U718" s="1"/>
      <c r="V718" s="1"/>
      <c r="W718" s="1"/>
      <c r="X718" s="1"/>
      <c r="Y718" s="1"/>
      <c r="Z718" s="1"/>
      <c r="AA718" s="1"/>
      <c r="AB718" s="1"/>
    </row>
    <row r="719" spans="5:28" ht="14.25" hidden="1" customHeight="1">
      <c r="E719" s="3"/>
      <c r="F719" s="1"/>
      <c r="G719" s="1"/>
      <c r="H719" s="1"/>
      <c r="I719" s="1"/>
      <c r="J719" s="1"/>
      <c r="K719" s="1"/>
      <c r="L719" s="1"/>
      <c r="M719" s="1"/>
      <c r="N719" s="1"/>
      <c r="O719" s="1"/>
      <c r="P719" s="1"/>
      <c r="Q719" s="1"/>
      <c r="R719" s="1"/>
      <c r="S719" s="1"/>
      <c r="T719" s="1"/>
      <c r="U719" s="1"/>
      <c r="V719" s="1"/>
      <c r="W719" s="1"/>
      <c r="X719" s="1"/>
      <c r="Y719" s="1"/>
      <c r="Z719" s="1"/>
      <c r="AA719" s="1"/>
      <c r="AB719" s="1"/>
    </row>
    <row r="720" spans="5:28" ht="14.25" hidden="1" customHeight="1">
      <c r="E720" s="3"/>
      <c r="F720" s="1"/>
      <c r="G720" s="1"/>
      <c r="H720" s="1"/>
      <c r="I720" s="1"/>
      <c r="J720" s="1"/>
      <c r="K720" s="1"/>
      <c r="L720" s="1"/>
      <c r="M720" s="1"/>
      <c r="N720" s="1"/>
      <c r="O720" s="1"/>
      <c r="P720" s="1"/>
      <c r="Q720" s="1"/>
      <c r="R720" s="1"/>
      <c r="S720" s="1"/>
      <c r="T720" s="1"/>
      <c r="U720" s="1"/>
      <c r="V720" s="1"/>
      <c r="W720" s="1"/>
      <c r="X720" s="1"/>
      <c r="Y720" s="1"/>
      <c r="Z720" s="1"/>
      <c r="AA720" s="1"/>
      <c r="AB720" s="1"/>
    </row>
    <row r="721" spans="5:28" ht="14.25" hidden="1" customHeight="1">
      <c r="E721" s="3"/>
      <c r="F721" s="1"/>
      <c r="G721" s="1"/>
      <c r="H721" s="1"/>
      <c r="I721" s="1"/>
      <c r="J721" s="1"/>
      <c r="K721" s="1"/>
      <c r="L721" s="1"/>
      <c r="M721" s="1"/>
      <c r="N721" s="1"/>
      <c r="O721" s="1"/>
      <c r="P721" s="1"/>
      <c r="Q721" s="1"/>
      <c r="R721" s="1"/>
      <c r="S721" s="1"/>
      <c r="T721" s="1"/>
      <c r="U721" s="1"/>
      <c r="V721" s="1"/>
      <c r="W721" s="1"/>
      <c r="X721" s="1"/>
      <c r="Y721" s="1"/>
      <c r="Z721" s="1"/>
      <c r="AA721" s="1"/>
      <c r="AB721" s="1"/>
    </row>
    <row r="722" spans="5:28" ht="14.25" hidden="1" customHeight="1">
      <c r="E722" s="3"/>
      <c r="F722" s="1"/>
      <c r="G722" s="1"/>
      <c r="H722" s="1"/>
      <c r="I722" s="1"/>
      <c r="J722" s="1"/>
      <c r="K722" s="1"/>
      <c r="L722" s="1"/>
      <c r="M722" s="1"/>
      <c r="N722" s="1"/>
      <c r="O722" s="1"/>
      <c r="P722" s="1"/>
      <c r="Q722" s="1"/>
      <c r="R722" s="1"/>
      <c r="S722" s="1"/>
      <c r="T722" s="1"/>
      <c r="U722" s="1"/>
      <c r="V722" s="1"/>
      <c r="W722" s="1"/>
      <c r="X722" s="1"/>
      <c r="Y722" s="1"/>
      <c r="Z722" s="1"/>
      <c r="AA722" s="1"/>
      <c r="AB722" s="1"/>
    </row>
    <row r="723" spans="5:28" ht="14.25" hidden="1" customHeight="1">
      <c r="E723" s="3"/>
      <c r="F723" s="1"/>
      <c r="G723" s="1"/>
      <c r="H723" s="1"/>
      <c r="I723" s="1"/>
      <c r="J723" s="1"/>
      <c r="K723" s="1"/>
      <c r="L723" s="1"/>
      <c r="M723" s="1"/>
      <c r="N723" s="1"/>
      <c r="O723" s="1"/>
      <c r="P723" s="1"/>
      <c r="Q723" s="1"/>
      <c r="R723" s="1"/>
      <c r="S723" s="1"/>
      <c r="T723" s="1"/>
      <c r="U723" s="1"/>
      <c r="V723" s="1"/>
      <c r="W723" s="1"/>
      <c r="X723" s="1"/>
      <c r="Y723" s="1"/>
      <c r="Z723" s="1"/>
      <c r="AA723" s="1"/>
      <c r="AB723" s="1"/>
    </row>
    <row r="724" spans="5:28" ht="14.25" hidden="1" customHeight="1">
      <c r="E724" s="3"/>
      <c r="F724" s="1"/>
      <c r="G724" s="1"/>
      <c r="H724" s="1"/>
      <c r="I724" s="1"/>
      <c r="J724" s="1"/>
      <c r="K724" s="1"/>
      <c r="L724" s="1"/>
      <c r="M724" s="1"/>
      <c r="N724" s="1"/>
      <c r="O724" s="1"/>
      <c r="P724" s="1"/>
      <c r="Q724" s="1"/>
      <c r="R724" s="1"/>
      <c r="S724" s="1"/>
      <c r="T724" s="1"/>
      <c r="U724" s="1"/>
      <c r="V724" s="1"/>
      <c r="W724" s="1"/>
      <c r="X724" s="1"/>
      <c r="Y724" s="1"/>
      <c r="Z724" s="1"/>
      <c r="AA724" s="1"/>
      <c r="AB724" s="1"/>
    </row>
    <row r="725" spans="5:28" ht="14.25" hidden="1" customHeight="1">
      <c r="E725" s="3"/>
      <c r="F725" s="1"/>
      <c r="G725" s="1"/>
      <c r="H725" s="1"/>
      <c r="I725" s="1"/>
      <c r="J725" s="1"/>
      <c r="K725" s="1"/>
      <c r="L725" s="1"/>
      <c r="M725" s="1"/>
      <c r="N725" s="1"/>
      <c r="O725" s="1"/>
      <c r="P725" s="1"/>
      <c r="Q725" s="1"/>
      <c r="R725" s="1"/>
      <c r="S725" s="1"/>
      <c r="T725" s="1"/>
      <c r="U725" s="1"/>
      <c r="V725" s="1"/>
      <c r="W725" s="1"/>
      <c r="X725" s="1"/>
      <c r="Y725" s="1"/>
      <c r="Z725" s="1"/>
      <c r="AA725" s="1"/>
      <c r="AB725" s="1"/>
    </row>
    <row r="726" spans="5:28" ht="14.25" hidden="1" customHeight="1">
      <c r="E726" s="3"/>
      <c r="F726" s="1"/>
      <c r="G726" s="1"/>
      <c r="H726" s="1"/>
      <c r="I726" s="1"/>
      <c r="J726" s="1"/>
      <c r="K726" s="1"/>
      <c r="L726" s="1"/>
      <c r="M726" s="1"/>
      <c r="N726" s="1"/>
      <c r="O726" s="1"/>
      <c r="P726" s="1"/>
      <c r="Q726" s="1"/>
      <c r="R726" s="1"/>
      <c r="S726" s="1"/>
      <c r="T726" s="1"/>
      <c r="U726" s="1"/>
      <c r="V726" s="1"/>
      <c r="W726" s="1"/>
      <c r="X726" s="1"/>
      <c r="Y726" s="1"/>
      <c r="Z726" s="1"/>
      <c r="AA726" s="1"/>
      <c r="AB726" s="1"/>
    </row>
    <row r="727" spans="5:28" ht="14.25" hidden="1" customHeight="1">
      <c r="E727" s="3"/>
      <c r="F727" s="1"/>
      <c r="G727" s="1"/>
      <c r="H727" s="1"/>
      <c r="I727" s="1"/>
      <c r="J727" s="1"/>
      <c r="K727" s="1"/>
      <c r="L727" s="1"/>
      <c r="M727" s="1"/>
      <c r="N727" s="1"/>
      <c r="O727" s="1"/>
      <c r="P727" s="1"/>
      <c r="Q727" s="1"/>
      <c r="R727" s="1"/>
      <c r="S727" s="1"/>
      <c r="T727" s="1"/>
      <c r="U727" s="1"/>
      <c r="V727" s="1"/>
      <c r="W727" s="1"/>
      <c r="X727" s="1"/>
      <c r="Y727" s="1"/>
      <c r="Z727" s="1"/>
      <c r="AA727" s="1"/>
      <c r="AB727" s="1"/>
    </row>
    <row r="728" spans="5:28" ht="14.25" hidden="1" customHeight="1">
      <c r="E728" s="3"/>
      <c r="F728" s="1"/>
      <c r="G728" s="1"/>
      <c r="H728" s="1"/>
      <c r="I728" s="1"/>
      <c r="J728" s="1"/>
      <c r="K728" s="1"/>
      <c r="L728" s="1"/>
      <c r="M728" s="1"/>
      <c r="N728" s="1"/>
      <c r="O728" s="1"/>
      <c r="P728" s="1"/>
      <c r="Q728" s="1"/>
      <c r="R728" s="1"/>
      <c r="S728" s="1"/>
      <c r="T728" s="1"/>
      <c r="U728" s="1"/>
      <c r="V728" s="1"/>
      <c r="W728" s="1"/>
      <c r="X728" s="1"/>
      <c r="Y728" s="1"/>
      <c r="Z728" s="1"/>
      <c r="AA728" s="1"/>
      <c r="AB728" s="1"/>
    </row>
    <row r="729" spans="5:28" ht="14.25" hidden="1" customHeight="1">
      <c r="E729" s="3"/>
      <c r="F729" s="1"/>
      <c r="G729" s="1"/>
      <c r="H729" s="1"/>
      <c r="I729" s="1"/>
      <c r="J729" s="1"/>
      <c r="K729" s="1"/>
      <c r="L729" s="1"/>
      <c r="M729" s="1"/>
      <c r="N729" s="1"/>
      <c r="O729" s="1"/>
      <c r="P729" s="1"/>
      <c r="Q729" s="1"/>
      <c r="R729" s="1"/>
      <c r="S729" s="1"/>
      <c r="T729" s="1"/>
      <c r="U729" s="1"/>
      <c r="V729" s="1"/>
      <c r="W729" s="1"/>
      <c r="X729" s="1"/>
      <c r="Y729" s="1"/>
      <c r="Z729" s="1"/>
      <c r="AA729" s="1"/>
      <c r="AB729" s="1"/>
    </row>
    <row r="730" spans="5:28" ht="14.25" hidden="1" customHeight="1">
      <c r="E730" s="3"/>
      <c r="F730" s="1"/>
      <c r="G730" s="1"/>
      <c r="H730" s="1"/>
      <c r="I730" s="1"/>
      <c r="J730" s="1"/>
      <c r="K730" s="1"/>
      <c r="L730" s="1"/>
      <c r="M730" s="1"/>
      <c r="N730" s="1"/>
      <c r="O730" s="1"/>
      <c r="P730" s="1"/>
      <c r="Q730" s="1"/>
      <c r="R730" s="1"/>
      <c r="S730" s="1"/>
      <c r="T730" s="1"/>
      <c r="U730" s="1"/>
      <c r="V730" s="1"/>
      <c r="W730" s="1"/>
      <c r="X730" s="1"/>
      <c r="Y730" s="1"/>
      <c r="Z730" s="1"/>
      <c r="AA730" s="1"/>
      <c r="AB730" s="1"/>
    </row>
    <row r="731" spans="5:28" ht="14.25" hidden="1" customHeight="1">
      <c r="E731" s="3"/>
      <c r="F731" s="1"/>
      <c r="G731" s="1"/>
      <c r="H731" s="1"/>
      <c r="I731" s="1"/>
      <c r="J731" s="1"/>
      <c r="K731" s="1"/>
      <c r="L731" s="1"/>
      <c r="M731" s="1"/>
      <c r="N731" s="1"/>
      <c r="O731" s="1"/>
      <c r="P731" s="1"/>
      <c r="Q731" s="1"/>
      <c r="R731" s="1"/>
      <c r="S731" s="1"/>
      <c r="T731" s="1"/>
      <c r="U731" s="1"/>
      <c r="V731" s="1"/>
      <c r="W731" s="1"/>
      <c r="X731" s="1"/>
      <c r="Y731" s="1"/>
      <c r="Z731" s="1"/>
      <c r="AA731" s="1"/>
      <c r="AB731" s="1"/>
    </row>
    <row r="732" spans="5:28" ht="14.25" hidden="1" customHeight="1">
      <c r="E732" s="3"/>
      <c r="F732" s="1"/>
      <c r="G732" s="1"/>
      <c r="H732" s="1"/>
      <c r="I732" s="1"/>
      <c r="J732" s="1"/>
      <c r="K732" s="1"/>
      <c r="L732" s="1"/>
      <c r="M732" s="1"/>
      <c r="N732" s="1"/>
      <c r="O732" s="1"/>
      <c r="P732" s="1"/>
      <c r="Q732" s="1"/>
      <c r="R732" s="1"/>
      <c r="S732" s="1"/>
      <c r="T732" s="1"/>
      <c r="U732" s="1"/>
      <c r="V732" s="1"/>
      <c r="W732" s="1"/>
      <c r="X732" s="1"/>
      <c r="Y732" s="1"/>
      <c r="Z732" s="1"/>
      <c r="AA732" s="1"/>
      <c r="AB732" s="1"/>
    </row>
    <row r="733" spans="5:28" ht="14.25" hidden="1" customHeight="1">
      <c r="E733" s="3"/>
      <c r="F733" s="1"/>
      <c r="G733" s="1"/>
      <c r="H733" s="1"/>
      <c r="I733" s="1"/>
      <c r="J733" s="1"/>
      <c r="K733" s="1"/>
      <c r="L733" s="1"/>
      <c r="M733" s="1"/>
      <c r="N733" s="1"/>
      <c r="O733" s="1"/>
      <c r="P733" s="1"/>
      <c r="Q733" s="1"/>
      <c r="R733" s="1"/>
      <c r="S733" s="1"/>
      <c r="T733" s="1"/>
      <c r="U733" s="1"/>
      <c r="V733" s="1"/>
      <c r="W733" s="1"/>
      <c r="X733" s="1"/>
      <c r="Y733" s="1"/>
      <c r="Z733" s="1"/>
      <c r="AA733" s="1"/>
      <c r="AB733" s="1"/>
    </row>
    <row r="734" spans="5:28" ht="14.25" hidden="1" customHeight="1">
      <c r="E734" s="3"/>
      <c r="F734" s="1"/>
      <c r="G734" s="1"/>
      <c r="H734" s="1"/>
      <c r="I734" s="1"/>
      <c r="J734" s="1"/>
      <c r="K734" s="1"/>
      <c r="L734" s="1"/>
      <c r="M734" s="1"/>
      <c r="N734" s="1"/>
      <c r="O734" s="1"/>
      <c r="P734" s="1"/>
      <c r="Q734" s="1"/>
      <c r="R734" s="1"/>
      <c r="S734" s="1"/>
      <c r="T734" s="1"/>
      <c r="U734" s="1"/>
      <c r="V734" s="1"/>
      <c r="W734" s="1"/>
      <c r="X734" s="1"/>
      <c r="Y734" s="1"/>
      <c r="Z734" s="1"/>
      <c r="AA734" s="1"/>
      <c r="AB734" s="1"/>
    </row>
    <row r="735" spans="5:28" ht="14.25" hidden="1" customHeight="1">
      <c r="E735" s="3"/>
      <c r="F735" s="1"/>
      <c r="G735" s="1"/>
      <c r="H735" s="1"/>
      <c r="I735" s="1"/>
      <c r="J735" s="1"/>
      <c r="K735" s="1"/>
      <c r="L735" s="1"/>
      <c r="M735" s="1"/>
      <c r="N735" s="1"/>
      <c r="O735" s="1"/>
      <c r="P735" s="1"/>
      <c r="Q735" s="1"/>
      <c r="R735" s="1"/>
      <c r="S735" s="1"/>
      <c r="T735" s="1"/>
      <c r="U735" s="1"/>
      <c r="V735" s="1"/>
      <c r="W735" s="1"/>
      <c r="X735" s="1"/>
      <c r="Y735" s="1"/>
      <c r="Z735" s="1"/>
      <c r="AA735" s="1"/>
      <c r="AB735" s="1"/>
    </row>
    <row r="736" spans="5:28" ht="14.25" hidden="1" customHeight="1">
      <c r="E736" s="3"/>
      <c r="F736" s="1"/>
      <c r="G736" s="1"/>
      <c r="H736" s="1"/>
      <c r="I736" s="1"/>
      <c r="J736" s="1"/>
      <c r="K736" s="1"/>
      <c r="L736" s="1"/>
      <c r="M736" s="1"/>
      <c r="N736" s="1"/>
      <c r="O736" s="1"/>
      <c r="P736" s="1"/>
      <c r="Q736" s="1"/>
      <c r="R736" s="1"/>
      <c r="S736" s="1"/>
      <c r="T736" s="1"/>
      <c r="U736" s="1"/>
      <c r="V736" s="1"/>
      <c r="W736" s="1"/>
      <c r="X736" s="1"/>
      <c r="Y736" s="1"/>
      <c r="Z736" s="1"/>
      <c r="AA736" s="1"/>
      <c r="AB736" s="1"/>
    </row>
    <row r="737" spans="5:28" ht="14.25" hidden="1" customHeight="1">
      <c r="E737" s="3"/>
      <c r="F737" s="1"/>
      <c r="G737" s="1"/>
      <c r="H737" s="1"/>
      <c r="I737" s="1"/>
      <c r="J737" s="1"/>
      <c r="K737" s="1"/>
      <c r="L737" s="1"/>
      <c r="M737" s="1"/>
      <c r="N737" s="1"/>
      <c r="O737" s="1"/>
      <c r="P737" s="1"/>
      <c r="Q737" s="1"/>
      <c r="R737" s="1"/>
      <c r="S737" s="1"/>
      <c r="T737" s="1"/>
      <c r="U737" s="1"/>
      <c r="V737" s="1"/>
      <c r="W737" s="1"/>
      <c r="X737" s="1"/>
      <c r="Y737" s="1"/>
      <c r="Z737" s="1"/>
      <c r="AA737" s="1"/>
      <c r="AB737" s="1"/>
    </row>
    <row r="738" spans="5:28" ht="14.25" hidden="1" customHeight="1">
      <c r="E738" s="3"/>
      <c r="F738" s="1"/>
      <c r="G738" s="1"/>
      <c r="H738" s="1"/>
      <c r="I738" s="1"/>
      <c r="J738" s="1"/>
      <c r="K738" s="1"/>
      <c r="L738" s="1"/>
      <c r="M738" s="1"/>
      <c r="N738" s="1"/>
      <c r="O738" s="1"/>
      <c r="P738" s="1"/>
      <c r="Q738" s="1"/>
      <c r="R738" s="1"/>
      <c r="S738" s="1"/>
      <c r="T738" s="1"/>
      <c r="U738" s="1"/>
      <c r="V738" s="1"/>
      <c r="W738" s="1"/>
      <c r="X738" s="1"/>
      <c r="Y738" s="1"/>
      <c r="Z738" s="1"/>
      <c r="AA738" s="1"/>
      <c r="AB738" s="1"/>
    </row>
    <row r="739" spans="5:28" ht="14.25" hidden="1" customHeight="1">
      <c r="E739" s="3"/>
      <c r="F739" s="1"/>
      <c r="G739" s="1"/>
      <c r="H739" s="1"/>
      <c r="I739" s="1"/>
      <c r="J739" s="1"/>
      <c r="K739" s="1"/>
      <c r="L739" s="1"/>
      <c r="M739" s="1"/>
      <c r="N739" s="1"/>
      <c r="O739" s="1"/>
      <c r="P739" s="1"/>
      <c r="Q739" s="1"/>
      <c r="R739" s="1"/>
      <c r="S739" s="1"/>
      <c r="T739" s="1"/>
      <c r="U739" s="1"/>
      <c r="V739" s="1"/>
      <c r="W739" s="1"/>
      <c r="X739" s="1"/>
      <c r="Y739" s="1"/>
      <c r="Z739" s="1"/>
      <c r="AA739" s="1"/>
      <c r="AB739" s="1"/>
    </row>
    <row r="740" spans="5:28" ht="14.25" hidden="1" customHeight="1">
      <c r="E740" s="3"/>
      <c r="F740" s="1"/>
      <c r="G740" s="1"/>
      <c r="H740" s="1"/>
      <c r="I740" s="1"/>
      <c r="J740" s="1"/>
      <c r="K740" s="1"/>
      <c r="L740" s="1"/>
      <c r="M740" s="1"/>
      <c r="N740" s="1"/>
      <c r="O740" s="1"/>
      <c r="P740" s="1"/>
      <c r="Q740" s="1"/>
      <c r="R740" s="1"/>
      <c r="S740" s="1"/>
      <c r="T740" s="1"/>
      <c r="U740" s="1"/>
      <c r="V740" s="1"/>
      <c r="W740" s="1"/>
      <c r="X740" s="1"/>
      <c r="Y740" s="1"/>
      <c r="Z740" s="1"/>
      <c r="AA740" s="1"/>
      <c r="AB740" s="1"/>
    </row>
    <row r="741" spans="5:28" ht="14.25" hidden="1" customHeight="1">
      <c r="E741" s="3"/>
      <c r="F741" s="1"/>
      <c r="G741" s="1"/>
      <c r="H741" s="1"/>
      <c r="I741" s="1"/>
      <c r="J741" s="1"/>
      <c r="K741" s="1"/>
      <c r="L741" s="1"/>
      <c r="M741" s="1"/>
      <c r="N741" s="1"/>
      <c r="O741" s="1"/>
      <c r="P741" s="1"/>
      <c r="Q741" s="1"/>
      <c r="R741" s="1"/>
      <c r="S741" s="1"/>
      <c r="T741" s="1"/>
      <c r="U741" s="1"/>
      <c r="V741" s="1"/>
      <c r="W741" s="1"/>
      <c r="X741" s="1"/>
      <c r="Y741" s="1"/>
      <c r="Z741" s="1"/>
      <c r="AA741" s="1"/>
      <c r="AB741" s="1"/>
    </row>
    <row r="742" spans="5:28" ht="14.25" hidden="1" customHeight="1">
      <c r="E742" s="3"/>
      <c r="F742" s="1"/>
      <c r="G742" s="1"/>
      <c r="H742" s="1"/>
      <c r="I742" s="1"/>
      <c r="J742" s="1"/>
      <c r="K742" s="1"/>
      <c r="L742" s="1"/>
      <c r="M742" s="1"/>
      <c r="N742" s="1"/>
      <c r="O742" s="1"/>
      <c r="P742" s="1"/>
      <c r="Q742" s="1"/>
      <c r="R742" s="1"/>
      <c r="S742" s="1"/>
      <c r="T742" s="1"/>
      <c r="U742" s="1"/>
      <c r="V742" s="1"/>
      <c r="W742" s="1"/>
      <c r="X742" s="1"/>
      <c r="Y742" s="1"/>
      <c r="Z742" s="1"/>
      <c r="AA742" s="1"/>
      <c r="AB742" s="1"/>
    </row>
    <row r="743" spans="5:28" ht="14.25" hidden="1" customHeight="1">
      <c r="E743" s="3"/>
      <c r="F743" s="1"/>
      <c r="G743" s="1"/>
      <c r="H743" s="1"/>
      <c r="I743" s="1"/>
      <c r="J743" s="1"/>
      <c r="K743" s="1"/>
      <c r="L743" s="1"/>
      <c r="M743" s="1"/>
      <c r="N743" s="1"/>
      <c r="O743" s="1"/>
      <c r="P743" s="1"/>
      <c r="Q743" s="1"/>
      <c r="R743" s="1"/>
      <c r="S743" s="1"/>
      <c r="T743" s="1"/>
      <c r="U743" s="1"/>
      <c r="V743" s="1"/>
      <c r="W743" s="1"/>
      <c r="X743" s="1"/>
      <c r="Y743" s="1"/>
      <c r="Z743" s="1"/>
      <c r="AA743" s="1"/>
      <c r="AB743" s="1"/>
    </row>
    <row r="744" spans="5:28" ht="14.25" hidden="1" customHeight="1">
      <c r="E744" s="3"/>
      <c r="F744" s="1"/>
      <c r="G744" s="1"/>
      <c r="H744" s="1"/>
      <c r="I744" s="1"/>
      <c r="J744" s="1"/>
      <c r="K744" s="1"/>
      <c r="L744" s="1"/>
      <c r="M744" s="1"/>
      <c r="N744" s="1"/>
      <c r="O744" s="1"/>
      <c r="P744" s="1"/>
      <c r="Q744" s="1"/>
      <c r="R744" s="1"/>
      <c r="S744" s="1"/>
      <c r="T744" s="1"/>
      <c r="U744" s="1"/>
      <c r="V744" s="1"/>
      <c r="W744" s="1"/>
      <c r="X744" s="1"/>
      <c r="Y744" s="1"/>
      <c r="Z744" s="1"/>
      <c r="AA744" s="1"/>
      <c r="AB744" s="1"/>
    </row>
    <row r="745" spans="5:28" ht="14.25" hidden="1" customHeight="1">
      <c r="E745" s="3"/>
      <c r="F745" s="1"/>
      <c r="G745" s="1"/>
      <c r="H745" s="1"/>
      <c r="I745" s="1"/>
      <c r="J745" s="1"/>
      <c r="K745" s="1"/>
      <c r="L745" s="1"/>
      <c r="M745" s="1"/>
      <c r="N745" s="1"/>
      <c r="O745" s="1"/>
      <c r="P745" s="1"/>
      <c r="Q745" s="1"/>
      <c r="R745" s="1"/>
      <c r="S745" s="1"/>
      <c r="T745" s="1"/>
      <c r="U745" s="1"/>
      <c r="V745" s="1"/>
      <c r="W745" s="1"/>
      <c r="X745" s="1"/>
      <c r="Y745" s="1"/>
      <c r="Z745" s="1"/>
      <c r="AA745" s="1"/>
      <c r="AB745" s="1"/>
    </row>
    <row r="746" spans="5:28" ht="14.25" hidden="1" customHeight="1">
      <c r="E746" s="3"/>
      <c r="F746" s="1"/>
      <c r="G746" s="1"/>
      <c r="H746" s="1"/>
      <c r="I746" s="1"/>
      <c r="J746" s="1"/>
      <c r="K746" s="1"/>
      <c r="L746" s="1"/>
      <c r="M746" s="1"/>
      <c r="N746" s="1"/>
      <c r="O746" s="1"/>
      <c r="P746" s="1"/>
      <c r="Q746" s="1"/>
      <c r="R746" s="1"/>
      <c r="S746" s="1"/>
      <c r="T746" s="1"/>
      <c r="U746" s="1"/>
      <c r="V746" s="1"/>
      <c r="W746" s="1"/>
      <c r="X746" s="1"/>
      <c r="Y746" s="1"/>
      <c r="Z746" s="1"/>
      <c r="AA746" s="1"/>
      <c r="AB746" s="1"/>
    </row>
    <row r="747" spans="5:28" ht="14.25" hidden="1" customHeight="1">
      <c r="E747" s="3"/>
      <c r="F747" s="1"/>
      <c r="G747" s="1"/>
      <c r="H747" s="1"/>
      <c r="I747" s="1"/>
      <c r="J747" s="1"/>
      <c r="K747" s="1"/>
      <c r="L747" s="1"/>
      <c r="M747" s="1"/>
      <c r="N747" s="1"/>
      <c r="O747" s="1"/>
      <c r="P747" s="1"/>
      <c r="Q747" s="1"/>
      <c r="R747" s="1"/>
      <c r="S747" s="1"/>
      <c r="T747" s="1"/>
      <c r="U747" s="1"/>
      <c r="V747" s="1"/>
      <c r="W747" s="1"/>
      <c r="X747" s="1"/>
      <c r="Y747" s="1"/>
      <c r="Z747" s="1"/>
      <c r="AA747" s="1"/>
      <c r="AB747" s="1"/>
    </row>
    <row r="748" spans="5:28" ht="14.25" hidden="1" customHeight="1">
      <c r="E748" s="3"/>
      <c r="F748" s="1"/>
      <c r="G748" s="1"/>
      <c r="H748" s="1"/>
      <c r="I748" s="1"/>
      <c r="J748" s="1"/>
      <c r="K748" s="1"/>
      <c r="L748" s="1"/>
      <c r="M748" s="1"/>
      <c r="N748" s="1"/>
      <c r="O748" s="1"/>
      <c r="P748" s="1"/>
      <c r="Q748" s="1"/>
      <c r="R748" s="1"/>
      <c r="S748" s="1"/>
      <c r="T748" s="1"/>
      <c r="U748" s="1"/>
      <c r="V748" s="1"/>
      <c r="W748" s="1"/>
      <c r="X748" s="1"/>
      <c r="Y748" s="1"/>
      <c r="Z748" s="1"/>
      <c r="AA748" s="1"/>
      <c r="AB748" s="1"/>
    </row>
    <row r="749" spans="5:28" ht="14.25" hidden="1" customHeight="1">
      <c r="E749" s="3"/>
      <c r="F749" s="1"/>
      <c r="G749" s="1"/>
      <c r="H749" s="1"/>
      <c r="I749" s="1"/>
      <c r="J749" s="1"/>
      <c r="K749" s="1"/>
      <c r="L749" s="1"/>
      <c r="M749" s="1"/>
      <c r="N749" s="1"/>
      <c r="O749" s="1"/>
      <c r="P749" s="1"/>
      <c r="Q749" s="1"/>
      <c r="R749" s="1"/>
      <c r="S749" s="1"/>
      <c r="T749" s="1"/>
      <c r="U749" s="1"/>
      <c r="V749" s="1"/>
      <c r="W749" s="1"/>
      <c r="X749" s="1"/>
      <c r="Y749" s="1"/>
      <c r="Z749" s="1"/>
      <c r="AA749" s="1"/>
      <c r="AB749" s="1"/>
    </row>
    <row r="750" spans="5:28" ht="14.25" hidden="1" customHeight="1">
      <c r="E750" s="3"/>
      <c r="F750" s="1"/>
      <c r="G750" s="1"/>
      <c r="H750" s="1"/>
      <c r="I750" s="1"/>
      <c r="J750" s="1"/>
      <c r="K750" s="1"/>
      <c r="L750" s="1"/>
      <c r="M750" s="1"/>
      <c r="N750" s="1"/>
      <c r="O750" s="1"/>
      <c r="P750" s="1"/>
      <c r="Q750" s="1"/>
      <c r="R750" s="1"/>
      <c r="S750" s="1"/>
      <c r="T750" s="1"/>
      <c r="U750" s="1"/>
      <c r="V750" s="1"/>
      <c r="W750" s="1"/>
      <c r="X750" s="1"/>
      <c r="Y750" s="1"/>
      <c r="Z750" s="1"/>
      <c r="AA750" s="1"/>
      <c r="AB750" s="1"/>
    </row>
    <row r="751" spans="5:28" ht="14.25" hidden="1" customHeight="1">
      <c r="E751" s="3"/>
      <c r="F751" s="1"/>
      <c r="G751" s="1"/>
      <c r="H751" s="1"/>
      <c r="I751" s="1"/>
      <c r="J751" s="1"/>
      <c r="K751" s="1"/>
      <c r="L751" s="1"/>
      <c r="M751" s="1"/>
      <c r="N751" s="1"/>
      <c r="O751" s="1"/>
      <c r="P751" s="1"/>
      <c r="Q751" s="1"/>
      <c r="R751" s="1"/>
      <c r="S751" s="1"/>
      <c r="T751" s="1"/>
      <c r="U751" s="1"/>
      <c r="V751" s="1"/>
      <c r="W751" s="1"/>
      <c r="X751" s="1"/>
      <c r="Y751" s="1"/>
      <c r="Z751" s="1"/>
      <c r="AA751" s="1"/>
      <c r="AB751" s="1"/>
    </row>
    <row r="752" spans="5:28" ht="14.25" hidden="1" customHeight="1">
      <c r="E752" s="3"/>
      <c r="F752" s="1"/>
      <c r="G752" s="1"/>
      <c r="H752" s="1"/>
      <c r="I752" s="1"/>
      <c r="J752" s="1"/>
      <c r="K752" s="1"/>
      <c r="L752" s="1"/>
      <c r="M752" s="1"/>
      <c r="N752" s="1"/>
      <c r="O752" s="1"/>
      <c r="P752" s="1"/>
      <c r="Q752" s="1"/>
      <c r="R752" s="1"/>
      <c r="S752" s="1"/>
      <c r="T752" s="1"/>
      <c r="U752" s="1"/>
      <c r="V752" s="1"/>
      <c r="W752" s="1"/>
      <c r="X752" s="1"/>
      <c r="Y752" s="1"/>
      <c r="Z752" s="1"/>
      <c r="AA752" s="1"/>
      <c r="AB752" s="1"/>
    </row>
    <row r="753" spans="5:28" ht="14.25" hidden="1" customHeight="1">
      <c r="E753" s="3"/>
      <c r="F753" s="1"/>
      <c r="G753" s="1"/>
      <c r="H753" s="1"/>
      <c r="I753" s="1"/>
      <c r="J753" s="1"/>
      <c r="K753" s="1"/>
      <c r="L753" s="1"/>
      <c r="M753" s="1"/>
      <c r="N753" s="1"/>
      <c r="O753" s="1"/>
      <c r="P753" s="1"/>
      <c r="Q753" s="1"/>
      <c r="R753" s="1"/>
      <c r="S753" s="1"/>
      <c r="T753" s="1"/>
      <c r="U753" s="1"/>
      <c r="V753" s="1"/>
      <c r="W753" s="1"/>
      <c r="X753" s="1"/>
      <c r="Y753" s="1"/>
      <c r="Z753" s="1"/>
      <c r="AA753" s="1"/>
      <c r="AB753" s="1"/>
    </row>
    <row r="754" spans="5:28" ht="14.25" hidden="1" customHeight="1">
      <c r="E754" s="3"/>
      <c r="F754" s="1"/>
      <c r="G754" s="1"/>
      <c r="H754" s="1"/>
      <c r="I754" s="1"/>
      <c r="J754" s="1"/>
      <c r="K754" s="1"/>
      <c r="L754" s="1"/>
      <c r="M754" s="1"/>
      <c r="N754" s="1"/>
      <c r="O754" s="1"/>
      <c r="P754" s="1"/>
      <c r="Q754" s="1"/>
      <c r="R754" s="1"/>
      <c r="S754" s="1"/>
      <c r="T754" s="1"/>
      <c r="U754" s="1"/>
      <c r="V754" s="1"/>
      <c r="W754" s="1"/>
      <c r="X754" s="1"/>
      <c r="Y754" s="1"/>
      <c r="Z754" s="1"/>
      <c r="AA754" s="1"/>
      <c r="AB754" s="1"/>
    </row>
    <row r="755" spans="5:28" ht="14.25" hidden="1" customHeight="1">
      <c r="E755" s="3"/>
      <c r="F755" s="1"/>
      <c r="G755" s="1"/>
      <c r="H755" s="1"/>
      <c r="I755" s="1"/>
      <c r="J755" s="1"/>
      <c r="K755" s="1"/>
      <c r="L755" s="1"/>
      <c r="M755" s="1"/>
      <c r="N755" s="1"/>
      <c r="O755" s="1"/>
      <c r="P755" s="1"/>
      <c r="Q755" s="1"/>
      <c r="R755" s="1"/>
      <c r="S755" s="1"/>
      <c r="T755" s="1"/>
      <c r="U755" s="1"/>
      <c r="V755" s="1"/>
      <c r="W755" s="1"/>
      <c r="X755" s="1"/>
      <c r="Y755" s="1"/>
      <c r="Z755" s="1"/>
      <c r="AA755" s="1"/>
      <c r="AB755" s="1"/>
    </row>
    <row r="756" spans="5:28" ht="14.25" hidden="1" customHeight="1">
      <c r="E756" s="3"/>
      <c r="F756" s="1"/>
      <c r="G756" s="1"/>
      <c r="H756" s="1"/>
      <c r="I756" s="1"/>
      <c r="J756" s="1"/>
      <c r="K756" s="1"/>
      <c r="L756" s="1"/>
      <c r="M756" s="1"/>
      <c r="N756" s="1"/>
      <c r="O756" s="1"/>
      <c r="P756" s="1"/>
      <c r="Q756" s="1"/>
      <c r="R756" s="1"/>
      <c r="S756" s="1"/>
      <c r="T756" s="1"/>
      <c r="U756" s="1"/>
      <c r="V756" s="1"/>
      <c r="W756" s="1"/>
      <c r="X756" s="1"/>
      <c r="Y756" s="1"/>
      <c r="Z756" s="1"/>
      <c r="AA756" s="1"/>
      <c r="AB756" s="1"/>
    </row>
    <row r="757" spans="5:28" ht="14.25" hidden="1" customHeight="1">
      <c r="E757" s="3"/>
      <c r="F757" s="1"/>
      <c r="G757" s="1"/>
      <c r="H757" s="1"/>
      <c r="I757" s="1"/>
      <c r="J757" s="1"/>
      <c r="K757" s="1"/>
      <c r="L757" s="1"/>
      <c r="M757" s="1"/>
      <c r="N757" s="1"/>
      <c r="O757" s="1"/>
      <c r="P757" s="1"/>
      <c r="Q757" s="1"/>
      <c r="R757" s="1"/>
      <c r="S757" s="1"/>
      <c r="T757" s="1"/>
      <c r="U757" s="1"/>
      <c r="V757" s="1"/>
      <c r="W757" s="1"/>
      <c r="X757" s="1"/>
      <c r="Y757" s="1"/>
      <c r="Z757" s="1"/>
      <c r="AA757" s="1"/>
      <c r="AB757" s="1"/>
    </row>
    <row r="758" spans="5:28" ht="14.25" hidden="1" customHeight="1">
      <c r="E758" s="3"/>
      <c r="F758" s="1"/>
      <c r="G758" s="1"/>
      <c r="H758" s="1"/>
      <c r="I758" s="1"/>
      <c r="J758" s="1"/>
      <c r="K758" s="1"/>
      <c r="L758" s="1"/>
      <c r="M758" s="1"/>
      <c r="N758" s="1"/>
      <c r="O758" s="1"/>
      <c r="P758" s="1"/>
      <c r="Q758" s="1"/>
      <c r="R758" s="1"/>
      <c r="S758" s="1"/>
      <c r="T758" s="1"/>
      <c r="U758" s="1"/>
      <c r="V758" s="1"/>
      <c r="W758" s="1"/>
      <c r="X758" s="1"/>
      <c r="Y758" s="1"/>
      <c r="Z758" s="1"/>
      <c r="AA758" s="1"/>
      <c r="AB758" s="1"/>
    </row>
    <row r="759" spans="5:28" ht="14.25" hidden="1" customHeight="1">
      <c r="E759" s="3"/>
      <c r="F759" s="1"/>
      <c r="G759" s="1"/>
      <c r="H759" s="1"/>
      <c r="I759" s="1"/>
      <c r="J759" s="1"/>
      <c r="K759" s="1"/>
      <c r="L759" s="1"/>
      <c r="M759" s="1"/>
      <c r="N759" s="1"/>
      <c r="O759" s="1"/>
      <c r="P759" s="1"/>
      <c r="Q759" s="1"/>
      <c r="R759" s="1"/>
      <c r="S759" s="1"/>
      <c r="T759" s="1"/>
      <c r="U759" s="1"/>
      <c r="V759" s="1"/>
      <c r="W759" s="1"/>
      <c r="X759" s="1"/>
      <c r="Y759" s="1"/>
      <c r="Z759" s="1"/>
      <c r="AA759" s="1"/>
      <c r="AB759" s="1"/>
    </row>
    <row r="760" spans="5:28" ht="14.25" hidden="1" customHeight="1">
      <c r="E760" s="3"/>
      <c r="F760" s="1"/>
      <c r="G760" s="1"/>
      <c r="H760" s="1"/>
      <c r="I760" s="1"/>
      <c r="J760" s="1"/>
      <c r="K760" s="1"/>
      <c r="L760" s="1"/>
      <c r="M760" s="1"/>
      <c r="N760" s="1"/>
      <c r="O760" s="1"/>
      <c r="P760" s="1"/>
      <c r="Q760" s="1"/>
      <c r="R760" s="1"/>
      <c r="S760" s="1"/>
      <c r="T760" s="1"/>
      <c r="U760" s="1"/>
      <c r="V760" s="1"/>
      <c r="W760" s="1"/>
      <c r="X760" s="1"/>
      <c r="Y760" s="1"/>
      <c r="Z760" s="1"/>
      <c r="AA760" s="1"/>
      <c r="AB760" s="1"/>
    </row>
    <row r="761" spans="5:28" ht="14.25" hidden="1" customHeight="1">
      <c r="E761" s="3"/>
      <c r="F761" s="1"/>
      <c r="G761" s="1"/>
      <c r="H761" s="1"/>
      <c r="I761" s="1"/>
      <c r="J761" s="1"/>
      <c r="K761" s="1"/>
      <c r="L761" s="1"/>
      <c r="M761" s="1"/>
      <c r="N761" s="1"/>
      <c r="O761" s="1"/>
      <c r="P761" s="1"/>
      <c r="Q761" s="1"/>
      <c r="R761" s="1"/>
      <c r="S761" s="1"/>
      <c r="T761" s="1"/>
      <c r="U761" s="1"/>
      <c r="V761" s="1"/>
      <c r="W761" s="1"/>
      <c r="X761" s="1"/>
      <c r="Y761" s="1"/>
      <c r="Z761" s="1"/>
      <c r="AA761" s="1"/>
      <c r="AB761" s="1"/>
    </row>
    <row r="762" spans="5:28" ht="14.25" hidden="1" customHeight="1">
      <c r="E762" s="3"/>
      <c r="F762" s="1"/>
      <c r="G762" s="1"/>
      <c r="H762" s="1"/>
      <c r="I762" s="1"/>
      <c r="J762" s="1"/>
      <c r="K762" s="1"/>
      <c r="L762" s="1"/>
      <c r="M762" s="1"/>
      <c r="N762" s="1"/>
      <c r="O762" s="1"/>
      <c r="P762" s="1"/>
      <c r="Q762" s="1"/>
      <c r="R762" s="1"/>
      <c r="S762" s="1"/>
      <c r="T762" s="1"/>
      <c r="U762" s="1"/>
      <c r="V762" s="1"/>
      <c r="W762" s="1"/>
      <c r="X762" s="1"/>
      <c r="Y762" s="1"/>
      <c r="Z762" s="1"/>
      <c r="AA762" s="1"/>
      <c r="AB762" s="1"/>
    </row>
    <row r="763" spans="5:28" ht="14.25" hidden="1" customHeight="1">
      <c r="E763" s="3"/>
      <c r="F763" s="1"/>
      <c r="G763" s="1"/>
      <c r="H763" s="1"/>
      <c r="I763" s="1"/>
      <c r="J763" s="1"/>
      <c r="K763" s="1"/>
      <c r="L763" s="1"/>
      <c r="M763" s="1"/>
      <c r="N763" s="1"/>
      <c r="O763" s="1"/>
      <c r="P763" s="1"/>
      <c r="Q763" s="1"/>
      <c r="R763" s="1"/>
      <c r="S763" s="1"/>
      <c r="T763" s="1"/>
      <c r="U763" s="1"/>
      <c r="V763" s="1"/>
      <c r="W763" s="1"/>
      <c r="X763" s="1"/>
      <c r="Y763" s="1"/>
      <c r="Z763" s="1"/>
      <c r="AA763" s="1"/>
      <c r="AB763" s="1"/>
    </row>
    <row r="764" spans="5:28" ht="14.25" hidden="1" customHeight="1">
      <c r="E764" s="3"/>
      <c r="F764" s="1"/>
      <c r="G764" s="1"/>
      <c r="H764" s="1"/>
      <c r="I764" s="1"/>
      <c r="J764" s="1"/>
      <c r="K764" s="1"/>
      <c r="L764" s="1"/>
      <c r="M764" s="1"/>
      <c r="N764" s="1"/>
      <c r="O764" s="1"/>
      <c r="P764" s="1"/>
      <c r="Q764" s="1"/>
      <c r="R764" s="1"/>
      <c r="S764" s="1"/>
      <c r="T764" s="1"/>
      <c r="U764" s="1"/>
      <c r="V764" s="1"/>
      <c r="W764" s="1"/>
      <c r="X764" s="1"/>
      <c r="Y764" s="1"/>
      <c r="Z764" s="1"/>
      <c r="AA764" s="1"/>
      <c r="AB764" s="1"/>
    </row>
    <row r="765" spans="5:28" ht="14.25" hidden="1" customHeight="1">
      <c r="E765" s="3"/>
      <c r="F765" s="1"/>
      <c r="G765" s="1"/>
      <c r="H765" s="1"/>
      <c r="I765" s="1"/>
      <c r="J765" s="1"/>
      <c r="K765" s="1"/>
      <c r="L765" s="1"/>
      <c r="M765" s="1"/>
      <c r="N765" s="1"/>
      <c r="O765" s="1"/>
      <c r="P765" s="1"/>
      <c r="Q765" s="1"/>
      <c r="R765" s="1"/>
      <c r="S765" s="1"/>
      <c r="T765" s="1"/>
      <c r="U765" s="1"/>
      <c r="V765" s="1"/>
      <c r="W765" s="1"/>
      <c r="X765" s="1"/>
      <c r="Y765" s="1"/>
      <c r="Z765" s="1"/>
      <c r="AA765" s="1"/>
      <c r="AB765" s="1"/>
    </row>
    <row r="766" spans="5:28" ht="14.25" hidden="1" customHeight="1">
      <c r="E766" s="3"/>
      <c r="F766" s="1"/>
      <c r="G766" s="1"/>
      <c r="H766" s="1"/>
      <c r="I766" s="1"/>
      <c r="J766" s="1"/>
      <c r="K766" s="1"/>
      <c r="L766" s="1"/>
      <c r="M766" s="1"/>
      <c r="N766" s="1"/>
      <c r="O766" s="1"/>
      <c r="P766" s="1"/>
      <c r="Q766" s="1"/>
      <c r="R766" s="1"/>
      <c r="S766" s="1"/>
      <c r="T766" s="1"/>
      <c r="U766" s="1"/>
      <c r="V766" s="1"/>
      <c r="W766" s="1"/>
      <c r="X766" s="1"/>
      <c r="Y766" s="1"/>
      <c r="Z766" s="1"/>
      <c r="AA766" s="1"/>
      <c r="AB766" s="1"/>
    </row>
    <row r="767" spans="5:28" ht="14.25" hidden="1" customHeight="1">
      <c r="E767" s="3"/>
      <c r="F767" s="1"/>
      <c r="G767" s="1"/>
      <c r="H767" s="1"/>
      <c r="I767" s="1"/>
      <c r="J767" s="1"/>
      <c r="K767" s="1"/>
      <c r="L767" s="1"/>
      <c r="M767" s="1"/>
      <c r="N767" s="1"/>
      <c r="O767" s="1"/>
      <c r="P767" s="1"/>
      <c r="Q767" s="1"/>
      <c r="R767" s="1"/>
      <c r="S767" s="1"/>
      <c r="T767" s="1"/>
      <c r="U767" s="1"/>
      <c r="V767" s="1"/>
      <c r="W767" s="1"/>
      <c r="X767" s="1"/>
      <c r="Y767" s="1"/>
      <c r="Z767" s="1"/>
      <c r="AA767" s="1"/>
      <c r="AB767" s="1"/>
    </row>
    <row r="768" spans="5:28" ht="14.25" hidden="1" customHeight="1">
      <c r="E768" s="3"/>
      <c r="F768" s="1"/>
      <c r="G768" s="1"/>
      <c r="H768" s="1"/>
      <c r="I768" s="1"/>
      <c r="J768" s="1"/>
      <c r="K768" s="1"/>
      <c r="L768" s="1"/>
      <c r="M768" s="1"/>
      <c r="N768" s="1"/>
      <c r="O768" s="1"/>
      <c r="P768" s="1"/>
      <c r="Q768" s="1"/>
      <c r="R768" s="1"/>
      <c r="S768" s="1"/>
      <c r="T768" s="1"/>
      <c r="U768" s="1"/>
      <c r="V768" s="1"/>
      <c r="W768" s="1"/>
      <c r="X768" s="1"/>
      <c r="Y768" s="1"/>
      <c r="Z768" s="1"/>
      <c r="AA768" s="1"/>
      <c r="AB768" s="1"/>
    </row>
    <row r="769" spans="5:28" ht="14.25" hidden="1" customHeight="1">
      <c r="E769" s="3"/>
      <c r="F769" s="1"/>
      <c r="G769" s="1"/>
      <c r="H769" s="1"/>
      <c r="I769" s="1"/>
      <c r="J769" s="1"/>
      <c r="K769" s="1"/>
      <c r="L769" s="1"/>
      <c r="M769" s="1"/>
      <c r="N769" s="1"/>
      <c r="O769" s="1"/>
      <c r="P769" s="1"/>
      <c r="Q769" s="1"/>
      <c r="R769" s="1"/>
      <c r="S769" s="1"/>
      <c r="T769" s="1"/>
      <c r="U769" s="1"/>
      <c r="V769" s="1"/>
      <c r="W769" s="1"/>
      <c r="X769" s="1"/>
      <c r="Y769" s="1"/>
      <c r="Z769" s="1"/>
      <c r="AA769" s="1"/>
      <c r="AB769" s="1"/>
    </row>
    <row r="770" spans="5:28" ht="14.25" hidden="1" customHeight="1">
      <c r="E770" s="3"/>
      <c r="F770" s="1"/>
      <c r="G770" s="1"/>
      <c r="H770" s="1"/>
      <c r="I770" s="1"/>
      <c r="J770" s="1"/>
      <c r="K770" s="1"/>
      <c r="L770" s="1"/>
      <c r="M770" s="1"/>
      <c r="N770" s="1"/>
      <c r="O770" s="1"/>
      <c r="P770" s="1"/>
      <c r="Q770" s="1"/>
      <c r="R770" s="1"/>
      <c r="S770" s="1"/>
      <c r="T770" s="1"/>
      <c r="U770" s="1"/>
      <c r="V770" s="1"/>
      <c r="W770" s="1"/>
      <c r="X770" s="1"/>
      <c r="Y770" s="1"/>
      <c r="Z770" s="1"/>
      <c r="AA770" s="1"/>
      <c r="AB770" s="1"/>
    </row>
    <row r="771" spans="5:28" ht="14.25" hidden="1" customHeight="1">
      <c r="E771" s="3"/>
      <c r="F771" s="1"/>
      <c r="G771" s="1"/>
      <c r="H771" s="1"/>
      <c r="I771" s="1"/>
      <c r="J771" s="1"/>
      <c r="K771" s="1"/>
      <c r="L771" s="1"/>
      <c r="M771" s="1"/>
      <c r="N771" s="1"/>
      <c r="O771" s="1"/>
      <c r="P771" s="1"/>
      <c r="Q771" s="1"/>
      <c r="R771" s="1"/>
      <c r="S771" s="1"/>
      <c r="T771" s="1"/>
      <c r="U771" s="1"/>
      <c r="V771" s="1"/>
      <c r="W771" s="1"/>
      <c r="X771" s="1"/>
      <c r="Y771" s="1"/>
      <c r="Z771" s="1"/>
      <c r="AA771" s="1"/>
      <c r="AB771" s="1"/>
    </row>
    <row r="772" spans="5:28" ht="14.25" hidden="1" customHeight="1">
      <c r="E772" s="3"/>
      <c r="F772" s="1"/>
      <c r="G772" s="1"/>
      <c r="H772" s="1"/>
      <c r="I772" s="1"/>
      <c r="J772" s="1"/>
      <c r="K772" s="1"/>
      <c r="L772" s="1"/>
      <c r="M772" s="1"/>
      <c r="N772" s="1"/>
      <c r="O772" s="1"/>
      <c r="P772" s="1"/>
      <c r="Q772" s="1"/>
      <c r="R772" s="1"/>
      <c r="S772" s="1"/>
      <c r="T772" s="1"/>
      <c r="U772" s="1"/>
      <c r="V772" s="1"/>
      <c r="W772" s="1"/>
      <c r="X772" s="1"/>
      <c r="Y772" s="1"/>
      <c r="Z772" s="1"/>
      <c r="AA772" s="1"/>
      <c r="AB772" s="1"/>
    </row>
    <row r="773" spans="5:28" ht="14.25" hidden="1" customHeight="1">
      <c r="E773" s="3"/>
      <c r="F773" s="1"/>
      <c r="G773" s="1"/>
      <c r="H773" s="1"/>
      <c r="I773" s="1"/>
      <c r="J773" s="1"/>
      <c r="K773" s="1"/>
      <c r="L773" s="1"/>
      <c r="M773" s="1"/>
      <c r="N773" s="1"/>
      <c r="O773" s="1"/>
      <c r="P773" s="1"/>
      <c r="Q773" s="1"/>
      <c r="R773" s="1"/>
      <c r="S773" s="1"/>
      <c r="T773" s="1"/>
      <c r="U773" s="1"/>
      <c r="V773" s="1"/>
      <c r="W773" s="1"/>
      <c r="X773" s="1"/>
      <c r="Y773" s="1"/>
      <c r="Z773" s="1"/>
      <c r="AA773" s="1"/>
      <c r="AB773" s="1"/>
    </row>
    <row r="774" spans="5:28" ht="14.25" hidden="1" customHeight="1">
      <c r="E774" s="3"/>
      <c r="F774" s="1"/>
      <c r="G774" s="1"/>
      <c r="H774" s="1"/>
      <c r="I774" s="1"/>
      <c r="J774" s="1"/>
      <c r="K774" s="1"/>
      <c r="L774" s="1"/>
      <c r="M774" s="1"/>
      <c r="N774" s="1"/>
      <c r="O774" s="1"/>
      <c r="P774" s="1"/>
      <c r="Q774" s="1"/>
      <c r="R774" s="1"/>
      <c r="S774" s="1"/>
      <c r="T774" s="1"/>
      <c r="U774" s="1"/>
      <c r="V774" s="1"/>
      <c r="W774" s="1"/>
      <c r="X774" s="1"/>
      <c r="Y774" s="1"/>
      <c r="Z774" s="1"/>
      <c r="AA774" s="1"/>
      <c r="AB774" s="1"/>
    </row>
    <row r="775" spans="5:28" ht="14.25" hidden="1" customHeight="1">
      <c r="E775" s="3"/>
      <c r="F775" s="1"/>
      <c r="G775" s="1"/>
      <c r="H775" s="1"/>
      <c r="I775" s="1"/>
      <c r="J775" s="1"/>
      <c r="K775" s="1"/>
      <c r="L775" s="1"/>
      <c r="M775" s="1"/>
      <c r="N775" s="1"/>
      <c r="O775" s="1"/>
      <c r="P775" s="1"/>
      <c r="Q775" s="1"/>
      <c r="R775" s="1"/>
      <c r="S775" s="1"/>
      <c r="T775" s="1"/>
      <c r="U775" s="1"/>
      <c r="V775" s="1"/>
      <c r="W775" s="1"/>
      <c r="X775" s="1"/>
      <c r="Y775" s="1"/>
      <c r="Z775" s="1"/>
      <c r="AA775" s="1"/>
      <c r="AB775" s="1"/>
    </row>
    <row r="776" spans="5:28" ht="14.25" hidden="1" customHeight="1">
      <c r="E776" s="3"/>
      <c r="F776" s="1"/>
      <c r="G776" s="1"/>
      <c r="H776" s="1"/>
      <c r="I776" s="1"/>
      <c r="J776" s="1"/>
      <c r="K776" s="1"/>
      <c r="L776" s="1"/>
      <c r="M776" s="1"/>
      <c r="N776" s="1"/>
      <c r="O776" s="1"/>
      <c r="P776" s="1"/>
      <c r="Q776" s="1"/>
      <c r="R776" s="1"/>
      <c r="S776" s="1"/>
      <c r="T776" s="1"/>
      <c r="U776" s="1"/>
      <c r="V776" s="1"/>
      <c r="W776" s="1"/>
      <c r="X776" s="1"/>
      <c r="Y776" s="1"/>
      <c r="Z776" s="1"/>
      <c r="AA776" s="1"/>
      <c r="AB776" s="1"/>
    </row>
    <row r="777" spans="5:28" ht="14.25" hidden="1" customHeight="1">
      <c r="E777" s="3"/>
      <c r="F777" s="1"/>
      <c r="G777" s="1"/>
      <c r="H777" s="1"/>
      <c r="I777" s="1"/>
      <c r="J777" s="1"/>
      <c r="K777" s="1"/>
      <c r="L777" s="1"/>
      <c r="M777" s="1"/>
      <c r="N777" s="1"/>
      <c r="O777" s="1"/>
      <c r="P777" s="1"/>
      <c r="Q777" s="1"/>
      <c r="R777" s="1"/>
      <c r="S777" s="1"/>
      <c r="T777" s="1"/>
      <c r="U777" s="1"/>
      <c r="V777" s="1"/>
      <c r="W777" s="1"/>
      <c r="X777" s="1"/>
      <c r="Y777" s="1"/>
      <c r="Z777" s="1"/>
      <c r="AA777" s="1"/>
      <c r="AB777" s="1"/>
    </row>
    <row r="778" spans="5:28" ht="14.25" hidden="1" customHeight="1">
      <c r="E778" s="3"/>
      <c r="F778" s="1"/>
      <c r="G778" s="1"/>
      <c r="H778" s="1"/>
      <c r="I778" s="1"/>
      <c r="J778" s="1"/>
      <c r="K778" s="1"/>
      <c r="L778" s="1"/>
      <c r="M778" s="1"/>
      <c r="N778" s="1"/>
      <c r="O778" s="1"/>
      <c r="P778" s="1"/>
      <c r="Q778" s="1"/>
      <c r="R778" s="1"/>
      <c r="S778" s="1"/>
      <c r="T778" s="1"/>
      <c r="U778" s="1"/>
      <c r="V778" s="1"/>
      <c r="W778" s="1"/>
      <c r="X778" s="1"/>
      <c r="Y778" s="1"/>
      <c r="Z778" s="1"/>
      <c r="AA778" s="1"/>
      <c r="AB778" s="1"/>
    </row>
    <row r="779" spans="5:28" ht="14.25" hidden="1" customHeight="1">
      <c r="E779" s="3"/>
      <c r="F779" s="1"/>
      <c r="G779" s="1"/>
      <c r="H779" s="1"/>
      <c r="I779" s="1"/>
      <c r="J779" s="1"/>
      <c r="K779" s="1"/>
      <c r="L779" s="1"/>
      <c r="M779" s="1"/>
      <c r="N779" s="1"/>
      <c r="O779" s="1"/>
      <c r="P779" s="1"/>
      <c r="Q779" s="1"/>
      <c r="R779" s="1"/>
      <c r="S779" s="1"/>
      <c r="T779" s="1"/>
      <c r="U779" s="1"/>
      <c r="V779" s="1"/>
      <c r="W779" s="1"/>
      <c r="X779" s="1"/>
      <c r="Y779" s="1"/>
      <c r="Z779" s="1"/>
      <c r="AA779" s="1"/>
      <c r="AB779" s="1"/>
    </row>
    <row r="780" spans="5:28" ht="14.25" hidden="1" customHeight="1">
      <c r="E780" s="3"/>
      <c r="F780" s="1"/>
      <c r="G780" s="1"/>
      <c r="H780" s="1"/>
      <c r="I780" s="1"/>
      <c r="J780" s="1"/>
      <c r="K780" s="1"/>
      <c r="L780" s="1"/>
      <c r="M780" s="1"/>
      <c r="N780" s="1"/>
      <c r="O780" s="1"/>
      <c r="P780" s="1"/>
      <c r="Q780" s="1"/>
      <c r="R780" s="1"/>
      <c r="S780" s="1"/>
      <c r="T780" s="1"/>
      <c r="U780" s="1"/>
      <c r="V780" s="1"/>
      <c r="W780" s="1"/>
      <c r="X780" s="1"/>
      <c r="Y780" s="1"/>
      <c r="Z780" s="1"/>
      <c r="AA780" s="1"/>
      <c r="AB780" s="1"/>
    </row>
    <row r="781" spans="5:28" ht="14.25" hidden="1" customHeight="1">
      <c r="E781" s="3"/>
      <c r="F781" s="1"/>
      <c r="G781" s="1"/>
      <c r="H781" s="1"/>
      <c r="I781" s="1"/>
      <c r="J781" s="1"/>
      <c r="K781" s="1"/>
      <c r="L781" s="1"/>
      <c r="M781" s="1"/>
      <c r="N781" s="1"/>
      <c r="O781" s="1"/>
      <c r="P781" s="1"/>
      <c r="Q781" s="1"/>
      <c r="R781" s="1"/>
      <c r="S781" s="1"/>
      <c r="T781" s="1"/>
      <c r="U781" s="1"/>
      <c r="V781" s="1"/>
      <c r="W781" s="1"/>
      <c r="X781" s="1"/>
      <c r="Y781" s="1"/>
      <c r="Z781" s="1"/>
      <c r="AA781" s="1"/>
      <c r="AB781" s="1"/>
    </row>
    <row r="782" spans="5:28" ht="14.25" hidden="1" customHeight="1">
      <c r="E782" s="3"/>
      <c r="F782" s="1"/>
      <c r="G782" s="1"/>
      <c r="H782" s="1"/>
      <c r="I782" s="1"/>
      <c r="J782" s="1"/>
      <c r="K782" s="1"/>
      <c r="L782" s="1"/>
      <c r="M782" s="1"/>
      <c r="N782" s="1"/>
      <c r="O782" s="1"/>
      <c r="P782" s="1"/>
      <c r="Q782" s="1"/>
      <c r="R782" s="1"/>
      <c r="S782" s="1"/>
      <c r="T782" s="1"/>
      <c r="U782" s="1"/>
      <c r="V782" s="1"/>
      <c r="W782" s="1"/>
      <c r="X782" s="1"/>
      <c r="Y782" s="1"/>
      <c r="Z782" s="1"/>
      <c r="AA782" s="1"/>
      <c r="AB782" s="1"/>
    </row>
    <row r="783" spans="5:28" ht="14.25" hidden="1" customHeight="1">
      <c r="E783" s="3"/>
      <c r="F783" s="1"/>
      <c r="G783" s="1"/>
      <c r="H783" s="1"/>
      <c r="I783" s="1"/>
      <c r="J783" s="1"/>
      <c r="K783" s="1"/>
      <c r="L783" s="1"/>
      <c r="M783" s="1"/>
      <c r="N783" s="1"/>
      <c r="O783" s="1"/>
      <c r="P783" s="1"/>
      <c r="Q783" s="1"/>
      <c r="R783" s="1"/>
      <c r="S783" s="1"/>
      <c r="T783" s="1"/>
      <c r="U783" s="1"/>
      <c r="V783" s="1"/>
      <c r="W783" s="1"/>
      <c r="X783" s="1"/>
      <c r="Y783" s="1"/>
      <c r="Z783" s="1"/>
      <c r="AA783" s="1"/>
      <c r="AB783" s="1"/>
    </row>
    <row r="784" spans="5:28" ht="14.25" hidden="1" customHeight="1">
      <c r="E784" s="3"/>
      <c r="F784" s="1"/>
      <c r="G784" s="1"/>
      <c r="H784" s="1"/>
      <c r="I784" s="1"/>
      <c r="J784" s="1"/>
      <c r="K784" s="1"/>
      <c r="L784" s="1"/>
      <c r="M784" s="1"/>
      <c r="N784" s="1"/>
      <c r="O784" s="1"/>
      <c r="P784" s="1"/>
      <c r="Q784" s="1"/>
      <c r="R784" s="1"/>
      <c r="S784" s="1"/>
      <c r="T784" s="1"/>
      <c r="U784" s="1"/>
      <c r="V784" s="1"/>
      <c r="W784" s="1"/>
      <c r="X784" s="1"/>
      <c r="Y784" s="1"/>
      <c r="Z784" s="1"/>
      <c r="AA784" s="1"/>
      <c r="AB784" s="1"/>
    </row>
    <row r="785" spans="5:28" ht="14.25" hidden="1" customHeight="1">
      <c r="E785" s="3"/>
      <c r="F785" s="1"/>
      <c r="G785" s="1"/>
      <c r="H785" s="1"/>
      <c r="I785" s="1"/>
      <c r="J785" s="1"/>
      <c r="K785" s="1"/>
      <c r="L785" s="1"/>
      <c r="M785" s="1"/>
      <c r="N785" s="1"/>
      <c r="O785" s="1"/>
      <c r="P785" s="1"/>
      <c r="Q785" s="1"/>
      <c r="R785" s="1"/>
      <c r="S785" s="1"/>
      <c r="T785" s="1"/>
      <c r="U785" s="1"/>
      <c r="V785" s="1"/>
      <c r="W785" s="1"/>
      <c r="X785" s="1"/>
      <c r="Y785" s="1"/>
      <c r="Z785" s="1"/>
      <c r="AA785" s="1"/>
      <c r="AB785" s="1"/>
    </row>
    <row r="786" spans="5:28" ht="14.25" hidden="1" customHeight="1">
      <c r="E786" s="3"/>
      <c r="F786" s="1"/>
      <c r="G786" s="1"/>
      <c r="H786" s="1"/>
      <c r="I786" s="1"/>
      <c r="J786" s="1"/>
      <c r="K786" s="1"/>
      <c r="L786" s="1"/>
      <c r="M786" s="1"/>
      <c r="N786" s="1"/>
      <c r="O786" s="1"/>
      <c r="P786" s="1"/>
      <c r="Q786" s="1"/>
      <c r="R786" s="1"/>
      <c r="S786" s="1"/>
      <c r="T786" s="1"/>
      <c r="U786" s="1"/>
      <c r="V786" s="1"/>
      <c r="W786" s="1"/>
      <c r="X786" s="1"/>
      <c r="Y786" s="1"/>
      <c r="Z786" s="1"/>
      <c r="AA786" s="1"/>
      <c r="AB786" s="1"/>
    </row>
    <row r="787" spans="5:28" ht="14.25" hidden="1" customHeight="1">
      <c r="E787" s="3"/>
      <c r="F787" s="1"/>
      <c r="G787" s="1"/>
      <c r="H787" s="1"/>
      <c r="I787" s="1"/>
      <c r="J787" s="1"/>
      <c r="K787" s="1"/>
      <c r="L787" s="1"/>
      <c r="M787" s="1"/>
      <c r="N787" s="1"/>
      <c r="O787" s="1"/>
      <c r="P787" s="1"/>
      <c r="Q787" s="1"/>
      <c r="R787" s="1"/>
      <c r="S787" s="1"/>
      <c r="T787" s="1"/>
      <c r="U787" s="1"/>
      <c r="V787" s="1"/>
      <c r="W787" s="1"/>
      <c r="X787" s="1"/>
      <c r="Y787" s="1"/>
      <c r="Z787" s="1"/>
      <c r="AA787" s="1"/>
      <c r="AB787" s="1"/>
    </row>
    <row r="788" spans="5:28" ht="14.25" hidden="1" customHeight="1">
      <c r="E788" s="3"/>
      <c r="F788" s="1"/>
      <c r="G788" s="1"/>
      <c r="H788" s="1"/>
      <c r="I788" s="1"/>
      <c r="J788" s="1"/>
      <c r="K788" s="1"/>
      <c r="L788" s="1"/>
      <c r="M788" s="1"/>
      <c r="N788" s="1"/>
      <c r="O788" s="1"/>
      <c r="P788" s="1"/>
      <c r="Q788" s="1"/>
      <c r="R788" s="1"/>
      <c r="S788" s="1"/>
      <c r="T788" s="1"/>
      <c r="U788" s="1"/>
      <c r="V788" s="1"/>
      <c r="W788" s="1"/>
      <c r="X788" s="1"/>
      <c r="Y788" s="1"/>
      <c r="Z788" s="1"/>
      <c r="AA788" s="1"/>
      <c r="AB788" s="1"/>
    </row>
    <row r="789" spans="5:28" ht="14.25" hidden="1" customHeight="1">
      <c r="E789" s="3"/>
      <c r="F789" s="1"/>
      <c r="G789" s="1"/>
      <c r="H789" s="1"/>
      <c r="I789" s="1"/>
      <c r="J789" s="1"/>
      <c r="K789" s="1"/>
      <c r="L789" s="1"/>
      <c r="M789" s="1"/>
      <c r="N789" s="1"/>
      <c r="O789" s="1"/>
      <c r="P789" s="1"/>
      <c r="Q789" s="1"/>
      <c r="R789" s="1"/>
      <c r="S789" s="1"/>
      <c r="T789" s="1"/>
      <c r="U789" s="1"/>
      <c r="V789" s="1"/>
      <c r="W789" s="1"/>
      <c r="X789" s="1"/>
      <c r="Y789" s="1"/>
      <c r="Z789" s="1"/>
      <c r="AA789" s="1"/>
      <c r="AB789" s="1"/>
    </row>
    <row r="790" spans="5:28" ht="14.25" hidden="1" customHeight="1">
      <c r="E790" s="3"/>
      <c r="F790" s="1"/>
      <c r="G790" s="1"/>
      <c r="H790" s="1"/>
      <c r="I790" s="1"/>
      <c r="J790" s="1"/>
      <c r="K790" s="1"/>
      <c r="L790" s="1"/>
      <c r="M790" s="1"/>
      <c r="N790" s="1"/>
      <c r="O790" s="1"/>
      <c r="P790" s="1"/>
      <c r="Q790" s="1"/>
      <c r="R790" s="1"/>
      <c r="S790" s="1"/>
      <c r="T790" s="1"/>
      <c r="U790" s="1"/>
      <c r="V790" s="1"/>
      <c r="W790" s="1"/>
      <c r="X790" s="1"/>
      <c r="Y790" s="1"/>
      <c r="Z790" s="1"/>
      <c r="AA790" s="1"/>
      <c r="AB790" s="1"/>
    </row>
    <row r="791" spans="5:28" ht="14.25" hidden="1" customHeight="1">
      <c r="E791" s="3"/>
      <c r="F791" s="1"/>
      <c r="G791" s="1"/>
      <c r="H791" s="1"/>
      <c r="I791" s="1"/>
      <c r="J791" s="1"/>
      <c r="K791" s="1"/>
      <c r="L791" s="1"/>
      <c r="M791" s="1"/>
      <c r="N791" s="1"/>
      <c r="O791" s="1"/>
      <c r="P791" s="1"/>
      <c r="Q791" s="1"/>
      <c r="R791" s="1"/>
      <c r="S791" s="1"/>
      <c r="T791" s="1"/>
      <c r="U791" s="1"/>
      <c r="V791" s="1"/>
      <c r="W791" s="1"/>
      <c r="X791" s="1"/>
      <c r="Y791" s="1"/>
      <c r="Z791" s="1"/>
      <c r="AA791" s="1"/>
      <c r="AB791" s="1"/>
    </row>
    <row r="792" spans="5:28" ht="14.25" hidden="1" customHeight="1">
      <c r="E792" s="3"/>
      <c r="F792" s="1"/>
      <c r="G792" s="1"/>
      <c r="H792" s="1"/>
      <c r="I792" s="1"/>
      <c r="J792" s="1"/>
      <c r="K792" s="1"/>
      <c r="L792" s="1"/>
      <c r="M792" s="1"/>
      <c r="N792" s="1"/>
      <c r="O792" s="1"/>
      <c r="P792" s="1"/>
      <c r="Q792" s="1"/>
      <c r="R792" s="1"/>
      <c r="S792" s="1"/>
      <c r="T792" s="1"/>
      <c r="U792" s="1"/>
      <c r="V792" s="1"/>
      <c r="W792" s="1"/>
      <c r="X792" s="1"/>
      <c r="Y792" s="1"/>
      <c r="Z792" s="1"/>
      <c r="AA792" s="1"/>
      <c r="AB792" s="1"/>
    </row>
    <row r="793" spans="5:28" ht="14.25" hidden="1" customHeight="1">
      <c r="E793" s="3"/>
      <c r="F793" s="1"/>
      <c r="G793" s="1"/>
      <c r="H793" s="1"/>
      <c r="I793" s="1"/>
      <c r="J793" s="1"/>
      <c r="K793" s="1"/>
      <c r="L793" s="1"/>
      <c r="M793" s="1"/>
      <c r="N793" s="1"/>
      <c r="O793" s="1"/>
      <c r="P793" s="1"/>
      <c r="Q793" s="1"/>
      <c r="R793" s="1"/>
      <c r="S793" s="1"/>
      <c r="T793" s="1"/>
      <c r="U793" s="1"/>
      <c r="V793" s="1"/>
      <c r="W793" s="1"/>
      <c r="X793" s="1"/>
      <c r="Y793" s="1"/>
      <c r="Z793" s="1"/>
      <c r="AA793" s="1"/>
      <c r="AB793" s="1"/>
    </row>
    <row r="794" spans="5:28" ht="14.25" hidden="1" customHeight="1">
      <c r="E794" s="3"/>
      <c r="F794" s="1"/>
      <c r="G794" s="1"/>
      <c r="H794" s="1"/>
      <c r="I794" s="1"/>
      <c r="J794" s="1"/>
      <c r="K794" s="1"/>
      <c r="L794" s="1"/>
      <c r="M794" s="1"/>
      <c r="N794" s="1"/>
      <c r="O794" s="1"/>
      <c r="P794" s="1"/>
      <c r="Q794" s="1"/>
      <c r="R794" s="1"/>
      <c r="S794" s="1"/>
      <c r="T794" s="1"/>
      <c r="U794" s="1"/>
      <c r="V794" s="1"/>
      <c r="W794" s="1"/>
      <c r="X794" s="1"/>
      <c r="Y794" s="1"/>
      <c r="Z794" s="1"/>
      <c r="AA794" s="1"/>
      <c r="AB794" s="1"/>
    </row>
    <row r="795" spans="5:28" ht="14.25" hidden="1" customHeight="1">
      <c r="E795" s="3"/>
      <c r="F795" s="1"/>
      <c r="G795" s="1"/>
      <c r="H795" s="1"/>
      <c r="I795" s="1"/>
      <c r="J795" s="1"/>
      <c r="K795" s="1"/>
      <c r="L795" s="1"/>
      <c r="M795" s="1"/>
      <c r="N795" s="1"/>
      <c r="O795" s="1"/>
      <c r="P795" s="1"/>
      <c r="Q795" s="1"/>
      <c r="R795" s="1"/>
      <c r="S795" s="1"/>
      <c r="T795" s="1"/>
      <c r="U795" s="1"/>
      <c r="V795" s="1"/>
      <c r="W795" s="1"/>
      <c r="X795" s="1"/>
      <c r="Y795" s="1"/>
      <c r="Z795" s="1"/>
      <c r="AA795" s="1"/>
      <c r="AB795" s="1"/>
    </row>
    <row r="796" spans="5:28" ht="14.25" hidden="1" customHeight="1">
      <c r="E796" s="3"/>
      <c r="F796" s="1"/>
      <c r="G796" s="1"/>
      <c r="H796" s="1"/>
      <c r="I796" s="1"/>
      <c r="J796" s="1"/>
      <c r="K796" s="1"/>
      <c r="L796" s="1"/>
      <c r="M796" s="1"/>
      <c r="N796" s="1"/>
      <c r="O796" s="1"/>
      <c r="P796" s="1"/>
      <c r="Q796" s="1"/>
      <c r="R796" s="1"/>
      <c r="S796" s="1"/>
      <c r="T796" s="1"/>
      <c r="U796" s="1"/>
      <c r="V796" s="1"/>
      <c r="W796" s="1"/>
      <c r="X796" s="1"/>
      <c r="Y796" s="1"/>
      <c r="Z796" s="1"/>
      <c r="AA796" s="1"/>
      <c r="AB796" s="1"/>
    </row>
    <row r="797" spans="5:28" ht="14.25" hidden="1" customHeight="1">
      <c r="E797" s="3"/>
      <c r="F797" s="1"/>
      <c r="G797" s="1"/>
      <c r="H797" s="1"/>
      <c r="I797" s="1"/>
      <c r="J797" s="1"/>
      <c r="K797" s="1"/>
      <c r="L797" s="1"/>
      <c r="M797" s="1"/>
      <c r="N797" s="1"/>
      <c r="O797" s="1"/>
      <c r="P797" s="1"/>
      <c r="Q797" s="1"/>
      <c r="R797" s="1"/>
      <c r="S797" s="1"/>
      <c r="T797" s="1"/>
      <c r="U797" s="1"/>
      <c r="V797" s="1"/>
      <c r="W797" s="1"/>
      <c r="X797" s="1"/>
      <c r="Y797" s="1"/>
      <c r="Z797" s="1"/>
      <c r="AA797" s="1"/>
      <c r="AB797" s="1"/>
    </row>
    <row r="798" spans="5:28" ht="14.25" hidden="1" customHeight="1">
      <c r="E798" s="3"/>
      <c r="F798" s="1"/>
      <c r="G798" s="1"/>
      <c r="H798" s="1"/>
      <c r="I798" s="1"/>
      <c r="J798" s="1"/>
      <c r="K798" s="1"/>
      <c r="L798" s="1"/>
      <c r="M798" s="1"/>
      <c r="N798" s="1"/>
      <c r="O798" s="1"/>
      <c r="P798" s="1"/>
      <c r="Q798" s="1"/>
      <c r="R798" s="1"/>
      <c r="S798" s="1"/>
      <c r="T798" s="1"/>
      <c r="U798" s="1"/>
      <c r="V798" s="1"/>
      <c r="W798" s="1"/>
      <c r="X798" s="1"/>
      <c r="Y798" s="1"/>
      <c r="Z798" s="1"/>
      <c r="AA798" s="1"/>
      <c r="AB798" s="1"/>
    </row>
    <row r="799" spans="5:28" ht="14.25" hidden="1" customHeight="1">
      <c r="E799" s="3"/>
      <c r="F799" s="1"/>
      <c r="G799" s="1"/>
      <c r="H799" s="1"/>
      <c r="I799" s="1"/>
      <c r="J799" s="1"/>
      <c r="K799" s="1"/>
      <c r="L799" s="1"/>
      <c r="M799" s="1"/>
      <c r="N799" s="1"/>
      <c r="O799" s="1"/>
      <c r="P799" s="1"/>
      <c r="Q799" s="1"/>
      <c r="R799" s="1"/>
      <c r="S799" s="1"/>
      <c r="T799" s="1"/>
      <c r="U799" s="1"/>
      <c r="V799" s="1"/>
      <c r="W799" s="1"/>
      <c r="X799" s="1"/>
      <c r="Y799" s="1"/>
      <c r="Z799" s="1"/>
      <c r="AA799" s="1"/>
      <c r="AB799" s="1"/>
    </row>
    <row r="800" spans="5:28" ht="14.25" hidden="1" customHeight="1">
      <c r="E800" s="3"/>
      <c r="F800" s="1"/>
      <c r="G800" s="1"/>
      <c r="H800" s="1"/>
      <c r="I800" s="1"/>
      <c r="J800" s="1"/>
      <c r="K800" s="1"/>
      <c r="L800" s="1"/>
      <c r="M800" s="1"/>
      <c r="N800" s="1"/>
      <c r="O800" s="1"/>
      <c r="P800" s="1"/>
      <c r="Q800" s="1"/>
      <c r="R800" s="1"/>
      <c r="S800" s="1"/>
      <c r="T800" s="1"/>
      <c r="U800" s="1"/>
      <c r="V800" s="1"/>
      <c r="W800" s="1"/>
      <c r="X800" s="1"/>
      <c r="Y800" s="1"/>
      <c r="Z800" s="1"/>
      <c r="AA800" s="1"/>
      <c r="AB800" s="1"/>
    </row>
    <row r="801" spans="5:28" ht="14.25" hidden="1" customHeight="1">
      <c r="E801" s="3"/>
      <c r="F801" s="1"/>
      <c r="G801" s="1"/>
      <c r="H801" s="1"/>
      <c r="I801" s="1"/>
      <c r="J801" s="1"/>
      <c r="K801" s="1"/>
      <c r="L801" s="1"/>
      <c r="M801" s="1"/>
      <c r="N801" s="1"/>
      <c r="O801" s="1"/>
      <c r="P801" s="1"/>
      <c r="Q801" s="1"/>
      <c r="R801" s="1"/>
      <c r="S801" s="1"/>
      <c r="T801" s="1"/>
      <c r="U801" s="1"/>
      <c r="V801" s="1"/>
      <c r="W801" s="1"/>
      <c r="X801" s="1"/>
      <c r="Y801" s="1"/>
      <c r="Z801" s="1"/>
      <c r="AA801" s="1"/>
      <c r="AB801" s="1"/>
    </row>
    <row r="802" spans="5:28" ht="14.25" hidden="1" customHeight="1">
      <c r="E802" s="3"/>
      <c r="F802" s="1"/>
      <c r="G802" s="1"/>
      <c r="H802" s="1"/>
      <c r="I802" s="1"/>
      <c r="J802" s="1"/>
      <c r="K802" s="1"/>
      <c r="L802" s="1"/>
      <c r="M802" s="1"/>
      <c r="N802" s="1"/>
      <c r="O802" s="1"/>
      <c r="P802" s="1"/>
      <c r="Q802" s="1"/>
      <c r="R802" s="1"/>
      <c r="S802" s="1"/>
      <c r="T802" s="1"/>
      <c r="U802" s="1"/>
      <c r="V802" s="1"/>
      <c r="W802" s="1"/>
      <c r="X802" s="1"/>
      <c r="Y802" s="1"/>
      <c r="Z802" s="1"/>
      <c r="AA802" s="1"/>
      <c r="AB802" s="1"/>
    </row>
    <row r="803" spans="5:28" ht="14.25" hidden="1" customHeight="1">
      <c r="E803" s="3"/>
      <c r="F803" s="1"/>
      <c r="G803" s="1"/>
      <c r="H803" s="1"/>
      <c r="I803" s="1"/>
      <c r="J803" s="1"/>
      <c r="K803" s="1"/>
      <c r="L803" s="1"/>
      <c r="M803" s="1"/>
      <c r="N803" s="1"/>
      <c r="O803" s="1"/>
      <c r="P803" s="1"/>
      <c r="Q803" s="1"/>
      <c r="R803" s="1"/>
      <c r="S803" s="1"/>
      <c r="T803" s="1"/>
      <c r="U803" s="1"/>
      <c r="V803" s="1"/>
      <c r="W803" s="1"/>
      <c r="X803" s="1"/>
      <c r="Y803" s="1"/>
      <c r="Z803" s="1"/>
      <c r="AA803" s="1"/>
      <c r="AB803" s="1"/>
    </row>
    <row r="804" spans="5:28" ht="14.25" hidden="1" customHeight="1">
      <c r="E804" s="3"/>
      <c r="F804" s="1"/>
      <c r="G804" s="1"/>
      <c r="H804" s="1"/>
      <c r="I804" s="1"/>
      <c r="J804" s="1"/>
      <c r="K804" s="1"/>
      <c r="L804" s="1"/>
      <c r="M804" s="1"/>
      <c r="N804" s="1"/>
      <c r="O804" s="1"/>
      <c r="P804" s="1"/>
      <c r="Q804" s="1"/>
      <c r="R804" s="1"/>
      <c r="S804" s="1"/>
      <c r="T804" s="1"/>
      <c r="U804" s="1"/>
      <c r="V804" s="1"/>
      <c r="W804" s="1"/>
      <c r="X804" s="1"/>
      <c r="Y804" s="1"/>
      <c r="Z804" s="1"/>
      <c r="AA804" s="1"/>
      <c r="AB804" s="1"/>
    </row>
    <row r="805" spans="5:28" ht="14.25" hidden="1" customHeight="1">
      <c r="E805" s="3"/>
      <c r="F805" s="1"/>
      <c r="G805" s="1"/>
      <c r="H805" s="1"/>
      <c r="I805" s="1"/>
      <c r="J805" s="1"/>
      <c r="K805" s="1"/>
      <c r="L805" s="1"/>
      <c r="M805" s="1"/>
      <c r="N805" s="1"/>
      <c r="O805" s="1"/>
      <c r="P805" s="1"/>
      <c r="Q805" s="1"/>
      <c r="R805" s="1"/>
      <c r="S805" s="1"/>
      <c r="T805" s="1"/>
      <c r="U805" s="1"/>
      <c r="V805" s="1"/>
      <c r="W805" s="1"/>
      <c r="X805" s="1"/>
      <c r="Y805" s="1"/>
      <c r="Z805" s="1"/>
      <c r="AA805" s="1"/>
      <c r="AB805" s="1"/>
    </row>
    <row r="806" spans="5:28" ht="14.25" hidden="1" customHeight="1">
      <c r="E806" s="3"/>
      <c r="F806" s="1"/>
      <c r="G806" s="1"/>
      <c r="H806" s="1"/>
      <c r="I806" s="1"/>
      <c r="J806" s="1"/>
      <c r="K806" s="1"/>
      <c r="L806" s="1"/>
      <c r="M806" s="1"/>
      <c r="N806" s="1"/>
      <c r="O806" s="1"/>
      <c r="P806" s="1"/>
      <c r="Q806" s="1"/>
      <c r="R806" s="1"/>
      <c r="S806" s="1"/>
      <c r="T806" s="1"/>
      <c r="U806" s="1"/>
      <c r="V806" s="1"/>
      <c r="W806" s="1"/>
      <c r="X806" s="1"/>
      <c r="Y806" s="1"/>
      <c r="Z806" s="1"/>
      <c r="AA806" s="1"/>
      <c r="AB806" s="1"/>
    </row>
    <row r="807" spans="5:28" ht="14.25" hidden="1" customHeight="1">
      <c r="E807" s="3"/>
      <c r="F807" s="1"/>
      <c r="G807" s="1"/>
      <c r="H807" s="1"/>
      <c r="I807" s="1"/>
      <c r="J807" s="1"/>
      <c r="K807" s="1"/>
      <c r="L807" s="1"/>
      <c r="M807" s="1"/>
      <c r="N807" s="1"/>
      <c r="O807" s="1"/>
      <c r="P807" s="1"/>
      <c r="Q807" s="1"/>
      <c r="R807" s="1"/>
      <c r="S807" s="1"/>
      <c r="T807" s="1"/>
      <c r="U807" s="1"/>
      <c r="V807" s="1"/>
      <c r="W807" s="1"/>
      <c r="X807" s="1"/>
      <c r="Y807" s="1"/>
      <c r="Z807" s="1"/>
      <c r="AA807" s="1"/>
      <c r="AB807" s="1"/>
    </row>
    <row r="808" spans="5:28" ht="14.25" hidden="1" customHeight="1">
      <c r="E808" s="3"/>
      <c r="F808" s="1"/>
      <c r="G808" s="1"/>
      <c r="H808" s="1"/>
      <c r="I808" s="1"/>
      <c r="J808" s="1"/>
      <c r="K808" s="1"/>
      <c r="L808" s="1"/>
      <c r="M808" s="1"/>
      <c r="N808" s="1"/>
      <c r="O808" s="1"/>
      <c r="P808" s="1"/>
      <c r="Q808" s="1"/>
      <c r="R808" s="1"/>
      <c r="S808" s="1"/>
      <c r="T808" s="1"/>
      <c r="U808" s="1"/>
      <c r="V808" s="1"/>
      <c r="W808" s="1"/>
      <c r="X808" s="1"/>
      <c r="Y808" s="1"/>
      <c r="Z808" s="1"/>
      <c r="AA808" s="1"/>
      <c r="AB808" s="1"/>
    </row>
    <row r="809" spans="5:28" ht="14.25" hidden="1" customHeight="1">
      <c r="E809" s="3"/>
      <c r="F809" s="1"/>
      <c r="G809" s="1"/>
      <c r="H809" s="1"/>
      <c r="I809" s="1"/>
      <c r="J809" s="1"/>
      <c r="K809" s="1"/>
      <c r="L809" s="1"/>
      <c r="M809" s="1"/>
      <c r="N809" s="1"/>
      <c r="O809" s="1"/>
      <c r="P809" s="1"/>
      <c r="Q809" s="1"/>
      <c r="R809" s="1"/>
      <c r="S809" s="1"/>
      <c r="T809" s="1"/>
      <c r="U809" s="1"/>
      <c r="V809" s="1"/>
      <c r="W809" s="1"/>
      <c r="X809" s="1"/>
      <c r="Y809" s="1"/>
      <c r="Z809" s="1"/>
      <c r="AA809" s="1"/>
      <c r="AB809" s="1"/>
    </row>
    <row r="810" spans="5:28" ht="14.25" hidden="1" customHeight="1">
      <c r="E810" s="3"/>
      <c r="F810" s="1"/>
      <c r="G810" s="1"/>
      <c r="H810" s="1"/>
      <c r="I810" s="1"/>
      <c r="J810" s="1"/>
      <c r="K810" s="1"/>
      <c r="L810" s="1"/>
      <c r="M810" s="1"/>
      <c r="N810" s="1"/>
      <c r="O810" s="1"/>
      <c r="P810" s="1"/>
      <c r="Q810" s="1"/>
      <c r="R810" s="1"/>
      <c r="S810" s="1"/>
      <c r="T810" s="1"/>
      <c r="U810" s="1"/>
      <c r="V810" s="1"/>
      <c r="W810" s="1"/>
      <c r="X810" s="1"/>
      <c r="Y810" s="1"/>
      <c r="Z810" s="1"/>
      <c r="AA810" s="1"/>
      <c r="AB810" s="1"/>
    </row>
    <row r="811" spans="5:28" ht="14.25" hidden="1" customHeight="1">
      <c r="E811" s="3"/>
      <c r="F811" s="1"/>
      <c r="G811" s="1"/>
      <c r="H811" s="1"/>
      <c r="I811" s="1"/>
      <c r="J811" s="1"/>
      <c r="K811" s="1"/>
      <c r="L811" s="1"/>
      <c r="M811" s="1"/>
      <c r="N811" s="1"/>
      <c r="O811" s="1"/>
      <c r="P811" s="1"/>
      <c r="Q811" s="1"/>
      <c r="R811" s="1"/>
      <c r="S811" s="1"/>
      <c r="T811" s="1"/>
      <c r="U811" s="1"/>
      <c r="V811" s="1"/>
      <c r="W811" s="1"/>
      <c r="X811" s="1"/>
      <c r="Y811" s="1"/>
      <c r="Z811" s="1"/>
      <c r="AA811" s="1"/>
      <c r="AB811" s="1"/>
    </row>
    <row r="812" spans="5:28" ht="14.25" hidden="1" customHeight="1">
      <c r="E812" s="3"/>
      <c r="F812" s="1"/>
      <c r="G812" s="1"/>
      <c r="H812" s="1"/>
      <c r="I812" s="1"/>
      <c r="J812" s="1"/>
      <c r="K812" s="1"/>
      <c r="L812" s="1"/>
      <c r="M812" s="1"/>
      <c r="N812" s="1"/>
      <c r="O812" s="1"/>
      <c r="P812" s="1"/>
      <c r="Q812" s="1"/>
      <c r="R812" s="1"/>
      <c r="S812" s="1"/>
      <c r="T812" s="1"/>
      <c r="U812" s="1"/>
      <c r="V812" s="1"/>
      <c r="W812" s="1"/>
      <c r="X812" s="1"/>
      <c r="Y812" s="1"/>
      <c r="Z812" s="1"/>
      <c r="AA812" s="1"/>
      <c r="AB812" s="1"/>
    </row>
    <row r="813" spans="5:28" ht="14.25" hidden="1" customHeight="1">
      <c r="E813" s="3"/>
      <c r="F813" s="1"/>
      <c r="G813" s="1"/>
      <c r="H813" s="1"/>
      <c r="I813" s="1"/>
      <c r="J813" s="1"/>
      <c r="K813" s="1"/>
      <c r="L813" s="1"/>
      <c r="M813" s="1"/>
      <c r="N813" s="1"/>
      <c r="O813" s="1"/>
      <c r="P813" s="1"/>
      <c r="Q813" s="1"/>
      <c r="R813" s="1"/>
      <c r="S813" s="1"/>
      <c r="T813" s="1"/>
      <c r="U813" s="1"/>
      <c r="V813" s="1"/>
      <c r="W813" s="1"/>
      <c r="X813" s="1"/>
      <c r="Y813" s="1"/>
      <c r="Z813" s="1"/>
      <c r="AA813" s="1"/>
      <c r="AB813" s="1"/>
    </row>
    <row r="814" spans="5:28" ht="14.25" hidden="1" customHeight="1">
      <c r="E814" s="3"/>
      <c r="F814" s="1"/>
      <c r="G814" s="1"/>
      <c r="H814" s="1"/>
      <c r="I814" s="1"/>
      <c r="J814" s="1"/>
      <c r="K814" s="1"/>
      <c r="L814" s="1"/>
      <c r="M814" s="1"/>
      <c r="N814" s="1"/>
      <c r="O814" s="1"/>
      <c r="P814" s="1"/>
      <c r="Q814" s="1"/>
      <c r="R814" s="1"/>
      <c r="S814" s="1"/>
      <c r="T814" s="1"/>
      <c r="U814" s="1"/>
      <c r="V814" s="1"/>
      <c r="W814" s="1"/>
      <c r="X814" s="1"/>
      <c r="Y814" s="1"/>
      <c r="Z814" s="1"/>
      <c r="AA814" s="1"/>
      <c r="AB814" s="1"/>
    </row>
    <row r="815" spans="5:28" ht="14.25" hidden="1" customHeight="1">
      <c r="E815" s="3"/>
      <c r="F815" s="1"/>
      <c r="G815" s="1"/>
      <c r="H815" s="1"/>
      <c r="I815" s="1"/>
      <c r="J815" s="1"/>
      <c r="K815" s="1"/>
      <c r="L815" s="1"/>
      <c r="M815" s="1"/>
      <c r="N815" s="1"/>
      <c r="O815" s="1"/>
      <c r="P815" s="1"/>
      <c r="Q815" s="1"/>
      <c r="R815" s="1"/>
      <c r="S815" s="1"/>
      <c r="T815" s="1"/>
      <c r="U815" s="1"/>
      <c r="V815" s="1"/>
      <c r="W815" s="1"/>
      <c r="X815" s="1"/>
      <c r="Y815" s="1"/>
      <c r="Z815" s="1"/>
      <c r="AA815" s="1"/>
      <c r="AB815" s="1"/>
    </row>
    <row r="816" spans="5:28" ht="14.25" hidden="1" customHeight="1">
      <c r="E816" s="3"/>
      <c r="F816" s="1"/>
      <c r="G816" s="1"/>
      <c r="H816" s="1"/>
      <c r="I816" s="1"/>
      <c r="J816" s="1"/>
      <c r="K816" s="1"/>
      <c r="L816" s="1"/>
      <c r="M816" s="1"/>
      <c r="N816" s="1"/>
      <c r="O816" s="1"/>
      <c r="P816" s="1"/>
      <c r="Q816" s="1"/>
      <c r="R816" s="1"/>
      <c r="S816" s="1"/>
      <c r="T816" s="1"/>
      <c r="U816" s="1"/>
      <c r="V816" s="1"/>
      <c r="W816" s="1"/>
      <c r="X816" s="1"/>
      <c r="Y816" s="1"/>
      <c r="Z816" s="1"/>
      <c r="AA816" s="1"/>
      <c r="AB816" s="1"/>
    </row>
    <row r="817" spans="5:28" ht="14.25" hidden="1" customHeight="1">
      <c r="E817" s="3"/>
      <c r="F817" s="1"/>
      <c r="G817" s="1"/>
      <c r="H817" s="1"/>
      <c r="I817" s="1"/>
      <c r="J817" s="1"/>
      <c r="K817" s="1"/>
      <c r="L817" s="1"/>
      <c r="M817" s="1"/>
      <c r="N817" s="1"/>
      <c r="O817" s="1"/>
      <c r="P817" s="1"/>
      <c r="Q817" s="1"/>
      <c r="R817" s="1"/>
      <c r="S817" s="1"/>
      <c r="T817" s="1"/>
      <c r="U817" s="1"/>
      <c r="V817" s="1"/>
      <c r="W817" s="1"/>
      <c r="X817" s="1"/>
      <c r="Y817" s="1"/>
      <c r="Z817" s="1"/>
      <c r="AA817" s="1"/>
      <c r="AB817" s="1"/>
    </row>
    <row r="818" spans="5:28" ht="14.25" hidden="1" customHeight="1">
      <c r="E818" s="3"/>
      <c r="F818" s="1"/>
      <c r="G818" s="1"/>
      <c r="H818" s="1"/>
      <c r="I818" s="1"/>
      <c r="J818" s="1"/>
      <c r="K818" s="1"/>
      <c r="L818" s="1"/>
      <c r="M818" s="1"/>
      <c r="N818" s="1"/>
      <c r="O818" s="1"/>
      <c r="P818" s="1"/>
      <c r="Q818" s="1"/>
      <c r="R818" s="1"/>
      <c r="S818" s="1"/>
      <c r="T818" s="1"/>
      <c r="U818" s="1"/>
      <c r="V818" s="1"/>
      <c r="W818" s="1"/>
      <c r="X818" s="1"/>
      <c r="Y818" s="1"/>
      <c r="Z818" s="1"/>
      <c r="AA818" s="1"/>
      <c r="AB818" s="1"/>
    </row>
    <row r="819" spans="5:28" ht="14.25" hidden="1" customHeight="1">
      <c r="E819" s="3"/>
      <c r="F819" s="1"/>
      <c r="G819" s="1"/>
      <c r="H819" s="1"/>
      <c r="I819" s="1"/>
      <c r="J819" s="1"/>
      <c r="K819" s="1"/>
      <c r="L819" s="1"/>
      <c r="M819" s="1"/>
      <c r="N819" s="1"/>
      <c r="O819" s="1"/>
      <c r="P819" s="1"/>
      <c r="Q819" s="1"/>
      <c r="R819" s="1"/>
      <c r="S819" s="1"/>
      <c r="T819" s="1"/>
      <c r="U819" s="1"/>
      <c r="V819" s="1"/>
      <c r="W819" s="1"/>
      <c r="X819" s="1"/>
      <c r="Y819" s="1"/>
      <c r="Z819" s="1"/>
      <c r="AA819" s="1"/>
      <c r="AB819" s="1"/>
    </row>
    <row r="820" spans="5:28" ht="14.25" hidden="1" customHeight="1">
      <c r="E820" s="3"/>
      <c r="F820" s="1"/>
      <c r="G820" s="1"/>
      <c r="H820" s="1"/>
      <c r="I820" s="1"/>
      <c r="J820" s="1"/>
      <c r="K820" s="1"/>
      <c r="L820" s="1"/>
      <c r="M820" s="1"/>
      <c r="N820" s="1"/>
      <c r="O820" s="1"/>
      <c r="P820" s="1"/>
      <c r="Q820" s="1"/>
      <c r="R820" s="1"/>
      <c r="S820" s="1"/>
      <c r="T820" s="1"/>
      <c r="U820" s="1"/>
      <c r="V820" s="1"/>
      <c r="W820" s="1"/>
      <c r="X820" s="1"/>
      <c r="Y820" s="1"/>
      <c r="Z820" s="1"/>
      <c r="AA820" s="1"/>
      <c r="AB820" s="1"/>
    </row>
    <row r="821" spans="5:28" ht="14.25" hidden="1" customHeight="1">
      <c r="E821" s="3"/>
      <c r="F821" s="1"/>
      <c r="G821" s="1"/>
      <c r="H821" s="1"/>
      <c r="I821" s="1"/>
      <c r="J821" s="1"/>
      <c r="K821" s="1"/>
      <c r="L821" s="1"/>
      <c r="M821" s="1"/>
      <c r="N821" s="1"/>
      <c r="O821" s="1"/>
      <c r="P821" s="1"/>
      <c r="Q821" s="1"/>
      <c r="R821" s="1"/>
      <c r="S821" s="1"/>
      <c r="T821" s="1"/>
      <c r="U821" s="1"/>
      <c r="V821" s="1"/>
      <c r="W821" s="1"/>
      <c r="X821" s="1"/>
      <c r="Y821" s="1"/>
      <c r="Z821" s="1"/>
      <c r="AA821" s="1"/>
      <c r="AB821" s="1"/>
    </row>
    <row r="822" spans="5:28" ht="14.25" hidden="1" customHeight="1">
      <c r="E822" s="3"/>
      <c r="F822" s="1"/>
      <c r="G822" s="1"/>
      <c r="H822" s="1"/>
      <c r="I822" s="1"/>
      <c r="J822" s="1"/>
      <c r="K822" s="1"/>
      <c r="L822" s="1"/>
      <c r="M822" s="1"/>
      <c r="N822" s="1"/>
      <c r="O822" s="1"/>
      <c r="P822" s="1"/>
      <c r="Q822" s="1"/>
      <c r="R822" s="1"/>
      <c r="S822" s="1"/>
      <c r="T822" s="1"/>
      <c r="U822" s="1"/>
      <c r="V822" s="1"/>
      <c r="W822" s="1"/>
      <c r="X822" s="1"/>
      <c r="Y822" s="1"/>
      <c r="Z822" s="1"/>
      <c r="AA822" s="1"/>
      <c r="AB822" s="1"/>
    </row>
    <row r="823" spans="5:28" ht="14.25" hidden="1" customHeight="1">
      <c r="E823" s="3"/>
      <c r="F823" s="1"/>
      <c r="G823" s="1"/>
      <c r="H823" s="1"/>
      <c r="I823" s="1"/>
      <c r="J823" s="1"/>
      <c r="K823" s="1"/>
      <c r="L823" s="1"/>
      <c r="M823" s="1"/>
      <c r="N823" s="1"/>
      <c r="O823" s="1"/>
      <c r="P823" s="1"/>
      <c r="Q823" s="1"/>
      <c r="R823" s="1"/>
      <c r="S823" s="1"/>
      <c r="T823" s="1"/>
      <c r="U823" s="1"/>
      <c r="V823" s="1"/>
      <c r="W823" s="1"/>
      <c r="X823" s="1"/>
      <c r="Y823" s="1"/>
      <c r="Z823" s="1"/>
      <c r="AA823" s="1"/>
      <c r="AB823" s="1"/>
    </row>
    <row r="824" spans="5:28" ht="14.25" hidden="1" customHeight="1">
      <c r="E824" s="3"/>
      <c r="F824" s="1"/>
      <c r="G824" s="1"/>
      <c r="H824" s="1"/>
      <c r="I824" s="1"/>
      <c r="J824" s="1"/>
      <c r="K824" s="1"/>
      <c r="L824" s="1"/>
      <c r="M824" s="1"/>
      <c r="N824" s="1"/>
      <c r="O824" s="1"/>
      <c r="P824" s="1"/>
      <c r="Q824" s="1"/>
      <c r="R824" s="1"/>
      <c r="S824" s="1"/>
      <c r="T824" s="1"/>
      <c r="U824" s="1"/>
      <c r="V824" s="1"/>
      <c r="W824" s="1"/>
      <c r="X824" s="1"/>
      <c r="Y824" s="1"/>
      <c r="Z824" s="1"/>
      <c r="AA824" s="1"/>
      <c r="AB824" s="1"/>
    </row>
    <row r="825" spans="5:28" ht="14.25" hidden="1" customHeight="1">
      <c r="E825" s="3"/>
      <c r="F825" s="1"/>
      <c r="G825" s="1"/>
      <c r="H825" s="1"/>
      <c r="I825" s="1"/>
      <c r="J825" s="1"/>
      <c r="K825" s="1"/>
      <c r="L825" s="1"/>
      <c r="M825" s="1"/>
      <c r="N825" s="1"/>
      <c r="O825" s="1"/>
      <c r="P825" s="1"/>
      <c r="Q825" s="1"/>
      <c r="R825" s="1"/>
      <c r="S825" s="1"/>
      <c r="T825" s="1"/>
      <c r="U825" s="1"/>
      <c r="V825" s="1"/>
      <c r="W825" s="1"/>
      <c r="X825" s="1"/>
      <c r="Y825" s="1"/>
      <c r="Z825" s="1"/>
      <c r="AA825" s="1"/>
      <c r="AB825" s="1"/>
    </row>
    <row r="826" spans="5:28" ht="14.25" hidden="1" customHeight="1">
      <c r="E826" s="3"/>
      <c r="F826" s="1"/>
      <c r="G826" s="1"/>
      <c r="H826" s="1"/>
      <c r="I826" s="1"/>
      <c r="J826" s="1"/>
      <c r="K826" s="1"/>
      <c r="L826" s="1"/>
      <c r="M826" s="1"/>
      <c r="N826" s="1"/>
      <c r="O826" s="1"/>
      <c r="P826" s="1"/>
      <c r="Q826" s="1"/>
      <c r="R826" s="1"/>
      <c r="S826" s="1"/>
      <c r="T826" s="1"/>
      <c r="U826" s="1"/>
      <c r="V826" s="1"/>
      <c r="W826" s="1"/>
      <c r="X826" s="1"/>
      <c r="Y826" s="1"/>
      <c r="Z826" s="1"/>
      <c r="AA826" s="1"/>
      <c r="AB826" s="1"/>
    </row>
    <row r="827" spans="5:28" ht="14.25" hidden="1" customHeight="1">
      <c r="E827" s="3"/>
      <c r="F827" s="1"/>
      <c r="G827" s="1"/>
      <c r="H827" s="1"/>
      <c r="I827" s="1"/>
      <c r="J827" s="1"/>
      <c r="K827" s="1"/>
      <c r="L827" s="1"/>
      <c r="M827" s="1"/>
      <c r="N827" s="1"/>
      <c r="O827" s="1"/>
      <c r="P827" s="1"/>
      <c r="Q827" s="1"/>
      <c r="R827" s="1"/>
      <c r="S827" s="1"/>
      <c r="T827" s="1"/>
      <c r="U827" s="1"/>
      <c r="V827" s="1"/>
      <c r="W827" s="1"/>
      <c r="X827" s="1"/>
      <c r="Y827" s="1"/>
      <c r="Z827" s="1"/>
      <c r="AA827" s="1"/>
      <c r="AB827" s="1"/>
    </row>
    <row r="828" spans="5:28" ht="14.25" hidden="1" customHeight="1">
      <c r="E828" s="3"/>
      <c r="F828" s="1"/>
      <c r="G828" s="1"/>
      <c r="H828" s="1"/>
      <c r="I828" s="1"/>
      <c r="J828" s="1"/>
      <c r="K828" s="1"/>
      <c r="L828" s="1"/>
      <c r="M828" s="1"/>
      <c r="N828" s="1"/>
      <c r="O828" s="1"/>
      <c r="P828" s="1"/>
      <c r="Q828" s="1"/>
      <c r="R828" s="1"/>
      <c r="S828" s="1"/>
      <c r="T828" s="1"/>
      <c r="U828" s="1"/>
      <c r="V828" s="1"/>
      <c r="W828" s="1"/>
      <c r="X828" s="1"/>
      <c r="Y828" s="1"/>
      <c r="Z828" s="1"/>
      <c r="AA828" s="1"/>
      <c r="AB828" s="1"/>
    </row>
    <row r="829" spans="5:28" ht="14.25" hidden="1" customHeight="1">
      <c r="E829" s="3"/>
      <c r="F829" s="1"/>
      <c r="G829" s="1"/>
      <c r="H829" s="1"/>
      <c r="I829" s="1"/>
      <c r="J829" s="1"/>
      <c r="K829" s="1"/>
      <c r="L829" s="1"/>
      <c r="M829" s="1"/>
      <c r="N829" s="1"/>
      <c r="O829" s="1"/>
      <c r="P829" s="1"/>
      <c r="Q829" s="1"/>
      <c r="R829" s="1"/>
      <c r="S829" s="1"/>
      <c r="T829" s="1"/>
      <c r="U829" s="1"/>
      <c r="V829" s="1"/>
      <c r="W829" s="1"/>
      <c r="X829" s="1"/>
      <c r="Y829" s="1"/>
      <c r="Z829" s="1"/>
      <c r="AA829" s="1"/>
      <c r="AB829" s="1"/>
    </row>
    <row r="830" spans="5:28" ht="14.25" hidden="1" customHeight="1">
      <c r="E830" s="3"/>
      <c r="F830" s="1"/>
      <c r="G830" s="1"/>
      <c r="H830" s="1"/>
      <c r="I830" s="1"/>
      <c r="J830" s="1"/>
      <c r="K830" s="1"/>
      <c r="L830" s="1"/>
      <c r="M830" s="1"/>
      <c r="N830" s="1"/>
      <c r="O830" s="1"/>
      <c r="P830" s="1"/>
      <c r="Q830" s="1"/>
      <c r="R830" s="1"/>
      <c r="S830" s="1"/>
      <c r="T830" s="1"/>
      <c r="U830" s="1"/>
      <c r="V830" s="1"/>
      <c r="W830" s="1"/>
      <c r="X830" s="1"/>
      <c r="Y830" s="1"/>
      <c r="Z830" s="1"/>
      <c r="AA830" s="1"/>
      <c r="AB830" s="1"/>
    </row>
    <row r="831" spans="5:28" ht="14.25" hidden="1" customHeight="1">
      <c r="E831" s="3"/>
      <c r="F831" s="1"/>
      <c r="G831" s="1"/>
      <c r="H831" s="1"/>
      <c r="I831" s="1"/>
      <c r="J831" s="1"/>
      <c r="K831" s="1"/>
      <c r="L831" s="1"/>
      <c r="M831" s="1"/>
      <c r="N831" s="1"/>
      <c r="O831" s="1"/>
      <c r="P831" s="1"/>
      <c r="Q831" s="1"/>
      <c r="R831" s="1"/>
      <c r="S831" s="1"/>
      <c r="T831" s="1"/>
      <c r="U831" s="1"/>
      <c r="V831" s="1"/>
      <c r="W831" s="1"/>
      <c r="X831" s="1"/>
      <c r="Y831" s="1"/>
      <c r="Z831" s="1"/>
      <c r="AA831" s="1"/>
      <c r="AB831" s="1"/>
    </row>
    <row r="832" spans="5:28" ht="14.25" hidden="1" customHeight="1">
      <c r="E832" s="3"/>
      <c r="F832" s="1"/>
      <c r="G832" s="1"/>
      <c r="H832" s="1"/>
      <c r="I832" s="1"/>
      <c r="J832" s="1"/>
      <c r="K832" s="1"/>
      <c r="L832" s="1"/>
      <c r="M832" s="1"/>
      <c r="N832" s="1"/>
      <c r="O832" s="1"/>
      <c r="P832" s="1"/>
      <c r="Q832" s="1"/>
      <c r="R832" s="1"/>
      <c r="S832" s="1"/>
      <c r="T832" s="1"/>
      <c r="U832" s="1"/>
      <c r="V832" s="1"/>
      <c r="W832" s="1"/>
      <c r="X832" s="1"/>
      <c r="Y832" s="1"/>
      <c r="Z832" s="1"/>
      <c r="AA832" s="1"/>
      <c r="AB832" s="1"/>
    </row>
    <row r="833" spans="5:28" ht="14.25" hidden="1" customHeight="1">
      <c r="E833" s="3"/>
      <c r="F833" s="1"/>
      <c r="G833" s="1"/>
      <c r="H833" s="1"/>
      <c r="I833" s="1"/>
      <c r="J833" s="1"/>
      <c r="K833" s="1"/>
      <c r="L833" s="1"/>
      <c r="M833" s="1"/>
      <c r="N833" s="1"/>
      <c r="O833" s="1"/>
      <c r="P833" s="1"/>
      <c r="Q833" s="1"/>
      <c r="R833" s="1"/>
      <c r="S833" s="1"/>
      <c r="T833" s="1"/>
      <c r="U833" s="1"/>
      <c r="V833" s="1"/>
      <c r="W833" s="1"/>
      <c r="X833" s="1"/>
      <c r="Y833" s="1"/>
      <c r="Z833" s="1"/>
      <c r="AA833" s="1"/>
      <c r="AB833" s="1"/>
    </row>
    <row r="834" spans="5:28" ht="14.25" hidden="1" customHeight="1">
      <c r="E834" s="3"/>
      <c r="F834" s="1"/>
      <c r="G834" s="1"/>
      <c r="H834" s="1"/>
      <c r="I834" s="1"/>
      <c r="J834" s="1"/>
      <c r="K834" s="1"/>
      <c r="L834" s="1"/>
      <c r="M834" s="1"/>
      <c r="N834" s="1"/>
      <c r="O834" s="1"/>
      <c r="P834" s="1"/>
      <c r="Q834" s="1"/>
      <c r="R834" s="1"/>
      <c r="S834" s="1"/>
      <c r="T834" s="1"/>
      <c r="U834" s="1"/>
      <c r="V834" s="1"/>
      <c r="W834" s="1"/>
      <c r="X834" s="1"/>
      <c r="Y834" s="1"/>
      <c r="Z834" s="1"/>
      <c r="AA834" s="1"/>
      <c r="AB834" s="1"/>
    </row>
    <row r="835" spans="5:28" ht="14.25" hidden="1" customHeight="1">
      <c r="E835" s="3"/>
      <c r="F835" s="1"/>
      <c r="G835" s="1"/>
      <c r="H835" s="1"/>
      <c r="I835" s="1"/>
      <c r="J835" s="1"/>
      <c r="K835" s="1"/>
      <c r="L835" s="1"/>
      <c r="M835" s="1"/>
      <c r="N835" s="1"/>
      <c r="O835" s="1"/>
      <c r="P835" s="1"/>
      <c r="Q835" s="1"/>
      <c r="R835" s="1"/>
      <c r="S835" s="1"/>
      <c r="T835" s="1"/>
      <c r="U835" s="1"/>
      <c r="V835" s="1"/>
      <c r="W835" s="1"/>
      <c r="X835" s="1"/>
      <c r="Y835" s="1"/>
      <c r="Z835" s="1"/>
      <c r="AA835" s="1"/>
      <c r="AB835" s="1"/>
    </row>
    <row r="836" spans="5:28" ht="14.25" hidden="1" customHeight="1">
      <c r="E836" s="3"/>
      <c r="F836" s="1"/>
      <c r="G836" s="1"/>
      <c r="H836" s="1"/>
      <c r="I836" s="1"/>
      <c r="J836" s="1"/>
      <c r="K836" s="1"/>
      <c r="L836" s="1"/>
      <c r="M836" s="1"/>
      <c r="N836" s="1"/>
      <c r="O836" s="1"/>
      <c r="P836" s="1"/>
      <c r="Q836" s="1"/>
      <c r="R836" s="1"/>
      <c r="S836" s="1"/>
      <c r="T836" s="1"/>
      <c r="U836" s="1"/>
      <c r="V836" s="1"/>
      <c r="W836" s="1"/>
      <c r="X836" s="1"/>
      <c r="Y836" s="1"/>
      <c r="Z836" s="1"/>
      <c r="AA836" s="1"/>
      <c r="AB836" s="1"/>
    </row>
    <row r="837" spans="5:28" ht="14.25" hidden="1" customHeight="1">
      <c r="E837" s="3"/>
      <c r="F837" s="1"/>
      <c r="G837" s="1"/>
      <c r="H837" s="1"/>
      <c r="I837" s="1"/>
      <c r="J837" s="1"/>
      <c r="K837" s="1"/>
      <c r="L837" s="1"/>
      <c r="M837" s="1"/>
      <c r="N837" s="1"/>
      <c r="O837" s="1"/>
      <c r="P837" s="1"/>
      <c r="Q837" s="1"/>
      <c r="R837" s="1"/>
      <c r="S837" s="1"/>
      <c r="T837" s="1"/>
      <c r="U837" s="1"/>
      <c r="V837" s="1"/>
      <c r="W837" s="1"/>
      <c r="X837" s="1"/>
      <c r="Y837" s="1"/>
      <c r="Z837" s="1"/>
      <c r="AA837" s="1"/>
      <c r="AB837" s="1"/>
    </row>
    <row r="838" spans="5:28" ht="14.25" hidden="1" customHeight="1">
      <c r="E838" s="3"/>
      <c r="F838" s="1"/>
      <c r="G838" s="1"/>
      <c r="H838" s="1"/>
      <c r="I838" s="1"/>
      <c r="J838" s="1"/>
      <c r="K838" s="1"/>
      <c r="L838" s="1"/>
      <c r="M838" s="1"/>
      <c r="N838" s="1"/>
      <c r="O838" s="1"/>
      <c r="P838" s="1"/>
      <c r="Q838" s="1"/>
      <c r="R838" s="1"/>
      <c r="S838" s="1"/>
      <c r="T838" s="1"/>
      <c r="U838" s="1"/>
      <c r="V838" s="1"/>
      <c r="W838" s="1"/>
      <c r="X838" s="1"/>
      <c r="Y838" s="1"/>
      <c r="Z838" s="1"/>
      <c r="AA838" s="1"/>
      <c r="AB838" s="1"/>
    </row>
    <row r="839" spans="5:28" ht="14.25" hidden="1" customHeight="1">
      <c r="E839" s="3"/>
      <c r="F839" s="1"/>
      <c r="G839" s="1"/>
      <c r="H839" s="1"/>
      <c r="I839" s="1"/>
      <c r="J839" s="1"/>
      <c r="K839" s="1"/>
      <c r="L839" s="1"/>
      <c r="M839" s="1"/>
      <c r="N839" s="1"/>
      <c r="O839" s="1"/>
      <c r="P839" s="1"/>
      <c r="Q839" s="1"/>
      <c r="R839" s="1"/>
      <c r="S839" s="1"/>
      <c r="T839" s="1"/>
      <c r="U839" s="1"/>
      <c r="V839" s="1"/>
      <c r="W839" s="1"/>
      <c r="X839" s="1"/>
      <c r="Y839" s="1"/>
      <c r="Z839" s="1"/>
      <c r="AA839" s="1"/>
      <c r="AB839" s="1"/>
    </row>
    <row r="840" spans="5:28" ht="14.25" hidden="1" customHeight="1">
      <c r="E840" s="3"/>
      <c r="F840" s="1"/>
      <c r="G840" s="1"/>
      <c r="H840" s="1"/>
      <c r="I840" s="1"/>
      <c r="J840" s="1"/>
      <c r="K840" s="1"/>
      <c r="L840" s="1"/>
      <c r="M840" s="1"/>
      <c r="N840" s="1"/>
      <c r="O840" s="1"/>
      <c r="P840" s="1"/>
      <c r="Q840" s="1"/>
      <c r="R840" s="1"/>
      <c r="S840" s="1"/>
      <c r="T840" s="1"/>
      <c r="U840" s="1"/>
      <c r="V840" s="1"/>
      <c r="W840" s="1"/>
      <c r="X840" s="1"/>
      <c r="Y840" s="1"/>
      <c r="Z840" s="1"/>
      <c r="AA840" s="1"/>
      <c r="AB840" s="1"/>
    </row>
    <row r="841" spans="5:28" ht="14.25" hidden="1" customHeight="1">
      <c r="E841" s="3"/>
      <c r="F841" s="1"/>
      <c r="G841" s="1"/>
      <c r="H841" s="1"/>
      <c r="I841" s="1"/>
      <c r="J841" s="1"/>
      <c r="K841" s="1"/>
      <c r="L841" s="1"/>
      <c r="M841" s="1"/>
      <c r="N841" s="1"/>
      <c r="O841" s="1"/>
      <c r="P841" s="1"/>
      <c r="Q841" s="1"/>
      <c r="R841" s="1"/>
      <c r="S841" s="1"/>
      <c r="T841" s="1"/>
      <c r="U841" s="1"/>
      <c r="V841" s="1"/>
      <c r="W841" s="1"/>
      <c r="X841" s="1"/>
      <c r="Y841" s="1"/>
      <c r="Z841" s="1"/>
      <c r="AA841" s="1"/>
      <c r="AB841" s="1"/>
    </row>
    <row r="842" spans="5:28" ht="14.25" hidden="1" customHeight="1">
      <c r="E842" s="3"/>
      <c r="F842" s="1"/>
      <c r="G842" s="1"/>
      <c r="H842" s="1"/>
      <c r="I842" s="1"/>
      <c r="J842" s="1"/>
      <c r="K842" s="1"/>
      <c r="L842" s="1"/>
      <c r="M842" s="1"/>
      <c r="N842" s="1"/>
      <c r="O842" s="1"/>
      <c r="P842" s="1"/>
      <c r="Q842" s="1"/>
      <c r="R842" s="1"/>
      <c r="S842" s="1"/>
      <c r="T842" s="1"/>
      <c r="U842" s="1"/>
      <c r="V842" s="1"/>
      <c r="W842" s="1"/>
      <c r="X842" s="1"/>
      <c r="Y842" s="1"/>
      <c r="Z842" s="1"/>
      <c r="AA842" s="1"/>
      <c r="AB842" s="1"/>
    </row>
    <row r="843" spans="5:28" ht="14.25" hidden="1" customHeight="1">
      <c r="E843" s="3"/>
      <c r="F843" s="1"/>
      <c r="G843" s="1"/>
      <c r="H843" s="1"/>
      <c r="I843" s="1"/>
      <c r="J843" s="1"/>
      <c r="K843" s="1"/>
      <c r="L843" s="1"/>
      <c r="M843" s="1"/>
      <c r="N843" s="1"/>
      <c r="O843" s="1"/>
      <c r="P843" s="1"/>
      <c r="Q843" s="1"/>
      <c r="R843" s="1"/>
      <c r="S843" s="1"/>
      <c r="T843" s="1"/>
      <c r="U843" s="1"/>
      <c r="V843" s="1"/>
      <c r="W843" s="1"/>
      <c r="X843" s="1"/>
      <c r="Y843" s="1"/>
      <c r="Z843" s="1"/>
      <c r="AA843" s="1"/>
      <c r="AB843" s="1"/>
    </row>
    <row r="844" spans="5:28" ht="14.25" hidden="1" customHeight="1">
      <c r="E844" s="3"/>
      <c r="F844" s="1"/>
      <c r="G844" s="1"/>
      <c r="H844" s="1"/>
      <c r="I844" s="1"/>
      <c r="J844" s="1"/>
      <c r="K844" s="1"/>
      <c r="L844" s="1"/>
      <c r="M844" s="1"/>
      <c r="N844" s="1"/>
      <c r="O844" s="1"/>
      <c r="P844" s="1"/>
      <c r="Q844" s="1"/>
      <c r="R844" s="1"/>
      <c r="S844" s="1"/>
      <c r="T844" s="1"/>
      <c r="U844" s="1"/>
      <c r="V844" s="1"/>
      <c r="W844" s="1"/>
      <c r="X844" s="1"/>
      <c r="Y844" s="1"/>
      <c r="Z844" s="1"/>
      <c r="AA844" s="1"/>
      <c r="AB844" s="1"/>
    </row>
    <row r="845" spans="5:28" ht="14.25" hidden="1" customHeight="1">
      <c r="E845" s="3"/>
      <c r="F845" s="1"/>
      <c r="G845" s="1"/>
      <c r="H845" s="1"/>
      <c r="I845" s="1"/>
      <c r="J845" s="1"/>
      <c r="K845" s="1"/>
      <c r="L845" s="1"/>
      <c r="M845" s="1"/>
      <c r="N845" s="1"/>
      <c r="O845" s="1"/>
      <c r="P845" s="1"/>
      <c r="Q845" s="1"/>
      <c r="R845" s="1"/>
      <c r="S845" s="1"/>
      <c r="T845" s="1"/>
      <c r="U845" s="1"/>
      <c r="V845" s="1"/>
      <c r="W845" s="1"/>
      <c r="X845" s="1"/>
      <c r="Y845" s="1"/>
      <c r="Z845" s="1"/>
      <c r="AA845" s="1"/>
      <c r="AB845" s="1"/>
    </row>
    <row r="846" spans="5:28" ht="14.25" hidden="1" customHeight="1">
      <c r="E846" s="3"/>
      <c r="F846" s="1"/>
      <c r="G846" s="1"/>
      <c r="H846" s="1"/>
      <c r="I846" s="1"/>
      <c r="J846" s="1"/>
      <c r="K846" s="1"/>
      <c r="L846" s="1"/>
      <c r="M846" s="1"/>
      <c r="N846" s="1"/>
      <c r="O846" s="1"/>
      <c r="P846" s="1"/>
      <c r="Q846" s="1"/>
      <c r="R846" s="1"/>
      <c r="S846" s="1"/>
      <c r="T846" s="1"/>
      <c r="U846" s="1"/>
      <c r="V846" s="1"/>
      <c r="W846" s="1"/>
      <c r="X846" s="1"/>
      <c r="Y846" s="1"/>
      <c r="Z846" s="1"/>
      <c r="AA846" s="1"/>
      <c r="AB846" s="1"/>
    </row>
    <row r="847" spans="5:28" ht="14.25" hidden="1" customHeight="1">
      <c r="E847" s="3"/>
      <c r="F847" s="1"/>
      <c r="G847" s="1"/>
      <c r="H847" s="1"/>
      <c r="I847" s="1"/>
      <c r="J847" s="1"/>
      <c r="K847" s="1"/>
      <c r="L847" s="1"/>
      <c r="M847" s="1"/>
      <c r="N847" s="1"/>
      <c r="O847" s="1"/>
      <c r="P847" s="1"/>
      <c r="Q847" s="1"/>
      <c r="R847" s="1"/>
      <c r="S847" s="1"/>
      <c r="T847" s="1"/>
      <c r="U847" s="1"/>
      <c r="V847" s="1"/>
      <c r="W847" s="1"/>
      <c r="X847" s="1"/>
      <c r="Y847" s="1"/>
      <c r="Z847" s="1"/>
      <c r="AA847" s="1"/>
      <c r="AB847" s="1"/>
    </row>
    <row r="848" spans="5:28" ht="14.25" hidden="1" customHeight="1">
      <c r="E848" s="3"/>
      <c r="F848" s="1"/>
      <c r="G848" s="1"/>
      <c r="H848" s="1"/>
      <c r="I848" s="1"/>
      <c r="J848" s="1"/>
      <c r="K848" s="1"/>
      <c r="L848" s="1"/>
      <c r="M848" s="1"/>
      <c r="N848" s="1"/>
      <c r="O848" s="1"/>
      <c r="P848" s="1"/>
      <c r="Q848" s="1"/>
      <c r="R848" s="1"/>
      <c r="S848" s="1"/>
      <c r="T848" s="1"/>
      <c r="U848" s="1"/>
      <c r="V848" s="1"/>
      <c r="W848" s="1"/>
      <c r="X848" s="1"/>
      <c r="Y848" s="1"/>
      <c r="Z848" s="1"/>
      <c r="AA848" s="1"/>
      <c r="AB848" s="1"/>
    </row>
    <row r="849" spans="5:28" ht="14.25" hidden="1" customHeight="1">
      <c r="E849" s="3"/>
      <c r="F849" s="1"/>
      <c r="G849" s="1"/>
      <c r="H849" s="1"/>
      <c r="I849" s="1"/>
      <c r="J849" s="1"/>
      <c r="K849" s="1"/>
      <c r="L849" s="1"/>
      <c r="M849" s="1"/>
      <c r="N849" s="1"/>
      <c r="O849" s="1"/>
      <c r="P849" s="1"/>
      <c r="Q849" s="1"/>
      <c r="R849" s="1"/>
      <c r="S849" s="1"/>
      <c r="T849" s="1"/>
      <c r="U849" s="1"/>
      <c r="V849" s="1"/>
      <c r="W849" s="1"/>
      <c r="X849" s="1"/>
      <c r="Y849" s="1"/>
      <c r="Z849" s="1"/>
      <c r="AA849" s="1"/>
      <c r="AB849" s="1"/>
    </row>
    <row r="850" spans="5:28" ht="14.25" hidden="1" customHeight="1">
      <c r="E850" s="3"/>
      <c r="F850" s="1"/>
      <c r="G850" s="1"/>
      <c r="H850" s="1"/>
      <c r="I850" s="1"/>
      <c r="J850" s="1"/>
      <c r="K850" s="1"/>
      <c r="L850" s="1"/>
      <c r="M850" s="1"/>
      <c r="N850" s="1"/>
      <c r="O850" s="1"/>
      <c r="P850" s="1"/>
      <c r="Q850" s="1"/>
      <c r="R850" s="1"/>
      <c r="S850" s="1"/>
      <c r="T850" s="1"/>
      <c r="U850" s="1"/>
      <c r="V850" s="1"/>
      <c r="W850" s="1"/>
      <c r="X850" s="1"/>
      <c r="Y850" s="1"/>
      <c r="Z850" s="1"/>
      <c r="AA850" s="1"/>
      <c r="AB850" s="1"/>
    </row>
    <row r="851" spans="5:28" ht="14.25" hidden="1" customHeight="1">
      <c r="E851" s="3"/>
      <c r="F851" s="1"/>
      <c r="G851" s="1"/>
      <c r="H851" s="1"/>
      <c r="I851" s="1"/>
      <c r="J851" s="1"/>
      <c r="K851" s="1"/>
      <c r="L851" s="1"/>
      <c r="M851" s="1"/>
      <c r="N851" s="1"/>
      <c r="O851" s="1"/>
      <c r="P851" s="1"/>
      <c r="Q851" s="1"/>
      <c r="R851" s="1"/>
      <c r="S851" s="1"/>
      <c r="T851" s="1"/>
      <c r="U851" s="1"/>
      <c r="V851" s="1"/>
      <c r="W851" s="1"/>
      <c r="X851" s="1"/>
      <c r="Y851" s="1"/>
      <c r="Z851" s="1"/>
      <c r="AA851" s="1"/>
      <c r="AB851" s="1"/>
    </row>
    <row r="852" spans="5:28" ht="14.25" hidden="1" customHeight="1">
      <c r="E852" s="3"/>
      <c r="F852" s="1"/>
      <c r="G852" s="1"/>
      <c r="H852" s="1"/>
      <c r="I852" s="1"/>
      <c r="J852" s="1"/>
      <c r="K852" s="1"/>
      <c r="L852" s="1"/>
      <c r="M852" s="1"/>
      <c r="N852" s="1"/>
      <c r="O852" s="1"/>
      <c r="P852" s="1"/>
      <c r="Q852" s="1"/>
      <c r="R852" s="1"/>
      <c r="S852" s="1"/>
      <c r="T852" s="1"/>
      <c r="U852" s="1"/>
      <c r="V852" s="1"/>
      <c r="W852" s="1"/>
      <c r="X852" s="1"/>
      <c r="Y852" s="1"/>
      <c r="Z852" s="1"/>
      <c r="AA852" s="1"/>
      <c r="AB852" s="1"/>
    </row>
    <row r="853" spans="5:28" ht="14.25" hidden="1" customHeight="1">
      <c r="E853" s="3"/>
      <c r="F853" s="1"/>
      <c r="G853" s="1"/>
      <c r="H853" s="1"/>
      <c r="I853" s="1"/>
      <c r="J853" s="1"/>
      <c r="K853" s="1"/>
      <c r="L853" s="1"/>
      <c r="M853" s="1"/>
      <c r="N853" s="1"/>
      <c r="O853" s="1"/>
      <c r="P853" s="1"/>
      <c r="Q853" s="1"/>
      <c r="R853" s="1"/>
      <c r="S853" s="1"/>
      <c r="T853" s="1"/>
      <c r="U853" s="1"/>
      <c r="V853" s="1"/>
      <c r="W853" s="1"/>
      <c r="X853" s="1"/>
      <c r="Y853" s="1"/>
      <c r="Z853" s="1"/>
      <c r="AA853" s="1"/>
      <c r="AB853" s="1"/>
    </row>
    <row r="854" spans="5:28" ht="14.25" hidden="1" customHeight="1">
      <c r="E854" s="3"/>
      <c r="F854" s="1"/>
      <c r="G854" s="1"/>
      <c r="H854" s="1"/>
      <c r="I854" s="1"/>
      <c r="J854" s="1"/>
      <c r="K854" s="1"/>
      <c r="L854" s="1"/>
      <c r="M854" s="1"/>
      <c r="N854" s="1"/>
      <c r="O854" s="1"/>
      <c r="P854" s="1"/>
      <c r="Q854" s="1"/>
      <c r="R854" s="1"/>
      <c r="S854" s="1"/>
      <c r="T854" s="1"/>
      <c r="U854" s="1"/>
      <c r="V854" s="1"/>
      <c r="W854" s="1"/>
      <c r="X854" s="1"/>
      <c r="Y854" s="1"/>
      <c r="Z854" s="1"/>
      <c r="AA854" s="1"/>
      <c r="AB854" s="1"/>
    </row>
    <row r="855" spans="5:28" ht="14.25" hidden="1" customHeight="1">
      <c r="E855" s="3"/>
      <c r="F855" s="1"/>
      <c r="G855" s="1"/>
      <c r="H855" s="1"/>
      <c r="I855" s="1"/>
      <c r="J855" s="1"/>
      <c r="K855" s="1"/>
      <c r="L855" s="1"/>
      <c r="M855" s="1"/>
      <c r="N855" s="1"/>
      <c r="O855" s="1"/>
      <c r="P855" s="1"/>
      <c r="Q855" s="1"/>
      <c r="R855" s="1"/>
      <c r="S855" s="1"/>
      <c r="T855" s="1"/>
      <c r="U855" s="1"/>
      <c r="V855" s="1"/>
      <c r="W855" s="1"/>
      <c r="X855" s="1"/>
      <c r="Y855" s="1"/>
      <c r="Z855" s="1"/>
      <c r="AA855" s="1"/>
      <c r="AB855" s="1"/>
    </row>
    <row r="856" spans="5:28" ht="14.25" hidden="1" customHeight="1">
      <c r="E856" s="3"/>
      <c r="F856" s="1"/>
      <c r="G856" s="1"/>
      <c r="H856" s="1"/>
      <c r="I856" s="1"/>
      <c r="J856" s="1"/>
      <c r="K856" s="1"/>
      <c r="L856" s="1"/>
      <c r="M856" s="1"/>
      <c r="N856" s="1"/>
      <c r="O856" s="1"/>
      <c r="P856" s="1"/>
      <c r="Q856" s="1"/>
      <c r="R856" s="1"/>
      <c r="S856" s="1"/>
      <c r="T856" s="1"/>
      <c r="U856" s="1"/>
      <c r="V856" s="1"/>
      <c r="W856" s="1"/>
      <c r="X856" s="1"/>
      <c r="Y856" s="1"/>
      <c r="Z856" s="1"/>
      <c r="AA856" s="1"/>
      <c r="AB856" s="1"/>
    </row>
    <row r="857" spans="5:28" ht="14.25" hidden="1" customHeight="1">
      <c r="E857" s="3"/>
      <c r="F857" s="1"/>
      <c r="G857" s="1"/>
      <c r="H857" s="1"/>
      <c r="I857" s="1"/>
      <c r="J857" s="1"/>
      <c r="K857" s="1"/>
      <c r="L857" s="1"/>
      <c r="M857" s="1"/>
      <c r="N857" s="1"/>
      <c r="O857" s="1"/>
      <c r="P857" s="1"/>
      <c r="Q857" s="1"/>
      <c r="R857" s="1"/>
      <c r="S857" s="1"/>
      <c r="T857" s="1"/>
      <c r="U857" s="1"/>
      <c r="V857" s="1"/>
      <c r="W857" s="1"/>
      <c r="X857" s="1"/>
      <c r="Y857" s="1"/>
      <c r="Z857" s="1"/>
      <c r="AA857" s="1"/>
      <c r="AB857" s="1"/>
    </row>
    <row r="858" spans="5:28" ht="14.25" hidden="1" customHeight="1">
      <c r="E858" s="3"/>
      <c r="F858" s="1"/>
      <c r="G858" s="1"/>
      <c r="H858" s="1"/>
      <c r="I858" s="1"/>
      <c r="J858" s="1"/>
      <c r="K858" s="1"/>
      <c r="L858" s="1"/>
      <c r="M858" s="1"/>
      <c r="N858" s="1"/>
      <c r="O858" s="1"/>
      <c r="P858" s="1"/>
      <c r="Q858" s="1"/>
      <c r="R858" s="1"/>
      <c r="S858" s="1"/>
      <c r="T858" s="1"/>
      <c r="U858" s="1"/>
      <c r="V858" s="1"/>
      <c r="W858" s="1"/>
      <c r="X858" s="1"/>
      <c r="Y858" s="1"/>
      <c r="Z858" s="1"/>
      <c r="AA858" s="1"/>
      <c r="AB858" s="1"/>
    </row>
    <row r="859" spans="5:28" ht="14.25" hidden="1" customHeight="1">
      <c r="E859" s="3"/>
      <c r="F859" s="1"/>
      <c r="G859" s="1"/>
      <c r="H859" s="1"/>
      <c r="I859" s="1"/>
      <c r="J859" s="1"/>
      <c r="K859" s="1"/>
      <c r="L859" s="1"/>
      <c r="M859" s="1"/>
      <c r="N859" s="1"/>
      <c r="O859" s="1"/>
      <c r="P859" s="1"/>
      <c r="Q859" s="1"/>
      <c r="R859" s="1"/>
      <c r="S859" s="1"/>
      <c r="T859" s="1"/>
      <c r="U859" s="1"/>
      <c r="V859" s="1"/>
      <c r="W859" s="1"/>
      <c r="X859" s="1"/>
      <c r="Y859" s="1"/>
      <c r="Z859" s="1"/>
      <c r="AA859" s="1"/>
      <c r="AB859" s="1"/>
    </row>
    <row r="860" spans="5:28" ht="14.25" hidden="1" customHeight="1">
      <c r="E860" s="3"/>
      <c r="F860" s="1"/>
      <c r="G860" s="1"/>
      <c r="H860" s="1"/>
      <c r="I860" s="1"/>
      <c r="J860" s="1"/>
      <c r="K860" s="1"/>
      <c r="L860" s="1"/>
      <c r="M860" s="1"/>
      <c r="N860" s="1"/>
      <c r="O860" s="1"/>
      <c r="P860" s="1"/>
      <c r="Q860" s="1"/>
      <c r="R860" s="1"/>
      <c r="S860" s="1"/>
      <c r="T860" s="1"/>
      <c r="U860" s="1"/>
      <c r="V860" s="1"/>
      <c r="W860" s="1"/>
      <c r="X860" s="1"/>
      <c r="Y860" s="1"/>
      <c r="Z860" s="1"/>
      <c r="AA860" s="1"/>
      <c r="AB860" s="1"/>
    </row>
    <row r="861" spans="5:28" ht="14.25" hidden="1" customHeight="1">
      <c r="E861" s="3"/>
      <c r="F861" s="1"/>
      <c r="G861" s="1"/>
      <c r="H861" s="1"/>
      <c r="I861" s="1"/>
      <c r="J861" s="1"/>
      <c r="K861" s="1"/>
      <c r="L861" s="1"/>
      <c r="M861" s="1"/>
      <c r="N861" s="1"/>
      <c r="O861" s="1"/>
      <c r="P861" s="1"/>
      <c r="Q861" s="1"/>
      <c r="R861" s="1"/>
      <c r="S861" s="1"/>
      <c r="T861" s="1"/>
      <c r="U861" s="1"/>
      <c r="V861" s="1"/>
      <c r="W861" s="1"/>
      <c r="X861" s="1"/>
      <c r="Y861" s="1"/>
      <c r="Z861" s="1"/>
      <c r="AA861" s="1"/>
      <c r="AB861" s="1"/>
    </row>
    <row r="862" spans="5:28" ht="14.25" hidden="1" customHeight="1">
      <c r="E862" s="3"/>
      <c r="F862" s="1"/>
      <c r="G862" s="1"/>
      <c r="H862" s="1"/>
      <c r="I862" s="1"/>
      <c r="J862" s="1"/>
      <c r="K862" s="1"/>
      <c r="L862" s="1"/>
      <c r="M862" s="1"/>
      <c r="N862" s="1"/>
      <c r="O862" s="1"/>
      <c r="P862" s="1"/>
      <c r="Q862" s="1"/>
      <c r="R862" s="1"/>
      <c r="S862" s="1"/>
      <c r="T862" s="1"/>
      <c r="U862" s="1"/>
      <c r="V862" s="1"/>
      <c r="W862" s="1"/>
      <c r="X862" s="1"/>
      <c r="Y862" s="1"/>
      <c r="Z862" s="1"/>
      <c r="AA862" s="1"/>
      <c r="AB862" s="1"/>
    </row>
    <row r="863" spans="5:28" ht="14.25" hidden="1" customHeight="1">
      <c r="E863" s="3"/>
      <c r="F863" s="1"/>
      <c r="G863" s="1"/>
      <c r="H863" s="1"/>
      <c r="I863" s="1"/>
      <c r="J863" s="1"/>
      <c r="K863" s="1"/>
      <c r="L863" s="1"/>
      <c r="M863" s="1"/>
      <c r="N863" s="1"/>
      <c r="O863" s="1"/>
      <c r="P863" s="1"/>
      <c r="Q863" s="1"/>
      <c r="R863" s="1"/>
      <c r="S863" s="1"/>
      <c r="T863" s="1"/>
      <c r="U863" s="1"/>
      <c r="V863" s="1"/>
      <c r="W863" s="1"/>
      <c r="X863" s="1"/>
      <c r="Y863" s="1"/>
      <c r="Z863" s="1"/>
      <c r="AA863" s="1"/>
      <c r="AB863" s="1"/>
    </row>
    <row r="864" spans="5:28" ht="14.25" hidden="1" customHeight="1">
      <c r="E864" s="3"/>
      <c r="F864" s="1"/>
      <c r="G864" s="1"/>
      <c r="H864" s="1"/>
      <c r="I864" s="1"/>
      <c r="J864" s="1"/>
      <c r="K864" s="1"/>
      <c r="L864" s="1"/>
      <c r="M864" s="1"/>
      <c r="N864" s="1"/>
      <c r="O864" s="1"/>
      <c r="P864" s="1"/>
      <c r="Q864" s="1"/>
      <c r="R864" s="1"/>
      <c r="S864" s="1"/>
      <c r="T864" s="1"/>
      <c r="U864" s="1"/>
      <c r="V864" s="1"/>
      <c r="W864" s="1"/>
      <c r="X864" s="1"/>
      <c r="Y864" s="1"/>
      <c r="Z864" s="1"/>
      <c r="AA864" s="1"/>
      <c r="AB864" s="1"/>
    </row>
    <row r="865" spans="5:28" ht="14.25" hidden="1" customHeight="1">
      <c r="E865" s="3"/>
      <c r="F865" s="1"/>
      <c r="G865" s="1"/>
      <c r="H865" s="1"/>
      <c r="I865" s="1"/>
      <c r="J865" s="1"/>
      <c r="K865" s="1"/>
      <c r="L865" s="1"/>
      <c r="M865" s="1"/>
      <c r="N865" s="1"/>
      <c r="O865" s="1"/>
      <c r="P865" s="1"/>
      <c r="Q865" s="1"/>
      <c r="R865" s="1"/>
      <c r="S865" s="1"/>
      <c r="T865" s="1"/>
      <c r="U865" s="1"/>
      <c r="V865" s="1"/>
      <c r="W865" s="1"/>
      <c r="X865" s="1"/>
      <c r="Y865" s="1"/>
      <c r="Z865" s="1"/>
      <c r="AA865" s="1"/>
      <c r="AB865" s="1"/>
    </row>
    <row r="866" spans="5:28" ht="14.25" hidden="1" customHeight="1">
      <c r="E866" s="3"/>
      <c r="F866" s="1"/>
      <c r="G866" s="1"/>
      <c r="H866" s="1"/>
      <c r="I866" s="1"/>
      <c r="J866" s="1"/>
      <c r="K866" s="1"/>
      <c r="L866" s="1"/>
      <c r="M866" s="1"/>
      <c r="N866" s="1"/>
      <c r="O866" s="1"/>
      <c r="P866" s="1"/>
      <c r="Q866" s="1"/>
      <c r="R866" s="1"/>
      <c r="S866" s="1"/>
      <c r="T866" s="1"/>
      <c r="U866" s="1"/>
      <c r="V866" s="1"/>
      <c r="W866" s="1"/>
      <c r="X866" s="1"/>
      <c r="Y866" s="1"/>
      <c r="Z866" s="1"/>
      <c r="AA866" s="1"/>
      <c r="AB866" s="1"/>
    </row>
    <row r="867" spans="5:28" ht="14.25" hidden="1" customHeight="1">
      <c r="E867" s="3"/>
      <c r="F867" s="1"/>
      <c r="G867" s="1"/>
      <c r="H867" s="1"/>
      <c r="I867" s="1"/>
      <c r="J867" s="1"/>
      <c r="K867" s="1"/>
      <c r="L867" s="1"/>
      <c r="M867" s="1"/>
      <c r="N867" s="1"/>
      <c r="O867" s="1"/>
      <c r="P867" s="1"/>
      <c r="Q867" s="1"/>
      <c r="R867" s="1"/>
      <c r="S867" s="1"/>
      <c r="T867" s="1"/>
      <c r="U867" s="1"/>
      <c r="V867" s="1"/>
      <c r="W867" s="1"/>
      <c r="X867" s="1"/>
      <c r="Y867" s="1"/>
      <c r="Z867" s="1"/>
      <c r="AA867" s="1"/>
      <c r="AB867" s="1"/>
    </row>
    <row r="868" spans="5:28" ht="14.25" hidden="1" customHeight="1">
      <c r="E868" s="3"/>
      <c r="F868" s="1"/>
      <c r="G868" s="1"/>
      <c r="H868" s="1"/>
      <c r="I868" s="1"/>
      <c r="J868" s="1"/>
      <c r="K868" s="1"/>
      <c r="L868" s="1"/>
      <c r="M868" s="1"/>
      <c r="N868" s="1"/>
      <c r="O868" s="1"/>
      <c r="P868" s="1"/>
      <c r="Q868" s="1"/>
      <c r="R868" s="1"/>
      <c r="S868" s="1"/>
      <c r="T868" s="1"/>
      <c r="U868" s="1"/>
      <c r="V868" s="1"/>
      <c r="W868" s="1"/>
      <c r="X868" s="1"/>
      <c r="Y868" s="1"/>
      <c r="Z868" s="1"/>
      <c r="AA868" s="1"/>
      <c r="AB868" s="1"/>
    </row>
    <row r="869" spans="5:28" ht="14.25" hidden="1" customHeight="1">
      <c r="E869" s="3"/>
      <c r="F869" s="1"/>
      <c r="G869" s="1"/>
      <c r="H869" s="1"/>
      <c r="I869" s="1"/>
      <c r="J869" s="1"/>
      <c r="K869" s="1"/>
      <c r="L869" s="1"/>
      <c r="M869" s="1"/>
      <c r="N869" s="1"/>
      <c r="O869" s="1"/>
      <c r="P869" s="1"/>
      <c r="Q869" s="1"/>
      <c r="R869" s="1"/>
      <c r="S869" s="1"/>
      <c r="T869" s="1"/>
      <c r="U869" s="1"/>
      <c r="V869" s="1"/>
      <c r="W869" s="1"/>
      <c r="X869" s="1"/>
      <c r="Y869" s="1"/>
      <c r="Z869" s="1"/>
      <c r="AA869" s="1"/>
      <c r="AB869" s="1"/>
    </row>
    <row r="870" spans="5:28" ht="14.25" hidden="1" customHeight="1">
      <c r="E870" s="3"/>
      <c r="F870" s="1"/>
      <c r="G870" s="1"/>
      <c r="H870" s="1"/>
      <c r="I870" s="1"/>
      <c r="J870" s="1"/>
      <c r="K870" s="1"/>
      <c r="L870" s="1"/>
      <c r="M870" s="1"/>
      <c r="N870" s="1"/>
      <c r="O870" s="1"/>
      <c r="P870" s="1"/>
      <c r="Q870" s="1"/>
      <c r="R870" s="1"/>
      <c r="S870" s="1"/>
      <c r="T870" s="1"/>
      <c r="U870" s="1"/>
      <c r="V870" s="1"/>
      <c r="W870" s="1"/>
      <c r="X870" s="1"/>
      <c r="Y870" s="1"/>
      <c r="Z870" s="1"/>
      <c r="AA870" s="1"/>
      <c r="AB870" s="1"/>
    </row>
    <row r="871" spans="5:28" ht="14.25" hidden="1" customHeight="1">
      <c r="E871" s="3"/>
      <c r="F871" s="1"/>
      <c r="G871" s="1"/>
      <c r="H871" s="1"/>
      <c r="I871" s="1"/>
      <c r="J871" s="1"/>
      <c r="K871" s="1"/>
      <c r="L871" s="1"/>
      <c r="M871" s="1"/>
      <c r="N871" s="1"/>
      <c r="O871" s="1"/>
      <c r="P871" s="1"/>
      <c r="Q871" s="1"/>
      <c r="R871" s="1"/>
      <c r="S871" s="1"/>
      <c r="T871" s="1"/>
      <c r="U871" s="1"/>
      <c r="V871" s="1"/>
      <c r="W871" s="1"/>
      <c r="X871" s="1"/>
      <c r="Y871" s="1"/>
      <c r="Z871" s="1"/>
      <c r="AA871" s="1"/>
      <c r="AB871" s="1"/>
    </row>
    <row r="872" spans="5:28" ht="14.25" hidden="1" customHeight="1">
      <c r="E872" s="3"/>
      <c r="F872" s="1"/>
      <c r="G872" s="1"/>
      <c r="H872" s="1"/>
      <c r="I872" s="1"/>
      <c r="J872" s="1"/>
      <c r="K872" s="1"/>
      <c r="L872" s="1"/>
      <c r="M872" s="1"/>
      <c r="N872" s="1"/>
      <c r="O872" s="1"/>
      <c r="P872" s="1"/>
      <c r="Q872" s="1"/>
      <c r="R872" s="1"/>
      <c r="S872" s="1"/>
      <c r="T872" s="1"/>
      <c r="U872" s="1"/>
      <c r="V872" s="1"/>
      <c r="W872" s="1"/>
      <c r="X872" s="1"/>
      <c r="Y872" s="1"/>
      <c r="Z872" s="1"/>
      <c r="AA872" s="1"/>
      <c r="AB872" s="1"/>
    </row>
    <row r="873" spans="5:28" ht="14.25" hidden="1" customHeight="1">
      <c r="E873" s="3"/>
      <c r="F873" s="1"/>
      <c r="G873" s="1"/>
      <c r="H873" s="1"/>
      <c r="I873" s="1"/>
      <c r="J873" s="1"/>
      <c r="K873" s="1"/>
      <c r="L873" s="1"/>
      <c r="M873" s="1"/>
      <c r="N873" s="1"/>
      <c r="O873" s="1"/>
      <c r="P873" s="1"/>
      <c r="Q873" s="1"/>
      <c r="R873" s="1"/>
      <c r="S873" s="1"/>
      <c r="T873" s="1"/>
      <c r="U873" s="1"/>
      <c r="V873" s="1"/>
      <c r="W873" s="1"/>
      <c r="X873" s="1"/>
      <c r="Y873" s="1"/>
      <c r="Z873" s="1"/>
      <c r="AA873" s="1"/>
      <c r="AB873" s="1"/>
    </row>
    <row r="874" spans="5:28" ht="14.25" hidden="1" customHeight="1">
      <c r="E874" s="3"/>
      <c r="F874" s="1"/>
      <c r="G874" s="1"/>
      <c r="H874" s="1"/>
      <c r="I874" s="1"/>
      <c r="J874" s="1"/>
      <c r="K874" s="1"/>
      <c r="L874" s="1"/>
      <c r="M874" s="1"/>
      <c r="N874" s="1"/>
      <c r="O874" s="1"/>
      <c r="P874" s="1"/>
      <c r="Q874" s="1"/>
      <c r="R874" s="1"/>
      <c r="S874" s="1"/>
      <c r="T874" s="1"/>
      <c r="U874" s="1"/>
      <c r="V874" s="1"/>
      <c r="W874" s="1"/>
      <c r="X874" s="1"/>
      <c r="Y874" s="1"/>
      <c r="Z874" s="1"/>
      <c r="AA874" s="1"/>
      <c r="AB874" s="1"/>
    </row>
    <row r="875" spans="5:28" ht="14.25" hidden="1" customHeight="1">
      <c r="E875" s="3"/>
      <c r="F875" s="1"/>
      <c r="G875" s="1"/>
      <c r="H875" s="1"/>
      <c r="I875" s="1"/>
      <c r="J875" s="1"/>
      <c r="K875" s="1"/>
      <c r="L875" s="1"/>
      <c r="M875" s="1"/>
      <c r="N875" s="1"/>
      <c r="O875" s="1"/>
      <c r="P875" s="1"/>
      <c r="Q875" s="1"/>
      <c r="R875" s="1"/>
      <c r="S875" s="1"/>
      <c r="T875" s="1"/>
      <c r="U875" s="1"/>
      <c r="V875" s="1"/>
      <c r="W875" s="1"/>
      <c r="X875" s="1"/>
      <c r="Y875" s="1"/>
      <c r="Z875" s="1"/>
      <c r="AA875" s="1"/>
      <c r="AB875" s="1"/>
    </row>
    <row r="876" spans="5:28" ht="14.25" hidden="1" customHeight="1">
      <c r="E876" s="3"/>
      <c r="F876" s="1"/>
      <c r="G876" s="1"/>
      <c r="H876" s="1"/>
      <c r="I876" s="1"/>
      <c r="J876" s="1"/>
      <c r="K876" s="1"/>
      <c r="L876" s="1"/>
      <c r="M876" s="1"/>
      <c r="N876" s="1"/>
      <c r="O876" s="1"/>
      <c r="P876" s="1"/>
      <c r="Q876" s="1"/>
      <c r="R876" s="1"/>
      <c r="S876" s="1"/>
      <c r="T876" s="1"/>
      <c r="U876" s="1"/>
      <c r="V876" s="1"/>
      <c r="W876" s="1"/>
      <c r="X876" s="1"/>
      <c r="Y876" s="1"/>
      <c r="Z876" s="1"/>
      <c r="AA876" s="1"/>
      <c r="AB876" s="1"/>
    </row>
    <row r="877" spans="5:28" ht="14.25" hidden="1" customHeight="1">
      <c r="E877" s="3"/>
      <c r="F877" s="1"/>
      <c r="G877" s="1"/>
      <c r="H877" s="1"/>
      <c r="I877" s="1"/>
      <c r="J877" s="1"/>
      <c r="K877" s="1"/>
      <c r="L877" s="1"/>
      <c r="M877" s="1"/>
      <c r="N877" s="1"/>
      <c r="O877" s="1"/>
      <c r="P877" s="1"/>
      <c r="Q877" s="1"/>
      <c r="R877" s="1"/>
      <c r="S877" s="1"/>
      <c r="T877" s="1"/>
      <c r="U877" s="1"/>
      <c r="V877" s="1"/>
      <c r="W877" s="1"/>
      <c r="X877" s="1"/>
      <c r="Y877" s="1"/>
      <c r="Z877" s="1"/>
      <c r="AA877" s="1"/>
      <c r="AB877" s="1"/>
    </row>
    <row r="878" spans="5:28" ht="14.25" hidden="1" customHeight="1">
      <c r="E878" s="3"/>
      <c r="F878" s="1"/>
      <c r="G878" s="1"/>
      <c r="H878" s="1"/>
      <c r="I878" s="1"/>
      <c r="J878" s="1"/>
      <c r="K878" s="1"/>
      <c r="L878" s="1"/>
      <c r="M878" s="1"/>
      <c r="N878" s="1"/>
      <c r="O878" s="1"/>
      <c r="P878" s="1"/>
      <c r="Q878" s="1"/>
      <c r="R878" s="1"/>
      <c r="S878" s="1"/>
      <c r="T878" s="1"/>
      <c r="U878" s="1"/>
      <c r="V878" s="1"/>
      <c r="W878" s="1"/>
      <c r="X878" s="1"/>
      <c r="Y878" s="1"/>
      <c r="Z878" s="1"/>
      <c r="AA878" s="1"/>
      <c r="AB878" s="1"/>
    </row>
    <row r="879" spans="5:28" ht="14.25" hidden="1" customHeight="1">
      <c r="E879" s="3"/>
      <c r="F879" s="1"/>
      <c r="G879" s="1"/>
      <c r="H879" s="1"/>
      <c r="I879" s="1"/>
      <c r="J879" s="1"/>
      <c r="K879" s="1"/>
      <c r="L879" s="1"/>
      <c r="M879" s="1"/>
      <c r="N879" s="1"/>
      <c r="O879" s="1"/>
      <c r="P879" s="1"/>
      <c r="Q879" s="1"/>
      <c r="R879" s="1"/>
      <c r="S879" s="1"/>
      <c r="T879" s="1"/>
      <c r="U879" s="1"/>
      <c r="V879" s="1"/>
      <c r="W879" s="1"/>
      <c r="X879" s="1"/>
      <c r="Y879" s="1"/>
      <c r="Z879" s="1"/>
      <c r="AA879" s="1"/>
      <c r="AB879" s="1"/>
    </row>
    <row r="880" spans="5:28" ht="14.25" hidden="1" customHeight="1">
      <c r="E880" s="3"/>
      <c r="F880" s="1"/>
      <c r="G880" s="1"/>
      <c r="H880" s="1"/>
      <c r="I880" s="1"/>
      <c r="J880" s="1"/>
      <c r="K880" s="1"/>
      <c r="L880" s="1"/>
      <c r="M880" s="1"/>
      <c r="N880" s="1"/>
      <c r="O880" s="1"/>
      <c r="P880" s="1"/>
      <c r="Q880" s="1"/>
      <c r="R880" s="1"/>
      <c r="S880" s="1"/>
      <c r="T880" s="1"/>
      <c r="U880" s="1"/>
      <c r="V880" s="1"/>
      <c r="W880" s="1"/>
      <c r="X880" s="1"/>
      <c r="Y880" s="1"/>
      <c r="Z880" s="1"/>
      <c r="AA880" s="1"/>
      <c r="AB880" s="1"/>
    </row>
    <row r="881" spans="5:28" ht="14.25" hidden="1" customHeight="1">
      <c r="E881" s="3"/>
      <c r="F881" s="1"/>
      <c r="G881" s="1"/>
      <c r="H881" s="1"/>
      <c r="I881" s="1"/>
      <c r="J881" s="1"/>
      <c r="K881" s="1"/>
      <c r="L881" s="1"/>
      <c r="M881" s="1"/>
      <c r="N881" s="1"/>
      <c r="O881" s="1"/>
      <c r="P881" s="1"/>
      <c r="Q881" s="1"/>
      <c r="R881" s="1"/>
      <c r="S881" s="1"/>
      <c r="T881" s="1"/>
      <c r="U881" s="1"/>
      <c r="V881" s="1"/>
      <c r="W881" s="1"/>
      <c r="X881" s="1"/>
      <c r="Y881" s="1"/>
      <c r="Z881" s="1"/>
      <c r="AA881" s="1"/>
      <c r="AB881" s="1"/>
    </row>
    <row r="882" spans="5:28" ht="14.25" hidden="1" customHeight="1">
      <c r="E882" s="3"/>
      <c r="F882" s="1"/>
      <c r="G882" s="1"/>
      <c r="H882" s="1"/>
      <c r="I882" s="1"/>
      <c r="J882" s="1"/>
      <c r="K882" s="1"/>
      <c r="L882" s="1"/>
      <c r="M882" s="1"/>
      <c r="N882" s="1"/>
      <c r="O882" s="1"/>
      <c r="P882" s="1"/>
      <c r="Q882" s="1"/>
      <c r="R882" s="1"/>
      <c r="S882" s="1"/>
      <c r="T882" s="1"/>
      <c r="U882" s="1"/>
      <c r="V882" s="1"/>
      <c r="W882" s="1"/>
      <c r="X882" s="1"/>
      <c r="Y882" s="1"/>
      <c r="Z882" s="1"/>
      <c r="AA882" s="1"/>
      <c r="AB882" s="1"/>
    </row>
    <row r="883" spans="5:28" ht="14.25" hidden="1" customHeight="1">
      <c r="E883" s="3"/>
      <c r="F883" s="1"/>
      <c r="G883" s="1"/>
      <c r="H883" s="1"/>
      <c r="I883" s="1"/>
      <c r="J883" s="1"/>
      <c r="K883" s="1"/>
      <c r="L883" s="1"/>
      <c r="M883" s="1"/>
      <c r="N883" s="1"/>
      <c r="O883" s="1"/>
      <c r="P883" s="1"/>
      <c r="Q883" s="1"/>
      <c r="R883" s="1"/>
      <c r="S883" s="1"/>
      <c r="T883" s="1"/>
      <c r="U883" s="1"/>
      <c r="V883" s="1"/>
      <c r="W883" s="1"/>
      <c r="X883" s="1"/>
      <c r="Y883" s="1"/>
      <c r="Z883" s="1"/>
      <c r="AA883" s="1"/>
      <c r="AB883" s="1"/>
    </row>
    <row r="884" spans="5:28" ht="14.25" hidden="1" customHeight="1">
      <c r="E884" s="3"/>
      <c r="F884" s="1"/>
      <c r="G884" s="1"/>
      <c r="H884" s="1"/>
      <c r="I884" s="1"/>
      <c r="J884" s="1"/>
      <c r="K884" s="1"/>
      <c r="L884" s="1"/>
      <c r="M884" s="1"/>
      <c r="N884" s="1"/>
      <c r="O884" s="1"/>
      <c r="P884" s="1"/>
      <c r="Q884" s="1"/>
      <c r="R884" s="1"/>
      <c r="S884" s="1"/>
      <c r="T884" s="1"/>
      <c r="U884" s="1"/>
      <c r="V884" s="1"/>
      <c r="W884" s="1"/>
      <c r="X884" s="1"/>
      <c r="Y884" s="1"/>
      <c r="Z884" s="1"/>
      <c r="AA884" s="1"/>
      <c r="AB884" s="1"/>
    </row>
    <row r="885" spans="5:28" ht="14.25" hidden="1" customHeight="1">
      <c r="E885" s="3"/>
      <c r="F885" s="1"/>
      <c r="G885" s="1"/>
      <c r="H885" s="1"/>
      <c r="I885" s="1"/>
      <c r="J885" s="1"/>
      <c r="K885" s="1"/>
      <c r="L885" s="1"/>
      <c r="M885" s="1"/>
      <c r="N885" s="1"/>
      <c r="O885" s="1"/>
      <c r="P885" s="1"/>
      <c r="Q885" s="1"/>
      <c r="R885" s="1"/>
      <c r="S885" s="1"/>
      <c r="T885" s="1"/>
      <c r="U885" s="1"/>
      <c r="V885" s="1"/>
      <c r="W885" s="1"/>
      <c r="X885" s="1"/>
      <c r="Y885" s="1"/>
      <c r="Z885" s="1"/>
      <c r="AA885" s="1"/>
      <c r="AB885" s="1"/>
    </row>
    <row r="886" spans="5:28" ht="14.25" hidden="1" customHeight="1">
      <c r="E886" s="3"/>
      <c r="F886" s="1"/>
      <c r="G886" s="1"/>
      <c r="H886" s="1"/>
      <c r="I886" s="1"/>
      <c r="J886" s="1"/>
      <c r="K886" s="1"/>
      <c r="L886" s="1"/>
      <c r="M886" s="1"/>
      <c r="N886" s="1"/>
      <c r="O886" s="1"/>
      <c r="P886" s="1"/>
      <c r="Q886" s="1"/>
      <c r="R886" s="1"/>
      <c r="S886" s="1"/>
      <c r="T886" s="1"/>
      <c r="U886" s="1"/>
      <c r="V886" s="1"/>
      <c r="W886" s="1"/>
      <c r="X886" s="1"/>
      <c r="Y886" s="1"/>
      <c r="Z886" s="1"/>
      <c r="AA886" s="1"/>
      <c r="AB886" s="1"/>
    </row>
    <row r="887" spans="5:28" ht="14.25" hidden="1" customHeight="1">
      <c r="E887" s="3"/>
      <c r="F887" s="1"/>
      <c r="G887" s="1"/>
      <c r="H887" s="1"/>
      <c r="I887" s="1"/>
      <c r="J887" s="1"/>
      <c r="K887" s="1"/>
      <c r="L887" s="1"/>
      <c r="M887" s="1"/>
      <c r="N887" s="1"/>
      <c r="O887" s="1"/>
      <c r="P887" s="1"/>
      <c r="Q887" s="1"/>
      <c r="R887" s="1"/>
      <c r="S887" s="1"/>
      <c r="T887" s="1"/>
      <c r="U887" s="1"/>
      <c r="V887" s="1"/>
      <c r="W887" s="1"/>
      <c r="X887" s="1"/>
      <c r="Y887" s="1"/>
      <c r="Z887" s="1"/>
      <c r="AA887" s="1"/>
      <c r="AB887" s="1"/>
    </row>
    <row r="888" spans="5:28" ht="14.25" hidden="1" customHeight="1">
      <c r="E888" s="3"/>
      <c r="F888" s="1"/>
      <c r="G888" s="1"/>
      <c r="H888" s="1"/>
      <c r="I888" s="1"/>
      <c r="J888" s="1"/>
      <c r="K888" s="1"/>
      <c r="L888" s="1"/>
      <c r="M888" s="1"/>
      <c r="N888" s="1"/>
      <c r="O888" s="1"/>
      <c r="P888" s="1"/>
      <c r="Q888" s="1"/>
      <c r="R888" s="1"/>
      <c r="S888" s="1"/>
      <c r="T888" s="1"/>
      <c r="U888" s="1"/>
      <c r="V888" s="1"/>
      <c r="W888" s="1"/>
      <c r="X888" s="1"/>
      <c r="Y888" s="1"/>
      <c r="Z888" s="1"/>
      <c r="AA888" s="1"/>
      <c r="AB888" s="1"/>
    </row>
    <row r="889" spans="5:28" ht="14.25" hidden="1" customHeight="1">
      <c r="E889" s="3"/>
      <c r="F889" s="1"/>
      <c r="G889" s="1"/>
      <c r="H889" s="1"/>
      <c r="I889" s="1"/>
      <c r="J889" s="1"/>
      <c r="K889" s="1"/>
      <c r="L889" s="1"/>
      <c r="M889" s="1"/>
      <c r="N889" s="1"/>
      <c r="O889" s="1"/>
      <c r="P889" s="1"/>
      <c r="Q889" s="1"/>
      <c r="R889" s="1"/>
      <c r="S889" s="1"/>
      <c r="T889" s="1"/>
      <c r="U889" s="1"/>
      <c r="V889" s="1"/>
      <c r="W889" s="1"/>
      <c r="X889" s="1"/>
      <c r="Y889" s="1"/>
      <c r="Z889" s="1"/>
      <c r="AA889" s="1"/>
      <c r="AB889" s="1"/>
    </row>
    <row r="890" spans="5:28" ht="14.25" hidden="1" customHeight="1">
      <c r="E890" s="3"/>
      <c r="F890" s="1"/>
      <c r="G890" s="1"/>
      <c r="H890" s="1"/>
      <c r="I890" s="1"/>
      <c r="J890" s="1"/>
      <c r="K890" s="1"/>
      <c r="L890" s="1"/>
      <c r="M890" s="1"/>
      <c r="N890" s="1"/>
      <c r="O890" s="1"/>
      <c r="P890" s="1"/>
      <c r="Q890" s="1"/>
      <c r="R890" s="1"/>
      <c r="S890" s="1"/>
      <c r="T890" s="1"/>
      <c r="U890" s="1"/>
      <c r="V890" s="1"/>
      <c r="W890" s="1"/>
      <c r="X890" s="1"/>
      <c r="Y890" s="1"/>
      <c r="Z890" s="1"/>
      <c r="AA890" s="1"/>
      <c r="AB890" s="1"/>
    </row>
    <row r="891" spans="5:28" ht="14.25" hidden="1" customHeight="1">
      <c r="E891" s="3"/>
      <c r="F891" s="1"/>
      <c r="G891" s="1"/>
      <c r="H891" s="1"/>
      <c r="I891" s="1"/>
      <c r="J891" s="1"/>
      <c r="K891" s="1"/>
      <c r="L891" s="1"/>
      <c r="M891" s="1"/>
      <c r="N891" s="1"/>
      <c r="O891" s="1"/>
      <c r="P891" s="1"/>
      <c r="Q891" s="1"/>
      <c r="R891" s="1"/>
      <c r="S891" s="1"/>
      <c r="T891" s="1"/>
      <c r="U891" s="1"/>
      <c r="V891" s="1"/>
      <c r="W891" s="1"/>
      <c r="X891" s="1"/>
      <c r="Y891" s="1"/>
      <c r="Z891" s="1"/>
      <c r="AA891" s="1"/>
      <c r="AB891" s="1"/>
    </row>
    <row r="892" spans="5:28" ht="14.25" hidden="1" customHeight="1">
      <c r="E892" s="3"/>
      <c r="F892" s="1"/>
      <c r="G892" s="1"/>
      <c r="H892" s="1"/>
      <c r="I892" s="1"/>
      <c r="J892" s="1"/>
      <c r="K892" s="1"/>
      <c r="L892" s="1"/>
      <c r="M892" s="1"/>
      <c r="N892" s="1"/>
      <c r="O892" s="1"/>
      <c r="P892" s="1"/>
      <c r="Q892" s="1"/>
      <c r="R892" s="1"/>
      <c r="S892" s="1"/>
      <c r="T892" s="1"/>
      <c r="U892" s="1"/>
      <c r="V892" s="1"/>
      <c r="W892" s="1"/>
      <c r="X892" s="1"/>
      <c r="Y892" s="1"/>
      <c r="Z892" s="1"/>
      <c r="AA892" s="1"/>
      <c r="AB892" s="1"/>
    </row>
    <row r="893" spans="5:28" ht="14.25" hidden="1" customHeight="1">
      <c r="E893" s="3"/>
      <c r="F893" s="1"/>
      <c r="G893" s="1"/>
      <c r="H893" s="1"/>
      <c r="I893" s="1"/>
      <c r="J893" s="1"/>
      <c r="K893" s="1"/>
      <c r="L893" s="1"/>
      <c r="M893" s="1"/>
      <c r="N893" s="1"/>
      <c r="O893" s="1"/>
      <c r="P893" s="1"/>
      <c r="Q893" s="1"/>
      <c r="R893" s="1"/>
      <c r="S893" s="1"/>
      <c r="T893" s="1"/>
      <c r="U893" s="1"/>
      <c r="V893" s="1"/>
      <c r="W893" s="1"/>
      <c r="X893" s="1"/>
      <c r="Y893" s="1"/>
      <c r="Z893" s="1"/>
      <c r="AA893" s="1"/>
      <c r="AB893" s="1"/>
    </row>
    <row r="894" spans="5:28" ht="14.25" hidden="1" customHeight="1">
      <c r="E894" s="3"/>
      <c r="F894" s="1"/>
      <c r="G894" s="1"/>
      <c r="H894" s="1"/>
      <c r="I894" s="1"/>
      <c r="J894" s="1"/>
      <c r="K894" s="1"/>
      <c r="L894" s="1"/>
      <c r="M894" s="1"/>
      <c r="N894" s="1"/>
      <c r="O894" s="1"/>
      <c r="P894" s="1"/>
      <c r="Q894" s="1"/>
      <c r="R894" s="1"/>
      <c r="S894" s="1"/>
      <c r="T894" s="1"/>
      <c r="U894" s="1"/>
      <c r="V894" s="1"/>
      <c r="W894" s="1"/>
      <c r="X894" s="1"/>
      <c r="Y894" s="1"/>
      <c r="Z894" s="1"/>
      <c r="AA894" s="1"/>
      <c r="AB894" s="1"/>
    </row>
    <row r="895" spans="5:28" ht="14.25" hidden="1" customHeight="1">
      <c r="E895" s="3"/>
      <c r="F895" s="1"/>
      <c r="G895" s="1"/>
      <c r="H895" s="1"/>
      <c r="I895" s="1"/>
      <c r="J895" s="1"/>
      <c r="K895" s="1"/>
      <c r="L895" s="1"/>
      <c r="M895" s="1"/>
      <c r="N895" s="1"/>
      <c r="O895" s="1"/>
      <c r="P895" s="1"/>
      <c r="Q895" s="1"/>
      <c r="R895" s="1"/>
      <c r="S895" s="1"/>
      <c r="T895" s="1"/>
      <c r="U895" s="1"/>
      <c r="V895" s="1"/>
      <c r="W895" s="1"/>
      <c r="X895" s="1"/>
      <c r="Y895" s="1"/>
      <c r="Z895" s="1"/>
      <c r="AA895" s="1"/>
      <c r="AB895" s="1"/>
    </row>
    <row r="896" spans="5:28" ht="14.25" hidden="1" customHeight="1">
      <c r="E896" s="3"/>
      <c r="F896" s="1"/>
      <c r="G896" s="1"/>
      <c r="H896" s="1"/>
      <c r="I896" s="1"/>
      <c r="J896" s="1"/>
      <c r="K896" s="1"/>
      <c r="L896" s="1"/>
      <c r="M896" s="1"/>
      <c r="N896" s="1"/>
      <c r="O896" s="1"/>
      <c r="P896" s="1"/>
      <c r="Q896" s="1"/>
      <c r="R896" s="1"/>
      <c r="S896" s="1"/>
      <c r="T896" s="1"/>
      <c r="U896" s="1"/>
      <c r="V896" s="1"/>
      <c r="W896" s="1"/>
      <c r="X896" s="1"/>
      <c r="Y896" s="1"/>
      <c r="Z896" s="1"/>
      <c r="AA896" s="1"/>
      <c r="AB896" s="1"/>
    </row>
    <row r="897" spans="5:28" ht="14.25" hidden="1" customHeight="1">
      <c r="E897" s="3"/>
      <c r="F897" s="1"/>
      <c r="G897" s="1"/>
      <c r="H897" s="1"/>
      <c r="I897" s="1"/>
      <c r="J897" s="1"/>
      <c r="K897" s="1"/>
      <c r="L897" s="1"/>
      <c r="M897" s="1"/>
      <c r="N897" s="1"/>
      <c r="O897" s="1"/>
      <c r="P897" s="1"/>
      <c r="Q897" s="1"/>
      <c r="R897" s="1"/>
      <c r="S897" s="1"/>
      <c r="T897" s="1"/>
      <c r="U897" s="1"/>
      <c r="V897" s="1"/>
      <c r="W897" s="1"/>
      <c r="X897" s="1"/>
      <c r="Y897" s="1"/>
      <c r="Z897" s="1"/>
      <c r="AA897" s="1"/>
      <c r="AB897" s="1"/>
    </row>
    <row r="898" spans="5:28" ht="14.25" hidden="1" customHeight="1">
      <c r="E898" s="3"/>
      <c r="F898" s="1"/>
      <c r="G898" s="1"/>
      <c r="H898" s="1"/>
      <c r="I898" s="1"/>
      <c r="J898" s="1"/>
      <c r="K898" s="1"/>
      <c r="L898" s="1"/>
      <c r="M898" s="1"/>
      <c r="N898" s="1"/>
      <c r="O898" s="1"/>
      <c r="P898" s="1"/>
      <c r="Q898" s="1"/>
      <c r="R898" s="1"/>
      <c r="S898" s="1"/>
      <c r="T898" s="1"/>
      <c r="U898" s="1"/>
      <c r="V898" s="1"/>
      <c r="W898" s="1"/>
      <c r="X898" s="1"/>
      <c r="Y898" s="1"/>
      <c r="Z898" s="1"/>
      <c r="AA898" s="1"/>
      <c r="AB898" s="1"/>
    </row>
    <row r="899" spans="5:28" ht="14.25" hidden="1" customHeight="1">
      <c r="E899" s="3"/>
      <c r="F899" s="1"/>
      <c r="G899" s="1"/>
      <c r="H899" s="1"/>
      <c r="I899" s="1"/>
      <c r="J899" s="1"/>
      <c r="K899" s="1"/>
      <c r="L899" s="1"/>
      <c r="M899" s="1"/>
      <c r="N899" s="1"/>
      <c r="O899" s="1"/>
      <c r="P899" s="1"/>
      <c r="Q899" s="1"/>
      <c r="R899" s="1"/>
      <c r="S899" s="1"/>
      <c r="T899" s="1"/>
      <c r="U899" s="1"/>
      <c r="V899" s="1"/>
      <c r="W899" s="1"/>
      <c r="X899" s="1"/>
      <c r="Y899" s="1"/>
      <c r="Z899" s="1"/>
      <c r="AA899" s="1"/>
      <c r="AB899" s="1"/>
    </row>
    <row r="900" spans="5:28" ht="14.25" hidden="1" customHeight="1">
      <c r="E900" s="3"/>
      <c r="F900" s="1"/>
      <c r="G900" s="1"/>
      <c r="H900" s="1"/>
      <c r="I900" s="1"/>
      <c r="J900" s="1"/>
      <c r="K900" s="1"/>
      <c r="L900" s="1"/>
      <c r="M900" s="1"/>
      <c r="N900" s="1"/>
      <c r="O900" s="1"/>
      <c r="P900" s="1"/>
      <c r="Q900" s="1"/>
      <c r="R900" s="1"/>
      <c r="S900" s="1"/>
      <c r="T900" s="1"/>
      <c r="U900" s="1"/>
      <c r="V900" s="1"/>
      <c r="W900" s="1"/>
      <c r="X900" s="1"/>
      <c r="Y900" s="1"/>
      <c r="Z900" s="1"/>
      <c r="AA900" s="1"/>
      <c r="AB900" s="1"/>
    </row>
    <row r="901" spans="5:28" ht="14.25" hidden="1" customHeight="1">
      <c r="E901" s="3"/>
      <c r="F901" s="1"/>
      <c r="G901" s="1"/>
      <c r="H901" s="1"/>
      <c r="I901" s="1"/>
      <c r="J901" s="1"/>
      <c r="K901" s="1"/>
      <c r="L901" s="1"/>
      <c r="M901" s="1"/>
      <c r="N901" s="1"/>
      <c r="O901" s="1"/>
      <c r="P901" s="1"/>
      <c r="Q901" s="1"/>
      <c r="R901" s="1"/>
      <c r="S901" s="1"/>
      <c r="T901" s="1"/>
      <c r="U901" s="1"/>
      <c r="V901" s="1"/>
      <c r="W901" s="1"/>
      <c r="X901" s="1"/>
      <c r="Y901" s="1"/>
      <c r="Z901" s="1"/>
      <c r="AA901" s="1"/>
      <c r="AB901" s="1"/>
    </row>
    <row r="902" spans="5:28" ht="14.25" hidden="1" customHeight="1">
      <c r="E902" s="3"/>
      <c r="F902" s="1"/>
      <c r="G902" s="1"/>
      <c r="H902" s="1"/>
      <c r="I902" s="1"/>
      <c r="J902" s="1"/>
      <c r="K902" s="1"/>
      <c r="L902" s="1"/>
      <c r="M902" s="1"/>
      <c r="N902" s="1"/>
      <c r="O902" s="1"/>
      <c r="P902" s="1"/>
      <c r="Q902" s="1"/>
      <c r="R902" s="1"/>
      <c r="S902" s="1"/>
      <c r="T902" s="1"/>
      <c r="U902" s="1"/>
      <c r="V902" s="1"/>
      <c r="W902" s="1"/>
      <c r="X902" s="1"/>
      <c r="Y902" s="1"/>
      <c r="Z902" s="1"/>
      <c r="AA902" s="1"/>
      <c r="AB902" s="1"/>
    </row>
    <row r="903" spans="5:28" ht="14.25" hidden="1" customHeight="1">
      <c r="E903" s="3"/>
      <c r="F903" s="1"/>
      <c r="G903" s="1"/>
      <c r="H903" s="1"/>
      <c r="I903" s="1"/>
      <c r="J903" s="1"/>
      <c r="K903" s="1"/>
      <c r="L903" s="1"/>
      <c r="M903" s="1"/>
      <c r="N903" s="1"/>
      <c r="O903" s="1"/>
      <c r="P903" s="1"/>
      <c r="Q903" s="1"/>
      <c r="R903" s="1"/>
      <c r="S903" s="1"/>
      <c r="T903" s="1"/>
      <c r="U903" s="1"/>
      <c r="V903" s="1"/>
      <c r="W903" s="1"/>
      <c r="X903" s="1"/>
      <c r="Y903" s="1"/>
      <c r="Z903" s="1"/>
      <c r="AA903" s="1"/>
      <c r="AB903" s="1"/>
    </row>
    <row r="904" spans="5:28" ht="14.25" hidden="1" customHeight="1">
      <c r="E904" s="3"/>
      <c r="F904" s="1"/>
      <c r="G904" s="1"/>
      <c r="H904" s="1"/>
      <c r="I904" s="1"/>
      <c r="J904" s="1"/>
      <c r="K904" s="1"/>
      <c r="L904" s="1"/>
      <c r="M904" s="1"/>
      <c r="N904" s="1"/>
      <c r="O904" s="1"/>
      <c r="P904" s="1"/>
      <c r="Q904" s="1"/>
      <c r="R904" s="1"/>
      <c r="S904" s="1"/>
      <c r="T904" s="1"/>
      <c r="U904" s="1"/>
      <c r="V904" s="1"/>
      <c r="W904" s="1"/>
      <c r="X904" s="1"/>
      <c r="Y904" s="1"/>
      <c r="Z904" s="1"/>
      <c r="AA904" s="1"/>
      <c r="AB904" s="1"/>
    </row>
    <row r="905" spans="5:28" ht="14.25" hidden="1" customHeight="1">
      <c r="E905" s="3"/>
      <c r="F905" s="1"/>
      <c r="G905" s="1"/>
      <c r="H905" s="1"/>
      <c r="I905" s="1"/>
      <c r="J905" s="1"/>
      <c r="K905" s="1"/>
      <c r="L905" s="1"/>
      <c r="M905" s="1"/>
      <c r="N905" s="1"/>
      <c r="O905" s="1"/>
      <c r="P905" s="1"/>
      <c r="Q905" s="1"/>
      <c r="R905" s="1"/>
      <c r="S905" s="1"/>
      <c r="T905" s="1"/>
      <c r="U905" s="1"/>
      <c r="V905" s="1"/>
      <c r="W905" s="1"/>
      <c r="X905" s="1"/>
      <c r="Y905" s="1"/>
      <c r="Z905" s="1"/>
      <c r="AA905" s="1"/>
      <c r="AB905" s="1"/>
    </row>
    <row r="906" spans="5:28" ht="14.25" hidden="1" customHeight="1">
      <c r="E906" s="3"/>
      <c r="F906" s="1"/>
      <c r="G906" s="1"/>
      <c r="H906" s="1"/>
      <c r="I906" s="1"/>
      <c r="J906" s="1"/>
      <c r="K906" s="1"/>
      <c r="L906" s="1"/>
      <c r="M906" s="1"/>
      <c r="N906" s="1"/>
      <c r="O906" s="1"/>
      <c r="P906" s="1"/>
      <c r="Q906" s="1"/>
      <c r="R906" s="1"/>
      <c r="S906" s="1"/>
      <c r="T906" s="1"/>
      <c r="U906" s="1"/>
      <c r="V906" s="1"/>
      <c r="W906" s="1"/>
      <c r="X906" s="1"/>
      <c r="Y906" s="1"/>
      <c r="Z906" s="1"/>
      <c r="AA906" s="1"/>
      <c r="AB906" s="1"/>
    </row>
    <row r="907" spans="5:28" ht="14.25" hidden="1" customHeight="1">
      <c r="E907" s="3"/>
      <c r="F907" s="1"/>
      <c r="G907" s="1"/>
      <c r="H907" s="1"/>
      <c r="I907" s="1"/>
      <c r="J907" s="1"/>
      <c r="K907" s="1"/>
      <c r="L907" s="1"/>
      <c r="M907" s="1"/>
      <c r="N907" s="1"/>
      <c r="O907" s="1"/>
      <c r="P907" s="1"/>
      <c r="Q907" s="1"/>
      <c r="R907" s="1"/>
      <c r="S907" s="1"/>
      <c r="T907" s="1"/>
      <c r="U907" s="1"/>
      <c r="V907" s="1"/>
      <c r="W907" s="1"/>
      <c r="X907" s="1"/>
      <c r="Y907" s="1"/>
      <c r="Z907" s="1"/>
      <c r="AA907" s="1"/>
      <c r="AB907" s="1"/>
    </row>
    <row r="908" spans="5:28" ht="14.25" hidden="1" customHeight="1">
      <c r="E908" s="3"/>
      <c r="F908" s="1"/>
      <c r="G908" s="1"/>
      <c r="H908" s="1"/>
      <c r="I908" s="1"/>
      <c r="J908" s="1"/>
      <c r="K908" s="1"/>
      <c r="L908" s="1"/>
      <c r="M908" s="1"/>
      <c r="N908" s="1"/>
      <c r="O908" s="1"/>
      <c r="P908" s="1"/>
      <c r="Q908" s="1"/>
      <c r="R908" s="1"/>
      <c r="S908" s="1"/>
      <c r="T908" s="1"/>
      <c r="U908" s="1"/>
      <c r="V908" s="1"/>
      <c r="W908" s="1"/>
      <c r="X908" s="1"/>
      <c r="Y908" s="1"/>
      <c r="Z908" s="1"/>
      <c r="AA908" s="1"/>
      <c r="AB908" s="1"/>
    </row>
    <row r="909" spans="5:28" ht="14.25" hidden="1" customHeight="1">
      <c r="E909" s="3"/>
      <c r="F909" s="1"/>
      <c r="G909" s="1"/>
      <c r="H909" s="1"/>
      <c r="I909" s="1"/>
      <c r="J909" s="1"/>
      <c r="K909" s="1"/>
      <c r="L909" s="1"/>
      <c r="M909" s="1"/>
      <c r="N909" s="1"/>
      <c r="O909" s="1"/>
      <c r="P909" s="1"/>
      <c r="Q909" s="1"/>
      <c r="R909" s="1"/>
      <c r="S909" s="1"/>
      <c r="T909" s="1"/>
      <c r="U909" s="1"/>
      <c r="V909" s="1"/>
      <c r="W909" s="1"/>
      <c r="X909" s="1"/>
      <c r="Y909" s="1"/>
      <c r="Z909" s="1"/>
      <c r="AA909" s="1"/>
      <c r="AB909" s="1"/>
    </row>
    <row r="910" spans="5:28" ht="14.25" hidden="1" customHeight="1">
      <c r="E910" s="3"/>
      <c r="F910" s="1"/>
      <c r="G910" s="1"/>
      <c r="H910" s="1"/>
      <c r="I910" s="1"/>
      <c r="J910" s="1"/>
      <c r="K910" s="1"/>
      <c r="L910" s="1"/>
      <c r="M910" s="1"/>
      <c r="N910" s="1"/>
      <c r="O910" s="1"/>
      <c r="P910" s="1"/>
      <c r="Q910" s="1"/>
      <c r="R910" s="1"/>
      <c r="S910" s="1"/>
      <c r="T910" s="1"/>
      <c r="U910" s="1"/>
      <c r="V910" s="1"/>
      <c r="W910" s="1"/>
      <c r="X910" s="1"/>
      <c r="Y910" s="1"/>
      <c r="Z910" s="1"/>
      <c r="AA910" s="1"/>
      <c r="AB910" s="1"/>
    </row>
    <row r="911" spans="5:28" ht="14.25" hidden="1" customHeight="1">
      <c r="E911" s="3"/>
      <c r="F911" s="1"/>
      <c r="G911" s="1"/>
      <c r="H911" s="1"/>
      <c r="I911" s="1"/>
      <c r="J911" s="1"/>
      <c r="K911" s="1"/>
      <c r="L911" s="1"/>
      <c r="M911" s="1"/>
      <c r="N911" s="1"/>
      <c r="O911" s="1"/>
      <c r="P911" s="1"/>
      <c r="Q911" s="1"/>
      <c r="R911" s="1"/>
      <c r="S911" s="1"/>
      <c r="T911" s="1"/>
      <c r="U911" s="1"/>
      <c r="V911" s="1"/>
      <c r="W911" s="1"/>
      <c r="X911" s="1"/>
      <c r="Y911" s="1"/>
      <c r="Z911" s="1"/>
      <c r="AA911" s="1"/>
      <c r="AB911" s="1"/>
    </row>
    <row r="912" spans="5:28" ht="14.25" hidden="1" customHeight="1">
      <c r="E912" s="3"/>
      <c r="F912" s="1"/>
      <c r="G912" s="1"/>
      <c r="H912" s="1"/>
      <c r="I912" s="1"/>
      <c r="J912" s="1"/>
      <c r="K912" s="1"/>
      <c r="L912" s="1"/>
      <c r="M912" s="1"/>
      <c r="N912" s="1"/>
      <c r="O912" s="1"/>
      <c r="P912" s="1"/>
      <c r="Q912" s="1"/>
      <c r="R912" s="1"/>
      <c r="S912" s="1"/>
      <c r="T912" s="1"/>
      <c r="U912" s="1"/>
      <c r="V912" s="1"/>
      <c r="W912" s="1"/>
      <c r="X912" s="1"/>
      <c r="Y912" s="1"/>
      <c r="Z912" s="1"/>
      <c r="AA912" s="1"/>
      <c r="AB912" s="1"/>
    </row>
    <row r="913" spans="5:28" ht="14.25" hidden="1" customHeight="1">
      <c r="E913" s="3"/>
      <c r="F913" s="1"/>
      <c r="G913" s="1"/>
      <c r="H913" s="1"/>
      <c r="I913" s="1"/>
      <c r="J913" s="1"/>
      <c r="K913" s="1"/>
      <c r="L913" s="1"/>
      <c r="M913" s="1"/>
      <c r="N913" s="1"/>
      <c r="O913" s="1"/>
      <c r="P913" s="1"/>
      <c r="Q913" s="1"/>
      <c r="R913" s="1"/>
      <c r="S913" s="1"/>
      <c r="T913" s="1"/>
      <c r="U913" s="1"/>
      <c r="V913" s="1"/>
      <c r="W913" s="1"/>
      <c r="X913" s="1"/>
      <c r="Y913" s="1"/>
      <c r="Z913" s="1"/>
      <c r="AA913" s="1"/>
      <c r="AB913" s="1"/>
    </row>
    <row r="914" spans="5:28" ht="14.25" hidden="1" customHeight="1">
      <c r="E914" s="3"/>
      <c r="F914" s="1"/>
      <c r="G914" s="1"/>
      <c r="H914" s="1"/>
      <c r="I914" s="1"/>
      <c r="J914" s="1"/>
      <c r="K914" s="1"/>
      <c r="L914" s="1"/>
      <c r="M914" s="1"/>
      <c r="N914" s="1"/>
      <c r="O914" s="1"/>
      <c r="P914" s="1"/>
      <c r="Q914" s="1"/>
      <c r="R914" s="1"/>
      <c r="S914" s="1"/>
      <c r="T914" s="1"/>
      <c r="U914" s="1"/>
      <c r="V914" s="1"/>
      <c r="W914" s="1"/>
      <c r="X914" s="1"/>
      <c r="Y914" s="1"/>
      <c r="Z914" s="1"/>
      <c r="AA914" s="1"/>
      <c r="AB914" s="1"/>
    </row>
    <row r="915" spans="5:28" ht="14.25" hidden="1" customHeight="1">
      <c r="E915" s="3"/>
      <c r="F915" s="1"/>
      <c r="G915" s="1"/>
      <c r="H915" s="1"/>
      <c r="I915" s="1"/>
      <c r="J915" s="1"/>
      <c r="K915" s="1"/>
      <c r="L915" s="1"/>
      <c r="M915" s="1"/>
      <c r="N915" s="1"/>
      <c r="O915" s="1"/>
      <c r="P915" s="1"/>
      <c r="Q915" s="1"/>
      <c r="R915" s="1"/>
      <c r="S915" s="1"/>
      <c r="T915" s="1"/>
      <c r="U915" s="1"/>
      <c r="V915" s="1"/>
      <c r="W915" s="1"/>
      <c r="X915" s="1"/>
      <c r="Y915" s="1"/>
      <c r="Z915" s="1"/>
      <c r="AA915" s="1"/>
      <c r="AB915" s="1"/>
    </row>
    <row r="916" spans="5:28" ht="14.25" hidden="1" customHeight="1">
      <c r="E916" s="3"/>
      <c r="F916" s="1"/>
      <c r="G916" s="1"/>
      <c r="H916" s="1"/>
      <c r="I916" s="1"/>
      <c r="J916" s="1"/>
      <c r="K916" s="1"/>
      <c r="L916" s="1"/>
      <c r="M916" s="1"/>
      <c r="N916" s="1"/>
      <c r="O916" s="1"/>
      <c r="P916" s="1"/>
      <c r="Q916" s="1"/>
      <c r="R916" s="1"/>
      <c r="S916" s="1"/>
      <c r="T916" s="1"/>
      <c r="U916" s="1"/>
      <c r="V916" s="1"/>
      <c r="W916" s="1"/>
      <c r="X916" s="1"/>
      <c r="Y916" s="1"/>
      <c r="Z916" s="1"/>
      <c r="AA916" s="1"/>
      <c r="AB916" s="1"/>
    </row>
    <row r="917" spans="5:28" ht="14.25" hidden="1" customHeight="1">
      <c r="E917" s="3"/>
      <c r="F917" s="1"/>
      <c r="G917" s="1"/>
      <c r="H917" s="1"/>
      <c r="I917" s="1"/>
      <c r="J917" s="1"/>
      <c r="K917" s="1"/>
      <c r="L917" s="1"/>
      <c r="M917" s="1"/>
      <c r="N917" s="1"/>
      <c r="O917" s="1"/>
      <c r="P917" s="1"/>
      <c r="Q917" s="1"/>
      <c r="R917" s="1"/>
      <c r="S917" s="1"/>
      <c r="T917" s="1"/>
      <c r="U917" s="1"/>
      <c r="V917" s="1"/>
      <c r="W917" s="1"/>
      <c r="X917" s="1"/>
      <c r="Y917" s="1"/>
      <c r="Z917" s="1"/>
      <c r="AA917" s="1"/>
      <c r="AB917" s="1"/>
    </row>
    <row r="918" spans="5:28" ht="14.25" hidden="1" customHeight="1">
      <c r="E918" s="3"/>
      <c r="F918" s="1"/>
      <c r="G918" s="1"/>
      <c r="H918" s="1"/>
      <c r="I918" s="1"/>
      <c r="J918" s="1"/>
      <c r="K918" s="1"/>
      <c r="L918" s="1"/>
      <c r="M918" s="1"/>
      <c r="N918" s="1"/>
      <c r="O918" s="1"/>
      <c r="P918" s="1"/>
      <c r="Q918" s="1"/>
      <c r="R918" s="1"/>
      <c r="S918" s="1"/>
      <c r="T918" s="1"/>
      <c r="U918" s="1"/>
      <c r="V918" s="1"/>
      <c r="W918" s="1"/>
      <c r="X918" s="1"/>
      <c r="Y918" s="1"/>
      <c r="Z918" s="1"/>
      <c r="AA918" s="1"/>
      <c r="AB918" s="1"/>
    </row>
    <row r="919" spans="5:28" ht="14.25" hidden="1" customHeight="1">
      <c r="E919" s="3"/>
      <c r="F919" s="1"/>
      <c r="G919" s="1"/>
      <c r="H919" s="1"/>
      <c r="I919" s="1"/>
      <c r="J919" s="1"/>
      <c r="K919" s="1"/>
      <c r="L919" s="1"/>
      <c r="M919" s="1"/>
      <c r="N919" s="1"/>
      <c r="O919" s="1"/>
      <c r="P919" s="1"/>
      <c r="Q919" s="1"/>
      <c r="R919" s="1"/>
      <c r="S919" s="1"/>
      <c r="T919" s="1"/>
      <c r="U919" s="1"/>
      <c r="V919" s="1"/>
      <c r="W919" s="1"/>
      <c r="X919" s="1"/>
      <c r="Y919" s="1"/>
      <c r="Z919" s="1"/>
      <c r="AA919" s="1"/>
      <c r="AB919" s="1"/>
    </row>
    <row r="920" spans="5:28" ht="14.25" hidden="1" customHeight="1">
      <c r="E920" s="3"/>
      <c r="F920" s="1"/>
      <c r="G920" s="1"/>
      <c r="H920" s="1"/>
      <c r="I920" s="1"/>
      <c r="J920" s="1"/>
      <c r="K920" s="1"/>
      <c r="L920" s="1"/>
      <c r="M920" s="1"/>
      <c r="N920" s="1"/>
      <c r="O920" s="1"/>
      <c r="P920" s="1"/>
      <c r="Q920" s="1"/>
      <c r="R920" s="1"/>
      <c r="S920" s="1"/>
      <c r="T920" s="1"/>
      <c r="U920" s="1"/>
      <c r="V920" s="1"/>
      <c r="W920" s="1"/>
      <c r="X920" s="1"/>
      <c r="Y920" s="1"/>
      <c r="Z920" s="1"/>
      <c r="AA920" s="1"/>
      <c r="AB920" s="1"/>
    </row>
    <row r="921" spans="5:28" ht="14.25" hidden="1" customHeight="1">
      <c r="E921" s="3"/>
      <c r="F921" s="1"/>
      <c r="G921" s="1"/>
      <c r="H921" s="1"/>
      <c r="I921" s="1"/>
      <c r="J921" s="1"/>
      <c r="K921" s="1"/>
      <c r="L921" s="1"/>
      <c r="M921" s="1"/>
      <c r="N921" s="1"/>
      <c r="O921" s="1"/>
      <c r="P921" s="1"/>
      <c r="Q921" s="1"/>
      <c r="R921" s="1"/>
      <c r="S921" s="1"/>
      <c r="T921" s="1"/>
      <c r="U921" s="1"/>
      <c r="V921" s="1"/>
      <c r="W921" s="1"/>
      <c r="X921" s="1"/>
      <c r="Y921" s="1"/>
      <c r="Z921" s="1"/>
      <c r="AA921" s="1"/>
      <c r="AB921" s="1"/>
    </row>
    <row r="922" spans="5:28" ht="14.25" hidden="1" customHeight="1">
      <c r="E922" s="3"/>
      <c r="F922" s="1"/>
      <c r="G922" s="1"/>
      <c r="H922" s="1"/>
      <c r="I922" s="1"/>
      <c r="J922" s="1"/>
      <c r="K922" s="1"/>
      <c r="L922" s="1"/>
      <c r="M922" s="1"/>
      <c r="N922" s="1"/>
      <c r="O922" s="1"/>
      <c r="P922" s="1"/>
      <c r="Q922" s="1"/>
      <c r="R922" s="1"/>
      <c r="S922" s="1"/>
      <c r="T922" s="1"/>
      <c r="U922" s="1"/>
      <c r="V922" s="1"/>
      <c r="W922" s="1"/>
      <c r="X922" s="1"/>
      <c r="Y922" s="1"/>
      <c r="Z922" s="1"/>
      <c r="AA922" s="1"/>
      <c r="AB922" s="1"/>
    </row>
    <row r="923" spans="5:28" ht="14.25" hidden="1" customHeight="1">
      <c r="E923" s="3"/>
      <c r="F923" s="1"/>
      <c r="G923" s="1"/>
      <c r="H923" s="1"/>
      <c r="I923" s="1"/>
      <c r="J923" s="1"/>
      <c r="K923" s="1"/>
      <c r="L923" s="1"/>
      <c r="M923" s="1"/>
      <c r="N923" s="1"/>
      <c r="O923" s="1"/>
      <c r="P923" s="1"/>
      <c r="Q923" s="1"/>
      <c r="R923" s="1"/>
      <c r="S923" s="1"/>
      <c r="T923" s="1"/>
      <c r="U923" s="1"/>
      <c r="V923" s="1"/>
      <c r="W923" s="1"/>
      <c r="X923" s="1"/>
      <c r="Y923" s="1"/>
      <c r="Z923" s="1"/>
      <c r="AA923" s="1"/>
      <c r="AB923" s="1"/>
    </row>
    <row r="924" spans="5:28" ht="14.25" hidden="1" customHeight="1">
      <c r="E924" s="3"/>
      <c r="F924" s="1"/>
      <c r="G924" s="1"/>
      <c r="H924" s="1"/>
      <c r="I924" s="1"/>
      <c r="J924" s="1"/>
      <c r="K924" s="1"/>
      <c r="L924" s="1"/>
      <c r="M924" s="1"/>
      <c r="N924" s="1"/>
      <c r="O924" s="1"/>
      <c r="P924" s="1"/>
      <c r="Q924" s="1"/>
      <c r="R924" s="1"/>
      <c r="S924" s="1"/>
      <c r="T924" s="1"/>
      <c r="U924" s="1"/>
      <c r="V924" s="1"/>
      <c r="W924" s="1"/>
      <c r="X924" s="1"/>
      <c r="Y924" s="1"/>
      <c r="Z924" s="1"/>
      <c r="AA924" s="1"/>
      <c r="AB924" s="1"/>
    </row>
    <row r="925" spans="5:28" ht="14.25" hidden="1" customHeight="1">
      <c r="E925" s="3"/>
      <c r="F925" s="1"/>
      <c r="G925" s="1"/>
      <c r="H925" s="1"/>
      <c r="I925" s="1"/>
      <c r="J925" s="1"/>
      <c r="K925" s="1"/>
      <c r="L925" s="1"/>
      <c r="M925" s="1"/>
      <c r="N925" s="1"/>
      <c r="O925" s="1"/>
      <c r="P925" s="1"/>
      <c r="Q925" s="1"/>
      <c r="R925" s="1"/>
      <c r="S925" s="1"/>
      <c r="T925" s="1"/>
      <c r="U925" s="1"/>
      <c r="V925" s="1"/>
      <c r="W925" s="1"/>
      <c r="X925" s="1"/>
      <c r="Y925" s="1"/>
      <c r="Z925" s="1"/>
      <c r="AA925" s="1"/>
      <c r="AB925" s="1"/>
    </row>
    <row r="926" spans="5:28" ht="14.25" hidden="1" customHeight="1">
      <c r="E926" s="3"/>
      <c r="F926" s="1"/>
      <c r="G926" s="1"/>
      <c r="H926" s="1"/>
      <c r="I926" s="1"/>
      <c r="J926" s="1"/>
      <c r="K926" s="1"/>
      <c r="L926" s="1"/>
      <c r="M926" s="1"/>
      <c r="N926" s="1"/>
      <c r="O926" s="1"/>
      <c r="P926" s="1"/>
      <c r="Q926" s="1"/>
      <c r="R926" s="1"/>
      <c r="S926" s="1"/>
      <c r="T926" s="1"/>
      <c r="U926" s="1"/>
      <c r="V926" s="1"/>
      <c r="W926" s="1"/>
      <c r="X926" s="1"/>
      <c r="Y926" s="1"/>
      <c r="Z926" s="1"/>
      <c r="AA926" s="1"/>
      <c r="AB926" s="1"/>
    </row>
    <row r="927" spans="5:28" ht="14.25" hidden="1" customHeight="1">
      <c r="E927" s="3"/>
      <c r="F927" s="1"/>
      <c r="G927" s="1"/>
      <c r="H927" s="1"/>
      <c r="I927" s="1"/>
      <c r="J927" s="1"/>
      <c r="K927" s="1"/>
      <c r="L927" s="1"/>
      <c r="M927" s="1"/>
      <c r="N927" s="1"/>
      <c r="O927" s="1"/>
      <c r="P927" s="1"/>
      <c r="Q927" s="1"/>
      <c r="R927" s="1"/>
      <c r="S927" s="1"/>
      <c r="T927" s="1"/>
      <c r="U927" s="1"/>
      <c r="V927" s="1"/>
      <c r="W927" s="1"/>
      <c r="X927" s="1"/>
      <c r="Y927" s="1"/>
      <c r="Z927" s="1"/>
      <c r="AA927" s="1"/>
      <c r="AB927" s="1"/>
    </row>
    <row r="928" spans="5:28" ht="14.25" hidden="1" customHeight="1">
      <c r="E928" s="3"/>
      <c r="F928" s="1"/>
      <c r="G928" s="1"/>
      <c r="H928" s="1"/>
      <c r="I928" s="1"/>
      <c r="J928" s="1"/>
      <c r="K928" s="1"/>
      <c r="L928" s="1"/>
      <c r="M928" s="1"/>
      <c r="N928" s="1"/>
      <c r="O928" s="1"/>
      <c r="P928" s="1"/>
      <c r="Q928" s="1"/>
      <c r="R928" s="1"/>
      <c r="S928" s="1"/>
      <c r="T928" s="1"/>
      <c r="U928" s="1"/>
      <c r="V928" s="1"/>
      <c r="W928" s="1"/>
      <c r="X928" s="1"/>
      <c r="Y928" s="1"/>
      <c r="Z928" s="1"/>
      <c r="AA928" s="1"/>
      <c r="AB928" s="1"/>
    </row>
    <row r="929" spans="5:28" ht="14.25" hidden="1" customHeight="1">
      <c r="E929" s="3"/>
      <c r="F929" s="1"/>
      <c r="G929" s="1"/>
      <c r="H929" s="1"/>
      <c r="I929" s="1"/>
      <c r="J929" s="1"/>
      <c r="K929" s="1"/>
      <c r="L929" s="1"/>
      <c r="M929" s="1"/>
      <c r="N929" s="1"/>
      <c r="O929" s="1"/>
      <c r="P929" s="1"/>
      <c r="Q929" s="1"/>
      <c r="R929" s="1"/>
      <c r="S929" s="1"/>
      <c r="T929" s="1"/>
      <c r="U929" s="1"/>
      <c r="V929" s="1"/>
      <c r="W929" s="1"/>
      <c r="X929" s="1"/>
      <c r="Y929" s="1"/>
      <c r="Z929" s="1"/>
      <c r="AA929" s="1"/>
      <c r="AB929" s="1"/>
    </row>
    <row r="930" spans="5:28" ht="14.25" hidden="1" customHeight="1">
      <c r="E930" s="3"/>
      <c r="F930" s="1"/>
      <c r="G930" s="1"/>
      <c r="H930" s="1"/>
      <c r="I930" s="1"/>
      <c r="J930" s="1"/>
      <c r="K930" s="1"/>
      <c r="L930" s="1"/>
      <c r="M930" s="1"/>
      <c r="N930" s="1"/>
      <c r="O930" s="1"/>
      <c r="P930" s="1"/>
      <c r="Q930" s="1"/>
      <c r="R930" s="1"/>
      <c r="S930" s="1"/>
      <c r="T930" s="1"/>
      <c r="U930" s="1"/>
      <c r="V930" s="1"/>
      <c r="W930" s="1"/>
      <c r="X930" s="1"/>
      <c r="Y930" s="1"/>
      <c r="Z930" s="1"/>
      <c r="AA930" s="1"/>
      <c r="AB930" s="1"/>
    </row>
    <row r="931" spans="5:28" ht="14.25" hidden="1" customHeight="1">
      <c r="E931" s="3"/>
      <c r="F931" s="1"/>
      <c r="G931" s="1"/>
      <c r="H931" s="1"/>
      <c r="I931" s="1"/>
      <c r="J931" s="1"/>
      <c r="K931" s="1"/>
      <c r="L931" s="1"/>
      <c r="M931" s="1"/>
      <c r="N931" s="1"/>
      <c r="O931" s="1"/>
      <c r="P931" s="1"/>
      <c r="Q931" s="1"/>
      <c r="R931" s="1"/>
      <c r="S931" s="1"/>
      <c r="T931" s="1"/>
      <c r="U931" s="1"/>
      <c r="V931" s="1"/>
      <c r="W931" s="1"/>
      <c r="X931" s="1"/>
      <c r="Y931" s="1"/>
      <c r="Z931" s="1"/>
      <c r="AA931" s="1"/>
      <c r="AB931" s="1"/>
    </row>
    <row r="932" spans="5:28" ht="14.25" hidden="1" customHeight="1">
      <c r="E932" s="3"/>
      <c r="F932" s="1"/>
      <c r="G932" s="1"/>
      <c r="H932" s="1"/>
      <c r="I932" s="1"/>
      <c r="J932" s="1"/>
      <c r="K932" s="1"/>
      <c r="L932" s="1"/>
      <c r="M932" s="1"/>
      <c r="N932" s="1"/>
      <c r="O932" s="1"/>
      <c r="P932" s="1"/>
      <c r="Q932" s="1"/>
      <c r="R932" s="1"/>
      <c r="S932" s="1"/>
      <c r="T932" s="1"/>
      <c r="U932" s="1"/>
      <c r="V932" s="1"/>
      <c r="W932" s="1"/>
      <c r="X932" s="1"/>
      <c r="Y932" s="1"/>
      <c r="Z932" s="1"/>
      <c r="AA932" s="1"/>
      <c r="AB932" s="1"/>
    </row>
    <row r="933" spans="5:28" ht="14.25" hidden="1" customHeight="1">
      <c r="E933" s="3"/>
      <c r="F933" s="1"/>
      <c r="G933" s="1"/>
      <c r="H933" s="1"/>
      <c r="I933" s="1"/>
      <c r="J933" s="1"/>
      <c r="K933" s="1"/>
      <c r="L933" s="1"/>
      <c r="M933" s="1"/>
      <c r="N933" s="1"/>
      <c r="O933" s="1"/>
      <c r="P933" s="1"/>
      <c r="Q933" s="1"/>
      <c r="R933" s="1"/>
      <c r="S933" s="1"/>
      <c r="T933" s="1"/>
      <c r="U933" s="1"/>
      <c r="V933" s="1"/>
      <c r="W933" s="1"/>
      <c r="X933" s="1"/>
      <c r="Y933" s="1"/>
      <c r="Z933" s="1"/>
      <c r="AA933" s="1"/>
      <c r="AB933" s="1"/>
    </row>
    <row r="934" spans="5:28" ht="14.25" hidden="1" customHeight="1">
      <c r="E934" s="3"/>
      <c r="F934" s="1"/>
      <c r="G934" s="1"/>
      <c r="H934" s="1"/>
      <c r="I934" s="1"/>
      <c r="J934" s="1"/>
      <c r="K934" s="1"/>
      <c r="L934" s="1"/>
      <c r="M934" s="1"/>
      <c r="N934" s="1"/>
      <c r="O934" s="1"/>
      <c r="P934" s="1"/>
      <c r="Q934" s="1"/>
      <c r="R934" s="1"/>
      <c r="S934" s="1"/>
      <c r="T934" s="1"/>
      <c r="U934" s="1"/>
      <c r="V934" s="1"/>
      <c r="W934" s="1"/>
      <c r="X934" s="1"/>
      <c r="Y934" s="1"/>
      <c r="Z934" s="1"/>
      <c r="AA934" s="1"/>
      <c r="AB934" s="1"/>
    </row>
    <row r="935" spans="5:28" ht="14.25" hidden="1" customHeight="1">
      <c r="E935" s="3"/>
      <c r="F935" s="1"/>
      <c r="G935" s="1"/>
      <c r="H935" s="1"/>
      <c r="I935" s="1"/>
      <c r="J935" s="1"/>
      <c r="K935" s="1"/>
      <c r="L935" s="1"/>
      <c r="M935" s="1"/>
      <c r="N935" s="1"/>
      <c r="O935" s="1"/>
      <c r="P935" s="1"/>
      <c r="Q935" s="1"/>
      <c r="R935" s="1"/>
      <c r="S935" s="1"/>
      <c r="T935" s="1"/>
      <c r="U935" s="1"/>
      <c r="V935" s="1"/>
      <c r="W935" s="1"/>
      <c r="X935" s="1"/>
      <c r="Y935" s="1"/>
      <c r="Z935" s="1"/>
      <c r="AA935" s="1"/>
      <c r="AB935" s="1"/>
    </row>
    <row r="936" spans="5:28" ht="14.25" hidden="1" customHeight="1">
      <c r="E936" s="3"/>
      <c r="F936" s="1"/>
      <c r="G936" s="1"/>
      <c r="H936" s="1"/>
      <c r="I936" s="1"/>
      <c r="J936" s="1"/>
      <c r="K936" s="1"/>
      <c r="L936" s="1"/>
      <c r="M936" s="1"/>
      <c r="N936" s="1"/>
      <c r="O936" s="1"/>
      <c r="P936" s="1"/>
      <c r="Q936" s="1"/>
      <c r="R936" s="1"/>
      <c r="S936" s="1"/>
      <c r="T936" s="1"/>
      <c r="U936" s="1"/>
      <c r="V936" s="1"/>
      <c r="W936" s="1"/>
      <c r="X936" s="1"/>
      <c r="Y936" s="1"/>
      <c r="Z936" s="1"/>
      <c r="AA936" s="1"/>
      <c r="AB936" s="1"/>
    </row>
    <row r="937" spans="5:28" ht="14.25" hidden="1" customHeight="1">
      <c r="E937" s="3"/>
      <c r="F937" s="1"/>
      <c r="G937" s="1"/>
      <c r="H937" s="1"/>
      <c r="I937" s="1"/>
      <c r="J937" s="1"/>
      <c r="K937" s="1"/>
      <c r="L937" s="1"/>
      <c r="M937" s="1"/>
      <c r="N937" s="1"/>
      <c r="O937" s="1"/>
      <c r="P937" s="1"/>
      <c r="Q937" s="1"/>
      <c r="R937" s="1"/>
      <c r="S937" s="1"/>
      <c r="T937" s="1"/>
      <c r="U937" s="1"/>
      <c r="V937" s="1"/>
      <c r="W937" s="1"/>
      <c r="X937" s="1"/>
      <c r="Y937" s="1"/>
      <c r="Z937" s="1"/>
      <c r="AA937" s="1"/>
      <c r="AB937" s="1"/>
    </row>
    <row r="938" spans="5:28" ht="14.25" hidden="1" customHeight="1">
      <c r="E938" s="3"/>
      <c r="F938" s="1"/>
      <c r="G938" s="1"/>
      <c r="H938" s="1"/>
      <c r="I938" s="1"/>
      <c r="J938" s="1"/>
      <c r="K938" s="1"/>
      <c r="L938" s="1"/>
      <c r="M938" s="1"/>
      <c r="N938" s="1"/>
      <c r="O938" s="1"/>
      <c r="P938" s="1"/>
      <c r="Q938" s="1"/>
      <c r="R938" s="1"/>
      <c r="S938" s="1"/>
      <c r="T938" s="1"/>
      <c r="U938" s="1"/>
      <c r="V938" s="1"/>
      <c r="W938" s="1"/>
      <c r="X938" s="1"/>
      <c r="Y938" s="1"/>
      <c r="Z938" s="1"/>
      <c r="AA938" s="1"/>
      <c r="AB938" s="1"/>
    </row>
    <row r="939" spans="5:28" ht="14.25" hidden="1" customHeight="1">
      <c r="E939" s="3"/>
      <c r="F939" s="1"/>
      <c r="G939" s="1"/>
      <c r="H939" s="1"/>
      <c r="I939" s="1"/>
      <c r="J939" s="1"/>
      <c r="K939" s="1"/>
      <c r="L939" s="1"/>
      <c r="M939" s="1"/>
      <c r="N939" s="1"/>
      <c r="O939" s="1"/>
      <c r="P939" s="1"/>
      <c r="Q939" s="1"/>
      <c r="R939" s="1"/>
      <c r="S939" s="1"/>
      <c r="T939" s="1"/>
      <c r="U939" s="1"/>
      <c r="V939" s="1"/>
      <c r="W939" s="1"/>
      <c r="X939" s="1"/>
      <c r="Y939" s="1"/>
      <c r="Z939" s="1"/>
      <c r="AA939" s="1"/>
      <c r="AB939" s="1"/>
    </row>
    <row r="940" spans="5:28" ht="14.25" hidden="1" customHeight="1">
      <c r="E940" s="3"/>
      <c r="F940" s="1"/>
      <c r="G940" s="1"/>
      <c r="H940" s="1"/>
      <c r="I940" s="1"/>
      <c r="J940" s="1"/>
      <c r="K940" s="1"/>
      <c r="L940" s="1"/>
      <c r="M940" s="1"/>
      <c r="N940" s="1"/>
      <c r="O940" s="1"/>
      <c r="P940" s="1"/>
      <c r="Q940" s="1"/>
      <c r="R940" s="1"/>
      <c r="S940" s="1"/>
      <c r="T940" s="1"/>
      <c r="U940" s="1"/>
      <c r="V940" s="1"/>
      <c r="W940" s="1"/>
      <c r="X940" s="1"/>
      <c r="Y940" s="1"/>
      <c r="Z940" s="1"/>
      <c r="AA940" s="1"/>
      <c r="AB940" s="1"/>
    </row>
    <row r="941" spans="5:28" ht="14.25" hidden="1" customHeight="1">
      <c r="E941" s="3"/>
      <c r="F941" s="1"/>
      <c r="G941" s="1"/>
      <c r="H941" s="1"/>
      <c r="I941" s="1"/>
      <c r="J941" s="1"/>
      <c r="K941" s="1"/>
      <c r="L941" s="1"/>
      <c r="M941" s="1"/>
      <c r="N941" s="1"/>
      <c r="O941" s="1"/>
      <c r="P941" s="1"/>
      <c r="Q941" s="1"/>
      <c r="R941" s="1"/>
      <c r="S941" s="1"/>
      <c r="T941" s="1"/>
      <c r="U941" s="1"/>
      <c r="V941" s="1"/>
      <c r="W941" s="1"/>
      <c r="X941" s="1"/>
      <c r="Y941" s="1"/>
      <c r="Z941" s="1"/>
      <c r="AA941" s="1"/>
      <c r="AB941" s="1"/>
    </row>
    <row r="942" spans="5:28" ht="14.25" hidden="1" customHeight="1">
      <c r="E942" s="3"/>
      <c r="F942" s="1"/>
      <c r="G942" s="1"/>
      <c r="H942" s="1"/>
      <c r="I942" s="1"/>
      <c r="J942" s="1"/>
      <c r="K942" s="1"/>
      <c r="L942" s="1"/>
      <c r="M942" s="1"/>
      <c r="N942" s="1"/>
      <c r="O942" s="1"/>
      <c r="P942" s="1"/>
      <c r="Q942" s="1"/>
      <c r="R942" s="1"/>
      <c r="S942" s="1"/>
      <c r="T942" s="1"/>
      <c r="U942" s="1"/>
      <c r="V942" s="1"/>
      <c r="W942" s="1"/>
      <c r="X942" s="1"/>
      <c r="Y942" s="1"/>
      <c r="Z942" s="1"/>
      <c r="AA942" s="1"/>
      <c r="AB942" s="1"/>
    </row>
    <row r="943" spans="5:28" ht="14.25" hidden="1" customHeight="1">
      <c r="E943" s="3"/>
      <c r="F943" s="1"/>
      <c r="G943" s="1"/>
      <c r="H943" s="1"/>
      <c r="I943" s="1"/>
      <c r="J943" s="1"/>
      <c r="K943" s="1"/>
      <c r="L943" s="1"/>
      <c r="M943" s="1"/>
      <c r="N943" s="1"/>
      <c r="O943" s="1"/>
      <c r="P943" s="1"/>
      <c r="Q943" s="1"/>
      <c r="R943" s="1"/>
      <c r="S943" s="1"/>
      <c r="T943" s="1"/>
      <c r="U943" s="1"/>
      <c r="V943" s="1"/>
      <c r="W943" s="1"/>
      <c r="X943" s="1"/>
      <c r="Y943" s="1"/>
      <c r="Z943" s="1"/>
      <c r="AA943" s="1"/>
      <c r="AB943" s="1"/>
    </row>
    <row r="944" spans="5:28" ht="14.25" hidden="1" customHeight="1">
      <c r="E944" s="3"/>
      <c r="F944" s="1"/>
      <c r="G944" s="1"/>
      <c r="H944" s="1"/>
      <c r="I944" s="1"/>
      <c r="J944" s="1"/>
      <c r="K944" s="1"/>
      <c r="L944" s="1"/>
      <c r="M944" s="1"/>
      <c r="N944" s="1"/>
      <c r="O944" s="1"/>
      <c r="P944" s="1"/>
      <c r="Q944" s="1"/>
      <c r="R944" s="1"/>
      <c r="S944" s="1"/>
      <c r="T944" s="1"/>
      <c r="U944" s="1"/>
      <c r="V944" s="1"/>
      <c r="W944" s="1"/>
      <c r="X944" s="1"/>
      <c r="Y944" s="1"/>
      <c r="Z944" s="1"/>
      <c r="AA944" s="1"/>
      <c r="AB944" s="1"/>
    </row>
    <row r="945" spans="5:28" ht="14.25" hidden="1" customHeight="1">
      <c r="E945" s="3"/>
      <c r="F945" s="1"/>
      <c r="G945" s="1"/>
      <c r="H945" s="1"/>
      <c r="I945" s="1"/>
      <c r="J945" s="1"/>
      <c r="K945" s="1"/>
      <c r="L945" s="1"/>
      <c r="M945" s="1"/>
      <c r="N945" s="1"/>
      <c r="O945" s="1"/>
      <c r="P945" s="1"/>
      <c r="Q945" s="1"/>
      <c r="R945" s="1"/>
      <c r="S945" s="1"/>
      <c r="T945" s="1"/>
      <c r="U945" s="1"/>
      <c r="V945" s="1"/>
      <c r="W945" s="1"/>
      <c r="X945" s="1"/>
      <c r="Y945" s="1"/>
      <c r="Z945" s="1"/>
      <c r="AA945" s="1"/>
      <c r="AB945" s="1"/>
    </row>
    <row r="946" spans="5:28" ht="14.25" hidden="1" customHeight="1">
      <c r="E946" s="3"/>
      <c r="F946" s="1"/>
      <c r="G946" s="1"/>
      <c r="H946" s="1"/>
      <c r="I946" s="1"/>
      <c r="J946" s="1"/>
      <c r="K946" s="1"/>
      <c r="L946" s="1"/>
      <c r="M946" s="1"/>
      <c r="N946" s="1"/>
      <c r="O946" s="1"/>
      <c r="P946" s="1"/>
      <c r="Q946" s="1"/>
      <c r="R946" s="1"/>
      <c r="S946" s="1"/>
      <c r="T946" s="1"/>
      <c r="U946" s="1"/>
      <c r="V946" s="1"/>
      <c r="W946" s="1"/>
      <c r="X946" s="1"/>
      <c r="Y946" s="1"/>
      <c r="Z946" s="1"/>
      <c r="AA946" s="1"/>
      <c r="AB946" s="1"/>
    </row>
    <row r="947" spans="5:28" ht="14.25" hidden="1" customHeight="1">
      <c r="E947" s="3"/>
      <c r="F947" s="1"/>
      <c r="G947" s="1"/>
      <c r="H947" s="1"/>
      <c r="I947" s="1"/>
      <c r="J947" s="1"/>
      <c r="K947" s="1"/>
      <c r="L947" s="1"/>
      <c r="M947" s="1"/>
      <c r="N947" s="1"/>
      <c r="O947" s="1"/>
      <c r="P947" s="1"/>
      <c r="Q947" s="1"/>
      <c r="R947" s="1"/>
      <c r="S947" s="1"/>
      <c r="T947" s="1"/>
      <c r="U947" s="1"/>
      <c r="V947" s="1"/>
      <c r="W947" s="1"/>
      <c r="X947" s="1"/>
      <c r="Y947" s="1"/>
      <c r="Z947" s="1"/>
      <c r="AA947" s="1"/>
      <c r="AB947" s="1"/>
    </row>
    <row r="948" spans="5:28" ht="14.25" hidden="1" customHeight="1">
      <c r="E948" s="3"/>
      <c r="F948" s="1"/>
      <c r="G948" s="1"/>
      <c r="H948" s="1"/>
      <c r="I948" s="1"/>
      <c r="J948" s="1"/>
      <c r="K948" s="1"/>
      <c r="L948" s="1"/>
      <c r="M948" s="1"/>
      <c r="N948" s="1"/>
      <c r="O948" s="1"/>
      <c r="P948" s="1"/>
      <c r="Q948" s="1"/>
      <c r="R948" s="1"/>
      <c r="S948" s="1"/>
      <c r="T948" s="1"/>
      <c r="U948" s="1"/>
      <c r="V948" s="1"/>
      <c r="W948" s="1"/>
      <c r="X948" s="1"/>
      <c r="Y948" s="1"/>
      <c r="Z948" s="1"/>
      <c r="AA948" s="1"/>
      <c r="AB948" s="1"/>
    </row>
    <row r="949" spans="5:28" ht="14.25" hidden="1" customHeight="1">
      <c r="E949" s="3"/>
      <c r="F949" s="1"/>
      <c r="G949" s="1"/>
      <c r="H949" s="1"/>
      <c r="I949" s="1"/>
      <c r="J949" s="1"/>
      <c r="K949" s="1"/>
      <c r="L949" s="1"/>
      <c r="M949" s="1"/>
      <c r="N949" s="1"/>
      <c r="O949" s="1"/>
      <c r="P949" s="1"/>
      <c r="Q949" s="1"/>
      <c r="R949" s="1"/>
      <c r="S949" s="1"/>
      <c r="T949" s="1"/>
      <c r="U949" s="1"/>
      <c r="V949" s="1"/>
      <c r="W949" s="1"/>
      <c r="X949" s="1"/>
      <c r="Y949" s="1"/>
      <c r="Z949" s="1"/>
      <c r="AA949" s="1"/>
      <c r="AB949" s="1"/>
    </row>
    <row r="950" spans="5:28" ht="14.25" hidden="1" customHeight="1">
      <c r="E950" s="3"/>
      <c r="F950" s="1"/>
      <c r="G950" s="1"/>
      <c r="H950" s="1"/>
      <c r="I950" s="1"/>
      <c r="J950" s="1"/>
      <c r="K950" s="1"/>
      <c r="L950" s="1"/>
      <c r="M950" s="1"/>
      <c r="N950" s="1"/>
      <c r="O950" s="1"/>
      <c r="P950" s="1"/>
      <c r="Q950" s="1"/>
      <c r="R950" s="1"/>
      <c r="S950" s="1"/>
      <c r="T950" s="1"/>
      <c r="U950" s="1"/>
      <c r="V950" s="1"/>
      <c r="W950" s="1"/>
      <c r="X950" s="1"/>
      <c r="Y950" s="1"/>
      <c r="Z950" s="1"/>
      <c r="AA950" s="1"/>
      <c r="AB950" s="1"/>
    </row>
    <row r="951" spans="5:28" ht="14.25" hidden="1" customHeight="1">
      <c r="E951" s="3"/>
      <c r="F951" s="1"/>
      <c r="G951" s="1"/>
      <c r="H951" s="1"/>
      <c r="I951" s="1"/>
      <c r="J951" s="1"/>
      <c r="K951" s="1"/>
      <c r="L951" s="1"/>
      <c r="M951" s="1"/>
      <c r="N951" s="1"/>
      <c r="O951" s="1"/>
      <c r="P951" s="1"/>
      <c r="Q951" s="1"/>
      <c r="R951" s="1"/>
      <c r="S951" s="1"/>
      <c r="T951" s="1"/>
      <c r="U951" s="1"/>
      <c r="V951" s="1"/>
      <c r="W951" s="1"/>
      <c r="X951" s="1"/>
      <c r="Y951" s="1"/>
      <c r="Z951" s="1"/>
      <c r="AA951" s="1"/>
      <c r="AB951" s="1"/>
    </row>
    <row r="952" spans="5:28" ht="14.25" hidden="1" customHeight="1">
      <c r="E952" s="3"/>
      <c r="F952" s="1"/>
      <c r="G952" s="1"/>
      <c r="H952" s="1"/>
      <c r="I952" s="1"/>
      <c r="J952" s="1"/>
      <c r="K952" s="1"/>
      <c r="L952" s="1"/>
      <c r="M952" s="1"/>
      <c r="N952" s="1"/>
      <c r="O952" s="1"/>
      <c r="P952" s="1"/>
      <c r="Q952" s="1"/>
      <c r="R952" s="1"/>
      <c r="S952" s="1"/>
      <c r="T952" s="1"/>
      <c r="U952" s="1"/>
      <c r="V952" s="1"/>
      <c r="W952" s="1"/>
      <c r="X952" s="1"/>
      <c r="Y952" s="1"/>
      <c r="Z952" s="1"/>
      <c r="AA952" s="1"/>
      <c r="AB952" s="1"/>
    </row>
    <row r="953" spans="5:28" ht="14.25" hidden="1" customHeight="1">
      <c r="E953" s="3"/>
      <c r="F953" s="1"/>
      <c r="G953" s="1"/>
      <c r="H953" s="1"/>
      <c r="I953" s="1"/>
      <c r="J953" s="1"/>
      <c r="K953" s="1"/>
      <c r="L953" s="1"/>
      <c r="M953" s="1"/>
      <c r="N953" s="1"/>
      <c r="O953" s="1"/>
      <c r="P953" s="1"/>
      <c r="Q953" s="1"/>
      <c r="R953" s="1"/>
      <c r="S953" s="1"/>
      <c r="T953" s="1"/>
      <c r="U953" s="1"/>
      <c r="V953" s="1"/>
      <c r="W953" s="1"/>
      <c r="X953" s="1"/>
      <c r="Y953" s="1"/>
      <c r="Z953" s="1"/>
      <c r="AA953" s="1"/>
      <c r="AB953" s="1"/>
    </row>
    <row r="954" spans="5:28" ht="14.25" hidden="1" customHeight="1">
      <c r="E954" s="3"/>
      <c r="F954" s="1"/>
      <c r="G954" s="1"/>
      <c r="H954" s="1"/>
      <c r="I954" s="1"/>
      <c r="J954" s="1"/>
      <c r="K954" s="1"/>
      <c r="L954" s="1"/>
      <c r="M954" s="1"/>
      <c r="N954" s="1"/>
      <c r="O954" s="1"/>
      <c r="P954" s="1"/>
      <c r="Q954" s="1"/>
      <c r="R954" s="1"/>
      <c r="S954" s="1"/>
      <c r="T954" s="1"/>
      <c r="U954" s="1"/>
      <c r="V954" s="1"/>
      <c r="W954" s="1"/>
      <c r="X954" s="1"/>
      <c r="Y954" s="1"/>
      <c r="Z954" s="1"/>
      <c r="AA954" s="1"/>
      <c r="AB954" s="1"/>
    </row>
    <row r="955" spans="5:28" ht="14.25" hidden="1" customHeight="1">
      <c r="E955" s="3"/>
      <c r="F955" s="1"/>
      <c r="G955" s="1"/>
      <c r="H955" s="1"/>
      <c r="I955" s="1"/>
      <c r="J955" s="1"/>
      <c r="K955" s="1"/>
      <c r="L955" s="1"/>
      <c r="M955" s="1"/>
      <c r="N955" s="1"/>
      <c r="O955" s="1"/>
      <c r="P955" s="1"/>
      <c r="Q955" s="1"/>
      <c r="R955" s="1"/>
      <c r="S955" s="1"/>
      <c r="T955" s="1"/>
      <c r="U955" s="1"/>
      <c r="V955" s="1"/>
      <c r="W955" s="1"/>
      <c r="X955" s="1"/>
      <c r="Y955" s="1"/>
      <c r="Z955" s="1"/>
      <c r="AA955" s="1"/>
      <c r="AB955" s="1"/>
    </row>
    <row r="956" spans="5:28" ht="14.25" hidden="1" customHeight="1">
      <c r="E956" s="3"/>
      <c r="F956" s="1"/>
      <c r="G956" s="1"/>
      <c r="H956" s="1"/>
      <c r="I956" s="1"/>
      <c r="J956" s="1"/>
      <c r="K956" s="1"/>
      <c r="L956" s="1"/>
      <c r="M956" s="1"/>
      <c r="N956" s="1"/>
      <c r="O956" s="1"/>
      <c r="P956" s="1"/>
      <c r="Q956" s="1"/>
      <c r="R956" s="1"/>
      <c r="S956" s="1"/>
      <c r="T956" s="1"/>
      <c r="U956" s="1"/>
      <c r="V956" s="1"/>
      <c r="W956" s="1"/>
      <c r="X956" s="1"/>
      <c r="Y956" s="1"/>
      <c r="Z956" s="1"/>
      <c r="AA956" s="1"/>
      <c r="AB956" s="1"/>
    </row>
    <row r="957" spans="5:28" ht="14.25" hidden="1" customHeight="1">
      <c r="E957" s="3"/>
      <c r="F957" s="1"/>
      <c r="G957" s="1"/>
      <c r="H957" s="1"/>
      <c r="I957" s="1"/>
      <c r="J957" s="1"/>
      <c r="K957" s="1"/>
      <c r="L957" s="1"/>
      <c r="M957" s="1"/>
      <c r="N957" s="1"/>
      <c r="O957" s="1"/>
      <c r="P957" s="1"/>
      <c r="Q957" s="1"/>
      <c r="R957" s="1"/>
      <c r="S957" s="1"/>
      <c r="T957" s="1"/>
      <c r="U957" s="1"/>
      <c r="V957" s="1"/>
      <c r="W957" s="1"/>
      <c r="X957" s="1"/>
      <c r="Y957" s="1"/>
      <c r="Z957" s="1"/>
      <c r="AA957" s="1"/>
      <c r="AB957" s="1"/>
    </row>
    <row r="958" spans="5:28" ht="14.25" hidden="1" customHeight="1">
      <c r="E958" s="3"/>
      <c r="F958" s="1"/>
      <c r="G958" s="1"/>
      <c r="H958" s="1"/>
      <c r="I958" s="1"/>
      <c r="J958" s="1"/>
      <c r="K958" s="1"/>
      <c r="L958" s="1"/>
      <c r="M958" s="1"/>
      <c r="N958" s="1"/>
      <c r="O958" s="1"/>
      <c r="P958" s="1"/>
      <c r="Q958" s="1"/>
      <c r="R958" s="1"/>
      <c r="S958" s="1"/>
      <c r="T958" s="1"/>
      <c r="U958" s="1"/>
      <c r="V958" s="1"/>
      <c r="W958" s="1"/>
      <c r="X958" s="1"/>
      <c r="Y958" s="1"/>
      <c r="Z958" s="1"/>
      <c r="AA958" s="1"/>
      <c r="AB958" s="1"/>
    </row>
    <row r="959" spans="5:28" ht="14.25" hidden="1" customHeight="1">
      <c r="E959" s="3"/>
      <c r="F959" s="1"/>
      <c r="G959" s="1"/>
      <c r="H959" s="1"/>
      <c r="I959" s="1"/>
      <c r="J959" s="1"/>
      <c r="K959" s="1"/>
      <c r="L959" s="1"/>
      <c r="M959" s="1"/>
      <c r="N959" s="1"/>
      <c r="O959" s="1"/>
      <c r="P959" s="1"/>
      <c r="Q959" s="1"/>
      <c r="R959" s="1"/>
      <c r="S959" s="1"/>
      <c r="T959" s="1"/>
      <c r="U959" s="1"/>
      <c r="V959" s="1"/>
      <c r="W959" s="1"/>
      <c r="X959" s="1"/>
      <c r="Y959" s="1"/>
      <c r="Z959" s="1"/>
      <c r="AA959" s="1"/>
      <c r="AB959" s="1"/>
    </row>
    <row r="960" spans="5:28" ht="14.25" hidden="1" customHeight="1">
      <c r="E960" s="3"/>
      <c r="F960" s="1"/>
      <c r="G960" s="1"/>
      <c r="H960" s="1"/>
      <c r="I960" s="1"/>
      <c r="J960" s="1"/>
      <c r="K960" s="1"/>
      <c r="L960" s="1"/>
      <c r="M960" s="1"/>
      <c r="N960" s="1"/>
      <c r="O960" s="1"/>
      <c r="P960" s="1"/>
      <c r="Q960" s="1"/>
      <c r="R960" s="1"/>
      <c r="S960" s="1"/>
      <c r="T960" s="1"/>
      <c r="U960" s="1"/>
      <c r="V960" s="1"/>
      <c r="W960" s="1"/>
      <c r="X960" s="1"/>
      <c r="Y960" s="1"/>
      <c r="Z960" s="1"/>
      <c r="AA960" s="1"/>
      <c r="AB960" s="1"/>
    </row>
    <row r="961" spans="5:28" ht="14.25" hidden="1" customHeight="1">
      <c r="E961" s="3"/>
      <c r="F961" s="1"/>
      <c r="G961" s="1"/>
      <c r="H961" s="1"/>
      <c r="I961" s="1"/>
      <c r="J961" s="1"/>
      <c r="K961" s="1"/>
      <c r="L961" s="1"/>
      <c r="M961" s="1"/>
      <c r="N961" s="1"/>
      <c r="O961" s="1"/>
      <c r="P961" s="1"/>
      <c r="Q961" s="1"/>
      <c r="R961" s="1"/>
      <c r="S961" s="1"/>
      <c r="T961" s="1"/>
      <c r="U961" s="1"/>
      <c r="V961" s="1"/>
      <c r="W961" s="1"/>
      <c r="X961" s="1"/>
      <c r="Y961" s="1"/>
      <c r="Z961" s="1"/>
      <c r="AA961" s="1"/>
      <c r="AB961" s="1"/>
    </row>
    <row r="962" spans="5:28" ht="14.25" hidden="1" customHeight="1">
      <c r="E962" s="3"/>
      <c r="F962" s="1"/>
      <c r="G962" s="1"/>
      <c r="H962" s="1"/>
      <c r="I962" s="1"/>
      <c r="J962" s="1"/>
      <c r="K962" s="1"/>
      <c r="L962" s="1"/>
      <c r="M962" s="1"/>
      <c r="N962" s="1"/>
      <c r="O962" s="1"/>
      <c r="P962" s="1"/>
      <c r="Q962" s="1"/>
      <c r="R962" s="1"/>
      <c r="S962" s="1"/>
      <c r="T962" s="1"/>
      <c r="U962" s="1"/>
      <c r="V962" s="1"/>
      <c r="W962" s="1"/>
      <c r="X962" s="1"/>
      <c r="Y962" s="1"/>
      <c r="Z962" s="1"/>
      <c r="AA962" s="1"/>
      <c r="AB962" s="1"/>
    </row>
    <row r="963" spans="5:28" ht="14.25" hidden="1" customHeight="1">
      <c r="E963" s="3"/>
      <c r="F963" s="1"/>
      <c r="G963" s="1"/>
      <c r="H963" s="1"/>
      <c r="I963" s="1"/>
      <c r="J963" s="1"/>
      <c r="K963" s="1"/>
      <c r="L963" s="1"/>
      <c r="M963" s="1"/>
      <c r="N963" s="1"/>
      <c r="O963" s="1"/>
      <c r="P963" s="1"/>
      <c r="Q963" s="1"/>
      <c r="R963" s="1"/>
      <c r="S963" s="1"/>
      <c r="T963" s="1"/>
      <c r="U963" s="1"/>
      <c r="V963" s="1"/>
      <c r="W963" s="1"/>
      <c r="X963" s="1"/>
      <c r="Y963" s="1"/>
      <c r="Z963" s="1"/>
      <c r="AA963" s="1"/>
      <c r="AB963" s="1"/>
    </row>
    <row r="964" spans="5:28" ht="14.25" hidden="1" customHeight="1">
      <c r="E964" s="3"/>
      <c r="F964" s="1"/>
      <c r="G964" s="1"/>
      <c r="H964" s="1"/>
      <c r="I964" s="1"/>
      <c r="J964" s="1"/>
      <c r="K964" s="1"/>
      <c r="L964" s="1"/>
      <c r="M964" s="1"/>
      <c r="N964" s="1"/>
      <c r="O964" s="1"/>
      <c r="P964" s="1"/>
      <c r="Q964" s="1"/>
      <c r="R964" s="1"/>
      <c r="S964" s="1"/>
      <c r="T964" s="1"/>
      <c r="U964" s="1"/>
      <c r="V964" s="1"/>
      <c r="W964" s="1"/>
      <c r="X964" s="1"/>
      <c r="Y964" s="1"/>
      <c r="Z964" s="1"/>
      <c r="AA964" s="1"/>
      <c r="AB964" s="1"/>
    </row>
    <row r="965" spans="5:28" ht="14.25" hidden="1" customHeight="1">
      <c r="E965" s="3"/>
      <c r="F965" s="1"/>
      <c r="G965" s="1"/>
      <c r="H965" s="1"/>
      <c r="I965" s="1"/>
      <c r="J965" s="1"/>
      <c r="K965" s="1"/>
      <c r="L965" s="1"/>
      <c r="M965" s="1"/>
      <c r="N965" s="1"/>
      <c r="O965" s="1"/>
      <c r="P965" s="1"/>
      <c r="Q965" s="1"/>
      <c r="R965" s="1"/>
      <c r="S965" s="1"/>
      <c r="T965" s="1"/>
      <c r="U965" s="1"/>
      <c r="V965" s="1"/>
      <c r="W965" s="1"/>
      <c r="X965" s="1"/>
      <c r="Y965" s="1"/>
      <c r="Z965" s="1"/>
      <c r="AA965" s="1"/>
      <c r="AB965" s="1"/>
    </row>
    <row r="966" spans="5:28" ht="14.25" hidden="1" customHeight="1">
      <c r="E966" s="3"/>
      <c r="F966" s="1"/>
      <c r="G966" s="1"/>
      <c r="H966" s="1"/>
      <c r="I966" s="1"/>
      <c r="J966" s="1"/>
      <c r="K966" s="1"/>
      <c r="L966" s="1"/>
      <c r="M966" s="1"/>
      <c r="N966" s="1"/>
      <c r="O966" s="1"/>
      <c r="P966" s="1"/>
      <c r="Q966" s="1"/>
      <c r="R966" s="1"/>
      <c r="S966" s="1"/>
      <c r="T966" s="1"/>
      <c r="U966" s="1"/>
      <c r="V966" s="1"/>
      <c r="W966" s="1"/>
      <c r="X966" s="1"/>
      <c r="Y966" s="1"/>
      <c r="Z966" s="1"/>
      <c r="AA966" s="1"/>
      <c r="AB966" s="1"/>
    </row>
    <row r="967" spans="5:28" ht="14.25" hidden="1" customHeight="1">
      <c r="E967" s="3"/>
      <c r="F967" s="1"/>
      <c r="G967" s="1"/>
      <c r="H967" s="1"/>
      <c r="I967" s="1"/>
      <c r="J967" s="1"/>
      <c r="K967" s="1"/>
      <c r="L967" s="1"/>
      <c r="M967" s="1"/>
      <c r="N967" s="1"/>
      <c r="O967" s="1"/>
      <c r="P967" s="1"/>
      <c r="Q967" s="1"/>
      <c r="R967" s="1"/>
      <c r="S967" s="1"/>
      <c r="T967" s="1"/>
      <c r="U967" s="1"/>
      <c r="V967" s="1"/>
      <c r="W967" s="1"/>
      <c r="X967" s="1"/>
      <c r="Y967" s="1"/>
      <c r="Z967" s="1"/>
      <c r="AA967" s="1"/>
      <c r="AB967" s="1"/>
    </row>
    <row r="968" spans="5:28" ht="14.25" hidden="1" customHeight="1">
      <c r="E968" s="3"/>
      <c r="F968" s="1"/>
      <c r="G968" s="1"/>
      <c r="H968" s="1"/>
      <c r="I968" s="1"/>
      <c r="J968" s="1"/>
      <c r="K968" s="1"/>
      <c r="L968" s="1"/>
      <c r="M968" s="1"/>
      <c r="N968" s="1"/>
      <c r="O968" s="1"/>
      <c r="P968" s="1"/>
      <c r="Q968" s="1"/>
      <c r="R968" s="1"/>
      <c r="S968" s="1"/>
      <c r="T968" s="1"/>
      <c r="U968" s="1"/>
      <c r="V968" s="1"/>
      <c r="W968" s="1"/>
      <c r="X968" s="1"/>
      <c r="Y968" s="1"/>
      <c r="Z968" s="1"/>
      <c r="AA968" s="1"/>
      <c r="AB968" s="1"/>
    </row>
    <row r="969" spans="5:28" ht="14.25" hidden="1" customHeight="1">
      <c r="E969" s="3"/>
      <c r="F969" s="1"/>
      <c r="G969" s="1"/>
      <c r="H969" s="1"/>
      <c r="I969" s="1"/>
      <c r="J969" s="1"/>
      <c r="K969" s="1"/>
      <c r="L969" s="1"/>
      <c r="M969" s="1"/>
      <c r="N969" s="1"/>
      <c r="O969" s="1"/>
      <c r="P969" s="1"/>
      <c r="Q969" s="1"/>
      <c r="R969" s="1"/>
      <c r="S969" s="1"/>
      <c r="T969" s="1"/>
      <c r="U969" s="1"/>
      <c r="V969" s="1"/>
      <c r="W969" s="1"/>
      <c r="X969" s="1"/>
      <c r="Y969" s="1"/>
      <c r="Z969" s="1"/>
      <c r="AA969" s="1"/>
      <c r="AB969" s="1"/>
    </row>
    <row r="970" spans="5:28" ht="14.25" hidden="1" customHeight="1">
      <c r="E970" s="3"/>
      <c r="F970" s="1"/>
      <c r="G970" s="1"/>
      <c r="H970" s="1"/>
      <c r="I970" s="1"/>
      <c r="J970" s="1"/>
      <c r="K970" s="1"/>
      <c r="L970" s="1"/>
      <c r="M970" s="1"/>
      <c r="N970" s="1"/>
      <c r="O970" s="1"/>
      <c r="P970" s="1"/>
      <c r="Q970" s="1"/>
      <c r="R970" s="1"/>
      <c r="S970" s="1"/>
      <c r="T970" s="1"/>
      <c r="U970" s="1"/>
      <c r="V970" s="1"/>
      <c r="W970" s="1"/>
      <c r="X970" s="1"/>
      <c r="Y970" s="1"/>
      <c r="Z970" s="1"/>
      <c r="AA970" s="1"/>
      <c r="AB970" s="1"/>
    </row>
    <row r="971" spans="5:28" ht="14.25" hidden="1" customHeight="1">
      <c r="E971" s="3"/>
      <c r="F971" s="1"/>
      <c r="G971" s="1"/>
      <c r="H971" s="1"/>
      <c r="I971" s="1"/>
      <c r="J971" s="1"/>
      <c r="K971" s="1"/>
      <c r="L971" s="1"/>
      <c r="M971" s="1"/>
      <c r="N971" s="1"/>
      <c r="O971" s="1"/>
      <c r="P971" s="1"/>
      <c r="Q971" s="1"/>
      <c r="R971" s="1"/>
      <c r="S971" s="1"/>
      <c r="T971" s="1"/>
      <c r="U971" s="1"/>
      <c r="V971" s="1"/>
      <c r="W971" s="1"/>
      <c r="X971" s="1"/>
      <c r="Y971" s="1"/>
      <c r="Z971" s="1"/>
      <c r="AA971" s="1"/>
      <c r="AB971" s="1"/>
    </row>
    <row r="972" spans="5:28" ht="14.25" hidden="1" customHeight="1">
      <c r="E972" s="3"/>
      <c r="F972" s="1"/>
      <c r="G972" s="1"/>
      <c r="H972" s="1"/>
      <c r="I972" s="1"/>
      <c r="J972" s="1"/>
      <c r="K972" s="1"/>
      <c r="L972" s="1"/>
      <c r="M972" s="1"/>
      <c r="N972" s="1"/>
      <c r="O972" s="1"/>
      <c r="P972" s="1"/>
      <c r="Q972" s="1"/>
      <c r="R972" s="1"/>
      <c r="S972" s="1"/>
      <c r="T972" s="1"/>
      <c r="U972" s="1"/>
      <c r="V972" s="1"/>
      <c r="W972" s="1"/>
      <c r="X972" s="1"/>
      <c r="Y972" s="1"/>
      <c r="Z972" s="1"/>
      <c r="AA972" s="1"/>
      <c r="AB972" s="1"/>
    </row>
    <row r="973" spans="5:28" ht="14.25" hidden="1" customHeight="1">
      <c r="E973" s="3"/>
      <c r="F973" s="1"/>
      <c r="G973" s="1"/>
      <c r="H973" s="1"/>
      <c r="I973" s="1"/>
      <c r="J973" s="1"/>
      <c r="K973" s="1"/>
      <c r="L973" s="1"/>
      <c r="M973" s="1"/>
      <c r="N973" s="1"/>
      <c r="O973" s="1"/>
      <c r="P973" s="1"/>
      <c r="Q973" s="1"/>
      <c r="R973" s="1"/>
      <c r="S973" s="1"/>
      <c r="T973" s="1"/>
      <c r="U973" s="1"/>
      <c r="V973" s="1"/>
      <c r="W973" s="1"/>
      <c r="X973" s="1"/>
      <c r="Y973" s="1"/>
      <c r="Z973" s="1"/>
      <c r="AA973" s="1"/>
      <c r="AB973" s="1"/>
    </row>
    <row r="974" spans="5:28" ht="14.25" hidden="1" customHeight="1">
      <c r="E974" s="3"/>
      <c r="F974" s="1"/>
      <c r="G974" s="1"/>
      <c r="H974" s="1"/>
      <c r="I974" s="1"/>
      <c r="J974" s="1"/>
      <c r="K974" s="1"/>
      <c r="L974" s="1"/>
      <c r="M974" s="1"/>
      <c r="N974" s="1"/>
      <c r="O974" s="1"/>
      <c r="P974" s="1"/>
      <c r="Q974" s="1"/>
      <c r="R974" s="1"/>
      <c r="S974" s="1"/>
      <c r="T974" s="1"/>
      <c r="U974" s="1"/>
      <c r="V974" s="1"/>
      <c r="W974" s="1"/>
      <c r="X974" s="1"/>
      <c r="Y974" s="1"/>
      <c r="Z974" s="1"/>
      <c r="AA974" s="1"/>
      <c r="AB974" s="1"/>
    </row>
    <row r="975" spans="5:28" ht="14.25" hidden="1" customHeight="1">
      <c r="E975" s="3"/>
      <c r="F975" s="1"/>
      <c r="G975" s="1"/>
      <c r="H975" s="1"/>
      <c r="I975" s="1"/>
      <c r="J975" s="1"/>
      <c r="K975" s="1"/>
      <c r="L975" s="1"/>
      <c r="M975" s="1"/>
      <c r="N975" s="1"/>
      <c r="O975" s="1"/>
      <c r="P975" s="1"/>
      <c r="Q975" s="1"/>
      <c r="R975" s="1"/>
      <c r="S975" s="1"/>
      <c r="T975" s="1"/>
      <c r="U975" s="1"/>
      <c r="V975" s="1"/>
      <c r="W975" s="1"/>
      <c r="X975" s="1"/>
      <c r="Y975" s="1"/>
      <c r="Z975" s="1"/>
      <c r="AA975" s="1"/>
      <c r="AB975" s="1"/>
    </row>
    <row r="976" spans="5:28" ht="15" hidden="1" customHeight="1">
      <c r="E976" s="3"/>
      <c r="F976" s="1"/>
      <c r="G976" s="1"/>
      <c r="H976" s="1"/>
      <c r="I976" s="1"/>
      <c r="J976" s="1"/>
      <c r="K976" s="1"/>
      <c r="L976" s="1"/>
      <c r="M976" s="1"/>
      <c r="N976" s="1"/>
      <c r="O976" s="1"/>
      <c r="P976" s="1"/>
      <c r="Q976" s="1"/>
      <c r="R976" s="1"/>
    </row>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sheetData>
  <sheetProtection selectLockedCells="1"/>
  <mergeCells count="6">
    <mergeCell ref="H26:S26"/>
    <mergeCell ref="R36:S36"/>
    <mergeCell ref="B27:S35"/>
    <mergeCell ref="B36:Q36"/>
    <mergeCell ref="B2:S2"/>
    <mergeCell ref="K3:Q4"/>
  </mergeCells>
  <dataValidations count="2">
    <dataValidation type="list" allowBlank="1" showInputMessage="1" showErrorMessage="1" sqref="L24" xr:uid="{00000000-0002-0000-0600-000000000000}">
      <formula1>"Yes, No"</formula1>
    </dataValidation>
    <dataValidation type="decimal" operator="greaterThanOrEqual" allowBlank="1" showInputMessage="1" showErrorMessage="1" sqref="K9:K14" xr:uid="{00000000-0002-0000-0600-000001000000}">
      <formula1>0</formula1>
    </dataValidation>
  </dataValidations>
  <printOptions horizontalCentered="1" verticalCentered="1"/>
  <pageMargins left="0" right="0" top="0.11811023622047244" bottom="0.11811023622047244" header="0" footer="0"/>
  <pageSetup paperSize="9" scale="7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7">
    <tabColor theme="7" tint="0.39997558519241921"/>
    <pageSetUpPr fitToPage="1"/>
  </sheetPr>
  <dimension ref="A1:AS1004"/>
  <sheetViews>
    <sheetView showGridLines="0" topLeftCell="A30" zoomScale="115" zoomScaleNormal="115" workbookViewId="0">
      <selection activeCell="C7" sqref="C7:L7"/>
    </sheetView>
  </sheetViews>
  <sheetFormatPr baseColWidth="10" defaultColWidth="0" defaultRowHeight="15" customHeight="1" zeroHeight="1"/>
  <cols>
    <col min="1" max="1" width="3.88671875" style="2" customWidth="1"/>
    <col min="2" max="2" width="0.88671875" style="2" customWidth="1"/>
    <col min="3" max="12" width="4.33203125" style="2" customWidth="1"/>
    <col min="13" max="35" width="3.44140625" style="2" customWidth="1"/>
    <col min="36" max="36" width="0.88671875" style="2" customWidth="1"/>
    <col min="37" max="45" width="3.6640625" style="2" hidden="1" customWidth="1"/>
    <col min="46" max="16384" width="17.33203125" style="2" hidden="1"/>
  </cols>
  <sheetData>
    <row r="1" spans="2:45" ht="7.95" customHeight="1"/>
    <row r="2" spans="2:45" ht="19.5" customHeight="1">
      <c r="B2" s="1348" t="s">
        <v>222</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c r="AD2" s="1349"/>
      <c r="AE2" s="1349"/>
      <c r="AF2" s="1349"/>
      <c r="AG2" s="1349"/>
      <c r="AH2" s="1349"/>
      <c r="AI2" s="1349"/>
      <c r="AJ2" s="1350"/>
      <c r="AK2" s="1"/>
      <c r="AL2" s="1"/>
      <c r="AM2" s="1"/>
      <c r="AN2" s="1"/>
      <c r="AO2" s="1"/>
      <c r="AP2" s="1"/>
      <c r="AQ2" s="1"/>
      <c r="AR2" s="1"/>
      <c r="AS2" s="1"/>
    </row>
    <row r="3" spans="2:45" ht="19.5" customHeight="1">
      <c r="B3" s="146"/>
      <c r="C3" s="92">
        <v>11</v>
      </c>
      <c r="D3" s="93" t="s">
        <v>223</v>
      </c>
      <c r="E3" s="94"/>
      <c r="F3" s="94"/>
      <c r="G3" s="94"/>
      <c r="H3" s="94"/>
      <c r="I3" s="94"/>
      <c r="J3" s="94"/>
      <c r="K3" s="94"/>
      <c r="L3" s="94"/>
      <c r="M3" s="94"/>
      <c r="N3" s="94"/>
      <c r="O3" s="94"/>
      <c r="P3" s="94"/>
      <c r="Q3" s="94"/>
      <c r="R3" s="95"/>
      <c r="S3" s="1135"/>
      <c r="T3" s="1136"/>
      <c r="W3" s="106" t="s">
        <v>169</v>
      </c>
      <c r="Y3" s="104" t="s">
        <v>224</v>
      </c>
      <c r="Z3" s="94"/>
      <c r="AA3" s="94"/>
      <c r="AB3" s="94"/>
      <c r="AC3" s="94"/>
      <c r="AD3" s="94"/>
      <c r="AE3" s="94"/>
      <c r="AF3" s="94"/>
      <c r="AG3" s="94"/>
      <c r="AH3" s="94"/>
      <c r="AI3" s="94"/>
      <c r="AJ3" s="96"/>
      <c r="AK3" s="1"/>
      <c r="AL3" s="1"/>
      <c r="AM3" s="1"/>
      <c r="AN3" s="1"/>
      <c r="AO3" s="1"/>
      <c r="AP3" s="1"/>
      <c r="AQ3" s="1"/>
      <c r="AR3" s="1"/>
      <c r="AS3" s="1" t="s">
        <v>151</v>
      </c>
    </row>
    <row r="4" spans="2:45" ht="19.5" customHeight="1">
      <c r="B4" s="147"/>
      <c r="C4" s="94"/>
      <c r="D4" s="94"/>
      <c r="E4" s="94"/>
      <c r="F4" s="94"/>
      <c r="G4" s="94"/>
      <c r="H4" s="94"/>
      <c r="I4" s="94"/>
      <c r="J4" s="94"/>
      <c r="K4" s="94"/>
      <c r="L4" s="94"/>
      <c r="M4" s="94"/>
      <c r="N4" s="94"/>
      <c r="O4" s="94"/>
      <c r="P4" s="94"/>
      <c r="Q4" s="94"/>
      <c r="R4" s="95"/>
      <c r="S4" s="105"/>
      <c r="T4" s="103"/>
      <c r="U4" s="94"/>
      <c r="V4" s="94"/>
      <c r="W4" s="94"/>
      <c r="X4" s="94"/>
      <c r="Y4" s="94"/>
      <c r="Z4" s="94"/>
      <c r="AA4" s="94"/>
      <c r="AB4" s="94"/>
      <c r="AC4" s="94"/>
      <c r="AD4" s="94"/>
      <c r="AE4" s="94"/>
      <c r="AF4" s="94"/>
      <c r="AG4" s="94"/>
      <c r="AH4" s="94"/>
      <c r="AI4" s="94"/>
      <c r="AJ4" s="96"/>
      <c r="AK4" s="1"/>
      <c r="AL4" s="1"/>
      <c r="AM4" s="1"/>
      <c r="AN4" s="1"/>
      <c r="AO4" s="1"/>
      <c r="AP4" s="1"/>
      <c r="AQ4" s="1"/>
      <c r="AR4" s="1"/>
      <c r="AS4" s="1" t="s">
        <v>121</v>
      </c>
    </row>
    <row r="5" spans="2:45" ht="6" customHeight="1">
      <c r="B5" s="147"/>
      <c r="C5" s="94"/>
      <c r="D5" s="94"/>
      <c r="E5" s="94"/>
      <c r="F5" s="94"/>
      <c r="G5" s="94"/>
      <c r="H5" s="94"/>
      <c r="I5" s="94"/>
      <c r="J5" s="94"/>
      <c r="K5" s="94"/>
      <c r="L5" s="94"/>
      <c r="M5" s="94"/>
      <c r="N5" s="94"/>
      <c r="O5" s="94"/>
      <c r="P5" s="94"/>
      <c r="Q5" s="94"/>
      <c r="R5" s="95"/>
      <c r="S5" s="94"/>
      <c r="T5" s="103"/>
      <c r="U5" s="94"/>
      <c r="V5" s="94"/>
      <c r="W5" s="94"/>
      <c r="X5" s="94"/>
      <c r="Y5" s="94"/>
      <c r="Z5" s="94"/>
      <c r="AA5" s="94"/>
      <c r="AB5" s="94"/>
      <c r="AC5" s="94"/>
      <c r="AD5" s="94"/>
      <c r="AE5" s="94"/>
      <c r="AF5" s="94"/>
      <c r="AG5" s="94"/>
      <c r="AH5" s="94"/>
      <c r="AI5" s="94"/>
      <c r="AJ5" s="96"/>
      <c r="AK5" s="1"/>
      <c r="AL5" s="1"/>
      <c r="AM5" s="1"/>
      <c r="AN5" s="1"/>
      <c r="AO5" s="1"/>
      <c r="AP5" s="1"/>
      <c r="AQ5" s="1"/>
      <c r="AR5" s="1"/>
      <c r="AS5" s="1"/>
    </row>
    <row r="6" spans="2:45" ht="18.45" customHeight="1">
      <c r="B6" s="147"/>
      <c r="C6" s="1337" t="s">
        <v>225</v>
      </c>
      <c r="D6" s="1338"/>
      <c r="E6" s="1338"/>
      <c r="F6" s="1338"/>
      <c r="G6" s="1338"/>
      <c r="H6" s="1338"/>
      <c r="I6" s="1338"/>
      <c r="J6" s="1338"/>
      <c r="K6" s="1338"/>
      <c r="L6" s="1347"/>
      <c r="M6" s="1337" t="s">
        <v>226</v>
      </c>
      <c r="N6" s="1338"/>
      <c r="O6" s="1347"/>
      <c r="P6" s="1337" t="s">
        <v>227</v>
      </c>
      <c r="Q6" s="1338"/>
      <c r="R6" s="1338"/>
      <c r="S6" s="1338"/>
      <c r="T6" s="1347"/>
      <c r="U6" s="1337" t="s">
        <v>228</v>
      </c>
      <c r="V6" s="1338"/>
      <c r="W6" s="1338"/>
      <c r="X6" s="1338"/>
      <c r="Y6" s="1338"/>
      <c r="Z6" s="1339" t="s">
        <v>229</v>
      </c>
      <c r="AA6" s="1268"/>
      <c r="AB6" s="1268"/>
      <c r="AC6" s="1268"/>
      <c r="AD6" s="1268"/>
      <c r="AE6" s="1340"/>
      <c r="AF6" s="1275"/>
      <c r="AG6" s="1275"/>
      <c r="AH6" s="1275"/>
      <c r="AI6" s="1275"/>
      <c r="AJ6" s="96"/>
      <c r="AK6" s="1"/>
      <c r="AL6" s="1"/>
      <c r="AM6" s="1"/>
      <c r="AN6" s="1"/>
      <c r="AO6" s="1"/>
      <c r="AP6" s="1"/>
      <c r="AQ6" s="1"/>
      <c r="AR6" s="1"/>
      <c r="AS6" s="1"/>
    </row>
    <row r="7" spans="2:45" ht="18.45" customHeight="1">
      <c r="B7" s="147"/>
      <c r="C7" s="1341" t="s">
        <v>230</v>
      </c>
      <c r="D7" s="1342"/>
      <c r="E7" s="1342"/>
      <c r="F7" s="1342"/>
      <c r="G7" s="1342"/>
      <c r="H7" s="1342"/>
      <c r="I7" s="1342"/>
      <c r="J7" s="1342"/>
      <c r="K7" s="1342"/>
      <c r="L7" s="1345"/>
      <c r="M7" s="1328"/>
      <c r="N7" s="1329"/>
      <c r="O7" s="1330"/>
      <c r="P7" s="1364"/>
      <c r="Q7" s="1365"/>
      <c r="R7" s="1365"/>
      <c r="S7" s="1365"/>
      <c r="T7" s="1366"/>
      <c r="U7" s="1364"/>
      <c r="V7" s="1365"/>
      <c r="W7" s="1365"/>
      <c r="X7" s="1365"/>
      <c r="Y7" s="1365"/>
      <c r="Z7" s="1367"/>
      <c r="AA7" s="1367"/>
      <c r="AB7" s="1367"/>
      <c r="AC7" s="1367"/>
      <c r="AD7" s="1367"/>
      <c r="AE7" s="1368"/>
      <c r="AF7" s="1368"/>
      <c r="AG7" s="1368"/>
      <c r="AH7" s="1368"/>
      <c r="AI7" s="1368"/>
      <c r="AJ7" s="96"/>
      <c r="AK7" s="1"/>
      <c r="AL7" s="1"/>
      <c r="AM7" s="1"/>
      <c r="AN7" s="1"/>
      <c r="AO7" s="1"/>
      <c r="AP7" s="1"/>
      <c r="AQ7" s="1"/>
      <c r="AR7" s="1"/>
      <c r="AS7" s="1"/>
    </row>
    <row r="8" spans="2:45" ht="18.45" customHeight="1">
      <c r="B8" s="147"/>
      <c r="C8" s="1341" t="s">
        <v>231</v>
      </c>
      <c r="D8" s="1342"/>
      <c r="E8" s="1342"/>
      <c r="F8" s="1342"/>
      <c r="G8" s="1342"/>
      <c r="H8" s="1342"/>
      <c r="I8" s="1342"/>
      <c r="J8" s="1342"/>
      <c r="K8" s="1342"/>
      <c r="L8" s="1345"/>
      <c r="M8" s="1346" t="s">
        <v>232</v>
      </c>
      <c r="N8" s="1273"/>
      <c r="O8" s="1347"/>
      <c r="P8" s="1318"/>
      <c r="Q8" s="1343"/>
      <c r="R8" s="1343"/>
      <c r="S8" s="1343"/>
      <c r="T8" s="1344"/>
      <c r="U8" s="1318"/>
      <c r="V8" s="1343"/>
      <c r="W8" s="1343"/>
      <c r="X8" s="1343"/>
      <c r="Y8" s="1343"/>
      <c r="Z8" s="1320"/>
      <c r="AA8" s="1320"/>
      <c r="AB8" s="1320"/>
      <c r="AC8" s="1320"/>
      <c r="AD8" s="1320"/>
      <c r="AE8" s="1336"/>
      <c r="AF8" s="1336"/>
      <c r="AG8" s="1336"/>
      <c r="AH8" s="1336"/>
      <c r="AI8" s="1336"/>
      <c r="AJ8" s="96"/>
      <c r="AK8" s="1"/>
      <c r="AL8" s="1"/>
      <c r="AN8" s="1"/>
      <c r="AO8" s="1"/>
      <c r="AP8" s="1"/>
      <c r="AQ8" s="1"/>
      <c r="AR8" s="1"/>
      <c r="AS8" s="1"/>
    </row>
    <row r="9" spans="2:45" ht="18.45" customHeight="1">
      <c r="B9" s="147"/>
      <c r="C9" s="1341" t="s">
        <v>233</v>
      </c>
      <c r="D9" s="1342"/>
      <c r="E9" s="1342"/>
      <c r="F9" s="1342"/>
      <c r="G9" s="1342"/>
      <c r="H9" s="1342"/>
      <c r="I9" s="1342"/>
      <c r="J9" s="1342"/>
      <c r="K9" s="1342"/>
      <c r="L9" s="1342"/>
      <c r="M9" s="1240"/>
      <c r="N9" s="1243"/>
      <c r="O9" s="148" t="s">
        <v>234</v>
      </c>
      <c r="P9" s="1318"/>
      <c r="Q9" s="1343"/>
      <c r="R9" s="1343"/>
      <c r="S9" s="1343"/>
      <c r="T9" s="1344"/>
      <c r="U9" s="1318"/>
      <c r="V9" s="1343"/>
      <c r="W9" s="1343"/>
      <c r="X9" s="1343"/>
      <c r="Y9" s="1343"/>
      <c r="Z9" s="1320"/>
      <c r="AA9" s="1320"/>
      <c r="AB9" s="1320"/>
      <c r="AC9" s="1320"/>
      <c r="AD9" s="1320"/>
      <c r="AE9" s="1336"/>
      <c r="AF9" s="1336"/>
      <c r="AG9" s="1336"/>
      <c r="AH9" s="1336"/>
      <c r="AI9" s="1336"/>
      <c r="AJ9" s="96"/>
      <c r="AK9" s="1"/>
      <c r="AL9" s="1"/>
      <c r="AM9" s="1"/>
      <c r="AN9" s="1"/>
      <c r="AO9" s="1"/>
      <c r="AP9" s="1"/>
      <c r="AQ9" s="1"/>
      <c r="AR9" s="1"/>
      <c r="AS9" s="1"/>
    </row>
    <row r="10" spans="2:45" ht="18.45" customHeight="1">
      <c r="B10" s="147"/>
      <c r="C10" s="1341" t="s">
        <v>235</v>
      </c>
      <c r="D10" s="1342"/>
      <c r="E10" s="1342"/>
      <c r="F10" s="1342"/>
      <c r="G10" s="1342"/>
      <c r="H10" s="1342"/>
      <c r="I10" s="1342"/>
      <c r="J10" s="1342"/>
      <c r="K10" s="1342"/>
      <c r="L10" s="1345"/>
      <c r="M10" s="1370" t="s">
        <v>236</v>
      </c>
      <c r="N10" s="1371"/>
      <c r="O10" s="1347"/>
      <c r="P10" s="1318"/>
      <c r="Q10" s="1343"/>
      <c r="R10" s="1343"/>
      <c r="S10" s="1343"/>
      <c r="T10" s="1344"/>
      <c r="U10" s="1318"/>
      <c r="V10" s="1343"/>
      <c r="W10" s="1343"/>
      <c r="X10" s="1343"/>
      <c r="Y10" s="1343"/>
      <c r="Z10" s="1320"/>
      <c r="AA10" s="1320"/>
      <c r="AB10" s="1320"/>
      <c r="AC10" s="1320"/>
      <c r="AD10" s="1320"/>
      <c r="AE10" s="1336"/>
      <c r="AF10" s="1336"/>
      <c r="AG10" s="1336"/>
      <c r="AH10" s="1336"/>
      <c r="AI10" s="1336"/>
      <c r="AJ10" s="96"/>
      <c r="AL10" s="1"/>
      <c r="AM10" s="1"/>
      <c r="AN10" s="1"/>
      <c r="AO10" s="1"/>
      <c r="AP10" s="1"/>
      <c r="AQ10" s="1"/>
      <c r="AR10" s="1"/>
      <c r="AS10" s="1"/>
    </row>
    <row r="11" spans="2:45" ht="18.45" customHeight="1">
      <c r="B11" s="147"/>
      <c r="C11" s="1341" t="s">
        <v>237</v>
      </c>
      <c r="D11" s="1342"/>
      <c r="E11" s="1342"/>
      <c r="F11" s="1342"/>
      <c r="G11" s="1342"/>
      <c r="H11" s="1342"/>
      <c r="I11" s="1342"/>
      <c r="J11" s="1342"/>
      <c r="K11" s="1342"/>
      <c r="L11" s="1345"/>
      <c r="M11" s="1328" t="s">
        <v>236</v>
      </c>
      <c r="N11" s="1338"/>
      <c r="O11" s="1347"/>
      <c r="P11" s="1318"/>
      <c r="Q11" s="1343"/>
      <c r="R11" s="1343"/>
      <c r="S11" s="1343"/>
      <c r="T11" s="1344"/>
      <c r="U11" s="1318"/>
      <c r="V11" s="1343"/>
      <c r="W11" s="1343"/>
      <c r="X11" s="1343"/>
      <c r="Y11" s="1343"/>
      <c r="Z11" s="1320"/>
      <c r="AA11" s="1320"/>
      <c r="AB11" s="1320"/>
      <c r="AC11" s="1320"/>
      <c r="AD11" s="1320"/>
      <c r="AE11" s="1336"/>
      <c r="AF11" s="1336"/>
      <c r="AG11" s="1336"/>
      <c r="AH11" s="1336"/>
      <c r="AI11" s="1336"/>
      <c r="AJ11" s="96"/>
      <c r="AK11" s="1"/>
      <c r="AL11" s="1"/>
      <c r="AM11" s="1"/>
      <c r="AN11" s="1"/>
      <c r="AO11" s="1"/>
      <c r="AP11" s="1"/>
      <c r="AQ11" s="1"/>
      <c r="AR11" s="1"/>
      <c r="AS11" s="1"/>
    </row>
    <row r="12" spans="2:45" ht="18.45" customHeight="1">
      <c r="B12" s="147"/>
      <c r="C12" s="1341" t="s">
        <v>238</v>
      </c>
      <c r="D12" s="1342"/>
      <c r="E12" s="1342"/>
      <c r="F12" s="1342"/>
      <c r="G12" s="1342"/>
      <c r="H12" s="1342"/>
      <c r="I12" s="1342"/>
      <c r="J12" s="1342"/>
      <c r="K12" s="1342"/>
      <c r="L12" s="1345"/>
      <c r="M12" s="1328" t="s">
        <v>236</v>
      </c>
      <c r="N12" s="1338"/>
      <c r="O12" s="1347"/>
      <c r="P12" s="1318"/>
      <c r="Q12" s="1343"/>
      <c r="R12" s="1343"/>
      <c r="S12" s="1343"/>
      <c r="T12" s="1344"/>
      <c r="U12" s="1318"/>
      <c r="V12" s="1343"/>
      <c r="W12" s="1343"/>
      <c r="X12" s="1343"/>
      <c r="Y12" s="1343"/>
      <c r="Z12" s="1320"/>
      <c r="AA12" s="1320"/>
      <c r="AB12" s="1320"/>
      <c r="AC12" s="1320"/>
      <c r="AD12" s="1320"/>
      <c r="AE12" s="1336"/>
      <c r="AF12" s="1336"/>
      <c r="AG12" s="1336"/>
      <c r="AH12" s="1336"/>
      <c r="AI12" s="1336"/>
      <c r="AJ12" s="96"/>
      <c r="AL12" s="1"/>
      <c r="AM12" s="1"/>
      <c r="AN12" s="1"/>
      <c r="AO12" s="1"/>
      <c r="AP12" s="1"/>
      <c r="AQ12" s="1"/>
      <c r="AR12" s="1"/>
      <c r="AS12" s="1"/>
    </row>
    <row r="13" spans="2:45" ht="18.45" customHeight="1">
      <c r="B13" s="147"/>
      <c r="C13" s="1356" t="s">
        <v>239</v>
      </c>
      <c r="D13" s="1273"/>
      <c r="E13" s="1276"/>
      <c r="F13" s="149" t="s">
        <v>136</v>
      </c>
      <c r="G13" s="122"/>
      <c r="H13" s="122"/>
      <c r="I13" s="122"/>
      <c r="J13" s="122"/>
      <c r="K13" s="122"/>
      <c r="L13" s="122"/>
      <c r="M13" s="1328" t="s">
        <v>240</v>
      </c>
      <c r="N13" s="1338"/>
      <c r="O13" s="1347"/>
      <c r="P13" s="1374"/>
      <c r="Q13" s="1375"/>
      <c r="R13" s="1375"/>
      <c r="S13" s="1375"/>
      <c r="T13" s="1376"/>
      <c r="U13" s="1374"/>
      <c r="V13" s="1375"/>
      <c r="W13" s="1375"/>
      <c r="X13" s="1375"/>
      <c r="Y13" s="1376"/>
      <c r="Z13" s="1374"/>
      <c r="AA13" s="1375"/>
      <c r="AB13" s="1375"/>
      <c r="AC13" s="1375"/>
      <c r="AD13" s="1376"/>
      <c r="AE13" s="1372"/>
      <c r="AF13" s="1373"/>
      <c r="AG13" s="1373"/>
      <c r="AH13" s="1373"/>
      <c r="AI13" s="1373"/>
      <c r="AJ13" s="96"/>
      <c r="AK13" s="1"/>
      <c r="AL13" s="1"/>
      <c r="AM13" s="1"/>
      <c r="AN13" s="1"/>
      <c r="AO13" s="1"/>
      <c r="AP13" s="1"/>
      <c r="AQ13" s="1"/>
      <c r="AR13" s="1"/>
      <c r="AS13" s="1"/>
    </row>
    <row r="14" spans="2:45" ht="18.45" customHeight="1">
      <c r="B14" s="147"/>
      <c r="C14" s="1359"/>
      <c r="D14" s="1275"/>
      <c r="E14" s="1277"/>
      <c r="F14" s="149" t="s">
        <v>241</v>
      </c>
      <c r="G14" s="122"/>
      <c r="H14" s="122"/>
      <c r="I14" s="122"/>
      <c r="J14" s="122"/>
      <c r="K14" s="122"/>
      <c r="L14" s="122"/>
      <c r="M14" s="1328" t="s">
        <v>242</v>
      </c>
      <c r="N14" s="1338"/>
      <c r="O14" s="1347"/>
      <c r="P14" s="1374"/>
      <c r="Q14" s="1375"/>
      <c r="R14" s="1375"/>
      <c r="S14" s="1375"/>
      <c r="T14" s="1376"/>
      <c r="U14" s="1374"/>
      <c r="V14" s="1375"/>
      <c r="W14" s="1375"/>
      <c r="X14" s="1375"/>
      <c r="Y14" s="1376"/>
      <c r="Z14" s="1374"/>
      <c r="AA14" s="1375"/>
      <c r="AB14" s="1375"/>
      <c r="AC14" s="1375"/>
      <c r="AD14" s="1376"/>
      <c r="AE14" s="1372"/>
      <c r="AF14" s="1373"/>
      <c r="AG14" s="1373"/>
      <c r="AH14" s="1373"/>
      <c r="AI14" s="1373"/>
      <c r="AJ14" s="96"/>
      <c r="AK14" s="1"/>
      <c r="AL14" s="1"/>
      <c r="AM14" s="1"/>
      <c r="AN14" s="1"/>
      <c r="AO14" s="1"/>
      <c r="AP14" s="1"/>
      <c r="AQ14" s="1"/>
      <c r="AR14" s="1"/>
      <c r="AS14" s="1"/>
    </row>
    <row r="15" spans="2:45" ht="18.45" customHeight="1">
      <c r="B15" s="147"/>
      <c r="C15" s="1274"/>
      <c r="D15" s="1377"/>
      <c r="E15" s="1277"/>
      <c r="F15" s="149" t="s">
        <v>138</v>
      </c>
      <c r="G15" s="122"/>
      <c r="H15" s="122"/>
      <c r="I15" s="122"/>
      <c r="J15" s="122"/>
      <c r="K15" s="122"/>
      <c r="L15" s="122"/>
      <c r="M15" s="1328" t="s">
        <v>240</v>
      </c>
      <c r="N15" s="1338"/>
      <c r="O15" s="1347"/>
      <c r="P15" s="1374"/>
      <c r="Q15" s="1375"/>
      <c r="R15" s="1375"/>
      <c r="S15" s="1375"/>
      <c r="T15" s="1376"/>
      <c r="U15" s="1374"/>
      <c r="V15" s="1375"/>
      <c r="W15" s="1375"/>
      <c r="X15" s="1375"/>
      <c r="Y15" s="1376"/>
      <c r="Z15" s="1374"/>
      <c r="AA15" s="1375"/>
      <c r="AB15" s="1375"/>
      <c r="AC15" s="1375"/>
      <c r="AD15" s="1376"/>
      <c r="AE15" s="1372"/>
      <c r="AF15" s="1373"/>
      <c r="AG15" s="1373"/>
      <c r="AH15" s="1373"/>
      <c r="AI15" s="1373"/>
      <c r="AJ15" s="96"/>
      <c r="AK15" s="1"/>
      <c r="AL15" s="1"/>
      <c r="AM15" s="1"/>
      <c r="AN15" s="1"/>
      <c r="AO15" s="1"/>
      <c r="AP15" s="1"/>
      <c r="AQ15" s="1"/>
      <c r="AR15" s="1"/>
      <c r="AS15" s="1"/>
    </row>
    <row r="16" spans="2:45" ht="18.45" customHeight="1">
      <c r="B16" s="147"/>
      <c r="C16" s="1274"/>
      <c r="D16" s="1275"/>
      <c r="E16" s="1277"/>
      <c r="F16" s="150" t="s">
        <v>140</v>
      </c>
      <c r="G16" s="126"/>
      <c r="H16" s="126"/>
      <c r="I16" s="126"/>
      <c r="J16" s="126"/>
      <c r="K16" s="126"/>
      <c r="L16" s="126"/>
      <c r="M16" s="1328" t="s">
        <v>240</v>
      </c>
      <c r="N16" s="1338"/>
      <c r="O16" s="1347"/>
      <c r="P16" s="1374"/>
      <c r="Q16" s="1375"/>
      <c r="R16" s="1375"/>
      <c r="S16" s="1375"/>
      <c r="T16" s="1376"/>
      <c r="U16" s="1374"/>
      <c r="V16" s="1375"/>
      <c r="W16" s="1375"/>
      <c r="X16" s="1375"/>
      <c r="Y16" s="1376"/>
      <c r="Z16" s="1374"/>
      <c r="AA16" s="1375"/>
      <c r="AB16" s="1375"/>
      <c r="AC16" s="1375"/>
      <c r="AD16" s="1376"/>
      <c r="AE16" s="1372"/>
      <c r="AF16" s="1373"/>
      <c r="AG16" s="1373"/>
      <c r="AH16" s="1373"/>
      <c r="AI16" s="1373"/>
      <c r="AJ16" s="96"/>
      <c r="AK16" s="1"/>
      <c r="AL16" s="1"/>
      <c r="AM16" s="1"/>
      <c r="AN16" s="1"/>
      <c r="AO16" s="1"/>
      <c r="AP16" s="1"/>
      <c r="AQ16" s="1"/>
      <c r="AR16" s="1"/>
      <c r="AS16" s="1"/>
    </row>
    <row r="17" spans="2:45" ht="18.45" customHeight="1">
      <c r="B17" s="147"/>
      <c r="C17" s="1322" t="s">
        <v>243</v>
      </c>
      <c r="D17" s="1351"/>
      <c r="E17" s="151" t="s">
        <v>244</v>
      </c>
      <c r="F17" s="131"/>
      <c r="G17" s="130"/>
      <c r="H17" s="130"/>
      <c r="I17" s="130"/>
      <c r="J17" s="130"/>
      <c r="K17" s="130"/>
      <c r="L17" s="132"/>
      <c r="M17" s="1388" t="s">
        <v>245</v>
      </c>
      <c r="N17" s="1273"/>
      <c r="O17" s="1276"/>
      <c r="P17" s="1384"/>
      <c r="Q17" s="1382"/>
      <c r="R17" s="1382"/>
      <c r="S17" s="1382"/>
      <c r="T17" s="1383"/>
      <c r="U17" s="1384"/>
      <c r="V17" s="1385"/>
      <c r="W17" s="1385"/>
      <c r="X17" s="1385"/>
      <c r="Y17" s="1385"/>
      <c r="Z17" s="1386"/>
      <c r="AA17" s="1387"/>
      <c r="AB17" s="1387"/>
      <c r="AC17" s="1387"/>
      <c r="AD17" s="1387"/>
      <c r="AE17" s="1372"/>
      <c r="AF17" s="1373"/>
      <c r="AG17" s="1373"/>
      <c r="AH17" s="1373"/>
      <c r="AI17" s="1373"/>
      <c r="AJ17" s="96"/>
      <c r="AK17" s="1"/>
      <c r="AL17" s="1"/>
      <c r="AM17" s="1"/>
      <c r="AN17" s="1"/>
      <c r="AO17" s="1"/>
      <c r="AP17" s="1"/>
      <c r="AQ17" s="1"/>
      <c r="AR17" s="1"/>
      <c r="AS17" s="1"/>
    </row>
    <row r="18" spans="2:45" ht="18.45" customHeight="1">
      <c r="B18" s="147"/>
      <c r="C18" s="1324"/>
      <c r="D18" s="1352"/>
      <c r="E18" s="151" t="s">
        <v>246</v>
      </c>
      <c r="F18" s="119"/>
      <c r="G18" s="141"/>
      <c r="H18" s="141"/>
      <c r="I18" s="141"/>
      <c r="J18" s="141"/>
      <c r="K18" s="141"/>
      <c r="L18" s="141"/>
      <c r="M18" s="1380" t="s">
        <v>245</v>
      </c>
      <c r="N18" s="1268"/>
      <c r="O18" s="1268"/>
      <c r="P18" s="1381"/>
      <c r="Q18" s="1382"/>
      <c r="R18" s="1382"/>
      <c r="S18" s="1382"/>
      <c r="T18" s="1383"/>
      <c r="U18" s="1384"/>
      <c r="V18" s="1385"/>
      <c r="W18" s="1385"/>
      <c r="X18" s="1385"/>
      <c r="Y18" s="1385"/>
      <c r="Z18" s="1386"/>
      <c r="AA18" s="1387"/>
      <c r="AB18" s="1387"/>
      <c r="AC18" s="1387"/>
      <c r="AD18" s="1387"/>
      <c r="AE18" s="1372"/>
      <c r="AF18" s="1373"/>
      <c r="AG18" s="1373"/>
      <c r="AH18" s="1373"/>
      <c r="AI18" s="1373"/>
      <c r="AJ18" s="96"/>
      <c r="AK18" s="1"/>
      <c r="AL18" s="1"/>
      <c r="AM18" s="1"/>
      <c r="AN18" s="1"/>
      <c r="AO18" s="1"/>
      <c r="AP18" s="1"/>
      <c r="AQ18" s="1"/>
      <c r="AR18" s="1"/>
      <c r="AS18" s="1"/>
    </row>
    <row r="19" spans="2:45" ht="18.45" customHeight="1">
      <c r="B19" s="147"/>
      <c r="C19" s="1324"/>
      <c r="D19" s="1352"/>
      <c r="E19" s="151" t="s">
        <v>247</v>
      </c>
      <c r="F19" s="119"/>
      <c r="G19" s="122"/>
      <c r="H19" s="122"/>
      <c r="I19" s="122"/>
      <c r="J19" s="122"/>
      <c r="K19" s="122"/>
      <c r="L19" s="122"/>
      <c r="M19" s="1380" t="s">
        <v>245</v>
      </c>
      <c r="N19" s="1268"/>
      <c r="O19" s="1268"/>
      <c r="P19" s="1381"/>
      <c r="Q19" s="1382"/>
      <c r="R19" s="1382"/>
      <c r="S19" s="1382"/>
      <c r="T19" s="1383"/>
      <c r="U19" s="1384"/>
      <c r="V19" s="1385"/>
      <c r="W19" s="1385"/>
      <c r="X19" s="1385"/>
      <c r="Y19" s="1385"/>
      <c r="Z19" s="1386"/>
      <c r="AA19" s="1387"/>
      <c r="AB19" s="1387"/>
      <c r="AC19" s="1387"/>
      <c r="AD19" s="1387"/>
      <c r="AE19" s="1372"/>
      <c r="AF19" s="1373"/>
      <c r="AG19" s="1373"/>
      <c r="AH19" s="1373"/>
      <c r="AI19" s="1373"/>
      <c r="AJ19" s="96"/>
      <c r="AK19" s="1"/>
      <c r="AL19" s="1"/>
      <c r="AM19" s="1"/>
      <c r="AN19" s="1"/>
      <c r="AO19" s="1"/>
      <c r="AP19" s="1"/>
      <c r="AQ19" s="1"/>
      <c r="AR19" s="1"/>
      <c r="AS19" s="1"/>
    </row>
    <row r="20" spans="2:45" ht="18.45" customHeight="1">
      <c r="B20" s="147"/>
      <c r="C20" s="1324"/>
      <c r="D20" s="1352"/>
      <c r="E20" s="151" t="s">
        <v>248</v>
      </c>
      <c r="F20" s="119"/>
      <c r="G20" s="122"/>
      <c r="H20" s="122"/>
      <c r="I20" s="122"/>
      <c r="J20" s="122"/>
      <c r="K20" s="122"/>
      <c r="L20" s="122"/>
      <c r="M20" s="1370" t="s">
        <v>217</v>
      </c>
      <c r="N20" s="1371"/>
      <c r="O20" s="1389"/>
      <c r="P20" s="1318"/>
      <c r="Q20" s="1378"/>
      <c r="R20" s="1378"/>
      <c r="S20" s="1378"/>
      <c r="T20" s="1379"/>
      <c r="U20" s="1318"/>
      <c r="V20" s="1319"/>
      <c r="W20" s="1319"/>
      <c r="X20" s="1319"/>
      <c r="Y20" s="1319"/>
      <c r="Z20" s="1320"/>
      <c r="AA20" s="1321"/>
      <c r="AB20" s="1321"/>
      <c r="AC20" s="1321"/>
      <c r="AD20" s="1321"/>
      <c r="AE20" s="1336"/>
      <c r="AF20" s="1369"/>
      <c r="AG20" s="1369"/>
      <c r="AH20" s="1369"/>
      <c r="AI20" s="1369"/>
      <c r="AJ20" s="96"/>
      <c r="AK20" s="1"/>
      <c r="AL20" s="1"/>
      <c r="AM20" s="1"/>
      <c r="AN20" s="1"/>
      <c r="AO20" s="1"/>
      <c r="AP20" s="1"/>
      <c r="AQ20" s="1"/>
      <c r="AR20" s="1"/>
      <c r="AS20" s="1"/>
    </row>
    <row r="21" spans="2:45" ht="18.45" customHeight="1">
      <c r="B21" s="147"/>
      <c r="C21" s="1324"/>
      <c r="D21" s="1352"/>
      <c r="E21" s="151" t="s">
        <v>249</v>
      </c>
      <c r="F21" s="119"/>
      <c r="G21" s="122"/>
      <c r="H21" s="122"/>
      <c r="I21" s="122"/>
      <c r="J21" s="122"/>
      <c r="K21" s="122"/>
      <c r="L21" s="122"/>
      <c r="M21" s="1328" t="s">
        <v>217</v>
      </c>
      <c r="N21" s="1338"/>
      <c r="O21" s="1347"/>
      <c r="P21" s="1318"/>
      <c r="Q21" s="1378"/>
      <c r="R21" s="1378"/>
      <c r="S21" s="1378"/>
      <c r="T21" s="1379"/>
      <c r="U21" s="1318"/>
      <c r="V21" s="1319"/>
      <c r="W21" s="1319"/>
      <c r="X21" s="1319"/>
      <c r="Y21" s="1319"/>
      <c r="Z21" s="1320"/>
      <c r="AA21" s="1321"/>
      <c r="AB21" s="1321"/>
      <c r="AC21" s="1321"/>
      <c r="AD21" s="1321"/>
      <c r="AE21" s="1336"/>
      <c r="AF21" s="1369"/>
      <c r="AG21" s="1369"/>
      <c r="AH21" s="1369"/>
      <c r="AI21" s="1369"/>
      <c r="AJ21" s="96"/>
      <c r="AK21" s="1"/>
      <c r="AL21" s="1"/>
      <c r="AM21" s="1"/>
      <c r="AN21" s="1"/>
      <c r="AO21" s="1"/>
      <c r="AP21" s="1"/>
      <c r="AQ21" s="1"/>
      <c r="AR21" s="1"/>
      <c r="AS21" s="1"/>
    </row>
    <row r="22" spans="2:45" ht="18.45" customHeight="1">
      <c r="B22" s="147"/>
      <c r="C22" s="1324"/>
      <c r="D22" s="1352"/>
      <c r="E22" s="151" t="s">
        <v>250</v>
      </c>
      <c r="F22" s="119"/>
      <c r="G22" s="122"/>
      <c r="H22" s="122"/>
      <c r="I22" s="122"/>
      <c r="J22" s="122"/>
      <c r="K22" s="122"/>
      <c r="L22" s="122"/>
      <c r="M22" s="1346" t="s">
        <v>217</v>
      </c>
      <c r="N22" s="1273"/>
      <c r="O22" s="1347"/>
      <c r="P22" s="1318"/>
      <c r="Q22" s="1378"/>
      <c r="R22" s="1378"/>
      <c r="S22" s="1378"/>
      <c r="T22" s="1379"/>
      <c r="U22" s="1318"/>
      <c r="V22" s="1319"/>
      <c r="W22" s="1319"/>
      <c r="X22" s="1319"/>
      <c r="Y22" s="1319"/>
      <c r="Z22" s="1320"/>
      <c r="AA22" s="1321"/>
      <c r="AB22" s="1321"/>
      <c r="AC22" s="1321"/>
      <c r="AD22" s="1321"/>
      <c r="AE22" s="1336"/>
      <c r="AF22" s="1369"/>
      <c r="AG22" s="1369"/>
      <c r="AH22" s="1369"/>
      <c r="AI22" s="1369"/>
      <c r="AJ22" s="96"/>
      <c r="AK22" s="1"/>
      <c r="AL22" s="1"/>
      <c r="AM22" s="1"/>
      <c r="AN22" s="1"/>
      <c r="AO22" s="1"/>
      <c r="AP22" s="1"/>
      <c r="AQ22" s="1"/>
      <c r="AR22" s="1"/>
      <c r="AS22" s="1"/>
    </row>
    <row r="23" spans="2:45" ht="18.45" customHeight="1">
      <c r="B23" s="147"/>
      <c r="C23" s="1324"/>
      <c r="D23" s="1352"/>
      <c r="E23" s="151" t="s">
        <v>251</v>
      </c>
      <c r="F23" s="119"/>
      <c r="G23" s="122"/>
      <c r="H23" s="122"/>
      <c r="I23" s="122"/>
      <c r="J23" s="122"/>
      <c r="K23" s="122"/>
      <c r="L23" s="122"/>
      <c r="M23" s="1240"/>
      <c r="N23" s="1243"/>
      <c r="O23" s="148" t="s">
        <v>252</v>
      </c>
      <c r="P23" s="1318"/>
      <c r="Q23" s="1378"/>
      <c r="R23" s="1378"/>
      <c r="S23" s="1378"/>
      <c r="T23" s="1379"/>
      <c r="U23" s="1318"/>
      <c r="V23" s="1319"/>
      <c r="W23" s="1319"/>
      <c r="X23" s="1319"/>
      <c r="Y23" s="1319"/>
      <c r="Z23" s="1320"/>
      <c r="AA23" s="1321"/>
      <c r="AB23" s="1321"/>
      <c r="AC23" s="1321"/>
      <c r="AD23" s="1321"/>
      <c r="AE23" s="1336"/>
      <c r="AF23" s="1369"/>
      <c r="AG23" s="1369"/>
      <c r="AH23" s="1369"/>
      <c r="AI23" s="1369"/>
      <c r="AJ23" s="96"/>
      <c r="AK23" s="1"/>
      <c r="AL23" s="1"/>
      <c r="AM23" s="1"/>
      <c r="AN23" s="1"/>
      <c r="AO23" s="1"/>
      <c r="AP23" s="1"/>
      <c r="AQ23" s="1"/>
      <c r="AR23" s="1"/>
      <c r="AS23" s="1"/>
    </row>
    <row r="24" spans="2:45" ht="18.45" customHeight="1">
      <c r="B24" s="147"/>
      <c r="C24" s="1324"/>
      <c r="D24" s="1352"/>
      <c r="E24" s="128" t="s">
        <v>253</v>
      </c>
      <c r="F24" s="119"/>
      <c r="G24" s="126"/>
      <c r="H24" s="126"/>
      <c r="I24" s="126"/>
      <c r="J24" s="126"/>
      <c r="K24" s="126"/>
      <c r="L24" s="126"/>
      <c r="M24" s="1240"/>
      <c r="N24" s="1243"/>
      <c r="O24" s="148" t="s">
        <v>252</v>
      </c>
      <c r="P24" s="1318"/>
      <c r="Q24" s="1378"/>
      <c r="R24" s="1378"/>
      <c r="S24" s="1378"/>
      <c r="T24" s="1379"/>
      <c r="U24" s="1318"/>
      <c r="V24" s="1319"/>
      <c r="W24" s="1319"/>
      <c r="X24" s="1319"/>
      <c r="Y24" s="1319"/>
      <c r="Z24" s="1320"/>
      <c r="AA24" s="1321"/>
      <c r="AB24" s="1321"/>
      <c r="AC24" s="1321"/>
      <c r="AD24" s="1321"/>
      <c r="AE24" s="1336"/>
      <c r="AF24" s="1369"/>
      <c r="AG24" s="1369"/>
      <c r="AH24" s="1369"/>
      <c r="AI24" s="1369"/>
      <c r="AJ24" s="96"/>
      <c r="AK24" s="1"/>
      <c r="AL24" s="1"/>
      <c r="AM24" s="1"/>
      <c r="AN24" s="1"/>
      <c r="AO24" s="1"/>
      <c r="AP24" s="1"/>
      <c r="AQ24" s="1"/>
      <c r="AR24" s="1"/>
      <c r="AS24" s="1"/>
    </row>
    <row r="25" spans="2:45" ht="18.45" customHeight="1">
      <c r="B25" s="147"/>
      <c r="C25" s="1324"/>
      <c r="D25" s="1352"/>
      <c r="E25" s="151" t="s">
        <v>254</v>
      </c>
      <c r="F25" s="131"/>
      <c r="G25" s="130"/>
      <c r="H25" s="130"/>
      <c r="I25" s="130"/>
      <c r="J25" s="130"/>
      <c r="K25" s="130"/>
      <c r="L25" s="132"/>
      <c r="M25" s="1240"/>
      <c r="N25" s="1243"/>
      <c r="O25" s="148" t="s">
        <v>252</v>
      </c>
      <c r="P25" s="1318"/>
      <c r="Q25" s="1378"/>
      <c r="R25" s="1378"/>
      <c r="S25" s="1378"/>
      <c r="T25" s="1379"/>
      <c r="U25" s="1318"/>
      <c r="V25" s="1378"/>
      <c r="W25" s="1378"/>
      <c r="X25" s="1378"/>
      <c r="Y25" s="1319"/>
      <c r="Z25" s="1320"/>
      <c r="AA25" s="1321"/>
      <c r="AB25" s="1321"/>
      <c r="AC25" s="1321"/>
      <c r="AD25" s="1321"/>
      <c r="AE25" s="1336"/>
      <c r="AF25" s="1369"/>
      <c r="AG25" s="1369"/>
      <c r="AH25" s="1369"/>
      <c r="AI25" s="1369"/>
      <c r="AJ25" s="96"/>
      <c r="AK25" s="1"/>
      <c r="AL25" s="1"/>
      <c r="AM25" s="1"/>
      <c r="AN25" s="1"/>
      <c r="AO25" s="1"/>
      <c r="AP25" s="1"/>
      <c r="AQ25" s="1"/>
      <c r="AR25" s="1"/>
      <c r="AS25" s="1"/>
    </row>
    <row r="26" spans="2:45" ht="18.45" hidden="1" customHeight="1">
      <c r="B26" s="147"/>
      <c r="C26" s="133" t="s">
        <v>255</v>
      </c>
      <c r="D26" s="130"/>
      <c r="E26" s="130"/>
      <c r="F26" s="130"/>
      <c r="G26" s="130"/>
      <c r="H26" s="130"/>
      <c r="I26" s="130"/>
      <c r="J26" s="130"/>
      <c r="K26" s="130"/>
      <c r="L26" s="130"/>
      <c r="M26" s="1390" t="s">
        <v>217</v>
      </c>
      <c r="N26" s="1391"/>
      <c r="O26" s="1392"/>
      <c r="P26" s="1393"/>
      <c r="Q26" s="1343"/>
      <c r="R26" s="1343"/>
      <c r="S26" s="1343"/>
      <c r="T26" s="1344"/>
      <c r="U26" s="1318"/>
      <c r="V26" s="1343"/>
      <c r="W26" s="1343"/>
      <c r="X26" s="1343"/>
      <c r="Y26" s="1343"/>
      <c r="Z26" s="1320"/>
      <c r="AA26" s="1320"/>
      <c r="AB26" s="1320"/>
      <c r="AC26" s="1320"/>
      <c r="AD26" s="1320"/>
      <c r="AE26" s="1336"/>
      <c r="AF26" s="1336"/>
      <c r="AG26" s="1336"/>
      <c r="AH26" s="1336"/>
      <c r="AI26" s="1336"/>
      <c r="AJ26" s="96"/>
      <c r="AK26" s="1"/>
      <c r="AL26" s="1"/>
      <c r="AM26" s="1"/>
      <c r="AN26" s="1"/>
      <c r="AO26" s="1"/>
      <c r="AP26" s="1"/>
      <c r="AQ26" s="1"/>
      <c r="AR26" s="1"/>
      <c r="AS26" s="1"/>
    </row>
    <row r="27" spans="2:45" ht="18.45" customHeight="1">
      <c r="B27" s="147"/>
      <c r="C27" s="1322" t="s">
        <v>256</v>
      </c>
      <c r="D27" s="1323"/>
      <c r="E27" s="152" t="s">
        <v>257</v>
      </c>
      <c r="F27" s="152"/>
      <c r="G27" s="152"/>
      <c r="H27" s="152"/>
      <c r="I27" s="152"/>
      <c r="J27" s="152"/>
      <c r="K27" s="152"/>
      <c r="L27" s="152"/>
      <c r="M27" s="1394" t="s">
        <v>217</v>
      </c>
      <c r="N27" s="1338"/>
      <c r="O27" s="1395"/>
      <c r="P27" s="1318"/>
      <c r="Q27" s="1378"/>
      <c r="R27" s="1378"/>
      <c r="S27" s="1378"/>
      <c r="T27" s="1379"/>
      <c r="U27" s="1318"/>
      <c r="V27" s="1378"/>
      <c r="W27" s="1378"/>
      <c r="X27" s="1378"/>
      <c r="Y27" s="1319"/>
      <c r="Z27" s="1320"/>
      <c r="AA27" s="1321"/>
      <c r="AB27" s="1321"/>
      <c r="AC27" s="1321"/>
      <c r="AD27" s="1321"/>
      <c r="AE27" s="1336"/>
      <c r="AF27" s="1369"/>
      <c r="AG27" s="1369"/>
      <c r="AH27" s="1369"/>
      <c r="AI27" s="1369"/>
      <c r="AJ27" s="96"/>
      <c r="AK27" s="1"/>
      <c r="AL27" s="1"/>
      <c r="AM27" s="1"/>
      <c r="AN27" s="1"/>
      <c r="AO27" s="1"/>
      <c r="AP27" s="1"/>
      <c r="AQ27" s="1"/>
      <c r="AR27" s="1"/>
      <c r="AS27" s="1"/>
    </row>
    <row r="28" spans="2:45" ht="18.45" customHeight="1">
      <c r="B28" s="147"/>
      <c r="C28" s="1324"/>
      <c r="D28" s="1325"/>
      <c r="E28" s="149" t="s">
        <v>258</v>
      </c>
      <c r="F28" s="149"/>
      <c r="G28" s="149"/>
      <c r="H28" s="149"/>
      <c r="I28" s="149"/>
      <c r="J28" s="149"/>
      <c r="K28" s="149"/>
      <c r="L28" s="149"/>
      <c r="M28" s="1394" t="s">
        <v>217</v>
      </c>
      <c r="N28" s="1338"/>
      <c r="O28" s="1395"/>
      <c r="P28" s="1318"/>
      <c r="Q28" s="1378"/>
      <c r="R28" s="1378"/>
      <c r="S28" s="1378"/>
      <c r="T28" s="1379"/>
      <c r="U28" s="1318"/>
      <c r="V28" s="1378"/>
      <c r="W28" s="1378"/>
      <c r="X28" s="1378"/>
      <c r="Y28" s="1319"/>
      <c r="Z28" s="1320"/>
      <c r="AA28" s="1321"/>
      <c r="AB28" s="1321"/>
      <c r="AC28" s="1321"/>
      <c r="AD28" s="1321"/>
      <c r="AE28" s="1336"/>
      <c r="AF28" s="1369"/>
      <c r="AG28" s="1369"/>
      <c r="AH28" s="1369"/>
      <c r="AI28" s="1369"/>
      <c r="AJ28" s="96"/>
      <c r="AK28" s="1"/>
      <c r="AL28" s="1"/>
      <c r="AM28" s="1"/>
      <c r="AN28" s="1"/>
      <c r="AO28" s="1"/>
      <c r="AP28" s="1"/>
      <c r="AQ28" s="1"/>
      <c r="AR28" s="1"/>
      <c r="AS28" s="1"/>
    </row>
    <row r="29" spans="2:45" ht="18.45" customHeight="1">
      <c r="B29" s="147"/>
      <c r="C29" s="1324"/>
      <c r="D29" s="1325"/>
      <c r="E29" s="149" t="s">
        <v>259</v>
      </c>
      <c r="F29" s="149"/>
      <c r="G29" s="149"/>
      <c r="H29" s="149"/>
      <c r="I29" s="149"/>
      <c r="J29" s="149"/>
      <c r="K29" s="149"/>
      <c r="L29" s="149"/>
      <c r="M29" s="1394" t="s">
        <v>217</v>
      </c>
      <c r="N29" s="1338"/>
      <c r="O29" s="1395"/>
      <c r="P29" s="1318"/>
      <c r="Q29" s="1378"/>
      <c r="R29" s="1378"/>
      <c r="S29" s="1378"/>
      <c r="T29" s="1379"/>
      <c r="U29" s="1318"/>
      <c r="V29" s="1378"/>
      <c r="W29" s="1378"/>
      <c r="X29" s="1378"/>
      <c r="Y29" s="1319"/>
      <c r="Z29" s="1320"/>
      <c r="AA29" s="1321"/>
      <c r="AB29" s="1321"/>
      <c r="AC29" s="1321"/>
      <c r="AD29" s="1321"/>
      <c r="AE29" s="1336"/>
      <c r="AF29" s="1369"/>
      <c r="AG29" s="1369"/>
      <c r="AH29" s="1369"/>
      <c r="AI29" s="1369"/>
      <c r="AJ29" s="96"/>
      <c r="AK29" s="1"/>
      <c r="AL29" s="1"/>
      <c r="AM29" s="1"/>
      <c r="AN29" s="1"/>
      <c r="AO29" s="1"/>
      <c r="AP29" s="1"/>
      <c r="AQ29" s="1"/>
      <c r="AR29" s="1"/>
      <c r="AS29" s="1"/>
    </row>
    <row r="30" spans="2:45" ht="18.45" customHeight="1">
      <c r="B30" s="147"/>
      <c r="C30" s="1324"/>
      <c r="D30" s="1325"/>
      <c r="E30" s="149" t="s">
        <v>260</v>
      </c>
      <c r="F30" s="149"/>
      <c r="G30" s="149"/>
      <c r="H30" s="149"/>
      <c r="I30" s="149"/>
      <c r="J30" s="149"/>
      <c r="K30" s="149"/>
      <c r="L30" s="149"/>
      <c r="M30" s="1394" t="s">
        <v>217</v>
      </c>
      <c r="N30" s="1338"/>
      <c r="O30" s="1395"/>
      <c r="P30" s="1328">
        <v>100</v>
      </c>
      <c r="Q30" s="1273"/>
      <c r="R30" s="1273"/>
      <c r="S30" s="1273"/>
      <c r="T30" s="1347"/>
      <c r="U30" s="1328">
        <v>100</v>
      </c>
      <c r="V30" s="1273"/>
      <c r="W30" s="1273"/>
      <c r="X30" s="1273"/>
      <c r="Y30" s="1338"/>
      <c r="Z30" s="1380">
        <v>100</v>
      </c>
      <c r="AA30" s="1268"/>
      <c r="AB30" s="1268"/>
      <c r="AC30" s="1268"/>
      <c r="AD30" s="1268"/>
      <c r="AE30" s="1396"/>
      <c r="AF30" s="1275"/>
      <c r="AG30" s="1275"/>
      <c r="AH30" s="1275"/>
      <c r="AI30" s="1275"/>
      <c r="AJ30" s="96"/>
      <c r="AK30" s="1"/>
      <c r="AL30" s="1"/>
      <c r="AM30" s="1"/>
      <c r="AN30" s="1"/>
      <c r="AO30" s="1"/>
      <c r="AP30" s="1"/>
      <c r="AQ30" s="1"/>
      <c r="AR30" s="1"/>
      <c r="AS30" s="1"/>
    </row>
    <row r="31" spans="2:45" ht="18.45" customHeight="1">
      <c r="B31" s="91"/>
      <c r="C31" s="1324"/>
      <c r="D31" s="1325"/>
      <c r="E31" s="149" t="s">
        <v>261</v>
      </c>
      <c r="F31" s="149"/>
      <c r="G31" s="149"/>
      <c r="H31" s="149"/>
      <c r="I31" s="149"/>
      <c r="J31" s="149"/>
      <c r="K31" s="149"/>
      <c r="L31" s="149"/>
      <c r="M31" s="1394" t="s">
        <v>217</v>
      </c>
      <c r="N31" s="1338"/>
      <c r="O31" s="1395"/>
      <c r="P31" s="1318"/>
      <c r="Q31" s="1378"/>
      <c r="R31" s="1378"/>
      <c r="S31" s="1378"/>
      <c r="T31" s="1379"/>
      <c r="U31" s="1318"/>
      <c r="V31" s="1378"/>
      <c r="W31" s="1378"/>
      <c r="X31" s="1378"/>
      <c r="Y31" s="1319"/>
      <c r="Z31" s="1320"/>
      <c r="AA31" s="1321"/>
      <c r="AB31" s="1321"/>
      <c r="AC31" s="1321"/>
      <c r="AD31" s="1321"/>
      <c r="AE31" s="1336"/>
      <c r="AF31" s="1369"/>
      <c r="AG31" s="1369"/>
      <c r="AH31" s="1369"/>
      <c r="AI31" s="1369"/>
      <c r="AJ31" s="96"/>
      <c r="AK31" s="1"/>
      <c r="AL31" s="1"/>
      <c r="AM31" s="1"/>
      <c r="AN31" s="1"/>
      <c r="AO31" s="1"/>
      <c r="AP31" s="1"/>
      <c r="AQ31" s="1"/>
      <c r="AR31" s="1"/>
      <c r="AS31" s="1"/>
    </row>
    <row r="32" spans="2:45" ht="18.45" customHeight="1">
      <c r="B32" s="147"/>
      <c r="C32" s="1324"/>
      <c r="D32" s="1325"/>
      <c r="E32" s="149" t="s">
        <v>262</v>
      </c>
      <c r="F32" s="149"/>
      <c r="G32" s="149"/>
      <c r="H32" s="149"/>
      <c r="I32" s="149"/>
      <c r="J32" s="149"/>
      <c r="K32" s="149"/>
      <c r="L32" s="149"/>
      <c r="M32" s="1394" t="s">
        <v>217</v>
      </c>
      <c r="N32" s="1329"/>
      <c r="O32" s="1330"/>
      <c r="P32" s="1318"/>
      <c r="Q32" s="1378"/>
      <c r="R32" s="1378"/>
      <c r="S32" s="1378"/>
      <c r="T32" s="1379"/>
      <c r="U32" s="1318"/>
      <c r="V32" s="1378"/>
      <c r="W32" s="1378"/>
      <c r="X32" s="1378"/>
      <c r="Y32" s="1319"/>
      <c r="Z32" s="1320"/>
      <c r="AA32" s="1321"/>
      <c r="AB32" s="1321"/>
      <c r="AC32" s="1321"/>
      <c r="AD32" s="1321"/>
      <c r="AE32" s="1336"/>
      <c r="AF32" s="1369"/>
      <c r="AG32" s="1369"/>
      <c r="AH32" s="1369"/>
      <c r="AI32" s="1369"/>
      <c r="AJ32" s="96"/>
      <c r="AK32" s="1"/>
      <c r="AL32" s="1"/>
      <c r="AM32" s="1"/>
      <c r="AN32" s="1"/>
      <c r="AO32" s="1"/>
      <c r="AP32" s="1"/>
      <c r="AQ32" s="1"/>
      <c r="AR32" s="1"/>
      <c r="AS32" s="1"/>
    </row>
    <row r="33" spans="2:45" ht="18.45" customHeight="1">
      <c r="B33" s="147"/>
      <c r="C33" s="1326"/>
      <c r="D33" s="1327"/>
      <c r="E33" s="149" t="s">
        <v>263</v>
      </c>
      <c r="F33" s="122"/>
      <c r="G33" s="122"/>
      <c r="H33" s="122"/>
      <c r="I33" s="122"/>
      <c r="J33" s="122"/>
      <c r="K33" s="122"/>
      <c r="L33" s="45"/>
      <c r="M33" s="1328" t="s">
        <v>242</v>
      </c>
      <c r="N33" s="1329"/>
      <c r="O33" s="1330"/>
      <c r="P33" s="1384"/>
      <c r="Q33" s="1382"/>
      <c r="R33" s="1382"/>
      <c r="S33" s="1382"/>
      <c r="T33" s="1383"/>
      <c r="U33" s="1384"/>
      <c r="V33" s="1382"/>
      <c r="W33" s="1382"/>
      <c r="X33" s="1382"/>
      <c r="Y33" s="1385"/>
      <c r="Z33" s="1386"/>
      <c r="AA33" s="1387"/>
      <c r="AB33" s="1387"/>
      <c r="AC33" s="1387"/>
      <c r="AD33" s="1387"/>
      <c r="AE33" s="1372"/>
      <c r="AF33" s="1373"/>
      <c r="AG33" s="1373"/>
      <c r="AH33" s="1373"/>
      <c r="AI33" s="1373"/>
      <c r="AJ33" s="96"/>
      <c r="AK33" s="1"/>
      <c r="AL33" s="1"/>
      <c r="AM33" s="1"/>
      <c r="AN33" s="1"/>
      <c r="AO33" s="1"/>
      <c r="AP33" s="1"/>
      <c r="AQ33" s="1"/>
      <c r="AR33" s="1"/>
      <c r="AS33" s="1"/>
    </row>
    <row r="34" spans="2:45" ht="18.45" customHeight="1">
      <c r="B34" s="147"/>
      <c r="C34" s="153" t="s">
        <v>264</v>
      </c>
      <c r="D34" s="152"/>
      <c r="E34" s="149"/>
      <c r="F34" s="149"/>
      <c r="G34" s="149"/>
      <c r="H34" s="149"/>
      <c r="I34" s="149"/>
      <c r="J34" s="149"/>
      <c r="K34" s="149"/>
      <c r="L34" s="149"/>
      <c r="M34" s="1394" t="s">
        <v>217</v>
      </c>
      <c r="N34" s="1338"/>
      <c r="O34" s="1395"/>
      <c r="P34" s="1318"/>
      <c r="Q34" s="1378"/>
      <c r="R34" s="1378"/>
      <c r="S34" s="1378"/>
      <c r="T34" s="1379"/>
      <c r="U34" s="1318"/>
      <c r="V34" s="1378"/>
      <c r="W34" s="1378"/>
      <c r="X34" s="1378"/>
      <c r="Y34" s="1319"/>
      <c r="Z34" s="1320"/>
      <c r="AA34" s="1321"/>
      <c r="AB34" s="1321"/>
      <c r="AC34" s="1321"/>
      <c r="AD34" s="1321"/>
      <c r="AE34" s="1336"/>
      <c r="AF34" s="1369"/>
      <c r="AG34" s="1369"/>
      <c r="AH34" s="1369"/>
      <c r="AI34" s="1369"/>
      <c r="AJ34" s="96"/>
      <c r="AK34" s="1"/>
      <c r="AL34" s="1"/>
      <c r="AM34" s="1"/>
      <c r="AN34" s="1"/>
      <c r="AO34" s="1"/>
      <c r="AP34" s="1"/>
      <c r="AQ34" s="1"/>
      <c r="AR34" s="1"/>
      <c r="AS34" s="1"/>
    </row>
    <row r="35" spans="2:45" ht="18.45" customHeight="1">
      <c r="B35" s="147"/>
      <c r="C35" s="154" t="s">
        <v>265</v>
      </c>
      <c r="D35" s="149"/>
      <c r="E35" s="149"/>
      <c r="F35" s="149"/>
      <c r="G35" s="149"/>
      <c r="H35" s="149"/>
      <c r="I35" s="149"/>
      <c r="J35" s="149"/>
      <c r="K35" s="149"/>
      <c r="L35" s="149"/>
      <c r="M35" s="1397" t="s">
        <v>217</v>
      </c>
      <c r="N35" s="1398"/>
      <c r="O35" s="1399"/>
      <c r="P35" s="1318"/>
      <c r="Q35" s="1378"/>
      <c r="R35" s="1378"/>
      <c r="S35" s="1378"/>
      <c r="T35" s="1379"/>
      <c r="U35" s="1318"/>
      <c r="V35" s="1378"/>
      <c r="W35" s="1378"/>
      <c r="X35" s="1378"/>
      <c r="Y35" s="1319"/>
      <c r="Z35" s="1320"/>
      <c r="AA35" s="1321"/>
      <c r="AB35" s="1321"/>
      <c r="AC35" s="1321"/>
      <c r="AD35" s="1321"/>
      <c r="AE35" s="1336"/>
      <c r="AF35" s="1369"/>
      <c r="AG35" s="1369"/>
      <c r="AH35" s="1369"/>
      <c r="AI35" s="1369"/>
      <c r="AJ35" s="96"/>
      <c r="AK35" s="1"/>
      <c r="AL35" s="1"/>
      <c r="AM35" s="1"/>
      <c r="AN35" s="1"/>
      <c r="AO35" s="1"/>
      <c r="AP35" s="1"/>
      <c r="AQ35" s="1"/>
      <c r="AR35" s="1"/>
      <c r="AS35" s="1"/>
    </row>
    <row r="36" spans="2:45" ht="18.45" customHeight="1">
      <c r="B36" s="147"/>
      <c r="C36" s="155" t="s">
        <v>266</v>
      </c>
      <c r="D36" s="156"/>
      <c r="E36" s="156"/>
      <c r="F36" s="156"/>
      <c r="G36" s="156"/>
      <c r="H36" s="156"/>
      <c r="I36" s="156"/>
      <c r="J36" s="156"/>
      <c r="K36" s="156"/>
      <c r="L36" s="156"/>
      <c r="M36" s="92"/>
      <c r="N36" s="92"/>
      <c r="O36" s="157"/>
      <c r="P36" s="156"/>
      <c r="Q36" s="156"/>
      <c r="R36" s="156"/>
      <c r="S36" s="156"/>
      <c r="T36" s="156"/>
      <c r="U36" s="156"/>
      <c r="V36" s="156"/>
      <c r="W36" s="156"/>
      <c r="X36" s="156"/>
      <c r="Y36" s="156"/>
      <c r="Z36" s="1416"/>
      <c r="AA36" s="1417"/>
      <c r="AB36" s="1417"/>
      <c r="AC36" s="1417"/>
      <c r="AD36" s="1418"/>
      <c r="AE36" s="92"/>
      <c r="AF36" s="92"/>
      <c r="AG36" s="92"/>
      <c r="AH36" s="92"/>
      <c r="AI36" s="58"/>
      <c r="AJ36" s="96"/>
      <c r="AK36" s="1"/>
      <c r="AL36" s="1"/>
      <c r="AM36" s="1"/>
      <c r="AN36" s="1"/>
      <c r="AO36" s="1"/>
      <c r="AP36" s="1"/>
      <c r="AQ36" s="1"/>
      <c r="AR36" s="1"/>
      <c r="AS36" s="1"/>
    </row>
    <row r="37" spans="2:45" ht="18.45" customHeight="1">
      <c r="B37" s="147"/>
      <c r="C37" s="1341" t="s">
        <v>267</v>
      </c>
      <c r="D37" s="1342"/>
      <c r="E37" s="1342"/>
      <c r="F37" s="1342"/>
      <c r="G37" s="1342"/>
      <c r="H37" s="1342"/>
      <c r="I37" s="1342"/>
      <c r="J37" s="1342"/>
      <c r="K37" s="1342"/>
      <c r="L37" s="1342"/>
      <c r="M37" s="1240"/>
      <c r="N37" s="1243"/>
      <c r="O37" s="158" t="s">
        <v>268</v>
      </c>
      <c r="P37" s="1318"/>
      <c r="Q37" s="1319"/>
      <c r="R37" s="1319"/>
      <c r="S37" s="1319"/>
      <c r="T37" s="1379"/>
      <c r="U37" s="1318"/>
      <c r="V37" s="1319"/>
      <c r="W37" s="1319"/>
      <c r="X37" s="1319"/>
      <c r="Y37" s="1319"/>
      <c r="Z37" s="1320"/>
      <c r="AA37" s="1321"/>
      <c r="AB37" s="1321"/>
      <c r="AC37" s="1321"/>
      <c r="AD37" s="1321"/>
      <c r="AE37" s="1336"/>
      <c r="AF37" s="1369"/>
      <c r="AG37" s="1369"/>
      <c r="AH37" s="1369"/>
      <c r="AI37" s="1369"/>
      <c r="AJ37" s="96"/>
      <c r="AK37" s="1"/>
      <c r="AL37" s="1"/>
      <c r="AM37" s="1"/>
      <c r="AN37" s="1"/>
      <c r="AO37" s="1"/>
      <c r="AP37" s="1"/>
      <c r="AQ37" s="1"/>
      <c r="AR37" s="1"/>
      <c r="AS37" s="1"/>
    </row>
    <row r="38" spans="2:45" ht="18.45" customHeight="1">
      <c r="B38" s="147"/>
      <c r="C38" s="1341" t="s">
        <v>269</v>
      </c>
      <c r="D38" s="1342"/>
      <c r="E38" s="1342"/>
      <c r="F38" s="1342"/>
      <c r="G38" s="1342"/>
      <c r="H38" s="1342"/>
      <c r="I38" s="1342"/>
      <c r="J38" s="1342"/>
      <c r="K38" s="1342"/>
      <c r="L38" s="1345"/>
      <c r="M38" s="1240"/>
      <c r="N38" s="1243"/>
      <c r="O38" s="158" t="s">
        <v>268</v>
      </c>
      <c r="P38" s="1318"/>
      <c r="Q38" s="1319"/>
      <c r="R38" s="1319"/>
      <c r="S38" s="1319"/>
      <c r="T38" s="1379"/>
      <c r="U38" s="1318"/>
      <c r="V38" s="1319"/>
      <c r="W38" s="1319"/>
      <c r="X38" s="1319"/>
      <c r="Y38" s="1319"/>
      <c r="Z38" s="1320"/>
      <c r="AA38" s="1321"/>
      <c r="AB38" s="1321"/>
      <c r="AC38" s="1321"/>
      <c r="AD38" s="1321"/>
      <c r="AE38" s="1336"/>
      <c r="AF38" s="1369"/>
      <c r="AG38" s="1369"/>
      <c r="AH38" s="1369"/>
      <c r="AI38" s="1369"/>
      <c r="AJ38" s="96"/>
      <c r="AK38" s="1"/>
      <c r="AL38" s="1"/>
      <c r="AM38" s="1"/>
      <c r="AN38" s="1"/>
      <c r="AO38" s="1"/>
      <c r="AP38" s="1"/>
      <c r="AQ38" s="1"/>
      <c r="AR38" s="1"/>
      <c r="AS38" s="1"/>
    </row>
    <row r="39" spans="2:45" ht="18.45" customHeight="1">
      <c r="B39" s="147"/>
      <c r="C39" s="1341" t="s">
        <v>270</v>
      </c>
      <c r="D39" s="1342"/>
      <c r="E39" s="1342"/>
      <c r="F39" s="1342"/>
      <c r="G39" s="1342"/>
      <c r="H39" s="1342"/>
      <c r="I39" s="1342"/>
      <c r="J39" s="1342"/>
      <c r="K39" s="1342"/>
      <c r="L39" s="1345"/>
      <c r="M39" s="1240"/>
      <c r="N39" s="1243"/>
      <c r="O39" s="158" t="s">
        <v>268</v>
      </c>
      <c r="P39" s="1318"/>
      <c r="Q39" s="1319"/>
      <c r="R39" s="1319"/>
      <c r="S39" s="1319"/>
      <c r="T39" s="1379"/>
      <c r="U39" s="1318"/>
      <c r="V39" s="1319"/>
      <c r="W39" s="1319"/>
      <c r="X39" s="1319"/>
      <c r="Y39" s="1319"/>
      <c r="Z39" s="1320"/>
      <c r="AA39" s="1321"/>
      <c r="AB39" s="1321"/>
      <c r="AC39" s="1321"/>
      <c r="AD39" s="1321"/>
      <c r="AE39" s="1336"/>
      <c r="AF39" s="1369"/>
      <c r="AG39" s="1369"/>
      <c r="AH39" s="1369"/>
      <c r="AI39" s="1369"/>
      <c r="AJ39" s="96"/>
      <c r="AK39" s="1"/>
      <c r="AL39" s="1"/>
      <c r="AM39" s="1"/>
      <c r="AN39" s="1"/>
      <c r="AO39" s="1"/>
      <c r="AP39" s="1"/>
      <c r="AQ39" s="1"/>
      <c r="AR39" s="1"/>
      <c r="AS39" s="1"/>
    </row>
    <row r="40" spans="2:45" ht="18.45" customHeight="1">
      <c r="B40" s="147"/>
      <c r="C40" s="1341" t="s">
        <v>271</v>
      </c>
      <c r="D40" s="1342"/>
      <c r="E40" s="1342"/>
      <c r="F40" s="1342"/>
      <c r="G40" s="1342"/>
      <c r="H40" s="1342"/>
      <c r="I40" s="1342"/>
      <c r="J40" s="1342"/>
      <c r="K40" s="1342"/>
      <c r="L40" s="1345"/>
      <c r="M40" s="1240"/>
      <c r="N40" s="1243"/>
      <c r="O40" s="158" t="s">
        <v>268</v>
      </c>
      <c r="P40" s="1318"/>
      <c r="Q40" s="1319"/>
      <c r="R40" s="1319"/>
      <c r="S40" s="1319"/>
      <c r="T40" s="1379"/>
      <c r="U40" s="1318"/>
      <c r="V40" s="1319"/>
      <c r="W40" s="1319"/>
      <c r="X40" s="1319"/>
      <c r="Y40" s="1319"/>
      <c r="Z40" s="1320"/>
      <c r="AA40" s="1321"/>
      <c r="AB40" s="1321"/>
      <c r="AC40" s="1321"/>
      <c r="AD40" s="1321"/>
      <c r="AE40" s="1336"/>
      <c r="AF40" s="1369"/>
      <c r="AG40" s="1369"/>
      <c r="AH40" s="1369"/>
      <c r="AI40" s="1369"/>
      <c r="AJ40" s="96"/>
      <c r="AK40" s="1"/>
      <c r="AL40" s="1"/>
      <c r="AM40" s="1"/>
      <c r="AN40" s="1"/>
      <c r="AO40" s="1"/>
      <c r="AP40" s="1"/>
      <c r="AQ40" s="1"/>
      <c r="AR40" s="1"/>
      <c r="AS40" s="1"/>
    </row>
    <row r="41" spans="2:45" ht="18.45" customHeight="1">
      <c r="B41" s="147"/>
      <c r="C41" s="155" t="s">
        <v>272</v>
      </c>
      <c r="D41" s="156"/>
      <c r="E41" s="156"/>
      <c r="F41" s="156"/>
      <c r="G41" s="156"/>
      <c r="H41" s="156"/>
      <c r="I41" s="156"/>
      <c r="J41" s="156"/>
      <c r="K41" s="156"/>
      <c r="L41" s="156"/>
      <c r="M41" s="156"/>
      <c r="N41" s="156"/>
      <c r="O41" s="156"/>
      <c r="P41" s="156"/>
      <c r="Q41" s="156"/>
      <c r="R41" s="156"/>
      <c r="S41" s="156"/>
      <c r="T41" s="156"/>
      <c r="U41" s="156"/>
      <c r="V41" s="156"/>
      <c r="W41" s="156"/>
      <c r="X41" s="156"/>
      <c r="Y41" s="156"/>
      <c r="Z41" s="1416"/>
      <c r="AA41" s="1417"/>
      <c r="AB41" s="1417"/>
      <c r="AC41" s="1417"/>
      <c r="AD41" s="1418"/>
      <c r="AE41" s="92"/>
      <c r="AF41" s="92"/>
      <c r="AG41" s="92"/>
      <c r="AH41" s="92"/>
      <c r="AI41" s="58"/>
      <c r="AJ41" s="96"/>
      <c r="AK41" s="1"/>
      <c r="AL41" s="1"/>
      <c r="AM41" s="1"/>
      <c r="AN41" s="1"/>
      <c r="AO41" s="1"/>
      <c r="AP41" s="1"/>
      <c r="AQ41" s="1"/>
      <c r="AR41" s="1"/>
      <c r="AS41" s="1"/>
    </row>
    <row r="42" spans="2:45" ht="18.45" customHeight="1">
      <c r="B42" s="147"/>
      <c r="C42" s="1341" t="s">
        <v>273</v>
      </c>
      <c r="D42" s="1342"/>
      <c r="E42" s="1342"/>
      <c r="F42" s="1342"/>
      <c r="G42" s="1342"/>
      <c r="H42" s="1342"/>
      <c r="I42" s="1342"/>
      <c r="J42" s="1342"/>
      <c r="K42" s="1342"/>
      <c r="L42" s="1345"/>
      <c r="M42" s="1328" t="s">
        <v>217</v>
      </c>
      <c r="N42" s="1338"/>
      <c r="O42" s="1347"/>
      <c r="P42" s="1318"/>
      <c r="Q42" s="1319"/>
      <c r="R42" s="1319"/>
      <c r="S42" s="1319"/>
      <c r="T42" s="1379"/>
      <c r="U42" s="1318"/>
      <c r="V42" s="1319"/>
      <c r="W42" s="1319"/>
      <c r="X42" s="1319"/>
      <c r="Y42" s="1319"/>
      <c r="Z42" s="1320"/>
      <c r="AA42" s="1321"/>
      <c r="AB42" s="1321"/>
      <c r="AC42" s="1321"/>
      <c r="AD42" s="1321"/>
      <c r="AE42" s="1336"/>
      <c r="AF42" s="1369"/>
      <c r="AG42" s="1369"/>
      <c r="AH42" s="1369"/>
      <c r="AI42" s="1369"/>
      <c r="AJ42" s="96"/>
      <c r="AK42" s="1"/>
      <c r="AL42" s="1"/>
      <c r="AM42" s="1"/>
      <c r="AN42" s="1"/>
      <c r="AO42" s="1"/>
      <c r="AP42" s="1"/>
      <c r="AQ42" s="1"/>
      <c r="AR42" s="1"/>
      <c r="AS42" s="1"/>
    </row>
    <row r="43" spans="2:45" ht="18.45" customHeight="1">
      <c r="B43" s="147"/>
      <c r="C43" s="1341" t="s">
        <v>274</v>
      </c>
      <c r="D43" s="1342"/>
      <c r="E43" s="1342"/>
      <c r="F43" s="1342"/>
      <c r="G43" s="1342"/>
      <c r="H43" s="1342"/>
      <c r="I43" s="1342"/>
      <c r="J43" s="1342"/>
      <c r="K43" s="1342"/>
      <c r="L43" s="1345"/>
      <c r="M43" s="1328" t="s">
        <v>217</v>
      </c>
      <c r="N43" s="1338"/>
      <c r="O43" s="1347"/>
      <c r="P43" s="1318"/>
      <c r="Q43" s="1319"/>
      <c r="R43" s="1319"/>
      <c r="S43" s="1319"/>
      <c r="T43" s="1379"/>
      <c r="U43" s="1318"/>
      <c r="V43" s="1319"/>
      <c r="W43" s="1319"/>
      <c r="X43" s="1319"/>
      <c r="Y43" s="1319"/>
      <c r="Z43" s="1320"/>
      <c r="AA43" s="1321"/>
      <c r="AB43" s="1321"/>
      <c r="AC43" s="1321"/>
      <c r="AD43" s="1321"/>
      <c r="AE43" s="1336"/>
      <c r="AF43" s="1369"/>
      <c r="AG43" s="1369"/>
      <c r="AH43" s="1369"/>
      <c r="AI43" s="1369"/>
      <c r="AJ43" s="96"/>
      <c r="AK43" s="1"/>
      <c r="AL43" s="1"/>
      <c r="AM43" s="1"/>
      <c r="AN43" s="1"/>
      <c r="AO43" s="1"/>
      <c r="AP43" s="1"/>
      <c r="AQ43" s="1"/>
      <c r="AR43" s="1"/>
      <c r="AS43" s="1"/>
    </row>
    <row r="44" spans="2:45" ht="18.45" customHeight="1">
      <c r="B44" s="147"/>
      <c r="C44" s="1406" t="s">
        <v>275</v>
      </c>
      <c r="D44" s="1407"/>
      <c r="E44" s="1407"/>
      <c r="F44" s="1407"/>
      <c r="G44" s="1407"/>
      <c r="H44" s="1407"/>
      <c r="I44" s="1407"/>
      <c r="J44" s="1407"/>
      <c r="K44" s="1407"/>
      <c r="L44" s="1408"/>
      <c r="M44" s="1328" t="s">
        <v>276</v>
      </c>
      <c r="N44" s="1338"/>
      <c r="O44" s="1347"/>
      <c r="P44" s="1318"/>
      <c r="Q44" s="1319"/>
      <c r="R44" s="1319"/>
      <c r="S44" s="1319"/>
      <c r="T44" s="1379"/>
      <c r="U44" s="1318"/>
      <c r="V44" s="1319"/>
      <c r="W44" s="1319"/>
      <c r="X44" s="1319"/>
      <c r="Y44" s="1319"/>
      <c r="Z44" s="1320"/>
      <c r="AA44" s="1321"/>
      <c r="AB44" s="1321"/>
      <c r="AC44" s="1321"/>
      <c r="AD44" s="1321"/>
      <c r="AE44" s="1336"/>
      <c r="AF44" s="1369"/>
      <c r="AG44" s="1369"/>
      <c r="AH44" s="1369"/>
      <c r="AI44" s="1369"/>
      <c r="AJ44" s="96"/>
      <c r="AK44" s="1"/>
      <c r="AL44" s="1"/>
      <c r="AM44" s="1"/>
      <c r="AN44" s="1"/>
    </row>
    <row r="45" spans="2:45" ht="18.45" customHeight="1">
      <c r="B45" s="147"/>
      <c r="C45" s="1341" t="s">
        <v>277</v>
      </c>
      <c r="D45" s="1342"/>
      <c r="E45" s="1342"/>
      <c r="F45" s="1342"/>
      <c r="G45" s="1342"/>
      <c r="H45" s="1342"/>
      <c r="I45" s="1342"/>
      <c r="J45" s="1342"/>
      <c r="K45" s="1342"/>
      <c r="L45" s="1345"/>
      <c r="M45" s="1328" t="s">
        <v>236</v>
      </c>
      <c r="N45" s="1338"/>
      <c r="O45" s="1347"/>
      <c r="P45" s="1318"/>
      <c r="Q45" s="1319"/>
      <c r="R45" s="1319"/>
      <c r="S45" s="1319"/>
      <c r="T45" s="1379"/>
      <c r="U45" s="1318"/>
      <c r="V45" s="1319"/>
      <c r="W45" s="1319"/>
      <c r="X45" s="1319"/>
      <c r="Y45" s="1319"/>
      <c r="Z45" s="1320"/>
      <c r="AA45" s="1321"/>
      <c r="AB45" s="1321"/>
      <c r="AC45" s="1321"/>
      <c r="AD45" s="1321"/>
      <c r="AE45" s="1336"/>
      <c r="AF45" s="1369"/>
      <c r="AG45" s="1369"/>
      <c r="AH45" s="1369"/>
      <c r="AI45" s="1369"/>
      <c r="AJ45" s="96"/>
      <c r="AK45" s="1"/>
      <c r="AL45" s="1"/>
      <c r="AM45" s="1"/>
      <c r="AN45" s="1"/>
      <c r="AO45" s="1"/>
      <c r="AP45" s="1"/>
      <c r="AQ45" s="1"/>
      <c r="AR45" s="1"/>
      <c r="AS45" s="1"/>
    </row>
    <row r="46" spans="2:45" ht="18.45" customHeight="1">
      <c r="B46" s="147"/>
      <c r="C46" s="1341" t="s">
        <v>278</v>
      </c>
      <c r="D46" s="1342"/>
      <c r="E46" s="1342"/>
      <c r="F46" s="1342"/>
      <c r="G46" s="1342"/>
      <c r="H46" s="1342"/>
      <c r="I46" s="1342"/>
      <c r="J46" s="1342"/>
      <c r="K46" s="1342"/>
      <c r="L46" s="1345"/>
      <c r="M46" s="1328" t="s">
        <v>217</v>
      </c>
      <c r="N46" s="1338"/>
      <c r="O46" s="1347"/>
      <c r="P46" s="1318"/>
      <c r="Q46" s="1319"/>
      <c r="R46" s="1319"/>
      <c r="S46" s="1319"/>
      <c r="T46" s="1379"/>
      <c r="U46" s="1318"/>
      <c r="V46" s="1319"/>
      <c r="W46" s="1319"/>
      <c r="X46" s="1319"/>
      <c r="Y46" s="1319"/>
      <c r="Z46" s="1320"/>
      <c r="AA46" s="1321"/>
      <c r="AB46" s="1321"/>
      <c r="AC46" s="1321"/>
      <c r="AD46" s="1321"/>
      <c r="AE46" s="1336"/>
      <c r="AF46" s="1369"/>
      <c r="AG46" s="1369"/>
      <c r="AH46" s="1369"/>
      <c r="AI46" s="1369"/>
      <c r="AJ46" s="96"/>
      <c r="AK46" s="1"/>
      <c r="AL46" s="1"/>
      <c r="AM46" s="1"/>
      <c r="AN46" s="1"/>
      <c r="AO46" s="1"/>
      <c r="AP46" s="1"/>
      <c r="AQ46" s="1"/>
      <c r="AR46" s="1"/>
      <c r="AS46" s="1"/>
    </row>
    <row r="47" spans="2:45" ht="14.4" customHeight="1">
      <c r="B47" s="147"/>
      <c r="C47" s="106" t="s">
        <v>279</v>
      </c>
      <c r="D47" s="106"/>
      <c r="E47" s="106"/>
      <c r="F47" s="106"/>
      <c r="G47" s="106"/>
      <c r="H47" s="106"/>
      <c r="I47" s="106"/>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96"/>
      <c r="AK47" s="1"/>
      <c r="AL47" s="1"/>
      <c r="AM47" s="1"/>
      <c r="AN47" s="1"/>
      <c r="AO47" s="1"/>
      <c r="AP47" s="1"/>
      <c r="AQ47" s="1"/>
      <c r="AR47" s="1"/>
      <c r="AS47" s="1"/>
    </row>
    <row r="48" spans="2:45" ht="13.2" customHeight="1">
      <c r="B48" s="147"/>
      <c r="C48" s="106" t="s">
        <v>280</v>
      </c>
      <c r="D48" s="106"/>
      <c r="E48" s="106"/>
      <c r="F48" s="106"/>
      <c r="G48" s="106"/>
      <c r="H48" s="106"/>
      <c r="I48" s="106"/>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96"/>
      <c r="AK48" s="1"/>
      <c r="AL48" s="1"/>
      <c r="AM48" s="1"/>
      <c r="AN48" s="1"/>
      <c r="AO48" s="1"/>
      <c r="AP48" s="1"/>
      <c r="AQ48" s="1"/>
      <c r="AR48" s="1"/>
      <c r="AS48" s="1"/>
    </row>
    <row r="49" spans="2:45" ht="13.2" customHeight="1">
      <c r="B49" s="147"/>
      <c r="C49" s="106" t="s">
        <v>281</v>
      </c>
      <c r="D49" s="106"/>
      <c r="E49" s="106"/>
      <c r="F49" s="106"/>
      <c r="G49" s="106"/>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96"/>
      <c r="AK49" s="1"/>
      <c r="AL49" s="1"/>
      <c r="AM49" s="1"/>
      <c r="AN49" s="1"/>
      <c r="AO49" s="1"/>
      <c r="AP49" s="1"/>
      <c r="AQ49" s="1"/>
      <c r="AR49" s="1"/>
      <c r="AS49" s="1"/>
    </row>
    <row r="50" spans="2:45" ht="13.2" customHeight="1">
      <c r="B50" s="147"/>
      <c r="C50" s="106" t="s">
        <v>282</v>
      </c>
      <c r="D50" s="106"/>
      <c r="E50" s="106"/>
      <c r="F50" s="106"/>
      <c r="G50" s="106"/>
      <c r="H50" s="106"/>
      <c r="I50" s="106"/>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96"/>
      <c r="AK50" s="1"/>
      <c r="AL50" s="1"/>
      <c r="AM50" s="1"/>
      <c r="AN50" s="1"/>
      <c r="AO50" s="1"/>
      <c r="AP50" s="1"/>
      <c r="AQ50" s="1"/>
      <c r="AR50" s="1"/>
      <c r="AS50" s="1"/>
    </row>
    <row r="51" spans="2:45" ht="13.2" customHeight="1">
      <c r="B51" s="147"/>
      <c r="C51" s="106" t="s">
        <v>283</v>
      </c>
      <c r="D51" s="106"/>
      <c r="E51" s="106"/>
      <c r="F51" s="106"/>
      <c r="G51" s="106"/>
      <c r="H51" s="106"/>
      <c r="I51" s="106"/>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96"/>
      <c r="AK51" s="1"/>
      <c r="AL51" s="1"/>
      <c r="AM51" s="1"/>
      <c r="AN51" s="1"/>
      <c r="AO51" s="1"/>
      <c r="AP51" s="1"/>
      <c r="AQ51" s="1"/>
      <c r="AR51" s="1"/>
      <c r="AS51" s="1"/>
    </row>
    <row r="52" spans="2:45" ht="13.2" customHeight="1">
      <c r="B52" s="147"/>
      <c r="C52" s="106" t="s">
        <v>284</v>
      </c>
      <c r="D52" s="106"/>
      <c r="E52" s="106"/>
      <c r="F52" s="106"/>
      <c r="G52" s="106"/>
      <c r="H52" s="106"/>
      <c r="I52" s="106"/>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96"/>
      <c r="AK52" s="1"/>
      <c r="AL52" s="1"/>
      <c r="AM52" s="1"/>
      <c r="AN52" s="1"/>
      <c r="AO52" s="1"/>
      <c r="AP52" s="1"/>
      <c r="AQ52" s="1"/>
      <c r="AR52" s="1"/>
      <c r="AS52" s="1"/>
    </row>
    <row r="53" spans="2:45" ht="13.2" customHeight="1">
      <c r="B53" s="147"/>
      <c r="C53" s="106" t="s">
        <v>285</v>
      </c>
      <c r="D53" s="106"/>
      <c r="E53" s="106"/>
      <c r="F53" s="106"/>
      <c r="G53" s="106"/>
      <c r="H53" s="106"/>
      <c r="I53" s="106"/>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94"/>
      <c r="AJ53" s="96"/>
      <c r="AK53" s="1"/>
      <c r="AL53" s="1"/>
      <c r="AM53" s="1"/>
      <c r="AN53" s="1"/>
      <c r="AO53" s="1"/>
      <c r="AP53" s="1"/>
      <c r="AQ53" s="1"/>
      <c r="AR53" s="1"/>
      <c r="AS53" s="1"/>
    </row>
    <row r="54" spans="2:45" ht="6" customHeight="1">
      <c r="B54" s="147"/>
      <c r="C54" s="115"/>
      <c r="D54" s="94"/>
      <c r="E54" s="94"/>
      <c r="F54" s="94"/>
      <c r="G54" s="94"/>
      <c r="H54" s="94"/>
      <c r="I54" s="94"/>
      <c r="J54" s="94"/>
      <c r="K54" s="94"/>
      <c r="L54" s="94"/>
      <c r="M54" s="94"/>
      <c r="N54" s="94"/>
      <c r="O54" s="94"/>
      <c r="P54" s="94"/>
      <c r="Q54" s="94"/>
      <c r="R54" s="95"/>
      <c r="S54" s="94"/>
      <c r="T54" s="94"/>
      <c r="U54" s="94"/>
      <c r="V54" s="94"/>
      <c r="W54" s="94"/>
      <c r="X54" s="94"/>
      <c r="Y54" s="94"/>
      <c r="Z54" s="94"/>
      <c r="AA54" s="94"/>
      <c r="AB54" s="94"/>
      <c r="AC54" s="94"/>
      <c r="AD54" s="94"/>
      <c r="AE54" s="94"/>
      <c r="AF54" s="94"/>
      <c r="AG54" s="94"/>
      <c r="AH54" s="94"/>
      <c r="AI54" s="94"/>
      <c r="AJ54" s="96"/>
      <c r="AK54" s="1"/>
      <c r="AL54" s="1"/>
      <c r="AM54" s="1"/>
      <c r="AN54" s="1"/>
      <c r="AO54" s="1"/>
      <c r="AP54" s="1"/>
      <c r="AQ54" s="1"/>
      <c r="AR54" s="1"/>
      <c r="AS54" s="1"/>
    </row>
    <row r="55" spans="2:45" ht="19.2" customHeight="1">
      <c r="B55" s="146"/>
      <c r="C55" s="92">
        <v>12</v>
      </c>
      <c r="D55" s="93" t="s">
        <v>286</v>
      </c>
      <c r="E55" s="94"/>
      <c r="F55" s="94"/>
      <c r="G55" s="94"/>
      <c r="H55" s="94"/>
      <c r="I55" s="94"/>
      <c r="J55" s="94"/>
      <c r="K55" s="94"/>
      <c r="L55" s="94"/>
      <c r="M55" s="94"/>
      <c r="N55" s="94"/>
      <c r="O55" s="94"/>
      <c r="P55" s="94"/>
      <c r="Q55" s="94"/>
      <c r="R55" s="95"/>
      <c r="S55" s="94"/>
      <c r="T55" s="94"/>
      <c r="U55" s="94"/>
      <c r="V55" s="94"/>
      <c r="W55" s="94"/>
      <c r="X55" s="94"/>
      <c r="Y55" s="94"/>
      <c r="Z55" s="94"/>
      <c r="AA55" s="94"/>
      <c r="AB55" s="94"/>
      <c r="AC55" s="94"/>
      <c r="AD55" s="94"/>
      <c r="AE55" s="94"/>
      <c r="AF55" s="94"/>
      <c r="AG55" s="94"/>
      <c r="AH55" s="94"/>
      <c r="AI55" s="94"/>
      <c r="AJ55" s="96"/>
      <c r="AK55" s="1"/>
      <c r="AL55" s="1"/>
      <c r="AM55" s="1"/>
      <c r="AN55" s="1"/>
      <c r="AO55" s="1"/>
      <c r="AP55" s="1"/>
      <c r="AQ55" s="1"/>
      <c r="AR55" s="1"/>
      <c r="AS55" s="1"/>
    </row>
    <row r="56" spans="2:45" ht="4.95" customHeight="1">
      <c r="B56" s="147"/>
      <c r="C56" s="94"/>
      <c r="D56" s="94"/>
      <c r="E56" s="94"/>
      <c r="F56" s="94"/>
      <c r="G56" s="94"/>
      <c r="H56" s="94"/>
      <c r="I56" s="94"/>
      <c r="J56" s="94"/>
      <c r="K56" s="94"/>
      <c r="L56" s="94"/>
      <c r="M56" s="94"/>
      <c r="N56" s="94"/>
      <c r="O56" s="94"/>
      <c r="P56" s="94"/>
      <c r="Q56" s="94"/>
      <c r="R56" s="95"/>
      <c r="S56" s="94"/>
      <c r="T56" s="94"/>
      <c r="U56" s="94"/>
      <c r="V56" s="94"/>
      <c r="W56" s="94"/>
      <c r="X56" s="94"/>
      <c r="Y56" s="94"/>
      <c r="Z56" s="94"/>
      <c r="AA56" s="94"/>
      <c r="AB56" s="94"/>
      <c r="AC56" s="94"/>
      <c r="AD56" s="94"/>
      <c r="AE56" s="94"/>
      <c r="AF56" s="94"/>
      <c r="AG56" s="94"/>
      <c r="AH56" s="94"/>
      <c r="AI56" s="45"/>
      <c r="AJ56" s="96"/>
    </row>
    <row r="57" spans="2:45" ht="18.45" customHeight="1">
      <c r="B57" s="147"/>
      <c r="C57" s="94"/>
      <c r="D57" s="45"/>
      <c r="E57" s="45"/>
      <c r="F57" s="45"/>
      <c r="G57" s="1337" t="s">
        <v>287</v>
      </c>
      <c r="H57" s="1421"/>
      <c r="I57" s="1421"/>
      <c r="J57" s="1421"/>
      <c r="K57" s="1421"/>
      <c r="L57" s="1421"/>
      <c r="M57" s="1421"/>
      <c r="N57" s="1421"/>
      <c r="O57" s="1421"/>
      <c r="P57" s="1421"/>
      <c r="Q57" s="1421"/>
      <c r="R57" s="1421"/>
      <c r="S57" s="1421"/>
      <c r="T57" s="1422"/>
      <c r="U57" s="1337" t="s">
        <v>226</v>
      </c>
      <c r="V57" s="1421"/>
      <c r="W57" s="1421"/>
      <c r="X57" s="1400" t="s">
        <v>181</v>
      </c>
      <c r="Y57" s="1401"/>
      <c r="Z57" s="1401"/>
      <c r="AA57" s="1402"/>
      <c r="AB57" s="1403" t="s">
        <v>288</v>
      </c>
      <c r="AC57" s="1404"/>
      <c r="AD57" s="1404"/>
      <c r="AE57" s="1405"/>
      <c r="AF57" s="45"/>
      <c r="AG57" s="45"/>
      <c r="AH57" s="45"/>
      <c r="AI57" s="45"/>
      <c r="AJ57" s="96"/>
    </row>
    <row r="58" spans="2:45" ht="18.45" customHeight="1">
      <c r="B58" s="147"/>
      <c r="C58" s="94"/>
      <c r="D58" s="45"/>
      <c r="E58" s="45"/>
      <c r="F58" s="45"/>
      <c r="G58" s="1353" t="s">
        <v>289</v>
      </c>
      <c r="H58" s="1354"/>
      <c r="I58" s="1354"/>
      <c r="J58" s="1354"/>
      <c r="K58" s="1354"/>
      <c r="L58" s="1354"/>
      <c r="M58" s="1354"/>
      <c r="N58" s="1354"/>
      <c r="O58" s="1354"/>
      <c r="P58" s="1354"/>
      <c r="Q58" s="1354"/>
      <c r="R58" s="1354"/>
      <c r="S58" s="1354"/>
      <c r="T58" s="1355"/>
      <c r="U58" s="1328" t="s">
        <v>290</v>
      </c>
      <c r="V58" s="1329"/>
      <c r="W58" s="1330"/>
      <c r="X58" s="1235"/>
      <c r="Y58" s="1236"/>
      <c r="Z58" s="1236"/>
      <c r="AA58" s="1237"/>
      <c r="AB58" s="1307" t="s">
        <v>291</v>
      </c>
      <c r="AC58" s="1409"/>
      <c r="AD58" s="1409"/>
      <c r="AE58" s="1308"/>
      <c r="AF58" s="45"/>
      <c r="AG58" s="45"/>
      <c r="AH58" s="45"/>
      <c r="AI58" s="45"/>
      <c r="AJ58" s="107"/>
    </row>
    <row r="59" spans="2:45" ht="18.45" customHeight="1">
      <c r="B59" s="147"/>
      <c r="C59" s="94"/>
      <c r="D59" s="45"/>
      <c r="E59" s="45"/>
      <c r="F59" s="45"/>
      <c r="G59" s="1356" t="s">
        <v>292</v>
      </c>
      <c r="H59" s="1357"/>
      <c r="I59" s="1357"/>
      <c r="J59" s="1357"/>
      <c r="K59" s="1358"/>
      <c r="L59" s="1353" t="s">
        <v>293</v>
      </c>
      <c r="M59" s="1354"/>
      <c r="N59" s="1354"/>
      <c r="O59" s="1354"/>
      <c r="P59" s="1354"/>
      <c r="Q59" s="1354"/>
      <c r="R59" s="1354"/>
      <c r="S59" s="1354"/>
      <c r="T59" s="1355"/>
      <c r="U59" s="1328" t="s">
        <v>217</v>
      </c>
      <c r="V59" s="1329"/>
      <c r="W59" s="1330"/>
      <c r="X59" s="1235"/>
      <c r="Y59" s="1236"/>
      <c r="Z59" s="1236"/>
      <c r="AA59" s="1237"/>
      <c r="AB59" s="1238"/>
      <c r="AC59" s="1239"/>
      <c r="AD59" s="1239"/>
      <c r="AE59" s="1242"/>
      <c r="AF59" s="45"/>
      <c r="AG59" s="45"/>
      <c r="AH59" s="45"/>
      <c r="AI59" s="45"/>
      <c r="AJ59" s="107"/>
    </row>
    <row r="60" spans="2:45" ht="18.45" customHeight="1">
      <c r="B60" s="147"/>
      <c r="C60" s="94"/>
      <c r="D60" s="45"/>
      <c r="E60" s="45"/>
      <c r="F60" s="45"/>
      <c r="G60" s="1359"/>
      <c r="H60" s="1282"/>
      <c r="I60" s="1282"/>
      <c r="J60" s="1282"/>
      <c r="K60" s="1360"/>
      <c r="L60" s="1353" t="s">
        <v>294</v>
      </c>
      <c r="M60" s="1354"/>
      <c r="N60" s="1354"/>
      <c r="O60" s="1354"/>
      <c r="P60" s="1354"/>
      <c r="Q60" s="1354"/>
      <c r="R60" s="1354"/>
      <c r="S60" s="1354"/>
      <c r="T60" s="1355"/>
      <c r="U60" s="1328" t="s">
        <v>217</v>
      </c>
      <c r="V60" s="1329"/>
      <c r="W60" s="1330"/>
      <c r="X60" s="1235"/>
      <c r="Y60" s="1236"/>
      <c r="Z60" s="1236"/>
      <c r="AA60" s="1237"/>
      <c r="AB60" s="1238"/>
      <c r="AC60" s="1239"/>
      <c r="AD60" s="1239"/>
      <c r="AE60" s="1242"/>
      <c r="AF60" s="45"/>
      <c r="AG60" s="45"/>
      <c r="AH60" s="45"/>
      <c r="AI60" s="45"/>
      <c r="AJ60" s="107"/>
    </row>
    <row r="61" spans="2:45" ht="18.45" customHeight="1">
      <c r="B61" s="147"/>
      <c r="C61" s="94"/>
      <c r="D61" s="45"/>
      <c r="E61" s="45"/>
      <c r="F61" s="45"/>
      <c r="G61" s="1361"/>
      <c r="H61" s="1362"/>
      <c r="I61" s="1362"/>
      <c r="J61" s="1362"/>
      <c r="K61" s="1363"/>
      <c r="L61" s="1353" t="s">
        <v>260</v>
      </c>
      <c r="M61" s="1354"/>
      <c r="N61" s="1354"/>
      <c r="O61" s="1354"/>
      <c r="P61" s="1354"/>
      <c r="Q61" s="1354"/>
      <c r="R61" s="1354"/>
      <c r="S61" s="1354"/>
      <c r="T61" s="1355"/>
      <c r="U61" s="1328" t="s">
        <v>217</v>
      </c>
      <c r="V61" s="1329"/>
      <c r="W61" s="1329"/>
      <c r="X61" s="1307">
        <v>100</v>
      </c>
      <c r="Y61" s="1409"/>
      <c r="Z61" s="1409"/>
      <c r="AA61" s="1308"/>
      <c r="AB61" s="1307" t="s">
        <v>291</v>
      </c>
      <c r="AC61" s="1409"/>
      <c r="AD61" s="1409"/>
      <c r="AE61" s="1308"/>
      <c r="AF61" s="45"/>
      <c r="AG61" s="45"/>
      <c r="AH61" s="45"/>
      <c r="AI61" s="94"/>
      <c r="AJ61" s="107"/>
      <c r="AK61" s="1"/>
      <c r="AL61" s="1"/>
      <c r="AM61" s="1"/>
      <c r="AN61" s="1"/>
      <c r="AO61" s="1"/>
      <c r="AP61" s="1"/>
      <c r="AQ61" s="1"/>
      <c r="AR61" s="1"/>
      <c r="AS61" s="1"/>
    </row>
    <row r="62" spans="2:45" ht="6" customHeight="1">
      <c r="B62" s="147"/>
      <c r="C62" s="94"/>
      <c r="D62" s="94"/>
      <c r="E62" s="94"/>
      <c r="F62" s="94"/>
      <c r="G62" s="94"/>
      <c r="H62" s="94"/>
      <c r="I62" s="94"/>
      <c r="J62" s="94"/>
      <c r="K62" s="94"/>
      <c r="L62" s="94"/>
      <c r="M62" s="94"/>
      <c r="N62" s="94"/>
      <c r="O62" s="94"/>
      <c r="P62" s="94"/>
      <c r="Q62" s="94"/>
      <c r="R62" s="95"/>
      <c r="S62" s="94"/>
      <c r="T62" s="94"/>
      <c r="U62" s="94"/>
      <c r="V62" s="94"/>
      <c r="W62" s="94"/>
      <c r="X62" s="94"/>
      <c r="Y62" s="94"/>
      <c r="Z62" s="94"/>
      <c r="AA62" s="94"/>
      <c r="AB62" s="94"/>
      <c r="AC62" s="94"/>
      <c r="AD62" s="94"/>
      <c r="AE62" s="94"/>
      <c r="AF62" s="94"/>
      <c r="AG62" s="94"/>
      <c r="AH62" s="94"/>
      <c r="AI62" s="58"/>
      <c r="AJ62" s="59"/>
      <c r="AK62" s="1"/>
      <c r="AL62" s="1"/>
      <c r="AM62" s="1"/>
      <c r="AN62" s="1"/>
      <c r="AO62" s="1"/>
      <c r="AP62" s="1"/>
      <c r="AQ62" s="1"/>
      <c r="AR62" s="1"/>
      <c r="AS62" s="1"/>
    </row>
    <row r="63" spans="2:45" ht="18.45" customHeight="1">
      <c r="B63" s="160" t="s">
        <v>84</v>
      </c>
      <c r="C63" s="150"/>
      <c r="D63" s="150"/>
      <c r="E63" s="150"/>
      <c r="F63" s="150"/>
      <c r="G63" s="1331"/>
      <c r="H63" s="1331"/>
      <c r="I63" s="1331"/>
      <c r="J63" s="1331"/>
      <c r="K63" s="1331"/>
      <c r="L63" s="1331"/>
      <c r="M63" s="1331"/>
      <c r="N63" s="1331"/>
      <c r="O63" s="1331"/>
      <c r="P63" s="1331"/>
      <c r="Q63" s="1331"/>
      <c r="R63" s="1331"/>
      <c r="S63" s="1331"/>
      <c r="T63" s="1331"/>
      <c r="U63" s="1331"/>
      <c r="V63" s="1331"/>
      <c r="W63" s="1331"/>
      <c r="X63" s="1331"/>
      <c r="Y63" s="1331"/>
      <c r="Z63" s="1331"/>
      <c r="AA63" s="1331"/>
      <c r="AB63" s="1331"/>
      <c r="AC63" s="1331"/>
      <c r="AD63" s="1331"/>
      <c r="AE63" s="1331"/>
      <c r="AF63" s="1331"/>
      <c r="AG63" s="1331"/>
      <c r="AH63" s="1331"/>
      <c r="AI63" s="1331"/>
      <c r="AJ63" s="1332"/>
      <c r="AK63" s="1"/>
      <c r="AL63" s="1"/>
      <c r="AM63" s="1"/>
      <c r="AN63" s="1"/>
      <c r="AO63" s="1"/>
      <c r="AP63" s="1"/>
      <c r="AQ63" s="1"/>
      <c r="AR63" s="1"/>
      <c r="AS63" s="1"/>
    </row>
    <row r="64" spans="2:45" ht="18.45" customHeight="1">
      <c r="B64" s="1410"/>
      <c r="C64" s="1411"/>
      <c r="D64" s="1411"/>
      <c r="E64" s="1411"/>
      <c r="F64" s="1411"/>
      <c r="G64" s="1411"/>
      <c r="H64" s="1411"/>
      <c r="I64" s="1411"/>
      <c r="J64" s="1411"/>
      <c r="K64" s="1411"/>
      <c r="L64" s="1411"/>
      <c r="M64" s="1411"/>
      <c r="N64" s="1411"/>
      <c r="O64" s="1411"/>
      <c r="P64" s="1411"/>
      <c r="Q64" s="1411"/>
      <c r="R64" s="1411"/>
      <c r="S64" s="1411"/>
      <c r="T64" s="1411"/>
      <c r="U64" s="1411"/>
      <c r="V64" s="1411"/>
      <c r="W64" s="1411"/>
      <c r="X64" s="1411"/>
      <c r="Y64" s="1411"/>
      <c r="Z64" s="1411"/>
      <c r="AA64" s="1411"/>
      <c r="AB64" s="1411"/>
      <c r="AC64" s="1411"/>
      <c r="AD64" s="1411"/>
      <c r="AE64" s="1411"/>
      <c r="AF64" s="1411"/>
      <c r="AG64" s="1411"/>
      <c r="AH64" s="1411"/>
      <c r="AI64" s="1411"/>
      <c r="AJ64" s="1412"/>
      <c r="AK64" s="1"/>
      <c r="AL64" s="1"/>
      <c r="AM64" s="1"/>
      <c r="AN64" s="1"/>
      <c r="AO64" s="1"/>
      <c r="AP64" s="1"/>
      <c r="AQ64" s="1"/>
      <c r="AR64" s="1"/>
      <c r="AS64" s="1"/>
    </row>
    <row r="65" spans="2:45" ht="18.45" customHeight="1">
      <c r="B65" s="1413"/>
      <c r="C65" s="1414"/>
      <c r="D65" s="1414"/>
      <c r="E65" s="1414"/>
      <c r="F65" s="1414"/>
      <c r="G65" s="1414"/>
      <c r="H65" s="1414"/>
      <c r="I65" s="1414"/>
      <c r="J65" s="1414"/>
      <c r="K65" s="1414"/>
      <c r="L65" s="1414"/>
      <c r="M65" s="1414"/>
      <c r="N65" s="1414"/>
      <c r="O65" s="1414"/>
      <c r="P65" s="1414"/>
      <c r="Q65" s="1414"/>
      <c r="R65" s="1414"/>
      <c r="S65" s="1414"/>
      <c r="T65" s="1414"/>
      <c r="U65" s="1414"/>
      <c r="V65" s="1414"/>
      <c r="W65" s="1414"/>
      <c r="X65" s="1414"/>
      <c r="Y65" s="1414"/>
      <c r="Z65" s="1414"/>
      <c r="AA65" s="1414"/>
      <c r="AB65" s="1414"/>
      <c r="AC65" s="1414"/>
      <c r="AD65" s="1414"/>
      <c r="AE65" s="1414"/>
      <c r="AF65" s="1414"/>
      <c r="AG65" s="1414"/>
      <c r="AH65" s="1414"/>
      <c r="AI65" s="1414"/>
      <c r="AJ65" s="1415"/>
      <c r="AK65" s="1"/>
      <c r="AL65" s="1"/>
      <c r="AM65" s="1"/>
      <c r="AN65" s="1"/>
      <c r="AO65" s="1"/>
      <c r="AP65" s="1"/>
      <c r="AQ65" s="1"/>
      <c r="AR65" s="1"/>
      <c r="AS65" s="1"/>
    </row>
    <row r="66" spans="2:45" ht="18.45" customHeight="1">
      <c r="B66" s="1333"/>
      <c r="C66" s="1334"/>
      <c r="D66" s="1334"/>
      <c r="E66" s="1334"/>
      <c r="F66" s="1334"/>
      <c r="G66" s="1334"/>
      <c r="H66" s="1334"/>
      <c r="I66" s="1334"/>
      <c r="J66" s="1334"/>
      <c r="K66" s="1334"/>
      <c r="L66" s="1334"/>
      <c r="M66" s="1334"/>
      <c r="N66" s="1334"/>
      <c r="O66" s="1334"/>
      <c r="P66" s="1334"/>
      <c r="Q66" s="1334"/>
      <c r="R66" s="1334"/>
      <c r="S66" s="1334"/>
      <c r="T66" s="1334"/>
      <c r="U66" s="1334"/>
      <c r="V66" s="1334"/>
      <c r="W66" s="1334"/>
      <c r="X66" s="1334"/>
      <c r="Y66" s="1334"/>
      <c r="Z66" s="1334"/>
      <c r="AA66" s="1334"/>
      <c r="AB66" s="1334"/>
      <c r="AC66" s="1334"/>
      <c r="AD66" s="1334"/>
      <c r="AE66" s="1334"/>
      <c r="AF66" s="1334"/>
      <c r="AG66" s="1334"/>
      <c r="AH66" s="1335"/>
      <c r="AI66" s="1419">
        <v>6</v>
      </c>
      <c r="AJ66" s="1420"/>
      <c r="AK66" s="1"/>
      <c r="AL66" s="1"/>
      <c r="AM66" s="1"/>
      <c r="AN66" s="1"/>
      <c r="AO66" s="1"/>
      <c r="AP66" s="1"/>
      <c r="AQ66" s="1"/>
      <c r="AR66" s="1"/>
      <c r="AS66" s="1"/>
    </row>
    <row r="67" spans="2:45" ht="14.25" hidden="1" customHeight="1">
      <c r="B67" s="3"/>
      <c r="C67" s="1"/>
      <c r="D67" s="1"/>
      <c r="E67" s="1"/>
      <c r="F67" s="1"/>
      <c r="G67" s="1"/>
      <c r="H67" s="1"/>
      <c r="I67" s="1"/>
      <c r="J67" s="1"/>
      <c r="K67" s="1"/>
      <c r="L67" s="1"/>
      <c r="M67" s="1"/>
      <c r="N67" s="1"/>
      <c r="O67" s="1"/>
      <c r="P67" s="1"/>
      <c r="Q67" s="1"/>
      <c r="R67" s="3"/>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row>
    <row r="68" spans="2:45" ht="14.25" hidden="1" customHeight="1">
      <c r="B68" s="3"/>
      <c r="C68" s="1"/>
      <c r="D68" s="1"/>
      <c r="E68" s="1"/>
      <c r="F68" s="1"/>
      <c r="G68" s="1"/>
      <c r="H68" s="1"/>
      <c r="I68" s="1"/>
      <c r="J68" s="1"/>
      <c r="K68" s="1"/>
      <c r="L68" s="1"/>
      <c r="M68" s="1"/>
      <c r="N68" s="1"/>
      <c r="O68" s="1"/>
      <c r="P68" s="1"/>
      <c r="Q68" s="1"/>
      <c r="R68" s="3"/>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row>
    <row r="69" spans="2:45" ht="14.25" hidden="1" customHeight="1">
      <c r="B69" s="3"/>
      <c r="C69" s="1"/>
      <c r="D69" s="1"/>
      <c r="E69" s="1"/>
      <c r="F69" s="1"/>
      <c r="G69" s="1"/>
      <c r="H69" s="1"/>
      <c r="I69" s="1"/>
      <c r="J69" s="1"/>
      <c r="K69" s="1"/>
      <c r="L69" s="1"/>
      <c r="M69" s="1"/>
      <c r="N69" s="1"/>
      <c r="O69" s="1"/>
      <c r="P69" s="1"/>
      <c r="Q69" s="1"/>
      <c r="R69" s="3"/>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row>
    <row r="70" spans="2:45" ht="14.25" hidden="1" customHeight="1">
      <c r="B70" s="3"/>
      <c r="C70" s="1"/>
      <c r="D70" s="1"/>
      <c r="E70" s="1"/>
      <c r="F70" s="1"/>
      <c r="G70" s="1"/>
      <c r="H70" s="1"/>
      <c r="I70" s="1"/>
      <c r="J70" s="1"/>
      <c r="K70" s="1"/>
      <c r="L70" s="1"/>
      <c r="M70" s="1"/>
      <c r="N70" s="1"/>
      <c r="O70" s="1"/>
      <c r="P70" s="1"/>
      <c r="Q70" s="1"/>
      <c r="R70" s="3"/>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row>
    <row r="71" spans="2:45" ht="14.25" hidden="1" customHeight="1">
      <c r="B71" s="3"/>
      <c r="C71" s="1"/>
      <c r="D71" s="1"/>
      <c r="E71" s="1"/>
      <c r="F71" s="1"/>
      <c r="G71" s="1"/>
      <c r="H71" s="1"/>
      <c r="I71" s="1"/>
      <c r="J71" s="1"/>
      <c r="K71" s="1"/>
      <c r="L71" s="1"/>
      <c r="M71" s="1"/>
      <c r="N71" s="1"/>
      <c r="O71" s="1"/>
      <c r="P71" s="1"/>
      <c r="Q71" s="1"/>
      <c r="R71" s="3"/>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row>
    <row r="72" spans="2:45" ht="14.25" hidden="1" customHeight="1">
      <c r="B72" s="3"/>
      <c r="C72" s="1"/>
      <c r="D72" s="1"/>
      <c r="E72" s="1"/>
      <c r="F72" s="1"/>
      <c r="G72" s="1"/>
      <c r="H72" s="1"/>
      <c r="I72" s="1"/>
      <c r="J72" s="1"/>
      <c r="K72" s="1"/>
      <c r="L72" s="1"/>
      <c r="M72" s="1"/>
      <c r="N72" s="1"/>
      <c r="O72" s="1"/>
      <c r="P72" s="1"/>
      <c r="Q72" s="1"/>
      <c r="R72" s="3"/>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row>
    <row r="73" spans="2:45" ht="14.25" hidden="1" customHeight="1">
      <c r="B73" s="3"/>
      <c r="C73" s="1"/>
      <c r="D73" s="1"/>
      <c r="E73" s="1"/>
      <c r="F73" s="1"/>
      <c r="G73" s="1"/>
      <c r="H73" s="1"/>
      <c r="I73" s="1"/>
      <c r="J73" s="1"/>
      <c r="K73" s="1"/>
      <c r="L73" s="1"/>
      <c r="M73" s="1"/>
      <c r="N73" s="1"/>
      <c r="O73" s="1"/>
      <c r="P73" s="1"/>
      <c r="Q73" s="1"/>
      <c r="R73" s="3"/>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row>
    <row r="74" spans="2:45" ht="14.25" hidden="1" customHeight="1">
      <c r="B74" s="3"/>
      <c r="C74" s="1"/>
      <c r="D74" s="1"/>
      <c r="E74" s="1"/>
      <c r="F74" s="1"/>
      <c r="G74" s="1"/>
      <c r="H74" s="1"/>
      <c r="I74" s="1"/>
      <c r="J74" s="1"/>
      <c r="K74" s="1"/>
      <c r="L74" s="1"/>
      <c r="M74" s="1"/>
      <c r="N74" s="1"/>
      <c r="O74" s="1"/>
      <c r="P74" s="1"/>
      <c r="Q74" s="1"/>
      <c r="R74" s="3"/>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row>
    <row r="75" spans="2:45" ht="14.25" hidden="1" customHeight="1">
      <c r="B75" s="3"/>
      <c r="C75" s="1"/>
      <c r="D75" s="1"/>
      <c r="E75" s="1"/>
      <c r="F75" s="1"/>
      <c r="G75" s="1"/>
      <c r="H75" s="1"/>
      <c r="I75" s="1"/>
      <c r="J75" s="1"/>
      <c r="K75" s="1"/>
      <c r="L75" s="1"/>
      <c r="M75" s="1"/>
      <c r="N75" s="1"/>
      <c r="O75" s="1"/>
      <c r="P75" s="1"/>
      <c r="Q75" s="1"/>
      <c r="R75" s="3"/>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row>
    <row r="76" spans="2:45" ht="14.25" hidden="1" customHeight="1">
      <c r="B76" s="3"/>
      <c r="C76" s="1"/>
      <c r="D76" s="1"/>
      <c r="E76" s="1"/>
      <c r="F76" s="1"/>
      <c r="G76" s="1"/>
      <c r="H76" s="1"/>
      <c r="I76" s="1"/>
      <c r="J76" s="1"/>
      <c r="K76" s="1"/>
      <c r="L76" s="1"/>
      <c r="M76" s="1"/>
      <c r="N76" s="1"/>
      <c r="O76" s="1"/>
      <c r="P76" s="1"/>
      <c r="Q76" s="1"/>
      <c r="R76" s="3"/>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row>
    <row r="77" spans="2:45" ht="14.25" hidden="1" customHeight="1">
      <c r="B77" s="3"/>
      <c r="C77" s="1"/>
      <c r="D77" s="1"/>
      <c r="E77" s="1"/>
      <c r="F77" s="1"/>
      <c r="G77" s="1"/>
      <c r="H77" s="1"/>
      <c r="I77" s="1"/>
      <c r="J77" s="1"/>
      <c r="K77" s="1"/>
      <c r="L77" s="1"/>
      <c r="M77" s="1"/>
      <c r="N77" s="1"/>
      <c r="O77" s="1"/>
      <c r="P77" s="1"/>
      <c r="Q77" s="1"/>
      <c r="R77" s="3"/>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row>
    <row r="78" spans="2:45" ht="14.25" hidden="1" customHeight="1">
      <c r="B78" s="3"/>
      <c r="C78" s="1"/>
      <c r="D78" s="1"/>
      <c r="E78" s="1"/>
      <c r="F78" s="1"/>
      <c r="G78" s="1"/>
      <c r="H78" s="1"/>
      <c r="I78" s="1"/>
      <c r="J78" s="1"/>
      <c r="K78" s="1"/>
      <c r="L78" s="1"/>
      <c r="M78" s="1"/>
      <c r="N78" s="1"/>
      <c r="O78" s="1"/>
      <c r="P78" s="1"/>
      <c r="Q78" s="1"/>
      <c r="R78" s="3"/>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row>
    <row r="79" spans="2:45" ht="14.25" hidden="1" customHeight="1">
      <c r="B79" s="3"/>
      <c r="C79" s="1"/>
      <c r="D79" s="1"/>
      <c r="E79" s="1"/>
      <c r="F79" s="1"/>
      <c r="G79" s="1"/>
      <c r="H79" s="1"/>
      <c r="I79" s="1"/>
      <c r="J79" s="1"/>
      <c r="K79" s="1"/>
      <c r="L79" s="1"/>
      <c r="M79" s="1"/>
      <c r="N79" s="1"/>
      <c r="O79" s="1"/>
      <c r="P79" s="1"/>
      <c r="Q79" s="1"/>
      <c r="R79" s="3"/>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row>
    <row r="80" spans="2:45" ht="14.25" hidden="1" customHeight="1">
      <c r="B80" s="3"/>
      <c r="C80" s="1"/>
      <c r="D80" s="1"/>
      <c r="E80" s="1"/>
      <c r="F80" s="1"/>
      <c r="G80" s="1"/>
      <c r="H80" s="1"/>
      <c r="I80" s="1"/>
      <c r="J80" s="1"/>
      <c r="K80" s="1"/>
      <c r="L80" s="1"/>
      <c r="M80" s="1"/>
      <c r="N80" s="1"/>
      <c r="O80" s="1"/>
      <c r="P80" s="1"/>
      <c r="Q80" s="1"/>
      <c r="R80" s="3"/>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row>
    <row r="81" spans="2:45" ht="14.25" hidden="1" customHeight="1">
      <c r="B81" s="3"/>
      <c r="C81" s="1"/>
      <c r="D81" s="1"/>
      <c r="E81" s="1"/>
      <c r="F81" s="1"/>
      <c r="G81" s="1"/>
      <c r="H81" s="1"/>
      <c r="I81" s="1"/>
      <c r="J81" s="1"/>
      <c r="K81" s="1"/>
      <c r="L81" s="1"/>
      <c r="M81" s="1"/>
      <c r="N81" s="1"/>
      <c r="O81" s="1"/>
      <c r="P81" s="1"/>
      <c r="Q81" s="1"/>
      <c r="R81" s="3"/>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row>
    <row r="82" spans="2:45" ht="14.25" hidden="1" customHeight="1">
      <c r="B82" s="3"/>
      <c r="C82" s="1"/>
      <c r="D82" s="1"/>
      <c r="E82" s="1"/>
      <c r="F82" s="1"/>
      <c r="G82" s="1"/>
      <c r="H82" s="1"/>
      <c r="I82" s="1"/>
      <c r="J82" s="1"/>
      <c r="K82" s="1"/>
      <c r="L82" s="1"/>
      <c r="M82" s="1"/>
      <c r="N82" s="1"/>
      <c r="O82" s="1"/>
      <c r="P82" s="1"/>
      <c r="Q82" s="1"/>
      <c r="R82" s="3"/>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row>
    <row r="83" spans="2:45" ht="14.25" hidden="1" customHeight="1">
      <c r="B83" s="3"/>
      <c r="C83" s="1"/>
      <c r="D83" s="1"/>
      <c r="E83" s="1"/>
      <c r="F83" s="1"/>
      <c r="G83" s="1"/>
      <c r="H83" s="1"/>
      <c r="I83" s="1"/>
      <c r="J83" s="1"/>
      <c r="K83" s="1"/>
      <c r="L83" s="1"/>
      <c r="M83" s="1"/>
      <c r="N83" s="1"/>
      <c r="O83" s="1"/>
      <c r="P83" s="1"/>
      <c r="Q83" s="1"/>
      <c r="R83" s="3"/>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row>
    <row r="84" spans="2:45" ht="14.25" hidden="1" customHeight="1">
      <c r="B84" s="3"/>
      <c r="C84" s="1"/>
      <c r="D84" s="1"/>
      <c r="E84" s="1"/>
      <c r="F84" s="1"/>
      <c r="G84" s="1"/>
      <c r="H84" s="1"/>
      <c r="I84" s="1"/>
      <c r="J84" s="1"/>
      <c r="K84" s="1"/>
      <c r="L84" s="1"/>
      <c r="M84" s="1"/>
      <c r="N84" s="1"/>
      <c r="O84" s="1"/>
      <c r="P84" s="1"/>
      <c r="Q84" s="1"/>
      <c r="R84" s="3"/>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row>
    <row r="85" spans="2:45" ht="14.25" hidden="1" customHeight="1">
      <c r="B85" s="3"/>
      <c r="C85" s="1"/>
      <c r="D85" s="1"/>
      <c r="E85" s="1"/>
      <c r="F85" s="1"/>
      <c r="G85" s="1"/>
      <c r="H85" s="1"/>
      <c r="I85" s="1"/>
      <c r="J85" s="1"/>
      <c r="K85" s="1"/>
      <c r="L85" s="1"/>
      <c r="M85" s="1"/>
      <c r="N85" s="1"/>
      <c r="O85" s="1"/>
      <c r="P85" s="1"/>
      <c r="Q85" s="1"/>
      <c r="R85" s="3"/>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row>
    <row r="86" spans="2:45" ht="14.25" hidden="1" customHeight="1">
      <c r="B86" s="3"/>
      <c r="C86" s="1"/>
      <c r="D86" s="1"/>
      <c r="E86" s="1"/>
      <c r="F86" s="1"/>
      <c r="G86" s="1"/>
      <c r="H86" s="1"/>
      <c r="I86" s="1"/>
      <c r="J86" s="1"/>
      <c r="K86" s="1"/>
      <c r="L86" s="1"/>
      <c r="M86" s="1"/>
      <c r="N86" s="1"/>
      <c r="O86" s="1"/>
      <c r="P86" s="1"/>
      <c r="Q86" s="1"/>
      <c r="R86" s="3"/>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row>
    <row r="87" spans="2:45" ht="14.25" hidden="1" customHeight="1">
      <c r="B87" s="3"/>
      <c r="C87" s="1"/>
      <c r="D87" s="1"/>
      <c r="E87" s="1"/>
      <c r="F87" s="1"/>
      <c r="G87" s="1"/>
      <c r="H87" s="1"/>
      <c r="I87" s="1"/>
      <c r="J87" s="1"/>
      <c r="K87" s="1"/>
      <c r="L87" s="1"/>
      <c r="M87" s="1"/>
      <c r="N87" s="1"/>
      <c r="O87" s="1"/>
      <c r="P87" s="1"/>
      <c r="Q87" s="1"/>
      <c r="R87" s="3"/>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row>
    <row r="88" spans="2:45" ht="14.25" hidden="1" customHeight="1">
      <c r="B88" s="3"/>
      <c r="C88" s="1"/>
      <c r="D88" s="1"/>
      <c r="E88" s="1"/>
      <c r="F88" s="1"/>
      <c r="G88" s="1"/>
      <c r="H88" s="1"/>
      <c r="I88" s="1"/>
      <c r="J88" s="1"/>
      <c r="K88" s="1"/>
      <c r="L88" s="1"/>
      <c r="M88" s="1"/>
      <c r="N88" s="1"/>
      <c r="O88" s="1"/>
      <c r="P88" s="1"/>
      <c r="Q88" s="1"/>
      <c r="R88" s="3"/>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row>
    <row r="89" spans="2:45" ht="14.25" hidden="1" customHeight="1">
      <c r="B89" s="3"/>
      <c r="C89" s="1"/>
      <c r="D89" s="1"/>
      <c r="E89" s="1"/>
      <c r="F89" s="1"/>
      <c r="G89" s="1"/>
      <c r="H89" s="1"/>
      <c r="I89" s="1"/>
      <c r="J89" s="1"/>
      <c r="K89" s="1"/>
      <c r="L89" s="1"/>
      <c r="M89" s="1"/>
      <c r="N89" s="1"/>
      <c r="O89" s="1"/>
      <c r="P89" s="1"/>
      <c r="Q89" s="1"/>
      <c r="R89" s="3"/>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row>
    <row r="90" spans="2:45" ht="14.25" hidden="1" customHeight="1">
      <c r="B90" s="3"/>
      <c r="C90" s="1"/>
      <c r="D90" s="1"/>
      <c r="E90" s="1"/>
      <c r="F90" s="1"/>
      <c r="G90" s="1"/>
      <c r="H90" s="1"/>
      <c r="I90" s="1"/>
      <c r="J90" s="1"/>
      <c r="K90" s="1"/>
      <c r="L90" s="1"/>
      <c r="M90" s="1"/>
      <c r="N90" s="1"/>
      <c r="O90" s="1"/>
      <c r="P90" s="1"/>
      <c r="Q90" s="1"/>
      <c r="R90" s="3"/>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row>
    <row r="91" spans="2:45" ht="14.25" hidden="1" customHeight="1">
      <c r="B91" s="3"/>
      <c r="C91" s="1"/>
      <c r="D91" s="1"/>
      <c r="E91" s="1"/>
      <c r="F91" s="1"/>
      <c r="G91" s="1"/>
      <c r="H91" s="1"/>
      <c r="I91" s="1"/>
      <c r="J91" s="1"/>
      <c r="K91" s="1"/>
      <c r="L91" s="1"/>
      <c r="M91" s="1"/>
      <c r="N91" s="1"/>
      <c r="O91" s="1"/>
      <c r="P91" s="1"/>
      <c r="Q91" s="1"/>
      <c r="R91" s="3"/>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row>
    <row r="92" spans="2:45" ht="14.25" hidden="1" customHeight="1">
      <c r="B92" s="3"/>
      <c r="C92" s="1"/>
      <c r="D92" s="1"/>
      <c r="E92" s="1"/>
      <c r="F92" s="1"/>
      <c r="G92" s="1"/>
      <c r="H92" s="1"/>
      <c r="I92" s="1"/>
      <c r="J92" s="1"/>
      <c r="K92" s="1"/>
      <c r="L92" s="1"/>
      <c r="M92" s="1"/>
      <c r="N92" s="1"/>
      <c r="O92" s="1"/>
      <c r="P92" s="1"/>
      <c r="Q92" s="1"/>
      <c r="R92" s="3"/>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row>
    <row r="93" spans="2:45" ht="14.25" hidden="1" customHeight="1">
      <c r="B93" s="3"/>
      <c r="C93" s="1"/>
      <c r="D93" s="1"/>
      <c r="E93" s="1"/>
      <c r="F93" s="1"/>
      <c r="G93" s="1"/>
      <c r="H93" s="1"/>
      <c r="I93" s="1"/>
      <c r="J93" s="1"/>
      <c r="K93" s="1"/>
      <c r="L93" s="1"/>
      <c r="M93" s="1"/>
      <c r="N93" s="1"/>
      <c r="O93" s="1"/>
      <c r="P93" s="1"/>
      <c r="Q93" s="1"/>
      <c r="R93" s="3"/>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row>
    <row r="94" spans="2:45" ht="14.25" hidden="1" customHeight="1">
      <c r="B94" s="3"/>
      <c r="C94" s="1"/>
      <c r="D94" s="1"/>
      <c r="E94" s="1"/>
      <c r="F94" s="1"/>
      <c r="G94" s="1"/>
      <c r="H94" s="1"/>
      <c r="I94" s="1"/>
      <c r="J94" s="1"/>
      <c r="K94" s="1"/>
      <c r="L94" s="1"/>
      <c r="M94" s="1"/>
      <c r="N94" s="1"/>
      <c r="O94" s="1"/>
      <c r="P94" s="1"/>
      <c r="Q94" s="1"/>
      <c r="R94" s="3"/>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row>
    <row r="95" spans="2:45" ht="14.25" hidden="1" customHeight="1">
      <c r="B95" s="3"/>
      <c r="C95" s="1"/>
      <c r="D95" s="1"/>
      <c r="E95" s="1"/>
      <c r="F95" s="1"/>
      <c r="G95" s="1"/>
      <c r="H95" s="1"/>
      <c r="I95" s="1"/>
      <c r="J95" s="1"/>
      <c r="K95" s="1"/>
      <c r="L95" s="1"/>
      <c r="M95" s="1"/>
      <c r="N95" s="1"/>
      <c r="O95" s="1"/>
      <c r="P95" s="1"/>
      <c r="Q95" s="1"/>
      <c r="R95" s="3"/>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row>
    <row r="96" spans="2:45" ht="14.25" hidden="1" customHeight="1">
      <c r="B96" s="3"/>
      <c r="C96" s="1"/>
      <c r="D96" s="1"/>
      <c r="E96" s="1"/>
      <c r="F96" s="1"/>
      <c r="G96" s="1"/>
      <c r="H96" s="1"/>
      <c r="I96" s="1"/>
      <c r="J96" s="1"/>
      <c r="K96" s="1"/>
      <c r="L96" s="1"/>
      <c r="M96" s="1"/>
      <c r="N96" s="1"/>
      <c r="O96" s="1"/>
      <c r="P96" s="1"/>
      <c r="Q96" s="1"/>
      <c r="R96" s="3"/>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row>
    <row r="97" spans="2:45" ht="14.25" hidden="1" customHeight="1">
      <c r="B97" s="3"/>
      <c r="C97" s="1"/>
      <c r="D97" s="1"/>
      <c r="E97" s="1"/>
      <c r="F97" s="1"/>
      <c r="G97" s="1"/>
      <c r="H97" s="1"/>
      <c r="I97" s="1"/>
      <c r="J97" s="1"/>
      <c r="K97" s="1"/>
      <c r="L97" s="1"/>
      <c r="M97" s="1"/>
      <c r="N97" s="1"/>
      <c r="O97" s="1"/>
      <c r="P97" s="1"/>
      <c r="Q97" s="1"/>
      <c r="R97" s="3"/>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row>
    <row r="98" spans="2:45" ht="14.25" hidden="1" customHeight="1">
      <c r="B98" s="3"/>
      <c r="C98" s="1"/>
      <c r="D98" s="1"/>
      <c r="E98" s="1"/>
      <c r="F98" s="1"/>
      <c r="G98" s="1"/>
      <c r="H98" s="1"/>
      <c r="I98" s="1"/>
      <c r="J98" s="1"/>
      <c r="K98" s="1"/>
      <c r="L98" s="1"/>
      <c r="M98" s="1"/>
      <c r="N98" s="1"/>
      <c r="O98" s="1"/>
      <c r="P98" s="1"/>
      <c r="Q98" s="1"/>
      <c r="R98" s="3"/>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row>
    <row r="99" spans="2:45" ht="14.25" hidden="1" customHeight="1">
      <c r="B99" s="3"/>
      <c r="C99" s="1"/>
      <c r="D99" s="1"/>
      <c r="E99" s="1"/>
      <c r="F99" s="1"/>
      <c r="G99" s="1"/>
      <c r="H99" s="1"/>
      <c r="I99" s="1"/>
      <c r="J99" s="1"/>
      <c r="K99" s="1"/>
      <c r="L99" s="1"/>
      <c r="M99" s="1"/>
      <c r="N99" s="1"/>
      <c r="O99" s="1"/>
      <c r="P99" s="1"/>
      <c r="Q99" s="1"/>
      <c r="R99" s="3"/>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row>
    <row r="100" spans="2:45" ht="14.25" hidden="1" customHeight="1">
      <c r="B100" s="3"/>
      <c r="C100" s="1"/>
      <c r="D100" s="1"/>
      <c r="E100" s="1"/>
      <c r="F100" s="1"/>
      <c r="G100" s="1"/>
      <c r="H100" s="1"/>
      <c r="I100" s="1"/>
      <c r="J100" s="1"/>
      <c r="K100" s="1"/>
      <c r="L100" s="1"/>
      <c r="M100" s="1"/>
      <c r="N100" s="1"/>
      <c r="O100" s="1"/>
      <c r="P100" s="1"/>
      <c r="Q100" s="1"/>
      <c r="R100" s="3"/>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row>
    <row r="101" spans="2:45" ht="14.25" hidden="1" customHeight="1">
      <c r="B101" s="3"/>
      <c r="C101" s="1"/>
      <c r="D101" s="1"/>
      <c r="E101" s="1"/>
      <c r="F101" s="1"/>
      <c r="G101" s="1"/>
      <c r="H101" s="1"/>
      <c r="I101" s="1"/>
      <c r="J101" s="1"/>
      <c r="K101" s="1"/>
      <c r="L101" s="1"/>
      <c r="M101" s="1"/>
      <c r="N101" s="1"/>
      <c r="O101" s="1"/>
      <c r="P101" s="1"/>
      <c r="Q101" s="1"/>
      <c r="R101" s="3"/>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row>
    <row r="102" spans="2:45" ht="14.25" hidden="1" customHeight="1">
      <c r="B102" s="3"/>
      <c r="C102" s="1"/>
      <c r="D102" s="1"/>
      <c r="E102" s="1"/>
      <c r="F102" s="1"/>
      <c r="G102" s="1"/>
      <c r="H102" s="1"/>
      <c r="I102" s="1"/>
      <c r="J102" s="1"/>
      <c r="K102" s="1"/>
      <c r="L102" s="1"/>
      <c r="M102" s="1"/>
      <c r="N102" s="1"/>
      <c r="O102" s="1"/>
      <c r="P102" s="1"/>
      <c r="Q102" s="1"/>
      <c r="R102" s="3"/>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row>
    <row r="103" spans="2:45" ht="14.25" hidden="1" customHeight="1">
      <c r="B103" s="3"/>
      <c r="C103" s="1"/>
      <c r="D103" s="1"/>
      <c r="E103" s="1"/>
      <c r="F103" s="1"/>
      <c r="G103" s="1"/>
      <c r="H103" s="1"/>
      <c r="I103" s="1"/>
      <c r="J103" s="1"/>
      <c r="K103" s="1"/>
      <c r="L103" s="1"/>
      <c r="M103" s="1"/>
      <c r="N103" s="1"/>
      <c r="O103" s="1"/>
      <c r="P103" s="1"/>
      <c r="Q103" s="1"/>
      <c r="R103" s="3"/>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row>
    <row r="104" spans="2:45" ht="14.25" hidden="1" customHeight="1">
      <c r="B104" s="3"/>
      <c r="C104" s="1"/>
      <c r="D104" s="1"/>
      <c r="E104" s="1"/>
      <c r="F104" s="1"/>
      <c r="G104" s="1"/>
      <c r="H104" s="1"/>
      <c r="I104" s="1"/>
      <c r="J104" s="1"/>
      <c r="K104" s="1"/>
      <c r="L104" s="1"/>
      <c r="M104" s="1"/>
      <c r="N104" s="1"/>
      <c r="O104" s="1"/>
      <c r="P104" s="1"/>
      <c r="Q104" s="1"/>
      <c r="R104" s="3"/>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row>
    <row r="105" spans="2:45" ht="14.25" hidden="1" customHeight="1">
      <c r="B105" s="3"/>
      <c r="C105" s="1"/>
      <c r="D105" s="1"/>
      <c r="E105" s="1"/>
      <c r="F105" s="1"/>
      <c r="G105" s="1"/>
      <c r="H105" s="1"/>
      <c r="I105" s="1"/>
      <c r="J105" s="1"/>
      <c r="K105" s="1"/>
      <c r="L105" s="1"/>
      <c r="M105" s="1"/>
      <c r="N105" s="1"/>
      <c r="O105" s="1"/>
      <c r="P105" s="1"/>
      <c r="Q105" s="1"/>
      <c r="R105" s="3"/>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row>
    <row r="106" spans="2:45" ht="14.25" hidden="1" customHeight="1">
      <c r="B106" s="3"/>
      <c r="C106" s="1"/>
      <c r="D106" s="1"/>
      <c r="E106" s="1"/>
      <c r="F106" s="1"/>
      <c r="G106" s="1"/>
      <c r="H106" s="1"/>
      <c r="I106" s="1"/>
      <c r="J106" s="1"/>
      <c r="K106" s="1"/>
      <c r="L106" s="1"/>
      <c r="M106" s="1"/>
      <c r="N106" s="1"/>
      <c r="O106" s="1"/>
      <c r="P106" s="1"/>
      <c r="Q106" s="1"/>
      <c r="R106" s="3"/>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row>
    <row r="107" spans="2:45" ht="14.25" hidden="1" customHeight="1">
      <c r="B107" s="3"/>
      <c r="C107" s="1"/>
      <c r="D107" s="1"/>
      <c r="E107" s="1"/>
      <c r="F107" s="1"/>
      <c r="G107" s="1"/>
      <c r="H107" s="1"/>
      <c r="I107" s="1"/>
      <c r="J107" s="1"/>
      <c r="K107" s="1"/>
      <c r="L107" s="1"/>
      <c r="M107" s="1"/>
      <c r="N107" s="1"/>
      <c r="O107" s="1"/>
      <c r="P107" s="1"/>
      <c r="Q107" s="1"/>
      <c r="R107" s="3"/>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row>
    <row r="108" spans="2:45" ht="14.25" hidden="1" customHeight="1">
      <c r="B108" s="3"/>
      <c r="C108" s="1"/>
      <c r="D108" s="1"/>
      <c r="E108" s="1"/>
      <c r="F108" s="1"/>
      <c r="G108" s="1"/>
      <c r="H108" s="1"/>
      <c r="I108" s="1"/>
      <c r="J108" s="1"/>
      <c r="K108" s="1"/>
      <c r="L108" s="1"/>
      <c r="M108" s="1"/>
      <c r="N108" s="1"/>
      <c r="O108" s="1"/>
      <c r="P108" s="1"/>
      <c r="Q108" s="1"/>
      <c r="R108" s="3"/>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row>
    <row r="109" spans="2:45" ht="14.25" hidden="1" customHeight="1">
      <c r="B109" s="3"/>
      <c r="C109" s="1"/>
      <c r="D109" s="1"/>
      <c r="E109" s="1"/>
      <c r="F109" s="1"/>
      <c r="G109" s="1"/>
      <c r="H109" s="1"/>
      <c r="I109" s="1"/>
      <c r="J109" s="1"/>
      <c r="K109" s="1"/>
      <c r="L109" s="1"/>
      <c r="M109" s="1"/>
      <c r="N109" s="1"/>
      <c r="O109" s="1"/>
      <c r="P109" s="1"/>
      <c r="Q109" s="1"/>
      <c r="R109" s="3"/>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row>
    <row r="110" spans="2:45" ht="14.25" hidden="1" customHeight="1">
      <c r="B110" s="3"/>
      <c r="C110" s="1"/>
      <c r="D110" s="1"/>
      <c r="E110" s="1"/>
      <c r="F110" s="1"/>
      <c r="G110" s="1"/>
      <c r="H110" s="1"/>
      <c r="I110" s="1"/>
      <c r="J110" s="1"/>
      <c r="K110" s="1"/>
      <c r="L110" s="1"/>
      <c r="M110" s="1"/>
      <c r="N110" s="1"/>
      <c r="O110" s="1"/>
      <c r="P110" s="1"/>
      <c r="Q110" s="1"/>
      <c r="R110" s="3"/>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row>
    <row r="111" spans="2:45" ht="14.25" hidden="1" customHeight="1">
      <c r="B111" s="3"/>
      <c r="C111" s="1"/>
      <c r="D111" s="1"/>
      <c r="E111" s="1"/>
      <c r="F111" s="1"/>
      <c r="G111" s="1"/>
      <c r="H111" s="1"/>
      <c r="I111" s="1"/>
      <c r="J111" s="1"/>
      <c r="K111" s="1"/>
      <c r="L111" s="1"/>
      <c r="M111" s="1"/>
      <c r="N111" s="1"/>
      <c r="O111" s="1"/>
      <c r="P111" s="1"/>
      <c r="Q111" s="1"/>
      <c r="R111" s="3"/>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row>
    <row r="112" spans="2:45" ht="14.25" hidden="1" customHeight="1">
      <c r="B112" s="3"/>
      <c r="C112" s="1"/>
      <c r="D112" s="1"/>
      <c r="E112" s="1"/>
      <c r="F112" s="1"/>
      <c r="G112" s="1"/>
      <c r="H112" s="1"/>
      <c r="I112" s="1"/>
      <c r="J112" s="1"/>
      <c r="K112" s="1"/>
      <c r="L112" s="1"/>
      <c r="M112" s="1"/>
      <c r="N112" s="1"/>
      <c r="O112" s="1"/>
      <c r="P112" s="1"/>
      <c r="Q112" s="1"/>
      <c r="R112" s="3"/>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row>
    <row r="113" spans="2:45" ht="14.25" hidden="1" customHeight="1">
      <c r="B113" s="3"/>
      <c r="C113" s="1"/>
      <c r="D113" s="1"/>
      <c r="E113" s="1"/>
      <c r="F113" s="1"/>
      <c r="G113" s="1"/>
      <c r="H113" s="1"/>
      <c r="I113" s="1"/>
      <c r="J113" s="1"/>
      <c r="K113" s="1"/>
      <c r="L113" s="1"/>
      <c r="M113" s="1"/>
      <c r="N113" s="1"/>
      <c r="O113" s="1"/>
      <c r="P113" s="1"/>
      <c r="Q113" s="1"/>
      <c r="R113" s="3"/>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row>
    <row r="114" spans="2:45" ht="14.25" hidden="1" customHeight="1">
      <c r="B114" s="3"/>
      <c r="C114" s="1"/>
      <c r="D114" s="1"/>
      <c r="E114" s="1"/>
      <c r="F114" s="1"/>
      <c r="G114" s="1"/>
      <c r="H114" s="1"/>
      <c r="I114" s="1"/>
      <c r="J114" s="1"/>
      <c r="K114" s="1"/>
      <c r="L114" s="1"/>
      <c r="M114" s="1"/>
      <c r="N114" s="1"/>
      <c r="O114" s="1"/>
      <c r="P114" s="1"/>
      <c r="Q114" s="1"/>
      <c r="R114" s="3"/>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row>
    <row r="115" spans="2:45" ht="14.25" hidden="1" customHeight="1">
      <c r="B115" s="3"/>
      <c r="C115" s="1"/>
      <c r="D115" s="1"/>
      <c r="E115" s="1"/>
      <c r="F115" s="1"/>
      <c r="G115" s="1"/>
      <c r="H115" s="1"/>
      <c r="I115" s="1"/>
      <c r="J115" s="1"/>
      <c r="K115" s="1"/>
      <c r="L115" s="1"/>
      <c r="M115" s="1"/>
      <c r="N115" s="1"/>
      <c r="O115" s="1"/>
      <c r="P115" s="1"/>
      <c r="Q115" s="1"/>
      <c r="R115" s="3"/>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row>
    <row r="116" spans="2:45" ht="14.25" hidden="1" customHeight="1">
      <c r="B116" s="3"/>
      <c r="C116" s="1"/>
      <c r="D116" s="1"/>
      <c r="E116" s="1"/>
      <c r="F116" s="1"/>
      <c r="G116" s="1"/>
      <c r="H116" s="1"/>
      <c r="I116" s="1"/>
      <c r="J116" s="1"/>
      <c r="K116" s="1"/>
      <c r="L116" s="1"/>
      <c r="M116" s="1"/>
      <c r="N116" s="1"/>
      <c r="O116" s="1"/>
      <c r="P116" s="1"/>
      <c r="Q116" s="1"/>
      <c r="R116" s="3"/>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row>
    <row r="117" spans="2:45" ht="14.25" hidden="1" customHeight="1">
      <c r="B117" s="3"/>
      <c r="C117" s="1"/>
      <c r="D117" s="1"/>
      <c r="E117" s="1"/>
      <c r="F117" s="1"/>
      <c r="G117" s="1"/>
      <c r="H117" s="1"/>
      <c r="I117" s="1"/>
      <c r="J117" s="1"/>
      <c r="K117" s="1"/>
      <c r="L117" s="1"/>
      <c r="M117" s="1"/>
      <c r="N117" s="1"/>
      <c r="O117" s="1"/>
      <c r="P117" s="1"/>
      <c r="Q117" s="1"/>
      <c r="R117" s="3"/>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spans="2:45" ht="14.25" hidden="1" customHeight="1">
      <c r="B118" s="3"/>
      <c r="C118" s="1"/>
      <c r="D118" s="1"/>
      <c r="E118" s="1"/>
      <c r="F118" s="1"/>
      <c r="G118" s="1"/>
      <c r="H118" s="1"/>
      <c r="I118" s="1"/>
      <c r="J118" s="1"/>
      <c r="K118" s="1"/>
      <c r="L118" s="1"/>
      <c r="M118" s="1"/>
      <c r="N118" s="1"/>
      <c r="O118" s="1"/>
      <c r="P118" s="1"/>
      <c r="Q118" s="1"/>
      <c r="R118" s="3"/>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spans="2:45" ht="14.25" hidden="1" customHeight="1">
      <c r="B119" s="3"/>
      <c r="C119" s="1"/>
      <c r="D119" s="1"/>
      <c r="E119" s="1"/>
      <c r="F119" s="1"/>
      <c r="G119" s="1"/>
      <c r="H119" s="1"/>
      <c r="I119" s="1"/>
      <c r="J119" s="1"/>
      <c r="K119" s="1"/>
      <c r="L119" s="1"/>
      <c r="M119" s="1"/>
      <c r="N119" s="1"/>
      <c r="O119" s="1"/>
      <c r="P119" s="1"/>
      <c r="Q119" s="1"/>
      <c r="R119" s="3"/>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spans="2:45" ht="14.25" hidden="1" customHeight="1">
      <c r="B120" s="3"/>
      <c r="C120" s="1"/>
      <c r="D120" s="1"/>
      <c r="E120" s="1"/>
      <c r="F120" s="1"/>
      <c r="G120" s="1"/>
      <c r="H120" s="1"/>
      <c r="I120" s="1"/>
      <c r="J120" s="1"/>
      <c r="K120" s="1"/>
      <c r="L120" s="1"/>
      <c r="M120" s="1"/>
      <c r="N120" s="1"/>
      <c r="O120" s="1"/>
      <c r="P120" s="1"/>
      <c r="Q120" s="1"/>
      <c r="R120" s="3"/>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spans="2:45" ht="14.25" hidden="1" customHeight="1">
      <c r="B121" s="3"/>
      <c r="C121" s="1"/>
      <c r="D121" s="1"/>
      <c r="E121" s="1"/>
      <c r="F121" s="1"/>
      <c r="G121" s="1"/>
      <c r="H121" s="1"/>
      <c r="I121" s="1"/>
      <c r="J121" s="1"/>
      <c r="K121" s="1"/>
      <c r="L121" s="1"/>
      <c r="M121" s="1"/>
      <c r="N121" s="1"/>
      <c r="O121" s="1"/>
      <c r="P121" s="1"/>
      <c r="Q121" s="1"/>
      <c r="R121" s="3"/>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spans="2:45" ht="14.25" hidden="1" customHeight="1">
      <c r="B122" s="3"/>
      <c r="C122" s="1"/>
      <c r="D122" s="1"/>
      <c r="E122" s="1"/>
      <c r="F122" s="1"/>
      <c r="G122" s="1"/>
      <c r="H122" s="1"/>
      <c r="I122" s="1"/>
      <c r="J122" s="1"/>
      <c r="K122" s="1"/>
      <c r="L122" s="1"/>
      <c r="M122" s="1"/>
      <c r="N122" s="1"/>
      <c r="O122" s="1"/>
      <c r="P122" s="1"/>
      <c r="Q122" s="1"/>
      <c r="R122" s="3"/>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spans="2:45" ht="14.25" hidden="1" customHeight="1">
      <c r="B123" s="3"/>
      <c r="C123" s="1"/>
      <c r="D123" s="1"/>
      <c r="E123" s="1"/>
      <c r="F123" s="1"/>
      <c r="G123" s="1"/>
      <c r="H123" s="1"/>
      <c r="I123" s="1"/>
      <c r="J123" s="1"/>
      <c r="K123" s="1"/>
      <c r="L123" s="1"/>
      <c r="M123" s="1"/>
      <c r="N123" s="1"/>
      <c r="O123" s="1"/>
      <c r="P123" s="1"/>
      <c r="Q123" s="1"/>
      <c r="R123" s="3"/>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spans="2:45" ht="14.25" hidden="1" customHeight="1">
      <c r="B124" s="3"/>
      <c r="C124" s="1"/>
      <c r="D124" s="1"/>
      <c r="E124" s="1"/>
      <c r="F124" s="1"/>
      <c r="G124" s="1"/>
      <c r="H124" s="1"/>
      <c r="I124" s="1"/>
      <c r="J124" s="1"/>
      <c r="K124" s="1"/>
      <c r="L124" s="1"/>
      <c r="M124" s="1"/>
      <c r="N124" s="1"/>
      <c r="O124" s="1"/>
      <c r="P124" s="1"/>
      <c r="Q124" s="1"/>
      <c r="R124" s="3"/>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spans="2:45" ht="14.25" hidden="1" customHeight="1">
      <c r="B125" s="3"/>
      <c r="C125" s="1"/>
      <c r="D125" s="1"/>
      <c r="E125" s="1"/>
      <c r="F125" s="1"/>
      <c r="G125" s="1"/>
      <c r="H125" s="1"/>
      <c r="I125" s="1"/>
      <c r="J125" s="1"/>
      <c r="K125" s="1"/>
      <c r="L125" s="1"/>
      <c r="M125" s="1"/>
      <c r="N125" s="1"/>
      <c r="O125" s="1"/>
      <c r="P125" s="1"/>
      <c r="Q125" s="1"/>
      <c r="R125" s="3"/>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spans="2:45" ht="14.25" hidden="1" customHeight="1">
      <c r="B126" s="3"/>
      <c r="C126" s="1"/>
      <c r="D126" s="1"/>
      <c r="E126" s="1"/>
      <c r="F126" s="1"/>
      <c r="G126" s="1"/>
      <c r="H126" s="1"/>
      <c r="I126" s="1"/>
      <c r="J126" s="1"/>
      <c r="K126" s="1"/>
      <c r="L126" s="1"/>
      <c r="M126" s="1"/>
      <c r="N126" s="1"/>
      <c r="O126" s="1"/>
      <c r="P126" s="1"/>
      <c r="Q126" s="1"/>
      <c r="R126" s="3"/>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spans="2:45" ht="14.25" hidden="1" customHeight="1">
      <c r="B127" s="3"/>
      <c r="C127" s="1"/>
      <c r="D127" s="1"/>
      <c r="E127" s="1"/>
      <c r="F127" s="1"/>
      <c r="G127" s="1"/>
      <c r="H127" s="1"/>
      <c r="I127" s="1"/>
      <c r="J127" s="1"/>
      <c r="K127" s="1"/>
      <c r="L127" s="1"/>
      <c r="M127" s="1"/>
      <c r="N127" s="1"/>
      <c r="O127" s="1"/>
      <c r="P127" s="1"/>
      <c r="Q127" s="1"/>
      <c r="R127" s="3"/>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spans="2:45" ht="14.25" hidden="1" customHeight="1">
      <c r="B128" s="3"/>
      <c r="C128" s="1"/>
      <c r="D128" s="1"/>
      <c r="E128" s="1"/>
      <c r="F128" s="1"/>
      <c r="G128" s="1"/>
      <c r="H128" s="1"/>
      <c r="I128" s="1"/>
      <c r="J128" s="1"/>
      <c r="K128" s="1"/>
      <c r="L128" s="1"/>
      <c r="M128" s="1"/>
      <c r="N128" s="1"/>
      <c r="O128" s="1"/>
      <c r="P128" s="1"/>
      <c r="Q128" s="1"/>
      <c r="R128" s="3"/>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spans="2:45" ht="14.25" hidden="1" customHeight="1">
      <c r="B129" s="3"/>
      <c r="C129" s="1"/>
      <c r="D129" s="1"/>
      <c r="E129" s="1"/>
      <c r="F129" s="1"/>
      <c r="G129" s="1"/>
      <c r="H129" s="1"/>
      <c r="I129" s="1"/>
      <c r="J129" s="1"/>
      <c r="K129" s="1"/>
      <c r="L129" s="1"/>
      <c r="M129" s="1"/>
      <c r="N129" s="1"/>
      <c r="O129" s="1"/>
      <c r="P129" s="1"/>
      <c r="Q129" s="1"/>
      <c r="R129" s="3"/>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spans="2:45" ht="14.25" hidden="1" customHeight="1">
      <c r="B130" s="3"/>
      <c r="C130" s="1"/>
      <c r="D130" s="1"/>
      <c r="E130" s="1"/>
      <c r="F130" s="1"/>
      <c r="G130" s="1"/>
      <c r="H130" s="1"/>
      <c r="I130" s="1"/>
      <c r="J130" s="1"/>
      <c r="K130" s="1"/>
      <c r="L130" s="1"/>
      <c r="M130" s="1"/>
      <c r="N130" s="1"/>
      <c r="O130" s="1"/>
      <c r="P130" s="1"/>
      <c r="Q130" s="1"/>
      <c r="R130" s="3"/>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spans="2:45" ht="14.25" hidden="1" customHeight="1">
      <c r="B131" s="3"/>
      <c r="C131" s="1"/>
      <c r="D131" s="1"/>
      <c r="E131" s="1"/>
      <c r="F131" s="1"/>
      <c r="G131" s="1"/>
      <c r="H131" s="1"/>
      <c r="I131" s="1"/>
      <c r="J131" s="1"/>
      <c r="K131" s="1"/>
      <c r="L131" s="1"/>
      <c r="M131" s="1"/>
      <c r="N131" s="1"/>
      <c r="O131" s="1"/>
      <c r="P131" s="1"/>
      <c r="Q131" s="1"/>
      <c r="R131" s="3"/>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spans="2:45" ht="14.25" hidden="1" customHeight="1">
      <c r="B132" s="3"/>
      <c r="C132" s="1"/>
      <c r="D132" s="1"/>
      <c r="E132" s="1"/>
      <c r="F132" s="1"/>
      <c r="G132" s="1"/>
      <c r="H132" s="1"/>
      <c r="I132" s="1"/>
      <c r="J132" s="1"/>
      <c r="K132" s="1"/>
      <c r="L132" s="1"/>
      <c r="M132" s="1"/>
      <c r="N132" s="1"/>
      <c r="O132" s="1"/>
      <c r="P132" s="1"/>
      <c r="Q132" s="1"/>
      <c r="R132" s="3"/>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spans="2:45" ht="14.25" hidden="1" customHeight="1">
      <c r="B133" s="3"/>
      <c r="C133" s="1"/>
      <c r="D133" s="1"/>
      <c r="E133" s="1"/>
      <c r="F133" s="1"/>
      <c r="G133" s="1"/>
      <c r="H133" s="1"/>
      <c r="I133" s="1"/>
      <c r="J133" s="1"/>
      <c r="K133" s="1"/>
      <c r="L133" s="1"/>
      <c r="M133" s="1"/>
      <c r="N133" s="1"/>
      <c r="O133" s="1"/>
      <c r="P133" s="1"/>
      <c r="Q133" s="1"/>
      <c r="R133" s="3"/>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spans="2:45" ht="14.25" hidden="1" customHeight="1">
      <c r="B134" s="3"/>
      <c r="C134" s="1"/>
      <c r="D134" s="1"/>
      <c r="E134" s="1"/>
      <c r="F134" s="1"/>
      <c r="G134" s="1"/>
      <c r="H134" s="1"/>
      <c r="I134" s="1"/>
      <c r="J134" s="1"/>
      <c r="K134" s="1"/>
      <c r="L134" s="1"/>
      <c r="M134" s="1"/>
      <c r="N134" s="1"/>
      <c r="O134" s="1"/>
      <c r="P134" s="1"/>
      <c r="Q134" s="1"/>
      <c r="R134" s="3"/>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spans="2:45" ht="14.25" hidden="1" customHeight="1">
      <c r="B135" s="3"/>
      <c r="C135" s="1"/>
      <c r="D135" s="1"/>
      <c r="E135" s="1"/>
      <c r="F135" s="1"/>
      <c r="G135" s="1"/>
      <c r="H135" s="1"/>
      <c r="I135" s="1"/>
      <c r="J135" s="1"/>
      <c r="K135" s="1"/>
      <c r="L135" s="1"/>
      <c r="M135" s="1"/>
      <c r="N135" s="1"/>
      <c r="O135" s="1"/>
      <c r="P135" s="1"/>
      <c r="Q135" s="1"/>
      <c r="R135" s="3"/>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spans="2:45" ht="14.25" hidden="1" customHeight="1">
      <c r="B136" s="3"/>
      <c r="C136" s="1"/>
      <c r="D136" s="1"/>
      <c r="E136" s="1"/>
      <c r="F136" s="1"/>
      <c r="G136" s="1"/>
      <c r="H136" s="1"/>
      <c r="I136" s="1"/>
      <c r="J136" s="1"/>
      <c r="K136" s="1"/>
      <c r="L136" s="1"/>
      <c r="M136" s="1"/>
      <c r="N136" s="1"/>
      <c r="O136" s="1"/>
      <c r="P136" s="1"/>
      <c r="Q136" s="1"/>
      <c r="R136" s="3"/>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spans="2:45" ht="14.25" hidden="1" customHeight="1">
      <c r="B137" s="3"/>
      <c r="C137" s="1"/>
      <c r="D137" s="1"/>
      <c r="E137" s="1"/>
      <c r="F137" s="1"/>
      <c r="G137" s="1"/>
      <c r="H137" s="1"/>
      <c r="I137" s="1"/>
      <c r="J137" s="1"/>
      <c r="K137" s="1"/>
      <c r="L137" s="1"/>
      <c r="M137" s="1"/>
      <c r="N137" s="1"/>
      <c r="O137" s="1"/>
      <c r="P137" s="1"/>
      <c r="Q137" s="1"/>
      <c r="R137" s="3"/>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spans="2:45" ht="14.25" hidden="1" customHeight="1">
      <c r="B138" s="3"/>
      <c r="C138" s="1"/>
      <c r="D138" s="1"/>
      <c r="E138" s="1"/>
      <c r="F138" s="1"/>
      <c r="G138" s="1"/>
      <c r="H138" s="1"/>
      <c r="I138" s="1"/>
      <c r="J138" s="1"/>
      <c r="K138" s="1"/>
      <c r="L138" s="1"/>
      <c r="M138" s="1"/>
      <c r="N138" s="1"/>
      <c r="O138" s="1"/>
      <c r="P138" s="1"/>
      <c r="Q138" s="1"/>
      <c r="R138" s="3"/>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spans="2:45" ht="14.25" hidden="1" customHeight="1">
      <c r="B139" s="3"/>
      <c r="C139" s="1"/>
      <c r="D139" s="1"/>
      <c r="E139" s="1"/>
      <c r="F139" s="1"/>
      <c r="G139" s="1"/>
      <c r="H139" s="1"/>
      <c r="I139" s="1"/>
      <c r="J139" s="1"/>
      <c r="K139" s="1"/>
      <c r="L139" s="1"/>
      <c r="M139" s="1"/>
      <c r="N139" s="1"/>
      <c r="O139" s="1"/>
      <c r="P139" s="1"/>
      <c r="Q139" s="1"/>
      <c r="R139" s="3"/>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spans="2:45" ht="14.25" hidden="1" customHeight="1">
      <c r="B140" s="3"/>
      <c r="C140" s="1"/>
      <c r="D140" s="1"/>
      <c r="E140" s="1"/>
      <c r="F140" s="1"/>
      <c r="G140" s="1"/>
      <c r="H140" s="1"/>
      <c r="I140" s="1"/>
      <c r="J140" s="1"/>
      <c r="K140" s="1"/>
      <c r="L140" s="1"/>
      <c r="M140" s="1"/>
      <c r="N140" s="1"/>
      <c r="O140" s="1"/>
      <c r="P140" s="1"/>
      <c r="Q140" s="1"/>
      <c r="R140" s="3"/>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spans="2:45" ht="14.25" hidden="1" customHeight="1">
      <c r="B141" s="3"/>
      <c r="C141" s="1"/>
      <c r="D141" s="1"/>
      <c r="E141" s="1"/>
      <c r="F141" s="1"/>
      <c r="G141" s="1"/>
      <c r="H141" s="1"/>
      <c r="I141" s="1"/>
      <c r="J141" s="1"/>
      <c r="K141" s="1"/>
      <c r="L141" s="1"/>
      <c r="M141" s="1"/>
      <c r="N141" s="1"/>
      <c r="O141" s="1"/>
      <c r="P141" s="1"/>
      <c r="Q141" s="1"/>
      <c r="R141" s="3"/>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spans="2:45" ht="14.25" hidden="1" customHeight="1">
      <c r="B142" s="3"/>
      <c r="C142" s="1"/>
      <c r="D142" s="1"/>
      <c r="E142" s="1"/>
      <c r="F142" s="1"/>
      <c r="G142" s="1"/>
      <c r="H142" s="1"/>
      <c r="I142" s="1"/>
      <c r="J142" s="1"/>
      <c r="K142" s="1"/>
      <c r="L142" s="1"/>
      <c r="M142" s="1"/>
      <c r="N142" s="1"/>
      <c r="O142" s="1"/>
      <c r="P142" s="1"/>
      <c r="Q142" s="1"/>
      <c r="R142" s="3"/>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spans="2:45" ht="14.25" hidden="1" customHeight="1">
      <c r="B143" s="3"/>
      <c r="C143" s="1"/>
      <c r="D143" s="1"/>
      <c r="E143" s="1"/>
      <c r="F143" s="1"/>
      <c r="G143" s="1"/>
      <c r="H143" s="1"/>
      <c r="I143" s="1"/>
      <c r="J143" s="1"/>
      <c r="K143" s="1"/>
      <c r="L143" s="1"/>
      <c r="M143" s="1"/>
      <c r="N143" s="1"/>
      <c r="O143" s="1"/>
      <c r="P143" s="1"/>
      <c r="Q143" s="1"/>
      <c r="R143" s="3"/>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spans="2:45" ht="14.25" hidden="1" customHeight="1">
      <c r="B144" s="3"/>
      <c r="C144" s="1"/>
      <c r="D144" s="1"/>
      <c r="E144" s="1"/>
      <c r="F144" s="1"/>
      <c r="G144" s="1"/>
      <c r="H144" s="1"/>
      <c r="I144" s="1"/>
      <c r="J144" s="1"/>
      <c r="K144" s="1"/>
      <c r="L144" s="1"/>
      <c r="M144" s="1"/>
      <c r="N144" s="1"/>
      <c r="O144" s="1"/>
      <c r="P144" s="1"/>
      <c r="Q144" s="1"/>
      <c r="R144" s="3"/>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spans="2:45" ht="14.25" hidden="1" customHeight="1">
      <c r="B145" s="3"/>
      <c r="C145" s="1"/>
      <c r="D145" s="1"/>
      <c r="E145" s="1"/>
      <c r="F145" s="1"/>
      <c r="G145" s="1"/>
      <c r="H145" s="1"/>
      <c r="I145" s="1"/>
      <c r="J145" s="1"/>
      <c r="K145" s="1"/>
      <c r="L145" s="1"/>
      <c r="M145" s="1"/>
      <c r="N145" s="1"/>
      <c r="O145" s="1"/>
      <c r="P145" s="1"/>
      <c r="Q145" s="1"/>
      <c r="R145" s="3"/>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spans="2:45" ht="14.25" hidden="1" customHeight="1">
      <c r="B146" s="3"/>
      <c r="C146" s="1"/>
      <c r="D146" s="1"/>
      <c r="E146" s="1"/>
      <c r="F146" s="1"/>
      <c r="G146" s="1"/>
      <c r="H146" s="1"/>
      <c r="I146" s="1"/>
      <c r="J146" s="1"/>
      <c r="K146" s="1"/>
      <c r="L146" s="1"/>
      <c r="M146" s="1"/>
      <c r="N146" s="1"/>
      <c r="O146" s="1"/>
      <c r="P146" s="1"/>
      <c r="Q146" s="1"/>
      <c r="R146" s="3"/>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spans="2:45" ht="14.25" hidden="1" customHeight="1">
      <c r="B147" s="3"/>
      <c r="C147" s="1"/>
      <c r="D147" s="1"/>
      <c r="E147" s="1"/>
      <c r="F147" s="1"/>
      <c r="G147" s="1"/>
      <c r="H147" s="1"/>
      <c r="I147" s="1"/>
      <c r="J147" s="1"/>
      <c r="K147" s="1"/>
      <c r="L147" s="1"/>
      <c r="M147" s="1"/>
      <c r="N147" s="1"/>
      <c r="O147" s="1"/>
      <c r="P147" s="1"/>
      <c r="Q147" s="1"/>
      <c r="R147" s="3"/>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spans="2:45" ht="14.25" hidden="1" customHeight="1">
      <c r="B148" s="3"/>
      <c r="C148" s="1"/>
      <c r="D148" s="1"/>
      <c r="E148" s="1"/>
      <c r="F148" s="1"/>
      <c r="G148" s="1"/>
      <c r="H148" s="1"/>
      <c r="I148" s="1"/>
      <c r="J148" s="1"/>
      <c r="K148" s="1"/>
      <c r="L148" s="1"/>
      <c r="M148" s="1"/>
      <c r="N148" s="1"/>
      <c r="O148" s="1"/>
      <c r="P148" s="1"/>
      <c r="Q148" s="1"/>
      <c r="R148" s="3"/>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spans="2:45" ht="14.25" hidden="1" customHeight="1">
      <c r="B149" s="3"/>
      <c r="C149" s="1"/>
      <c r="D149" s="1"/>
      <c r="E149" s="1"/>
      <c r="F149" s="1"/>
      <c r="G149" s="1"/>
      <c r="H149" s="1"/>
      <c r="I149" s="1"/>
      <c r="J149" s="1"/>
      <c r="K149" s="1"/>
      <c r="L149" s="1"/>
      <c r="M149" s="1"/>
      <c r="N149" s="1"/>
      <c r="O149" s="1"/>
      <c r="P149" s="1"/>
      <c r="Q149" s="1"/>
      <c r="R149" s="3"/>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spans="2:45" ht="14.25" hidden="1" customHeight="1">
      <c r="B150" s="3"/>
      <c r="C150" s="1"/>
      <c r="D150" s="1"/>
      <c r="E150" s="1"/>
      <c r="F150" s="1"/>
      <c r="G150" s="1"/>
      <c r="H150" s="1"/>
      <c r="I150" s="1"/>
      <c r="J150" s="1"/>
      <c r="K150" s="1"/>
      <c r="L150" s="1"/>
      <c r="M150" s="1"/>
      <c r="N150" s="1"/>
      <c r="O150" s="1"/>
      <c r="P150" s="1"/>
      <c r="Q150" s="1"/>
      <c r="R150" s="3"/>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spans="2:45" ht="14.25" hidden="1" customHeight="1">
      <c r="B151" s="3"/>
      <c r="C151" s="1"/>
      <c r="D151" s="1"/>
      <c r="E151" s="1"/>
      <c r="F151" s="1"/>
      <c r="G151" s="1"/>
      <c r="H151" s="1"/>
      <c r="I151" s="1"/>
      <c r="J151" s="1"/>
      <c r="K151" s="1"/>
      <c r="L151" s="1"/>
      <c r="M151" s="1"/>
      <c r="N151" s="1"/>
      <c r="O151" s="1"/>
      <c r="P151" s="1"/>
      <c r="Q151" s="1"/>
      <c r="R151" s="3"/>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row r="152" spans="2:45" ht="14.25" hidden="1" customHeight="1">
      <c r="B152" s="3"/>
      <c r="C152" s="1"/>
      <c r="D152" s="1"/>
      <c r="E152" s="1"/>
      <c r="F152" s="1"/>
      <c r="G152" s="1"/>
      <c r="H152" s="1"/>
      <c r="I152" s="1"/>
      <c r="J152" s="1"/>
      <c r="K152" s="1"/>
      <c r="L152" s="1"/>
      <c r="M152" s="1"/>
      <c r="N152" s="1"/>
      <c r="O152" s="1"/>
      <c r="P152" s="1"/>
      <c r="Q152" s="1"/>
      <c r="R152" s="3"/>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row>
    <row r="153" spans="2:45" ht="14.25" hidden="1" customHeight="1">
      <c r="B153" s="3"/>
      <c r="C153" s="1"/>
      <c r="D153" s="1"/>
      <c r="E153" s="1"/>
      <c r="F153" s="1"/>
      <c r="G153" s="1"/>
      <c r="H153" s="1"/>
      <c r="I153" s="1"/>
      <c r="J153" s="1"/>
      <c r="K153" s="1"/>
      <c r="L153" s="1"/>
      <c r="M153" s="1"/>
      <c r="N153" s="1"/>
      <c r="O153" s="1"/>
      <c r="P153" s="1"/>
      <c r="Q153" s="1"/>
      <c r="R153" s="3"/>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row>
    <row r="154" spans="2:45" ht="14.25" hidden="1" customHeight="1">
      <c r="B154" s="3"/>
      <c r="C154" s="1"/>
      <c r="D154" s="1"/>
      <c r="E154" s="1"/>
      <c r="F154" s="1"/>
      <c r="G154" s="1"/>
      <c r="H154" s="1"/>
      <c r="I154" s="1"/>
      <c r="J154" s="1"/>
      <c r="K154" s="1"/>
      <c r="L154" s="1"/>
      <c r="M154" s="1"/>
      <c r="N154" s="1"/>
      <c r="O154" s="1"/>
      <c r="P154" s="1"/>
      <c r="Q154" s="1"/>
      <c r="R154" s="3"/>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row>
    <row r="155" spans="2:45" ht="14.25" hidden="1" customHeight="1">
      <c r="B155" s="3"/>
      <c r="C155" s="1"/>
      <c r="D155" s="1"/>
      <c r="E155" s="1"/>
      <c r="F155" s="1"/>
      <c r="G155" s="1"/>
      <c r="H155" s="1"/>
      <c r="I155" s="1"/>
      <c r="J155" s="1"/>
      <c r="K155" s="1"/>
      <c r="L155" s="1"/>
      <c r="M155" s="1"/>
      <c r="N155" s="1"/>
      <c r="O155" s="1"/>
      <c r="P155" s="1"/>
      <c r="Q155" s="1"/>
      <c r="R155" s="3"/>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row>
    <row r="156" spans="2:45" ht="14.25" hidden="1" customHeight="1">
      <c r="B156" s="3"/>
      <c r="C156" s="1"/>
      <c r="D156" s="1"/>
      <c r="E156" s="1"/>
      <c r="F156" s="1"/>
      <c r="G156" s="1"/>
      <c r="H156" s="1"/>
      <c r="I156" s="1"/>
      <c r="J156" s="1"/>
      <c r="K156" s="1"/>
      <c r="L156" s="1"/>
      <c r="M156" s="1"/>
      <c r="N156" s="1"/>
      <c r="O156" s="1"/>
      <c r="P156" s="1"/>
      <c r="Q156" s="1"/>
      <c r="R156" s="3"/>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row>
    <row r="157" spans="2:45" ht="14.25" hidden="1" customHeight="1">
      <c r="B157" s="3"/>
      <c r="C157" s="1"/>
      <c r="D157" s="1"/>
      <c r="E157" s="1"/>
      <c r="F157" s="1"/>
      <c r="G157" s="1"/>
      <c r="H157" s="1"/>
      <c r="I157" s="1"/>
      <c r="J157" s="1"/>
      <c r="K157" s="1"/>
      <c r="L157" s="1"/>
      <c r="M157" s="1"/>
      <c r="N157" s="1"/>
      <c r="O157" s="1"/>
      <c r="P157" s="1"/>
      <c r="Q157" s="1"/>
      <c r="R157" s="3"/>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row>
    <row r="158" spans="2:45" ht="14.25" hidden="1" customHeight="1">
      <c r="B158" s="3"/>
      <c r="C158" s="1"/>
      <c r="D158" s="1"/>
      <c r="E158" s="1"/>
      <c r="F158" s="1"/>
      <c r="G158" s="1"/>
      <c r="H158" s="1"/>
      <c r="I158" s="1"/>
      <c r="J158" s="1"/>
      <c r="K158" s="1"/>
      <c r="L158" s="1"/>
      <c r="M158" s="1"/>
      <c r="N158" s="1"/>
      <c r="O158" s="1"/>
      <c r="P158" s="1"/>
      <c r="Q158" s="1"/>
      <c r="R158" s="3"/>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row>
    <row r="159" spans="2:45" ht="14.25" hidden="1" customHeight="1">
      <c r="B159" s="3"/>
      <c r="C159" s="1"/>
      <c r="D159" s="1"/>
      <c r="E159" s="1"/>
      <c r="F159" s="1"/>
      <c r="G159" s="1"/>
      <c r="H159" s="1"/>
      <c r="I159" s="1"/>
      <c r="J159" s="1"/>
      <c r="K159" s="1"/>
      <c r="L159" s="1"/>
      <c r="M159" s="1"/>
      <c r="N159" s="1"/>
      <c r="O159" s="1"/>
      <c r="P159" s="1"/>
      <c r="Q159" s="1"/>
      <c r="R159" s="3"/>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row>
    <row r="160" spans="2:45" ht="14.25" hidden="1" customHeight="1">
      <c r="B160" s="3"/>
      <c r="C160" s="1"/>
      <c r="D160" s="1"/>
      <c r="E160" s="1"/>
      <c r="F160" s="1"/>
      <c r="G160" s="1"/>
      <c r="H160" s="1"/>
      <c r="I160" s="1"/>
      <c r="J160" s="1"/>
      <c r="K160" s="1"/>
      <c r="L160" s="1"/>
      <c r="M160" s="1"/>
      <c r="N160" s="1"/>
      <c r="O160" s="1"/>
      <c r="P160" s="1"/>
      <c r="Q160" s="1"/>
      <c r="R160" s="3"/>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row>
    <row r="161" spans="2:45" ht="14.25" hidden="1" customHeight="1">
      <c r="B161" s="3"/>
      <c r="C161" s="1"/>
      <c r="D161" s="1"/>
      <c r="E161" s="1"/>
      <c r="F161" s="1"/>
      <c r="G161" s="1"/>
      <c r="H161" s="1"/>
      <c r="I161" s="1"/>
      <c r="J161" s="1"/>
      <c r="K161" s="1"/>
      <c r="L161" s="1"/>
      <c r="M161" s="1"/>
      <c r="N161" s="1"/>
      <c r="O161" s="1"/>
      <c r="P161" s="1"/>
      <c r="Q161" s="1"/>
      <c r="R161" s="3"/>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row>
    <row r="162" spans="2:45" ht="14.25" hidden="1" customHeight="1">
      <c r="B162" s="3"/>
      <c r="C162" s="1"/>
      <c r="D162" s="1"/>
      <c r="E162" s="1"/>
      <c r="F162" s="1"/>
      <c r="G162" s="1"/>
      <c r="H162" s="1"/>
      <c r="I162" s="1"/>
      <c r="J162" s="1"/>
      <c r="K162" s="1"/>
      <c r="L162" s="1"/>
      <c r="M162" s="1"/>
      <c r="N162" s="1"/>
      <c r="O162" s="1"/>
      <c r="P162" s="1"/>
      <c r="Q162" s="1"/>
      <c r="R162" s="3"/>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row>
    <row r="163" spans="2:45" ht="14.25" hidden="1" customHeight="1">
      <c r="B163" s="3"/>
      <c r="C163" s="1"/>
      <c r="D163" s="1"/>
      <c r="E163" s="1"/>
      <c r="F163" s="1"/>
      <c r="G163" s="1"/>
      <c r="H163" s="1"/>
      <c r="I163" s="1"/>
      <c r="J163" s="1"/>
      <c r="K163" s="1"/>
      <c r="L163" s="1"/>
      <c r="M163" s="1"/>
      <c r="N163" s="1"/>
      <c r="O163" s="1"/>
      <c r="P163" s="1"/>
      <c r="Q163" s="1"/>
      <c r="R163" s="3"/>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row>
    <row r="164" spans="2:45" ht="14.25" hidden="1" customHeight="1">
      <c r="B164" s="3"/>
      <c r="C164" s="1"/>
      <c r="D164" s="1"/>
      <c r="E164" s="1"/>
      <c r="F164" s="1"/>
      <c r="G164" s="1"/>
      <c r="H164" s="1"/>
      <c r="I164" s="1"/>
      <c r="J164" s="1"/>
      <c r="K164" s="1"/>
      <c r="L164" s="1"/>
      <c r="M164" s="1"/>
      <c r="N164" s="1"/>
      <c r="O164" s="1"/>
      <c r="P164" s="1"/>
      <c r="Q164" s="1"/>
      <c r="R164" s="3"/>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row>
    <row r="165" spans="2:45" ht="14.25" hidden="1" customHeight="1">
      <c r="B165" s="3"/>
      <c r="C165" s="1"/>
      <c r="D165" s="1"/>
      <c r="E165" s="1"/>
      <c r="F165" s="1"/>
      <c r="G165" s="1"/>
      <c r="H165" s="1"/>
      <c r="I165" s="1"/>
      <c r="J165" s="1"/>
      <c r="K165" s="1"/>
      <c r="L165" s="1"/>
      <c r="M165" s="1"/>
      <c r="N165" s="1"/>
      <c r="O165" s="1"/>
      <c r="P165" s="1"/>
      <c r="Q165" s="1"/>
      <c r="R165" s="3"/>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row>
    <row r="166" spans="2:45" ht="14.25" hidden="1" customHeight="1">
      <c r="B166" s="3"/>
      <c r="C166" s="1"/>
      <c r="D166" s="1"/>
      <c r="E166" s="1"/>
      <c r="F166" s="1"/>
      <c r="G166" s="1"/>
      <c r="H166" s="1"/>
      <c r="I166" s="1"/>
      <c r="J166" s="1"/>
      <c r="K166" s="1"/>
      <c r="L166" s="1"/>
      <c r="M166" s="1"/>
      <c r="N166" s="1"/>
      <c r="O166" s="1"/>
      <c r="P166" s="1"/>
      <c r="Q166" s="1"/>
      <c r="R166" s="3"/>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row>
    <row r="167" spans="2:45" ht="14.25" hidden="1" customHeight="1">
      <c r="B167" s="3"/>
      <c r="C167" s="1"/>
      <c r="D167" s="1"/>
      <c r="E167" s="1"/>
      <c r="F167" s="1"/>
      <c r="G167" s="1"/>
      <c r="H167" s="1"/>
      <c r="I167" s="1"/>
      <c r="J167" s="1"/>
      <c r="K167" s="1"/>
      <c r="L167" s="1"/>
      <c r="M167" s="1"/>
      <c r="N167" s="1"/>
      <c r="O167" s="1"/>
      <c r="P167" s="1"/>
      <c r="Q167" s="1"/>
      <c r="R167" s="3"/>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row>
    <row r="168" spans="2:45" ht="14.25" hidden="1" customHeight="1">
      <c r="B168" s="3"/>
      <c r="C168" s="1"/>
      <c r="D168" s="1"/>
      <c r="E168" s="1"/>
      <c r="F168" s="1"/>
      <c r="G168" s="1"/>
      <c r="H168" s="1"/>
      <c r="I168" s="1"/>
      <c r="J168" s="1"/>
      <c r="K168" s="1"/>
      <c r="L168" s="1"/>
      <c r="M168" s="1"/>
      <c r="N168" s="1"/>
      <c r="O168" s="1"/>
      <c r="P168" s="1"/>
      <c r="Q168" s="1"/>
      <c r="R168" s="3"/>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row>
    <row r="169" spans="2:45" ht="14.25" hidden="1" customHeight="1">
      <c r="B169" s="3"/>
      <c r="C169" s="1"/>
      <c r="D169" s="1"/>
      <c r="E169" s="1"/>
      <c r="F169" s="1"/>
      <c r="G169" s="1"/>
      <c r="H169" s="1"/>
      <c r="I169" s="1"/>
      <c r="J169" s="1"/>
      <c r="K169" s="1"/>
      <c r="L169" s="1"/>
      <c r="M169" s="1"/>
      <c r="N169" s="1"/>
      <c r="O169" s="1"/>
      <c r="P169" s="1"/>
      <c r="Q169" s="1"/>
      <c r="R169" s="3"/>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row>
    <row r="170" spans="2:45" ht="14.25" hidden="1" customHeight="1">
      <c r="B170" s="3"/>
      <c r="C170" s="1"/>
      <c r="D170" s="1"/>
      <c r="E170" s="1"/>
      <c r="F170" s="1"/>
      <c r="G170" s="1"/>
      <c r="H170" s="1"/>
      <c r="I170" s="1"/>
      <c r="J170" s="1"/>
      <c r="K170" s="1"/>
      <c r="L170" s="1"/>
      <c r="M170" s="1"/>
      <c r="N170" s="1"/>
      <c r="O170" s="1"/>
      <c r="P170" s="1"/>
      <c r="Q170" s="1"/>
      <c r="R170" s="3"/>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row>
    <row r="171" spans="2:45" ht="14.25" hidden="1" customHeight="1">
      <c r="B171" s="3"/>
      <c r="C171" s="1"/>
      <c r="D171" s="1"/>
      <c r="E171" s="1"/>
      <c r="F171" s="1"/>
      <c r="G171" s="1"/>
      <c r="H171" s="1"/>
      <c r="I171" s="1"/>
      <c r="J171" s="1"/>
      <c r="K171" s="1"/>
      <c r="L171" s="1"/>
      <c r="M171" s="1"/>
      <c r="N171" s="1"/>
      <c r="O171" s="1"/>
      <c r="P171" s="1"/>
      <c r="Q171" s="1"/>
      <c r="R171" s="3"/>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row>
    <row r="172" spans="2:45" ht="14.25" hidden="1" customHeight="1">
      <c r="B172" s="3"/>
      <c r="C172" s="1"/>
      <c r="D172" s="1"/>
      <c r="E172" s="1"/>
      <c r="F172" s="1"/>
      <c r="G172" s="1"/>
      <c r="H172" s="1"/>
      <c r="I172" s="1"/>
      <c r="J172" s="1"/>
      <c r="K172" s="1"/>
      <c r="L172" s="1"/>
      <c r="M172" s="1"/>
      <c r="N172" s="1"/>
      <c r="O172" s="1"/>
      <c r="P172" s="1"/>
      <c r="Q172" s="1"/>
      <c r="R172" s="3"/>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row>
    <row r="173" spans="2:45" ht="14.25" hidden="1" customHeight="1">
      <c r="B173" s="3"/>
      <c r="C173" s="1"/>
      <c r="D173" s="1"/>
      <c r="E173" s="1"/>
      <c r="F173" s="1"/>
      <c r="G173" s="1"/>
      <c r="H173" s="1"/>
      <c r="I173" s="1"/>
      <c r="J173" s="1"/>
      <c r="K173" s="1"/>
      <c r="L173" s="1"/>
      <c r="M173" s="1"/>
      <c r="N173" s="1"/>
      <c r="O173" s="1"/>
      <c r="P173" s="1"/>
      <c r="Q173" s="1"/>
      <c r="R173" s="3"/>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row>
    <row r="174" spans="2:45" ht="14.25" hidden="1" customHeight="1">
      <c r="B174" s="3"/>
      <c r="C174" s="1"/>
      <c r="D174" s="1"/>
      <c r="E174" s="1"/>
      <c r="F174" s="1"/>
      <c r="G174" s="1"/>
      <c r="H174" s="1"/>
      <c r="I174" s="1"/>
      <c r="J174" s="1"/>
      <c r="K174" s="1"/>
      <c r="L174" s="1"/>
      <c r="M174" s="1"/>
      <c r="N174" s="1"/>
      <c r="O174" s="1"/>
      <c r="P174" s="1"/>
      <c r="Q174" s="1"/>
      <c r="R174" s="3"/>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row>
    <row r="175" spans="2:45" ht="14.25" hidden="1" customHeight="1">
      <c r="B175" s="3"/>
      <c r="C175" s="1"/>
      <c r="D175" s="1"/>
      <c r="E175" s="1"/>
      <c r="F175" s="1"/>
      <c r="G175" s="1"/>
      <c r="H175" s="1"/>
      <c r="I175" s="1"/>
      <c r="J175" s="1"/>
      <c r="K175" s="1"/>
      <c r="L175" s="1"/>
      <c r="M175" s="1"/>
      <c r="N175" s="1"/>
      <c r="O175" s="1"/>
      <c r="P175" s="1"/>
      <c r="Q175" s="1"/>
      <c r="R175" s="3"/>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row>
    <row r="176" spans="2:45" ht="14.25" hidden="1" customHeight="1">
      <c r="B176" s="3"/>
      <c r="C176" s="1"/>
      <c r="D176" s="1"/>
      <c r="E176" s="1"/>
      <c r="F176" s="1"/>
      <c r="G176" s="1"/>
      <c r="H176" s="1"/>
      <c r="I176" s="1"/>
      <c r="J176" s="1"/>
      <c r="K176" s="1"/>
      <c r="L176" s="1"/>
      <c r="M176" s="1"/>
      <c r="N176" s="1"/>
      <c r="O176" s="1"/>
      <c r="P176" s="1"/>
      <c r="Q176" s="1"/>
      <c r="R176" s="3"/>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row>
    <row r="177" spans="2:45" ht="14.25" hidden="1" customHeight="1">
      <c r="B177" s="3"/>
      <c r="C177" s="1"/>
      <c r="D177" s="1"/>
      <c r="E177" s="1"/>
      <c r="F177" s="1"/>
      <c r="G177" s="1"/>
      <c r="H177" s="1"/>
      <c r="I177" s="1"/>
      <c r="J177" s="1"/>
      <c r="K177" s="1"/>
      <c r="L177" s="1"/>
      <c r="M177" s="1"/>
      <c r="N177" s="1"/>
      <c r="O177" s="1"/>
      <c r="P177" s="1"/>
      <c r="Q177" s="1"/>
      <c r="R177" s="3"/>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row>
    <row r="178" spans="2:45" ht="14.25" hidden="1" customHeight="1">
      <c r="B178" s="3"/>
      <c r="C178" s="1"/>
      <c r="D178" s="1"/>
      <c r="E178" s="1"/>
      <c r="F178" s="1"/>
      <c r="G178" s="1"/>
      <c r="H178" s="1"/>
      <c r="I178" s="1"/>
      <c r="J178" s="1"/>
      <c r="K178" s="1"/>
      <c r="L178" s="1"/>
      <c r="M178" s="1"/>
      <c r="N178" s="1"/>
      <c r="O178" s="1"/>
      <c r="P178" s="1"/>
      <c r="Q178" s="1"/>
      <c r="R178" s="3"/>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row>
    <row r="179" spans="2:45" ht="14.25" hidden="1" customHeight="1">
      <c r="B179" s="3"/>
      <c r="C179" s="1"/>
      <c r="D179" s="1"/>
      <c r="E179" s="1"/>
      <c r="F179" s="1"/>
      <c r="G179" s="1"/>
      <c r="H179" s="1"/>
      <c r="I179" s="1"/>
      <c r="J179" s="1"/>
      <c r="K179" s="1"/>
      <c r="L179" s="1"/>
      <c r="M179" s="1"/>
      <c r="N179" s="1"/>
      <c r="O179" s="1"/>
      <c r="P179" s="1"/>
      <c r="Q179" s="1"/>
      <c r="R179" s="3"/>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row>
    <row r="180" spans="2:45" ht="14.25" hidden="1" customHeight="1">
      <c r="B180" s="3"/>
      <c r="C180" s="1"/>
      <c r="D180" s="1"/>
      <c r="E180" s="1"/>
      <c r="F180" s="1"/>
      <c r="G180" s="1"/>
      <c r="H180" s="1"/>
      <c r="I180" s="1"/>
      <c r="J180" s="1"/>
      <c r="K180" s="1"/>
      <c r="L180" s="1"/>
      <c r="M180" s="1"/>
      <c r="N180" s="1"/>
      <c r="O180" s="1"/>
      <c r="P180" s="1"/>
      <c r="Q180" s="1"/>
      <c r="R180" s="3"/>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row>
    <row r="181" spans="2:45" ht="14.25" hidden="1" customHeight="1">
      <c r="B181" s="3"/>
      <c r="C181" s="1"/>
      <c r="D181" s="1"/>
      <c r="E181" s="1"/>
      <c r="F181" s="1"/>
      <c r="G181" s="1"/>
      <c r="H181" s="1"/>
      <c r="I181" s="1"/>
      <c r="J181" s="1"/>
      <c r="K181" s="1"/>
      <c r="L181" s="1"/>
      <c r="M181" s="1"/>
      <c r="N181" s="1"/>
      <c r="O181" s="1"/>
      <c r="P181" s="1"/>
      <c r="Q181" s="1"/>
      <c r="R181" s="3"/>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row>
    <row r="182" spans="2:45" ht="14.25" hidden="1" customHeight="1">
      <c r="B182" s="3"/>
      <c r="C182" s="1"/>
      <c r="D182" s="1"/>
      <c r="E182" s="1"/>
      <c r="F182" s="1"/>
      <c r="G182" s="1"/>
      <c r="H182" s="1"/>
      <c r="I182" s="1"/>
      <c r="J182" s="1"/>
      <c r="K182" s="1"/>
      <c r="L182" s="1"/>
      <c r="M182" s="1"/>
      <c r="N182" s="1"/>
      <c r="O182" s="1"/>
      <c r="P182" s="1"/>
      <c r="Q182" s="1"/>
      <c r="R182" s="3"/>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row>
    <row r="183" spans="2:45" ht="14.25" hidden="1" customHeight="1">
      <c r="B183" s="3"/>
      <c r="C183" s="1"/>
      <c r="D183" s="1"/>
      <c r="E183" s="1"/>
      <c r="F183" s="1"/>
      <c r="G183" s="1"/>
      <c r="H183" s="1"/>
      <c r="I183" s="1"/>
      <c r="J183" s="1"/>
      <c r="K183" s="1"/>
      <c r="L183" s="1"/>
      <c r="M183" s="1"/>
      <c r="N183" s="1"/>
      <c r="O183" s="1"/>
      <c r="P183" s="1"/>
      <c r="Q183" s="1"/>
      <c r="R183" s="3"/>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row>
    <row r="184" spans="2:45" ht="14.25" hidden="1" customHeight="1">
      <c r="B184" s="3"/>
      <c r="C184" s="1"/>
      <c r="D184" s="1"/>
      <c r="E184" s="1"/>
      <c r="F184" s="1"/>
      <c r="G184" s="1"/>
      <c r="H184" s="1"/>
      <c r="I184" s="1"/>
      <c r="J184" s="1"/>
      <c r="K184" s="1"/>
      <c r="L184" s="1"/>
      <c r="M184" s="1"/>
      <c r="N184" s="1"/>
      <c r="O184" s="1"/>
      <c r="P184" s="1"/>
      <c r="Q184" s="1"/>
      <c r="R184" s="3"/>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row>
    <row r="185" spans="2:45" ht="14.25" hidden="1" customHeight="1">
      <c r="B185" s="3"/>
      <c r="C185" s="1"/>
      <c r="D185" s="1"/>
      <c r="E185" s="1"/>
      <c r="F185" s="1"/>
      <c r="G185" s="1"/>
      <c r="H185" s="1"/>
      <c r="I185" s="1"/>
      <c r="J185" s="1"/>
      <c r="K185" s="1"/>
      <c r="L185" s="1"/>
      <c r="M185" s="1"/>
      <c r="N185" s="1"/>
      <c r="O185" s="1"/>
      <c r="P185" s="1"/>
      <c r="Q185" s="1"/>
      <c r="R185" s="3"/>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row>
    <row r="186" spans="2:45" ht="14.25" hidden="1" customHeight="1">
      <c r="B186" s="3"/>
      <c r="C186" s="1"/>
      <c r="D186" s="1"/>
      <c r="E186" s="1"/>
      <c r="F186" s="1"/>
      <c r="G186" s="1"/>
      <c r="H186" s="1"/>
      <c r="I186" s="1"/>
      <c r="J186" s="1"/>
      <c r="K186" s="1"/>
      <c r="L186" s="1"/>
      <c r="M186" s="1"/>
      <c r="N186" s="1"/>
      <c r="O186" s="1"/>
      <c r="P186" s="1"/>
      <c r="Q186" s="1"/>
      <c r="R186" s="3"/>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row>
    <row r="187" spans="2:45" ht="14.25" hidden="1" customHeight="1">
      <c r="B187" s="3"/>
      <c r="C187" s="1"/>
      <c r="D187" s="1"/>
      <c r="E187" s="1"/>
      <c r="F187" s="1"/>
      <c r="G187" s="1"/>
      <c r="H187" s="1"/>
      <c r="I187" s="1"/>
      <c r="J187" s="1"/>
      <c r="K187" s="1"/>
      <c r="L187" s="1"/>
      <c r="M187" s="1"/>
      <c r="N187" s="1"/>
      <c r="O187" s="1"/>
      <c r="P187" s="1"/>
      <c r="Q187" s="1"/>
      <c r="R187" s="3"/>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row>
    <row r="188" spans="2:45" ht="14.25" hidden="1" customHeight="1">
      <c r="B188" s="3"/>
      <c r="C188" s="1"/>
      <c r="D188" s="1"/>
      <c r="E188" s="1"/>
      <c r="F188" s="1"/>
      <c r="G188" s="1"/>
      <c r="H188" s="1"/>
      <c r="I188" s="1"/>
      <c r="J188" s="1"/>
      <c r="K188" s="1"/>
      <c r="L188" s="1"/>
      <c r="M188" s="1"/>
      <c r="N188" s="1"/>
      <c r="O188" s="1"/>
      <c r="P188" s="1"/>
      <c r="Q188" s="1"/>
      <c r="R188" s="3"/>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row>
    <row r="189" spans="2:45" ht="14.25" hidden="1" customHeight="1">
      <c r="B189" s="3"/>
      <c r="C189" s="1"/>
      <c r="D189" s="1"/>
      <c r="E189" s="1"/>
      <c r="F189" s="1"/>
      <c r="G189" s="1"/>
      <c r="H189" s="1"/>
      <c r="I189" s="1"/>
      <c r="J189" s="1"/>
      <c r="K189" s="1"/>
      <c r="L189" s="1"/>
      <c r="M189" s="1"/>
      <c r="N189" s="1"/>
      <c r="O189" s="1"/>
      <c r="P189" s="1"/>
      <c r="Q189" s="1"/>
      <c r="R189" s="3"/>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row>
    <row r="190" spans="2:45" ht="14.25" hidden="1" customHeight="1">
      <c r="B190" s="3"/>
      <c r="C190" s="1"/>
      <c r="D190" s="1"/>
      <c r="E190" s="1"/>
      <c r="F190" s="1"/>
      <c r="G190" s="1"/>
      <c r="H190" s="1"/>
      <c r="I190" s="1"/>
      <c r="J190" s="1"/>
      <c r="K190" s="1"/>
      <c r="L190" s="1"/>
      <c r="M190" s="1"/>
      <c r="N190" s="1"/>
      <c r="O190" s="1"/>
      <c r="P190" s="1"/>
      <c r="Q190" s="1"/>
      <c r="R190" s="3"/>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row>
    <row r="191" spans="2:45" ht="14.25" hidden="1" customHeight="1">
      <c r="B191" s="3"/>
      <c r="C191" s="1"/>
      <c r="D191" s="1"/>
      <c r="E191" s="1"/>
      <c r="F191" s="1"/>
      <c r="G191" s="1"/>
      <c r="H191" s="1"/>
      <c r="I191" s="1"/>
      <c r="J191" s="1"/>
      <c r="K191" s="1"/>
      <c r="L191" s="1"/>
      <c r="M191" s="1"/>
      <c r="N191" s="1"/>
      <c r="O191" s="1"/>
      <c r="P191" s="1"/>
      <c r="Q191" s="1"/>
      <c r="R191" s="3"/>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spans="2:45" ht="14.25" hidden="1" customHeight="1">
      <c r="B192" s="3"/>
      <c r="C192" s="1"/>
      <c r="D192" s="1"/>
      <c r="E192" s="1"/>
      <c r="F192" s="1"/>
      <c r="G192" s="1"/>
      <c r="H192" s="1"/>
      <c r="I192" s="1"/>
      <c r="J192" s="1"/>
      <c r="K192" s="1"/>
      <c r="L192" s="1"/>
      <c r="M192" s="1"/>
      <c r="N192" s="1"/>
      <c r="O192" s="1"/>
      <c r="P192" s="1"/>
      <c r="Q192" s="1"/>
      <c r="R192" s="3"/>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spans="2:45" ht="14.25" hidden="1" customHeight="1">
      <c r="B193" s="3"/>
      <c r="C193" s="1"/>
      <c r="D193" s="1"/>
      <c r="E193" s="1"/>
      <c r="F193" s="1"/>
      <c r="G193" s="1"/>
      <c r="H193" s="1"/>
      <c r="I193" s="1"/>
      <c r="J193" s="1"/>
      <c r="K193" s="1"/>
      <c r="L193" s="1"/>
      <c r="M193" s="1"/>
      <c r="N193" s="1"/>
      <c r="O193" s="1"/>
      <c r="P193" s="1"/>
      <c r="Q193" s="1"/>
      <c r="R193" s="3"/>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spans="2:45" ht="14.25" hidden="1" customHeight="1">
      <c r="B194" s="3"/>
      <c r="C194" s="1"/>
      <c r="D194" s="1"/>
      <c r="E194" s="1"/>
      <c r="F194" s="1"/>
      <c r="G194" s="1"/>
      <c r="H194" s="1"/>
      <c r="I194" s="1"/>
      <c r="J194" s="1"/>
      <c r="K194" s="1"/>
      <c r="L194" s="1"/>
      <c r="M194" s="1"/>
      <c r="N194" s="1"/>
      <c r="O194" s="1"/>
      <c r="P194" s="1"/>
      <c r="Q194" s="1"/>
      <c r="R194" s="3"/>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spans="2:45" ht="14.25" hidden="1" customHeight="1">
      <c r="B195" s="3"/>
      <c r="C195" s="1"/>
      <c r="D195" s="1"/>
      <c r="E195" s="1"/>
      <c r="F195" s="1"/>
      <c r="G195" s="1"/>
      <c r="H195" s="1"/>
      <c r="I195" s="1"/>
      <c r="J195" s="1"/>
      <c r="K195" s="1"/>
      <c r="L195" s="1"/>
      <c r="M195" s="1"/>
      <c r="N195" s="1"/>
      <c r="O195" s="1"/>
      <c r="P195" s="1"/>
      <c r="Q195" s="1"/>
      <c r="R195" s="3"/>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row r="196" spans="2:45" ht="14.25" hidden="1" customHeight="1">
      <c r="B196" s="3"/>
      <c r="C196" s="1"/>
      <c r="D196" s="1"/>
      <c r="E196" s="1"/>
      <c r="F196" s="1"/>
      <c r="G196" s="1"/>
      <c r="H196" s="1"/>
      <c r="I196" s="1"/>
      <c r="J196" s="1"/>
      <c r="K196" s="1"/>
      <c r="L196" s="1"/>
      <c r="M196" s="1"/>
      <c r="N196" s="1"/>
      <c r="O196" s="1"/>
      <c r="P196" s="1"/>
      <c r="Q196" s="1"/>
      <c r="R196" s="3"/>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row>
    <row r="197" spans="2:45" ht="14.25" hidden="1" customHeight="1">
      <c r="B197" s="3"/>
      <c r="C197" s="1"/>
      <c r="D197" s="1"/>
      <c r="E197" s="1"/>
      <c r="F197" s="1"/>
      <c r="G197" s="1"/>
      <c r="H197" s="1"/>
      <c r="I197" s="1"/>
      <c r="J197" s="1"/>
      <c r="K197" s="1"/>
      <c r="L197" s="1"/>
      <c r="M197" s="1"/>
      <c r="N197" s="1"/>
      <c r="O197" s="1"/>
      <c r="P197" s="1"/>
      <c r="Q197" s="1"/>
      <c r="R197" s="3"/>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row>
    <row r="198" spans="2:45" ht="14.25" hidden="1" customHeight="1">
      <c r="B198" s="3"/>
      <c r="C198" s="1"/>
      <c r="D198" s="1"/>
      <c r="E198" s="1"/>
      <c r="F198" s="1"/>
      <c r="G198" s="1"/>
      <c r="H198" s="1"/>
      <c r="I198" s="1"/>
      <c r="J198" s="1"/>
      <c r="K198" s="1"/>
      <c r="L198" s="1"/>
      <c r="M198" s="1"/>
      <c r="N198" s="1"/>
      <c r="O198" s="1"/>
      <c r="P198" s="1"/>
      <c r="Q198" s="1"/>
      <c r="R198" s="3"/>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row>
    <row r="199" spans="2:45" ht="14.25" hidden="1" customHeight="1">
      <c r="B199" s="3"/>
      <c r="C199" s="1"/>
      <c r="D199" s="1"/>
      <c r="E199" s="1"/>
      <c r="F199" s="1"/>
      <c r="G199" s="1"/>
      <c r="H199" s="1"/>
      <c r="I199" s="1"/>
      <c r="J199" s="1"/>
      <c r="K199" s="1"/>
      <c r="L199" s="1"/>
      <c r="M199" s="1"/>
      <c r="N199" s="1"/>
      <c r="O199" s="1"/>
      <c r="P199" s="1"/>
      <c r="Q199" s="1"/>
      <c r="R199" s="3"/>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row>
    <row r="200" spans="2:45" ht="14.25" hidden="1" customHeight="1">
      <c r="B200" s="3"/>
      <c r="C200" s="1"/>
      <c r="D200" s="1"/>
      <c r="E200" s="1"/>
      <c r="F200" s="1"/>
      <c r="G200" s="1"/>
      <c r="H200" s="1"/>
      <c r="I200" s="1"/>
      <c r="J200" s="1"/>
      <c r="K200" s="1"/>
      <c r="L200" s="1"/>
      <c r="M200" s="1"/>
      <c r="N200" s="1"/>
      <c r="O200" s="1"/>
      <c r="P200" s="1"/>
      <c r="Q200" s="1"/>
      <c r="R200" s="3"/>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row>
    <row r="201" spans="2:45" ht="14.25" hidden="1" customHeight="1">
      <c r="B201" s="3"/>
      <c r="C201" s="1"/>
      <c r="D201" s="1"/>
      <c r="E201" s="1"/>
      <c r="F201" s="1"/>
      <c r="G201" s="1"/>
      <c r="H201" s="1"/>
      <c r="I201" s="1"/>
      <c r="J201" s="1"/>
      <c r="K201" s="1"/>
      <c r="L201" s="1"/>
      <c r="M201" s="1"/>
      <c r="N201" s="1"/>
      <c r="O201" s="1"/>
      <c r="P201" s="1"/>
      <c r="Q201" s="1"/>
      <c r="R201" s="3"/>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row>
    <row r="202" spans="2:45" ht="14.25" hidden="1" customHeight="1">
      <c r="B202" s="3"/>
      <c r="C202" s="1"/>
      <c r="D202" s="1"/>
      <c r="E202" s="1"/>
      <c r="F202" s="1"/>
      <c r="G202" s="1"/>
      <c r="H202" s="1"/>
      <c r="I202" s="1"/>
      <c r="J202" s="1"/>
      <c r="K202" s="1"/>
      <c r="L202" s="1"/>
      <c r="M202" s="1"/>
      <c r="N202" s="1"/>
      <c r="O202" s="1"/>
      <c r="P202" s="1"/>
      <c r="Q202" s="1"/>
      <c r="R202" s="3"/>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row>
    <row r="203" spans="2:45" ht="14.25" hidden="1" customHeight="1">
      <c r="B203" s="3"/>
      <c r="C203" s="1"/>
      <c r="D203" s="1"/>
      <c r="E203" s="1"/>
      <c r="F203" s="1"/>
      <c r="G203" s="1"/>
      <c r="H203" s="1"/>
      <c r="I203" s="1"/>
      <c r="J203" s="1"/>
      <c r="K203" s="1"/>
      <c r="L203" s="1"/>
      <c r="M203" s="1"/>
      <c r="N203" s="1"/>
      <c r="O203" s="1"/>
      <c r="P203" s="1"/>
      <c r="Q203" s="1"/>
      <c r="R203" s="3"/>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row>
    <row r="204" spans="2:45" ht="14.25" hidden="1" customHeight="1">
      <c r="B204" s="3"/>
      <c r="C204" s="1"/>
      <c r="D204" s="1"/>
      <c r="E204" s="1"/>
      <c r="F204" s="1"/>
      <c r="G204" s="1"/>
      <c r="H204" s="1"/>
      <c r="I204" s="1"/>
      <c r="J204" s="1"/>
      <c r="K204" s="1"/>
      <c r="L204" s="1"/>
      <c r="M204" s="1"/>
      <c r="N204" s="1"/>
      <c r="O204" s="1"/>
      <c r="P204" s="1"/>
      <c r="Q204" s="1"/>
      <c r="R204" s="3"/>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row>
    <row r="205" spans="2:45" ht="14.25" hidden="1" customHeight="1">
      <c r="B205" s="3"/>
      <c r="C205" s="1"/>
      <c r="D205" s="1"/>
      <c r="E205" s="1"/>
      <c r="F205" s="1"/>
      <c r="G205" s="1"/>
      <c r="H205" s="1"/>
      <c r="I205" s="1"/>
      <c r="J205" s="1"/>
      <c r="K205" s="1"/>
      <c r="L205" s="1"/>
      <c r="M205" s="1"/>
      <c r="N205" s="1"/>
      <c r="O205" s="1"/>
      <c r="P205" s="1"/>
      <c r="Q205" s="1"/>
      <c r="R205" s="3"/>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row>
    <row r="206" spans="2:45" ht="14.25" hidden="1" customHeight="1">
      <c r="B206" s="3"/>
      <c r="C206" s="1"/>
      <c r="D206" s="1"/>
      <c r="E206" s="1"/>
      <c r="F206" s="1"/>
      <c r="G206" s="1"/>
      <c r="H206" s="1"/>
      <c r="I206" s="1"/>
      <c r="J206" s="1"/>
      <c r="K206" s="1"/>
      <c r="L206" s="1"/>
      <c r="M206" s="1"/>
      <c r="N206" s="1"/>
      <c r="O206" s="1"/>
      <c r="P206" s="1"/>
      <c r="Q206" s="1"/>
      <c r="R206" s="3"/>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row>
    <row r="207" spans="2:45" ht="14.25" hidden="1" customHeight="1">
      <c r="B207" s="3"/>
      <c r="C207" s="1"/>
      <c r="D207" s="1"/>
      <c r="E207" s="1"/>
      <c r="F207" s="1"/>
      <c r="G207" s="1"/>
      <c r="H207" s="1"/>
      <c r="I207" s="1"/>
      <c r="J207" s="1"/>
      <c r="K207" s="1"/>
      <c r="L207" s="1"/>
      <c r="M207" s="1"/>
      <c r="N207" s="1"/>
      <c r="O207" s="1"/>
      <c r="P207" s="1"/>
      <c r="Q207" s="1"/>
      <c r="R207" s="3"/>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row>
    <row r="208" spans="2:45" ht="14.25" hidden="1" customHeight="1">
      <c r="B208" s="3"/>
      <c r="C208" s="1"/>
      <c r="D208" s="1"/>
      <c r="E208" s="1"/>
      <c r="F208" s="1"/>
      <c r="G208" s="1"/>
      <c r="H208" s="1"/>
      <c r="I208" s="1"/>
      <c r="J208" s="1"/>
      <c r="K208" s="1"/>
      <c r="L208" s="1"/>
      <c r="M208" s="1"/>
      <c r="N208" s="1"/>
      <c r="O208" s="1"/>
      <c r="P208" s="1"/>
      <c r="Q208" s="1"/>
      <c r="R208" s="3"/>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spans="2:45" ht="14.25" hidden="1" customHeight="1">
      <c r="B209" s="3"/>
      <c r="C209" s="1"/>
      <c r="D209" s="1"/>
      <c r="E209" s="1"/>
      <c r="F209" s="1"/>
      <c r="G209" s="1"/>
      <c r="H209" s="1"/>
      <c r="I209" s="1"/>
      <c r="J209" s="1"/>
      <c r="K209" s="1"/>
      <c r="L209" s="1"/>
      <c r="M209" s="1"/>
      <c r="N209" s="1"/>
      <c r="O209" s="1"/>
      <c r="P209" s="1"/>
      <c r="Q209" s="1"/>
      <c r="R209" s="3"/>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spans="2:45" ht="14.25" hidden="1" customHeight="1">
      <c r="B210" s="3"/>
      <c r="C210" s="1"/>
      <c r="D210" s="1"/>
      <c r="E210" s="1"/>
      <c r="F210" s="1"/>
      <c r="G210" s="1"/>
      <c r="H210" s="1"/>
      <c r="I210" s="1"/>
      <c r="J210" s="1"/>
      <c r="K210" s="1"/>
      <c r="L210" s="1"/>
      <c r="M210" s="1"/>
      <c r="N210" s="1"/>
      <c r="O210" s="1"/>
      <c r="P210" s="1"/>
      <c r="Q210" s="1"/>
      <c r="R210" s="3"/>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row>
    <row r="211" spans="2:45" ht="14.25" hidden="1" customHeight="1">
      <c r="B211" s="3"/>
      <c r="C211" s="1"/>
      <c r="D211" s="1"/>
      <c r="E211" s="1"/>
      <c r="F211" s="1"/>
      <c r="G211" s="1"/>
      <c r="H211" s="1"/>
      <c r="I211" s="1"/>
      <c r="J211" s="1"/>
      <c r="K211" s="1"/>
      <c r="L211" s="1"/>
      <c r="M211" s="1"/>
      <c r="N211" s="1"/>
      <c r="O211" s="1"/>
      <c r="P211" s="1"/>
      <c r="Q211" s="1"/>
      <c r="R211" s="3"/>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row>
    <row r="212" spans="2:45" ht="14.25" hidden="1" customHeight="1">
      <c r="B212" s="3"/>
      <c r="C212" s="1"/>
      <c r="D212" s="1"/>
      <c r="E212" s="1"/>
      <c r="F212" s="1"/>
      <c r="G212" s="1"/>
      <c r="H212" s="1"/>
      <c r="I212" s="1"/>
      <c r="J212" s="1"/>
      <c r="K212" s="1"/>
      <c r="L212" s="1"/>
      <c r="M212" s="1"/>
      <c r="N212" s="1"/>
      <c r="O212" s="1"/>
      <c r="P212" s="1"/>
      <c r="Q212" s="1"/>
      <c r="R212" s="3"/>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row>
    <row r="213" spans="2:45" ht="14.25" hidden="1" customHeight="1">
      <c r="B213" s="3"/>
      <c r="C213" s="1"/>
      <c r="D213" s="1"/>
      <c r="E213" s="1"/>
      <c r="F213" s="1"/>
      <c r="G213" s="1"/>
      <c r="H213" s="1"/>
      <c r="I213" s="1"/>
      <c r="J213" s="1"/>
      <c r="K213" s="1"/>
      <c r="L213" s="1"/>
      <c r="M213" s="1"/>
      <c r="N213" s="1"/>
      <c r="O213" s="1"/>
      <c r="P213" s="1"/>
      <c r="Q213" s="1"/>
      <c r="R213" s="3"/>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row>
    <row r="214" spans="2:45" ht="14.25" hidden="1" customHeight="1">
      <c r="B214" s="3"/>
      <c r="C214" s="1"/>
      <c r="D214" s="1"/>
      <c r="E214" s="1"/>
      <c r="F214" s="1"/>
      <c r="G214" s="1"/>
      <c r="H214" s="1"/>
      <c r="I214" s="1"/>
      <c r="J214" s="1"/>
      <c r="K214" s="1"/>
      <c r="L214" s="1"/>
      <c r="M214" s="1"/>
      <c r="N214" s="1"/>
      <c r="O214" s="1"/>
      <c r="P214" s="1"/>
      <c r="Q214" s="1"/>
      <c r="R214" s="3"/>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row>
    <row r="215" spans="2:45" ht="14.25" hidden="1" customHeight="1">
      <c r="B215" s="3"/>
      <c r="C215" s="1"/>
      <c r="D215" s="1"/>
      <c r="E215" s="1"/>
      <c r="F215" s="1"/>
      <c r="G215" s="1"/>
      <c r="H215" s="1"/>
      <c r="I215" s="1"/>
      <c r="J215" s="1"/>
      <c r="K215" s="1"/>
      <c r="L215" s="1"/>
      <c r="M215" s="1"/>
      <c r="N215" s="1"/>
      <c r="O215" s="1"/>
      <c r="P215" s="1"/>
      <c r="Q215" s="1"/>
      <c r="R215" s="3"/>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row>
    <row r="216" spans="2:45" ht="14.25" hidden="1" customHeight="1">
      <c r="B216" s="3"/>
      <c r="C216" s="1"/>
      <c r="D216" s="1"/>
      <c r="E216" s="1"/>
      <c r="F216" s="1"/>
      <c r="G216" s="1"/>
      <c r="H216" s="1"/>
      <c r="I216" s="1"/>
      <c r="J216" s="1"/>
      <c r="K216" s="1"/>
      <c r="L216" s="1"/>
      <c r="M216" s="1"/>
      <c r="N216" s="1"/>
      <c r="O216" s="1"/>
      <c r="P216" s="1"/>
      <c r="Q216" s="1"/>
      <c r="R216" s="3"/>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row>
    <row r="217" spans="2:45" ht="14.25" hidden="1" customHeight="1">
      <c r="B217" s="3"/>
      <c r="C217" s="1"/>
      <c r="D217" s="1"/>
      <c r="E217" s="1"/>
      <c r="F217" s="1"/>
      <c r="G217" s="1"/>
      <c r="H217" s="1"/>
      <c r="I217" s="1"/>
      <c r="J217" s="1"/>
      <c r="K217" s="1"/>
      <c r="L217" s="1"/>
      <c r="M217" s="1"/>
      <c r="N217" s="1"/>
      <c r="O217" s="1"/>
      <c r="P217" s="1"/>
      <c r="Q217" s="1"/>
      <c r="R217" s="3"/>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row>
    <row r="218" spans="2:45" ht="14.25" hidden="1" customHeight="1">
      <c r="B218" s="3"/>
      <c r="C218" s="1"/>
      <c r="D218" s="1"/>
      <c r="E218" s="1"/>
      <c r="F218" s="1"/>
      <c r="G218" s="1"/>
      <c r="H218" s="1"/>
      <c r="I218" s="1"/>
      <c r="J218" s="1"/>
      <c r="K218" s="1"/>
      <c r="L218" s="1"/>
      <c r="M218" s="1"/>
      <c r="N218" s="1"/>
      <c r="O218" s="1"/>
      <c r="P218" s="1"/>
      <c r="Q218" s="1"/>
      <c r="R218" s="3"/>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row>
    <row r="219" spans="2:45" ht="14.25" hidden="1" customHeight="1">
      <c r="B219" s="3"/>
      <c r="C219" s="1"/>
      <c r="D219" s="1"/>
      <c r="E219" s="1"/>
      <c r="F219" s="1"/>
      <c r="G219" s="1"/>
      <c r="H219" s="1"/>
      <c r="I219" s="1"/>
      <c r="J219" s="1"/>
      <c r="K219" s="1"/>
      <c r="L219" s="1"/>
      <c r="M219" s="1"/>
      <c r="N219" s="1"/>
      <c r="O219" s="1"/>
      <c r="P219" s="1"/>
      <c r="Q219" s="1"/>
      <c r="R219" s="3"/>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row>
    <row r="220" spans="2:45" ht="14.25" hidden="1" customHeight="1">
      <c r="B220" s="3"/>
      <c r="C220" s="1"/>
      <c r="D220" s="1"/>
      <c r="E220" s="1"/>
      <c r="F220" s="1"/>
      <c r="G220" s="1"/>
      <c r="H220" s="1"/>
      <c r="I220" s="1"/>
      <c r="J220" s="1"/>
      <c r="K220" s="1"/>
      <c r="L220" s="1"/>
      <c r="M220" s="1"/>
      <c r="N220" s="1"/>
      <c r="O220" s="1"/>
      <c r="P220" s="1"/>
      <c r="Q220" s="1"/>
      <c r="R220" s="3"/>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row>
    <row r="221" spans="2:45" ht="14.25" hidden="1" customHeight="1">
      <c r="B221" s="3"/>
      <c r="C221" s="1"/>
      <c r="D221" s="1"/>
      <c r="E221" s="1"/>
      <c r="F221" s="1"/>
      <c r="G221" s="1"/>
      <c r="H221" s="1"/>
      <c r="I221" s="1"/>
      <c r="J221" s="1"/>
      <c r="K221" s="1"/>
      <c r="L221" s="1"/>
      <c r="M221" s="1"/>
      <c r="N221" s="1"/>
      <c r="O221" s="1"/>
      <c r="P221" s="1"/>
      <c r="Q221" s="1"/>
      <c r="R221" s="3"/>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row>
    <row r="222" spans="2:45" ht="14.25" hidden="1" customHeight="1">
      <c r="B222" s="3"/>
      <c r="C222" s="1"/>
      <c r="D222" s="1"/>
      <c r="E222" s="1"/>
      <c r="F222" s="1"/>
      <c r="G222" s="1"/>
      <c r="H222" s="1"/>
      <c r="I222" s="1"/>
      <c r="J222" s="1"/>
      <c r="K222" s="1"/>
      <c r="L222" s="1"/>
      <c r="M222" s="1"/>
      <c r="N222" s="1"/>
      <c r="O222" s="1"/>
      <c r="P222" s="1"/>
      <c r="Q222" s="1"/>
      <c r="R222" s="3"/>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row>
    <row r="223" spans="2:45" ht="14.25" hidden="1" customHeight="1">
      <c r="B223" s="3"/>
      <c r="C223" s="1"/>
      <c r="D223" s="1"/>
      <c r="E223" s="1"/>
      <c r="F223" s="1"/>
      <c r="G223" s="1"/>
      <c r="H223" s="1"/>
      <c r="I223" s="1"/>
      <c r="J223" s="1"/>
      <c r="K223" s="1"/>
      <c r="L223" s="1"/>
      <c r="M223" s="1"/>
      <c r="N223" s="1"/>
      <c r="O223" s="1"/>
      <c r="P223" s="1"/>
      <c r="Q223" s="1"/>
      <c r="R223" s="3"/>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row>
    <row r="224" spans="2:45" ht="14.25" hidden="1" customHeight="1">
      <c r="B224" s="3"/>
      <c r="C224" s="1"/>
      <c r="D224" s="1"/>
      <c r="E224" s="1"/>
      <c r="F224" s="1"/>
      <c r="G224" s="1"/>
      <c r="H224" s="1"/>
      <c r="I224" s="1"/>
      <c r="J224" s="1"/>
      <c r="K224" s="1"/>
      <c r="L224" s="1"/>
      <c r="M224" s="1"/>
      <c r="N224" s="1"/>
      <c r="O224" s="1"/>
      <c r="P224" s="1"/>
      <c r="Q224" s="1"/>
      <c r="R224" s="3"/>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row>
    <row r="225" spans="2:45" ht="14.25" hidden="1" customHeight="1">
      <c r="B225" s="3"/>
      <c r="C225" s="1"/>
      <c r="D225" s="1"/>
      <c r="E225" s="1"/>
      <c r="F225" s="1"/>
      <c r="G225" s="1"/>
      <c r="H225" s="1"/>
      <c r="I225" s="1"/>
      <c r="J225" s="1"/>
      <c r="K225" s="1"/>
      <c r="L225" s="1"/>
      <c r="M225" s="1"/>
      <c r="N225" s="1"/>
      <c r="O225" s="1"/>
      <c r="P225" s="1"/>
      <c r="Q225" s="1"/>
      <c r="R225" s="3"/>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row>
    <row r="226" spans="2:45" ht="14.25" hidden="1" customHeight="1">
      <c r="B226" s="3"/>
      <c r="C226" s="1"/>
      <c r="D226" s="1"/>
      <c r="E226" s="1"/>
      <c r="F226" s="1"/>
      <c r="G226" s="1"/>
      <c r="H226" s="1"/>
      <c r="I226" s="1"/>
      <c r="J226" s="1"/>
      <c r="K226" s="1"/>
      <c r="L226" s="1"/>
      <c r="M226" s="1"/>
      <c r="N226" s="1"/>
      <c r="O226" s="1"/>
      <c r="P226" s="1"/>
      <c r="Q226" s="1"/>
      <c r="R226" s="3"/>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row>
    <row r="227" spans="2:45" ht="14.25" hidden="1" customHeight="1">
      <c r="B227" s="3"/>
      <c r="C227" s="1"/>
      <c r="D227" s="1"/>
      <c r="E227" s="1"/>
      <c r="F227" s="1"/>
      <c r="G227" s="1"/>
      <c r="H227" s="1"/>
      <c r="I227" s="1"/>
      <c r="J227" s="1"/>
      <c r="K227" s="1"/>
      <c r="L227" s="1"/>
      <c r="M227" s="1"/>
      <c r="N227" s="1"/>
      <c r="O227" s="1"/>
      <c r="P227" s="1"/>
      <c r="Q227" s="1"/>
      <c r="R227" s="3"/>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row>
    <row r="228" spans="2:45" ht="14.25" hidden="1" customHeight="1">
      <c r="B228" s="3"/>
      <c r="C228" s="1"/>
      <c r="D228" s="1"/>
      <c r="E228" s="1"/>
      <c r="F228" s="1"/>
      <c r="G228" s="1"/>
      <c r="H228" s="1"/>
      <c r="I228" s="1"/>
      <c r="J228" s="1"/>
      <c r="K228" s="1"/>
      <c r="L228" s="1"/>
      <c r="M228" s="1"/>
      <c r="N228" s="1"/>
      <c r="O228" s="1"/>
      <c r="P228" s="1"/>
      <c r="Q228" s="1"/>
      <c r="R228" s="3"/>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row>
    <row r="229" spans="2:45" ht="14.25" hidden="1" customHeight="1">
      <c r="B229" s="3"/>
      <c r="C229" s="1"/>
      <c r="D229" s="1"/>
      <c r="E229" s="1"/>
      <c r="F229" s="1"/>
      <c r="G229" s="1"/>
      <c r="H229" s="1"/>
      <c r="I229" s="1"/>
      <c r="J229" s="1"/>
      <c r="K229" s="1"/>
      <c r="L229" s="1"/>
      <c r="M229" s="1"/>
      <c r="N229" s="1"/>
      <c r="O229" s="1"/>
      <c r="P229" s="1"/>
      <c r="Q229" s="1"/>
      <c r="R229" s="3"/>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row>
    <row r="230" spans="2:45" ht="14.25" hidden="1" customHeight="1">
      <c r="B230" s="3"/>
      <c r="C230" s="1"/>
      <c r="D230" s="1"/>
      <c r="E230" s="1"/>
      <c r="F230" s="1"/>
      <c r="G230" s="1"/>
      <c r="H230" s="1"/>
      <c r="I230" s="1"/>
      <c r="J230" s="1"/>
      <c r="K230" s="1"/>
      <c r="L230" s="1"/>
      <c r="M230" s="1"/>
      <c r="N230" s="1"/>
      <c r="O230" s="1"/>
      <c r="P230" s="1"/>
      <c r="Q230" s="1"/>
      <c r="R230" s="3"/>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row>
    <row r="231" spans="2:45" ht="14.25" hidden="1" customHeight="1">
      <c r="B231" s="3"/>
      <c r="C231" s="1"/>
      <c r="D231" s="1"/>
      <c r="E231" s="1"/>
      <c r="F231" s="1"/>
      <c r="G231" s="1"/>
      <c r="H231" s="1"/>
      <c r="I231" s="1"/>
      <c r="J231" s="1"/>
      <c r="K231" s="1"/>
      <c r="L231" s="1"/>
      <c r="M231" s="1"/>
      <c r="N231" s="1"/>
      <c r="O231" s="1"/>
      <c r="P231" s="1"/>
      <c r="Q231" s="1"/>
      <c r="R231" s="3"/>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spans="2:45" ht="14.25" hidden="1" customHeight="1">
      <c r="B232" s="3"/>
      <c r="C232" s="1"/>
      <c r="D232" s="1"/>
      <c r="E232" s="1"/>
      <c r="F232" s="1"/>
      <c r="G232" s="1"/>
      <c r="H232" s="1"/>
      <c r="I232" s="1"/>
      <c r="J232" s="1"/>
      <c r="K232" s="1"/>
      <c r="L232" s="1"/>
      <c r="M232" s="1"/>
      <c r="N232" s="1"/>
      <c r="O232" s="1"/>
      <c r="P232" s="1"/>
      <c r="Q232" s="1"/>
      <c r="R232" s="3"/>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spans="2:45" ht="14.25" hidden="1" customHeight="1">
      <c r="B233" s="3"/>
      <c r="C233" s="1"/>
      <c r="D233" s="1"/>
      <c r="E233" s="1"/>
      <c r="F233" s="1"/>
      <c r="G233" s="1"/>
      <c r="H233" s="1"/>
      <c r="I233" s="1"/>
      <c r="J233" s="1"/>
      <c r="K233" s="1"/>
      <c r="L233" s="1"/>
      <c r="M233" s="1"/>
      <c r="N233" s="1"/>
      <c r="O233" s="1"/>
      <c r="P233" s="1"/>
      <c r="Q233" s="1"/>
      <c r="R233" s="3"/>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spans="2:45" ht="14.25" hidden="1" customHeight="1">
      <c r="B234" s="3"/>
      <c r="C234" s="1"/>
      <c r="D234" s="1"/>
      <c r="E234" s="1"/>
      <c r="F234" s="1"/>
      <c r="G234" s="1"/>
      <c r="H234" s="1"/>
      <c r="I234" s="1"/>
      <c r="J234" s="1"/>
      <c r="K234" s="1"/>
      <c r="L234" s="1"/>
      <c r="M234" s="1"/>
      <c r="N234" s="1"/>
      <c r="O234" s="1"/>
      <c r="P234" s="1"/>
      <c r="Q234" s="1"/>
      <c r="R234" s="3"/>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spans="2:45" ht="14.25" hidden="1" customHeight="1">
      <c r="B235" s="3"/>
      <c r="C235" s="1"/>
      <c r="D235" s="1"/>
      <c r="E235" s="1"/>
      <c r="F235" s="1"/>
      <c r="G235" s="1"/>
      <c r="H235" s="1"/>
      <c r="I235" s="1"/>
      <c r="J235" s="1"/>
      <c r="K235" s="1"/>
      <c r="L235" s="1"/>
      <c r="M235" s="1"/>
      <c r="N235" s="1"/>
      <c r="O235" s="1"/>
      <c r="P235" s="1"/>
      <c r="Q235" s="1"/>
      <c r="R235" s="3"/>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spans="2:45" ht="14.25" hidden="1" customHeight="1">
      <c r="B236" s="3"/>
      <c r="C236" s="1"/>
      <c r="D236" s="1"/>
      <c r="E236" s="1"/>
      <c r="F236" s="1"/>
      <c r="G236" s="1"/>
      <c r="H236" s="1"/>
      <c r="I236" s="1"/>
      <c r="J236" s="1"/>
      <c r="K236" s="1"/>
      <c r="L236" s="1"/>
      <c r="M236" s="1"/>
      <c r="N236" s="1"/>
      <c r="O236" s="1"/>
      <c r="P236" s="1"/>
      <c r="Q236" s="1"/>
      <c r="R236" s="3"/>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spans="2:45" ht="14.25" hidden="1" customHeight="1">
      <c r="B237" s="3"/>
      <c r="C237" s="1"/>
      <c r="D237" s="1"/>
      <c r="E237" s="1"/>
      <c r="F237" s="1"/>
      <c r="G237" s="1"/>
      <c r="H237" s="1"/>
      <c r="I237" s="1"/>
      <c r="J237" s="1"/>
      <c r="K237" s="1"/>
      <c r="L237" s="1"/>
      <c r="M237" s="1"/>
      <c r="N237" s="1"/>
      <c r="O237" s="1"/>
      <c r="P237" s="1"/>
      <c r="Q237" s="1"/>
      <c r="R237" s="3"/>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spans="2:45" ht="14.25" hidden="1" customHeight="1">
      <c r="B238" s="3"/>
      <c r="C238" s="1"/>
      <c r="D238" s="1"/>
      <c r="E238" s="1"/>
      <c r="F238" s="1"/>
      <c r="G238" s="1"/>
      <c r="H238" s="1"/>
      <c r="I238" s="1"/>
      <c r="J238" s="1"/>
      <c r="K238" s="1"/>
      <c r="L238" s="1"/>
      <c r="M238" s="1"/>
      <c r="N238" s="1"/>
      <c r="O238" s="1"/>
      <c r="P238" s="1"/>
      <c r="Q238" s="1"/>
      <c r="R238" s="3"/>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spans="2:45" ht="14.25" hidden="1" customHeight="1">
      <c r="B239" s="3"/>
      <c r="C239" s="1"/>
      <c r="D239" s="1"/>
      <c r="E239" s="1"/>
      <c r="F239" s="1"/>
      <c r="G239" s="1"/>
      <c r="H239" s="1"/>
      <c r="I239" s="1"/>
      <c r="J239" s="1"/>
      <c r="K239" s="1"/>
      <c r="L239" s="1"/>
      <c r="M239" s="1"/>
      <c r="N239" s="1"/>
      <c r="O239" s="1"/>
      <c r="P239" s="1"/>
      <c r="Q239" s="1"/>
      <c r="R239" s="3"/>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spans="2:45" ht="14.25" hidden="1" customHeight="1">
      <c r="B240" s="3"/>
      <c r="C240" s="1"/>
      <c r="D240" s="1"/>
      <c r="E240" s="1"/>
      <c r="F240" s="1"/>
      <c r="G240" s="1"/>
      <c r="H240" s="1"/>
      <c r="I240" s="1"/>
      <c r="J240" s="1"/>
      <c r="K240" s="1"/>
      <c r="L240" s="1"/>
      <c r="M240" s="1"/>
      <c r="N240" s="1"/>
      <c r="O240" s="1"/>
      <c r="P240" s="1"/>
      <c r="Q240" s="1"/>
      <c r="R240" s="3"/>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spans="2:45" ht="14.25" hidden="1" customHeight="1">
      <c r="B241" s="3"/>
      <c r="C241" s="1"/>
      <c r="D241" s="1"/>
      <c r="E241" s="1"/>
      <c r="F241" s="1"/>
      <c r="G241" s="1"/>
      <c r="H241" s="1"/>
      <c r="I241" s="1"/>
      <c r="J241" s="1"/>
      <c r="K241" s="1"/>
      <c r="L241" s="1"/>
      <c r="M241" s="1"/>
      <c r="N241" s="1"/>
      <c r="O241" s="1"/>
      <c r="P241" s="1"/>
      <c r="Q241" s="1"/>
      <c r="R241" s="3"/>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2:45" ht="14.25" hidden="1" customHeight="1">
      <c r="B242" s="3"/>
      <c r="C242" s="1"/>
      <c r="D242" s="1"/>
      <c r="E242" s="1"/>
      <c r="F242" s="1"/>
      <c r="G242" s="1"/>
      <c r="H242" s="1"/>
      <c r="I242" s="1"/>
      <c r="J242" s="1"/>
      <c r="K242" s="1"/>
      <c r="L242" s="1"/>
      <c r="M242" s="1"/>
      <c r="N242" s="1"/>
      <c r="O242" s="1"/>
      <c r="P242" s="1"/>
      <c r="Q242" s="1"/>
      <c r="R242" s="3"/>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2:45" ht="14.25" hidden="1" customHeight="1">
      <c r="B243" s="3"/>
      <c r="C243" s="1"/>
      <c r="D243" s="1"/>
      <c r="E243" s="1"/>
      <c r="F243" s="1"/>
      <c r="G243" s="1"/>
      <c r="H243" s="1"/>
      <c r="I243" s="1"/>
      <c r="J243" s="1"/>
      <c r="K243" s="1"/>
      <c r="L243" s="1"/>
      <c r="M243" s="1"/>
      <c r="N243" s="1"/>
      <c r="O243" s="1"/>
      <c r="P243" s="1"/>
      <c r="Q243" s="1"/>
      <c r="R243" s="3"/>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2:45" ht="14.25" hidden="1" customHeight="1">
      <c r="B244" s="3"/>
      <c r="C244" s="1"/>
      <c r="D244" s="1"/>
      <c r="E244" s="1"/>
      <c r="F244" s="1"/>
      <c r="G244" s="1"/>
      <c r="H244" s="1"/>
      <c r="I244" s="1"/>
      <c r="J244" s="1"/>
      <c r="K244" s="1"/>
      <c r="L244" s="1"/>
      <c r="M244" s="1"/>
      <c r="N244" s="1"/>
      <c r="O244" s="1"/>
      <c r="P244" s="1"/>
      <c r="Q244" s="1"/>
      <c r="R244" s="3"/>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2:45" ht="14.25" hidden="1" customHeight="1">
      <c r="B245" s="3"/>
      <c r="C245" s="1"/>
      <c r="D245" s="1"/>
      <c r="E245" s="1"/>
      <c r="F245" s="1"/>
      <c r="G245" s="1"/>
      <c r="H245" s="1"/>
      <c r="I245" s="1"/>
      <c r="J245" s="1"/>
      <c r="K245" s="1"/>
      <c r="L245" s="1"/>
      <c r="M245" s="1"/>
      <c r="N245" s="1"/>
      <c r="O245" s="1"/>
      <c r="P245" s="1"/>
      <c r="Q245" s="1"/>
      <c r="R245" s="3"/>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2:45" ht="14.25" hidden="1" customHeight="1">
      <c r="B246" s="3"/>
      <c r="C246" s="1"/>
      <c r="D246" s="1"/>
      <c r="E246" s="1"/>
      <c r="F246" s="1"/>
      <c r="G246" s="1"/>
      <c r="H246" s="1"/>
      <c r="I246" s="1"/>
      <c r="J246" s="1"/>
      <c r="K246" s="1"/>
      <c r="L246" s="1"/>
      <c r="M246" s="1"/>
      <c r="N246" s="1"/>
      <c r="O246" s="1"/>
      <c r="P246" s="1"/>
      <c r="Q246" s="1"/>
      <c r="R246" s="3"/>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2:45" ht="14.25" hidden="1" customHeight="1">
      <c r="B247" s="3"/>
      <c r="C247" s="1"/>
      <c r="D247" s="1"/>
      <c r="E247" s="1"/>
      <c r="F247" s="1"/>
      <c r="G247" s="1"/>
      <c r="H247" s="1"/>
      <c r="I247" s="1"/>
      <c r="J247" s="1"/>
      <c r="K247" s="1"/>
      <c r="L247" s="1"/>
      <c r="M247" s="1"/>
      <c r="N247" s="1"/>
      <c r="O247" s="1"/>
      <c r="P247" s="1"/>
      <c r="Q247" s="1"/>
      <c r="R247" s="3"/>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2:45" ht="14.25" hidden="1" customHeight="1">
      <c r="B248" s="3"/>
      <c r="C248" s="1"/>
      <c r="D248" s="1"/>
      <c r="E248" s="1"/>
      <c r="F248" s="1"/>
      <c r="G248" s="1"/>
      <c r="H248" s="1"/>
      <c r="I248" s="1"/>
      <c r="J248" s="1"/>
      <c r="K248" s="1"/>
      <c r="L248" s="1"/>
      <c r="M248" s="1"/>
      <c r="N248" s="1"/>
      <c r="O248" s="1"/>
      <c r="P248" s="1"/>
      <c r="Q248" s="1"/>
      <c r="R248" s="3"/>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2:45" ht="14.25" hidden="1" customHeight="1">
      <c r="B249" s="3"/>
      <c r="C249" s="1"/>
      <c r="D249" s="1"/>
      <c r="E249" s="1"/>
      <c r="F249" s="1"/>
      <c r="G249" s="1"/>
      <c r="H249" s="1"/>
      <c r="I249" s="1"/>
      <c r="J249" s="1"/>
      <c r="K249" s="1"/>
      <c r="L249" s="1"/>
      <c r="M249" s="1"/>
      <c r="N249" s="1"/>
      <c r="O249" s="1"/>
      <c r="P249" s="1"/>
      <c r="Q249" s="1"/>
      <c r="R249" s="3"/>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2:45" ht="14.25" hidden="1" customHeight="1">
      <c r="B250" s="3"/>
      <c r="C250" s="1"/>
      <c r="D250" s="1"/>
      <c r="E250" s="1"/>
      <c r="F250" s="1"/>
      <c r="G250" s="1"/>
      <c r="H250" s="1"/>
      <c r="I250" s="1"/>
      <c r="J250" s="1"/>
      <c r="K250" s="1"/>
      <c r="L250" s="1"/>
      <c r="M250" s="1"/>
      <c r="N250" s="1"/>
      <c r="O250" s="1"/>
      <c r="P250" s="1"/>
      <c r="Q250" s="1"/>
      <c r="R250" s="3"/>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spans="2:45" ht="14.25" hidden="1" customHeight="1">
      <c r="B251" s="3"/>
      <c r="C251" s="1"/>
      <c r="D251" s="1"/>
      <c r="E251" s="1"/>
      <c r="F251" s="1"/>
      <c r="G251" s="1"/>
      <c r="H251" s="1"/>
      <c r="I251" s="1"/>
      <c r="J251" s="1"/>
      <c r="K251" s="1"/>
      <c r="L251" s="1"/>
      <c r="M251" s="1"/>
      <c r="N251" s="1"/>
      <c r="O251" s="1"/>
      <c r="P251" s="1"/>
      <c r="Q251" s="1"/>
      <c r="R251" s="3"/>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spans="2:45" ht="14.25" hidden="1" customHeight="1">
      <c r="B252" s="3"/>
      <c r="C252" s="1"/>
      <c r="D252" s="1"/>
      <c r="E252" s="1"/>
      <c r="F252" s="1"/>
      <c r="G252" s="1"/>
      <c r="H252" s="1"/>
      <c r="I252" s="1"/>
      <c r="J252" s="1"/>
      <c r="K252" s="1"/>
      <c r="L252" s="1"/>
      <c r="M252" s="1"/>
      <c r="N252" s="1"/>
      <c r="O252" s="1"/>
      <c r="P252" s="1"/>
      <c r="Q252" s="1"/>
      <c r="R252" s="3"/>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spans="2:45" ht="14.25" hidden="1" customHeight="1">
      <c r="B253" s="3"/>
      <c r="C253" s="1"/>
      <c r="D253" s="1"/>
      <c r="E253" s="1"/>
      <c r="F253" s="1"/>
      <c r="G253" s="1"/>
      <c r="H253" s="1"/>
      <c r="I253" s="1"/>
      <c r="J253" s="1"/>
      <c r="K253" s="1"/>
      <c r="L253" s="1"/>
      <c r="M253" s="1"/>
      <c r="N253" s="1"/>
      <c r="O253" s="1"/>
      <c r="P253" s="1"/>
      <c r="Q253" s="1"/>
      <c r="R253" s="3"/>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row r="254" spans="2:45" ht="14.25" hidden="1" customHeight="1">
      <c r="B254" s="3"/>
      <c r="C254" s="1"/>
      <c r="D254" s="1"/>
      <c r="E254" s="1"/>
      <c r="F254" s="1"/>
      <c r="G254" s="1"/>
      <c r="H254" s="1"/>
      <c r="I254" s="1"/>
      <c r="J254" s="1"/>
      <c r="K254" s="1"/>
      <c r="L254" s="1"/>
      <c r="M254" s="1"/>
      <c r="N254" s="1"/>
      <c r="O254" s="1"/>
      <c r="P254" s="1"/>
      <c r="Q254" s="1"/>
      <c r="R254" s="3"/>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row>
    <row r="255" spans="2:45" ht="14.25" hidden="1" customHeight="1">
      <c r="B255" s="3"/>
      <c r="C255" s="1"/>
      <c r="D255" s="1"/>
      <c r="E255" s="1"/>
      <c r="F255" s="1"/>
      <c r="G255" s="1"/>
      <c r="H255" s="1"/>
      <c r="I255" s="1"/>
      <c r="J255" s="1"/>
      <c r="K255" s="1"/>
      <c r="L255" s="1"/>
      <c r="M255" s="1"/>
      <c r="N255" s="1"/>
      <c r="O255" s="1"/>
      <c r="P255" s="1"/>
      <c r="Q255" s="1"/>
      <c r="R255" s="3"/>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row>
    <row r="256" spans="2:45" ht="14.25" hidden="1" customHeight="1">
      <c r="B256" s="3"/>
      <c r="C256" s="1"/>
      <c r="D256" s="1"/>
      <c r="E256" s="1"/>
      <c r="F256" s="1"/>
      <c r="G256" s="1"/>
      <c r="H256" s="1"/>
      <c r="I256" s="1"/>
      <c r="J256" s="1"/>
      <c r="K256" s="1"/>
      <c r="L256" s="1"/>
      <c r="M256" s="1"/>
      <c r="N256" s="1"/>
      <c r="O256" s="1"/>
      <c r="P256" s="1"/>
      <c r="Q256" s="1"/>
      <c r="R256" s="3"/>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row>
    <row r="257" spans="2:45" ht="14.25" hidden="1" customHeight="1">
      <c r="B257" s="3"/>
      <c r="C257" s="1"/>
      <c r="D257" s="1"/>
      <c r="E257" s="1"/>
      <c r="F257" s="1"/>
      <c r="G257" s="1"/>
      <c r="H257" s="1"/>
      <c r="I257" s="1"/>
      <c r="J257" s="1"/>
      <c r="K257" s="1"/>
      <c r="L257" s="1"/>
      <c r="M257" s="1"/>
      <c r="N257" s="1"/>
      <c r="O257" s="1"/>
      <c r="P257" s="1"/>
      <c r="Q257" s="1"/>
      <c r="R257" s="3"/>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row>
    <row r="258" spans="2:45" ht="14.25" hidden="1" customHeight="1">
      <c r="B258" s="3"/>
      <c r="C258" s="1"/>
      <c r="D258" s="1"/>
      <c r="E258" s="1"/>
      <c r="F258" s="1"/>
      <c r="G258" s="1"/>
      <c r="H258" s="1"/>
      <c r="I258" s="1"/>
      <c r="J258" s="1"/>
      <c r="K258" s="1"/>
      <c r="L258" s="1"/>
      <c r="M258" s="1"/>
      <c r="N258" s="1"/>
      <c r="O258" s="1"/>
      <c r="P258" s="1"/>
      <c r="Q258" s="1"/>
      <c r="R258" s="3"/>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spans="2:45" ht="14.25" hidden="1" customHeight="1">
      <c r="B259" s="3"/>
      <c r="C259" s="1"/>
      <c r="D259" s="1"/>
      <c r="E259" s="1"/>
      <c r="F259" s="1"/>
      <c r="G259" s="1"/>
      <c r="H259" s="1"/>
      <c r="I259" s="1"/>
      <c r="J259" s="1"/>
      <c r="K259" s="1"/>
      <c r="L259" s="1"/>
      <c r="M259" s="1"/>
      <c r="N259" s="1"/>
      <c r="O259" s="1"/>
      <c r="P259" s="1"/>
      <c r="Q259" s="1"/>
      <c r="R259" s="3"/>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spans="2:45" ht="14.25" hidden="1" customHeight="1">
      <c r="B260" s="3"/>
      <c r="C260" s="1"/>
      <c r="D260" s="1"/>
      <c r="E260" s="1"/>
      <c r="F260" s="1"/>
      <c r="G260" s="1"/>
      <c r="H260" s="1"/>
      <c r="I260" s="1"/>
      <c r="J260" s="1"/>
      <c r="K260" s="1"/>
      <c r="L260" s="1"/>
      <c r="M260" s="1"/>
      <c r="N260" s="1"/>
      <c r="O260" s="1"/>
      <c r="P260" s="1"/>
      <c r="Q260" s="1"/>
      <c r="R260" s="3"/>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spans="2:45" ht="14.25" hidden="1" customHeight="1">
      <c r="B261" s="3"/>
      <c r="C261" s="1"/>
      <c r="D261" s="1"/>
      <c r="E261" s="1"/>
      <c r="F261" s="1"/>
      <c r="G261" s="1"/>
      <c r="H261" s="1"/>
      <c r="I261" s="1"/>
      <c r="J261" s="1"/>
      <c r="K261" s="1"/>
      <c r="L261" s="1"/>
      <c r="M261" s="1"/>
      <c r="N261" s="1"/>
      <c r="O261" s="1"/>
      <c r="P261" s="1"/>
      <c r="Q261" s="1"/>
      <c r="R261" s="3"/>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spans="2:45" ht="14.25" hidden="1" customHeight="1">
      <c r="B262" s="3"/>
      <c r="C262" s="1"/>
      <c r="D262" s="1"/>
      <c r="E262" s="1"/>
      <c r="F262" s="1"/>
      <c r="G262" s="1"/>
      <c r="H262" s="1"/>
      <c r="I262" s="1"/>
      <c r="J262" s="1"/>
      <c r="K262" s="1"/>
      <c r="L262" s="1"/>
      <c r="M262" s="1"/>
      <c r="N262" s="1"/>
      <c r="O262" s="1"/>
      <c r="P262" s="1"/>
      <c r="Q262" s="1"/>
      <c r="R262" s="3"/>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spans="2:45" ht="14.25" hidden="1" customHeight="1">
      <c r="B263" s="3"/>
      <c r="C263" s="1"/>
      <c r="D263" s="1"/>
      <c r="E263" s="1"/>
      <c r="F263" s="1"/>
      <c r="G263" s="1"/>
      <c r="H263" s="1"/>
      <c r="I263" s="1"/>
      <c r="J263" s="1"/>
      <c r="K263" s="1"/>
      <c r="L263" s="1"/>
      <c r="M263" s="1"/>
      <c r="N263" s="1"/>
      <c r="O263" s="1"/>
      <c r="P263" s="1"/>
      <c r="Q263" s="1"/>
      <c r="R263" s="3"/>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spans="2:45" ht="14.25" hidden="1" customHeight="1">
      <c r="B264" s="3"/>
      <c r="C264" s="1"/>
      <c r="D264" s="1"/>
      <c r="E264" s="1"/>
      <c r="F264" s="1"/>
      <c r="G264" s="1"/>
      <c r="H264" s="1"/>
      <c r="I264" s="1"/>
      <c r="J264" s="1"/>
      <c r="K264" s="1"/>
      <c r="L264" s="1"/>
      <c r="M264" s="1"/>
      <c r="N264" s="1"/>
      <c r="O264" s="1"/>
      <c r="P264" s="1"/>
      <c r="Q264" s="1"/>
      <c r="R264" s="3"/>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spans="2:45" ht="14.25" hidden="1" customHeight="1">
      <c r="B265" s="3"/>
      <c r="C265" s="1"/>
      <c r="D265" s="1"/>
      <c r="E265" s="1"/>
      <c r="F265" s="1"/>
      <c r="G265" s="1"/>
      <c r="H265" s="1"/>
      <c r="I265" s="1"/>
      <c r="J265" s="1"/>
      <c r="K265" s="1"/>
      <c r="L265" s="1"/>
      <c r="M265" s="1"/>
      <c r="N265" s="1"/>
      <c r="O265" s="1"/>
      <c r="P265" s="1"/>
      <c r="Q265" s="1"/>
      <c r="R265" s="3"/>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spans="2:45" ht="14.25" hidden="1" customHeight="1">
      <c r="B266" s="3"/>
      <c r="C266" s="1"/>
      <c r="D266" s="1"/>
      <c r="E266" s="1"/>
      <c r="F266" s="1"/>
      <c r="G266" s="1"/>
      <c r="H266" s="1"/>
      <c r="I266" s="1"/>
      <c r="J266" s="1"/>
      <c r="K266" s="1"/>
      <c r="L266" s="1"/>
      <c r="M266" s="1"/>
      <c r="N266" s="1"/>
      <c r="O266" s="1"/>
      <c r="P266" s="1"/>
      <c r="Q266" s="1"/>
      <c r="R266" s="3"/>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spans="2:45" ht="14.25" hidden="1" customHeight="1">
      <c r="B267" s="3"/>
      <c r="C267" s="1"/>
      <c r="D267" s="1"/>
      <c r="E267" s="1"/>
      <c r="F267" s="1"/>
      <c r="G267" s="1"/>
      <c r="H267" s="1"/>
      <c r="I267" s="1"/>
      <c r="J267" s="1"/>
      <c r="K267" s="1"/>
      <c r="L267" s="1"/>
      <c r="M267" s="1"/>
      <c r="N267" s="1"/>
      <c r="O267" s="1"/>
      <c r="P267" s="1"/>
      <c r="Q267" s="1"/>
      <c r="R267" s="3"/>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spans="2:45" ht="14.25" hidden="1" customHeight="1">
      <c r="B268" s="3"/>
      <c r="C268" s="1"/>
      <c r="D268" s="1"/>
      <c r="E268" s="1"/>
      <c r="F268" s="1"/>
      <c r="G268" s="1"/>
      <c r="H268" s="1"/>
      <c r="I268" s="1"/>
      <c r="J268" s="1"/>
      <c r="K268" s="1"/>
      <c r="L268" s="1"/>
      <c r="M268" s="1"/>
      <c r="N268" s="1"/>
      <c r="O268" s="1"/>
      <c r="P268" s="1"/>
      <c r="Q268" s="1"/>
      <c r="R268" s="3"/>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spans="2:45" ht="14.25" hidden="1" customHeight="1">
      <c r="B269" s="3"/>
      <c r="C269" s="1"/>
      <c r="D269" s="1"/>
      <c r="E269" s="1"/>
      <c r="F269" s="1"/>
      <c r="G269" s="1"/>
      <c r="H269" s="1"/>
      <c r="I269" s="1"/>
      <c r="J269" s="1"/>
      <c r="K269" s="1"/>
      <c r="L269" s="1"/>
      <c r="M269" s="1"/>
      <c r="N269" s="1"/>
      <c r="O269" s="1"/>
      <c r="P269" s="1"/>
      <c r="Q269" s="1"/>
      <c r="R269" s="3"/>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spans="2:45" ht="14.25" hidden="1" customHeight="1">
      <c r="B270" s="3"/>
      <c r="C270" s="1"/>
      <c r="D270" s="1"/>
      <c r="E270" s="1"/>
      <c r="F270" s="1"/>
      <c r="G270" s="1"/>
      <c r="H270" s="1"/>
      <c r="I270" s="1"/>
      <c r="J270" s="1"/>
      <c r="K270" s="1"/>
      <c r="L270" s="1"/>
      <c r="M270" s="1"/>
      <c r="N270" s="1"/>
      <c r="O270" s="1"/>
      <c r="P270" s="1"/>
      <c r="Q270" s="1"/>
      <c r="R270" s="3"/>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spans="2:45" ht="14.25" hidden="1" customHeight="1">
      <c r="B271" s="3"/>
      <c r="C271" s="1"/>
      <c r="D271" s="1"/>
      <c r="E271" s="1"/>
      <c r="F271" s="1"/>
      <c r="G271" s="1"/>
      <c r="H271" s="1"/>
      <c r="I271" s="1"/>
      <c r="J271" s="1"/>
      <c r="K271" s="1"/>
      <c r="L271" s="1"/>
      <c r="M271" s="1"/>
      <c r="N271" s="1"/>
      <c r="O271" s="1"/>
      <c r="P271" s="1"/>
      <c r="Q271" s="1"/>
      <c r="R271" s="3"/>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spans="2:45" ht="14.25" hidden="1" customHeight="1">
      <c r="B272" s="3"/>
      <c r="C272" s="1"/>
      <c r="D272" s="1"/>
      <c r="E272" s="1"/>
      <c r="F272" s="1"/>
      <c r="G272" s="1"/>
      <c r="H272" s="1"/>
      <c r="I272" s="1"/>
      <c r="J272" s="1"/>
      <c r="K272" s="1"/>
      <c r="L272" s="1"/>
      <c r="M272" s="1"/>
      <c r="N272" s="1"/>
      <c r="O272" s="1"/>
      <c r="P272" s="1"/>
      <c r="Q272" s="1"/>
      <c r="R272" s="3"/>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spans="2:45" ht="14.25" hidden="1" customHeight="1">
      <c r="B273" s="3"/>
      <c r="C273" s="1"/>
      <c r="D273" s="1"/>
      <c r="E273" s="1"/>
      <c r="F273" s="1"/>
      <c r="G273" s="1"/>
      <c r="H273" s="1"/>
      <c r="I273" s="1"/>
      <c r="J273" s="1"/>
      <c r="K273" s="1"/>
      <c r="L273" s="1"/>
      <c r="M273" s="1"/>
      <c r="N273" s="1"/>
      <c r="O273" s="1"/>
      <c r="P273" s="1"/>
      <c r="Q273" s="1"/>
      <c r="R273" s="3"/>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spans="2:45" ht="14.25" hidden="1" customHeight="1">
      <c r="B274" s="3"/>
      <c r="C274" s="1"/>
      <c r="D274" s="1"/>
      <c r="E274" s="1"/>
      <c r="F274" s="1"/>
      <c r="G274" s="1"/>
      <c r="H274" s="1"/>
      <c r="I274" s="1"/>
      <c r="J274" s="1"/>
      <c r="K274" s="1"/>
      <c r="L274" s="1"/>
      <c r="M274" s="1"/>
      <c r="N274" s="1"/>
      <c r="O274" s="1"/>
      <c r="P274" s="1"/>
      <c r="Q274" s="1"/>
      <c r="R274" s="3"/>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spans="2:45" ht="14.25" hidden="1" customHeight="1">
      <c r="B275" s="3"/>
      <c r="C275" s="1"/>
      <c r="D275" s="1"/>
      <c r="E275" s="1"/>
      <c r="F275" s="1"/>
      <c r="G275" s="1"/>
      <c r="H275" s="1"/>
      <c r="I275" s="1"/>
      <c r="J275" s="1"/>
      <c r="K275" s="1"/>
      <c r="L275" s="1"/>
      <c r="M275" s="1"/>
      <c r="N275" s="1"/>
      <c r="O275" s="1"/>
      <c r="P275" s="1"/>
      <c r="Q275" s="1"/>
      <c r="R275" s="3"/>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spans="2:45" ht="14.25" hidden="1" customHeight="1">
      <c r="B276" s="3"/>
      <c r="C276" s="1"/>
      <c r="D276" s="1"/>
      <c r="E276" s="1"/>
      <c r="F276" s="1"/>
      <c r="G276" s="1"/>
      <c r="H276" s="1"/>
      <c r="I276" s="1"/>
      <c r="J276" s="1"/>
      <c r="K276" s="1"/>
      <c r="L276" s="1"/>
      <c r="M276" s="1"/>
      <c r="N276" s="1"/>
      <c r="O276" s="1"/>
      <c r="P276" s="1"/>
      <c r="Q276" s="1"/>
      <c r="R276" s="3"/>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spans="2:45" ht="14.25" hidden="1" customHeight="1">
      <c r="B277" s="3"/>
      <c r="C277" s="1"/>
      <c r="D277" s="1"/>
      <c r="E277" s="1"/>
      <c r="F277" s="1"/>
      <c r="G277" s="1"/>
      <c r="H277" s="1"/>
      <c r="I277" s="1"/>
      <c r="J277" s="1"/>
      <c r="K277" s="1"/>
      <c r="L277" s="1"/>
      <c r="M277" s="1"/>
      <c r="N277" s="1"/>
      <c r="O277" s="1"/>
      <c r="P277" s="1"/>
      <c r="Q277" s="1"/>
      <c r="R277" s="3"/>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spans="2:45" ht="14.25" hidden="1" customHeight="1">
      <c r="B278" s="3"/>
      <c r="C278" s="1"/>
      <c r="D278" s="1"/>
      <c r="E278" s="1"/>
      <c r="F278" s="1"/>
      <c r="G278" s="1"/>
      <c r="H278" s="1"/>
      <c r="I278" s="1"/>
      <c r="J278" s="1"/>
      <c r="K278" s="1"/>
      <c r="L278" s="1"/>
      <c r="M278" s="1"/>
      <c r="N278" s="1"/>
      <c r="O278" s="1"/>
      <c r="P278" s="1"/>
      <c r="Q278" s="1"/>
      <c r="R278" s="3"/>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spans="2:45" ht="14.25" hidden="1" customHeight="1">
      <c r="B279" s="3"/>
      <c r="C279" s="1"/>
      <c r="D279" s="1"/>
      <c r="E279" s="1"/>
      <c r="F279" s="1"/>
      <c r="G279" s="1"/>
      <c r="H279" s="1"/>
      <c r="I279" s="1"/>
      <c r="J279" s="1"/>
      <c r="K279" s="1"/>
      <c r="L279" s="1"/>
      <c r="M279" s="1"/>
      <c r="N279" s="1"/>
      <c r="O279" s="1"/>
      <c r="P279" s="1"/>
      <c r="Q279" s="1"/>
      <c r="R279" s="3"/>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spans="2:45" ht="14.25" hidden="1" customHeight="1">
      <c r="B280" s="3"/>
      <c r="C280" s="1"/>
      <c r="D280" s="1"/>
      <c r="E280" s="1"/>
      <c r="F280" s="1"/>
      <c r="G280" s="1"/>
      <c r="H280" s="1"/>
      <c r="I280" s="1"/>
      <c r="J280" s="1"/>
      <c r="K280" s="1"/>
      <c r="L280" s="1"/>
      <c r="M280" s="1"/>
      <c r="N280" s="1"/>
      <c r="O280" s="1"/>
      <c r="P280" s="1"/>
      <c r="Q280" s="1"/>
      <c r="R280" s="3"/>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spans="2:45" ht="14.25" hidden="1" customHeight="1">
      <c r="B281" s="3"/>
      <c r="C281" s="1"/>
      <c r="D281" s="1"/>
      <c r="E281" s="1"/>
      <c r="F281" s="1"/>
      <c r="G281" s="1"/>
      <c r="H281" s="1"/>
      <c r="I281" s="1"/>
      <c r="J281" s="1"/>
      <c r="K281" s="1"/>
      <c r="L281" s="1"/>
      <c r="M281" s="1"/>
      <c r="N281" s="1"/>
      <c r="O281" s="1"/>
      <c r="P281" s="1"/>
      <c r="Q281" s="1"/>
      <c r="R281" s="3"/>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spans="2:45" ht="14.25" hidden="1" customHeight="1">
      <c r="B282" s="3"/>
      <c r="C282" s="1"/>
      <c r="D282" s="1"/>
      <c r="E282" s="1"/>
      <c r="F282" s="1"/>
      <c r="G282" s="1"/>
      <c r="H282" s="1"/>
      <c r="I282" s="1"/>
      <c r="J282" s="1"/>
      <c r="K282" s="1"/>
      <c r="L282" s="1"/>
      <c r="M282" s="1"/>
      <c r="N282" s="1"/>
      <c r="O282" s="1"/>
      <c r="P282" s="1"/>
      <c r="Q282" s="1"/>
      <c r="R282" s="3"/>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spans="2:45" ht="14.25" hidden="1" customHeight="1">
      <c r="B283" s="3"/>
      <c r="C283" s="1"/>
      <c r="D283" s="1"/>
      <c r="E283" s="1"/>
      <c r="F283" s="1"/>
      <c r="G283" s="1"/>
      <c r="H283" s="1"/>
      <c r="I283" s="1"/>
      <c r="J283" s="1"/>
      <c r="K283" s="1"/>
      <c r="L283" s="1"/>
      <c r="M283" s="1"/>
      <c r="N283" s="1"/>
      <c r="O283" s="1"/>
      <c r="P283" s="1"/>
      <c r="Q283" s="1"/>
      <c r="R283" s="3"/>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spans="2:45" ht="14.25" hidden="1" customHeight="1">
      <c r="B284" s="3"/>
      <c r="C284" s="1"/>
      <c r="D284" s="1"/>
      <c r="E284" s="1"/>
      <c r="F284" s="1"/>
      <c r="G284" s="1"/>
      <c r="H284" s="1"/>
      <c r="I284" s="1"/>
      <c r="J284" s="1"/>
      <c r="K284" s="1"/>
      <c r="L284" s="1"/>
      <c r="M284" s="1"/>
      <c r="N284" s="1"/>
      <c r="O284" s="1"/>
      <c r="P284" s="1"/>
      <c r="Q284" s="1"/>
      <c r="R284" s="3"/>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spans="2:45" ht="14.25" hidden="1" customHeight="1">
      <c r="B285" s="3"/>
      <c r="C285" s="1"/>
      <c r="D285" s="1"/>
      <c r="E285" s="1"/>
      <c r="F285" s="1"/>
      <c r="G285" s="1"/>
      <c r="H285" s="1"/>
      <c r="I285" s="1"/>
      <c r="J285" s="1"/>
      <c r="K285" s="1"/>
      <c r="L285" s="1"/>
      <c r="M285" s="1"/>
      <c r="N285" s="1"/>
      <c r="O285" s="1"/>
      <c r="P285" s="1"/>
      <c r="Q285" s="1"/>
      <c r="R285" s="3"/>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spans="2:45" ht="14.25" hidden="1" customHeight="1">
      <c r="B286" s="3"/>
      <c r="C286" s="1"/>
      <c r="D286" s="1"/>
      <c r="E286" s="1"/>
      <c r="F286" s="1"/>
      <c r="G286" s="1"/>
      <c r="H286" s="1"/>
      <c r="I286" s="1"/>
      <c r="J286" s="1"/>
      <c r="K286" s="1"/>
      <c r="L286" s="1"/>
      <c r="M286" s="1"/>
      <c r="N286" s="1"/>
      <c r="O286" s="1"/>
      <c r="P286" s="1"/>
      <c r="Q286" s="1"/>
      <c r="R286" s="3"/>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spans="2:45" ht="14.25" hidden="1" customHeight="1">
      <c r="B287" s="3"/>
      <c r="C287" s="1"/>
      <c r="D287" s="1"/>
      <c r="E287" s="1"/>
      <c r="F287" s="1"/>
      <c r="G287" s="1"/>
      <c r="H287" s="1"/>
      <c r="I287" s="1"/>
      <c r="J287" s="1"/>
      <c r="K287" s="1"/>
      <c r="L287" s="1"/>
      <c r="M287" s="1"/>
      <c r="N287" s="1"/>
      <c r="O287" s="1"/>
      <c r="P287" s="1"/>
      <c r="Q287" s="1"/>
      <c r="R287" s="3"/>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spans="2:45" ht="14.25" hidden="1" customHeight="1">
      <c r="B288" s="3"/>
      <c r="C288" s="1"/>
      <c r="D288" s="1"/>
      <c r="E288" s="1"/>
      <c r="F288" s="1"/>
      <c r="G288" s="1"/>
      <c r="H288" s="1"/>
      <c r="I288" s="1"/>
      <c r="J288" s="1"/>
      <c r="K288" s="1"/>
      <c r="L288" s="1"/>
      <c r="M288" s="1"/>
      <c r="N288" s="1"/>
      <c r="O288" s="1"/>
      <c r="P288" s="1"/>
      <c r="Q288" s="1"/>
      <c r="R288" s="3"/>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spans="2:45" ht="14.25" hidden="1" customHeight="1">
      <c r="B289" s="3"/>
      <c r="C289" s="1"/>
      <c r="D289" s="1"/>
      <c r="E289" s="1"/>
      <c r="F289" s="1"/>
      <c r="G289" s="1"/>
      <c r="H289" s="1"/>
      <c r="I289" s="1"/>
      <c r="J289" s="1"/>
      <c r="K289" s="1"/>
      <c r="L289" s="1"/>
      <c r="M289" s="1"/>
      <c r="N289" s="1"/>
      <c r="O289" s="1"/>
      <c r="P289" s="1"/>
      <c r="Q289" s="1"/>
      <c r="R289" s="3"/>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spans="2:45" ht="14.25" hidden="1" customHeight="1">
      <c r="B290" s="3"/>
      <c r="C290" s="1"/>
      <c r="D290" s="1"/>
      <c r="E290" s="1"/>
      <c r="F290" s="1"/>
      <c r="G290" s="1"/>
      <c r="H290" s="1"/>
      <c r="I290" s="1"/>
      <c r="J290" s="1"/>
      <c r="K290" s="1"/>
      <c r="L290" s="1"/>
      <c r="M290" s="1"/>
      <c r="N290" s="1"/>
      <c r="O290" s="1"/>
      <c r="P290" s="1"/>
      <c r="Q290" s="1"/>
      <c r="R290" s="3"/>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spans="2:45" ht="14.25" hidden="1" customHeight="1">
      <c r="B291" s="3"/>
      <c r="C291" s="1"/>
      <c r="D291" s="1"/>
      <c r="E291" s="1"/>
      <c r="F291" s="1"/>
      <c r="G291" s="1"/>
      <c r="H291" s="1"/>
      <c r="I291" s="1"/>
      <c r="J291" s="1"/>
      <c r="K291" s="1"/>
      <c r="L291" s="1"/>
      <c r="M291" s="1"/>
      <c r="N291" s="1"/>
      <c r="O291" s="1"/>
      <c r="P291" s="1"/>
      <c r="Q291" s="1"/>
      <c r="R291" s="3"/>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spans="2:45" ht="14.25" hidden="1" customHeight="1">
      <c r="B292" s="3"/>
      <c r="C292" s="1"/>
      <c r="D292" s="1"/>
      <c r="E292" s="1"/>
      <c r="F292" s="1"/>
      <c r="G292" s="1"/>
      <c r="H292" s="1"/>
      <c r="I292" s="1"/>
      <c r="J292" s="1"/>
      <c r="K292" s="1"/>
      <c r="L292" s="1"/>
      <c r="M292" s="1"/>
      <c r="N292" s="1"/>
      <c r="O292" s="1"/>
      <c r="P292" s="1"/>
      <c r="Q292" s="1"/>
      <c r="R292" s="3"/>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spans="2:45" ht="14.25" hidden="1" customHeight="1">
      <c r="B293" s="3"/>
      <c r="C293" s="1"/>
      <c r="D293" s="1"/>
      <c r="E293" s="1"/>
      <c r="F293" s="1"/>
      <c r="G293" s="1"/>
      <c r="H293" s="1"/>
      <c r="I293" s="1"/>
      <c r="J293" s="1"/>
      <c r="K293" s="1"/>
      <c r="L293" s="1"/>
      <c r="M293" s="1"/>
      <c r="N293" s="1"/>
      <c r="O293" s="1"/>
      <c r="P293" s="1"/>
      <c r="Q293" s="1"/>
      <c r="R293" s="3"/>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spans="2:45" ht="14.25" hidden="1" customHeight="1">
      <c r="B294" s="3"/>
      <c r="C294" s="1"/>
      <c r="D294" s="1"/>
      <c r="E294" s="1"/>
      <c r="F294" s="1"/>
      <c r="G294" s="1"/>
      <c r="H294" s="1"/>
      <c r="I294" s="1"/>
      <c r="J294" s="1"/>
      <c r="K294" s="1"/>
      <c r="L294" s="1"/>
      <c r="M294" s="1"/>
      <c r="N294" s="1"/>
      <c r="O294" s="1"/>
      <c r="P294" s="1"/>
      <c r="Q294" s="1"/>
      <c r="R294" s="3"/>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spans="2:45" ht="14.25" hidden="1" customHeight="1">
      <c r="B295" s="3"/>
      <c r="C295" s="1"/>
      <c r="D295" s="1"/>
      <c r="E295" s="1"/>
      <c r="F295" s="1"/>
      <c r="G295" s="1"/>
      <c r="H295" s="1"/>
      <c r="I295" s="1"/>
      <c r="J295" s="1"/>
      <c r="K295" s="1"/>
      <c r="L295" s="1"/>
      <c r="M295" s="1"/>
      <c r="N295" s="1"/>
      <c r="O295" s="1"/>
      <c r="P295" s="1"/>
      <c r="Q295" s="1"/>
      <c r="R295" s="3"/>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spans="2:45" ht="14.25" hidden="1" customHeight="1">
      <c r="B296" s="3"/>
      <c r="C296" s="1"/>
      <c r="D296" s="1"/>
      <c r="E296" s="1"/>
      <c r="F296" s="1"/>
      <c r="G296" s="1"/>
      <c r="H296" s="1"/>
      <c r="I296" s="1"/>
      <c r="J296" s="1"/>
      <c r="K296" s="1"/>
      <c r="L296" s="1"/>
      <c r="M296" s="1"/>
      <c r="N296" s="1"/>
      <c r="O296" s="1"/>
      <c r="P296" s="1"/>
      <c r="Q296" s="1"/>
      <c r="R296" s="3"/>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spans="2:45" ht="14.25" hidden="1" customHeight="1">
      <c r="B297" s="3"/>
      <c r="C297" s="1"/>
      <c r="D297" s="1"/>
      <c r="E297" s="1"/>
      <c r="F297" s="1"/>
      <c r="G297" s="1"/>
      <c r="H297" s="1"/>
      <c r="I297" s="1"/>
      <c r="J297" s="1"/>
      <c r="K297" s="1"/>
      <c r="L297" s="1"/>
      <c r="M297" s="1"/>
      <c r="N297" s="1"/>
      <c r="O297" s="1"/>
      <c r="P297" s="1"/>
      <c r="Q297" s="1"/>
      <c r="R297" s="3"/>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spans="2:45" ht="14.25" hidden="1" customHeight="1">
      <c r="B298" s="3"/>
      <c r="C298" s="1"/>
      <c r="D298" s="1"/>
      <c r="E298" s="1"/>
      <c r="F298" s="1"/>
      <c r="G298" s="1"/>
      <c r="H298" s="1"/>
      <c r="I298" s="1"/>
      <c r="J298" s="1"/>
      <c r="K298" s="1"/>
      <c r="L298" s="1"/>
      <c r="M298" s="1"/>
      <c r="N298" s="1"/>
      <c r="O298" s="1"/>
      <c r="P298" s="1"/>
      <c r="Q298" s="1"/>
      <c r="R298" s="3"/>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spans="2:45" ht="14.25" hidden="1" customHeight="1">
      <c r="B299" s="3"/>
      <c r="C299" s="1"/>
      <c r="D299" s="1"/>
      <c r="E299" s="1"/>
      <c r="F299" s="1"/>
      <c r="G299" s="1"/>
      <c r="H299" s="1"/>
      <c r="I299" s="1"/>
      <c r="J299" s="1"/>
      <c r="K299" s="1"/>
      <c r="L299" s="1"/>
      <c r="M299" s="1"/>
      <c r="N299" s="1"/>
      <c r="O299" s="1"/>
      <c r="P299" s="1"/>
      <c r="Q299" s="1"/>
      <c r="R299" s="3"/>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spans="2:45" ht="14.25" hidden="1" customHeight="1">
      <c r="B300" s="3"/>
      <c r="C300" s="1"/>
      <c r="D300" s="1"/>
      <c r="E300" s="1"/>
      <c r="F300" s="1"/>
      <c r="G300" s="1"/>
      <c r="H300" s="1"/>
      <c r="I300" s="1"/>
      <c r="J300" s="1"/>
      <c r="K300" s="1"/>
      <c r="L300" s="1"/>
      <c r="M300" s="1"/>
      <c r="N300" s="1"/>
      <c r="O300" s="1"/>
      <c r="P300" s="1"/>
      <c r="Q300" s="1"/>
      <c r="R300" s="3"/>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spans="2:45" ht="14.25" hidden="1" customHeight="1">
      <c r="B301" s="3"/>
      <c r="C301" s="1"/>
      <c r="D301" s="1"/>
      <c r="E301" s="1"/>
      <c r="F301" s="1"/>
      <c r="G301" s="1"/>
      <c r="H301" s="1"/>
      <c r="I301" s="1"/>
      <c r="J301" s="1"/>
      <c r="K301" s="1"/>
      <c r="L301" s="1"/>
      <c r="M301" s="1"/>
      <c r="N301" s="1"/>
      <c r="O301" s="1"/>
      <c r="P301" s="1"/>
      <c r="Q301" s="1"/>
      <c r="R301" s="3"/>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spans="2:45" ht="14.25" hidden="1" customHeight="1">
      <c r="B302" s="3"/>
      <c r="C302" s="1"/>
      <c r="D302" s="1"/>
      <c r="E302" s="1"/>
      <c r="F302" s="1"/>
      <c r="G302" s="1"/>
      <c r="H302" s="1"/>
      <c r="I302" s="1"/>
      <c r="J302" s="1"/>
      <c r="K302" s="1"/>
      <c r="L302" s="1"/>
      <c r="M302" s="1"/>
      <c r="N302" s="1"/>
      <c r="O302" s="1"/>
      <c r="P302" s="1"/>
      <c r="Q302" s="1"/>
      <c r="R302" s="3"/>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spans="2:45" ht="14.25" hidden="1" customHeight="1">
      <c r="B303" s="3"/>
      <c r="C303" s="1"/>
      <c r="D303" s="1"/>
      <c r="E303" s="1"/>
      <c r="F303" s="1"/>
      <c r="G303" s="1"/>
      <c r="H303" s="1"/>
      <c r="I303" s="1"/>
      <c r="J303" s="1"/>
      <c r="K303" s="1"/>
      <c r="L303" s="1"/>
      <c r="M303" s="1"/>
      <c r="N303" s="1"/>
      <c r="O303" s="1"/>
      <c r="P303" s="1"/>
      <c r="Q303" s="1"/>
      <c r="R303" s="3"/>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spans="2:45" ht="14.25" hidden="1" customHeight="1">
      <c r="B304" s="3"/>
      <c r="C304" s="1"/>
      <c r="D304" s="1"/>
      <c r="E304" s="1"/>
      <c r="F304" s="1"/>
      <c r="G304" s="1"/>
      <c r="H304" s="1"/>
      <c r="I304" s="1"/>
      <c r="J304" s="1"/>
      <c r="K304" s="1"/>
      <c r="L304" s="1"/>
      <c r="M304" s="1"/>
      <c r="N304" s="1"/>
      <c r="O304" s="1"/>
      <c r="P304" s="1"/>
      <c r="Q304" s="1"/>
      <c r="R304" s="3"/>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spans="2:45" ht="14.25" hidden="1" customHeight="1">
      <c r="B305" s="3"/>
      <c r="C305" s="1"/>
      <c r="D305" s="1"/>
      <c r="E305" s="1"/>
      <c r="F305" s="1"/>
      <c r="G305" s="1"/>
      <c r="H305" s="1"/>
      <c r="I305" s="1"/>
      <c r="J305" s="1"/>
      <c r="K305" s="1"/>
      <c r="L305" s="1"/>
      <c r="M305" s="1"/>
      <c r="N305" s="1"/>
      <c r="O305" s="1"/>
      <c r="P305" s="1"/>
      <c r="Q305" s="1"/>
      <c r="R305" s="3"/>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spans="2:45" ht="14.25" hidden="1" customHeight="1">
      <c r="B306" s="3"/>
      <c r="C306" s="1"/>
      <c r="D306" s="1"/>
      <c r="E306" s="1"/>
      <c r="F306" s="1"/>
      <c r="G306" s="1"/>
      <c r="H306" s="1"/>
      <c r="I306" s="1"/>
      <c r="J306" s="1"/>
      <c r="K306" s="1"/>
      <c r="L306" s="1"/>
      <c r="M306" s="1"/>
      <c r="N306" s="1"/>
      <c r="O306" s="1"/>
      <c r="P306" s="1"/>
      <c r="Q306" s="1"/>
      <c r="R306" s="3"/>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spans="2:45" ht="14.25" hidden="1" customHeight="1">
      <c r="B307" s="3"/>
      <c r="C307" s="1"/>
      <c r="D307" s="1"/>
      <c r="E307" s="1"/>
      <c r="F307" s="1"/>
      <c r="G307" s="1"/>
      <c r="H307" s="1"/>
      <c r="I307" s="1"/>
      <c r="J307" s="1"/>
      <c r="K307" s="1"/>
      <c r="L307" s="1"/>
      <c r="M307" s="1"/>
      <c r="N307" s="1"/>
      <c r="O307" s="1"/>
      <c r="P307" s="1"/>
      <c r="Q307" s="1"/>
      <c r="R307" s="3"/>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spans="2:45" ht="14.25" hidden="1" customHeight="1">
      <c r="B308" s="3"/>
      <c r="C308" s="1"/>
      <c r="D308" s="1"/>
      <c r="E308" s="1"/>
      <c r="F308" s="1"/>
      <c r="G308" s="1"/>
      <c r="H308" s="1"/>
      <c r="I308" s="1"/>
      <c r="J308" s="1"/>
      <c r="K308" s="1"/>
      <c r="L308" s="1"/>
      <c r="M308" s="1"/>
      <c r="N308" s="1"/>
      <c r="O308" s="1"/>
      <c r="P308" s="1"/>
      <c r="Q308" s="1"/>
      <c r="R308" s="3"/>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spans="2:45" ht="14.25" hidden="1" customHeight="1">
      <c r="B309" s="3"/>
      <c r="C309" s="1"/>
      <c r="D309" s="1"/>
      <c r="E309" s="1"/>
      <c r="F309" s="1"/>
      <c r="G309" s="1"/>
      <c r="H309" s="1"/>
      <c r="I309" s="1"/>
      <c r="J309" s="1"/>
      <c r="K309" s="1"/>
      <c r="L309" s="1"/>
      <c r="M309" s="1"/>
      <c r="N309" s="1"/>
      <c r="O309" s="1"/>
      <c r="P309" s="1"/>
      <c r="Q309" s="1"/>
      <c r="R309" s="3"/>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spans="2:45" ht="14.25" hidden="1" customHeight="1">
      <c r="B310" s="3"/>
      <c r="C310" s="1"/>
      <c r="D310" s="1"/>
      <c r="E310" s="1"/>
      <c r="F310" s="1"/>
      <c r="G310" s="1"/>
      <c r="H310" s="1"/>
      <c r="I310" s="1"/>
      <c r="J310" s="1"/>
      <c r="K310" s="1"/>
      <c r="L310" s="1"/>
      <c r="M310" s="1"/>
      <c r="N310" s="1"/>
      <c r="O310" s="1"/>
      <c r="P310" s="1"/>
      <c r="Q310" s="1"/>
      <c r="R310" s="3"/>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spans="2:45" ht="14.25" hidden="1" customHeight="1">
      <c r="B311" s="3"/>
      <c r="C311" s="1"/>
      <c r="D311" s="1"/>
      <c r="E311" s="1"/>
      <c r="F311" s="1"/>
      <c r="G311" s="1"/>
      <c r="H311" s="1"/>
      <c r="I311" s="1"/>
      <c r="J311" s="1"/>
      <c r="K311" s="1"/>
      <c r="L311" s="1"/>
      <c r="M311" s="1"/>
      <c r="N311" s="1"/>
      <c r="O311" s="1"/>
      <c r="P311" s="1"/>
      <c r="Q311" s="1"/>
      <c r="R311" s="3"/>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spans="2:45" ht="14.25" hidden="1" customHeight="1">
      <c r="B312" s="3"/>
      <c r="C312" s="1"/>
      <c r="D312" s="1"/>
      <c r="E312" s="1"/>
      <c r="F312" s="1"/>
      <c r="G312" s="1"/>
      <c r="H312" s="1"/>
      <c r="I312" s="1"/>
      <c r="J312" s="1"/>
      <c r="K312" s="1"/>
      <c r="L312" s="1"/>
      <c r="M312" s="1"/>
      <c r="N312" s="1"/>
      <c r="O312" s="1"/>
      <c r="P312" s="1"/>
      <c r="Q312" s="1"/>
      <c r="R312" s="3"/>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spans="2:45" ht="14.25" hidden="1" customHeight="1">
      <c r="B313" s="3"/>
      <c r="C313" s="1"/>
      <c r="D313" s="1"/>
      <c r="E313" s="1"/>
      <c r="F313" s="1"/>
      <c r="G313" s="1"/>
      <c r="H313" s="1"/>
      <c r="I313" s="1"/>
      <c r="J313" s="1"/>
      <c r="K313" s="1"/>
      <c r="L313" s="1"/>
      <c r="M313" s="1"/>
      <c r="N313" s="1"/>
      <c r="O313" s="1"/>
      <c r="P313" s="1"/>
      <c r="Q313" s="1"/>
      <c r="R313" s="3"/>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spans="2:45" ht="14.25" hidden="1" customHeight="1">
      <c r="B314" s="3"/>
      <c r="C314" s="1"/>
      <c r="D314" s="1"/>
      <c r="E314" s="1"/>
      <c r="F314" s="1"/>
      <c r="G314" s="1"/>
      <c r="H314" s="1"/>
      <c r="I314" s="1"/>
      <c r="J314" s="1"/>
      <c r="K314" s="1"/>
      <c r="L314" s="1"/>
      <c r="M314" s="1"/>
      <c r="N314" s="1"/>
      <c r="O314" s="1"/>
      <c r="P314" s="1"/>
      <c r="Q314" s="1"/>
      <c r="R314" s="3"/>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spans="2:45" ht="14.25" hidden="1" customHeight="1">
      <c r="B315" s="3"/>
      <c r="C315" s="1"/>
      <c r="D315" s="1"/>
      <c r="E315" s="1"/>
      <c r="F315" s="1"/>
      <c r="G315" s="1"/>
      <c r="H315" s="1"/>
      <c r="I315" s="1"/>
      <c r="J315" s="1"/>
      <c r="K315" s="1"/>
      <c r="L315" s="1"/>
      <c r="M315" s="1"/>
      <c r="N315" s="1"/>
      <c r="O315" s="1"/>
      <c r="P315" s="1"/>
      <c r="Q315" s="1"/>
      <c r="R315" s="3"/>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spans="2:45" ht="14.25" hidden="1" customHeight="1">
      <c r="B316" s="3"/>
      <c r="C316" s="1"/>
      <c r="D316" s="1"/>
      <c r="E316" s="1"/>
      <c r="F316" s="1"/>
      <c r="G316" s="1"/>
      <c r="H316" s="1"/>
      <c r="I316" s="1"/>
      <c r="J316" s="1"/>
      <c r="K316" s="1"/>
      <c r="L316" s="1"/>
      <c r="M316" s="1"/>
      <c r="N316" s="1"/>
      <c r="O316" s="1"/>
      <c r="P316" s="1"/>
      <c r="Q316" s="1"/>
      <c r="R316" s="3"/>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spans="2:45" ht="14.25" hidden="1" customHeight="1">
      <c r="B317" s="3"/>
      <c r="C317" s="1"/>
      <c r="D317" s="1"/>
      <c r="E317" s="1"/>
      <c r="F317" s="1"/>
      <c r="G317" s="1"/>
      <c r="H317" s="1"/>
      <c r="I317" s="1"/>
      <c r="J317" s="1"/>
      <c r="K317" s="1"/>
      <c r="L317" s="1"/>
      <c r="M317" s="1"/>
      <c r="N317" s="1"/>
      <c r="O317" s="1"/>
      <c r="P317" s="1"/>
      <c r="Q317" s="1"/>
      <c r="R317" s="3"/>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row>
    <row r="318" spans="2:45" ht="14.25" hidden="1" customHeight="1">
      <c r="B318" s="3"/>
      <c r="C318" s="1"/>
      <c r="D318" s="1"/>
      <c r="E318" s="1"/>
      <c r="F318" s="1"/>
      <c r="G318" s="1"/>
      <c r="H318" s="1"/>
      <c r="I318" s="1"/>
      <c r="J318" s="1"/>
      <c r="K318" s="1"/>
      <c r="L318" s="1"/>
      <c r="M318" s="1"/>
      <c r="N318" s="1"/>
      <c r="O318" s="1"/>
      <c r="P318" s="1"/>
      <c r="Q318" s="1"/>
      <c r="R318" s="3"/>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row>
    <row r="319" spans="2:45" ht="14.25" hidden="1" customHeight="1">
      <c r="B319" s="3"/>
      <c r="C319" s="1"/>
      <c r="D319" s="1"/>
      <c r="E319" s="1"/>
      <c r="F319" s="1"/>
      <c r="G319" s="1"/>
      <c r="H319" s="1"/>
      <c r="I319" s="1"/>
      <c r="J319" s="1"/>
      <c r="K319" s="1"/>
      <c r="L319" s="1"/>
      <c r="M319" s="1"/>
      <c r="N319" s="1"/>
      <c r="O319" s="1"/>
      <c r="P319" s="1"/>
      <c r="Q319" s="1"/>
      <c r="R319" s="3"/>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row>
    <row r="320" spans="2:45" ht="14.25" hidden="1" customHeight="1">
      <c r="B320" s="3"/>
      <c r="C320" s="1"/>
      <c r="D320" s="1"/>
      <c r="E320" s="1"/>
      <c r="F320" s="1"/>
      <c r="G320" s="1"/>
      <c r="H320" s="1"/>
      <c r="I320" s="1"/>
      <c r="J320" s="1"/>
      <c r="K320" s="1"/>
      <c r="L320" s="1"/>
      <c r="M320" s="1"/>
      <c r="N320" s="1"/>
      <c r="O320" s="1"/>
      <c r="P320" s="1"/>
      <c r="Q320" s="1"/>
      <c r="R320" s="3"/>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row>
    <row r="321" spans="2:45" ht="14.25" hidden="1" customHeight="1">
      <c r="B321" s="3"/>
      <c r="C321" s="1"/>
      <c r="D321" s="1"/>
      <c r="E321" s="1"/>
      <c r="F321" s="1"/>
      <c r="G321" s="1"/>
      <c r="H321" s="1"/>
      <c r="I321" s="1"/>
      <c r="J321" s="1"/>
      <c r="K321" s="1"/>
      <c r="L321" s="1"/>
      <c r="M321" s="1"/>
      <c r="N321" s="1"/>
      <c r="O321" s="1"/>
      <c r="P321" s="1"/>
      <c r="Q321" s="1"/>
      <c r="R321" s="3"/>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row>
    <row r="322" spans="2:45" ht="14.25" hidden="1" customHeight="1">
      <c r="B322" s="3"/>
      <c r="C322" s="1"/>
      <c r="D322" s="1"/>
      <c r="E322" s="1"/>
      <c r="F322" s="1"/>
      <c r="G322" s="1"/>
      <c r="H322" s="1"/>
      <c r="I322" s="1"/>
      <c r="J322" s="1"/>
      <c r="K322" s="1"/>
      <c r="L322" s="1"/>
      <c r="M322" s="1"/>
      <c r="N322" s="1"/>
      <c r="O322" s="1"/>
      <c r="P322" s="1"/>
      <c r="Q322" s="1"/>
      <c r="R322" s="3"/>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row>
    <row r="323" spans="2:45" ht="14.25" hidden="1" customHeight="1">
      <c r="B323" s="3"/>
      <c r="C323" s="1"/>
      <c r="D323" s="1"/>
      <c r="E323" s="1"/>
      <c r="F323" s="1"/>
      <c r="G323" s="1"/>
      <c r="H323" s="1"/>
      <c r="I323" s="1"/>
      <c r="J323" s="1"/>
      <c r="K323" s="1"/>
      <c r="L323" s="1"/>
      <c r="M323" s="1"/>
      <c r="N323" s="1"/>
      <c r="O323" s="1"/>
      <c r="P323" s="1"/>
      <c r="Q323" s="1"/>
      <c r="R323" s="3"/>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row>
    <row r="324" spans="2:45" ht="14.25" hidden="1" customHeight="1">
      <c r="B324" s="3"/>
      <c r="C324" s="1"/>
      <c r="D324" s="1"/>
      <c r="E324" s="1"/>
      <c r="F324" s="1"/>
      <c r="G324" s="1"/>
      <c r="H324" s="1"/>
      <c r="I324" s="1"/>
      <c r="J324" s="1"/>
      <c r="K324" s="1"/>
      <c r="L324" s="1"/>
      <c r="M324" s="1"/>
      <c r="N324" s="1"/>
      <c r="O324" s="1"/>
      <c r="P324" s="1"/>
      <c r="Q324" s="1"/>
      <c r="R324" s="3"/>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row>
    <row r="325" spans="2:45" ht="14.25" hidden="1" customHeight="1">
      <c r="B325" s="3"/>
      <c r="C325" s="1"/>
      <c r="D325" s="1"/>
      <c r="E325" s="1"/>
      <c r="F325" s="1"/>
      <c r="G325" s="1"/>
      <c r="H325" s="1"/>
      <c r="I325" s="1"/>
      <c r="J325" s="1"/>
      <c r="K325" s="1"/>
      <c r="L325" s="1"/>
      <c r="M325" s="1"/>
      <c r="N325" s="1"/>
      <c r="O325" s="1"/>
      <c r="P325" s="1"/>
      <c r="Q325" s="1"/>
      <c r="R325" s="3"/>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row>
    <row r="326" spans="2:45" ht="14.25" hidden="1" customHeight="1">
      <c r="B326" s="3"/>
      <c r="C326" s="1"/>
      <c r="D326" s="1"/>
      <c r="E326" s="1"/>
      <c r="F326" s="1"/>
      <c r="G326" s="1"/>
      <c r="H326" s="1"/>
      <c r="I326" s="1"/>
      <c r="J326" s="1"/>
      <c r="K326" s="1"/>
      <c r="L326" s="1"/>
      <c r="M326" s="1"/>
      <c r="N326" s="1"/>
      <c r="O326" s="1"/>
      <c r="P326" s="1"/>
      <c r="Q326" s="1"/>
      <c r="R326" s="3"/>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row>
    <row r="327" spans="2:45" ht="14.25" hidden="1" customHeight="1">
      <c r="B327" s="3"/>
      <c r="C327" s="1"/>
      <c r="D327" s="1"/>
      <c r="E327" s="1"/>
      <c r="F327" s="1"/>
      <c r="G327" s="1"/>
      <c r="H327" s="1"/>
      <c r="I327" s="1"/>
      <c r="J327" s="1"/>
      <c r="K327" s="1"/>
      <c r="L327" s="1"/>
      <c r="M327" s="1"/>
      <c r="N327" s="1"/>
      <c r="O327" s="1"/>
      <c r="P327" s="1"/>
      <c r="Q327" s="1"/>
      <c r="R327" s="3"/>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row>
    <row r="328" spans="2:45" ht="14.25" hidden="1" customHeight="1">
      <c r="B328" s="3"/>
      <c r="C328" s="1"/>
      <c r="D328" s="1"/>
      <c r="E328" s="1"/>
      <c r="F328" s="1"/>
      <c r="G328" s="1"/>
      <c r="H328" s="1"/>
      <c r="I328" s="1"/>
      <c r="J328" s="1"/>
      <c r="K328" s="1"/>
      <c r="L328" s="1"/>
      <c r="M328" s="1"/>
      <c r="N328" s="1"/>
      <c r="O328" s="1"/>
      <c r="P328" s="1"/>
      <c r="Q328" s="1"/>
      <c r="R328" s="3"/>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row>
    <row r="329" spans="2:45" ht="14.25" hidden="1" customHeight="1">
      <c r="B329" s="3"/>
      <c r="C329" s="1"/>
      <c r="D329" s="1"/>
      <c r="E329" s="1"/>
      <c r="F329" s="1"/>
      <c r="G329" s="1"/>
      <c r="H329" s="1"/>
      <c r="I329" s="1"/>
      <c r="J329" s="1"/>
      <c r="K329" s="1"/>
      <c r="L329" s="1"/>
      <c r="M329" s="1"/>
      <c r="N329" s="1"/>
      <c r="O329" s="1"/>
      <c r="P329" s="1"/>
      <c r="Q329" s="1"/>
      <c r="R329" s="3"/>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row>
    <row r="330" spans="2:45" ht="14.25" hidden="1" customHeight="1">
      <c r="B330" s="3"/>
      <c r="C330" s="1"/>
      <c r="D330" s="1"/>
      <c r="E330" s="1"/>
      <c r="F330" s="1"/>
      <c r="G330" s="1"/>
      <c r="H330" s="1"/>
      <c r="I330" s="1"/>
      <c r="J330" s="1"/>
      <c r="K330" s="1"/>
      <c r="L330" s="1"/>
      <c r="M330" s="1"/>
      <c r="N330" s="1"/>
      <c r="O330" s="1"/>
      <c r="P330" s="1"/>
      <c r="Q330" s="1"/>
      <c r="R330" s="3"/>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row>
    <row r="331" spans="2:45" ht="14.25" hidden="1" customHeight="1">
      <c r="B331" s="3"/>
      <c r="C331" s="1"/>
      <c r="D331" s="1"/>
      <c r="E331" s="1"/>
      <c r="F331" s="1"/>
      <c r="G331" s="1"/>
      <c r="H331" s="1"/>
      <c r="I331" s="1"/>
      <c r="J331" s="1"/>
      <c r="K331" s="1"/>
      <c r="L331" s="1"/>
      <c r="M331" s="1"/>
      <c r="N331" s="1"/>
      <c r="O331" s="1"/>
      <c r="P331" s="1"/>
      <c r="Q331" s="1"/>
      <c r="R331" s="3"/>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row>
    <row r="332" spans="2:45" ht="14.25" hidden="1" customHeight="1">
      <c r="B332" s="3"/>
      <c r="C332" s="1"/>
      <c r="D332" s="1"/>
      <c r="E332" s="1"/>
      <c r="F332" s="1"/>
      <c r="G332" s="1"/>
      <c r="H332" s="1"/>
      <c r="I332" s="1"/>
      <c r="J332" s="1"/>
      <c r="K332" s="1"/>
      <c r="L332" s="1"/>
      <c r="M332" s="1"/>
      <c r="N332" s="1"/>
      <c r="O332" s="1"/>
      <c r="P332" s="1"/>
      <c r="Q332" s="1"/>
      <c r="R332" s="3"/>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row>
    <row r="333" spans="2:45" ht="14.25" hidden="1" customHeight="1">
      <c r="B333" s="3"/>
      <c r="C333" s="1"/>
      <c r="D333" s="1"/>
      <c r="E333" s="1"/>
      <c r="F333" s="1"/>
      <c r="G333" s="1"/>
      <c r="H333" s="1"/>
      <c r="I333" s="1"/>
      <c r="J333" s="1"/>
      <c r="K333" s="1"/>
      <c r="L333" s="1"/>
      <c r="M333" s="1"/>
      <c r="N333" s="1"/>
      <c r="O333" s="1"/>
      <c r="P333" s="1"/>
      <c r="Q333" s="1"/>
      <c r="R333" s="3"/>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row>
    <row r="334" spans="2:45" ht="14.25" hidden="1" customHeight="1">
      <c r="B334" s="3"/>
      <c r="C334" s="1"/>
      <c r="D334" s="1"/>
      <c r="E334" s="1"/>
      <c r="F334" s="1"/>
      <c r="G334" s="1"/>
      <c r="H334" s="1"/>
      <c r="I334" s="1"/>
      <c r="J334" s="1"/>
      <c r="K334" s="1"/>
      <c r="L334" s="1"/>
      <c r="M334" s="1"/>
      <c r="N334" s="1"/>
      <c r="O334" s="1"/>
      <c r="P334" s="1"/>
      <c r="Q334" s="1"/>
      <c r="R334" s="3"/>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row>
    <row r="335" spans="2:45" ht="14.25" hidden="1" customHeight="1">
      <c r="B335" s="3"/>
      <c r="C335" s="1"/>
      <c r="D335" s="1"/>
      <c r="E335" s="1"/>
      <c r="F335" s="1"/>
      <c r="G335" s="1"/>
      <c r="H335" s="1"/>
      <c r="I335" s="1"/>
      <c r="J335" s="1"/>
      <c r="K335" s="1"/>
      <c r="L335" s="1"/>
      <c r="M335" s="1"/>
      <c r="N335" s="1"/>
      <c r="O335" s="1"/>
      <c r="P335" s="1"/>
      <c r="Q335" s="1"/>
      <c r="R335" s="3"/>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row>
    <row r="336" spans="2:45" ht="14.25" hidden="1" customHeight="1">
      <c r="B336" s="3"/>
      <c r="C336" s="1"/>
      <c r="D336" s="1"/>
      <c r="E336" s="1"/>
      <c r="F336" s="1"/>
      <c r="G336" s="1"/>
      <c r="H336" s="1"/>
      <c r="I336" s="1"/>
      <c r="J336" s="1"/>
      <c r="K336" s="1"/>
      <c r="L336" s="1"/>
      <c r="M336" s="1"/>
      <c r="N336" s="1"/>
      <c r="O336" s="1"/>
      <c r="P336" s="1"/>
      <c r="Q336" s="1"/>
      <c r="R336" s="3"/>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row>
    <row r="337" spans="2:45" ht="14.25" hidden="1" customHeight="1">
      <c r="B337" s="3"/>
      <c r="C337" s="1"/>
      <c r="D337" s="1"/>
      <c r="E337" s="1"/>
      <c r="F337" s="1"/>
      <c r="G337" s="1"/>
      <c r="H337" s="1"/>
      <c r="I337" s="1"/>
      <c r="J337" s="1"/>
      <c r="K337" s="1"/>
      <c r="L337" s="1"/>
      <c r="M337" s="1"/>
      <c r="N337" s="1"/>
      <c r="O337" s="1"/>
      <c r="P337" s="1"/>
      <c r="Q337" s="1"/>
      <c r="R337" s="3"/>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row>
    <row r="338" spans="2:45" ht="14.25" hidden="1" customHeight="1">
      <c r="B338" s="3"/>
      <c r="C338" s="1"/>
      <c r="D338" s="1"/>
      <c r="E338" s="1"/>
      <c r="F338" s="1"/>
      <c r="G338" s="1"/>
      <c r="H338" s="1"/>
      <c r="I338" s="1"/>
      <c r="J338" s="1"/>
      <c r="K338" s="1"/>
      <c r="L338" s="1"/>
      <c r="M338" s="1"/>
      <c r="N338" s="1"/>
      <c r="O338" s="1"/>
      <c r="P338" s="1"/>
      <c r="Q338" s="1"/>
      <c r="R338" s="3"/>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row>
    <row r="339" spans="2:45" ht="14.25" hidden="1" customHeight="1">
      <c r="B339" s="3"/>
      <c r="C339" s="1"/>
      <c r="D339" s="1"/>
      <c r="E339" s="1"/>
      <c r="F339" s="1"/>
      <c r="G339" s="1"/>
      <c r="H339" s="1"/>
      <c r="I339" s="1"/>
      <c r="J339" s="1"/>
      <c r="K339" s="1"/>
      <c r="L339" s="1"/>
      <c r="M339" s="1"/>
      <c r="N339" s="1"/>
      <c r="O339" s="1"/>
      <c r="P339" s="1"/>
      <c r="Q339" s="1"/>
      <c r="R339" s="3"/>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row>
    <row r="340" spans="2:45" ht="14.25" hidden="1" customHeight="1">
      <c r="B340" s="3"/>
      <c r="C340" s="1"/>
      <c r="D340" s="1"/>
      <c r="E340" s="1"/>
      <c r="F340" s="1"/>
      <c r="G340" s="1"/>
      <c r="H340" s="1"/>
      <c r="I340" s="1"/>
      <c r="J340" s="1"/>
      <c r="K340" s="1"/>
      <c r="L340" s="1"/>
      <c r="M340" s="1"/>
      <c r="N340" s="1"/>
      <c r="O340" s="1"/>
      <c r="P340" s="1"/>
      <c r="Q340" s="1"/>
      <c r="R340" s="3"/>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row>
    <row r="341" spans="2:45" ht="14.25" hidden="1" customHeight="1">
      <c r="B341" s="3"/>
      <c r="C341" s="1"/>
      <c r="D341" s="1"/>
      <c r="E341" s="1"/>
      <c r="F341" s="1"/>
      <c r="G341" s="1"/>
      <c r="H341" s="1"/>
      <c r="I341" s="1"/>
      <c r="J341" s="1"/>
      <c r="K341" s="1"/>
      <c r="L341" s="1"/>
      <c r="M341" s="1"/>
      <c r="N341" s="1"/>
      <c r="O341" s="1"/>
      <c r="P341" s="1"/>
      <c r="Q341" s="1"/>
      <c r="R341" s="3"/>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row>
    <row r="342" spans="2:45" ht="14.25" hidden="1" customHeight="1">
      <c r="B342" s="3"/>
      <c r="C342" s="1"/>
      <c r="D342" s="1"/>
      <c r="E342" s="1"/>
      <c r="F342" s="1"/>
      <c r="G342" s="1"/>
      <c r="H342" s="1"/>
      <c r="I342" s="1"/>
      <c r="J342" s="1"/>
      <c r="K342" s="1"/>
      <c r="L342" s="1"/>
      <c r="M342" s="1"/>
      <c r="N342" s="1"/>
      <c r="O342" s="1"/>
      <c r="P342" s="1"/>
      <c r="Q342" s="1"/>
      <c r="R342" s="3"/>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row>
    <row r="343" spans="2:45" ht="14.25" hidden="1" customHeight="1">
      <c r="B343" s="3"/>
      <c r="C343" s="1"/>
      <c r="D343" s="1"/>
      <c r="E343" s="1"/>
      <c r="F343" s="1"/>
      <c r="G343" s="1"/>
      <c r="H343" s="1"/>
      <c r="I343" s="1"/>
      <c r="J343" s="1"/>
      <c r="K343" s="1"/>
      <c r="L343" s="1"/>
      <c r="M343" s="1"/>
      <c r="N343" s="1"/>
      <c r="O343" s="1"/>
      <c r="P343" s="1"/>
      <c r="Q343" s="1"/>
      <c r="R343" s="3"/>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row>
    <row r="344" spans="2:45" ht="14.25" hidden="1" customHeight="1">
      <c r="B344" s="3"/>
      <c r="C344" s="1"/>
      <c r="D344" s="1"/>
      <c r="E344" s="1"/>
      <c r="F344" s="1"/>
      <c r="G344" s="1"/>
      <c r="H344" s="1"/>
      <c r="I344" s="1"/>
      <c r="J344" s="1"/>
      <c r="K344" s="1"/>
      <c r="L344" s="1"/>
      <c r="M344" s="1"/>
      <c r="N344" s="1"/>
      <c r="O344" s="1"/>
      <c r="P344" s="1"/>
      <c r="Q344" s="1"/>
      <c r="R344" s="3"/>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row>
    <row r="345" spans="2:45" ht="14.25" hidden="1" customHeight="1">
      <c r="B345" s="3"/>
      <c r="C345" s="1"/>
      <c r="D345" s="1"/>
      <c r="E345" s="1"/>
      <c r="F345" s="1"/>
      <c r="G345" s="1"/>
      <c r="H345" s="1"/>
      <c r="I345" s="1"/>
      <c r="J345" s="1"/>
      <c r="K345" s="1"/>
      <c r="L345" s="1"/>
      <c r="M345" s="1"/>
      <c r="N345" s="1"/>
      <c r="O345" s="1"/>
      <c r="P345" s="1"/>
      <c r="Q345" s="1"/>
      <c r="R345" s="3"/>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row>
    <row r="346" spans="2:45" ht="14.25" hidden="1" customHeight="1">
      <c r="B346" s="3"/>
      <c r="C346" s="1"/>
      <c r="D346" s="1"/>
      <c r="E346" s="1"/>
      <c r="F346" s="1"/>
      <c r="G346" s="1"/>
      <c r="H346" s="1"/>
      <c r="I346" s="1"/>
      <c r="J346" s="1"/>
      <c r="K346" s="1"/>
      <c r="L346" s="1"/>
      <c r="M346" s="1"/>
      <c r="N346" s="1"/>
      <c r="O346" s="1"/>
      <c r="P346" s="1"/>
      <c r="Q346" s="1"/>
      <c r="R346" s="3"/>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row>
    <row r="347" spans="2:45" ht="14.25" hidden="1" customHeight="1">
      <c r="B347" s="3"/>
      <c r="C347" s="1"/>
      <c r="D347" s="1"/>
      <c r="E347" s="1"/>
      <c r="F347" s="1"/>
      <c r="G347" s="1"/>
      <c r="H347" s="1"/>
      <c r="I347" s="1"/>
      <c r="J347" s="1"/>
      <c r="K347" s="1"/>
      <c r="L347" s="1"/>
      <c r="M347" s="1"/>
      <c r="N347" s="1"/>
      <c r="O347" s="1"/>
      <c r="P347" s="1"/>
      <c r="Q347" s="1"/>
      <c r="R347" s="3"/>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row>
    <row r="348" spans="2:45" ht="14.25" hidden="1" customHeight="1">
      <c r="B348" s="3"/>
      <c r="C348" s="1"/>
      <c r="D348" s="1"/>
      <c r="E348" s="1"/>
      <c r="F348" s="1"/>
      <c r="G348" s="1"/>
      <c r="H348" s="1"/>
      <c r="I348" s="1"/>
      <c r="J348" s="1"/>
      <c r="K348" s="1"/>
      <c r="L348" s="1"/>
      <c r="M348" s="1"/>
      <c r="N348" s="1"/>
      <c r="O348" s="1"/>
      <c r="P348" s="1"/>
      <c r="Q348" s="1"/>
      <c r="R348" s="3"/>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row>
    <row r="349" spans="2:45" ht="14.25" hidden="1" customHeight="1">
      <c r="B349" s="3"/>
      <c r="C349" s="1"/>
      <c r="D349" s="1"/>
      <c r="E349" s="1"/>
      <c r="F349" s="1"/>
      <c r="G349" s="1"/>
      <c r="H349" s="1"/>
      <c r="I349" s="1"/>
      <c r="J349" s="1"/>
      <c r="K349" s="1"/>
      <c r="L349" s="1"/>
      <c r="M349" s="1"/>
      <c r="N349" s="1"/>
      <c r="O349" s="1"/>
      <c r="P349" s="1"/>
      <c r="Q349" s="1"/>
      <c r="R349" s="3"/>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row>
    <row r="350" spans="2:45" ht="14.25" hidden="1" customHeight="1">
      <c r="B350" s="3"/>
      <c r="C350" s="1"/>
      <c r="D350" s="1"/>
      <c r="E350" s="1"/>
      <c r="F350" s="1"/>
      <c r="G350" s="1"/>
      <c r="H350" s="1"/>
      <c r="I350" s="1"/>
      <c r="J350" s="1"/>
      <c r="K350" s="1"/>
      <c r="L350" s="1"/>
      <c r="M350" s="1"/>
      <c r="N350" s="1"/>
      <c r="O350" s="1"/>
      <c r="P350" s="1"/>
      <c r="Q350" s="1"/>
      <c r="R350" s="3"/>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row>
    <row r="351" spans="2:45" ht="14.25" hidden="1" customHeight="1">
      <c r="B351" s="3"/>
      <c r="C351" s="1"/>
      <c r="D351" s="1"/>
      <c r="E351" s="1"/>
      <c r="F351" s="1"/>
      <c r="G351" s="1"/>
      <c r="H351" s="1"/>
      <c r="I351" s="1"/>
      <c r="J351" s="1"/>
      <c r="K351" s="1"/>
      <c r="L351" s="1"/>
      <c r="M351" s="1"/>
      <c r="N351" s="1"/>
      <c r="O351" s="1"/>
      <c r="P351" s="1"/>
      <c r="Q351" s="1"/>
      <c r="R351" s="3"/>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row>
    <row r="352" spans="2:45" ht="14.25" hidden="1" customHeight="1">
      <c r="B352" s="3"/>
      <c r="C352" s="1"/>
      <c r="D352" s="1"/>
      <c r="E352" s="1"/>
      <c r="F352" s="1"/>
      <c r="G352" s="1"/>
      <c r="H352" s="1"/>
      <c r="I352" s="1"/>
      <c r="J352" s="1"/>
      <c r="K352" s="1"/>
      <c r="L352" s="1"/>
      <c r="M352" s="1"/>
      <c r="N352" s="1"/>
      <c r="O352" s="1"/>
      <c r="P352" s="1"/>
      <c r="Q352" s="1"/>
      <c r="R352" s="3"/>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row>
    <row r="353" spans="2:45" ht="14.25" hidden="1" customHeight="1">
      <c r="B353" s="3"/>
      <c r="C353" s="1"/>
      <c r="D353" s="1"/>
      <c r="E353" s="1"/>
      <c r="F353" s="1"/>
      <c r="G353" s="1"/>
      <c r="H353" s="1"/>
      <c r="I353" s="1"/>
      <c r="J353" s="1"/>
      <c r="K353" s="1"/>
      <c r="L353" s="1"/>
      <c r="M353" s="1"/>
      <c r="N353" s="1"/>
      <c r="O353" s="1"/>
      <c r="P353" s="1"/>
      <c r="Q353" s="1"/>
      <c r="R353" s="3"/>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row>
    <row r="354" spans="2:45" ht="14.25" hidden="1" customHeight="1">
      <c r="B354" s="3"/>
      <c r="C354" s="1"/>
      <c r="D354" s="1"/>
      <c r="E354" s="1"/>
      <c r="F354" s="1"/>
      <c r="G354" s="1"/>
      <c r="H354" s="1"/>
      <c r="I354" s="1"/>
      <c r="J354" s="1"/>
      <c r="K354" s="1"/>
      <c r="L354" s="1"/>
      <c r="M354" s="1"/>
      <c r="N354" s="1"/>
      <c r="O354" s="1"/>
      <c r="P354" s="1"/>
      <c r="Q354" s="1"/>
      <c r="R354" s="3"/>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row>
    <row r="355" spans="2:45" ht="14.25" hidden="1" customHeight="1">
      <c r="B355" s="3"/>
      <c r="C355" s="1"/>
      <c r="D355" s="1"/>
      <c r="E355" s="1"/>
      <c r="F355" s="1"/>
      <c r="G355" s="1"/>
      <c r="H355" s="1"/>
      <c r="I355" s="1"/>
      <c r="J355" s="1"/>
      <c r="K355" s="1"/>
      <c r="L355" s="1"/>
      <c r="M355" s="1"/>
      <c r="N355" s="1"/>
      <c r="O355" s="1"/>
      <c r="P355" s="1"/>
      <c r="Q355" s="1"/>
      <c r="R355" s="3"/>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row>
    <row r="356" spans="2:45" ht="14.25" hidden="1" customHeight="1">
      <c r="B356" s="3"/>
      <c r="C356" s="1"/>
      <c r="D356" s="1"/>
      <c r="E356" s="1"/>
      <c r="F356" s="1"/>
      <c r="G356" s="1"/>
      <c r="H356" s="1"/>
      <c r="I356" s="1"/>
      <c r="J356" s="1"/>
      <c r="K356" s="1"/>
      <c r="L356" s="1"/>
      <c r="M356" s="1"/>
      <c r="N356" s="1"/>
      <c r="O356" s="1"/>
      <c r="P356" s="1"/>
      <c r="Q356" s="1"/>
      <c r="R356" s="3"/>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row>
    <row r="357" spans="2:45" ht="14.25" hidden="1" customHeight="1">
      <c r="B357" s="3"/>
      <c r="C357" s="1"/>
      <c r="D357" s="1"/>
      <c r="E357" s="1"/>
      <c r="F357" s="1"/>
      <c r="G357" s="1"/>
      <c r="H357" s="1"/>
      <c r="I357" s="1"/>
      <c r="J357" s="1"/>
      <c r="K357" s="1"/>
      <c r="L357" s="1"/>
      <c r="M357" s="1"/>
      <c r="N357" s="1"/>
      <c r="O357" s="1"/>
      <c r="P357" s="1"/>
      <c r="Q357" s="1"/>
      <c r="R357" s="3"/>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row>
    <row r="358" spans="2:45" ht="14.25" hidden="1" customHeight="1">
      <c r="B358" s="3"/>
      <c r="C358" s="1"/>
      <c r="D358" s="1"/>
      <c r="E358" s="1"/>
      <c r="F358" s="1"/>
      <c r="G358" s="1"/>
      <c r="H358" s="1"/>
      <c r="I358" s="1"/>
      <c r="J358" s="1"/>
      <c r="K358" s="1"/>
      <c r="L358" s="1"/>
      <c r="M358" s="1"/>
      <c r="N358" s="1"/>
      <c r="O358" s="1"/>
      <c r="P358" s="1"/>
      <c r="Q358" s="1"/>
      <c r="R358" s="3"/>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row>
    <row r="359" spans="2:45" ht="14.25" hidden="1" customHeight="1">
      <c r="B359" s="3"/>
      <c r="C359" s="1"/>
      <c r="D359" s="1"/>
      <c r="E359" s="1"/>
      <c r="F359" s="1"/>
      <c r="G359" s="1"/>
      <c r="H359" s="1"/>
      <c r="I359" s="1"/>
      <c r="J359" s="1"/>
      <c r="K359" s="1"/>
      <c r="L359" s="1"/>
      <c r="M359" s="1"/>
      <c r="N359" s="1"/>
      <c r="O359" s="1"/>
      <c r="P359" s="1"/>
      <c r="Q359" s="1"/>
      <c r="R359" s="3"/>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row>
    <row r="360" spans="2:45" ht="14.25" hidden="1" customHeight="1">
      <c r="B360" s="3"/>
      <c r="C360" s="1"/>
      <c r="D360" s="1"/>
      <c r="E360" s="1"/>
      <c r="F360" s="1"/>
      <c r="G360" s="1"/>
      <c r="H360" s="1"/>
      <c r="I360" s="1"/>
      <c r="J360" s="1"/>
      <c r="K360" s="1"/>
      <c r="L360" s="1"/>
      <c r="M360" s="1"/>
      <c r="N360" s="1"/>
      <c r="O360" s="1"/>
      <c r="P360" s="1"/>
      <c r="Q360" s="1"/>
      <c r="R360" s="3"/>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row>
    <row r="361" spans="2:45" ht="14.25" hidden="1" customHeight="1">
      <c r="B361" s="3"/>
      <c r="C361" s="1"/>
      <c r="D361" s="1"/>
      <c r="E361" s="1"/>
      <c r="F361" s="1"/>
      <c r="G361" s="1"/>
      <c r="H361" s="1"/>
      <c r="I361" s="1"/>
      <c r="J361" s="1"/>
      <c r="K361" s="1"/>
      <c r="L361" s="1"/>
      <c r="M361" s="1"/>
      <c r="N361" s="1"/>
      <c r="O361" s="1"/>
      <c r="P361" s="1"/>
      <c r="Q361" s="1"/>
      <c r="R361" s="3"/>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row>
    <row r="362" spans="2:45" ht="14.25" hidden="1" customHeight="1">
      <c r="B362" s="3"/>
      <c r="C362" s="1"/>
      <c r="D362" s="1"/>
      <c r="E362" s="1"/>
      <c r="F362" s="1"/>
      <c r="G362" s="1"/>
      <c r="H362" s="1"/>
      <c r="I362" s="1"/>
      <c r="J362" s="1"/>
      <c r="K362" s="1"/>
      <c r="L362" s="1"/>
      <c r="M362" s="1"/>
      <c r="N362" s="1"/>
      <c r="O362" s="1"/>
      <c r="P362" s="1"/>
      <c r="Q362" s="1"/>
      <c r="R362" s="3"/>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row>
    <row r="363" spans="2:45" ht="14.25" hidden="1" customHeight="1">
      <c r="B363" s="3"/>
      <c r="C363" s="1"/>
      <c r="D363" s="1"/>
      <c r="E363" s="1"/>
      <c r="F363" s="1"/>
      <c r="G363" s="1"/>
      <c r="H363" s="1"/>
      <c r="I363" s="1"/>
      <c r="J363" s="1"/>
      <c r="K363" s="1"/>
      <c r="L363" s="1"/>
      <c r="M363" s="1"/>
      <c r="N363" s="1"/>
      <c r="O363" s="1"/>
      <c r="P363" s="1"/>
      <c r="Q363" s="1"/>
      <c r="R363" s="3"/>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row>
    <row r="364" spans="2:45" ht="14.25" hidden="1" customHeight="1">
      <c r="B364" s="3"/>
      <c r="C364" s="1"/>
      <c r="D364" s="1"/>
      <c r="E364" s="1"/>
      <c r="F364" s="1"/>
      <c r="G364" s="1"/>
      <c r="H364" s="1"/>
      <c r="I364" s="1"/>
      <c r="J364" s="1"/>
      <c r="K364" s="1"/>
      <c r="L364" s="1"/>
      <c r="M364" s="1"/>
      <c r="N364" s="1"/>
      <c r="O364" s="1"/>
      <c r="P364" s="1"/>
      <c r="Q364" s="1"/>
      <c r="R364" s="3"/>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row>
    <row r="365" spans="2:45" ht="14.25" hidden="1" customHeight="1">
      <c r="B365" s="3"/>
      <c r="C365" s="1"/>
      <c r="D365" s="1"/>
      <c r="E365" s="1"/>
      <c r="F365" s="1"/>
      <c r="G365" s="1"/>
      <c r="H365" s="1"/>
      <c r="I365" s="1"/>
      <c r="J365" s="1"/>
      <c r="K365" s="1"/>
      <c r="L365" s="1"/>
      <c r="M365" s="1"/>
      <c r="N365" s="1"/>
      <c r="O365" s="1"/>
      <c r="P365" s="1"/>
      <c r="Q365" s="1"/>
      <c r="R365" s="3"/>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row>
    <row r="366" spans="2:45" ht="14.25" hidden="1" customHeight="1">
      <c r="B366" s="3"/>
      <c r="C366" s="1"/>
      <c r="D366" s="1"/>
      <c r="E366" s="1"/>
      <c r="F366" s="1"/>
      <c r="G366" s="1"/>
      <c r="H366" s="1"/>
      <c r="I366" s="1"/>
      <c r="J366" s="1"/>
      <c r="K366" s="1"/>
      <c r="L366" s="1"/>
      <c r="M366" s="1"/>
      <c r="N366" s="1"/>
      <c r="O366" s="1"/>
      <c r="P366" s="1"/>
      <c r="Q366" s="1"/>
      <c r="R366" s="3"/>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row>
    <row r="367" spans="2:45" ht="14.25" hidden="1" customHeight="1">
      <c r="B367" s="3"/>
      <c r="C367" s="1"/>
      <c r="D367" s="1"/>
      <c r="E367" s="1"/>
      <c r="F367" s="1"/>
      <c r="G367" s="1"/>
      <c r="H367" s="1"/>
      <c r="I367" s="1"/>
      <c r="J367" s="1"/>
      <c r="K367" s="1"/>
      <c r="L367" s="1"/>
      <c r="M367" s="1"/>
      <c r="N367" s="1"/>
      <c r="O367" s="1"/>
      <c r="P367" s="1"/>
      <c r="Q367" s="1"/>
      <c r="R367" s="3"/>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row>
    <row r="368" spans="2:45" ht="14.25" hidden="1" customHeight="1">
      <c r="B368" s="3"/>
      <c r="C368" s="1"/>
      <c r="D368" s="1"/>
      <c r="E368" s="1"/>
      <c r="F368" s="1"/>
      <c r="G368" s="1"/>
      <c r="H368" s="1"/>
      <c r="I368" s="1"/>
      <c r="J368" s="1"/>
      <c r="K368" s="1"/>
      <c r="L368" s="1"/>
      <c r="M368" s="1"/>
      <c r="N368" s="1"/>
      <c r="O368" s="1"/>
      <c r="P368" s="1"/>
      <c r="Q368" s="1"/>
      <c r="R368" s="3"/>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row>
    <row r="369" spans="2:45" ht="14.25" hidden="1" customHeight="1">
      <c r="B369" s="3"/>
      <c r="C369" s="1"/>
      <c r="D369" s="1"/>
      <c r="E369" s="1"/>
      <c r="F369" s="1"/>
      <c r="G369" s="1"/>
      <c r="H369" s="1"/>
      <c r="I369" s="1"/>
      <c r="J369" s="1"/>
      <c r="K369" s="1"/>
      <c r="L369" s="1"/>
      <c r="M369" s="1"/>
      <c r="N369" s="1"/>
      <c r="O369" s="1"/>
      <c r="P369" s="1"/>
      <c r="Q369" s="1"/>
      <c r="R369" s="3"/>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row>
    <row r="370" spans="2:45" ht="14.25" hidden="1" customHeight="1">
      <c r="B370" s="3"/>
      <c r="C370" s="1"/>
      <c r="D370" s="1"/>
      <c r="E370" s="1"/>
      <c r="F370" s="1"/>
      <c r="G370" s="1"/>
      <c r="H370" s="1"/>
      <c r="I370" s="1"/>
      <c r="J370" s="1"/>
      <c r="K370" s="1"/>
      <c r="L370" s="1"/>
      <c r="M370" s="1"/>
      <c r="N370" s="1"/>
      <c r="O370" s="1"/>
      <c r="P370" s="1"/>
      <c r="Q370" s="1"/>
      <c r="R370" s="3"/>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row>
    <row r="371" spans="2:45" ht="14.25" hidden="1" customHeight="1">
      <c r="B371" s="3"/>
      <c r="C371" s="1"/>
      <c r="D371" s="1"/>
      <c r="E371" s="1"/>
      <c r="F371" s="1"/>
      <c r="G371" s="1"/>
      <c r="H371" s="1"/>
      <c r="I371" s="1"/>
      <c r="J371" s="1"/>
      <c r="K371" s="1"/>
      <c r="L371" s="1"/>
      <c r="M371" s="1"/>
      <c r="N371" s="1"/>
      <c r="O371" s="1"/>
      <c r="P371" s="1"/>
      <c r="Q371" s="1"/>
      <c r="R371" s="3"/>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row>
    <row r="372" spans="2:45" ht="14.25" hidden="1" customHeight="1">
      <c r="B372" s="3"/>
      <c r="C372" s="1"/>
      <c r="D372" s="1"/>
      <c r="E372" s="1"/>
      <c r="F372" s="1"/>
      <c r="G372" s="1"/>
      <c r="H372" s="1"/>
      <c r="I372" s="1"/>
      <c r="J372" s="1"/>
      <c r="K372" s="1"/>
      <c r="L372" s="1"/>
      <c r="M372" s="1"/>
      <c r="N372" s="1"/>
      <c r="O372" s="1"/>
      <c r="P372" s="1"/>
      <c r="Q372" s="1"/>
      <c r="R372" s="3"/>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row>
    <row r="373" spans="2:45" ht="14.25" hidden="1" customHeight="1">
      <c r="B373" s="3"/>
      <c r="C373" s="1"/>
      <c r="D373" s="1"/>
      <c r="E373" s="1"/>
      <c r="F373" s="1"/>
      <c r="G373" s="1"/>
      <c r="H373" s="1"/>
      <c r="I373" s="1"/>
      <c r="J373" s="1"/>
      <c r="K373" s="1"/>
      <c r="L373" s="1"/>
      <c r="M373" s="1"/>
      <c r="N373" s="1"/>
      <c r="O373" s="1"/>
      <c r="P373" s="1"/>
      <c r="Q373" s="1"/>
      <c r="R373" s="3"/>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row>
    <row r="374" spans="2:45" ht="14.25" hidden="1" customHeight="1">
      <c r="B374" s="3"/>
      <c r="C374" s="1"/>
      <c r="D374" s="1"/>
      <c r="E374" s="1"/>
      <c r="F374" s="1"/>
      <c r="G374" s="1"/>
      <c r="H374" s="1"/>
      <c r="I374" s="1"/>
      <c r="J374" s="1"/>
      <c r="K374" s="1"/>
      <c r="L374" s="1"/>
      <c r="M374" s="1"/>
      <c r="N374" s="1"/>
      <c r="O374" s="1"/>
      <c r="P374" s="1"/>
      <c r="Q374" s="1"/>
      <c r="R374" s="3"/>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row>
    <row r="375" spans="2:45" ht="14.25" hidden="1" customHeight="1">
      <c r="B375" s="3"/>
      <c r="C375" s="1"/>
      <c r="D375" s="1"/>
      <c r="E375" s="1"/>
      <c r="F375" s="1"/>
      <c r="G375" s="1"/>
      <c r="H375" s="1"/>
      <c r="I375" s="1"/>
      <c r="J375" s="1"/>
      <c r="K375" s="1"/>
      <c r="L375" s="1"/>
      <c r="M375" s="1"/>
      <c r="N375" s="1"/>
      <c r="O375" s="1"/>
      <c r="P375" s="1"/>
      <c r="Q375" s="1"/>
      <c r="R375" s="3"/>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row>
    <row r="376" spans="2:45" ht="14.25" hidden="1" customHeight="1">
      <c r="B376" s="3"/>
      <c r="C376" s="1"/>
      <c r="D376" s="1"/>
      <c r="E376" s="1"/>
      <c r="F376" s="1"/>
      <c r="G376" s="1"/>
      <c r="H376" s="1"/>
      <c r="I376" s="1"/>
      <c r="J376" s="1"/>
      <c r="K376" s="1"/>
      <c r="L376" s="1"/>
      <c r="M376" s="1"/>
      <c r="N376" s="1"/>
      <c r="O376" s="1"/>
      <c r="P376" s="1"/>
      <c r="Q376" s="1"/>
      <c r="R376" s="3"/>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row>
    <row r="377" spans="2:45" ht="14.25" hidden="1" customHeight="1">
      <c r="B377" s="3"/>
      <c r="C377" s="1"/>
      <c r="D377" s="1"/>
      <c r="E377" s="1"/>
      <c r="F377" s="1"/>
      <c r="G377" s="1"/>
      <c r="H377" s="1"/>
      <c r="I377" s="1"/>
      <c r="J377" s="1"/>
      <c r="K377" s="1"/>
      <c r="L377" s="1"/>
      <c r="M377" s="1"/>
      <c r="N377" s="1"/>
      <c r="O377" s="1"/>
      <c r="P377" s="1"/>
      <c r="Q377" s="1"/>
      <c r="R377" s="3"/>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row>
    <row r="378" spans="2:45" ht="14.25" hidden="1" customHeight="1">
      <c r="B378" s="3"/>
      <c r="C378" s="1"/>
      <c r="D378" s="1"/>
      <c r="E378" s="1"/>
      <c r="F378" s="1"/>
      <c r="G378" s="1"/>
      <c r="H378" s="1"/>
      <c r="I378" s="1"/>
      <c r="J378" s="1"/>
      <c r="K378" s="1"/>
      <c r="L378" s="1"/>
      <c r="M378" s="1"/>
      <c r="N378" s="1"/>
      <c r="O378" s="1"/>
      <c r="P378" s="1"/>
      <c r="Q378" s="1"/>
      <c r="R378" s="3"/>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row>
    <row r="379" spans="2:45" ht="14.25" hidden="1" customHeight="1">
      <c r="B379" s="3"/>
      <c r="C379" s="1"/>
      <c r="D379" s="1"/>
      <c r="E379" s="1"/>
      <c r="F379" s="1"/>
      <c r="G379" s="1"/>
      <c r="H379" s="1"/>
      <c r="I379" s="1"/>
      <c r="J379" s="1"/>
      <c r="K379" s="1"/>
      <c r="L379" s="1"/>
      <c r="M379" s="1"/>
      <c r="N379" s="1"/>
      <c r="O379" s="1"/>
      <c r="P379" s="1"/>
      <c r="Q379" s="1"/>
      <c r="R379" s="3"/>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row>
    <row r="380" spans="2:45" ht="14.25" hidden="1" customHeight="1">
      <c r="B380" s="3"/>
      <c r="C380" s="1"/>
      <c r="D380" s="1"/>
      <c r="E380" s="1"/>
      <c r="F380" s="1"/>
      <c r="G380" s="1"/>
      <c r="H380" s="1"/>
      <c r="I380" s="1"/>
      <c r="J380" s="1"/>
      <c r="K380" s="1"/>
      <c r="L380" s="1"/>
      <c r="M380" s="1"/>
      <c r="N380" s="1"/>
      <c r="O380" s="1"/>
      <c r="P380" s="1"/>
      <c r="Q380" s="1"/>
      <c r="R380" s="3"/>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row>
    <row r="381" spans="2:45" ht="14.25" hidden="1" customHeight="1">
      <c r="B381" s="3"/>
      <c r="C381" s="1"/>
      <c r="D381" s="1"/>
      <c r="E381" s="1"/>
      <c r="F381" s="1"/>
      <c r="G381" s="1"/>
      <c r="H381" s="1"/>
      <c r="I381" s="1"/>
      <c r="J381" s="1"/>
      <c r="K381" s="1"/>
      <c r="L381" s="1"/>
      <c r="M381" s="1"/>
      <c r="N381" s="1"/>
      <c r="O381" s="1"/>
      <c r="P381" s="1"/>
      <c r="Q381" s="1"/>
      <c r="R381" s="3"/>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row>
    <row r="382" spans="2:45" ht="14.25" hidden="1" customHeight="1">
      <c r="B382" s="3"/>
      <c r="C382" s="1"/>
      <c r="D382" s="1"/>
      <c r="E382" s="1"/>
      <c r="F382" s="1"/>
      <c r="G382" s="1"/>
      <c r="H382" s="1"/>
      <c r="I382" s="1"/>
      <c r="J382" s="1"/>
      <c r="K382" s="1"/>
      <c r="L382" s="1"/>
      <c r="M382" s="1"/>
      <c r="N382" s="1"/>
      <c r="O382" s="1"/>
      <c r="P382" s="1"/>
      <c r="Q382" s="1"/>
      <c r="R382" s="3"/>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row>
    <row r="383" spans="2:45" ht="14.25" hidden="1" customHeight="1">
      <c r="B383" s="3"/>
      <c r="C383" s="1"/>
      <c r="D383" s="1"/>
      <c r="E383" s="1"/>
      <c r="F383" s="1"/>
      <c r="G383" s="1"/>
      <c r="H383" s="1"/>
      <c r="I383" s="1"/>
      <c r="J383" s="1"/>
      <c r="K383" s="1"/>
      <c r="L383" s="1"/>
      <c r="M383" s="1"/>
      <c r="N383" s="1"/>
      <c r="O383" s="1"/>
      <c r="P383" s="1"/>
      <c r="Q383" s="1"/>
      <c r="R383" s="3"/>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row>
    <row r="384" spans="2:45" ht="14.25" hidden="1" customHeight="1">
      <c r="B384" s="3"/>
      <c r="C384" s="1"/>
      <c r="D384" s="1"/>
      <c r="E384" s="1"/>
      <c r="F384" s="1"/>
      <c r="G384" s="1"/>
      <c r="H384" s="1"/>
      <c r="I384" s="1"/>
      <c r="J384" s="1"/>
      <c r="K384" s="1"/>
      <c r="L384" s="1"/>
      <c r="M384" s="1"/>
      <c r="N384" s="1"/>
      <c r="O384" s="1"/>
      <c r="P384" s="1"/>
      <c r="Q384" s="1"/>
      <c r="R384" s="3"/>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row>
    <row r="385" spans="2:45" ht="14.25" hidden="1" customHeight="1">
      <c r="B385" s="3"/>
      <c r="C385" s="1"/>
      <c r="D385" s="1"/>
      <c r="E385" s="1"/>
      <c r="F385" s="1"/>
      <c r="G385" s="1"/>
      <c r="H385" s="1"/>
      <c r="I385" s="1"/>
      <c r="J385" s="1"/>
      <c r="K385" s="1"/>
      <c r="L385" s="1"/>
      <c r="M385" s="1"/>
      <c r="N385" s="1"/>
      <c r="O385" s="1"/>
      <c r="P385" s="1"/>
      <c r="Q385" s="1"/>
      <c r="R385" s="3"/>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row>
    <row r="386" spans="2:45" ht="14.25" hidden="1" customHeight="1">
      <c r="B386" s="3"/>
      <c r="C386" s="1"/>
      <c r="D386" s="1"/>
      <c r="E386" s="1"/>
      <c r="F386" s="1"/>
      <c r="G386" s="1"/>
      <c r="H386" s="1"/>
      <c r="I386" s="1"/>
      <c r="J386" s="1"/>
      <c r="K386" s="1"/>
      <c r="L386" s="1"/>
      <c r="M386" s="1"/>
      <c r="N386" s="1"/>
      <c r="O386" s="1"/>
      <c r="P386" s="1"/>
      <c r="Q386" s="1"/>
      <c r="R386" s="3"/>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row>
    <row r="387" spans="2:45" ht="14.25" hidden="1" customHeight="1">
      <c r="B387" s="3"/>
      <c r="C387" s="1"/>
      <c r="D387" s="1"/>
      <c r="E387" s="1"/>
      <c r="F387" s="1"/>
      <c r="G387" s="1"/>
      <c r="H387" s="1"/>
      <c r="I387" s="1"/>
      <c r="J387" s="1"/>
      <c r="K387" s="1"/>
      <c r="L387" s="1"/>
      <c r="M387" s="1"/>
      <c r="N387" s="1"/>
      <c r="O387" s="1"/>
      <c r="P387" s="1"/>
      <c r="Q387" s="1"/>
      <c r="R387" s="3"/>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row>
    <row r="388" spans="2:45" ht="14.25" hidden="1" customHeight="1">
      <c r="B388" s="3"/>
      <c r="C388" s="1"/>
      <c r="D388" s="1"/>
      <c r="E388" s="1"/>
      <c r="F388" s="1"/>
      <c r="G388" s="1"/>
      <c r="H388" s="1"/>
      <c r="I388" s="1"/>
      <c r="J388" s="1"/>
      <c r="K388" s="1"/>
      <c r="L388" s="1"/>
      <c r="M388" s="1"/>
      <c r="N388" s="1"/>
      <c r="O388" s="1"/>
      <c r="P388" s="1"/>
      <c r="Q388" s="1"/>
      <c r="R388" s="3"/>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row>
    <row r="389" spans="2:45" ht="14.25" hidden="1" customHeight="1">
      <c r="B389" s="3"/>
      <c r="C389" s="1"/>
      <c r="D389" s="1"/>
      <c r="E389" s="1"/>
      <c r="F389" s="1"/>
      <c r="G389" s="1"/>
      <c r="H389" s="1"/>
      <c r="I389" s="1"/>
      <c r="J389" s="1"/>
      <c r="K389" s="1"/>
      <c r="L389" s="1"/>
      <c r="M389" s="1"/>
      <c r="N389" s="1"/>
      <c r="O389" s="1"/>
      <c r="P389" s="1"/>
      <c r="Q389" s="1"/>
      <c r="R389" s="3"/>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row>
    <row r="390" spans="2:45" ht="14.25" hidden="1" customHeight="1">
      <c r="B390" s="3"/>
      <c r="C390" s="1"/>
      <c r="D390" s="1"/>
      <c r="E390" s="1"/>
      <c r="F390" s="1"/>
      <c r="G390" s="1"/>
      <c r="H390" s="1"/>
      <c r="I390" s="1"/>
      <c r="J390" s="1"/>
      <c r="K390" s="1"/>
      <c r="L390" s="1"/>
      <c r="M390" s="1"/>
      <c r="N390" s="1"/>
      <c r="O390" s="1"/>
      <c r="P390" s="1"/>
      <c r="Q390" s="1"/>
      <c r="R390" s="3"/>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row>
    <row r="391" spans="2:45" ht="14.25" hidden="1" customHeight="1">
      <c r="B391" s="3"/>
      <c r="C391" s="1"/>
      <c r="D391" s="1"/>
      <c r="E391" s="1"/>
      <c r="F391" s="1"/>
      <c r="G391" s="1"/>
      <c r="H391" s="1"/>
      <c r="I391" s="1"/>
      <c r="J391" s="1"/>
      <c r="K391" s="1"/>
      <c r="L391" s="1"/>
      <c r="M391" s="1"/>
      <c r="N391" s="1"/>
      <c r="O391" s="1"/>
      <c r="P391" s="1"/>
      <c r="Q391" s="1"/>
      <c r="R391" s="3"/>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row>
    <row r="392" spans="2:45" ht="14.25" hidden="1" customHeight="1">
      <c r="B392" s="3"/>
      <c r="C392" s="1"/>
      <c r="D392" s="1"/>
      <c r="E392" s="1"/>
      <c r="F392" s="1"/>
      <c r="G392" s="1"/>
      <c r="H392" s="1"/>
      <c r="I392" s="1"/>
      <c r="J392" s="1"/>
      <c r="K392" s="1"/>
      <c r="L392" s="1"/>
      <c r="M392" s="1"/>
      <c r="N392" s="1"/>
      <c r="O392" s="1"/>
      <c r="P392" s="1"/>
      <c r="Q392" s="1"/>
      <c r="R392" s="3"/>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row>
    <row r="393" spans="2:45" ht="14.25" hidden="1" customHeight="1">
      <c r="B393" s="3"/>
      <c r="C393" s="1"/>
      <c r="D393" s="1"/>
      <c r="E393" s="1"/>
      <c r="F393" s="1"/>
      <c r="G393" s="1"/>
      <c r="H393" s="1"/>
      <c r="I393" s="1"/>
      <c r="J393" s="1"/>
      <c r="K393" s="1"/>
      <c r="L393" s="1"/>
      <c r="M393" s="1"/>
      <c r="N393" s="1"/>
      <c r="O393" s="1"/>
      <c r="P393" s="1"/>
      <c r="Q393" s="1"/>
      <c r="R393" s="3"/>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row>
    <row r="394" spans="2:45" ht="14.25" hidden="1" customHeight="1">
      <c r="B394" s="3"/>
      <c r="C394" s="1"/>
      <c r="D394" s="1"/>
      <c r="E394" s="1"/>
      <c r="F394" s="1"/>
      <c r="G394" s="1"/>
      <c r="H394" s="1"/>
      <c r="I394" s="1"/>
      <c r="J394" s="1"/>
      <c r="K394" s="1"/>
      <c r="L394" s="1"/>
      <c r="M394" s="1"/>
      <c r="N394" s="1"/>
      <c r="O394" s="1"/>
      <c r="P394" s="1"/>
      <c r="Q394" s="1"/>
      <c r="R394" s="3"/>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row>
    <row r="395" spans="2:45" ht="14.25" hidden="1" customHeight="1">
      <c r="B395" s="3"/>
      <c r="C395" s="1"/>
      <c r="D395" s="1"/>
      <c r="E395" s="1"/>
      <c r="F395" s="1"/>
      <c r="G395" s="1"/>
      <c r="H395" s="1"/>
      <c r="I395" s="1"/>
      <c r="J395" s="1"/>
      <c r="K395" s="1"/>
      <c r="L395" s="1"/>
      <c r="M395" s="1"/>
      <c r="N395" s="1"/>
      <c r="O395" s="1"/>
      <c r="P395" s="1"/>
      <c r="Q395" s="1"/>
      <c r="R395" s="3"/>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row>
    <row r="396" spans="2:45" ht="14.25" hidden="1" customHeight="1">
      <c r="B396" s="3"/>
      <c r="C396" s="1"/>
      <c r="D396" s="1"/>
      <c r="E396" s="1"/>
      <c r="F396" s="1"/>
      <c r="G396" s="1"/>
      <c r="H396" s="1"/>
      <c r="I396" s="1"/>
      <c r="J396" s="1"/>
      <c r="K396" s="1"/>
      <c r="L396" s="1"/>
      <c r="M396" s="1"/>
      <c r="N396" s="1"/>
      <c r="O396" s="1"/>
      <c r="P396" s="1"/>
      <c r="Q396" s="1"/>
      <c r="R396" s="3"/>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row>
    <row r="397" spans="2:45" ht="14.25" hidden="1" customHeight="1">
      <c r="B397" s="3"/>
      <c r="C397" s="1"/>
      <c r="D397" s="1"/>
      <c r="E397" s="1"/>
      <c r="F397" s="1"/>
      <c r="G397" s="1"/>
      <c r="H397" s="1"/>
      <c r="I397" s="1"/>
      <c r="J397" s="1"/>
      <c r="K397" s="1"/>
      <c r="L397" s="1"/>
      <c r="M397" s="1"/>
      <c r="N397" s="1"/>
      <c r="O397" s="1"/>
      <c r="P397" s="1"/>
      <c r="Q397" s="1"/>
      <c r="R397" s="3"/>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row>
    <row r="398" spans="2:45" ht="14.25" hidden="1" customHeight="1">
      <c r="B398" s="3"/>
      <c r="C398" s="1"/>
      <c r="D398" s="1"/>
      <c r="E398" s="1"/>
      <c r="F398" s="1"/>
      <c r="G398" s="1"/>
      <c r="H398" s="1"/>
      <c r="I398" s="1"/>
      <c r="J398" s="1"/>
      <c r="K398" s="1"/>
      <c r="L398" s="1"/>
      <c r="M398" s="1"/>
      <c r="N398" s="1"/>
      <c r="O398" s="1"/>
      <c r="P398" s="1"/>
      <c r="Q398" s="1"/>
      <c r="R398" s="3"/>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row>
    <row r="399" spans="2:45" ht="14.25" hidden="1" customHeight="1">
      <c r="B399" s="3"/>
      <c r="C399" s="1"/>
      <c r="D399" s="1"/>
      <c r="E399" s="1"/>
      <c r="F399" s="1"/>
      <c r="G399" s="1"/>
      <c r="H399" s="1"/>
      <c r="I399" s="1"/>
      <c r="J399" s="1"/>
      <c r="K399" s="1"/>
      <c r="L399" s="1"/>
      <c r="M399" s="1"/>
      <c r="N399" s="1"/>
      <c r="O399" s="1"/>
      <c r="P399" s="1"/>
      <c r="Q399" s="1"/>
      <c r="R399" s="3"/>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row>
    <row r="400" spans="2:45" ht="14.25" hidden="1" customHeight="1">
      <c r="B400" s="3"/>
      <c r="C400" s="1"/>
      <c r="D400" s="1"/>
      <c r="E400" s="1"/>
      <c r="F400" s="1"/>
      <c r="G400" s="1"/>
      <c r="H400" s="1"/>
      <c r="I400" s="1"/>
      <c r="J400" s="1"/>
      <c r="K400" s="1"/>
      <c r="L400" s="1"/>
      <c r="M400" s="1"/>
      <c r="N400" s="1"/>
      <c r="O400" s="1"/>
      <c r="P400" s="1"/>
      <c r="Q400" s="1"/>
      <c r="R400" s="3"/>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row>
    <row r="401" spans="2:45" ht="14.25" hidden="1" customHeight="1">
      <c r="B401" s="3"/>
      <c r="C401" s="1"/>
      <c r="D401" s="1"/>
      <c r="E401" s="1"/>
      <c r="F401" s="1"/>
      <c r="G401" s="1"/>
      <c r="H401" s="1"/>
      <c r="I401" s="1"/>
      <c r="J401" s="1"/>
      <c r="K401" s="1"/>
      <c r="L401" s="1"/>
      <c r="M401" s="1"/>
      <c r="N401" s="1"/>
      <c r="O401" s="1"/>
      <c r="P401" s="1"/>
      <c r="Q401" s="1"/>
      <c r="R401" s="3"/>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row>
    <row r="402" spans="2:45" ht="14.25" hidden="1" customHeight="1">
      <c r="B402" s="3"/>
      <c r="C402" s="1"/>
      <c r="D402" s="1"/>
      <c r="E402" s="1"/>
      <c r="F402" s="1"/>
      <c r="G402" s="1"/>
      <c r="H402" s="1"/>
      <c r="I402" s="1"/>
      <c r="J402" s="1"/>
      <c r="K402" s="1"/>
      <c r="L402" s="1"/>
      <c r="M402" s="1"/>
      <c r="N402" s="1"/>
      <c r="O402" s="1"/>
      <c r="P402" s="1"/>
      <c r="Q402" s="1"/>
      <c r="R402" s="3"/>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row>
    <row r="403" spans="2:45" ht="14.25" hidden="1" customHeight="1">
      <c r="B403" s="3"/>
      <c r="C403" s="1"/>
      <c r="D403" s="1"/>
      <c r="E403" s="1"/>
      <c r="F403" s="1"/>
      <c r="G403" s="1"/>
      <c r="H403" s="1"/>
      <c r="I403" s="1"/>
      <c r="J403" s="1"/>
      <c r="K403" s="1"/>
      <c r="L403" s="1"/>
      <c r="M403" s="1"/>
      <c r="N403" s="1"/>
      <c r="O403" s="1"/>
      <c r="P403" s="1"/>
      <c r="Q403" s="1"/>
      <c r="R403" s="3"/>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row>
    <row r="404" spans="2:45" ht="14.25" hidden="1" customHeight="1">
      <c r="B404" s="3"/>
      <c r="C404" s="1"/>
      <c r="D404" s="1"/>
      <c r="E404" s="1"/>
      <c r="F404" s="1"/>
      <c r="G404" s="1"/>
      <c r="H404" s="1"/>
      <c r="I404" s="1"/>
      <c r="J404" s="1"/>
      <c r="K404" s="1"/>
      <c r="L404" s="1"/>
      <c r="M404" s="1"/>
      <c r="N404" s="1"/>
      <c r="O404" s="1"/>
      <c r="P404" s="1"/>
      <c r="Q404" s="1"/>
      <c r="R404" s="3"/>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row>
    <row r="405" spans="2:45" ht="14.25" hidden="1" customHeight="1">
      <c r="B405" s="3"/>
      <c r="C405" s="1"/>
      <c r="D405" s="1"/>
      <c r="E405" s="1"/>
      <c r="F405" s="1"/>
      <c r="G405" s="1"/>
      <c r="H405" s="1"/>
      <c r="I405" s="1"/>
      <c r="J405" s="1"/>
      <c r="K405" s="1"/>
      <c r="L405" s="1"/>
      <c r="M405" s="1"/>
      <c r="N405" s="1"/>
      <c r="O405" s="1"/>
      <c r="P405" s="1"/>
      <c r="Q405" s="1"/>
      <c r="R405" s="3"/>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row>
    <row r="406" spans="2:45" ht="14.25" hidden="1" customHeight="1">
      <c r="B406" s="3"/>
      <c r="C406" s="1"/>
      <c r="D406" s="1"/>
      <c r="E406" s="1"/>
      <c r="F406" s="1"/>
      <c r="G406" s="1"/>
      <c r="H406" s="1"/>
      <c r="I406" s="1"/>
      <c r="J406" s="1"/>
      <c r="K406" s="1"/>
      <c r="L406" s="1"/>
      <c r="M406" s="1"/>
      <c r="N406" s="1"/>
      <c r="O406" s="1"/>
      <c r="P406" s="1"/>
      <c r="Q406" s="1"/>
      <c r="R406" s="3"/>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row>
    <row r="407" spans="2:45" ht="14.25" hidden="1" customHeight="1">
      <c r="B407" s="3"/>
      <c r="C407" s="1"/>
      <c r="D407" s="1"/>
      <c r="E407" s="1"/>
      <c r="F407" s="1"/>
      <c r="G407" s="1"/>
      <c r="H407" s="1"/>
      <c r="I407" s="1"/>
      <c r="J407" s="1"/>
      <c r="K407" s="1"/>
      <c r="L407" s="1"/>
      <c r="M407" s="1"/>
      <c r="N407" s="1"/>
      <c r="O407" s="1"/>
      <c r="P407" s="1"/>
      <c r="Q407" s="1"/>
      <c r="R407" s="3"/>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row>
    <row r="408" spans="2:45" ht="14.25" hidden="1" customHeight="1">
      <c r="B408" s="3"/>
      <c r="C408" s="1"/>
      <c r="D408" s="1"/>
      <c r="E408" s="1"/>
      <c r="F408" s="1"/>
      <c r="G408" s="1"/>
      <c r="H408" s="1"/>
      <c r="I408" s="1"/>
      <c r="J408" s="1"/>
      <c r="K408" s="1"/>
      <c r="L408" s="1"/>
      <c r="M408" s="1"/>
      <c r="N408" s="1"/>
      <c r="O408" s="1"/>
      <c r="P408" s="1"/>
      <c r="Q408" s="1"/>
      <c r="R408" s="3"/>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row>
    <row r="409" spans="2:45" ht="14.25" hidden="1" customHeight="1">
      <c r="B409" s="3"/>
      <c r="C409" s="1"/>
      <c r="D409" s="1"/>
      <c r="E409" s="1"/>
      <c r="F409" s="1"/>
      <c r="G409" s="1"/>
      <c r="H409" s="1"/>
      <c r="I409" s="1"/>
      <c r="J409" s="1"/>
      <c r="K409" s="1"/>
      <c r="L409" s="1"/>
      <c r="M409" s="1"/>
      <c r="N409" s="1"/>
      <c r="O409" s="1"/>
      <c r="P409" s="1"/>
      <c r="Q409" s="1"/>
      <c r="R409" s="3"/>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row>
    <row r="410" spans="2:45" ht="14.25" hidden="1" customHeight="1">
      <c r="B410" s="3"/>
      <c r="C410" s="1"/>
      <c r="D410" s="1"/>
      <c r="E410" s="1"/>
      <c r="F410" s="1"/>
      <c r="G410" s="1"/>
      <c r="H410" s="1"/>
      <c r="I410" s="1"/>
      <c r="J410" s="1"/>
      <c r="K410" s="1"/>
      <c r="L410" s="1"/>
      <c r="M410" s="1"/>
      <c r="N410" s="1"/>
      <c r="O410" s="1"/>
      <c r="P410" s="1"/>
      <c r="Q410" s="1"/>
      <c r="R410" s="3"/>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row>
    <row r="411" spans="2:45" ht="14.25" hidden="1" customHeight="1">
      <c r="B411" s="3"/>
      <c r="C411" s="1"/>
      <c r="D411" s="1"/>
      <c r="E411" s="1"/>
      <c r="F411" s="1"/>
      <c r="G411" s="1"/>
      <c r="H411" s="1"/>
      <c r="I411" s="1"/>
      <c r="J411" s="1"/>
      <c r="K411" s="1"/>
      <c r="L411" s="1"/>
      <c r="M411" s="1"/>
      <c r="N411" s="1"/>
      <c r="O411" s="1"/>
      <c r="P411" s="1"/>
      <c r="Q411" s="1"/>
      <c r="R411" s="3"/>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row>
    <row r="412" spans="2:45" ht="14.25" hidden="1" customHeight="1">
      <c r="B412" s="3"/>
      <c r="C412" s="1"/>
      <c r="D412" s="1"/>
      <c r="E412" s="1"/>
      <c r="F412" s="1"/>
      <c r="G412" s="1"/>
      <c r="H412" s="1"/>
      <c r="I412" s="1"/>
      <c r="J412" s="1"/>
      <c r="K412" s="1"/>
      <c r="L412" s="1"/>
      <c r="M412" s="1"/>
      <c r="N412" s="1"/>
      <c r="O412" s="1"/>
      <c r="P412" s="1"/>
      <c r="Q412" s="1"/>
      <c r="R412" s="3"/>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row>
    <row r="413" spans="2:45" ht="14.25" hidden="1" customHeight="1">
      <c r="B413" s="3"/>
      <c r="C413" s="1"/>
      <c r="D413" s="1"/>
      <c r="E413" s="1"/>
      <c r="F413" s="1"/>
      <c r="G413" s="1"/>
      <c r="H413" s="1"/>
      <c r="I413" s="1"/>
      <c r="J413" s="1"/>
      <c r="K413" s="1"/>
      <c r="L413" s="1"/>
      <c r="M413" s="1"/>
      <c r="N413" s="1"/>
      <c r="O413" s="1"/>
      <c r="P413" s="1"/>
      <c r="Q413" s="1"/>
      <c r="R413" s="3"/>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row>
    <row r="414" spans="2:45" ht="14.25" hidden="1" customHeight="1">
      <c r="B414" s="3"/>
      <c r="C414" s="1"/>
      <c r="D414" s="1"/>
      <c r="E414" s="1"/>
      <c r="F414" s="1"/>
      <c r="G414" s="1"/>
      <c r="H414" s="1"/>
      <c r="I414" s="1"/>
      <c r="J414" s="1"/>
      <c r="K414" s="1"/>
      <c r="L414" s="1"/>
      <c r="M414" s="1"/>
      <c r="N414" s="1"/>
      <c r="O414" s="1"/>
      <c r="P414" s="1"/>
      <c r="Q414" s="1"/>
      <c r="R414" s="3"/>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row>
    <row r="415" spans="2:45" ht="14.25" hidden="1" customHeight="1">
      <c r="B415" s="3"/>
      <c r="C415" s="1"/>
      <c r="D415" s="1"/>
      <c r="E415" s="1"/>
      <c r="F415" s="1"/>
      <c r="G415" s="1"/>
      <c r="H415" s="1"/>
      <c r="I415" s="1"/>
      <c r="J415" s="1"/>
      <c r="K415" s="1"/>
      <c r="L415" s="1"/>
      <c r="M415" s="1"/>
      <c r="N415" s="1"/>
      <c r="O415" s="1"/>
      <c r="P415" s="1"/>
      <c r="Q415" s="1"/>
      <c r="R415" s="3"/>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row>
    <row r="416" spans="2:45" ht="14.25" hidden="1" customHeight="1">
      <c r="B416" s="3"/>
      <c r="C416" s="1"/>
      <c r="D416" s="1"/>
      <c r="E416" s="1"/>
      <c r="F416" s="1"/>
      <c r="G416" s="1"/>
      <c r="H416" s="1"/>
      <c r="I416" s="1"/>
      <c r="J416" s="1"/>
      <c r="K416" s="1"/>
      <c r="L416" s="1"/>
      <c r="M416" s="1"/>
      <c r="N416" s="1"/>
      <c r="O416" s="1"/>
      <c r="P416" s="1"/>
      <c r="Q416" s="1"/>
      <c r="R416" s="3"/>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row>
    <row r="417" spans="2:45" ht="14.25" hidden="1" customHeight="1">
      <c r="B417" s="3"/>
      <c r="C417" s="1"/>
      <c r="D417" s="1"/>
      <c r="E417" s="1"/>
      <c r="F417" s="1"/>
      <c r="G417" s="1"/>
      <c r="H417" s="1"/>
      <c r="I417" s="1"/>
      <c r="J417" s="1"/>
      <c r="K417" s="1"/>
      <c r="L417" s="1"/>
      <c r="M417" s="1"/>
      <c r="N417" s="1"/>
      <c r="O417" s="1"/>
      <c r="P417" s="1"/>
      <c r="Q417" s="1"/>
      <c r="R417" s="3"/>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row>
    <row r="418" spans="2:45" ht="14.25" hidden="1" customHeight="1">
      <c r="B418" s="3"/>
      <c r="C418" s="1"/>
      <c r="D418" s="1"/>
      <c r="E418" s="1"/>
      <c r="F418" s="1"/>
      <c r="G418" s="1"/>
      <c r="H418" s="1"/>
      <c r="I418" s="1"/>
      <c r="J418" s="1"/>
      <c r="K418" s="1"/>
      <c r="L418" s="1"/>
      <c r="M418" s="1"/>
      <c r="N418" s="1"/>
      <c r="O418" s="1"/>
      <c r="P418" s="1"/>
      <c r="Q418" s="1"/>
      <c r="R418" s="3"/>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row>
    <row r="419" spans="2:45" ht="14.25" hidden="1" customHeight="1">
      <c r="B419" s="3"/>
      <c r="C419" s="1"/>
      <c r="D419" s="1"/>
      <c r="E419" s="1"/>
      <c r="F419" s="1"/>
      <c r="G419" s="1"/>
      <c r="H419" s="1"/>
      <c r="I419" s="1"/>
      <c r="J419" s="1"/>
      <c r="K419" s="1"/>
      <c r="L419" s="1"/>
      <c r="M419" s="1"/>
      <c r="N419" s="1"/>
      <c r="O419" s="1"/>
      <c r="P419" s="1"/>
      <c r="Q419" s="1"/>
      <c r="R419" s="3"/>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row>
    <row r="420" spans="2:45" ht="14.25" hidden="1" customHeight="1">
      <c r="B420" s="3"/>
      <c r="C420" s="1"/>
      <c r="D420" s="1"/>
      <c r="E420" s="1"/>
      <c r="F420" s="1"/>
      <c r="G420" s="1"/>
      <c r="H420" s="1"/>
      <c r="I420" s="1"/>
      <c r="J420" s="1"/>
      <c r="K420" s="1"/>
      <c r="L420" s="1"/>
      <c r="M420" s="1"/>
      <c r="N420" s="1"/>
      <c r="O420" s="1"/>
      <c r="P420" s="1"/>
      <c r="Q420" s="1"/>
      <c r="R420" s="3"/>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row>
    <row r="421" spans="2:45" ht="14.25" hidden="1" customHeight="1">
      <c r="B421" s="3"/>
      <c r="C421" s="1"/>
      <c r="D421" s="1"/>
      <c r="E421" s="1"/>
      <c r="F421" s="1"/>
      <c r="G421" s="1"/>
      <c r="H421" s="1"/>
      <c r="I421" s="1"/>
      <c r="J421" s="1"/>
      <c r="K421" s="1"/>
      <c r="L421" s="1"/>
      <c r="M421" s="1"/>
      <c r="N421" s="1"/>
      <c r="O421" s="1"/>
      <c r="P421" s="1"/>
      <c r="Q421" s="1"/>
      <c r="R421" s="3"/>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row>
    <row r="422" spans="2:45" ht="14.25" hidden="1" customHeight="1">
      <c r="B422" s="3"/>
      <c r="C422" s="1"/>
      <c r="D422" s="1"/>
      <c r="E422" s="1"/>
      <c r="F422" s="1"/>
      <c r="G422" s="1"/>
      <c r="H422" s="1"/>
      <c r="I422" s="1"/>
      <c r="J422" s="1"/>
      <c r="K422" s="1"/>
      <c r="L422" s="1"/>
      <c r="M422" s="1"/>
      <c r="N422" s="1"/>
      <c r="O422" s="1"/>
      <c r="P422" s="1"/>
      <c r="Q422" s="1"/>
      <c r="R422" s="3"/>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row>
    <row r="423" spans="2:45" ht="14.25" hidden="1" customHeight="1">
      <c r="B423" s="3"/>
      <c r="C423" s="1"/>
      <c r="D423" s="1"/>
      <c r="E423" s="1"/>
      <c r="F423" s="1"/>
      <c r="G423" s="1"/>
      <c r="H423" s="1"/>
      <c r="I423" s="1"/>
      <c r="J423" s="1"/>
      <c r="K423" s="1"/>
      <c r="L423" s="1"/>
      <c r="M423" s="1"/>
      <c r="N423" s="1"/>
      <c r="O423" s="1"/>
      <c r="P423" s="1"/>
      <c r="Q423" s="1"/>
      <c r="R423" s="3"/>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row>
    <row r="424" spans="2:45" ht="14.25" hidden="1" customHeight="1">
      <c r="B424" s="3"/>
      <c r="C424" s="1"/>
      <c r="D424" s="1"/>
      <c r="E424" s="1"/>
      <c r="F424" s="1"/>
      <c r="G424" s="1"/>
      <c r="H424" s="1"/>
      <c r="I424" s="1"/>
      <c r="J424" s="1"/>
      <c r="K424" s="1"/>
      <c r="L424" s="1"/>
      <c r="M424" s="1"/>
      <c r="N424" s="1"/>
      <c r="O424" s="1"/>
      <c r="P424" s="1"/>
      <c r="Q424" s="1"/>
      <c r="R424" s="3"/>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row>
    <row r="425" spans="2:45" ht="14.25" hidden="1" customHeight="1">
      <c r="B425" s="3"/>
      <c r="C425" s="1"/>
      <c r="D425" s="1"/>
      <c r="E425" s="1"/>
      <c r="F425" s="1"/>
      <c r="G425" s="1"/>
      <c r="H425" s="1"/>
      <c r="I425" s="1"/>
      <c r="J425" s="1"/>
      <c r="K425" s="1"/>
      <c r="L425" s="1"/>
      <c r="M425" s="1"/>
      <c r="N425" s="1"/>
      <c r="O425" s="1"/>
      <c r="P425" s="1"/>
      <c r="Q425" s="1"/>
      <c r="R425" s="3"/>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row>
    <row r="426" spans="2:45" ht="14.25" hidden="1" customHeight="1">
      <c r="B426" s="3"/>
      <c r="C426" s="1"/>
      <c r="D426" s="1"/>
      <c r="E426" s="1"/>
      <c r="F426" s="1"/>
      <c r="G426" s="1"/>
      <c r="H426" s="1"/>
      <c r="I426" s="1"/>
      <c r="J426" s="1"/>
      <c r="K426" s="1"/>
      <c r="L426" s="1"/>
      <c r="M426" s="1"/>
      <c r="N426" s="1"/>
      <c r="O426" s="1"/>
      <c r="P426" s="1"/>
      <c r="Q426" s="1"/>
      <c r="R426" s="3"/>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row>
    <row r="427" spans="2:45" ht="14.25" hidden="1" customHeight="1">
      <c r="B427" s="3"/>
      <c r="C427" s="1"/>
      <c r="D427" s="1"/>
      <c r="E427" s="1"/>
      <c r="F427" s="1"/>
      <c r="G427" s="1"/>
      <c r="H427" s="1"/>
      <c r="I427" s="1"/>
      <c r="J427" s="1"/>
      <c r="K427" s="1"/>
      <c r="L427" s="1"/>
      <c r="M427" s="1"/>
      <c r="N427" s="1"/>
      <c r="O427" s="1"/>
      <c r="P427" s="1"/>
      <c r="Q427" s="1"/>
      <c r="R427" s="3"/>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row>
    <row r="428" spans="2:45" ht="14.25" hidden="1" customHeight="1">
      <c r="B428" s="3"/>
      <c r="C428" s="1"/>
      <c r="D428" s="1"/>
      <c r="E428" s="1"/>
      <c r="F428" s="1"/>
      <c r="G428" s="1"/>
      <c r="H428" s="1"/>
      <c r="I428" s="1"/>
      <c r="J428" s="1"/>
      <c r="K428" s="1"/>
      <c r="L428" s="1"/>
      <c r="M428" s="1"/>
      <c r="N428" s="1"/>
      <c r="O428" s="1"/>
      <c r="P428" s="1"/>
      <c r="Q428" s="1"/>
      <c r="R428" s="3"/>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row>
    <row r="429" spans="2:45" ht="14.25" hidden="1" customHeight="1">
      <c r="B429" s="3"/>
      <c r="C429" s="1"/>
      <c r="D429" s="1"/>
      <c r="E429" s="1"/>
      <c r="F429" s="1"/>
      <c r="G429" s="1"/>
      <c r="H429" s="1"/>
      <c r="I429" s="1"/>
      <c r="J429" s="1"/>
      <c r="K429" s="1"/>
      <c r="L429" s="1"/>
      <c r="M429" s="1"/>
      <c r="N429" s="1"/>
      <c r="O429" s="1"/>
      <c r="P429" s="1"/>
      <c r="Q429" s="1"/>
      <c r="R429" s="3"/>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row>
    <row r="430" spans="2:45" ht="14.25" hidden="1" customHeight="1">
      <c r="B430" s="3"/>
      <c r="C430" s="1"/>
      <c r="D430" s="1"/>
      <c r="E430" s="1"/>
      <c r="F430" s="1"/>
      <c r="G430" s="1"/>
      <c r="H430" s="1"/>
      <c r="I430" s="1"/>
      <c r="J430" s="1"/>
      <c r="K430" s="1"/>
      <c r="L430" s="1"/>
      <c r="M430" s="1"/>
      <c r="N430" s="1"/>
      <c r="O430" s="1"/>
      <c r="P430" s="1"/>
      <c r="Q430" s="1"/>
      <c r="R430" s="3"/>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row>
    <row r="431" spans="2:45" ht="14.25" hidden="1" customHeight="1">
      <c r="B431" s="3"/>
      <c r="C431" s="1"/>
      <c r="D431" s="1"/>
      <c r="E431" s="1"/>
      <c r="F431" s="1"/>
      <c r="G431" s="1"/>
      <c r="H431" s="1"/>
      <c r="I431" s="1"/>
      <c r="J431" s="1"/>
      <c r="K431" s="1"/>
      <c r="L431" s="1"/>
      <c r="M431" s="1"/>
      <c r="N431" s="1"/>
      <c r="O431" s="1"/>
      <c r="P431" s="1"/>
      <c r="Q431" s="1"/>
      <c r="R431" s="3"/>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row>
    <row r="432" spans="2:45" ht="14.25" hidden="1" customHeight="1">
      <c r="B432" s="3"/>
      <c r="C432" s="1"/>
      <c r="D432" s="1"/>
      <c r="E432" s="1"/>
      <c r="F432" s="1"/>
      <c r="G432" s="1"/>
      <c r="H432" s="1"/>
      <c r="I432" s="1"/>
      <c r="J432" s="1"/>
      <c r="K432" s="1"/>
      <c r="L432" s="1"/>
      <c r="M432" s="1"/>
      <c r="N432" s="1"/>
      <c r="O432" s="1"/>
      <c r="P432" s="1"/>
      <c r="Q432" s="1"/>
      <c r="R432" s="3"/>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row>
    <row r="433" spans="2:45" ht="14.25" hidden="1" customHeight="1">
      <c r="B433" s="3"/>
      <c r="C433" s="1"/>
      <c r="D433" s="1"/>
      <c r="E433" s="1"/>
      <c r="F433" s="1"/>
      <c r="G433" s="1"/>
      <c r="H433" s="1"/>
      <c r="I433" s="1"/>
      <c r="J433" s="1"/>
      <c r="K433" s="1"/>
      <c r="L433" s="1"/>
      <c r="M433" s="1"/>
      <c r="N433" s="1"/>
      <c r="O433" s="1"/>
      <c r="P433" s="1"/>
      <c r="Q433" s="1"/>
      <c r="R433" s="3"/>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row>
    <row r="434" spans="2:45" ht="14.25" hidden="1" customHeight="1">
      <c r="B434" s="3"/>
      <c r="C434" s="1"/>
      <c r="D434" s="1"/>
      <c r="E434" s="1"/>
      <c r="F434" s="1"/>
      <c r="G434" s="1"/>
      <c r="H434" s="1"/>
      <c r="I434" s="1"/>
      <c r="J434" s="1"/>
      <c r="K434" s="1"/>
      <c r="L434" s="1"/>
      <c r="M434" s="1"/>
      <c r="N434" s="1"/>
      <c r="O434" s="1"/>
      <c r="P434" s="1"/>
      <c r="Q434" s="1"/>
      <c r="R434" s="3"/>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row>
    <row r="435" spans="2:45" ht="14.25" hidden="1" customHeight="1">
      <c r="B435" s="3"/>
      <c r="C435" s="1"/>
      <c r="D435" s="1"/>
      <c r="E435" s="1"/>
      <c r="F435" s="1"/>
      <c r="G435" s="1"/>
      <c r="H435" s="1"/>
      <c r="I435" s="1"/>
      <c r="J435" s="1"/>
      <c r="K435" s="1"/>
      <c r="L435" s="1"/>
      <c r="M435" s="1"/>
      <c r="N435" s="1"/>
      <c r="O435" s="1"/>
      <c r="P435" s="1"/>
      <c r="Q435" s="1"/>
      <c r="R435" s="3"/>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row>
    <row r="436" spans="2:45" ht="14.25" hidden="1" customHeight="1">
      <c r="B436" s="3"/>
      <c r="C436" s="1"/>
      <c r="D436" s="1"/>
      <c r="E436" s="1"/>
      <c r="F436" s="1"/>
      <c r="G436" s="1"/>
      <c r="H436" s="1"/>
      <c r="I436" s="1"/>
      <c r="J436" s="1"/>
      <c r="K436" s="1"/>
      <c r="L436" s="1"/>
      <c r="M436" s="1"/>
      <c r="N436" s="1"/>
      <c r="O436" s="1"/>
      <c r="P436" s="1"/>
      <c r="Q436" s="1"/>
      <c r="R436" s="3"/>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row>
    <row r="437" spans="2:45" ht="14.25" hidden="1" customHeight="1">
      <c r="B437" s="3"/>
      <c r="C437" s="1"/>
      <c r="D437" s="1"/>
      <c r="E437" s="1"/>
      <c r="F437" s="1"/>
      <c r="G437" s="1"/>
      <c r="H437" s="1"/>
      <c r="I437" s="1"/>
      <c r="J437" s="1"/>
      <c r="K437" s="1"/>
      <c r="L437" s="1"/>
      <c r="M437" s="1"/>
      <c r="N437" s="1"/>
      <c r="O437" s="1"/>
      <c r="P437" s="1"/>
      <c r="Q437" s="1"/>
      <c r="R437" s="3"/>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row>
    <row r="438" spans="2:45" ht="14.25" hidden="1" customHeight="1">
      <c r="B438" s="3"/>
      <c r="C438" s="1"/>
      <c r="D438" s="1"/>
      <c r="E438" s="1"/>
      <c r="F438" s="1"/>
      <c r="G438" s="1"/>
      <c r="H438" s="1"/>
      <c r="I438" s="1"/>
      <c r="J438" s="1"/>
      <c r="K438" s="1"/>
      <c r="L438" s="1"/>
      <c r="M438" s="1"/>
      <c r="N438" s="1"/>
      <c r="O438" s="1"/>
      <c r="P438" s="1"/>
      <c r="Q438" s="1"/>
      <c r="R438" s="3"/>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row>
    <row r="439" spans="2:45" ht="14.25" hidden="1" customHeight="1">
      <c r="B439" s="3"/>
      <c r="C439" s="1"/>
      <c r="D439" s="1"/>
      <c r="E439" s="1"/>
      <c r="F439" s="1"/>
      <c r="G439" s="1"/>
      <c r="H439" s="1"/>
      <c r="I439" s="1"/>
      <c r="J439" s="1"/>
      <c r="K439" s="1"/>
      <c r="L439" s="1"/>
      <c r="M439" s="1"/>
      <c r="N439" s="1"/>
      <c r="O439" s="1"/>
      <c r="P439" s="1"/>
      <c r="Q439" s="1"/>
      <c r="R439" s="3"/>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row>
    <row r="440" spans="2:45" ht="14.25" hidden="1" customHeight="1">
      <c r="B440" s="3"/>
      <c r="C440" s="1"/>
      <c r="D440" s="1"/>
      <c r="E440" s="1"/>
      <c r="F440" s="1"/>
      <c r="G440" s="1"/>
      <c r="H440" s="1"/>
      <c r="I440" s="1"/>
      <c r="J440" s="1"/>
      <c r="K440" s="1"/>
      <c r="L440" s="1"/>
      <c r="M440" s="1"/>
      <c r="N440" s="1"/>
      <c r="O440" s="1"/>
      <c r="P440" s="1"/>
      <c r="Q440" s="1"/>
      <c r="R440" s="3"/>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row>
    <row r="441" spans="2:45" ht="14.25" hidden="1" customHeight="1">
      <c r="B441" s="3"/>
      <c r="C441" s="1"/>
      <c r="D441" s="1"/>
      <c r="E441" s="1"/>
      <c r="F441" s="1"/>
      <c r="G441" s="1"/>
      <c r="H441" s="1"/>
      <c r="I441" s="1"/>
      <c r="J441" s="1"/>
      <c r="K441" s="1"/>
      <c r="L441" s="1"/>
      <c r="M441" s="1"/>
      <c r="N441" s="1"/>
      <c r="O441" s="1"/>
      <c r="P441" s="1"/>
      <c r="Q441" s="1"/>
      <c r="R441" s="3"/>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row>
    <row r="442" spans="2:45" ht="14.25" hidden="1" customHeight="1">
      <c r="B442" s="3"/>
      <c r="C442" s="1"/>
      <c r="D442" s="1"/>
      <c r="E442" s="1"/>
      <c r="F442" s="1"/>
      <c r="G442" s="1"/>
      <c r="H442" s="1"/>
      <c r="I442" s="1"/>
      <c r="J442" s="1"/>
      <c r="K442" s="1"/>
      <c r="L442" s="1"/>
      <c r="M442" s="1"/>
      <c r="N442" s="1"/>
      <c r="O442" s="1"/>
      <c r="P442" s="1"/>
      <c r="Q442" s="1"/>
      <c r="R442" s="3"/>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row>
    <row r="443" spans="2:45" ht="14.25" hidden="1" customHeight="1">
      <c r="B443" s="3"/>
      <c r="C443" s="1"/>
      <c r="D443" s="1"/>
      <c r="E443" s="1"/>
      <c r="F443" s="1"/>
      <c r="G443" s="1"/>
      <c r="H443" s="1"/>
      <c r="I443" s="1"/>
      <c r="J443" s="1"/>
      <c r="K443" s="1"/>
      <c r="L443" s="1"/>
      <c r="M443" s="1"/>
      <c r="N443" s="1"/>
      <c r="O443" s="1"/>
      <c r="P443" s="1"/>
      <c r="Q443" s="1"/>
      <c r="R443" s="3"/>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row>
    <row r="444" spans="2:45" ht="14.25" hidden="1" customHeight="1">
      <c r="B444" s="3"/>
      <c r="C444" s="1"/>
      <c r="D444" s="1"/>
      <c r="E444" s="1"/>
      <c r="F444" s="1"/>
      <c r="G444" s="1"/>
      <c r="H444" s="1"/>
      <c r="I444" s="1"/>
      <c r="J444" s="1"/>
      <c r="K444" s="1"/>
      <c r="L444" s="1"/>
      <c r="M444" s="1"/>
      <c r="N444" s="1"/>
      <c r="O444" s="1"/>
      <c r="P444" s="1"/>
      <c r="Q444" s="1"/>
      <c r="R444" s="3"/>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row>
    <row r="445" spans="2:45" ht="14.25" hidden="1" customHeight="1">
      <c r="B445" s="3"/>
      <c r="C445" s="1"/>
      <c r="D445" s="1"/>
      <c r="E445" s="1"/>
      <c r="F445" s="1"/>
      <c r="G445" s="1"/>
      <c r="H445" s="1"/>
      <c r="I445" s="1"/>
      <c r="J445" s="1"/>
      <c r="K445" s="1"/>
      <c r="L445" s="1"/>
      <c r="M445" s="1"/>
      <c r="N445" s="1"/>
      <c r="O445" s="1"/>
      <c r="P445" s="1"/>
      <c r="Q445" s="1"/>
      <c r="R445" s="3"/>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row>
    <row r="446" spans="2:45" ht="14.25" hidden="1" customHeight="1">
      <c r="B446" s="3"/>
      <c r="C446" s="1"/>
      <c r="D446" s="1"/>
      <c r="E446" s="1"/>
      <c r="F446" s="1"/>
      <c r="G446" s="1"/>
      <c r="H446" s="1"/>
      <c r="I446" s="1"/>
      <c r="J446" s="1"/>
      <c r="K446" s="1"/>
      <c r="L446" s="1"/>
      <c r="M446" s="1"/>
      <c r="N446" s="1"/>
      <c r="O446" s="1"/>
      <c r="P446" s="1"/>
      <c r="Q446" s="1"/>
      <c r="R446" s="3"/>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row>
    <row r="447" spans="2:45" ht="14.25" hidden="1" customHeight="1">
      <c r="B447" s="3"/>
      <c r="C447" s="1"/>
      <c r="D447" s="1"/>
      <c r="E447" s="1"/>
      <c r="F447" s="1"/>
      <c r="G447" s="1"/>
      <c r="H447" s="1"/>
      <c r="I447" s="1"/>
      <c r="J447" s="1"/>
      <c r="K447" s="1"/>
      <c r="L447" s="1"/>
      <c r="M447" s="1"/>
      <c r="N447" s="1"/>
      <c r="O447" s="1"/>
      <c r="P447" s="1"/>
      <c r="Q447" s="1"/>
      <c r="R447" s="3"/>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row>
    <row r="448" spans="2:45" ht="14.25" hidden="1" customHeight="1">
      <c r="B448" s="3"/>
      <c r="C448" s="1"/>
      <c r="D448" s="1"/>
      <c r="E448" s="1"/>
      <c r="F448" s="1"/>
      <c r="G448" s="1"/>
      <c r="H448" s="1"/>
      <c r="I448" s="1"/>
      <c r="J448" s="1"/>
      <c r="K448" s="1"/>
      <c r="L448" s="1"/>
      <c r="M448" s="1"/>
      <c r="N448" s="1"/>
      <c r="O448" s="1"/>
      <c r="P448" s="1"/>
      <c r="Q448" s="1"/>
      <c r="R448" s="3"/>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row>
    <row r="449" spans="2:45" ht="14.25" hidden="1" customHeight="1">
      <c r="B449" s="3"/>
      <c r="C449" s="1"/>
      <c r="D449" s="1"/>
      <c r="E449" s="1"/>
      <c r="F449" s="1"/>
      <c r="G449" s="1"/>
      <c r="H449" s="1"/>
      <c r="I449" s="1"/>
      <c r="J449" s="1"/>
      <c r="K449" s="1"/>
      <c r="L449" s="1"/>
      <c r="M449" s="1"/>
      <c r="N449" s="1"/>
      <c r="O449" s="1"/>
      <c r="P449" s="1"/>
      <c r="Q449" s="1"/>
      <c r="R449" s="3"/>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row>
    <row r="450" spans="2:45" ht="14.25" hidden="1" customHeight="1">
      <c r="B450" s="3"/>
      <c r="C450" s="1"/>
      <c r="D450" s="1"/>
      <c r="E450" s="1"/>
      <c r="F450" s="1"/>
      <c r="G450" s="1"/>
      <c r="H450" s="1"/>
      <c r="I450" s="1"/>
      <c r="J450" s="1"/>
      <c r="K450" s="1"/>
      <c r="L450" s="1"/>
      <c r="M450" s="1"/>
      <c r="N450" s="1"/>
      <c r="O450" s="1"/>
      <c r="P450" s="1"/>
      <c r="Q450" s="1"/>
      <c r="R450" s="3"/>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row>
    <row r="451" spans="2:45" ht="14.25" hidden="1" customHeight="1">
      <c r="B451" s="3"/>
      <c r="C451" s="1"/>
      <c r="D451" s="1"/>
      <c r="E451" s="1"/>
      <c r="F451" s="1"/>
      <c r="G451" s="1"/>
      <c r="H451" s="1"/>
      <c r="I451" s="1"/>
      <c r="J451" s="1"/>
      <c r="K451" s="1"/>
      <c r="L451" s="1"/>
      <c r="M451" s="1"/>
      <c r="N451" s="1"/>
      <c r="O451" s="1"/>
      <c r="P451" s="1"/>
      <c r="Q451" s="1"/>
      <c r="R451" s="3"/>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row>
    <row r="452" spans="2:45" ht="14.25" hidden="1" customHeight="1">
      <c r="B452" s="3"/>
      <c r="C452" s="1"/>
      <c r="D452" s="1"/>
      <c r="E452" s="1"/>
      <c r="F452" s="1"/>
      <c r="G452" s="1"/>
      <c r="H452" s="1"/>
      <c r="I452" s="1"/>
      <c r="J452" s="1"/>
      <c r="K452" s="1"/>
      <c r="L452" s="1"/>
      <c r="M452" s="1"/>
      <c r="N452" s="1"/>
      <c r="O452" s="1"/>
      <c r="P452" s="1"/>
      <c r="Q452" s="1"/>
      <c r="R452" s="3"/>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row>
    <row r="453" spans="2:45" ht="14.25" hidden="1" customHeight="1">
      <c r="B453" s="3"/>
      <c r="C453" s="1"/>
      <c r="D453" s="1"/>
      <c r="E453" s="1"/>
      <c r="F453" s="1"/>
      <c r="G453" s="1"/>
      <c r="H453" s="1"/>
      <c r="I453" s="1"/>
      <c r="J453" s="1"/>
      <c r="K453" s="1"/>
      <c r="L453" s="1"/>
      <c r="M453" s="1"/>
      <c r="N453" s="1"/>
      <c r="O453" s="1"/>
      <c r="P453" s="1"/>
      <c r="Q453" s="1"/>
      <c r="R453" s="3"/>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row>
    <row r="454" spans="2:45" ht="14.25" hidden="1" customHeight="1">
      <c r="B454" s="3"/>
      <c r="C454" s="1"/>
      <c r="D454" s="1"/>
      <c r="E454" s="1"/>
      <c r="F454" s="1"/>
      <c r="G454" s="1"/>
      <c r="H454" s="1"/>
      <c r="I454" s="1"/>
      <c r="J454" s="1"/>
      <c r="K454" s="1"/>
      <c r="L454" s="1"/>
      <c r="M454" s="1"/>
      <c r="N454" s="1"/>
      <c r="O454" s="1"/>
      <c r="P454" s="1"/>
      <c r="Q454" s="1"/>
      <c r="R454" s="3"/>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row>
    <row r="455" spans="2:45" ht="14.25" hidden="1" customHeight="1">
      <c r="B455" s="3"/>
      <c r="C455" s="1"/>
      <c r="D455" s="1"/>
      <c r="E455" s="1"/>
      <c r="F455" s="1"/>
      <c r="G455" s="1"/>
      <c r="H455" s="1"/>
      <c r="I455" s="1"/>
      <c r="J455" s="1"/>
      <c r="K455" s="1"/>
      <c r="L455" s="1"/>
      <c r="M455" s="1"/>
      <c r="N455" s="1"/>
      <c r="O455" s="1"/>
      <c r="P455" s="1"/>
      <c r="Q455" s="1"/>
      <c r="R455" s="3"/>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row>
    <row r="456" spans="2:45" ht="14.25" hidden="1" customHeight="1">
      <c r="B456" s="3"/>
      <c r="C456" s="1"/>
      <c r="D456" s="1"/>
      <c r="E456" s="1"/>
      <c r="F456" s="1"/>
      <c r="G456" s="1"/>
      <c r="H456" s="1"/>
      <c r="I456" s="1"/>
      <c r="J456" s="1"/>
      <c r="K456" s="1"/>
      <c r="L456" s="1"/>
      <c r="M456" s="1"/>
      <c r="N456" s="1"/>
      <c r="O456" s="1"/>
      <c r="P456" s="1"/>
      <c r="Q456" s="1"/>
      <c r="R456" s="3"/>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row>
    <row r="457" spans="2:45" ht="14.25" hidden="1" customHeight="1">
      <c r="B457" s="3"/>
      <c r="C457" s="1"/>
      <c r="D457" s="1"/>
      <c r="E457" s="1"/>
      <c r="F457" s="1"/>
      <c r="G457" s="1"/>
      <c r="H457" s="1"/>
      <c r="I457" s="1"/>
      <c r="J457" s="1"/>
      <c r="K457" s="1"/>
      <c r="L457" s="1"/>
      <c r="M457" s="1"/>
      <c r="N457" s="1"/>
      <c r="O457" s="1"/>
      <c r="P457" s="1"/>
      <c r="Q457" s="1"/>
      <c r="R457" s="3"/>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row>
    <row r="458" spans="2:45" ht="14.25" hidden="1" customHeight="1">
      <c r="B458" s="3"/>
      <c r="C458" s="1"/>
      <c r="D458" s="1"/>
      <c r="E458" s="1"/>
      <c r="F458" s="1"/>
      <c r="G458" s="1"/>
      <c r="H458" s="1"/>
      <c r="I458" s="1"/>
      <c r="J458" s="1"/>
      <c r="K458" s="1"/>
      <c r="L458" s="1"/>
      <c r="M458" s="1"/>
      <c r="N458" s="1"/>
      <c r="O458" s="1"/>
      <c r="P458" s="1"/>
      <c r="Q458" s="1"/>
      <c r="R458" s="3"/>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row>
    <row r="459" spans="2:45" ht="14.25" hidden="1" customHeight="1">
      <c r="B459" s="3"/>
      <c r="C459" s="1"/>
      <c r="D459" s="1"/>
      <c r="E459" s="1"/>
      <c r="F459" s="1"/>
      <c r="G459" s="1"/>
      <c r="H459" s="1"/>
      <c r="I459" s="1"/>
      <c r="J459" s="1"/>
      <c r="K459" s="1"/>
      <c r="L459" s="1"/>
      <c r="M459" s="1"/>
      <c r="N459" s="1"/>
      <c r="O459" s="1"/>
      <c r="P459" s="1"/>
      <c r="Q459" s="1"/>
      <c r="R459" s="3"/>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row>
    <row r="460" spans="2:45" ht="14.25" hidden="1" customHeight="1">
      <c r="B460" s="3"/>
      <c r="C460" s="1"/>
      <c r="D460" s="1"/>
      <c r="E460" s="1"/>
      <c r="F460" s="1"/>
      <c r="G460" s="1"/>
      <c r="H460" s="1"/>
      <c r="I460" s="1"/>
      <c r="J460" s="1"/>
      <c r="K460" s="1"/>
      <c r="L460" s="1"/>
      <c r="M460" s="1"/>
      <c r="N460" s="1"/>
      <c r="O460" s="1"/>
      <c r="P460" s="1"/>
      <c r="Q460" s="1"/>
      <c r="R460" s="3"/>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row>
    <row r="461" spans="2:45" ht="14.25" hidden="1" customHeight="1">
      <c r="B461" s="3"/>
      <c r="C461" s="1"/>
      <c r="D461" s="1"/>
      <c r="E461" s="1"/>
      <c r="F461" s="1"/>
      <c r="G461" s="1"/>
      <c r="H461" s="1"/>
      <c r="I461" s="1"/>
      <c r="J461" s="1"/>
      <c r="K461" s="1"/>
      <c r="L461" s="1"/>
      <c r="M461" s="1"/>
      <c r="N461" s="1"/>
      <c r="O461" s="1"/>
      <c r="P461" s="1"/>
      <c r="Q461" s="1"/>
      <c r="R461" s="3"/>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row>
    <row r="462" spans="2:45" ht="14.25" hidden="1" customHeight="1">
      <c r="B462" s="3"/>
      <c r="C462" s="1"/>
      <c r="D462" s="1"/>
      <c r="E462" s="1"/>
      <c r="F462" s="1"/>
      <c r="G462" s="1"/>
      <c r="H462" s="1"/>
      <c r="I462" s="1"/>
      <c r="J462" s="1"/>
      <c r="K462" s="1"/>
      <c r="L462" s="1"/>
      <c r="M462" s="1"/>
      <c r="N462" s="1"/>
      <c r="O462" s="1"/>
      <c r="P462" s="1"/>
      <c r="Q462" s="1"/>
      <c r="R462" s="3"/>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row>
    <row r="463" spans="2:45" ht="14.25" hidden="1" customHeight="1">
      <c r="B463" s="3"/>
      <c r="C463" s="1"/>
      <c r="D463" s="1"/>
      <c r="E463" s="1"/>
      <c r="F463" s="1"/>
      <c r="G463" s="1"/>
      <c r="H463" s="1"/>
      <c r="I463" s="1"/>
      <c r="J463" s="1"/>
      <c r="K463" s="1"/>
      <c r="L463" s="1"/>
      <c r="M463" s="1"/>
      <c r="N463" s="1"/>
      <c r="O463" s="1"/>
      <c r="P463" s="1"/>
      <c r="Q463" s="1"/>
      <c r="R463" s="3"/>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row>
    <row r="464" spans="2:45" ht="14.25" hidden="1" customHeight="1">
      <c r="B464" s="3"/>
      <c r="C464" s="1"/>
      <c r="D464" s="1"/>
      <c r="E464" s="1"/>
      <c r="F464" s="1"/>
      <c r="G464" s="1"/>
      <c r="H464" s="1"/>
      <c r="I464" s="1"/>
      <c r="J464" s="1"/>
      <c r="K464" s="1"/>
      <c r="L464" s="1"/>
      <c r="M464" s="1"/>
      <c r="N464" s="1"/>
      <c r="O464" s="1"/>
      <c r="P464" s="1"/>
      <c r="Q464" s="1"/>
      <c r="R464" s="3"/>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row>
    <row r="465" spans="2:45" ht="14.25" hidden="1" customHeight="1">
      <c r="B465" s="3"/>
      <c r="C465" s="1"/>
      <c r="D465" s="1"/>
      <c r="E465" s="1"/>
      <c r="F465" s="1"/>
      <c r="G465" s="1"/>
      <c r="H465" s="1"/>
      <c r="I465" s="1"/>
      <c r="J465" s="1"/>
      <c r="K465" s="1"/>
      <c r="L465" s="1"/>
      <c r="M465" s="1"/>
      <c r="N465" s="1"/>
      <c r="O465" s="1"/>
      <c r="P465" s="1"/>
      <c r="Q465" s="1"/>
      <c r="R465" s="3"/>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row>
    <row r="466" spans="2:45" ht="14.25" hidden="1" customHeight="1">
      <c r="B466" s="3"/>
      <c r="C466" s="1"/>
      <c r="D466" s="1"/>
      <c r="E466" s="1"/>
      <c r="F466" s="1"/>
      <c r="G466" s="1"/>
      <c r="H466" s="1"/>
      <c r="I466" s="1"/>
      <c r="J466" s="1"/>
      <c r="K466" s="1"/>
      <c r="L466" s="1"/>
      <c r="M466" s="1"/>
      <c r="N466" s="1"/>
      <c r="O466" s="1"/>
      <c r="P466" s="1"/>
      <c r="Q466" s="1"/>
      <c r="R466" s="3"/>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row>
    <row r="467" spans="2:45" ht="14.25" hidden="1" customHeight="1">
      <c r="B467" s="3"/>
      <c r="C467" s="1"/>
      <c r="D467" s="1"/>
      <c r="E467" s="1"/>
      <c r="F467" s="1"/>
      <c r="G467" s="1"/>
      <c r="H467" s="1"/>
      <c r="I467" s="1"/>
      <c r="J467" s="1"/>
      <c r="K467" s="1"/>
      <c r="L467" s="1"/>
      <c r="M467" s="1"/>
      <c r="N467" s="1"/>
      <c r="O467" s="1"/>
      <c r="P467" s="1"/>
      <c r="Q467" s="1"/>
      <c r="R467" s="3"/>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row>
    <row r="468" spans="2:45" ht="14.25" hidden="1" customHeight="1">
      <c r="B468" s="3"/>
      <c r="C468" s="1"/>
      <c r="D468" s="1"/>
      <c r="E468" s="1"/>
      <c r="F468" s="1"/>
      <c r="G468" s="1"/>
      <c r="H468" s="1"/>
      <c r="I468" s="1"/>
      <c r="J468" s="1"/>
      <c r="K468" s="1"/>
      <c r="L468" s="1"/>
      <c r="M468" s="1"/>
      <c r="N468" s="1"/>
      <c r="O468" s="1"/>
      <c r="P468" s="1"/>
      <c r="Q468" s="1"/>
      <c r="R468" s="3"/>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row>
    <row r="469" spans="2:45" ht="14.25" hidden="1" customHeight="1">
      <c r="B469" s="3"/>
      <c r="C469" s="1"/>
      <c r="D469" s="1"/>
      <c r="E469" s="1"/>
      <c r="F469" s="1"/>
      <c r="G469" s="1"/>
      <c r="H469" s="1"/>
      <c r="I469" s="1"/>
      <c r="J469" s="1"/>
      <c r="K469" s="1"/>
      <c r="L469" s="1"/>
      <c r="M469" s="1"/>
      <c r="N469" s="1"/>
      <c r="O469" s="1"/>
      <c r="P469" s="1"/>
      <c r="Q469" s="1"/>
      <c r="R469" s="3"/>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row>
    <row r="470" spans="2:45" ht="14.25" hidden="1" customHeight="1">
      <c r="B470" s="3"/>
      <c r="C470" s="1"/>
      <c r="D470" s="1"/>
      <c r="E470" s="1"/>
      <c r="F470" s="1"/>
      <c r="G470" s="1"/>
      <c r="H470" s="1"/>
      <c r="I470" s="1"/>
      <c r="J470" s="1"/>
      <c r="K470" s="1"/>
      <c r="L470" s="1"/>
      <c r="M470" s="1"/>
      <c r="N470" s="1"/>
      <c r="O470" s="1"/>
      <c r="P470" s="1"/>
      <c r="Q470" s="1"/>
      <c r="R470" s="3"/>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row>
    <row r="471" spans="2:45" ht="14.25" hidden="1" customHeight="1">
      <c r="B471" s="3"/>
      <c r="C471" s="1"/>
      <c r="D471" s="1"/>
      <c r="E471" s="1"/>
      <c r="F471" s="1"/>
      <c r="G471" s="1"/>
      <c r="H471" s="1"/>
      <c r="I471" s="1"/>
      <c r="J471" s="1"/>
      <c r="K471" s="1"/>
      <c r="L471" s="1"/>
      <c r="M471" s="1"/>
      <c r="N471" s="1"/>
      <c r="O471" s="1"/>
      <c r="P471" s="1"/>
      <c r="Q471" s="1"/>
      <c r="R471" s="3"/>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row>
    <row r="472" spans="2:45" ht="14.25" hidden="1" customHeight="1">
      <c r="B472" s="3"/>
      <c r="C472" s="1"/>
      <c r="D472" s="1"/>
      <c r="E472" s="1"/>
      <c r="F472" s="1"/>
      <c r="G472" s="1"/>
      <c r="H472" s="1"/>
      <c r="I472" s="1"/>
      <c r="J472" s="1"/>
      <c r="K472" s="1"/>
      <c r="L472" s="1"/>
      <c r="M472" s="1"/>
      <c r="N472" s="1"/>
      <c r="O472" s="1"/>
      <c r="P472" s="1"/>
      <c r="Q472" s="1"/>
      <c r="R472" s="3"/>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row>
    <row r="473" spans="2:45" ht="14.25" hidden="1" customHeight="1">
      <c r="B473" s="3"/>
      <c r="C473" s="1"/>
      <c r="D473" s="1"/>
      <c r="E473" s="1"/>
      <c r="F473" s="1"/>
      <c r="G473" s="1"/>
      <c r="H473" s="1"/>
      <c r="I473" s="1"/>
      <c r="J473" s="1"/>
      <c r="K473" s="1"/>
      <c r="L473" s="1"/>
      <c r="M473" s="1"/>
      <c r="N473" s="1"/>
      <c r="O473" s="1"/>
      <c r="P473" s="1"/>
      <c r="Q473" s="1"/>
      <c r="R473" s="3"/>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row>
    <row r="474" spans="2:45" ht="14.25" hidden="1" customHeight="1">
      <c r="B474" s="3"/>
      <c r="C474" s="1"/>
      <c r="D474" s="1"/>
      <c r="E474" s="1"/>
      <c r="F474" s="1"/>
      <c r="G474" s="1"/>
      <c r="H474" s="1"/>
      <c r="I474" s="1"/>
      <c r="J474" s="1"/>
      <c r="K474" s="1"/>
      <c r="L474" s="1"/>
      <c r="M474" s="1"/>
      <c r="N474" s="1"/>
      <c r="O474" s="1"/>
      <c r="P474" s="1"/>
      <c r="Q474" s="1"/>
      <c r="R474" s="3"/>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row>
    <row r="475" spans="2:45" ht="14.25" hidden="1" customHeight="1">
      <c r="B475" s="3"/>
      <c r="C475" s="1"/>
      <c r="D475" s="1"/>
      <c r="E475" s="1"/>
      <c r="F475" s="1"/>
      <c r="G475" s="1"/>
      <c r="H475" s="1"/>
      <c r="I475" s="1"/>
      <c r="J475" s="1"/>
      <c r="K475" s="1"/>
      <c r="L475" s="1"/>
      <c r="M475" s="1"/>
      <c r="N475" s="1"/>
      <c r="O475" s="1"/>
      <c r="P475" s="1"/>
      <c r="Q475" s="1"/>
      <c r="R475" s="3"/>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row>
    <row r="476" spans="2:45" ht="14.25" hidden="1" customHeight="1">
      <c r="B476" s="3"/>
      <c r="C476" s="1"/>
      <c r="D476" s="1"/>
      <c r="E476" s="1"/>
      <c r="F476" s="1"/>
      <c r="G476" s="1"/>
      <c r="H476" s="1"/>
      <c r="I476" s="1"/>
      <c r="J476" s="1"/>
      <c r="K476" s="1"/>
      <c r="L476" s="1"/>
      <c r="M476" s="1"/>
      <c r="N476" s="1"/>
      <c r="O476" s="1"/>
      <c r="P476" s="1"/>
      <c r="Q476" s="1"/>
      <c r="R476" s="3"/>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row>
    <row r="477" spans="2:45" ht="14.25" hidden="1" customHeight="1">
      <c r="B477" s="3"/>
      <c r="C477" s="1"/>
      <c r="D477" s="1"/>
      <c r="E477" s="1"/>
      <c r="F477" s="1"/>
      <c r="G477" s="1"/>
      <c r="H477" s="1"/>
      <c r="I477" s="1"/>
      <c r="J477" s="1"/>
      <c r="K477" s="1"/>
      <c r="L477" s="1"/>
      <c r="M477" s="1"/>
      <c r="N477" s="1"/>
      <c r="O477" s="1"/>
      <c r="P477" s="1"/>
      <c r="Q477" s="1"/>
      <c r="R477" s="3"/>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row>
    <row r="478" spans="2:45" ht="14.25" hidden="1" customHeight="1">
      <c r="B478" s="3"/>
      <c r="C478" s="1"/>
      <c r="D478" s="1"/>
      <c r="E478" s="1"/>
      <c r="F478" s="1"/>
      <c r="G478" s="1"/>
      <c r="H478" s="1"/>
      <c r="I478" s="1"/>
      <c r="J478" s="1"/>
      <c r="K478" s="1"/>
      <c r="L478" s="1"/>
      <c r="M478" s="1"/>
      <c r="N478" s="1"/>
      <c r="O478" s="1"/>
      <c r="P478" s="1"/>
      <c r="Q478" s="1"/>
      <c r="R478" s="3"/>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row>
    <row r="479" spans="2:45" ht="14.25" hidden="1" customHeight="1">
      <c r="B479" s="3"/>
      <c r="C479" s="1"/>
      <c r="D479" s="1"/>
      <c r="E479" s="1"/>
      <c r="F479" s="1"/>
      <c r="G479" s="1"/>
      <c r="H479" s="1"/>
      <c r="I479" s="1"/>
      <c r="J479" s="1"/>
      <c r="K479" s="1"/>
      <c r="L479" s="1"/>
      <c r="M479" s="1"/>
      <c r="N479" s="1"/>
      <c r="O479" s="1"/>
      <c r="P479" s="1"/>
      <c r="Q479" s="1"/>
      <c r="R479" s="3"/>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row>
    <row r="480" spans="2:45" ht="14.25" hidden="1" customHeight="1">
      <c r="B480" s="3"/>
      <c r="C480" s="1"/>
      <c r="D480" s="1"/>
      <c r="E480" s="1"/>
      <c r="F480" s="1"/>
      <c r="G480" s="1"/>
      <c r="H480" s="1"/>
      <c r="I480" s="1"/>
      <c r="J480" s="1"/>
      <c r="K480" s="1"/>
      <c r="L480" s="1"/>
      <c r="M480" s="1"/>
      <c r="N480" s="1"/>
      <c r="O480" s="1"/>
      <c r="P480" s="1"/>
      <c r="Q480" s="1"/>
      <c r="R480" s="3"/>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row>
    <row r="481" spans="2:45" ht="14.25" hidden="1" customHeight="1">
      <c r="B481" s="3"/>
      <c r="C481" s="1"/>
      <c r="D481" s="1"/>
      <c r="E481" s="1"/>
      <c r="F481" s="1"/>
      <c r="G481" s="1"/>
      <c r="H481" s="1"/>
      <c r="I481" s="1"/>
      <c r="J481" s="1"/>
      <c r="K481" s="1"/>
      <c r="L481" s="1"/>
      <c r="M481" s="1"/>
      <c r="N481" s="1"/>
      <c r="O481" s="1"/>
      <c r="P481" s="1"/>
      <c r="Q481" s="1"/>
      <c r="R481" s="3"/>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row>
    <row r="482" spans="2:45" ht="14.25" hidden="1" customHeight="1">
      <c r="B482" s="3"/>
      <c r="C482" s="1"/>
      <c r="D482" s="1"/>
      <c r="E482" s="1"/>
      <c r="F482" s="1"/>
      <c r="G482" s="1"/>
      <c r="H482" s="1"/>
      <c r="I482" s="1"/>
      <c r="J482" s="1"/>
      <c r="K482" s="1"/>
      <c r="L482" s="1"/>
      <c r="M482" s="1"/>
      <c r="N482" s="1"/>
      <c r="O482" s="1"/>
      <c r="P482" s="1"/>
      <c r="Q482" s="1"/>
      <c r="R482" s="3"/>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row>
    <row r="483" spans="2:45" ht="14.25" hidden="1" customHeight="1">
      <c r="B483" s="3"/>
      <c r="C483" s="1"/>
      <c r="D483" s="1"/>
      <c r="E483" s="1"/>
      <c r="F483" s="1"/>
      <c r="G483" s="1"/>
      <c r="H483" s="1"/>
      <c r="I483" s="1"/>
      <c r="J483" s="1"/>
      <c r="K483" s="1"/>
      <c r="L483" s="1"/>
      <c r="M483" s="1"/>
      <c r="N483" s="1"/>
      <c r="O483" s="1"/>
      <c r="P483" s="1"/>
      <c r="Q483" s="1"/>
      <c r="R483" s="3"/>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row>
    <row r="484" spans="2:45" ht="14.25" hidden="1" customHeight="1">
      <c r="B484" s="3"/>
      <c r="C484" s="1"/>
      <c r="D484" s="1"/>
      <c r="E484" s="1"/>
      <c r="F484" s="1"/>
      <c r="G484" s="1"/>
      <c r="H484" s="1"/>
      <c r="I484" s="1"/>
      <c r="J484" s="1"/>
      <c r="K484" s="1"/>
      <c r="L484" s="1"/>
      <c r="M484" s="1"/>
      <c r="N484" s="1"/>
      <c r="O484" s="1"/>
      <c r="P484" s="1"/>
      <c r="Q484" s="1"/>
      <c r="R484" s="3"/>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row>
    <row r="485" spans="2:45" ht="14.25" hidden="1" customHeight="1">
      <c r="B485" s="3"/>
      <c r="C485" s="1"/>
      <c r="D485" s="1"/>
      <c r="E485" s="1"/>
      <c r="F485" s="1"/>
      <c r="G485" s="1"/>
      <c r="H485" s="1"/>
      <c r="I485" s="1"/>
      <c r="J485" s="1"/>
      <c r="K485" s="1"/>
      <c r="L485" s="1"/>
      <c r="M485" s="1"/>
      <c r="N485" s="1"/>
      <c r="O485" s="1"/>
      <c r="P485" s="1"/>
      <c r="Q485" s="1"/>
      <c r="R485" s="3"/>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row>
    <row r="486" spans="2:45" ht="14.25" hidden="1" customHeight="1">
      <c r="B486" s="3"/>
      <c r="C486" s="1"/>
      <c r="D486" s="1"/>
      <c r="E486" s="1"/>
      <c r="F486" s="1"/>
      <c r="G486" s="1"/>
      <c r="H486" s="1"/>
      <c r="I486" s="1"/>
      <c r="J486" s="1"/>
      <c r="K486" s="1"/>
      <c r="L486" s="1"/>
      <c r="M486" s="1"/>
      <c r="N486" s="1"/>
      <c r="O486" s="1"/>
      <c r="P486" s="1"/>
      <c r="Q486" s="1"/>
      <c r="R486" s="3"/>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row>
    <row r="487" spans="2:45" ht="14.25" hidden="1" customHeight="1">
      <c r="B487" s="3"/>
      <c r="C487" s="1"/>
      <c r="D487" s="1"/>
      <c r="E487" s="1"/>
      <c r="F487" s="1"/>
      <c r="G487" s="1"/>
      <c r="H487" s="1"/>
      <c r="I487" s="1"/>
      <c r="J487" s="1"/>
      <c r="K487" s="1"/>
      <c r="L487" s="1"/>
      <c r="M487" s="1"/>
      <c r="N487" s="1"/>
      <c r="O487" s="1"/>
      <c r="P487" s="1"/>
      <c r="Q487" s="1"/>
      <c r="R487" s="3"/>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row>
    <row r="488" spans="2:45" ht="14.25" hidden="1" customHeight="1">
      <c r="B488" s="3"/>
      <c r="C488" s="1"/>
      <c r="D488" s="1"/>
      <c r="E488" s="1"/>
      <c r="F488" s="1"/>
      <c r="G488" s="1"/>
      <c r="H488" s="1"/>
      <c r="I488" s="1"/>
      <c r="J488" s="1"/>
      <c r="K488" s="1"/>
      <c r="L488" s="1"/>
      <c r="M488" s="1"/>
      <c r="N488" s="1"/>
      <c r="O488" s="1"/>
      <c r="P488" s="1"/>
      <c r="Q488" s="1"/>
      <c r="R488" s="3"/>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row>
    <row r="489" spans="2:45" ht="14.25" hidden="1" customHeight="1">
      <c r="B489" s="3"/>
      <c r="C489" s="1"/>
      <c r="D489" s="1"/>
      <c r="E489" s="1"/>
      <c r="F489" s="1"/>
      <c r="G489" s="1"/>
      <c r="H489" s="1"/>
      <c r="I489" s="1"/>
      <c r="J489" s="1"/>
      <c r="K489" s="1"/>
      <c r="L489" s="1"/>
      <c r="M489" s="1"/>
      <c r="N489" s="1"/>
      <c r="O489" s="1"/>
      <c r="P489" s="1"/>
      <c r="Q489" s="1"/>
      <c r="R489" s="3"/>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row>
    <row r="490" spans="2:45" ht="14.25" hidden="1" customHeight="1">
      <c r="B490" s="3"/>
      <c r="C490" s="1"/>
      <c r="D490" s="1"/>
      <c r="E490" s="1"/>
      <c r="F490" s="1"/>
      <c r="G490" s="1"/>
      <c r="H490" s="1"/>
      <c r="I490" s="1"/>
      <c r="J490" s="1"/>
      <c r="K490" s="1"/>
      <c r="L490" s="1"/>
      <c r="M490" s="1"/>
      <c r="N490" s="1"/>
      <c r="O490" s="1"/>
      <c r="P490" s="1"/>
      <c r="Q490" s="1"/>
      <c r="R490" s="3"/>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row>
    <row r="491" spans="2:45" ht="14.25" hidden="1" customHeight="1">
      <c r="B491" s="3"/>
      <c r="C491" s="1"/>
      <c r="D491" s="1"/>
      <c r="E491" s="1"/>
      <c r="F491" s="1"/>
      <c r="G491" s="1"/>
      <c r="H491" s="1"/>
      <c r="I491" s="1"/>
      <c r="J491" s="1"/>
      <c r="K491" s="1"/>
      <c r="L491" s="1"/>
      <c r="M491" s="1"/>
      <c r="N491" s="1"/>
      <c r="O491" s="1"/>
      <c r="P491" s="1"/>
      <c r="Q491" s="1"/>
      <c r="R491" s="3"/>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row>
    <row r="492" spans="2:45" ht="14.25" hidden="1" customHeight="1">
      <c r="B492" s="3"/>
      <c r="C492" s="1"/>
      <c r="D492" s="1"/>
      <c r="E492" s="1"/>
      <c r="F492" s="1"/>
      <c r="G492" s="1"/>
      <c r="H492" s="1"/>
      <c r="I492" s="1"/>
      <c r="J492" s="1"/>
      <c r="K492" s="1"/>
      <c r="L492" s="1"/>
      <c r="M492" s="1"/>
      <c r="N492" s="1"/>
      <c r="O492" s="1"/>
      <c r="P492" s="1"/>
      <c r="Q492" s="1"/>
      <c r="R492" s="3"/>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row>
    <row r="493" spans="2:45" ht="14.25" hidden="1" customHeight="1">
      <c r="B493" s="3"/>
      <c r="C493" s="1"/>
      <c r="D493" s="1"/>
      <c r="E493" s="1"/>
      <c r="F493" s="1"/>
      <c r="G493" s="1"/>
      <c r="H493" s="1"/>
      <c r="I493" s="1"/>
      <c r="J493" s="1"/>
      <c r="K493" s="1"/>
      <c r="L493" s="1"/>
      <c r="M493" s="1"/>
      <c r="N493" s="1"/>
      <c r="O493" s="1"/>
      <c r="P493" s="1"/>
      <c r="Q493" s="1"/>
      <c r="R493" s="3"/>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row>
    <row r="494" spans="2:45" ht="14.25" hidden="1" customHeight="1">
      <c r="B494" s="3"/>
      <c r="C494" s="1"/>
      <c r="D494" s="1"/>
      <c r="E494" s="1"/>
      <c r="F494" s="1"/>
      <c r="G494" s="1"/>
      <c r="H494" s="1"/>
      <c r="I494" s="1"/>
      <c r="J494" s="1"/>
      <c r="K494" s="1"/>
      <c r="L494" s="1"/>
      <c r="M494" s="1"/>
      <c r="N494" s="1"/>
      <c r="O494" s="1"/>
      <c r="P494" s="1"/>
      <c r="Q494" s="1"/>
      <c r="R494" s="3"/>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row>
    <row r="495" spans="2:45" ht="14.25" hidden="1" customHeight="1">
      <c r="B495" s="3"/>
      <c r="C495" s="1"/>
      <c r="D495" s="1"/>
      <c r="E495" s="1"/>
      <c r="F495" s="1"/>
      <c r="G495" s="1"/>
      <c r="H495" s="1"/>
      <c r="I495" s="1"/>
      <c r="J495" s="1"/>
      <c r="K495" s="1"/>
      <c r="L495" s="1"/>
      <c r="M495" s="1"/>
      <c r="N495" s="1"/>
      <c r="O495" s="1"/>
      <c r="P495" s="1"/>
      <c r="Q495" s="1"/>
      <c r="R495" s="3"/>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row>
    <row r="496" spans="2:45" ht="14.25" hidden="1" customHeight="1">
      <c r="B496" s="3"/>
      <c r="C496" s="1"/>
      <c r="D496" s="1"/>
      <c r="E496" s="1"/>
      <c r="F496" s="1"/>
      <c r="G496" s="1"/>
      <c r="H496" s="1"/>
      <c r="I496" s="1"/>
      <c r="J496" s="1"/>
      <c r="K496" s="1"/>
      <c r="L496" s="1"/>
      <c r="M496" s="1"/>
      <c r="N496" s="1"/>
      <c r="O496" s="1"/>
      <c r="P496" s="1"/>
      <c r="Q496" s="1"/>
      <c r="R496" s="3"/>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row>
    <row r="497" spans="2:45" ht="14.25" hidden="1" customHeight="1">
      <c r="B497" s="3"/>
      <c r="C497" s="1"/>
      <c r="D497" s="1"/>
      <c r="E497" s="1"/>
      <c r="F497" s="1"/>
      <c r="G497" s="1"/>
      <c r="H497" s="1"/>
      <c r="I497" s="1"/>
      <c r="J497" s="1"/>
      <c r="K497" s="1"/>
      <c r="L497" s="1"/>
      <c r="M497" s="1"/>
      <c r="N497" s="1"/>
      <c r="O497" s="1"/>
      <c r="P497" s="1"/>
      <c r="Q497" s="1"/>
      <c r="R497" s="3"/>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row>
    <row r="498" spans="2:45" ht="14.25" hidden="1" customHeight="1">
      <c r="B498" s="3"/>
      <c r="C498" s="1"/>
      <c r="D498" s="1"/>
      <c r="E498" s="1"/>
      <c r="F498" s="1"/>
      <c r="G498" s="1"/>
      <c r="H498" s="1"/>
      <c r="I498" s="1"/>
      <c r="J498" s="1"/>
      <c r="K498" s="1"/>
      <c r="L498" s="1"/>
      <c r="M498" s="1"/>
      <c r="N498" s="1"/>
      <c r="O498" s="1"/>
      <c r="P498" s="1"/>
      <c r="Q498" s="1"/>
      <c r="R498" s="3"/>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row>
    <row r="499" spans="2:45" ht="14.25" hidden="1" customHeight="1">
      <c r="B499" s="3"/>
      <c r="C499" s="1"/>
      <c r="D499" s="1"/>
      <c r="E499" s="1"/>
      <c r="F499" s="1"/>
      <c r="G499" s="1"/>
      <c r="H499" s="1"/>
      <c r="I499" s="1"/>
      <c r="J499" s="1"/>
      <c r="K499" s="1"/>
      <c r="L499" s="1"/>
      <c r="M499" s="1"/>
      <c r="N499" s="1"/>
      <c r="O499" s="1"/>
      <c r="P499" s="1"/>
      <c r="Q499" s="1"/>
      <c r="R499" s="3"/>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row>
    <row r="500" spans="2:45" ht="14.25" hidden="1" customHeight="1">
      <c r="B500" s="3"/>
      <c r="C500" s="1"/>
      <c r="D500" s="1"/>
      <c r="E500" s="1"/>
      <c r="F500" s="1"/>
      <c r="G500" s="1"/>
      <c r="H500" s="1"/>
      <c r="I500" s="1"/>
      <c r="J500" s="1"/>
      <c r="K500" s="1"/>
      <c r="L500" s="1"/>
      <c r="M500" s="1"/>
      <c r="N500" s="1"/>
      <c r="O500" s="1"/>
      <c r="P500" s="1"/>
      <c r="Q500" s="1"/>
      <c r="R500" s="3"/>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row>
    <row r="501" spans="2:45" ht="14.25" hidden="1" customHeight="1">
      <c r="B501" s="3"/>
      <c r="C501" s="1"/>
      <c r="D501" s="1"/>
      <c r="E501" s="1"/>
      <c r="F501" s="1"/>
      <c r="G501" s="1"/>
      <c r="H501" s="1"/>
      <c r="I501" s="1"/>
      <c r="J501" s="1"/>
      <c r="K501" s="1"/>
      <c r="L501" s="1"/>
      <c r="M501" s="1"/>
      <c r="N501" s="1"/>
      <c r="O501" s="1"/>
      <c r="P501" s="1"/>
      <c r="Q501" s="1"/>
      <c r="R501" s="3"/>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row>
    <row r="502" spans="2:45" ht="14.25" hidden="1" customHeight="1">
      <c r="B502" s="3"/>
      <c r="C502" s="1"/>
      <c r="D502" s="1"/>
      <c r="E502" s="1"/>
      <c r="F502" s="1"/>
      <c r="G502" s="1"/>
      <c r="H502" s="1"/>
      <c r="I502" s="1"/>
      <c r="J502" s="1"/>
      <c r="K502" s="1"/>
      <c r="L502" s="1"/>
      <c r="M502" s="1"/>
      <c r="N502" s="1"/>
      <c r="O502" s="1"/>
      <c r="P502" s="1"/>
      <c r="Q502" s="1"/>
      <c r="R502" s="3"/>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row>
    <row r="503" spans="2:45" ht="14.25" hidden="1" customHeight="1">
      <c r="B503" s="3"/>
      <c r="C503" s="1"/>
      <c r="D503" s="1"/>
      <c r="E503" s="1"/>
      <c r="F503" s="1"/>
      <c r="G503" s="1"/>
      <c r="H503" s="1"/>
      <c r="I503" s="1"/>
      <c r="J503" s="1"/>
      <c r="K503" s="1"/>
      <c r="L503" s="1"/>
      <c r="M503" s="1"/>
      <c r="N503" s="1"/>
      <c r="O503" s="1"/>
      <c r="P503" s="1"/>
      <c r="Q503" s="1"/>
      <c r="R503" s="3"/>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row>
    <row r="504" spans="2:45" ht="14.25" hidden="1" customHeight="1">
      <c r="B504" s="3"/>
      <c r="C504" s="1"/>
      <c r="D504" s="1"/>
      <c r="E504" s="1"/>
      <c r="F504" s="1"/>
      <c r="G504" s="1"/>
      <c r="H504" s="1"/>
      <c r="I504" s="1"/>
      <c r="J504" s="1"/>
      <c r="K504" s="1"/>
      <c r="L504" s="1"/>
      <c r="M504" s="1"/>
      <c r="N504" s="1"/>
      <c r="O504" s="1"/>
      <c r="P504" s="1"/>
      <c r="Q504" s="1"/>
      <c r="R504" s="3"/>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row>
    <row r="505" spans="2:45" ht="14.25" hidden="1" customHeight="1">
      <c r="B505" s="3"/>
      <c r="C505" s="1"/>
      <c r="D505" s="1"/>
      <c r="E505" s="1"/>
      <c r="F505" s="1"/>
      <c r="G505" s="1"/>
      <c r="H505" s="1"/>
      <c r="I505" s="1"/>
      <c r="J505" s="1"/>
      <c r="K505" s="1"/>
      <c r="L505" s="1"/>
      <c r="M505" s="1"/>
      <c r="N505" s="1"/>
      <c r="O505" s="1"/>
      <c r="P505" s="1"/>
      <c r="Q505" s="1"/>
      <c r="R505" s="3"/>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row>
    <row r="506" spans="2:45" ht="14.25" hidden="1" customHeight="1">
      <c r="B506" s="3"/>
      <c r="C506" s="1"/>
      <c r="D506" s="1"/>
      <c r="E506" s="1"/>
      <c r="F506" s="1"/>
      <c r="G506" s="1"/>
      <c r="H506" s="1"/>
      <c r="I506" s="1"/>
      <c r="J506" s="1"/>
      <c r="K506" s="1"/>
      <c r="L506" s="1"/>
      <c r="M506" s="1"/>
      <c r="N506" s="1"/>
      <c r="O506" s="1"/>
      <c r="P506" s="1"/>
      <c r="Q506" s="1"/>
      <c r="R506" s="3"/>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row>
    <row r="507" spans="2:45" ht="14.25" hidden="1" customHeight="1">
      <c r="B507" s="3"/>
      <c r="C507" s="1"/>
      <c r="D507" s="1"/>
      <c r="E507" s="1"/>
      <c r="F507" s="1"/>
      <c r="G507" s="1"/>
      <c r="H507" s="1"/>
      <c r="I507" s="1"/>
      <c r="J507" s="1"/>
      <c r="K507" s="1"/>
      <c r="L507" s="1"/>
      <c r="M507" s="1"/>
      <c r="N507" s="1"/>
      <c r="O507" s="1"/>
      <c r="P507" s="1"/>
      <c r="Q507" s="1"/>
      <c r="R507" s="3"/>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row>
    <row r="508" spans="2:45" ht="14.25" hidden="1" customHeight="1">
      <c r="B508" s="3"/>
      <c r="C508" s="1"/>
      <c r="D508" s="1"/>
      <c r="E508" s="1"/>
      <c r="F508" s="1"/>
      <c r="G508" s="1"/>
      <c r="H508" s="1"/>
      <c r="I508" s="1"/>
      <c r="J508" s="1"/>
      <c r="K508" s="1"/>
      <c r="L508" s="1"/>
      <c r="M508" s="1"/>
      <c r="N508" s="1"/>
      <c r="O508" s="1"/>
      <c r="P508" s="1"/>
      <c r="Q508" s="1"/>
      <c r="R508" s="3"/>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row>
    <row r="509" spans="2:45" ht="14.25" hidden="1" customHeight="1">
      <c r="B509" s="3"/>
      <c r="C509" s="1"/>
      <c r="D509" s="1"/>
      <c r="E509" s="1"/>
      <c r="F509" s="1"/>
      <c r="G509" s="1"/>
      <c r="H509" s="1"/>
      <c r="I509" s="1"/>
      <c r="J509" s="1"/>
      <c r="K509" s="1"/>
      <c r="L509" s="1"/>
      <c r="M509" s="1"/>
      <c r="N509" s="1"/>
      <c r="O509" s="1"/>
      <c r="P509" s="1"/>
      <c r="Q509" s="1"/>
      <c r="R509" s="3"/>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row>
    <row r="510" spans="2:45" ht="14.25" hidden="1" customHeight="1">
      <c r="B510" s="3"/>
      <c r="C510" s="1"/>
      <c r="D510" s="1"/>
      <c r="E510" s="1"/>
      <c r="F510" s="1"/>
      <c r="G510" s="1"/>
      <c r="H510" s="1"/>
      <c r="I510" s="1"/>
      <c r="J510" s="1"/>
      <c r="K510" s="1"/>
      <c r="L510" s="1"/>
      <c r="M510" s="1"/>
      <c r="N510" s="1"/>
      <c r="O510" s="1"/>
      <c r="P510" s="1"/>
      <c r="Q510" s="1"/>
      <c r="R510" s="3"/>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row>
    <row r="511" spans="2:45" ht="14.25" hidden="1" customHeight="1">
      <c r="B511" s="3"/>
      <c r="C511" s="1"/>
      <c r="D511" s="1"/>
      <c r="E511" s="1"/>
      <c r="F511" s="1"/>
      <c r="G511" s="1"/>
      <c r="H511" s="1"/>
      <c r="I511" s="1"/>
      <c r="J511" s="1"/>
      <c r="K511" s="1"/>
      <c r="L511" s="1"/>
      <c r="M511" s="1"/>
      <c r="N511" s="1"/>
      <c r="O511" s="1"/>
      <c r="P511" s="1"/>
      <c r="Q511" s="1"/>
      <c r="R511" s="3"/>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row>
    <row r="512" spans="2:45" ht="14.25" hidden="1" customHeight="1">
      <c r="B512" s="3"/>
      <c r="C512" s="1"/>
      <c r="D512" s="1"/>
      <c r="E512" s="1"/>
      <c r="F512" s="1"/>
      <c r="G512" s="1"/>
      <c r="H512" s="1"/>
      <c r="I512" s="1"/>
      <c r="J512" s="1"/>
      <c r="K512" s="1"/>
      <c r="L512" s="1"/>
      <c r="M512" s="1"/>
      <c r="N512" s="1"/>
      <c r="O512" s="1"/>
      <c r="P512" s="1"/>
      <c r="Q512" s="1"/>
      <c r="R512" s="3"/>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row>
    <row r="513" spans="2:45" ht="14.25" hidden="1" customHeight="1">
      <c r="B513" s="3"/>
      <c r="C513" s="1"/>
      <c r="D513" s="1"/>
      <c r="E513" s="1"/>
      <c r="F513" s="1"/>
      <c r="G513" s="1"/>
      <c r="H513" s="1"/>
      <c r="I513" s="1"/>
      <c r="J513" s="1"/>
      <c r="K513" s="1"/>
      <c r="L513" s="1"/>
      <c r="M513" s="1"/>
      <c r="N513" s="1"/>
      <c r="O513" s="1"/>
      <c r="P513" s="1"/>
      <c r="Q513" s="1"/>
      <c r="R513" s="3"/>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row>
    <row r="514" spans="2:45" ht="14.25" hidden="1" customHeight="1">
      <c r="B514" s="3"/>
      <c r="C514" s="1"/>
      <c r="D514" s="1"/>
      <c r="E514" s="1"/>
      <c r="F514" s="1"/>
      <c r="G514" s="1"/>
      <c r="H514" s="1"/>
      <c r="I514" s="1"/>
      <c r="J514" s="1"/>
      <c r="K514" s="1"/>
      <c r="L514" s="1"/>
      <c r="M514" s="1"/>
      <c r="N514" s="1"/>
      <c r="O514" s="1"/>
      <c r="P514" s="1"/>
      <c r="Q514" s="1"/>
      <c r="R514" s="3"/>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row>
    <row r="515" spans="2:45" ht="14.25" hidden="1" customHeight="1">
      <c r="B515" s="3"/>
      <c r="C515" s="1"/>
      <c r="D515" s="1"/>
      <c r="E515" s="1"/>
      <c r="F515" s="1"/>
      <c r="G515" s="1"/>
      <c r="H515" s="1"/>
      <c r="I515" s="1"/>
      <c r="J515" s="1"/>
      <c r="K515" s="1"/>
      <c r="L515" s="1"/>
      <c r="M515" s="1"/>
      <c r="N515" s="1"/>
      <c r="O515" s="1"/>
      <c r="P515" s="1"/>
      <c r="Q515" s="1"/>
      <c r="R515" s="3"/>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row>
    <row r="516" spans="2:45" ht="14.25" hidden="1" customHeight="1">
      <c r="B516" s="3"/>
      <c r="C516" s="1"/>
      <c r="D516" s="1"/>
      <c r="E516" s="1"/>
      <c r="F516" s="1"/>
      <c r="G516" s="1"/>
      <c r="H516" s="1"/>
      <c r="I516" s="1"/>
      <c r="J516" s="1"/>
      <c r="K516" s="1"/>
      <c r="L516" s="1"/>
      <c r="M516" s="1"/>
      <c r="N516" s="1"/>
      <c r="O516" s="1"/>
      <c r="P516" s="1"/>
      <c r="Q516" s="1"/>
      <c r="R516" s="3"/>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row>
    <row r="517" spans="2:45" ht="14.25" hidden="1" customHeight="1">
      <c r="B517" s="3"/>
      <c r="C517" s="1"/>
      <c r="D517" s="1"/>
      <c r="E517" s="1"/>
      <c r="F517" s="1"/>
      <c r="G517" s="1"/>
      <c r="H517" s="1"/>
      <c r="I517" s="1"/>
      <c r="J517" s="1"/>
      <c r="K517" s="1"/>
      <c r="L517" s="1"/>
      <c r="M517" s="1"/>
      <c r="N517" s="1"/>
      <c r="O517" s="1"/>
      <c r="P517" s="1"/>
      <c r="Q517" s="1"/>
      <c r="R517" s="3"/>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row>
    <row r="518" spans="2:45" ht="14.25" hidden="1" customHeight="1">
      <c r="B518" s="3"/>
      <c r="C518" s="1"/>
      <c r="D518" s="1"/>
      <c r="E518" s="1"/>
      <c r="F518" s="1"/>
      <c r="G518" s="1"/>
      <c r="H518" s="1"/>
      <c r="I518" s="1"/>
      <c r="J518" s="1"/>
      <c r="K518" s="1"/>
      <c r="L518" s="1"/>
      <c r="M518" s="1"/>
      <c r="N518" s="1"/>
      <c r="O518" s="1"/>
      <c r="P518" s="1"/>
      <c r="Q518" s="1"/>
      <c r="R518" s="3"/>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row>
    <row r="519" spans="2:45" ht="14.25" hidden="1" customHeight="1">
      <c r="B519" s="3"/>
      <c r="C519" s="1"/>
      <c r="D519" s="1"/>
      <c r="E519" s="1"/>
      <c r="F519" s="1"/>
      <c r="G519" s="1"/>
      <c r="H519" s="1"/>
      <c r="I519" s="1"/>
      <c r="J519" s="1"/>
      <c r="K519" s="1"/>
      <c r="L519" s="1"/>
      <c r="M519" s="1"/>
      <c r="N519" s="1"/>
      <c r="O519" s="1"/>
      <c r="P519" s="1"/>
      <c r="Q519" s="1"/>
      <c r="R519" s="3"/>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row>
    <row r="520" spans="2:45" ht="14.25" hidden="1" customHeight="1">
      <c r="B520" s="3"/>
      <c r="C520" s="1"/>
      <c r="D520" s="1"/>
      <c r="E520" s="1"/>
      <c r="F520" s="1"/>
      <c r="G520" s="1"/>
      <c r="H520" s="1"/>
      <c r="I520" s="1"/>
      <c r="J520" s="1"/>
      <c r="K520" s="1"/>
      <c r="L520" s="1"/>
      <c r="M520" s="1"/>
      <c r="N520" s="1"/>
      <c r="O520" s="1"/>
      <c r="P520" s="1"/>
      <c r="Q520" s="1"/>
      <c r="R520" s="3"/>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row>
    <row r="521" spans="2:45" ht="14.25" hidden="1" customHeight="1">
      <c r="B521" s="3"/>
      <c r="C521" s="1"/>
      <c r="D521" s="1"/>
      <c r="E521" s="1"/>
      <c r="F521" s="1"/>
      <c r="G521" s="1"/>
      <c r="H521" s="1"/>
      <c r="I521" s="1"/>
      <c r="J521" s="1"/>
      <c r="K521" s="1"/>
      <c r="L521" s="1"/>
      <c r="M521" s="1"/>
      <c r="N521" s="1"/>
      <c r="O521" s="1"/>
      <c r="P521" s="1"/>
      <c r="Q521" s="1"/>
      <c r="R521" s="3"/>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row>
    <row r="522" spans="2:45" ht="14.25" hidden="1" customHeight="1">
      <c r="B522" s="3"/>
      <c r="C522" s="1"/>
      <c r="D522" s="1"/>
      <c r="E522" s="1"/>
      <c r="F522" s="1"/>
      <c r="G522" s="1"/>
      <c r="H522" s="1"/>
      <c r="I522" s="1"/>
      <c r="J522" s="1"/>
      <c r="K522" s="1"/>
      <c r="L522" s="1"/>
      <c r="M522" s="1"/>
      <c r="N522" s="1"/>
      <c r="O522" s="1"/>
      <c r="P522" s="1"/>
      <c r="Q522" s="1"/>
      <c r="R522" s="3"/>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row>
    <row r="523" spans="2:45" ht="14.25" hidden="1" customHeight="1">
      <c r="B523" s="3"/>
      <c r="C523" s="1"/>
      <c r="D523" s="1"/>
      <c r="E523" s="1"/>
      <c r="F523" s="1"/>
      <c r="G523" s="1"/>
      <c r="H523" s="1"/>
      <c r="I523" s="1"/>
      <c r="J523" s="1"/>
      <c r="K523" s="1"/>
      <c r="L523" s="1"/>
      <c r="M523" s="1"/>
      <c r="N523" s="1"/>
      <c r="O523" s="1"/>
      <c r="P523" s="1"/>
      <c r="Q523" s="1"/>
      <c r="R523" s="3"/>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row>
    <row r="524" spans="2:45" ht="14.25" hidden="1" customHeight="1">
      <c r="B524" s="3"/>
      <c r="C524" s="1"/>
      <c r="D524" s="1"/>
      <c r="E524" s="1"/>
      <c r="F524" s="1"/>
      <c r="G524" s="1"/>
      <c r="H524" s="1"/>
      <c r="I524" s="1"/>
      <c r="J524" s="1"/>
      <c r="K524" s="1"/>
      <c r="L524" s="1"/>
      <c r="M524" s="1"/>
      <c r="N524" s="1"/>
      <c r="O524" s="1"/>
      <c r="P524" s="1"/>
      <c r="Q524" s="1"/>
      <c r="R524" s="3"/>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row>
    <row r="525" spans="2:45" ht="14.25" hidden="1" customHeight="1">
      <c r="B525" s="3"/>
      <c r="C525" s="1"/>
      <c r="D525" s="1"/>
      <c r="E525" s="1"/>
      <c r="F525" s="1"/>
      <c r="G525" s="1"/>
      <c r="H525" s="1"/>
      <c r="I525" s="1"/>
      <c r="J525" s="1"/>
      <c r="K525" s="1"/>
      <c r="L525" s="1"/>
      <c r="M525" s="1"/>
      <c r="N525" s="1"/>
      <c r="O525" s="1"/>
      <c r="P525" s="1"/>
      <c r="Q525" s="1"/>
      <c r="R525" s="3"/>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row>
    <row r="526" spans="2:45" ht="14.25" hidden="1" customHeight="1">
      <c r="B526" s="3"/>
      <c r="C526" s="1"/>
      <c r="D526" s="1"/>
      <c r="E526" s="1"/>
      <c r="F526" s="1"/>
      <c r="G526" s="1"/>
      <c r="H526" s="1"/>
      <c r="I526" s="1"/>
      <c r="J526" s="1"/>
      <c r="K526" s="1"/>
      <c r="L526" s="1"/>
      <c r="M526" s="1"/>
      <c r="N526" s="1"/>
      <c r="O526" s="1"/>
      <c r="P526" s="1"/>
      <c r="Q526" s="1"/>
      <c r="R526" s="3"/>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row>
    <row r="527" spans="2:45" ht="14.25" hidden="1" customHeight="1">
      <c r="B527" s="3"/>
      <c r="C527" s="1"/>
      <c r="D527" s="1"/>
      <c r="E527" s="1"/>
      <c r="F527" s="1"/>
      <c r="G527" s="1"/>
      <c r="H527" s="1"/>
      <c r="I527" s="1"/>
      <c r="J527" s="1"/>
      <c r="K527" s="1"/>
      <c r="L527" s="1"/>
      <c r="M527" s="1"/>
      <c r="N527" s="1"/>
      <c r="O527" s="1"/>
      <c r="P527" s="1"/>
      <c r="Q527" s="1"/>
      <c r="R527" s="3"/>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row>
    <row r="528" spans="2:45" ht="14.25" hidden="1" customHeight="1">
      <c r="B528" s="3"/>
      <c r="C528" s="1"/>
      <c r="D528" s="1"/>
      <c r="E528" s="1"/>
      <c r="F528" s="1"/>
      <c r="G528" s="1"/>
      <c r="H528" s="1"/>
      <c r="I528" s="1"/>
      <c r="J528" s="1"/>
      <c r="K528" s="1"/>
      <c r="L528" s="1"/>
      <c r="M528" s="1"/>
      <c r="N528" s="1"/>
      <c r="O528" s="1"/>
      <c r="P528" s="1"/>
      <c r="Q528" s="1"/>
      <c r="R528" s="3"/>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row>
    <row r="529" spans="2:45" ht="14.25" hidden="1" customHeight="1">
      <c r="B529" s="3"/>
      <c r="C529" s="1"/>
      <c r="D529" s="1"/>
      <c r="E529" s="1"/>
      <c r="F529" s="1"/>
      <c r="G529" s="1"/>
      <c r="H529" s="1"/>
      <c r="I529" s="1"/>
      <c r="J529" s="1"/>
      <c r="K529" s="1"/>
      <c r="L529" s="1"/>
      <c r="M529" s="1"/>
      <c r="N529" s="1"/>
      <c r="O529" s="1"/>
      <c r="P529" s="1"/>
      <c r="Q529" s="1"/>
      <c r="R529" s="3"/>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row>
    <row r="530" spans="2:45" ht="14.25" hidden="1" customHeight="1">
      <c r="B530" s="3"/>
      <c r="C530" s="1"/>
      <c r="D530" s="1"/>
      <c r="E530" s="1"/>
      <c r="F530" s="1"/>
      <c r="G530" s="1"/>
      <c r="H530" s="1"/>
      <c r="I530" s="1"/>
      <c r="J530" s="1"/>
      <c r="K530" s="1"/>
      <c r="L530" s="1"/>
      <c r="M530" s="1"/>
      <c r="N530" s="1"/>
      <c r="O530" s="1"/>
      <c r="P530" s="1"/>
      <c r="Q530" s="1"/>
      <c r="R530" s="3"/>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row>
    <row r="531" spans="2:45" ht="14.25" hidden="1" customHeight="1">
      <c r="B531" s="3"/>
      <c r="C531" s="1"/>
      <c r="D531" s="1"/>
      <c r="E531" s="1"/>
      <c r="F531" s="1"/>
      <c r="G531" s="1"/>
      <c r="H531" s="1"/>
      <c r="I531" s="1"/>
      <c r="J531" s="1"/>
      <c r="K531" s="1"/>
      <c r="L531" s="1"/>
      <c r="M531" s="1"/>
      <c r="N531" s="1"/>
      <c r="O531" s="1"/>
      <c r="P531" s="1"/>
      <c r="Q531" s="1"/>
      <c r="R531" s="3"/>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row>
    <row r="532" spans="2:45" ht="14.25" hidden="1" customHeight="1">
      <c r="B532" s="3"/>
      <c r="C532" s="1"/>
      <c r="D532" s="1"/>
      <c r="E532" s="1"/>
      <c r="F532" s="1"/>
      <c r="G532" s="1"/>
      <c r="H532" s="1"/>
      <c r="I532" s="1"/>
      <c r="J532" s="1"/>
      <c r="K532" s="1"/>
      <c r="L532" s="1"/>
      <c r="M532" s="1"/>
      <c r="N532" s="1"/>
      <c r="O532" s="1"/>
      <c r="P532" s="1"/>
      <c r="Q532" s="1"/>
      <c r="R532" s="3"/>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row>
    <row r="533" spans="2:45" ht="14.25" hidden="1" customHeight="1">
      <c r="B533" s="3"/>
      <c r="C533" s="1"/>
      <c r="D533" s="1"/>
      <c r="E533" s="1"/>
      <c r="F533" s="1"/>
      <c r="G533" s="1"/>
      <c r="H533" s="1"/>
      <c r="I533" s="1"/>
      <c r="J533" s="1"/>
      <c r="K533" s="1"/>
      <c r="L533" s="1"/>
      <c r="M533" s="1"/>
      <c r="N533" s="1"/>
      <c r="O533" s="1"/>
      <c r="P533" s="1"/>
      <c r="Q533" s="1"/>
      <c r="R533" s="3"/>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row>
    <row r="534" spans="2:45" ht="14.25" hidden="1" customHeight="1">
      <c r="B534" s="3"/>
      <c r="C534" s="1"/>
      <c r="D534" s="1"/>
      <c r="E534" s="1"/>
      <c r="F534" s="1"/>
      <c r="G534" s="1"/>
      <c r="H534" s="1"/>
      <c r="I534" s="1"/>
      <c r="J534" s="1"/>
      <c r="K534" s="1"/>
      <c r="L534" s="1"/>
      <c r="M534" s="1"/>
      <c r="N534" s="1"/>
      <c r="O534" s="1"/>
      <c r="P534" s="1"/>
      <c r="Q534" s="1"/>
      <c r="R534" s="3"/>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row>
    <row r="535" spans="2:45" ht="14.25" hidden="1" customHeight="1">
      <c r="B535" s="3"/>
      <c r="C535" s="1"/>
      <c r="D535" s="1"/>
      <c r="E535" s="1"/>
      <c r="F535" s="1"/>
      <c r="G535" s="1"/>
      <c r="H535" s="1"/>
      <c r="I535" s="1"/>
      <c r="J535" s="1"/>
      <c r="K535" s="1"/>
      <c r="L535" s="1"/>
      <c r="M535" s="1"/>
      <c r="N535" s="1"/>
      <c r="O535" s="1"/>
      <c r="P535" s="1"/>
      <c r="Q535" s="1"/>
      <c r="R535" s="3"/>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row>
    <row r="536" spans="2:45" ht="14.25" hidden="1" customHeight="1">
      <c r="B536" s="3"/>
      <c r="C536" s="1"/>
      <c r="D536" s="1"/>
      <c r="E536" s="1"/>
      <c r="F536" s="1"/>
      <c r="G536" s="1"/>
      <c r="H536" s="1"/>
      <c r="I536" s="1"/>
      <c r="J536" s="1"/>
      <c r="K536" s="1"/>
      <c r="L536" s="1"/>
      <c r="M536" s="1"/>
      <c r="N536" s="1"/>
      <c r="O536" s="1"/>
      <c r="P536" s="1"/>
      <c r="Q536" s="1"/>
      <c r="R536" s="3"/>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row>
    <row r="537" spans="2:45" ht="14.25" hidden="1" customHeight="1">
      <c r="B537" s="3"/>
      <c r="C537" s="1"/>
      <c r="D537" s="1"/>
      <c r="E537" s="1"/>
      <c r="F537" s="1"/>
      <c r="G537" s="1"/>
      <c r="H537" s="1"/>
      <c r="I537" s="1"/>
      <c r="J537" s="1"/>
      <c r="K537" s="1"/>
      <c r="L537" s="1"/>
      <c r="M537" s="1"/>
      <c r="N537" s="1"/>
      <c r="O537" s="1"/>
      <c r="P537" s="1"/>
      <c r="Q537" s="1"/>
      <c r="R537" s="3"/>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row>
    <row r="538" spans="2:45" ht="14.25" hidden="1" customHeight="1">
      <c r="B538" s="3"/>
      <c r="C538" s="1"/>
      <c r="D538" s="1"/>
      <c r="E538" s="1"/>
      <c r="F538" s="1"/>
      <c r="G538" s="1"/>
      <c r="H538" s="1"/>
      <c r="I538" s="1"/>
      <c r="J538" s="1"/>
      <c r="K538" s="1"/>
      <c r="L538" s="1"/>
      <c r="M538" s="1"/>
      <c r="N538" s="1"/>
      <c r="O538" s="1"/>
      <c r="P538" s="1"/>
      <c r="Q538" s="1"/>
      <c r="R538" s="3"/>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row>
    <row r="539" spans="2:45" ht="14.25" hidden="1" customHeight="1">
      <c r="B539" s="3"/>
      <c r="C539" s="1"/>
      <c r="D539" s="1"/>
      <c r="E539" s="1"/>
      <c r="F539" s="1"/>
      <c r="G539" s="1"/>
      <c r="H539" s="1"/>
      <c r="I539" s="1"/>
      <c r="J539" s="1"/>
      <c r="K539" s="1"/>
      <c r="L539" s="1"/>
      <c r="M539" s="1"/>
      <c r="N539" s="1"/>
      <c r="O539" s="1"/>
      <c r="P539" s="1"/>
      <c r="Q539" s="1"/>
      <c r="R539" s="3"/>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row>
    <row r="540" spans="2:45" ht="14.25" hidden="1" customHeight="1">
      <c r="B540" s="3"/>
      <c r="C540" s="1"/>
      <c r="D540" s="1"/>
      <c r="E540" s="1"/>
      <c r="F540" s="1"/>
      <c r="G540" s="1"/>
      <c r="H540" s="1"/>
      <c r="I540" s="1"/>
      <c r="J540" s="1"/>
      <c r="K540" s="1"/>
      <c r="L540" s="1"/>
      <c r="M540" s="1"/>
      <c r="N540" s="1"/>
      <c r="O540" s="1"/>
      <c r="P540" s="1"/>
      <c r="Q540" s="1"/>
      <c r="R540" s="3"/>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row>
    <row r="541" spans="2:45" ht="14.25" hidden="1" customHeight="1">
      <c r="B541" s="3"/>
      <c r="C541" s="1"/>
      <c r="D541" s="1"/>
      <c r="E541" s="1"/>
      <c r="F541" s="1"/>
      <c r="G541" s="1"/>
      <c r="H541" s="1"/>
      <c r="I541" s="1"/>
      <c r="J541" s="1"/>
      <c r="K541" s="1"/>
      <c r="L541" s="1"/>
      <c r="M541" s="1"/>
      <c r="N541" s="1"/>
      <c r="O541" s="1"/>
      <c r="P541" s="1"/>
      <c r="Q541" s="1"/>
      <c r="R541" s="3"/>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row>
    <row r="542" spans="2:45" ht="14.25" hidden="1" customHeight="1">
      <c r="B542" s="3"/>
      <c r="C542" s="1"/>
      <c r="D542" s="1"/>
      <c r="E542" s="1"/>
      <c r="F542" s="1"/>
      <c r="G542" s="1"/>
      <c r="H542" s="1"/>
      <c r="I542" s="1"/>
      <c r="J542" s="1"/>
      <c r="K542" s="1"/>
      <c r="L542" s="1"/>
      <c r="M542" s="1"/>
      <c r="N542" s="1"/>
      <c r="O542" s="1"/>
      <c r="P542" s="1"/>
      <c r="Q542" s="1"/>
      <c r="R542" s="3"/>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row>
    <row r="543" spans="2:45" ht="14.25" hidden="1" customHeight="1">
      <c r="B543" s="3"/>
      <c r="C543" s="1"/>
      <c r="D543" s="1"/>
      <c r="E543" s="1"/>
      <c r="F543" s="1"/>
      <c r="G543" s="1"/>
      <c r="H543" s="1"/>
      <c r="I543" s="1"/>
      <c r="J543" s="1"/>
      <c r="K543" s="1"/>
      <c r="L543" s="1"/>
      <c r="M543" s="1"/>
      <c r="N543" s="1"/>
      <c r="O543" s="1"/>
      <c r="P543" s="1"/>
      <c r="Q543" s="1"/>
      <c r="R543" s="3"/>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row>
    <row r="544" spans="2:45" ht="14.25" hidden="1" customHeight="1">
      <c r="B544" s="3"/>
      <c r="C544" s="1"/>
      <c r="D544" s="1"/>
      <c r="E544" s="1"/>
      <c r="F544" s="1"/>
      <c r="G544" s="1"/>
      <c r="H544" s="1"/>
      <c r="I544" s="1"/>
      <c r="J544" s="1"/>
      <c r="K544" s="1"/>
      <c r="L544" s="1"/>
      <c r="M544" s="1"/>
      <c r="N544" s="1"/>
      <c r="O544" s="1"/>
      <c r="P544" s="1"/>
      <c r="Q544" s="1"/>
      <c r="R544" s="3"/>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row>
    <row r="545" spans="2:45" ht="14.25" hidden="1" customHeight="1">
      <c r="B545" s="3"/>
      <c r="C545" s="1"/>
      <c r="D545" s="1"/>
      <c r="E545" s="1"/>
      <c r="F545" s="1"/>
      <c r="G545" s="1"/>
      <c r="H545" s="1"/>
      <c r="I545" s="1"/>
      <c r="J545" s="1"/>
      <c r="K545" s="1"/>
      <c r="L545" s="1"/>
      <c r="M545" s="1"/>
      <c r="N545" s="1"/>
      <c r="O545" s="1"/>
      <c r="P545" s="1"/>
      <c r="Q545" s="1"/>
      <c r="R545" s="3"/>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row>
    <row r="546" spans="2:45" ht="14.25" hidden="1" customHeight="1">
      <c r="B546" s="3"/>
      <c r="C546" s="1"/>
      <c r="D546" s="1"/>
      <c r="E546" s="1"/>
      <c r="F546" s="1"/>
      <c r="G546" s="1"/>
      <c r="H546" s="1"/>
      <c r="I546" s="1"/>
      <c r="J546" s="1"/>
      <c r="K546" s="1"/>
      <c r="L546" s="1"/>
      <c r="M546" s="1"/>
      <c r="N546" s="1"/>
      <c r="O546" s="1"/>
      <c r="P546" s="1"/>
      <c r="Q546" s="1"/>
      <c r="R546" s="3"/>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row>
    <row r="547" spans="2:45" ht="14.25" hidden="1" customHeight="1">
      <c r="B547" s="3"/>
      <c r="C547" s="1"/>
      <c r="D547" s="1"/>
      <c r="E547" s="1"/>
      <c r="F547" s="1"/>
      <c r="G547" s="1"/>
      <c r="H547" s="1"/>
      <c r="I547" s="1"/>
      <c r="J547" s="1"/>
      <c r="K547" s="1"/>
      <c r="L547" s="1"/>
      <c r="M547" s="1"/>
      <c r="N547" s="1"/>
      <c r="O547" s="1"/>
      <c r="P547" s="1"/>
      <c r="Q547" s="1"/>
      <c r="R547" s="3"/>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row>
    <row r="548" spans="2:45" ht="14.25" hidden="1" customHeight="1">
      <c r="B548" s="3"/>
      <c r="C548" s="1"/>
      <c r="D548" s="1"/>
      <c r="E548" s="1"/>
      <c r="F548" s="1"/>
      <c r="G548" s="1"/>
      <c r="H548" s="1"/>
      <c r="I548" s="1"/>
      <c r="J548" s="1"/>
      <c r="K548" s="1"/>
      <c r="L548" s="1"/>
      <c r="M548" s="1"/>
      <c r="N548" s="1"/>
      <c r="O548" s="1"/>
      <c r="P548" s="1"/>
      <c r="Q548" s="1"/>
      <c r="R548" s="3"/>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row>
    <row r="549" spans="2:45" ht="14.25" hidden="1" customHeight="1">
      <c r="B549" s="3"/>
      <c r="C549" s="1"/>
      <c r="D549" s="1"/>
      <c r="E549" s="1"/>
      <c r="F549" s="1"/>
      <c r="G549" s="1"/>
      <c r="H549" s="1"/>
      <c r="I549" s="1"/>
      <c r="J549" s="1"/>
      <c r="K549" s="1"/>
      <c r="L549" s="1"/>
      <c r="M549" s="1"/>
      <c r="N549" s="1"/>
      <c r="O549" s="1"/>
      <c r="P549" s="1"/>
      <c r="Q549" s="1"/>
      <c r="R549" s="3"/>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row>
    <row r="550" spans="2:45" ht="14.25" hidden="1" customHeight="1">
      <c r="B550" s="3"/>
      <c r="C550" s="1"/>
      <c r="D550" s="1"/>
      <c r="E550" s="1"/>
      <c r="F550" s="1"/>
      <c r="G550" s="1"/>
      <c r="H550" s="1"/>
      <c r="I550" s="1"/>
      <c r="J550" s="1"/>
      <c r="K550" s="1"/>
      <c r="L550" s="1"/>
      <c r="M550" s="1"/>
      <c r="N550" s="1"/>
      <c r="O550" s="1"/>
      <c r="P550" s="1"/>
      <c r="Q550" s="1"/>
      <c r="R550" s="3"/>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row>
    <row r="551" spans="2:45" ht="14.25" hidden="1" customHeight="1">
      <c r="B551" s="3"/>
      <c r="C551" s="1"/>
      <c r="D551" s="1"/>
      <c r="E551" s="1"/>
      <c r="F551" s="1"/>
      <c r="G551" s="1"/>
      <c r="H551" s="1"/>
      <c r="I551" s="1"/>
      <c r="J551" s="1"/>
      <c r="K551" s="1"/>
      <c r="L551" s="1"/>
      <c r="M551" s="1"/>
      <c r="N551" s="1"/>
      <c r="O551" s="1"/>
      <c r="P551" s="1"/>
      <c r="Q551" s="1"/>
      <c r="R551" s="3"/>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row>
    <row r="552" spans="2:45" ht="14.25" hidden="1" customHeight="1">
      <c r="B552" s="3"/>
      <c r="C552" s="1"/>
      <c r="D552" s="1"/>
      <c r="E552" s="1"/>
      <c r="F552" s="1"/>
      <c r="G552" s="1"/>
      <c r="H552" s="1"/>
      <c r="I552" s="1"/>
      <c r="J552" s="1"/>
      <c r="K552" s="1"/>
      <c r="L552" s="1"/>
      <c r="M552" s="1"/>
      <c r="N552" s="1"/>
      <c r="O552" s="1"/>
      <c r="P552" s="1"/>
      <c r="Q552" s="1"/>
      <c r="R552" s="3"/>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row>
    <row r="553" spans="2:45" ht="14.25" hidden="1" customHeight="1">
      <c r="B553" s="3"/>
      <c r="C553" s="1"/>
      <c r="D553" s="1"/>
      <c r="E553" s="1"/>
      <c r="F553" s="1"/>
      <c r="G553" s="1"/>
      <c r="H553" s="1"/>
      <c r="I553" s="1"/>
      <c r="J553" s="1"/>
      <c r="K553" s="1"/>
      <c r="L553" s="1"/>
      <c r="M553" s="1"/>
      <c r="N553" s="1"/>
      <c r="O553" s="1"/>
      <c r="P553" s="1"/>
      <c r="Q553" s="1"/>
      <c r="R553" s="3"/>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row>
    <row r="554" spans="2:45" ht="14.25" hidden="1" customHeight="1">
      <c r="B554" s="3"/>
      <c r="C554" s="1"/>
      <c r="D554" s="1"/>
      <c r="E554" s="1"/>
      <c r="F554" s="1"/>
      <c r="G554" s="1"/>
      <c r="H554" s="1"/>
      <c r="I554" s="1"/>
      <c r="J554" s="1"/>
      <c r="K554" s="1"/>
      <c r="L554" s="1"/>
      <c r="M554" s="1"/>
      <c r="N554" s="1"/>
      <c r="O554" s="1"/>
      <c r="P554" s="1"/>
      <c r="Q554" s="1"/>
      <c r="R554" s="3"/>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row>
    <row r="555" spans="2:45" ht="14.25" hidden="1" customHeight="1">
      <c r="B555" s="3"/>
      <c r="C555" s="1"/>
      <c r="D555" s="1"/>
      <c r="E555" s="1"/>
      <c r="F555" s="1"/>
      <c r="G555" s="1"/>
      <c r="H555" s="1"/>
      <c r="I555" s="1"/>
      <c r="J555" s="1"/>
      <c r="K555" s="1"/>
      <c r="L555" s="1"/>
      <c r="M555" s="1"/>
      <c r="N555" s="1"/>
      <c r="O555" s="1"/>
      <c r="P555" s="1"/>
      <c r="Q555" s="1"/>
      <c r="R555" s="3"/>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row>
    <row r="556" spans="2:45" ht="14.25" hidden="1" customHeight="1">
      <c r="B556" s="3"/>
      <c r="C556" s="1"/>
      <c r="D556" s="1"/>
      <c r="E556" s="1"/>
      <c r="F556" s="1"/>
      <c r="G556" s="1"/>
      <c r="H556" s="1"/>
      <c r="I556" s="1"/>
      <c r="J556" s="1"/>
      <c r="K556" s="1"/>
      <c r="L556" s="1"/>
      <c r="M556" s="1"/>
      <c r="N556" s="1"/>
      <c r="O556" s="1"/>
      <c r="P556" s="1"/>
      <c r="Q556" s="1"/>
      <c r="R556" s="3"/>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row>
    <row r="557" spans="2:45" ht="14.25" hidden="1" customHeight="1">
      <c r="B557" s="3"/>
      <c r="C557" s="1"/>
      <c r="D557" s="1"/>
      <c r="E557" s="1"/>
      <c r="F557" s="1"/>
      <c r="G557" s="1"/>
      <c r="H557" s="1"/>
      <c r="I557" s="1"/>
      <c r="J557" s="1"/>
      <c r="K557" s="1"/>
      <c r="L557" s="1"/>
      <c r="M557" s="1"/>
      <c r="N557" s="1"/>
      <c r="O557" s="1"/>
      <c r="P557" s="1"/>
      <c r="Q557" s="1"/>
      <c r="R557" s="3"/>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row>
    <row r="558" spans="2:45" ht="14.25" hidden="1" customHeight="1">
      <c r="B558" s="3"/>
      <c r="C558" s="1"/>
      <c r="D558" s="1"/>
      <c r="E558" s="1"/>
      <c r="F558" s="1"/>
      <c r="G558" s="1"/>
      <c r="H558" s="1"/>
      <c r="I558" s="1"/>
      <c r="J558" s="1"/>
      <c r="K558" s="1"/>
      <c r="L558" s="1"/>
      <c r="M558" s="1"/>
      <c r="N558" s="1"/>
      <c r="O558" s="1"/>
      <c r="P558" s="1"/>
      <c r="Q558" s="1"/>
      <c r="R558" s="3"/>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row>
    <row r="559" spans="2:45" ht="14.25" hidden="1" customHeight="1">
      <c r="B559" s="3"/>
      <c r="C559" s="1"/>
      <c r="D559" s="1"/>
      <c r="E559" s="1"/>
      <c r="F559" s="1"/>
      <c r="G559" s="1"/>
      <c r="H559" s="1"/>
      <c r="I559" s="1"/>
      <c r="J559" s="1"/>
      <c r="K559" s="1"/>
      <c r="L559" s="1"/>
      <c r="M559" s="1"/>
      <c r="N559" s="1"/>
      <c r="O559" s="1"/>
      <c r="P559" s="1"/>
      <c r="Q559" s="1"/>
      <c r="R559" s="3"/>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row>
    <row r="560" spans="2:45" ht="14.25" hidden="1" customHeight="1">
      <c r="B560" s="3"/>
      <c r="C560" s="1"/>
      <c r="D560" s="1"/>
      <c r="E560" s="1"/>
      <c r="F560" s="1"/>
      <c r="G560" s="1"/>
      <c r="H560" s="1"/>
      <c r="I560" s="1"/>
      <c r="J560" s="1"/>
      <c r="K560" s="1"/>
      <c r="L560" s="1"/>
      <c r="M560" s="1"/>
      <c r="N560" s="1"/>
      <c r="O560" s="1"/>
      <c r="P560" s="1"/>
      <c r="Q560" s="1"/>
      <c r="R560" s="3"/>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row>
    <row r="561" spans="2:45" ht="14.25" hidden="1" customHeight="1">
      <c r="B561" s="3"/>
      <c r="C561" s="1"/>
      <c r="D561" s="1"/>
      <c r="E561" s="1"/>
      <c r="F561" s="1"/>
      <c r="G561" s="1"/>
      <c r="H561" s="1"/>
      <c r="I561" s="1"/>
      <c r="J561" s="1"/>
      <c r="K561" s="1"/>
      <c r="L561" s="1"/>
      <c r="M561" s="1"/>
      <c r="N561" s="1"/>
      <c r="O561" s="1"/>
      <c r="P561" s="1"/>
      <c r="Q561" s="1"/>
      <c r="R561" s="3"/>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row>
    <row r="562" spans="2:45" ht="14.25" hidden="1" customHeight="1">
      <c r="B562" s="3"/>
      <c r="C562" s="1"/>
      <c r="D562" s="1"/>
      <c r="E562" s="1"/>
      <c r="F562" s="1"/>
      <c r="G562" s="1"/>
      <c r="H562" s="1"/>
      <c r="I562" s="1"/>
      <c r="J562" s="1"/>
      <c r="K562" s="1"/>
      <c r="L562" s="1"/>
      <c r="M562" s="1"/>
      <c r="N562" s="1"/>
      <c r="O562" s="1"/>
      <c r="P562" s="1"/>
      <c r="Q562" s="1"/>
      <c r="R562" s="3"/>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row>
    <row r="563" spans="2:45" ht="14.25" hidden="1" customHeight="1">
      <c r="B563" s="3"/>
      <c r="C563" s="1"/>
      <c r="D563" s="1"/>
      <c r="E563" s="1"/>
      <c r="F563" s="1"/>
      <c r="G563" s="1"/>
      <c r="H563" s="1"/>
      <c r="I563" s="1"/>
      <c r="J563" s="1"/>
      <c r="K563" s="1"/>
      <c r="L563" s="1"/>
      <c r="M563" s="1"/>
      <c r="N563" s="1"/>
      <c r="O563" s="1"/>
      <c r="P563" s="1"/>
      <c r="Q563" s="1"/>
      <c r="R563" s="3"/>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row>
    <row r="564" spans="2:45" ht="14.25" hidden="1" customHeight="1">
      <c r="B564" s="3"/>
      <c r="C564" s="1"/>
      <c r="D564" s="1"/>
      <c r="E564" s="1"/>
      <c r="F564" s="1"/>
      <c r="G564" s="1"/>
      <c r="H564" s="1"/>
      <c r="I564" s="1"/>
      <c r="J564" s="1"/>
      <c r="K564" s="1"/>
      <c r="L564" s="1"/>
      <c r="M564" s="1"/>
      <c r="N564" s="1"/>
      <c r="O564" s="1"/>
      <c r="P564" s="1"/>
      <c r="Q564" s="1"/>
      <c r="R564" s="3"/>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row>
    <row r="565" spans="2:45" ht="14.25" hidden="1" customHeight="1">
      <c r="B565" s="3"/>
      <c r="C565" s="1"/>
      <c r="D565" s="1"/>
      <c r="E565" s="1"/>
      <c r="F565" s="1"/>
      <c r="G565" s="1"/>
      <c r="H565" s="1"/>
      <c r="I565" s="1"/>
      <c r="J565" s="1"/>
      <c r="K565" s="1"/>
      <c r="L565" s="1"/>
      <c r="M565" s="1"/>
      <c r="N565" s="1"/>
      <c r="O565" s="1"/>
      <c r="P565" s="1"/>
      <c r="Q565" s="1"/>
      <c r="R565" s="3"/>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row>
    <row r="566" spans="2:45" ht="14.25" hidden="1" customHeight="1">
      <c r="B566" s="3"/>
      <c r="C566" s="1"/>
      <c r="D566" s="1"/>
      <c r="E566" s="1"/>
      <c r="F566" s="1"/>
      <c r="G566" s="1"/>
      <c r="H566" s="1"/>
      <c r="I566" s="1"/>
      <c r="J566" s="1"/>
      <c r="K566" s="1"/>
      <c r="L566" s="1"/>
      <c r="M566" s="1"/>
      <c r="N566" s="1"/>
      <c r="O566" s="1"/>
      <c r="P566" s="1"/>
      <c r="Q566" s="1"/>
      <c r="R566" s="3"/>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row>
    <row r="567" spans="2:45" ht="14.25" hidden="1" customHeight="1">
      <c r="B567" s="3"/>
      <c r="C567" s="1"/>
      <c r="D567" s="1"/>
      <c r="E567" s="1"/>
      <c r="F567" s="1"/>
      <c r="G567" s="1"/>
      <c r="H567" s="1"/>
      <c r="I567" s="1"/>
      <c r="J567" s="1"/>
      <c r="K567" s="1"/>
      <c r="L567" s="1"/>
      <c r="M567" s="1"/>
      <c r="N567" s="1"/>
      <c r="O567" s="1"/>
      <c r="P567" s="1"/>
      <c r="Q567" s="1"/>
      <c r="R567" s="3"/>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row>
    <row r="568" spans="2:45" ht="14.25" hidden="1" customHeight="1">
      <c r="B568" s="3"/>
      <c r="C568" s="1"/>
      <c r="D568" s="1"/>
      <c r="E568" s="1"/>
      <c r="F568" s="1"/>
      <c r="G568" s="1"/>
      <c r="H568" s="1"/>
      <c r="I568" s="1"/>
      <c r="J568" s="1"/>
      <c r="K568" s="1"/>
      <c r="L568" s="1"/>
      <c r="M568" s="1"/>
      <c r="N568" s="1"/>
      <c r="O568" s="1"/>
      <c r="P568" s="1"/>
      <c r="Q568" s="1"/>
      <c r="R568" s="3"/>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row>
    <row r="569" spans="2:45" ht="14.25" hidden="1" customHeight="1">
      <c r="B569" s="3"/>
      <c r="C569" s="1"/>
      <c r="D569" s="1"/>
      <c r="E569" s="1"/>
      <c r="F569" s="1"/>
      <c r="G569" s="1"/>
      <c r="H569" s="1"/>
      <c r="I569" s="1"/>
      <c r="J569" s="1"/>
      <c r="K569" s="1"/>
      <c r="L569" s="1"/>
      <c r="M569" s="1"/>
      <c r="N569" s="1"/>
      <c r="O569" s="1"/>
      <c r="P569" s="1"/>
      <c r="Q569" s="1"/>
      <c r="R569" s="3"/>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row>
    <row r="570" spans="2:45" ht="14.25" hidden="1" customHeight="1">
      <c r="B570" s="3"/>
      <c r="C570" s="1"/>
      <c r="D570" s="1"/>
      <c r="E570" s="1"/>
      <c r="F570" s="1"/>
      <c r="G570" s="1"/>
      <c r="H570" s="1"/>
      <c r="I570" s="1"/>
      <c r="J570" s="1"/>
      <c r="K570" s="1"/>
      <c r="L570" s="1"/>
      <c r="M570" s="1"/>
      <c r="N570" s="1"/>
      <c r="O570" s="1"/>
      <c r="P570" s="1"/>
      <c r="Q570" s="1"/>
      <c r="R570" s="3"/>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row>
    <row r="571" spans="2:45" ht="14.25" hidden="1" customHeight="1">
      <c r="B571" s="3"/>
      <c r="C571" s="1"/>
      <c r="D571" s="1"/>
      <c r="E571" s="1"/>
      <c r="F571" s="1"/>
      <c r="G571" s="1"/>
      <c r="H571" s="1"/>
      <c r="I571" s="1"/>
      <c r="J571" s="1"/>
      <c r="K571" s="1"/>
      <c r="L571" s="1"/>
      <c r="M571" s="1"/>
      <c r="N571" s="1"/>
      <c r="O571" s="1"/>
      <c r="P571" s="1"/>
      <c r="Q571" s="1"/>
      <c r="R571" s="3"/>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row>
    <row r="572" spans="2:45" ht="14.25" hidden="1" customHeight="1">
      <c r="B572" s="3"/>
      <c r="C572" s="1"/>
      <c r="D572" s="1"/>
      <c r="E572" s="1"/>
      <c r="F572" s="1"/>
      <c r="G572" s="1"/>
      <c r="H572" s="1"/>
      <c r="I572" s="1"/>
      <c r="J572" s="1"/>
      <c r="K572" s="1"/>
      <c r="L572" s="1"/>
      <c r="M572" s="1"/>
      <c r="N572" s="1"/>
      <c r="O572" s="1"/>
      <c r="P572" s="1"/>
      <c r="Q572" s="1"/>
      <c r="R572" s="3"/>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row>
    <row r="573" spans="2:45" ht="14.25" hidden="1" customHeight="1">
      <c r="B573" s="3"/>
      <c r="C573" s="1"/>
      <c r="D573" s="1"/>
      <c r="E573" s="1"/>
      <c r="F573" s="1"/>
      <c r="G573" s="1"/>
      <c r="H573" s="1"/>
      <c r="I573" s="1"/>
      <c r="J573" s="1"/>
      <c r="K573" s="1"/>
      <c r="L573" s="1"/>
      <c r="M573" s="1"/>
      <c r="N573" s="1"/>
      <c r="O573" s="1"/>
      <c r="P573" s="1"/>
      <c r="Q573" s="1"/>
      <c r="R573" s="3"/>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row>
    <row r="574" spans="2:45" ht="14.25" hidden="1" customHeight="1">
      <c r="B574" s="3"/>
      <c r="C574" s="1"/>
      <c r="D574" s="1"/>
      <c r="E574" s="1"/>
      <c r="F574" s="1"/>
      <c r="G574" s="1"/>
      <c r="H574" s="1"/>
      <c r="I574" s="1"/>
      <c r="J574" s="1"/>
      <c r="K574" s="1"/>
      <c r="L574" s="1"/>
      <c r="M574" s="1"/>
      <c r="N574" s="1"/>
      <c r="O574" s="1"/>
      <c r="P574" s="1"/>
      <c r="Q574" s="1"/>
      <c r="R574" s="3"/>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row>
    <row r="575" spans="2:45" ht="14.25" hidden="1" customHeight="1">
      <c r="B575" s="3"/>
      <c r="C575" s="1"/>
      <c r="D575" s="1"/>
      <c r="E575" s="1"/>
      <c r="F575" s="1"/>
      <c r="G575" s="1"/>
      <c r="H575" s="1"/>
      <c r="I575" s="1"/>
      <c r="J575" s="1"/>
      <c r="K575" s="1"/>
      <c r="L575" s="1"/>
      <c r="M575" s="1"/>
      <c r="N575" s="1"/>
      <c r="O575" s="1"/>
      <c r="P575" s="1"/>
      <c r="Q575" s="1"/>
      <c r="R575" s="3"/>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row>
    <row r="576" spans="2:45" ht="14.25" hidden="1" customHeight="1">
      <c r="B576" s="3"/>
      <c r="C576" s="1"/>
      <c r="D576" s="1"/>
      <c r="E576" s="1"/>
      <c r="F576" s="1"/>
      <c r="G576" s="1"/>
      <c r="H576" s="1"/>
      <c r="I576" s="1"/>
      <c r="J576" s="1"/>
      <c r="K576" s="1"/>
      <c r="L576" s="1"/>
      <c r="M576" s="1"/>
      <c r="N576" s="1"/>
      <c r="O576" s="1"/>
      <c r="P576" s="1"/>
      <c r="Q576" s="1"/>
      <c r="R576" s="3"/>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row>
    <row r="577" spans="2:45" ht="14.25" hidden="1" customHeight="1">
      <c r="B577" s="3"/>
      <c r="C577" s="1"/>
      <c r="D577" s="1"/>
      <c r="E577" s="1"/>
      <c r="F577" s="1"/>
      <c r="G577" s="1"/>
      <c r="H577" s="1"/>
      <c r="I577" s="1"/>
      <c r="J577" s="1"/>
      <c r="K577" s="1"/>
      <c r="L577" s="1"/>
      <c r="M577" s="1"/>
      <c r="N577" s="1"/>
      <c r="O577" s="1"/>
      <c r="P577" s="1"/>
      <c r="Q577" s="1"/>
      <c r="R577" s="3"/>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row>
    <row r="578" spans="2:45" ht="14.25" hidden="1" customHeight="1">
      <c r="B578" s="3"/>
      <c r="C578" s="1"/>
      <c r="D578" s="1"/>
      <c r="E578" s="1"/>
      <c r="F578" s="1"/>
      <c r="G578" s="1"/>
      <c r="H578" s="1"/>
      <c r="I578" s="1"/>
      <c r="J578" s="1"/>
      <c r="K578" s="1"/>
      <c r="L578" s="1"/>
      <c r="M578" s="1"/>
      <c r="N578" s="1"/>
      <c r="O578" s="1"/>
      <c r="P578" s="1"/>
      <c r="Q578" s="1"/>
      <c r="R578" s="3"/>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row>
    <row r="579" spans="2:45" ht="14.25" hidden="1" customHeight="1">
      <c r="B579" s="3"/>
      <c r="C579" s="1"/>
      <c r="D579" s="1"/>
      <c r="E579" s="1"/>
      <c r="F579" s="1"/>
      <c r="G579" s="1"/>
      <c r="H579" s="1"/>
      <c r="I579" s="1"/>
      <c r="J579" s="1"/>
      <c r="K579" s="1"/>
      <c r="L579" s="1"/>
      <c r="M579" s="1"/>
      <c r="N579" s="1"/>
      <c r="O579" s="1"/>
      <c r="P579" s="1"/>
      <c r="Q579" s="1"/>
      <c r="R579" s="3"/>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row>
    <row r="580" spans="2:45" ht="14.25" hidden="1" customHeight="1">
      <c r="B580" s="3"/>
      <c r="C580" s="1"/>
      <c r="D580" s="1"/>
      <c r="E580" s="1"/>
      <c r="F580" s="1"/>
      <c r="G580" s="1"/>
      <c r="H580" s="1"/>
      <c r="I580" s="1"/>
      <c r="J580" s="1"/>
      <c r="K580" s="1"/>
      <c r="L580" s="1"/>
      <c r="M580" s="1"/>
      <c r="N580" s="1"/>
      <c r="O580" s="1"/>
      <c r="P580" s="1"/>
      <c r="Q580" s="1"/>
      <c r="R580" s="3"/>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row>
    <row r="581" spans="2:45" ht="14.25" hidden="1" customHeight="1">
      <c r="B581" s="3"/>
      <c r="C581" s="1"/>
      <c r="D581" s="1"/>
      <c r="E581" s="1"/>
      <c r="F581" s="1"/>
      <c r="G581" s="1"/>
      <c r="H581" s="1"/>
      <c r="I581" s="1"/>
      <c r="J581" s="1"/>
      <c r="K581" s="1"/>
      <c r="L581" s="1"/>
      <c r="M581" s="1"/>
      <c r="N581" s="1"/>
      <c r="O581" s="1"/>
      <c r="P581" s="1"/>
      <c r="Q581" s="1"/>
      <c r="R581" s="3"/>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row>
    <row r="582" spans="2:45" ht="14.25" hidden="1" customHeight="1">
      <c r="B582" s="3"/>
      <c r="C582" s="1"/>
      <c r="D582" s="1"/>
      <c r="E582" s="1"/>
      <c r="F582" s="1"/>
      <c r="G582" s="1"/>
      <c r="H582" s="1"/>
      <c r="I582" s="1"/>
      <c r="J582" s="1"/>
      <c r="K582" s="1"/>
      <c r="L582" s="1"/>
      <c r="M582" s="1"/>
      <c r="N582" s="1"/>
      <c r="O582" s="1"/>
      <c r="P582" s="1"/>
      <c r="Q582" s="1"/>
      <c r="R582" s="3"/>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row>
    <row r="583" spans="2:45" ht="14.25" hidden="1" customHeight="1">
      <c r="B583" s="3"/>
      <c r="C583" s="1"/>
      <c r="D583" s="1"/>
      <c r="E583" s="1"/>
      <c r="F583" s="1"/>
      <c r="G583" s="1"/>
      <c r="H583" s="1"/>
      <c r="I583" s="1"/>
      <c r="J583" s="1"/>
      <c r="K583" s="1"/>
      <c r="L583" s="1"/>
      <c r="M583" s="1"/>
      <c r="N583" s="1"/>
      <c r="O583" s="1"/>
      <c r="P583" s="1"/>
      <c r="Q583" s="1"/>
      <c r="R583" s="3"/>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row>
    <row r="584" spans="2:45" ht="14.25" hidden="1" customHeight="1">
      <c r="B584" s="3"/>
      <c r="C584" s="1"/>
      <c r="D584" s="1"/>
      <c r="E584" s="1"/>
      <c r="F584" s="1"/>
      <c r="G584" s="1"/>
      <c r="H584" s="1"/>
      <c r="I584" s="1"/>
      <c r="J584" s="1"/>
      <c r="K584" s="1"/>
      <c r="L584" s="1"/>
      <c r="M584" s="1"/>
      <c r="N584" s="1"/>
      <c r="O584" s="1"/>
      <c r="P584" s="1"/>
      <c r="Q584" s="1"/>
      <c r="R584" s="3"/>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row>
    <row r="585" spans="2:45" ht="14.25" hidden="1" customHeight="1">
      <c r="B585" s="3"/>
      <c r="C585" s="1"/>
      <c r="D585" s="1"/>
      <c r="E585" s="1"/>
      <c r="F585" s="1"/>
      <c r="G585" s="1"/>
      <c r="H585" s="1"/>
      <c r="I585" s="1"/>
      <c r="J585" s="1"/>
      <c r="K585" s="1"/>
      <c r="L585" s="1"/>
      <c r="M585" s="1"/>
      <c r="N585" s="1"/>
      <c r="O585" s="1"/>
      <c r="P585" s="1"/>
      <c r="Q585" s="1"/>
      <c r="R585" s="3"/>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row>
    <row r="586" spans="2:45" ht="14.25" hidden="1" customHeight="1">
      <c r="B586" s="3"/>
      <c r="C586" s="1"/>
      <c r="D586" s="1"/>
      <c r="E586" s="1"/>
      <c r="F586" s="1"/>
      <c r="G586" s="1"/>
      <c r="H586" s="1"/>
      <c r="I586" s="1"/>
      <c r="J586" s="1"/>
      <c r="K586" s="1"/>
      <c r="L586" s="1"/>
      <c r="M586" s="1"/>
      <c r="N586" s="1"/>
      <c r="O586" s="1"/>
      <c r="P586" s="1"/>
      <c r="Q586" s="1"/>
      <c r="R586" s="3"/>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row>
    <row r="587" spans="2:45" ht="14.25" hidden="1" customHeight="1">
      <c r="B587" s="3"/>
      <c r="C587" s="1"/>
      <c r="D587" s="1"/>
      <c r="E587" s="1"/>
      <c r="F587" s="1"/>
      <c r="G587" s="1"/>
      <c r="H587" s="1"/>
      <c r="I587" s="1"/>
      <c r="J587" s="1"/>
      <c r="K587" s="1"/>
      <c r="L587" s="1"/>
      <c r="M587" s="1"/>
      <c r="N587" s="1"/>
      <c r="O587" s="1"/>
      <c r="P587" s="1"/>
      <c r="Q587" s="1"/>
      <c r="R587" s="3"/>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row>
    <row r="588" spans="2:45" ht="14.25" hidden="1" customHeight="1">
      <c r="B588" s="3"/>
      <c r="C588" s="1"/>
      <c r="D588" s="1"/>
      <c r="E588" s="1"/>
      <c r="F588" s="1"/>
      <c r="G588" s="1"/>
      <c r="H588" s="1"/>
      <c r="I588" s="1"/>
      <c r="J588" s="1"/>
      <c r="K588" s="1"/>
      <c r="L588" s="1"/>
      <c r="M588" s="1"/>
      <c r="N588" s="1"/>
      <c r="O588" s="1"/>
      <c r="P588" s="1"/>
      <c r="Q588" s="1"/>
      <c r="R588" s="3"/>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row>
    <row r="589" spans="2:45" ht="14.25" hidden="1" customHeight="1">
      <c r="B589" s="3"/>
      <c r="C589" s="1"/>
      <c r="D589" s="1"/>
      <c r="E589" s="1"/>
      <c r="F589" s="1"/>
      <c r="G589" s="1"/>
      <c r="H589" s="1"/>
      <c r="I589" s="1"/>
      <c r="J589" s="1"/>
      <c r="K589" s="1"/>
      <c r="L589" s="1"/>
      <c r="M589" s="1"/>
      <c r="N589" s="1"/>
      <c r="O589" s="1"/>
      <c r="P589" s="1"/>
      <c r="Q589" s="1"/>
      <c r="R589" s="3"/>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row>
    <row r="590" spans="2:45" ht="14.25" hidden="1" customHeight="1">
      <c r="B590" s="3"/>
      <c r="C590" s="1"/>
      <c r="D590" s="1"/>
      <c r="E590" s="1"/>
      <c r="F590" s="1"/>
      <c r="G590" s="1"/>
      <c r="H590" s="1"/>
      <c r="I590" s="1"/>
      <c r="J590" s="1"/>
      <c r="K590" s="1"/>
      <c r="L590" s="1"/>
      <c r="M590" s="1"/>
      <c r="N590" s="1"/>
      <c r="O590" s="1"/>
      <c r="P590" s="1"/>
      <c r="Q590" s="1"/>
      <c r="R590" s="3"/>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row>
    <row r="591" spans="2:45" ht="14.25" hidden="1" customHeight="1">
      <c r="B591" s="3"/>
      <c r="C591" s="1"/>
      <c r="D591" s="1"/>
      <c r="E591" s="1"/>
      <c r="F591" s="1"/>
      <c r="G591" s="1"/>
      <c r="H591" s="1"/>
      <c r="I591" s="1"/>
      <c r="J591" s="1"/>
      <c r="K591" s="1"/>
      <c r="L591" s="1"/>
      <c r="M591" s="1"/>
      <c r="N591" s="1"/>
      <c r="O591" s="1"/>
      <c r="P591" s="1"/>
      <c r="Q591" s="1"/>
      <c r="R591" s="3"/>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row>
    <row r="592" spans="2:45" ht="14.25" hidden="1" customHeight="1">
      <c r="B592" s="3"/>
      <c r="C592" s="1"/>
      <c r="D592" s="1"/>
      <c r="E592" s="1"/>
      <c r="F592" s="1"/>
      <c r="G592" s="1"/>
      <c r="H592" s="1"/>
      <c r="I592" s="1"/>
      <c r="J592" s="1"/>
      <c r="K592" s="1"/>
      <c r="L592" s="1"/>
      <c r="M592" s="1"/>
      <c r="N592" s="1"/>
      <c r="O592" s="1"/>
      <c r="P592" s="1"/>
      <c r="Q592" s="1"/>
      <c r="R592" s="3"/>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row>
    <row r="593" spans="2:45" ht="14.25" hidden="1" customHeight="1">
      <c r="B593" s="3"/>
      <c r="C593" s="1"/>
      <c r="D593" s="1"/>
      <c r="E593" s="1"/>
      <c r="F593" s="1"/>
      <c r="G593" s="1"/>
      <c r="H593" s="1"/>
      <c r="I593" s="1"/>
      <c r="J593" s="1"/>
      <c r="K593" s="1"/>
      <c r="L593" s="1"/>
      <c r="M593" s="1"/>
      <c r="N593" s="1"/>
      <c r="O593" s="1"/>
      <c r="P593" s="1"/>
      <c r="Q593" s="1"/>
      <c r="R593" s="3"/>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row>
    <row r="594" spans="2:45" ht="14.25" hidden="1" customHeight="1">
      <c r="B594" s="3"/>
      <c r="C594" s="1"/>
      <c r="D594" s="1"/>
      <c r="E594" s="1"/>
      <c r="F594" s="1"/>
      <c r="G594" s="1"/>
      <c r="H594" s="1"/>
      <c r="I594" s="1"/>
      <c r="J594" s="1"/>
      <c r="K594" s="1"/>
      <c r="L594" s="1"/>
      <c r="M594" s="1"/>
      <c r="N594" s="1"/>
      <c r="O594" s="1"/>
      <c r="P594" s="1"/>
      <c r="Q594" s="1"/>
      <c r="R594" s="3"/>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row>
    <row r="595" spans="2:45" ht="14.25" hidden="1" customHeight="1">
      <c r="B595" s="3"/>
      <c r="C595" s="1"/>
      <c r="D595" s="1"/>
      <c r="E595" s="1"/>
      <c r="F595" s="1"/>
      <c r="G595" s="1"/>
      <c r="H595" s="1"/>
      <c r="I595" s="1"/>
      <c r="J595" s="1"/>
      <c r="K595" s="1"/>
      <c r="L595" s="1"/>
      <c r="M595" s="1"/>
      <c r="N595" s="1"/>
      <c r="O595" s="1"/>
      <c r="P595" s="1"/>
      <c r="Q595" s="1"/>
      <c r="R595" s="3"/>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row>
    <row r="596" spans="2:45" ht="14.25" hidden="1" customHeight="1">
      <c r="B596" s="3"/>
      <c r="C596" s="1"/>
      <c r="D596" s="1"/>
      <c r="E596" s="1"/>
      <c r="F596" s="1"/>
      <c r="G596" s="1"/>
      <c r="H596" s="1"/>
      <c r="I596" s="1"/>
      <c r="J596" s="1"/>
      <c r="K596" s="1"/>
      <c r="L596" s="1"/>
      <c r="M596" s="1"/>
      <c r="N596" s="1"/>
      <c r="O596" s="1"/>
      <c r="P596" s="1"/>
      <c r="Q596" s="1"/>
      <c r="R596" s="3"/>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row>
    <row r="597" spans="2:45" ht="14.25" hidden="1" customHeight="1">
      <c r="B597" s="3"/>
      <c r="C597" s="1"/>
      <c r="D597" s="1"/>
      <c r="E597" s="1"/>
      <c r="F597" s="1"/>
      <c r="G597" s="1"/>
      <c r="H597" s="1"/>
      <c r="I597" s="1"/>
      <c r="J597" s="1"/>
      <c r="K597" s="1"/>
      <c r="L597" s="1"/>
      <c r="M597" s="1"/>
      <c r="N597" s="1"/>
      <c r="O597" s="1"/>
      <c r="P597" s="1"/>
      <c r="Q597" s="1"/>
      <c r="R597" s="3"/>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row>
    <row r="598" spans="2:45" ht="14.25" hidden="1" customHeight="1">
      <c r="B598" s="3"/>
      <c r="C598" s="1"/>
      <c r="D598" s="1"/>
      <c r="E598" s="1"/>
      <c r="F598" s="1"/>
      <c r="G598" s="1"/>
      <c r="H598" s="1"/>
      <c r="I598" s="1"/>
      <c r="J598" s="1"/>
      <c r="K598" s="1"/>
      <c r="L598" s="1"/>
      <c r="M598" s="1"/>
      <c r="N598" s="1"/>
      <c r="O598" s="1"/>
      <c r="P598" s="1"/>
      <c r="Q598" s="1"/>
      <c r="R598" s="3"/>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row>
    <row r="599" spans="2:45" ht="14.25" hidden="1" customHeight="1">
      <c r="B599" s="3"/>
      <c r="C599" s="1"/>
      <c r="D599" s="1"/>
      <c r="E599" s="1"/>
      <c r="F599" s="1"/>
      <c r="G599" s="1"/>
      <c r="H599" s="1"/>
      <c r="I599" s="1"/>
      <c r="J599" s="1"/>
      <c r="K599" s="1"/>
      <c r="L599" s="1"/>
      <c r="M599" s="1"/>
      <c r="N599" s="1"/>
      <c r="O599" s="1"/>
      <c r="P599" s="1"/>
      <c r="Q599" s="1"/>
      <c r="R599" s="3"/>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row>
    <row r="600" spans="2:45" ht="14.25" hidden="1" customHeight="1">
      <c r="B600" s="3"/>
      <c r="C600" s="1"/>
      <c r="D600" s="1"/>
      <c r="E600" s="1"/>
      <c r="F600" s="1"/>
      <c r="G600" s="1"/>
      <c r="H600" s="1"/>
      <c r="I600" s="1"/>
      <c r="J600" s="1"/>
      <c r="K600" s="1"/>
      <c r="L600" s="1"/>
      <c r="M600" s="1"/>
      <c r="N600" s="1"/>
      <c r="O600" s="1"/>
      <c r="P600" s="1"/>
      <c r="Q600" s="1"/>
      <c r="R600" s="3"/>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row>
    <row r="601" spans="2:45" ht="14.25" hidden="1" customHeight="1">
      <c r="B601" s="3"/>
      <c r="C601" s="1"/>
      <c r="D601" s="1"/>
      <c r="E601" s="1"/>
      <c r="F601" s="1"/>
      <c r="G601" s="1"/>
      <c r="H601" s="1"/>
      <c r="I601" s="1"/>
      <c r="J601" s="1"/>
      <c r="K601" s="1"/>
      <c r="L601" s="1"/>
      <c r="M601" s="1"/>
      <c r="N601" s="1"/>
      <c r="O601" s="1"/>
      <c r="P601" s="1"/>
      <c r="Q601" s="1"/>
      <c r="R601" s="3"/>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row>
    <row r="602" spans="2:45" ht="14.25" hidden="1" customHeight="1">
      <c r="B602" s="3"/>
      <c r="C602" s="1"/>
      <c r="D602" s="1"/>
      <c r="E602" s="1"/>
      <c r="F602" s="1"/>
      <c r="G602" s="1"/>
      <c r="H602" s="1"/>
      <c r="I602" s="1"/>
      <c r="J602" s="1"/>
      <c r="K602" s="1"/>
      <c r="L602" s="1"/>
      <c r="M602" s="1"/>
      <c r="N602" s="1"/>
      <c r="O602" s="1"/>
      <c r="P602" s="1"/>
      <c r="Q602" s="1"/>
      <c r="R602" s="3"/>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row>
    <row r="603" spans="2:45" ht="14.25" hidden="1" customHeight="1">
      <c r="B603" s="3"/>
      <c r="C603" s="1"/>
      <c r="D603" s="1"/>
      <c r="E603" s="1"/>
      <c r="F603" s="1"/>
      <c r="G603" s="1"/>
      <c r="H603" s="1"/>
      <c r="I603" s="1"/>
      <c r="J603" s="1"/>
      <c r="K603" s="1"/>
      <c r="L603" s="1"/>
      <c r="M603" s="1"/>
      <c r="N603" s="1"/>
      <c r="O603" s="1"/>
      <c r="P603" s="1"/>
      <c r="Q603" s="1"/>
      <c r="R603" s="3"/>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row>
    <row r="604" spans="2:45" ht="14.25" hidden="1" customHeight="1">
      <c r="B604" s="3"/>
      <c r="C604" s="1"/>
      <c r="D604" s="1"/>
      <c r="E604" s="1"/>
      <c r="F604" s="1"/>
      <c r="G604" s="1"/>
      <c r="H604" s="1"/>
      <c r="I604" s="1"/>
      <c r="J604" s="1"/>
      <c r="K604" s="1"/>
      <c r="L604" s="1"/>
      <c r="M604" s="1"/>
      <c r="N604" s="1"/>
      <c r="O604" s="1"/>
      <c r="P604" s="1"/>
      <c r="Q604" s="1"/>
      <c r="R604" s="3"/>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row>
    <row r="605" spans="2:45" ht="14.25" hidden="1" customHeight="1">
      <c r="B605" s="3"/>
      <c r="C605" s="1"/>
      <c r="D605" s="1"/>
      <c r="E605" s="1"/>
      <c r="F605" s="1"/>
      <c r="G605" s="1"/>
      <c r="H605" s="1"/>
      <c r="I605" s="1"/>
      <c r="J605" s="1"/>
      <c r="K605" s="1"/>
      <c r="L605" s="1"/>
      <c r="M605" s="1"/>
      <c r="N605" s="1"/>
      <c r="O605" s="1"/>
      <c r="P605" s="1"/>
      <c r="Q605" s="1"/>
      <c r="R605" s="3"/>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row>
    <row r="606" spans="2:45" ht="14.25" hidden="1" customHeight="1">
      <c r="B606" s="3"/>
      <c r="C606" s="1"/>
      <c r="D606" s="1"/>
      <c r="E606" s="1"/>
      <c r="F606" s="1"/>
      <c r="G606" s="1"/>
      <c r="H606" s="1"/>
      <c r="I606" s="1"/>
      <c r="J606" s="1"/>
      <c r="K606" s="1"/>
      <c r="L606" s="1"/>
      <c r="M606" s="1"/>
      <c r="N606" s="1"/>
      <c r="O606" s="1"/>
      <c r="P606" s="1"/>
      <c r="Q606" s="1"/>
      <c r="R606" s="3"/>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row>
    <row r="607" spans="2:45" ht="14.25" hidden="1" customHeight="1">
      <c r="B607" s="3"/>
      <c r="C607" s="1"/>
      <c r="D607" s="1"/>
      <c r="E607" s="1"/>
      <c r="F607" s="1"/>
      <c r="G607" s="1"/>
      <c r="H607" s="1"/>
      <c r="I607" s="1"/>
      <c r="J607" s="1"/>
      <c r="K607" s="1"/>
      <c r="L607" s="1"/>
      <c r="M607" s="1"/>
      <c r="N607" s="1"/>
      <c r="O607" s="1"/>
      <c r="P607" s="1"/>
      <c r="Q607" s="1"/>
      <c r="R607" s="3"/>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row>
    <row r="608" spans="2:45" ht="14.25" hidden="1" customHeight="1">
      <c r="B608" s="3"/>
      <c r="C608" s="1"/>
      <c r="D608" s="1"/>
      <c r="E608" s="1"/>
      <c r="F608" s="1"/>
      <c r="G608" s="1"/>
      <c r="H608" s="1"/>
      <c r="I608" s="1"/>
      <c r="J608" s="1"/>
      <c r="K608" s="1"/>
      <c r="L608" s="1"/>
      <c r="M608" s="1"/>
      <c r="N608" s="1"/>
      <c r="O608" s="1"/>
      <c r="P608" s="1"/>
      <c r="Q608" s="1"/>
      <c r="R608" s="3"/>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row>
    <row r="609" spans="2:45" ht="14.25" hidden="1" customHeight="1">
      <c r="B609" s="3"/>
      <c r="C609" s="1"/>
      <c r="D609" s="1"/>
      <c r="E609" s="1"/>
      <c r="F609" s="1"/>
      <c r="G609" s="1"/>
      <c r="H609" s="1"/>
      <c r="I609" s="1"/>
      <c r="J609" s="1"/>
      <c r="K609" s="1"/>
      <c r="L609" s="1"/>
      <c r="M609" s="1"/>
      <c r="N609" s="1"/>
      <c r="O609" s="1"/>
      <c r="P609" s="1"/>
      <c r="Q609" s="1"/>
      <c r="R609" s="3"/>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row>
    <row r="610" spans="2:45" ht="14.25" hidden="1" customHeight="1">
      <c r="B610" s="3"/>
      <c r="C610" s="1"/>
      <c r="D610" s="1"/>
      <c r="E610" s="1"/>
      <c r="F610" s="1"/>
      <c r="G610" s="1"/>
      <c r="H610" s="1"/>
      <c r="I610" s="1"/>
      <c r="J610" s="1"/>
      <c r="K610" s="1"/>
      <c r="L610" s="1"/>
      <c r="M610" s="1"/>
      <c r="N610" s="1"/>
      <c r="O610" s="1"/>
      <c r="P610" s="1"/>
      <c r="Q610" s="1"/>
      <c r="R610" s="3"/>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row>
    <row r="611" spans="2:45" ht="14.25" hidden="1" customHeight="1">
      <c r="B611" s="3"/>
      <c r="C611" s="1"/>
      <c r="D611" s="1"/>
      <c r="E611" s="1"/>
      <c r="F611" s="1"/>
      <c r="G611" s="1"/>
      <c r="H611" s="1"/>
      <c r="I611" s="1"/>
      <c r="J611" s="1"/>
      <c r="K611" s="1"/>
      <c r="L611" s="1"/>
      <c r="M611" s="1"/>
      <c r="N611" s="1"/>
      <c r="O611" s="1"/>
      <c r="P611" s="1"/>
      <c r="Q611" s="1"/>
      <c r="R611" s="3"/>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row>
    <row r="612" spans="2:45" ht="14.25" hidden="1" customHeight="1">
      <c r="B612" s="3"/>
      <c r="C612" s="1"/>
      <c r="D612" s="1"/>
      <c r="E612" s="1"/>
      <c r="F612" s="1"/>
      <c r="G612" s="1"/>
      <c r="H612" s="1"/>
      <c r="I612" s="1"/>
      <c r="J612" s="1"/>
      <c r="K612" s="1"/>
      <c r="L612" s="1"/>
      <c r="M612" s="1"/>
      <c r="N612" s="1"/>
      <c r="O612" s="1"/>
      <c r="P612" s="1"/>
      <c r="Q612" s="1"/>
      <c r="R612" s="3"/>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row>
    <row r="613" spans="2:45" ht="14.25" hidden="1" customHeight="1">
      <c r="B613" s="3"/>
      <c r="C613" s="1"/>
      <c r="D613" s="1"/>
      <c r="E613" s="1"/>
      <c r="F613" s="1"/>
      <c r="G613" s="1"/>
      <c r="H613" s="1"/>
      <c r="I613" s="1"/>
      <c r="J613" s="1"/>
      <c r="K613" s="1"/>
      <c r="L613" s="1"/>
      <c r="M613" s="1"/>
      <c r="N613" s="1"/>
      <c r="O613" s="1"/>
      <c r="P613" s="1"/>
      <c r="Q613" s="1"/>
      <c r="R613" s="3"/>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row>
    <row r="614" spans="2:45" ht="14.25" hidden="1" customHeight="1">
      <c r="B614" s="3"/>
      <c r="C614" s="1"/>
      <c r="D614" s="1"/>
      <c r="E614" s="1"/>
      <c r="F614" s="1"/>
      <c r="G614" s="1"/>
      <c r="H614" s="1"/>
      <c r="I614" s="1"/>
      <c r="J614" s="1"/>
      <c r="K614" s="1"/>
      <c r="L614" s="1"/>
      <c r="M614" s="1"/>
      <c r="N614" s="1"/>
      <c r="O614" s="1"/>
      <c r="P614" s="1"/>
      <c r="Q614" s="1"/>
      <c r="R614" s="3"/>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row>
    <row r="615" spans="2:45" ht="14.25" hidden="1" customHeight="1">
      <c r="B615" s="3"/>
      <c r="C615" s="1"/>
      <c r="D615" s="1"/>
      <c r="E615" s="1"/>
      <c r="F615" s="1"/>
      <c r="G615" s="1"/>
      <c r="H615" s="1"/>
      <c r="I615" s="1"/>
      <c r="J615" s="1"/>
      <c r="K615" s="1"/>
      <c r="L615" s="1"/>
      <c r="M615" s="1"/>
      <c r="N615" s="1"/>
      <c r="O615" s="1"/>
      <c r="P615" s="1"/>
      <c r="Q615" s="1"/>
      <c r="R615" s="3"/>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row>
    <row r="616" spans="2:45" ht="14.25" hidden="1" customHeight="1">
      <c r="B616" s="3"/>
      <c r="C616" s="1"/>
      <c r="D616" s="1"/>
      <c r="E616" s="1"/>
      <c r="F616" s="1"/>
      <c r="G616" s="1"/>
      <c r="H616" s="1"/>
      <c r="I616" s="1"/>
      <c r="J616" s="1"/>
      <c r="K616" s="1"/>
      <c r="L616" s="1"/>
      <c r="M616" s="1"/>
      <c r="N616" s="1"/>
      <c r="O616" s="1"/>
      <c r="P616" s="1"/>
      <c r="Q616" s="1"/>
      <c r="R616" s="3"/>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row>
    <row r="617" spans="2:45" ht="14.25" hidden="1" customHeight="1">
      <c r="B617" s="3"/>
      <c r="C617" s="1"/>
      <c r="D617" s="1"/>
      <c r="E617" s="1"/>
      <c r="F617" s="1"/>
      <c r="G617" s="1"/>
      <c r="H617" s="1"/>
      <c r="I617" s="1"/>
      <c r="J617" s="1"/>
      <c r="K617" s="1"/>
      <c r="L617" s="1"/>
      <c r="M617" s="1"/>
      <c r="N617" s="1"/>
      <c r="O617" s="1"/>
      <c r="P617" s="1"/>
      <c r="Q617" s="1"/>
      <c r="R617" s="3"/>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row>
    <row r="618" spans="2:45" ht="14.25" hidden="1" customHeight="1">
      <c r="B618" s="3"/>
      <c r="C618" s="1"/>
      <c r="D618" s="1"/>
      <c r="E618" s="1"/>
      <c r="F618" s="1"/>
      <c r="G618" s="1"/>
      <c r="H618" s="1"/>
      <c r="I618" s="1"/>
      <c r="J618" s="1"/>
      <c r="K618" s="1"/>
      <c r="L618" s="1"/>
      <c r="M618" s="1"/>
      <c r="N618" s="1"/>
      <c r="O618" s="1"/>
      <c r="P618" s="1"/>
      <c r="Q618" s="1"/>
      <c r="R618" s="3"/>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row>
    <row r="619" spans="2:45" ht="14.25" hidden="1" customHeight="1">
      <c r="B619" s="3"/>
      <c r="C619" s="1"/>
      <c r="D619" s="1"/>
      <c r="E619" s="1"/>
      <c r="F619" s="1"/>
      <c r="G619" s="1"/>
      <c r="H619" s="1"/>
      <c r="I619" s="1"/>
      <c r="J619" s="1"/>
      <c r="K619" s="1"/>
      <c r="L619" s="1"/>
      <c r="M619" s="1"/>
      <c r="N619" s="1"/>
      <c r="O619" s="1"/>
      <c r="P619" s="1"/>
      <c r="Q619" s="1"/>
      <c r="R619" s="3"/>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row>
    <row r="620" spans="2:45" ht="14.25" hidden="1" customHeight="1">
      <c r="B620" s="3"/>
      <c r="C620" s="1"/>
      <c r="D620" s="1"/>
      <c r="E620" s="1"/>
      <c r="F620" s="1"/>
      <c r="G620" s="1"/>
      <c r="H620" s="1"/>
      <c r="I620" s="1"/>
      <c r="J620" s="1"/>
      <c r="K620" s="1"/>
      <c r="L620" s="1"/>
      <c r="M620" s="1"/>
      <c r="N620" s="1"/>
      <c r="O620" s="1"/>
      <c r="P620" s="1"/>
      <c r="Q620" s="1"/>
      <c r="R620" s="3"/>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row>
    <row r="621" spans="2:45" ht="14.25" hidden="1" customHeight="1">
      <c r="B621" s="3"/>
      <c r="C621" s="1"/>
      <c r="D621" s="1"/>
      <c r="E621" s="1"/>
      <c r="F621" s="1"/>
      <c r="G621" s="1"/>
      <c r="H621" s="1"/>
      <c r="I621" s="1"/>
      <c r="J621" s="1"/>
      <c r="K621" s="1"/>
      <c r="L621" s="1"/>
      <c r="M621" s="1"/>
      <c r="N621" s="1"/>
      <c r="O621" s="1"/>
      <c r="P621" s="1"/>
      <c r="Q621" s="1"/>
      <c r="R621" s="3"/>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row>
    <row r="622" spans="2:45" ht="14.25" hidden="1" customHeight="1">
      <c r="B622" s="3"/>
      <c r="C622" s="1"/>
      <c r="D622" s="1"/>
      <c r="E622" s="1"/>
      <c r="F622" s="1"/>
      <c r="G622" s="1"/>
      <c r="H622" s="1"/>
      <c r="I622" s="1"/>
      <c r="J622" s="1"/>
      <c r="K622" s="1"/>
      <c r="L622" s="1"/>
      <c r="M622" s="1"/>
      <c r="N622" s="1"/>
      <c r="O622" s="1"/>
      <c r="P622" s="1"/>
      <c r="Q622" s="1"/>
      <c r="R622" s="3"/>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row>
    <row r="623" spans="2:45" ht="14.25" hidden="1" customHeight="1">
      <c r="B623" s="3"/>
      <c r="C623" s="1"/>
      <c r="D623" s="1"/>
      <c r="E623" s="1"/>
      <c r="F623" s="1"/>
      <c r="G623" s="1"/>
      <c r="H623" s="1"/>
      <c r="I623" s="1"/>
      <c r="J623" s="1"/>
      <c r="K623" s="1"/>
      <c r="L623" s="1"/>
      <c r="M623" s="1"/>
      <c r="N623" s="1"/>
      <c r="O623" s="1"/>
      <c r="P623" s="1"/>
      <c r="Q623" s="1"/>
      <c r="R623" s="3"/>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row>
    <row r="624" spans="2:45" ht="14.25" hidden="1" customHeight="1">
      <c r="B624" s="3"/>
      <c r="C624" s="1"/>
      <c r="D624" s="1"/>
      <c r="E624" s="1"/>
      <c r="F624" s="1"/>
      <c r="G624" s="1"/>
      <c r="H624" s="1"/>
      <c r="I624" s="1"/>
      <c r="J624" s="1"/>
      <c r="K624" s="1"/>
      <c r="L624" s="1"/>
      <c r="M624" s="1"/>
      <c r="N624" s="1"/>
      <c r="O624" s="1"/>
      <c r="P624" s="1"/>
      <c r="Q624" s="1"/>
      <c r="R624" s="3"/>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row>
    <row r="625" spans="2:45" ht="14.25" hidden="1" customHeight="1">
      <c r="B625" s="3"/>
      <c r="C625" s="1"/>
      <c r="D625" s="1"/>
      <c r="E625" s="1"/>
      <c r="F625" s="1"/>
      <c r="G625" s="1"/>
      <c r="H625" s="1"/>
      <c r="I625" s="1"/>
      <c r="J625" s="1"/>
      <c r="K625" s="1"/>
      <c r="L625" s="1"/>
      <c r="M625" s="1"/>
      <c r="N625" s="1"/>
      <c r="O625" s="1"/>
      <c r="P625" s="1"/>
      <c r="Q625" s="1"/>
      <c r="R625" s="3"/>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row>
    <row r="626" spans="2:45" ht="14.25" hidden="1" customHeight="1">
      <c r="B626" s="3"/>
      <c r="C626" s="1"/>
      <c r="D626" s="1"/>
      <c r="E626" s="1"/>
      <c r="F626" s="1"/>
      <c r="G626" s="1"/>
      <c r="H626" s="1"/>
      <c r="I626" s="1"/>
      <c r="J626" s="1"/>
      <c r="K626" s="1"/>
      <c r="L626" s="1"/>
      <c r="M626" s="1"/>
      <c r="N626" s="1"/>
      <c r="O626" s="1"/>
      <c r="P626" s="1"/>
      <c r="Q626" s="1"/>
      <c r="R626" s="3"/>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row>
    <row r="627" spans="2:45" ht="14.25" hidden="1" customHeight="1">
      <c r="B627" s="3"/>
      <c r="C627" s="1"/>
      <c r="D627" s="1"/>
      <c r="E627" s="1"/>
      <c r="F627" s="1"/>
      <c r="G627" s="1"/>
      <c r="H627" s="1"/>
      <c r="I627" s="1"/>
      <c r="J627" s="1"/>
      <c r="K627" s="1"/>
      <c r="L627" s="1"/>
      <c r="M627" s="1"/>
      <c r="N627" s="1"/>
      <c r="O627" s="1"/>
      <c r="P627" s="1"/>
      <c r="Q627" s="1"/>
      <c r="R627" s="3"/>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row>
    <row r="628" spans="2:45" ht="14.25" hidden="1" customHeight="1">
      <c r="B628" s="3"/>
      <c r="C628" s="1"/>
      <c r="D628" s="1"/>
      <c r="E628" s="1"/>
      <c r="F628" s="1"/>
      <c r="G628" s="1"/>
      <c r="H628" s="1"/>
      <c r="I628" s="1"/>
      <c r="J628" s="1"/>
      <c r="K628" s="1"/>
      <c r="L628" s="1"/>
      <c r="M628" s="1"/>
      <c r="N628" s="1"/>
      <c r="O628" s="1"/>
      <c r="P628" s="1"/>
      <c r="Q628" s="1"/>
      <c r="R628" s="3"/>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row>
    <row r="629" spans="2:45" ht="14.25" hidden="1" customHeight="1">
      <c r="B629" s="3"/>
      <c r="C629" s="1"/>
      <c r="D629" s="1"/>
      <c r="E629" s="1"/>
      <c r="F629" s="1"/>
      <c r="G629" s="1"/>
      <c r="H629" s="1"/>
      <c r="I629" s="1"/>
      <c r="J629" s="1"/>
      <c r="K629" s="1"/>
      <c r="L629" s="1"/>
      <c r="M629" s="1"/>
      <c r="N629" s="1"/>
      <c r="O629" s="1"/>
      <c r="P629" s="1"/>
      <c r="Q629" s="1"/>
      <c r="R629" s="3"/>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row>
    <row r="630" spans="2:45" ht="14.25" hidden="1" customHeight="1">
      <c r="B630" s="3"/>
      <c r="C630" s="1"/>
      <c r="D630" s="1"/>
      <c r="E630" s="1"/>
      <c r="F630" s="1"/>
      <c r="G630" s="1"/>
      <c r="H630" s="1"/>
      <c r="I630" s="1"/>
      <c r="J630" s="1"/>
      <c r="K630" s="1"/>
      <c r="L630" s="1"/>
      <c r="M630" s="1"/>
      <c r="N630" s="1"/>
      <c r="O630" s="1"/>
      <c r="P630" s="1"/>
      <c r="Q630" s="1"/>
      <c r="R630" s="3"/>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row>
    <row r="631" spans="2:45" ht="14.25" hidden="1" customHeight="1">
      <c r="B631" s="3"/>
      <c r="C631" s="1"/>
      <c r="D631" s="1"/>
      <c r="E631" s="1"/>
      <c r="F631" s="1"/>
      <c r="G631" s="1"/>
      <c r="H631" s="1"/>
      <c r="I631" s="1"/>
      <c r="J631" s="1"/>
      <c r="K631" s="1"/>
      <c r="L631" s="1"/>
      <c r="M631" s="1"/>
      <c r="N631" s="1"/>
      <c r="O631" s="1"/>
      <c r="P631" s="1"/>
      <c r="Q631" s="1"/>
      <c r="R631" s="3"/>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row>
    <row r="632" spans="2:45" ht="14.25" hidden="1" customHeight="1">
      <c r="B632" s="3"/>
      <c r="C632" s="1"/>
      <c r="D632" s="1"/>
      <c r="E632" s="1"/>
      <c r="F632" s="1"/>
      <c r="G632" s="1"/>
      <c r="H632" s="1"/>
      <c r="I632" s="1"/>
      <c r="J632" s="1"/>
      <c r="K632" s="1"/>
      <c r="L632" s="1"/>
      <c r="M632" s="1"/>
      <c r="N632" s="1"/>
      <c r="O632" s="1"/>
      <c r="P632" s="1"/>
      <c r="Q632" s="1"/>
      <c r="R632" s="3"/>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row>
    <row r="633" spans="2:45" ht="14.25" hidden="1" customHeight="1">
      <c r="B633" s="3"/>
      <c r="C633" s="1"/>
      <c r="D633" s="1"/>
      <c r="E633" s="1"/>
      <c r="F633" s="1"/>
      <c r="G633" s="1"/>
      <c r="H633" s="1"/>
      <c r="I633" s="1"/>
      <c r="J633" s="1"/>
      <c r="K633" s="1"/>
      <c r="L633" s="1"/>
      <c r="M633" s="1"/>
      <c r="N633" s="1"/>
      <c r="O633" s="1"/>
      <c r="P633" s="1"/>
      <c r="Q633" s="1"/>
      <c r="R633" s="3"/>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row>
    <row r="634" spans="2:45" ht="14.25" hidden="1" customHeight="1">
      <c r="B634" s="3"/>
      <c r="C634" s="1"/>
      <c r="D634" s="1"/>
      <c r="E634" s="1"/>
      <c r="F634" s="1"/>
      <c r="G634" s="1"/>
      <c r="H634" s="1"/>
      <c r="I634" s="1"/>
      <c r="J634" s="1"/>
      <c r="K634" s="1"/>
      <c r="L634" s="1"/>
      <c r="M634" s="1"/>
      <c r="N634" s="1"/>
      <c r="O634" s="1"/>
      <c r="P634" s="1"/>
      <c r="Q634" s="1"/>
      <c r="R634" s="3"/>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row>
    <row r="635" spans="2:45" ht="14.25" hidden="1" customHeight="1">
      <c r="B635" s="3"/>
      <c r="C635" s="1"/>
      <c r="D635" s="1"/>
      <c r="E635" s="1"/>
      <c r="F635" s="1"/>
      <c r="G635" s="1"/>
      <c r="H635" s="1"/>
      <c r="I635" s="1"/>
      <c r="J635" s="1"/>
      <c r="K635" s="1"/>
      <c r="L635" s="1"/>
      <c r="M635" s="1"/>
      <c r="N635" s="1"/>
      <c r="O635" s="1"/>
      <c r="P635" s="1"/>
      <c r="Q635" s="1"/>
      <c r="R635" s="3"/>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row>
    <row r="636" spans="2:45" ht="14.25" hidden="1" customHeight="1">
      <c r="B636" s="3"/>
      <c r="C636" s="1"/>
      <c r="D636" s="1"/>
      <c r="E636" s="1"/>
      <c r="F636" s="1"/>
      <c r="G636" s="1"/>
      <c r="H636" s="1"/>
      <c r="I636" s="1"/>
      <c r="J636" s="1"/>
      <c r="K636" s="1"/>
      <c r="L636" s="1"/>
      <c r="M636" s="1"/>
      <c r="N636" s="1"/>
      <c r="O636" s="1"/>
      <c r="P636" s="1"/>
      <c r="Q636" s="1"/>
      <c r="R636" s="3"/>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row>
    <row r="637" spans="2:45" ht="14.25" hidden="1" customHeight="1">
      <c r="B637" s="3"/>
      <c r="C637" s="1"/>
      <c r="D637" s="1"/>
      <c r="E637" s="1"/>
      <c r="F637" s="1"/>
      <c r="G637" s="1"/>
      <c r="H637" s="1"/>
      <c r="I637" s="1"/>
      <c r="J637" s="1"/>
      <c r="K637" s="1"/>
      <c r="L637" s="1"/>
      <c r="M637" s="1"/>
      <c r="N637" s="1"/>
      <c r="O637" s="1"/>
      <c r="P637" s="1"/>
      <c r="Q637" s="1"/>
      <c r="R637" s="3"/>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row>
    <row r="638" spans="2:45" ht="14.25" hidden="1" customHeight="1">
      <c r="B638" s="3"/>
      <c r="C638" s="1"/>
      <c r="D638" s="1"/>
      <c r="E638" s="1"/>
      <c r="F638" s="1"/>
      <c r="G638" s="1"/>
      <c r="H638" s="1"/>
      <c r="I638" s="1"/>
      <c r="J638" s="1"/>
      <c r="K638" s="1"/>
      <c r="L638" s="1"/>
      <c r="M638" s="1"/>
      <c r="N638" s="1"/>
      <c r="O638" s="1"/>
      <c r="P638" s="1"/>
      <c r="Q638" s="1"/>
      <c r="R638" s="3"/>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row>
    <row r="639" spans="2:45" ht="14.25" hidden="1" customHeight="1">
      <c r="B639" s="3"/>
      <c r="C639" s="1"/>
      <c r="D639" s="1"/>
      <c r="E639" s="1"/>
      <c r="F639" s="1"/>
      <c r="G639" s="1"/>
      <c r="H639" s="1"/>
      <c r="I639" s="1"/>
      <c r="J639" s="1"/>
      <c r="K639" s="1"/>
      <c r="L639" s="1"/>
      <c r="M639" s="1"/>
      <c r="N639" s="1"/>
      <c r="O639" s="1"/>
      <c r="P639" s="1"/>
      <c r="Q639" s="1"/>
      <c r="R639" s="3"/>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row>
    <row r="640" spans="2:45" ht="14.25" hidden="1" customHeight="1">
      <c r="B640" s="3"/>
      <c r="C640" s="1"/>
      <c r="D640" s="1"/>
      <c r="E640" s="1"/>
      <c r="F640" s="1"/>
      <c r="G640" s="1"/>
      <c r="H640" s="1"/>
      <c r="I640" s="1"/>
      <c r="J640" s="1"/>
      <c r="K640" s="1"/>
      <c r="L640" s="1"/>
      <c r="M640" s="1"/>
      <c r="N640" s="1"/>
      <c r="O640" s="1"/>
      <c r="P640" s="1"/>
      <c r="Q640" s="1"/>
      <c r="R640" s="3"/>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row>
    <row r="641" spans="2:45" ht="14.25" hidden="1" customHeight="1">
      <c r="B641" s="3"/>
      <c r="C641" s="1"/>
      <c r="D641" s="1"/>
      <c r="E641" s="1"/>
      <c r="F641" s="1"/>
      <c r="G641" s="1"/>
      <c r="H641" s="1"/>
      <c r="I641" s="1"/>
      <c r="J641" s="1"/>
      <c r="K641" s="1"/>
      <c r="L641" s="1"/>
      <c r="M641" s="1"/>
      <c r="N641" s="1"/>
      <c r="O641" s="1"/>
      <c r="P641" s="1"/>
      <c r="Q641" s="1"/>
      <c r="R641" s="3"/>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row>
    <row r="642" spans="2:45" ht="14.25" hidden="1" customHeight="1">
      <c r="B642" s="3"/>
      <c r="C642" s="1"/>
      <c r="D642" s="1"/>
      <c r="E642" s="1"/>
      <c r="F642" s="1"/>
      <c r="G642" s="1"/>
      <c r="H642" s="1"/>
      <c r="I642" s="1"/>
      <c r="J642" s="1"/>
      <c r="K642" s="1"/>
      <c r="L642" s="1"/>
      <c r="M642" s="1"/>
      <c r="N642" s="1"/>
      <c r="O642" s="1"/>
      <c r="P642" s="1"/>
      <c r="Q642" s="1"/>
      <c r="R642" s="3"/>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row>
    <row r="643" spans="2:45" ht="14.25" hidden="1" customHeight="1">
      <c r="B643" s="3"/>
      <c r="C643" s="1"/>
      <c r="D643" s="1"/>
      <c r="E643" s="1"/>
      <c r="F643" s="1"/>
      <c r="G643" s="1"/>
      <c r="H643" s="1"/>
      <c r="I643" s="1"/>
      <c r="J643" s="1"/>
      <c r="K643" s="1"/>
      <c r="L643" s="1"/>
      <c r="M643" s="1"/>
      <c r="N643" s="1"/>
      <c r="O643" s="1"/>
      <c r="P643" s="1"/>
      <c r="Q643" s="1"/>
      <c r="R643" s="3"/>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row>
    <row r="644" spans="2:45" ht="14.25" hidden="1" customHeight="1">
      <c r="B644" s="3"/>
      <c r="C644" s="1"/>
      <c r="D644" s="1"/>
      <c r="E644" s="1"/>
      <c r="F644" s="1"/>
      <c r="G644" s="1"/>
      <c r="H644" s="1"/>
      <c r="I644" s="1"/>
      <c r="J644" s="1"/>
      <c r="K644" s="1"/>
      <c r="L644" s="1"/>
      <c r="M644" s="1"/>
      <c r="N644" s="1"/>
      <c r="O644" s="1"/>
      <c r="P644" s="1"/>
      <c r="Q644" s="1"/>
      <c r="R644" s="3"/>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row>
    <row r="645" spans="2:45" ht="14.25" hidden="1" customHeight="1">
      <c r="B645" s="3"/>
      <c r="C645" s="1"/>
      <c r="D645" s="1"/>
      <c r="E645" s="1"/>
      <c r="F645" s="1"/>
      <c r="G645" s="1"/>
      <c r="H645" s="1"/>
      <c r="I645" s="1"/>
      <c r="J645" s="1"/>
      <c r="K645" s="1"/>
      <c r="L645" s="1"/>
      <c r="M645" s="1"/>
      <c r="N645" s="1"/>
      <c r="O645" s="1"/>
      <c r="P645" s="1"/>
      <c r="Q645" s="1"/>
      <c r="R645" s="3"/>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row>
    <row r="646" spans="2:45" ht="14.25" hidden="1" customHeight="1">
      <c r="B646" s="3"/>
      <c r="C646" s="1"/>
      <c r="D646" s="1"/>
      <c r="E646" s="1"/>
      <c r="F646" s="1"/>
      <c r="G646" s="1"/>
      <c r="H646" s="1"/>
      <c r="I646" s="1"/>
      <c r="J646" s="1"/>
      <c r="K646" s="1"/>
      <c r="L646" s="1"/>
      <c r="M646" s="1"/>
      <c r="N646" s="1"/>
      <c r="O646" s="1"/>
      <c r="P646" s="1"/>
      <c r="Q646" s="1"/>
      <c r="R646" s="3"/>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row>
    <row r="647" spans="2:45" ht="14.25" hidden="1" customHeight="1">
      <c r="B647" s="3"/>
      <c r="C647" s="1"/>
      <c r="D647" s="1"/>
      <c r="E647" s="1"/>
      <c r="F647" s="1"/>
      <c r="G647" s="1"/>
      <c r="H647" s="1"/>
      <c r="I647" s="1"/>
      <c r="J647" s="1"/>
      <c r="K647" s="1"/>
      <c r="L647" s="1"/>
      <c r="M647" s="1"/>
      <c r="N647" s="1"/>
      <c r="O647" s="1"/>
      <c r="P647" s="1"/>
      <c r="Q647" s="1"/>
      <c r="R647" s="3"/>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row>
    <row r="648" spans="2:45" ht="14.25" hidden="1" customHeight="1">
      <c r="B648" s="3"/>
      <c r="C648" s="1"/>
      <c r="D648" s="1"/>
      <c r="E648" s="1"/>
      <c r="F648" s="1"/>
      <c r="G648" s="1"/>
      <c r="H648" s="1"/>
      <c r="I648" s="1"/>
      <c r="J648" s="1"/>
      <c r="K648" s="1"/>
      <c r="L648" s="1"/>
      <c r="M648" s="1"/>
      <c r="N648" s="1"/>
      <c r="O648" s="1"/>
      <c r="P648" s="1"/>
      <c r="Q648" s="1"/>
      <c r="R648" s="3"/>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row>
    <row r="649" spans="2:45" ht="14.25" hidden="1" customHeight="1">
      <c r="B649" s="3"/>
      <c r="C649" s="1"/>
      <c r="D649" s="1"/>
      <c r="E649" s="1"/>
      <c r="F649" s="1"/>
      <c r="G649" s="1"/>
      <c r="H649" s="1"/>
      <c r="I649" s="1"/>
      <c r="J649" s="1"/>
      <c r="K649" s="1"/>
      <c r="L649" s="1"/>
      <c r="M649" s="1"/>
      <c r="N649" s="1"/>
      <c r="O649" s="1"/>
      <c r="P649" s="1"/>
      <c r="Q649" s="1"/>
      <c r="R649" s="3"/>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row>
    <row r="650" spans="2:45" ht="14.25" hidden="1" customHeight="1">
      <c r="B650" s="3"/>
      <c r="C650" s="1"/>
      <c r="D650" s="1"/>
      <c r="E650" s="1"/>
      <c r="F650" s="1"/>
      <c r="G650" s="1"/>
      <c r="H650" s="1"/>
      <c r="I650" s="1"/>
      <c r="J650" s="1"/>
      <c r="K650" s="1"/>
      <c r="L650" s="1"/>
      <c r="M650" s="1"/>
      <c r="N650" s="1"/>
      <c r="O650" s="1"/>
      <c r="P650" s="1"/>
      <c r="Q650" s="1"/>
      <c r="R650" s="3"/>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row>
    <row r="651" spans="2:45" ht="14.25" hidden="1" customHeight="1">
      <c r="B651" s="3"/>
      <c r="C651" s="1"/>
      <c r="D651" s="1"/>
      <c r="E651" s="1"/>
      <c r="F651" s="1"/>
      <c r="G651" s="1"/>
      <c r="H651" s="1"/>
      <c r="I651" s="1"/>
      <c r="J651" s="1"/>
      <c r="K651" s="1"/>
      <c r="L651" s="1"/>
      <c r="M651" s="1"/>
      <c r="N651" s="1"/>
      <c r="O651" s="1"/>
      <c r="P651" s="1"/>
      <c r="Q651" s="1"/>
      <c r="R651" s="3"/>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row>
    <row r="652" spans="2:45" ht="14.25" hidden="1" customHeight="1">
      <c r="B652" s="3"/>
      <c r="C652" s="1"/>
      <c r="D652" s="1"/>
      <c r="E652" s="1"/>
      <c r="F652" s="1"/>
      <c r="G652" s="1"/>
      <c r="H652" s="1"/>
      <c r="I652" s="1"/>
      <c r="J652" s="1"/>
      <c r="K652" s="1"/>
      <c r="L652" s="1"/>
      <c r="M652" s="1"/>
      <c r="N652" s="1"/>
      <c r="O652" s="1"/>
      <c r="P652" s="1"/>
      <c r="Q652" s="1"/>
      <c r="R652" s="3"/>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row>
    <row r="653" spans="2:45" ht="14.25" hidden="1" customHeight="1">
      <c r="B653" s="3"/>
      <c r="C653" s="1"/>
      <c r="D653" s="1"/>
      <c r="E653" s="1"/>
      <c r="F653" s="1"/>
      <c r="G653" s="1"/>
      <c r="H653" s="1"/>
      <c r="I653" s="1"/>
      <c r="J653" s="1"/>
      <c r="K653" s="1"/>
      <c r="L653" s="1"/>
      <c r="M653" s="1"/>
      <c r="N653" s="1"/>
      <c r="O653" s="1"/>
      <c r="P653" s="1"/>
      <c r="Q653" s="1"/>
      <c r="R653" s="3"/>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row>
    <row r="654" spans="2:45" ht="14.25" hidden="1" customHeight="1">
      <c r="B654" s="3"/>
      <c r="C654" s="1"/>
      <c r="D654" s="1"/>
      <c r="E654" s="1"/>
      <c r="F654" s="1"/>
      <c r="G654" s="1"/>
      <c r="H654" s="1"/>
      <c r="I654" s="1"/>
      <c r="J654" s="1"/>
      <c r="K654" s="1"/>
      <c r="L654" s="1"/>
      <c r="M654" s="1"/>
      <c r="N654" s="1"/>
      <c r="O654" s="1"/>
      <c r="P654" s="1"/>
      <c r="Q654" s="1"/>
      <c r="R654" s="3"/>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row>
    <row r="655" spans="2:45" ht="14.25" hidden="1" customHeight="1">
      <c r="B655" s="3"/>
      <c r="C655" s="1"/>
      <c r="D655" s="1"/>
      <c r="E655" s="1"/>
      <c r="F655" s="1"/>
      <c r="G655" s="1"/>
      <c r="H655" s="1"/>
      <c r="I655" s="1"/>
      <c r="J655" s="1"/>
      <c r="K655" s="1"/>
      <c r="L655" s="1"/>
      <c r="M655" s="1"/>
      <c r="N655" s="1"/>
      <c r="O655" s="1"/>
      <c r="P655" s="1"/>
      <c r="Q655" s="1"/>
      <c r="R655" s="3"/>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row>
    <row r="656" spans="2:45" ht="14.25" hidden="1" customHeight="1">
      <c r="B656" s="3"/>
      <c r="C656" s="1"/>
      <c r="D656" s="1"/>
      <c r="E656" s="1"/>
      <c r="F656" s="1"/>
      <c r="G656" s="1"/>
      <c r="H656" s="1"/>
      <c r="I656" s="1"/>
      <c r="J656" s="1"/>
      <c r="K656" s="1"/>
      <c r="L656" s="1"/>
      <c r="M656" s="1"/>
      <c r="N656" s="1"/>
      <c r="O656" s="1"/>
      <c r="P656" s="1"/>
      <c r="Q656" s="1"/>
      <c r="R656" s="3"/>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row>
    <row r="657" spans="2:45" ht="14.25" hidden="1" customHeight="1">
      <c r="B657" s="3"/>
      <c r="C657" s="1"/>
      <c r="D657" s="1"/>
      <c r="E657" s="1"/>
      <c r="F657" s="1"/>
      <c r="G657" s="1"/>
      <c r="H657" s="1"/>
      <c r="I657" s="1"/>
      <c r="J657" s="1"/>
      <c r="K657" s="1"/>
      <c r="L657" s="1"/>
      <c r="M657" s="1"/>
      <c r="N657" s="1"/>
      <c r="O657" s="1"/>
      <c r="P657" s="1"/>
      <c r="Q657" s="1"/>
      <c r="R657" s="3"/>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row>
    <row r="658" spans="2:45" ht="14.25" hidden="1" customHeight="1">
      <c r="B658" s="3"/>
      <c r="C658" s="1"/>
      <c r="D658" s="1"/>
      <c r="E658" s="1"/>
      <c r="F658" s="1"/>
      <c r="G658" s="1"/>
      <c r="H658" s="1"/>
      <c r="I658" s="1"/>
      <c r="J658" s="1"/>
      <c r="K658" s="1"/>
      <c r="L658" s="1"/>
      <c r="M658" s="1"/>
      <c r="N658" s="1"/>
      <c r="O658" s="1"/>
      <c r="P658" s="1"/>
      <c r="Q658" s="1"/>
      <c r="R658" s="3"/>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row>
    <row r="659" spans="2:45" ht="14.25" hidden="1" customHeight="1">
      <c r="B659" s="3"/>
      <c r="C659" s="1"/>
      <c r="D659" s="1"/>
      <c r="E659" s="1"/>
      <c r="F659" s="1"/>
      <c r="G659" s="1"/>
      <c r="H659" s="1"/>
      <c r="I659" s="1"/>
      <c r="J659" s="1"/>
      <c r="K659" s="1"/>
      <c r="L659" s="1"/>
      <c r="M659" s="1"/>
      <c r="N659" s="1"/>
      <c r="O659" s="1"/>
      <c r="P659" s="1"/>
      <c r="Q659" s="1"/>
      <c r="R659" s="3"/>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row>
    <row r="660" spans="2:45" ht="14.25" hidden="1" customHeight="1">
      <c r="B660" s="3"/>
      <c r="C660" s="1"/>
      <c r="D660" s="1"/>
      <c r="E660" s="1"/>
      <c r="F660" s="1"/>
      <c r="G660" s="1"/>
      <c r="H660" s="1"/>
      <c r="I660" s="1"/>
      <c r="J660" s="1"/>
      <c r="K660" s="1"/>
      <c r="L660" s="1"/>
      <c r="M660" s="1"/>
      <c r="N660" s="1"/>
      <c r="O660" s="1"/>
      <c r="P660" s="1"/>
      <c r="Q660" s="1"/>
      <c r="R660" s="3"/>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row>
    <row r="661" spans="2:45" ht="14.25" hidden="1" customHeight="1">
      <c r="B661" s="3"/>
      <c r="C661" s="1"/>
      <c r="D661" s="1"/>
      <c r="E661" s="1"/>
      <c r="F661" s="1"/>
      <c r="G661" s="1"/>
      <c r="H661" s="1"/>
      <c r="I661" s="1"/>
      <c r="J661" s="1"/>
      <c r="K661" s="1"/>
      <c r="L661" s="1"/>
      <c r="M661" s="1"/>
      <c r="N661" s="1"/>
      <c r="O661" s="1"/>
      <c r="P661" s="1"/>
      <c r="Q661" s="1"/>
      <c r="R661" s="3"/>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row>
    <row r="662" spans="2:45" ht="14.25" hidden="1" customHeight="1">
      <c r="B662" s="3"/>
      <c r="C662" s="1"/>
      <c r="D662" s="1"/>
      <c r="E662" s="1"/>
      <c r="F662" s="1"/>
      <c r="G662" s="1"/>
      <c r="H662" s="1"/>
      <c r="I662" s="1"/>
      <c r="J662" s="1"/>
      <c r="K662" s="1"/>
      <c r="L662" s="1"/>
      <c r="M662" s="1"/>
      <c r="N662" s="1"/>
      <c r="O662" s="1"/>
      <c r="P662" s="1"/>
      <c r="Q662" s="1"/>
      <c r="R662" s="3"/>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row>
    <row r="663" spans="2:45" ht="14.25" hidden="1" customHeight="1">
      <c r="B663" s="3"/>
      <c r="C663" s="1"/>
      <c r="D663" s="1"/>
      <c r="E663" s="1"/>
      <c r="F663" s="1"/>
      <c r="G663" s="1"/>
      <c r="H663" s="1"/>
      <c r="I663" s="1"/>
      <c r="J663" s="1"/>
      <c r="K663" s="1"/>
      <c r="L663" s="1"/>
      <c r="M663" s="1"/>
      <c r="N663" s="1"/>
      <c r="O663" s="1"/>
      <c r="P663" s="1"/>
      <c r="Q663" s="1"/>
      <c r="R663" s="3"/>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row>
    <row r="664" spans="2:45" ht="14.25" hidden="1" customHeight="1">
      <c r="B664" s="3"/>
      <c r="C664" s="1"/>
      <c r="D664" s="1"/>
      <c r="E664" s="1"/>
      <c r="F664" s="1"/>
      <c r="G664" s="1"/>
      <c r="H664" s="1"/>
      <c r="I664" s="1"/>
      <c r="J664" s="1"/>
      <c r="K664" s="1"/>
      <c r="L664" s="1"/>
      <c r="M664" s="1"/>
      <c r="N664" s="1"/>
      <c r="O664" s="1"/>
      <c r="P664" s="1"/>
      <c r="Q664" s="1"/>
      <c r="R664" s="3"/>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row>
    <row r="665" spans="2:45" ht="14.25" hidden="1" customHeight="1">
      <c r="B665" s="3"/>
      <c r="C665" s="1"/>
      <c r="D665" s="1"/>
      <c r="E665" s="1"/>
      <c r="F665" s="1"/>
      <c r="G665" s="1"/>
      <c r="H665" s="1"/>
      <c r="I665" s="1"/>
      <c r="J665" s="1"/>
      <c r="K665" s="1"/>
      <c r="L665" s="1"/>
      <c r="M665" s="1"/>
      <c r="N665" s="1"/>
      <c r="O665" s="1"/>
      <c r="P665" s="1"/>
      <c r="Q665" s="1"/>
      <c r="R665" s="3"/>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row>
    <row r="666" spans="2:45" ht="14.25" hidden="1" customHeight="1">
      <c r="B666" s="3"/>
      <c r="C666" s="1"/>
      <c r="D666" s="1"/>
      <c r="E666" s="1"/>
      <c r="F666" s="1"/>
      <c r="G666" s="1"/>
      <c r="H666" s="1"/>
      <c r="I666" s="1"/>
      <c r="J666" s="1"/>
      <c r="K666" s="1"/>
      <c r="L666" s="1"/>
      <c r="M666" s="1"/>
      <c r="N666" s="1"/>
      <c r="O666" s="1"/>
      <c r="P666" s="1"/>
      <c r="Q666" s="1"/>
      <c r="R666" s="3"/>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row>
    <row r="667" spans="2:45" ht="14.25" hidden="1" customHeight="1">
      <c r="B667" s="3"/>
      <c r="C667" s="1"/>
      <c r="D667" s="1"/>
      <c r="E667" s="1"/>
      <c r="F667" s="1"/>
      <c r="G667" s="1"/>
      <c r="H667" s="1"/>
      <c r="I667" s="1"/>
      <c r="J667" s="1"/>
      <c r="K667" s="1"/>
      <c r="L667" s="1"/>
      <c r="M667" s="1"/>
      <c r="N667" s="1"/>
      <c r="O667" s="1"/>
      <c r="P667" s="1"/>
      <c r="Q667" s="1"/>
      <c r="R667" s="3"/>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row>
    <row r="668" spans="2:45" ht="14.25" hidden="1" customHeight="1">
      <c r="B668" s="3"/>
      <c r="C668" s="1"/>
      <c r="D668" s="1"/>
      <c r="E668" s="1"/>
      <c r="F668" s="1"/>
      <c r="G668" s="1"/>
      <c r="H668" s="1"/>
      <c r="I668" s="1"/>
      <c r="J668" s="1"/>
      <c r="K668" s="1"/>
      <c r="L668" s="1"/>
      <c r="M668" s="1"/>
      <c r="N668" s="1"/>
      <c r="O668" s="1"/>
      <c r="P668" s="1"/>
      <c r="Q668" s="1"/>
      <c r="R668" s="3"/>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row>
    <row r="669" spans="2:45" ht="14.25" hidden="1" customHeight="1">
      <c r="B669" s="3"/>
      <c r="C669" s="1"/>
      <c r="D669" s="1"/>
      <c r="E669" s="1"/>
      <c r="F669" s="1"/>
      <c r="G669" s="1"/>
      <c r="H669" s="1"/>
      <c r="I669" s="1"/>
      <c r="J669" s="1"/>
      <c r="K669" s="1"/>
      <c r="L669" s="1"/>
      <c r="M669" s="1"/>
      <c r="N669" s="1"/>
      <c r="O669" s="1"/>
      <c r="P669" s="1"/>
      <c r="Q669" s="1"/>
      <c r="R669" s="3"/>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row>
    <row r="670" spans="2:45" ht="14.25" hidden="1" customHeight="1">
      <c r="B670" s="3"/>
      <c r="C670" s="1"/>
      <c r="D670" s="1"/>
      <c r="E670" s="1"/>
      <c r="F670" s="1"/>
      <c r="G670" s="1"/>
      <c r="H670" s="1"/>
      <c r="I670" s="1"/>
      <c r="J670" s="1"/>
      <c r="K670" s="1"/>
      <c r="L670" s="1"/>
      <c r="M670" s="1"/>
      <c r="N670" s="1"/>
      <c r="O670" s="1"/>
      <c r="P670" s="1"/>
      <c r="Q670" s="1"/>
      <c r="R670" s="3"/>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row>
    <row r="671" spans="2:45" ht="14.25" hidden="1" customHeight="1">
      <c r="B671" s="3"/>
      <c r="C671" s="1"/>
      <c r="D671" s="1"/>
      <c r="E671" s="1"/>
      <c r="F671" s="1"/>
      <c r="G671" s="1"/>
      <c r="H671" s="1"/>
      <c r="I671" s="1"/>
      <c r="J671" s="1"/>
      <c r="K671" s="1"/>
      <c r="L671" s="1"/>
      <c r="M671" s="1"/>
      <c r="N671" s="1"/>
      <c r="O671" s="1"/>
      <c r="P671" s="1"/>
      <c r="Q671" s="1"/>
      <c r="R671" s="3"/>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row>
    <row r="672" spans="2:45" ht="14.25" hidden="1" customHeight="1">
      <c r="B672" s="3"/>
      <c r="C672" s="1"/>
      <c r="D672" s="1"/>
      <c r="E672" s="1"/>
      <c r="F672" s="1"/>
      <c r="G672" s="1"/>
      <c r="H672" s="1"/>
      <c r="I672" s="1"/>
      <c r="J672" s="1"/>
      <c r="K672" s="1"/>
      <c r="L672" s="1"/>
      <c r="M672" s="1"/>
      <c r="N672" s="1"/>
      <c r="O672" s="1"/>
      <c r="P672" s="1"/>
      <c r="Q672" s="1"/>
      <c r="R672" s="3"/>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row>
    <row r="673" spans="2:45" ht="14.25" hidden="1" customHeight="1">
      <c r="B673" s="3"/>
      <c r="C673" s="1"/>
      <c r="D673" s="1"/>
      <c r="E673" s="1"/>
      <c r="F673" s="1"/>
      <c r="G673" s="1"/>
      <c r="H673" s="1"/>
      <c r="I673" s="1"/>
      <c r="J673" s="1"/>
      <c r="K673" s="1"/>
      <c r="L673" s="1"/>
      <c r="M673" s="1"/>
      <c r="N673" s="1"/>
      <c r="O673" s="1"/>
      <c r="P673" s="1"/>
      <c r="Q673" s="1"/>
      <c r="R673" s="3"/>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row>
    <row r="674" spans="2:45" ht="14.25" hidden="1" customHeight="1">
      <c r="B674" s="3"/>
      <c r="C674" s="1"/>
      <c r="D674" s="1"/>
      <c r="E674" s="1"/>
      <c r="F674" s="1"/>
      <c r="G674" s="1"/>
      <c r="H674" s="1"/>
      <c r="I674" s="1"/>
      <c r="J674" s="1"/>
      <c r="K674" s="1"/>
      <c r="L674" s="1"/>
      <c r="M674" s="1"/>
      <c r="N674" s="1"/>
      <c r="O674" s="1"/>
      <c r="P674" s="1"/>
      <c r="Q674" s="1"/>
      <c r="R674" s="3"/>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row>
    <row r="675" spans="2:45" ht="14.25" hidden="1" customHeight="1">
      <c r="B675" s="3"/>
      <c r="C675" s="1"/>
      <c r="D675" s="1"/>
      <c r="E675" s="1"/>
      <c r="F675" s="1"/>
      <c r="G675" s="1"/>
      <c r="H675" s="1"/>
      <c r="I675" s="1"/>
      <c r="J675" s="1"/>
      <c r="K675" s="1"/>
      <c r="L675" s="1"/>
      <c r="M675" s="1"/>
      <c r="N675" s="1"/>
      <c r="O675" s="1"/>
      <c r="P675" s="1"/>
      <c r="Q675" s="1"/>
      <c r="R675" s="3"/>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row>
    <row r="676" spans="2:45" ht="14.25" hidden="1" customHeight="1">
      <c r="B676" s="3"/>
      <c r="C676" s="1"/>
      <c r="D676" s="1"/>
      <c r="E676" s="1"/>
      <c r="F676" s="1"/>
      <c r="G676" s="1"/>
      <c r="H676" s="1"/>
      <c r="I676" s="1"/>
      <c r="J676" s="1"/>
      <c r="K676" s="1"/>
      <c r="L676" s="1"/>
      <c r="M676" s="1"/>
      <c r="N676" s="1"/>
      <c r="O676" s="1"/>
      <c r="P676" s="1"/>
      <c r="Q676" s="1"/>
      <c r="R676" s="3"/>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row>
    <row r="677" spans="2:45" ht="14.25" hidden="1" customHeight="1">
      <c r="B677" s="3"/>
      <c r="C677" s="1"/>
      <c r="D677" s="1"/>
      <c r="E677" s="1"/>
      <c r="F677" s="1"/>
      <c r="G677" s="1"/>
      <c r="H677" s="1"/>
      <c r="I677" s="1"/>
      <c r="J677" s="1"/>
      <c r="K677" s="1"/>
      <c r="L677" s="1"/>
      <c r="M677" s="1"/>
      <c r="N677" s="1"/>
      <c r="O677" s="1"/>
      <c r="P677" s="1"/>
      <c r="Q677" s="1"/>
      <c r="R677" s="3"/>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row>
    <row r="678" spans="2:45" ht="14.25" hidden="1" customHeight="1">
      <c r="B678" s="3"/>
      <c r="C678" s="1"/>
      <c r="D678" s="1"/>
      <c r="E678" s="1"/>
      <c r="F678" s="1"/>
      <c r="G678" s="1"/>
      <c r="H678" s="1"/>
      <c r="I678" s="1"/>
      <c r="J678" s="1"/>
      <c r="K678" s="1"/>
      <c r="L678" s="1"/>
      <c r="M678" s="1"/>
      <c r="N678" s="1"/>
      <c r="O678" s="1"/>
      <c r="P678" s="1"/>
      <c r="Q678" s="1"/>
      <c r="R678" s="3"/>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row>
    <row r="679" spans="2:45" ht="14.25" hidden="1" customHeight="1">
      <c r="B679" s="3"/>
      <c r="C679" s="1"/>
      <c r="D679" s="1"/>
      <c r="E679" s="1"/>
      <c r="F679" s="1"/>
      <c r="G679" s="1"/>
      <c r="H679" s="1"/>
      <c r="I679" s="1"/>
      <c r="J679" s="1"/>
      <c r="K679" s="1"/>
      <c r="L679" s="1"/>
      <c r="M679" s="1"/>
      <c r="N679" s="1"/>
      <c r="O679" s="1"/>
      <c r="P679" s="1"/>
      <c r="Q679" s="1"/>
      <c r="R679" s="3"/>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row>
    <row r="680" spans="2:45" ht="14.25" hidden="1" customHeight="1">
      <c r="B680" s="3"/>
      <c r="C680" s="1"/>
      <c r="D680" s="1"/>
      <c r="E680" s="1"/>
      <c r="F680" s="1"/>
      <c r="G680" s="1"/>
      <c r="H680" s="1"/>
      <c r="I680" s="1"/>
      <c r="J680" s="1"/>
      <c r="K680" s="1"/>
      <c r="L680" s="1"/>
      <c r="M680" s="1"/>
      <c r="N680" s="1"/>
      <c r="O680" s="1"/>
      <c r="P680" s="1"/>
      <c r="Q680" s="1"/>
      <c r="R680" s="3"/>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row>
    <row r="681" spans="2:45" ht="14.25" hidden="1" customHeight="1">
      <c r="B681" s="3"/>
      <c r="C681" s="1"/>
      <c r="D681" s="1"/>
      <c r="E681" s="1"/>
      <c r="F681" s="1"/>
      <c r="G681" s="1"/>
      <c r="H681" s="1"/>
      <c r="I681" s="1"/>
      <c r="J681" s="1"/>
      <c r="K681" s="1"/>
      <c r="L681" s="1"/>
      <c r="M681" s="1"/>
      <c r="N681" s="1"/>
      <c r="O681" s="1"/>
      <c r="P681" s="1"/>
      <c r="Q681" s="1"/>
      <c r="R681" s="3"/>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row>
    <row r="682" spans="2:45" ht="14.25" hidden="1" customHeight="1">
      <c r="B682" s="3"/>
      <c r="C682" s="1"/>
      <c r="D682" s="1"/>
      <c r="E682" s="1"/>
      <c r="F682" s="1"/>
      <c r="G682" s="1"/>
      <c r="H682" s="1"/>
      <c r="I682" s="1"/>
      <c r="J682" s="1"/>
      <c r="K682" s="1"/>
      <c r="L682" s="1"/>
      <c r="M682" s="1"/>
      <c r="N682" s="1"/>
      <c r="O682" s="1"/>
      <c r="P682" s="1"/>
      <c r="Q682" s="1"/>
      <c r="R682" s="3"/>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row>
    <row r="683" spans="2:45" ht="14.25" hidden="1" customHeight="1">
      <c r="B683" s="3"/>
      <c r="C683" s="1"/>
      <c r="D683" s="1"/>
      <c r="E683" s="1"/>
      <c r="F683" s="1"/>
      <c r="G683" s="1"/>
      <c r="H683" s="1"/>
      <c r="I683" s="1"/>
      <c r="J683" s="1"/>
      <c r="K683" s="1"/>
      <c r="L683" s="1"/>
      <c r="M683" s="1"/>
      <c r="N683" s="1"/>
      <c r="O683" s="1"/>
      <c r="P683" s="1"/>
      <c r="Q683" s="1"/>
      <c r="R683" s="3"/>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row>
    <row r="684" spans="2:45" ht="14.25" hidden="1" customHeight="1">
      <c r="B684" s="3"/>
      <c r="C684" s="1"/>
      <c r="D684" s="1"/>
      <c r="E684" s="1"/>
      <c r="F684" s="1"/>
      <c r="G684" s="1"/>
      <c r="H684" s="1"/>
      <c r="I684" s="1"/>
      <c r="J684" s="1"/>
      <c r="K684" s="1"/>
      <c r="L684" s="1"/>
      <c r="M684" s="1"/>
      <c r="N684" s="1"/>
      <c r="O684" s="1"/>
      <c r="P684" s="1"/>
      <c r="Q684" s="1"/>
      <c r="R684" s="3"/>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row>
    <row r="685" spans="2:45" ht="14.25" hidden="1" customHeight="1">
      <c r="B685" s="3"/>
      <c r="C685" s="1"/>
      <c r="D685" s="1"/>
      <c r="E685" s="1"/>
      <c r="F685" s="1"/>
      <c r="G685" s="1"/>
      <c r="H685" s="1"/>
      <c r="I685" s="1"/>
      <c r="J685" s="1"/>
      <c r="K685" s="1"/>
      <c r="L685" s="1"/>
      <c r="M685" s="1"/>
      <c r="N685" s="1"/>
      <c r="O685" s="1"/>
      <c r="P685" s="1"/>
      <c r="Q685" s="1"/>
      <c r="R685" s="3"/>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row>
    <row r="686" spans="2:45" ht="14.25" hidden="1" customHeight="1">
      <c r="B686" s="3"/>
      <c r="C686" s="1"/>
      <c r="D686" s="1"/>
      <c r="E686" s="1"/>
      <c r="F686" s="1"/>
      <c r="G686" s="1"/>
      <c r="H686" s="1"/>
      <c r="I686" s="1"/>
      <c r="J686" s="1"/>
      <c r="K686" s="1"/>
      <c r="L686" s="1"/>
      <c r="M686" s="1"/>
      <c r="N686" s="1"/>
      <c r="O686" s="1"/>
      <c r="P686" s="1"/>
      <c r="Q686" s="1"/>
      <c r="R686" s="3"/>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row>
    <row r="687" spans="2:45" ht="14.25" hidden="1" customHeight="1">
      <c r="B687" s="3"/>
      <c r="C687" s="1"/>
      <c r="D687" s="1"/>
      <c r="E687" s="1"/>
      <c r="F687" s="1"/>
      <c r="G687" s="1"/>
      <c r="H687" s="1"/>
      <c r="I687" s="1"/>
      <c r="J687" s="1"/>
      <c r="K687" s="1"/>
      <c r="L687" s="1"/>
      <c r="M687" s="1"/>
      <c r="N687" s="1"/>
      <c r="O687" s="1"/>
      <c r="P687" s="1"/>
      <c r="Q687" s="1"/>
      <c r="R687" s="3"/>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row>
    <row r="688" spans="2:45" ht="14.25" hidden="1" customHeight="1">
      <c r="B688" s="3"/>
      <c r="C688" s="1"/>
      <c r="D688" s="1"/>
      <c r="E688" s="1"/>
      <c r="F688" s="1"/>
      <c r="G688" s="1"/>
      <c r="H688" s="1"/>
      <c r="I688" s="1"/>
      <c r="J688" s="1"/>
      <c r="K688" s="1"/>
      <c r="L688" s="1"/>
      <c r="M688" s="1"/>
      <c r="N688" s="1"/>
      <c r="O688" s="1"/>
      <c r="P688" s="1"/>
      <c r="Q688" s="1"/>
      <c r="R688" s="3"/>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row>
    <row r="689" spans="2:45" ht="14.25" hidden="1" customHeight="1">
      <c r="B689" s="3"/>
      <c r="C689" s="1"/>
      <c r="D689" s="1"/>
      <c r="E689" s="1"/>
      <c r="F689" s="1"/>
      <c r="G689" s="1"/>
      <c r="H689" s="1"/>
      <c r="I689" s="1"/>
      <c r="J689" s="1"/>
      <c r="K689" s="1"/>
      <c r="L689" s="1"/>
      <c r="M689" s="1"/>
      <c r="N689" s="1"/>
      <c r="O689" s="1"/>
      <c r="P689" s="1"/>
      <c r="Q689" s="1"/>
      <c r="R689" s="3"/>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row>
    <row r="690" spans="2:45" ht="14.25" hidden="1" customHeight="1">
      <c r="B690" s="3"/>
      <c r="C690" s="1"/>
      <c r="D690" s="1"/>
      <c r="E690" s="1"/>
      <c r="F690" s="1"/>
      <c r="G690" s="1"/>
      <c r="H690" s="1"/>
      <c r="I690" s="1"/>
      <c r="J690" s="1"/>
      <c r="K690" s="1"/>
      <c r="L690" s="1"/>
      <c r="M690" s="1"/>
      <c r="N690" s="1"/>
      <c r="O690" s="1"/>
      <c r="P690" s="1"/>
      <c r="Q690" s="1"/>
      <c r="R690" s="3"/>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row>
    <row r="691" spans="2:45" ht="14.25" hidden="1" customHeight="1">
      <c r="B691" s="3"/>
      <c r="C691" s="1"/>
      <c r="D691" s="1"/>
      <c r="E691" s="1"/>
      <c r="F691" s="1"/>
      <c r="G691" s="1"/>
      <c r="H691" s="1"/>
      <c r="I691" s="1"/>
      <c r="J691" s="1"/>
      <c r="K691" s="1"/>
      <c r="L691" s="1"/>
      <c r="M691" s="1"/>
      <c r="N691" s="1"/>
      <c r="O691" s="1"/>
      <c r="P691" s="1"/>
      <c r="Q691" s="1"/>
      <c r="R691" s="3"/>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row>
    <row r="692" spans="2:45" ht="14.25" hidden="1" customHeight="1">
      <c r="B692" s="3"/>
      <c r="C692" s="1"/>
      <c r="D692" s="1"/>
      <c r="E692" s="1"/>
      <c r="F692" s="1"/>
      <c r="G692" s="1"/>
      <c r="H692" s="1"/>
      <c r="I692" s="1"/>
      <c r="J692" s="1"/>
      <c r="K692" s="1"/>
      <c r="L692" s="1"/>
      <c r="M692" s="1"/>
      <c r="N692" s="1"/>
      <c r="O692" s="1"/>
      <c r="P692" s="1"/>
      <c r="Q692" s="1"/>
      <c r="R692" s="3"/>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row>
    <row r="693" spans="2:45" ht="14.25" hidden="1" customHeight="1">
      <c r="B693" s="3"/>
      <c r="C693" s="1"/>
      <c r="D693" s="1"/>
      <c r="E693" s="1"/>
      <c r="F693" s="1"/>
      <c r="G693" s="1"/>
      <c r="H693" s="1"/>
      <c r="I693" s="1"/>
      <c r="J693" s="1"/>
      <c r="K693" s="1"/>
      <c r="L693" s="1"/>
      <c r="M693" s="1"/>
      <c r="N693" s="1"/>
      <c r="O693" s="1"/>
      <c r="P693" s="1"/>
      <c r="Q693" s="1"/>
      <c r="R693" s="3"/>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row>
    <row r="694" spans="2:45" ht="14.25" hidden="1" customHeight="1">
      <c r="B694" s="3"/>
      <c r="C694" s="1"/>
      <c r="D694" s="1"/>
      <c r="E694" s="1"/>
      <c r="F694" s="1"/>
      <c r="G694" s="1"/>
      <c r="H694" s="1"/>
      <c r="I694" s="1"/>
      <c r="J694" s="1"/>
      <c r="K694" s="1"/>
      <c r="L694" s="1"/>
      <c r="M694" s="1"/>
      <c r="N694" s="1"/>
      <c r="O694" s="1"/>
      <c r="P694" s="1"/>
      <c r="Q694" s="1"/>
      <c r="R694" s="3"/>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row>
    <row r="695" spans="2:45" ht="14.25" hidden="1" customHeight="1">
      <c r="B695" s="3"/>
      <c r="C695" s="1"/>
      <c r="D695" s="1"/>
      <c r="E695" s="1"/>
      <c r="F695" s="1"/>
      <c r="G695" s="1"/>
      <c r="H695" s="1"/>
      <c r="I695" s="1"/>
      <c r="J695" s="1"/>
      <c r="K695" s="1"/>
      <c r="L695" s="1"/>
      <c r="M695" s="1"/>
      <c r="N695" s="1"/>
      <c r="O695" s="1"/>
      <c r="P695" s="1"/>
      <c r="Q695" s="1"/>
      <c r="R695" s="3"/>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row>
    <row r="696" spans="2:45" ht="14.25" hidden="1" customHeight="1">
      <c r="B696" s="3"/>
      <c r="C696" s="1"/>
      <c r="D696" s="1"/>
      <c r="E696" s="1"/>
      <c r="F696" s="1"/>
      <c r="G696" s="1"/>
      <c r="H696" s="1"/>
      <c r="I696" s="1"/>
      <c r="J696" s="1"/>
      <c r="K696" s="1"/>
      <c r="L696" s="1"/>
      <c r="M696" s="1"/>
      <c r="N696" s="1"/>
      <c r="O696" s="1"/>
      <c r="P696" s="1"/>
      <c r="Q696" s="1"/>
      <c r="R696" s="3"/>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row>
    <row r="697" spans="2:45" ht="14.25" hidden="1" customHeight="1">
      <c r="B697" s="3"/>
      <c r="C697" s="1"/>
      <c r="D697" s="1"/>
      <c r="E697" s="1"/>
      <c r="F697" s="1"/>
      <c r="G697" s="1"/>
      <c r="H697" s="1"/>
      <c r="I697" s="1"/>
      <c r="J697" s="1"/>
      <c r="K697" s="1"/>
      <c r="L697" s="1"/>
      <c r="M697" s="1"/>
      <c r="N697" s="1"/>
      <c r="O697" s="1"/>
      <c r="P697" s="1"/>
      <c r="Q697" s="1"/>
      <c r="R697" s="3"/>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row>
    <row r="698" spans="2:45" ht="14.25" hidden="1" customHeight="1">
      <c r="B698" s="3"/>
      <c r="C698" s="1"/>
      <c r="D698" s="1"/>
      <c r="E698" s="1"/>
      <c r="F698" s="1"/>
      <c r="G698" s="1"/>
      <c r="H698" s="1"/>
      <c r="I698" s="1"/>
      <c r="J698" s="1"/>
      <c r="K698" s="1"/>
      <c r="L698" s="1"/>
      <c r="M698" s="1"/>
      <c r="N698" s="1"/>
      <c r="O698" s="1"/>
      <c r="P698" s="1"/>
      <c r="Q698" s="1"/>
      <c r="R698" s="3"/>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row>
    <row r="699" spans="2:45" ht="14.25" hidden="1" customHeight="1">
      <c r="B699" s="3"/>
      <c r="C699" s="1"/>
      <c r="D699" s="1"/>
      <c r="E699" s="1"/>
      <c r="F699" s="1"/>
      <c r="G699" s="1"/>
      <c r="H699" s="1"/>
      <c r="I699" s="1"/>
      <c r="J699" s="1"/>
      <c r="K699" s="1"/>
      <c r="L699" s="1"/>
      <c r="M699" s="1"/>
      <c r="N699" s="1"/>
      <c r="O699" s="1"/>
      <c r="P699" s="1"/>
      <c r="Q699" s="1"/>
      <c r="R699" s="3"/>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row>
    <row r="700" spans="2:45" ht="14.25" hidden="1" customHeight="1">
      <c r="B700" s="3"/>
      <c r="C700" s="1"/>
      <c r="D700" s="1"/>
      <c r="E700" s="1"/>
      <c r="F700" s="1"/>
      <c r="G700" s="1"/>
      <c r="H700" s="1"/>
      <c r="I700" s="1"/>
      <c r="J700" s="1"/>
      <c r="K700" s="1"/>
      <c r="L700" s="1"/>
      <c r="M700" s="1"/>
      <c r="N700" s="1"/>
      <c r="O700" s="1"/>
      <c r="P700" s="1"/>
      <c r="Q700" s="1"/>
      <c r="R700" s="3"/>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row>
    <row r="701" spans="2:45" ht="14.25" hidden="1" customHeight="1">
      <c r="B701" s="3"/>
      <c r="C701" s="1"/>
      <c r="D701" s="1"/>
      <c r="E701" s="1"/>
      <c r="F701" s="1"/>
      <c r="G701" s="1"/>
      <c r="H701" s="1"/>
      <c r="I701" s="1"/>
      <c r="J701" s="1"/>
      <c r="K701" s="1"/>
      <c r="L701" s="1"/>
      <c r="M701" s="1"/>
      <c r="N701" s="1"/>
      <c r="O701" s="1"/>
      <c r="P701" s="1"/>
      <c r="Q701" s="1"/>
      <c r="R701" s="3"/>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row>
    <row r="702" spans="2:45" ht="14.25" hidden="1" customHeight="1">
      <c r="B702" s="3"/>
      <c r="C702" s="1"/>
      <c r="D702" s="1"/>
      <c r="E702" s="1"/>
      <c r="F702" s="1"/>
      <c r="G702" s="1"/>
      <c r="H702" s="1"/>
      <c r="I702" s="1"/>
      <c r="J702" s="1"/>
      <c r="K702" s="1"/>
      <c r="L702" s="1"/>
      <c r="M702" s="1"/>
      <c r="N702" s="1"/>
      <c r="O702" s="1"/>
      <c r="P702" s="1"/>
      <c r="Q702" s="1"/>
      <c r="R702" s="3"/>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row>
    <row r="703" spans="2:45" ht="14.25" hidden="1" customHeight="1">
      <c r="B703" s="3"/>
      <c r="C703" s="1"/>
      <c r="D703" s="1"/>
      <c r="E703" s="1"/>
      <c r="F703" s="1"/>
      <c r="G703" s="1"/>
      <c r="H703" s="1"/>
      <c r="I703" s="1"/>
      <c r="J703" s="1"/>
      <c r="K703" s="1"/>
      <c r="L703" s="1"/>
      <c r="M703" s="1"/>
      <c r="N703" s="1"/>
      <c r="O703" s="1"/>
      <c r="P703" s="1"/>
      <c r="Q703" s="1"/>
      <c r="R703" s="3"/>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row>
    <row r="704" spans="2:45" ht="14.25" hidden="1" customHeight="1">
      <c r="B704" s="3"/>
      <c r="C704" s="1"/>
      <c r="D704" s="1"/>
      <c r="E704" s="1"/>
      <c r="F704" s="1"/>
      <c r="G704" s="1"/>
      <c r="H704" s="1"/>
      <c r="I704" s="1"/>
      <c r="J704" s="1"/>
      <c r="K704" s="1"/>
      <c r="L704" s="1"/>
      <c r="M704" s="1"/>
      <c r="N704" s="1"/>
      <c r="O704" s="1"/>
      <c r="P704" s="1"/>
      <c r="Q704" s="1"/>
      <c r="R704" s="3"/>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row>
    <row r="705" spans="2:45" ht="14.25" hidden="1" customHeight="1">
      <c r="B705" s="3"/>
      <c r="C705" s="1"/>
      <c r="D705" s="1"/>
      <c r="E705" s="1"/>
      <c r="F705" s="1"/>
      <c r="G705" s="1"/>
      <c r="H705" s="1"/>
      <c r="I705" s="1"/>
      <c r="J705" s="1"/>
      <c r="K705" s="1"/>
      <c r="L705" s="1"/>
      <c r="M705" s="1"/>
      <c r="N705" s="1"/>
      <c r="O705" s="1"/>
      <c r="P705" s="1"/>
      <c r="Q705" s="1"/>
      <c r="R705" s="3"/>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row>
    <row r="706" spans="2:45" ht="14.25" hidden="1" customHeight="1">
      <c r="B706" s="3"/>
      <c r="C706" s="1"/>
      <c r="D706" s="1"/>
      <c r="E706" s="1"/>
      <c r="F706" s="1"/>
      <c r="G706" s="1"/>
      <c r="H706" s="1"/>
      <c r="I706" s="1"/>
      <c r="J706" s="1"/>
      <c r="K706" s="1"/>
      <c r="L706" s="1"/>
      <c r="M706" s="1"/>
      <c r="N706" s="1"/>
      <c r="O706" s="1"/>
      <c r="P706" s="1"/>
      <c r="Q706" s="1"/>
      <c r="R706" s="3"/>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row>
    <row r="707" spans="2:45" ht="14.25" hidden="1" customHeight="1">
      <c r="B707" s="3"/>
      <c r="C707" s="1"/>
      <c r="D707" s="1"/>
      <c r="E707" s="1"/>
      <c r="F707" s="1"/>
      <c r="G707" s="1"/>
      <c r="H707" s="1"/>
      <c r="I707" s="1"/>
      <c r="J707" s="1"/>
      <c r="K707" s="1"/>
      <c r="L707" s="1"/>
      <c r="M707" s="1"/>
      <c r="N707" s="1"/>
      <c r="O707" s="1"/>
      <c r="P707" s="1"/>
      <c r="Q707" s="1"/>
      <c r="R707" s="3"/>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row>
    <row r="708" spans="2:45" ht="14.25" hidden="1" customHeight="1">
      <c r="B708" s="3"/>
      <c r="C708" s="1"/>
      <c r="D708" s="1"/>
      <c r="E708" s="1"/>
      <c r="F708" s="1"/>
      <c r="G708" s="1"/>
      <c r="H708" s="1"/>
      <c r="I708" s="1"/>
      <c r="J708" s="1"/>
      <c r="K708" s="1"/>
      <c r="L708" s="1"/>
      <c r="M708" s="1"/>
      <c r="N708" s="1"/>
      <c r="O708" s="1"/>
      <c r="P708" s="1"/>
      <c r="Q708" s="1"/>
      <c r="R708" s="3"/>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row>
    <row r="709" spans="2:45" ht="14.25" hidden="1" customHeight="1">
      <c r="B709" s="3"/>
      <c r="C709" s="1"/>
      <c r="D709" s="1"/>
      <c r="E709" s="1"/>
      <c r="F709" s="1"/>
      <c r="G709" s="1"/>
      <c r="H709" s="1"/>
      <c r="I709" s="1"/>
      <c r="J709" s="1"/>
      <c r="K709" s="1"/>
      <c r="L709" s="1"/>
      <c r="M709" s="1"/>
      <c r="N709" s="1"/>
      <c r="O709" s="1"/>
      <c r="P709" s="1"/>
      <c r="Q709" s="1"/>
      <c r="R709" s="3"/>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row>
    <row r="710" spans="2:45" ht="14.25" hidden="1" customHeight="1">
      <c r="B710" s="3"/>
      <c r="C710" s="1"/>
      <c r="D710" s="1"/>
      <c r="E710" s="1"/>
      <c r="F710" s="1"/>
      <c r="G710" s="1"/>
      <c r="H710" s="1"/>
      <c r="I710" s="1"/>
      <c r="J710" s="1"/>
      <c r="K710" s="1"/>
      <c r="L710" s="1"/>
      <c r="M710" s="1"/>
      <c r="N710" s="1"/>
      <c r="O710" s="1"/>
      <c r="P710" s="1"/>
      <c r="Q710" s="1"/>
      <c r="R710" s="3"/>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row>
    <row r="711" spans="2:45" ht="14.25" hidden="1" customHeight="1">
      <c r="B711" s="3"/>
      <c r="C711" s="1"/>
      <c r="D711" s="1"/>
      <c r="E711" s="1"/>
      <c r="F711" s="1"/>
      <c r="G711" s="1"/>
      <c r="H711" s="1"/>
      <c r="I711" s="1"/>
      <c r="J711" s="1"/>
      <c r="K711" s="1"/>
      <c r="L711" s="1"/>
      <c r="M711" s="1"/>
      <c r="N711" s="1"/>
      <c r="O711" s="1"/>
      <c r="P711" s="1"/>
      <c r="Q711" s="1"/>
      <c r="R711" s="3"/>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row>
    <row r="712" spans="2:45" ht="14.25" hidden="1" customHeight="1">
      <c r="B712" s="3"/>
      <c r="C712" s="1"/>
      <c r="D712" s="1"/>
      <c r="E712" s="1"/>
      <c r="F712" s="1"/>
      <c r="G712" s="1"/>
      <c r="H712" s="1"/>
      <c r="I712" s="1"/>
      <c r="J712" s="1"/>
      <c r="K712" s="1"/>
      <c r="L712" s="1"/>
      <c r="M712" s="1"/>
      <c r="N712" s="1"/>
      <c r="O712" s="1"/>
      <c r="P712" s="1"/>
      <c r="Q712" s="1"/>
      <c r="R712" s="3"/>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row>
    <row r="713" spans="2:45" ht="14.25" hidden="1" customHeight="1">
      <c r="B713" s="3"/>
      <c r="C713" s="1"/>
      <c r="D713" s="1"/>
      <c r="E713" s="1"/>
      <c r="F713" s="1"/>
      <c r="G713" s="1"/>
      <c r="H713" s="1"/>
      <c r="I713" s="1"/>
      <c r="J713" s="1"/>
      <c r="K713" s="1"/>
      <c r="L713" s="1"/>
      <c r="M713" s="1"/>
      <c r="N713" s="1"/>
      <c r="O713" s="1"/>
      <c r="P713" s="1"/>
      <c r="Q713" s="1"/>
      <c r="R713" s="3"/>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row>
    <row r="714" spans="2:45" ht="14.25" hidden="1" customHeight="1">
      <c r="B714" s="3"/>
      <c r="C714" s="1"/>
      <c r="D714" s="1"/>
      <c r="E714" s="1"/>
      <c r="F714" s="1"/>
      <c r="G714" s="1"/>
      <c r="H714" s="1"/>
      <c r="I714" s="1"/>
      <c r="J714" s="1"/>
      <c r="K714" s="1"/>
      <c r="L714" s="1"/>
      <c r="M714" s="1"/>
      <c r="N714" s="1"/>
      <c r="O714" s="1"/>
      <c r="P714" s="1"/>
      <c r="Q714" s="1"/>
      <c r="R714" s="3"/>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row>
    <row r="715" spans="2:45" ht="14.25" hidden="1" customHeight="1">
      <c r="B715" s="3"/>
      <c r="C715" s="1"/>
      <c r="D715" s="1"/>
      <c r="E715" s="1"/>
      <c r="F715" s="1"/>
      <c r="G715" s="1"/>
      <c r="H715" s="1"/>
      <c r="I715" s="1"/>
      <c r="J715" s="1"/>
      <c r="K715" s="1"/>
      <c r="L715" s="1"/>
      <c r="M715" s="1"/>
      <c r="N715" s="1"/>
      <c r="O715" s="1"/>
      <c r="P715" s="1"/>
      <c r="Q715" s="1"/>
      <c r="R715" s="3"/>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row>
    <row r="716" spans="2:45" ht="14.25" hidden="1" customHeight="1">
      <c r="B716" s="3"/>
      <c r="C716" s="1"/>
      <c r="D716" s="1"/>
      <c r="E716" s="1"/>
      <c r="F716" s="1"/>
      <c r="G716" s="1"/>
      <c r="H716" s="1"/>
      <c r="I716" s="1"/>
      <c r="J716" s="1"/>
      <c r="K716" s="1"/>
      <c r="L716" s="1"/>
      <c r="M716" s="1"/>
      <c r="N716" s="1"/>
      <c r="O716" s="1"/>
      <c r="P716" s="1"/>
      <c r="Q716" s="1"/>
      <c r="R716" s="3"/>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row>
    <row r="717" spans="2:45" ht="14.25" hidden="1" customHeight="1">
      <c r="B717" s="3"/>
      <c r="C717" s="1"/>
      <c r="D717" s="1"/>
      <c r="E717" s="1"/>
      <c r="F717" s="1"/>
      <c r="G717" s="1"/>
      <c r="H717" s="1"/>
      <c r="I717" s="1"/>
      <c r="J717" s="1"/>
      <c r="K717" s="1"/>
      <c r="L717" s="1"/>
      <c r="M717" s="1"/>
      <c r="N717" s="1"/>
      <c r="O717" s="1"/>
      <c r="P717" s="1"/>
      <c r="Q717" s="1"/>
      <c r="R717" s="3"/>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row>
    <row r="718" spans="2:45" ht="14.25" hidden="1" customHeight="1">
      <c r="B718" s="3"/>
      <c r="C718" s="1"/>
      <c r="D718" s="1"/>
      <c r="E718" s="1"/>
      <c r="F718" s="1"/>
      <c r="G718" s="1"/>
      <c r="H718" s="1"/>
      <c r="I718" s="1"/>
      <c r="J718" s="1"/>
      <c r="K718" s="1"/>
      <c r="L718" s="1"/>
      <c r="M718" s="1"/>
      <c r="N718" s="1"/>
      <c r="O718" s="1"/>
      <c r="P718" s="1"/>
      <c r="Q718" s="1"/>
      <c r="R718" s="3"/>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row>
    <row r="719" spans="2:45" ht="14.25" hidden="1" customHeight="1">
      <c r="B719" s="3"/>
      <c r="C719" s="1"/>
      <c r="D719" s="1"/>
      <c r="E719" s="1"/>
      <c r="F719" s="1"/>
      <c r="G719" s="1"/>
      <c r="H719" s="1"/>
      <c r="I719" s="1"/>
      <c r="J719" s="1"/>
      <c r="K719" s="1"/>
      <c r="L719" s="1"/>
      <c r="M719" s="1"/>
      <c r="N719" s="1"/>
      <c r="O719" s="1"/>
      <c r="P719" s="1"/>
      <c r="Q719" s="1"/>
      <c r="R719" s="3"/>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row>
    <row r="720" spans="2:45" ht="14.25" hidden="1" customHeight="1">
      <c r="B720" s="3"/>
      <c r="C720" s="1"/>
      <c r="D720" s="1"/>
      <c r="E720" s="1"/>
      <c r="F720" s="1"/>
      <c r="G720" s="1"/>
      <c r="H720" s="1"/>
      <c r="I720" s="1"/>
      <c r="J720" s="1"/>
      <c r="K720" s="1"/>
      <c r="L720" s="1"/>
      <c r="M720" s="1"/>
      <c r="N720" s="1"/>
      <c r="O720" s="1"/>
      <c r="P720" s="1"/>
      <c r="Q720" s="1"/>
      <c r="R720" s="3"/>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row>
    <row r="721" spans="2:45" ht="14.25" hidden="1" customHeight="1">
      <c r="B721" s="3"/>
      <c r="C721" s="1"/>
      <c r="D721" s="1"/>
      <c r="E721" s="1"/>
      <c r="F721" s="1"/>
      <c r="G721" s="1"/>
      <c r="H721" s="1"/>
      <c r="I721" s="1"/>
      <c r="J721" s="1"/>
      <c r="K721" s="1"/>
      <c r="L721" s="1"/>
      <c r="M721" s="1"/>
      <c r="N721" s="1"/>
      <c r="O721" s="1"/>
      <c r="P721" s="1"/>
      <c r="Q721" s="1"/>
      <c r="R721" s="3"/>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row>
    <row r="722" spans="2:45" ht="14.25" hidden="1" customHeight="1">
      <c r="B722" s="3"/>
      <c r="C722" s="1"/>
      <c r="D722" s="1"/>
      <c r="E722" s="1"/>
      <c r="F722" s="1"/>
      <c r="G722" s="1"/>
      <c r="H722" s="1"/>
      <c r="I722" s="1"/>
      <c r="J722" s="1"/>
      <c r="K722" s="1"/>
      <c r="L722" s="1"/>
      <c r="M722" s="1"/>
      <c r="N722" s="1"/>
      <c r="O722" s="1"/>
      <c r="P722" s="1"/>
      <c r="Q722" s="1"/>
      <c r="R722" s="3"/>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row>
    <row r="723" spans="2:45" ht="14.25" hidden="1" customHeight="1">
      <c r="B723" s="3"/>
      <c r="C723" s="1"/>
      <c r="D723" s="1"/>
      <c r="E723" s="1"/>
      <c r="F723" s="1"/>
      <c r="G723" s="1"/>
      <c r="H723" s="1"/>
      <c r="I723" s="1"/>
      <c r="J723" s="1"/>
      <c r="K723" s="1"/>
      <c r="L723" s="1"/>
      <c r="M723" s="1"/>
      <c r="N723" s="1"/>
      <c r="O723" s="1"/>
      <c r="P723" s="1"/>
      <c r="Q723" s="1"/>
      <c r="R723" s="3"/>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row>
    <row r="724" spans="2:45" ht="14.25" hidden="1" customHeight="1">
      <c r="B724" s="3"/>
      <c r="C724" s="1"/>
      <c r="D724" s="1"/>
      <c r="E724" s="1"/>
      <c r="F724" s="1"/>
      <c r="G724" s="1"/>
      <c r="H724" s="1"/>
      <c r="I724" s="1"/>
      <c r="J724" s="1"/>
      <c r="K724" s="1"/>
      <c r="L724" s="1"/>
      <c r="M724" s="1"/>
      <c r="N724" s="1"/>
      <c r="O724" s="1"/>
      <c r="P724" s="1"/>
      <c r="Q724" s="1"/>
      <c r="R724" s="3"/>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row>
    <row r="725" spans="2:45" ht="14.25" hidden="1" customHeight="1">
      <c r="B725" s="3"/>
      <c r="C725" s="1"/>
      <c r="D725" s="1"/>
      <c r="E725" s="1"/>
      <c r="F725" s="1"/>
      <c r="G725" s="1"/>
      <c r="H725" s="1"/>
      <c r="I725" s="1"/>
      <c r="J725" s="1"/>
      <c r="K725" s="1"/>
      <c r="L725" s="1"/>
      <c r="M725" s="1"/>
      <c r="N725" s="1"/>
      <c r="O725" s="1"/>
      <c r="P725" s="1"/>
      <c r="Q725" s="1"/>
      <c r="R725" s="3"/>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row>
    <row r="726" spans="2:45" ht="14.25" hidden="1" customHeight="1">
      <c r="B726" s="3"/>
      <c r="C726" s="1"/>
      <c r="D726" s="1"/>
      <c r="E726" s="1"/>
      <c r="F726" s="1"/>
      <c r="G726" s="1"/>
      <c r="H726" s="1"/>
      <c r="I726" s="1"/>
      <c r="J726" s="1"/>
      <c r="K726" s="1"/>
      <c r="L726" s="1"/>
      <c r="M726" s="1"/>
      <c r="N726" s="1"/>
      <c r="O726" s="1"/>
      <c r="P726" s="1"/>
      <c r="Q726" s="1"/>
      <c r="R726" s="3"/>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row>
    <row r="727" spans="2:45" ht="14.25" hidden="1" customHeight="1">
      <c r="B727" s="3"/>
      <c r="C727" s="1"/>
      <c r="D727" s="1"/>
      <c r="E727" s="1"/>
      <c r="F727" s="1"/>
      <c r="G727" s="1"/>
      <c r="H727" s="1"/>
      <c r="I727" s="1"/>
      <c r="J727" s="1"/>
      <c r="K727" s="1"/>
      <c r="L727" s="1"/>
      <c r="M727" s="1"/>
      <c r="N727" s="1"/>
      <c r="O727" s="1"/>
      <c r="P727" s="1"/>
      <c r="Q727" s="1"/>
      <c r="R727" s="3"/>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row>
    <row r="728" spans="2:45" ht="14.25" hidden="1" customHeight="1">
      <c r="B728" s="3"/>
      <c r="C728" s="1"/>
      <c r="D728" s="1"/>
      <c r="E728" s="1"/>
      <c r="F728" s="1"/>
      <c r="G728" s="1"/>
      <c r="H728" s="1"/>
      <c r="I728" s="1"/>
      <c r="J728" s="1"/>
      <c r="K728" s="1"/>
      <c r="L728" s="1"/>
      <c r="M728" s="1"/>
      <c r="N728" s="1"/>
      <c r="O728" s="1"/>
      <c r="P728" s="1"/>
      <c r="Q728" s="1"/>
      <c r="R728" s="3"/>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row>
    <row r="729" spans="2:45" ht="14.25" hidden="1" customHeight="1">
      <c r="B729" s="3"/>
      <c r="C729" s="1"/>
      <c r="D729" s="1"/>
      <c r="E729" s="1"/>
      <c r="F729" s="1"/>
      <c r="G729" s="1"/>
      <c r="H729" s="1"/>
      <c r="I729" s="1"/>
      <c r="J729" s="1"/>
      <c r="K729" s="1"/>
      <c r="L729" s="1"/>
      <c r="M729" s="1"/>
      <c r="N729" s="1"/>
      <c r="O729" s="1"/>
      <c r="P729" s="1"/>
      <c r="Q729" s="1"/>
      <c r="R729" s="3"/>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row>
    <row r="730" spans="2:45" ht="14.25" hidden="1" customHeight="1">
      <c r="B730" s="3"/>
      <c r="C730" s="1"/>
      <c r="D730" s="1"/>
      <c r="E730" s="1"/>
      <c r="F730" s="1"/>
      <c r="G730" s="1"/>
      <c r="H730" s="1"/>
      <c r="I730" s="1"/>
      <c r="J730" s="1"/>
      <c r="K730" s="1"/>
      <c r="L730" s="1"/>
      <c r="M730" s="1"/>
      <c r="N730" s="1"/>
      <c r="O730" s="1"/>
      <c r="P730" s="1"/>
      <c r="Q730" s="1"/>
      <c r="R730" s="3"/>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row>
    <row r="731" spans="2:45" ht="14.25" hidden="1" customHeight="1">
      <c r="B731" s="3"/>
      <c r="C731" s="1"/>
      <c r="D731" s="1"/>
      <c r="E731" s="1"/>
      <c r="F731" s="1"/>
      <c r="G731" s="1"/>
      <c r="H731" s="1"/>
      <c r="I731" s="1"/>
      <c r="J731" s="1"/>
      <c r="K731" s="1"/>
      <c r="L731" s="1"/>
      <c r="M731" s="1"/>
      <c r="N731" s="1"/>
      <c r="O731" s="1"/>
      <c r="P731" s="1"/>
      <c r="Q731" s="1"/>
      <c r="R731" s="3"/>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row>
    <row r="732" spans="2:45" ht="14.25" hidden="1" customHeight="1">
      <c r="B732" s="3"/>
      <c r="C732" s="1"/>
      <c r="D732" s="1"/>
      <c r="E732" s="1"/>
      <c r="F732" s="1"/>
      <c r="G732" s="1"/>
      <c r="H732" s="1"/>
      <c r="I732" s="1"/>
      <c r="J732" s="1"/>
      <c r="K732" s="1"/>
      <c r="L732" s="1"/>
      <c r="M732" s="1"/>
      <c r="N732" s="1"/>
      <c r="O732" s="1"/>
      <c r="P732" s="1"/>
      <c r="Q732" s="1"/>
      <c r="R732" s="3"/>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row>
    <row r="733" spans="2:45" ht="14.25" hidden="1" customHeight="1">
      <c r="B733" s="3"/>
      <c r="C733" s="1"/>
      <c r="D733" s="1"/>
      <c r="E733" s="1"/>
      <c r="F733" s="1"/>
      <c r="G733" s="1"/>
      <c r="H733" s="1"/>
      <c r="I733" s="1"/>
      <c r="J733" s="1"/>
      <c r="K733" s="1"/>
      <c r="L733" s="1"/>
      <c r="M733" s="1"/>
      <c r="N733" s="1"/>
      <c r="O733" s="1"/>
      <c r="P733" s="1"/>
      <c r="Q733" s="1"/>
      <c r="R733" s="3"/>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row>
    <row r="734" spans="2:45" ht="14.25" hidden="1" customHeight="1">
      <c r="B734" s="3"/>
      <c r="C734" s="1"/>
      <c r="D734" s="1"/>
      <c r="E734" s="1"/>
      <c r="F734" s="1"/>
      <c r="G734" s="1"/>
      <c r="H734" s="1"/>
      <c r="I734" s="1"/>
      <c r="J734" s="1"/>
      <c r="K734" s="1"/>
      <c r="L734" s="1"/>
      <c r="M734" s="1"/>
      <c r="N734" s="1"/>
      <c r="O734" s="1"/>
      <c r="P734" s="1"/>
      <c r="Q734" s="1"/>
      <c r="R734" s="3"/>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row>
    <row r="735" spans="2:45" ht="14.25" hidden="1" customHeight="1">
      <c r="B735" s="3"/>
      <c r="C735" s="1"/>
      <c r="D735" s="1"/>
      <c r="E735" s="1"/>
      <c r="F735" s="1"/>
      <c r="G735" s="1"/>
      <c r="H735" s="1"/>
      <c r="I735" s="1"/>
      <c r="J735" s="1"/>
      <c r="K735" s="1"/>
      <c r="L735" s="1"/>
      <c r="M735" s="1"/>
      <c r="N735" s="1"/>
      <c r="O735" s="1"/>
      <c r="P735" s="1"/>
      <c r="Q735" s="1"/>
      <c r="R735" s="3"/>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row>
    <row r="736" spans="2:45" ht="14.25" hidden="1" customHeight="1">
      <c r="B736" s="3"/>
      <c r="C736" s="1"/>
      <c r="D736" s="1"/>
      <c r="E736" s="1"/>
      <c r="F736" s="1"/>
      <c r="G736" s="1"/>
      <c r="H736" s="1"/>
      <c r="I736" s="1"/>
      <c r="J736" s="1"/>
      <c r="K736" s="1"/>
      <c r="L736" s="1"/>
      <c r="M736" s="1"/>
      <c r="N736" s="1"/>
      <c r="O736" s="1"/>
      <c r="P736" s="1"/>
      <c r="Q736" s="1"/>
      <c r="R736" s="3"/>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row>
    <row r="737" spans="2:45" ht="14.25" hidden="1" customHeight="1">
      <c r="B737" s="3"/>
      <c r="C737" s="1"/>
      <c r="D737" s="1"/>
      <c r="E737" s="1"/>
      <c r="F737" s="1"/>
      <c r="G737" s="1"/>
      <c r="H737" s="1"/>
      <c r="I737" s="1"/>
      <c r="J737" s="1"/>
      <c r="K737" s="1"/>
      <c r="L737" s="1"/>
      <c r="M737" s="1"/>
      <c r="N737" s="1"/>
      <c r="O737" s="1"/>
      <c r="P737" s="1"/>
      <c r="Q737" s="1"/>
      <c r="R737" s="3"/>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row>
    <row r="738" spans="2:45" ht="14.25" hidden="1" customHeight="1">
      <c r="B738" s="3"/>
      <c r="C738" s="1"/>
      <c r="D738" s="1"/>
      <c r="E738" s="1"/>
      <c r="F738" s="1"/>
      <c r="G738" s="1"/>
      <c r="H738" s="1"/>
      <c r="I738" s="1"/>
      <c r="J738" s="1"/>
      <c r="K738" s="1"/>
      <c r="L738" s="1"/>
      <c r="M738" s="1"/>
      <c r="N738" s="1"/>
      <c r="O738" s="1"/>
      <c r="P738" s="1"/>
      <c r="Q738" s="1"/>
      <c r="R738" s="3"/>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row>
    <row r="739" spans="2:45" ht="14.25" hidden="1" customHeight="1">
      <c r="B739" s="3"/>
      <c r="C739" s="1"/>
      <c r="D739" s="1"/>
      <c r="E739" s="1"/>
      <c r="F739" s="1"/>
      <c r="G739" s="1"/>
      <c r="H739" s="1"/>
      <c r="I739" s="1"/>
      <c r="J739" s="1"/>
      <c r="K739" s="1"/>
      <c r="L739" s="1"/>
      <c r="M739" s="1"/>
      <c r="N739" s="1"/>
      <c r="O739" s="1"/>
      <c r="P739" s="1"/>
      <c r="Q739" s="1"/>
      <c r="R739" s="3"/>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row>
    <row r="740" spans="2:45" ht="14.25" hidden="1" customHeight="1">
      <c r="B740" s="3"/>
      <c r="C740" s="1"/>
      <c r="D740" s="1"/>
      <c r="E740" s="1"/>
      <c r="F740" s="1"/>
      <c r="G740" s="1"/>
      <c r="H740" s="1"/>
      <c r="I740" s="1"/>
      <c r="J740" s="1"/>
      <c r="K740" s="1"/>
      <c r="L740" s="1"/>
      <c r="M740" s="1"/>
      <c r="N740" s="1"/>
      <c r="O740" s="1"/>
      <c r="P740" s="1"/>
      <c r="Q740" s="1"/>
      <c r="R740" s="3"/>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row>
    <row r="741" spans="2:45" ht="14.25" hidden="1" customHeight="1">
      <c r="B741" s="3"/>
      <c r="C741" s="1"/>
      <c r="D741" s="1"/>
      <c r="E741" s="1"/>
      <c r="F741" s="1"/>
      <c r="G741" s="1"/>
      <c r="H741" s="1"/>
      <c r="I741" s="1"/>
      <c r="J741" s="1"/>
      <c r="K741" s="1"/>
      <c r="L741" s="1"/>
      <c r="M741" s="1"/>
      <c r="N741" s="1"/>
      <c r="O741" s="1"/>
      <c r="P741" s="1"/>
      <c r="Q741" s="1"/>
      <c r="R741" s="3"/>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row>
    <row r="742" spans="2:45" ht="14.25" hidden="1" customHeight="1">
      <c r="B742" s="3"/>
      <c r="C742" s="1"/>
      <c r="D742" s="1"/>
      <c r="E742" s="1"/>
      <c r="F742" s="1"/>
      <c r="G742" s="1"/>
      <c r="H742" s="1"/>
      <c r="I742" s="1"/>
      <c r="J742" s="1"/>
      <c r="K742" s="1"/>
      <c r="L742" s="1"/>
      <c r="M742" s="1"/>
      <c r="N742" s="1"/>
      <c r="O742" s="1"/>
      <c r="P742" s="1"/>
      <c r="Q742" s="1"/>
      <c r="R742" s="3"/>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row>
    <row r="743" spans="2:45" ht="14.25" hidden="1" customHeight="1">
      <c r="B743" s="3"/>
      <c r="C743" s="1"/>
      <c r="D743" s="1"/>
      <c r="E743" s="1"/>
      <c r="F743" s="1"/>
      <c r="G743" s="1"/>
      <c r="H743" s="1"/>
      <c r="I743" s="1"/>
      <c r="J743" s="1"/>
      <c r="K743" s="1"/>
      <c r="L743" s="1"/>
      <c r="M743" s="1"/>
      <c r="N743" s="1"/>
      <c r="O743" s="1"/>
      <c r="P743" s="1"/>
      <c r="Q743" s="1"/>
      <c r="R743" s="3"/>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row>
    <row r="744" spans="2:45" ht="14.25" hidden="1" customHeight="1">
      <c r="B744" s="3"/>
      <c r="C744" s="1"/>
      <c r="D744" s="1"/>
      <c r="E744" s="1"/>
      <c r="F744" s="1"/>
      <c r="G744" s="1"/>
      <c r="H744" s="1"/>
      <c r="I744" s="1"/>
      <c r="J744" s="1"/>
      <c r="K744" s="1"/>
      <c r="L744" s="1"/>
      <c r="M744" s="1"/>
      <c r="N744" s="1"/>
      <c r="O744" s="1"/>
      <c r="P744" s="1"/>
      <c r="Q744" s="1"/>
      <c r="R744" s="3"/>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row>
    <row r="745" spans="2:45" ht="14.25" hidden="1" customHeight="1">
      <c r="B745" s="3"/>
      <c r="C745" s="1"/>
      <c r="D745" s="1"/>
      <c r="E745" s="1"/>
      <c r="F745" s="1"/>
      <c r="G745" s="1"/>
      <c r="H745" s="1"/>
      <c r="I745" s="1"/>
      <c r="J745" s="1"/>
      <c r="K745" s="1"/>
      <c r="L745" s="1"/>
      <c r="M745" s="1"/>
      <c r="N745" s="1"/>
      <c r="O745" s="1"/>
      <c r="P745" s="1"/>
      <c r="Q745" s="1"/>
      <c r="R745" s="3"/>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row>
    <row r="746" spans="2:45" ht="14.25" hidden="1" customHeight="1">
      <c r="B746" s="3"/>
      <c r="C746" s="1"/>
      <c r="D746" s="1"/>
      <c r="E746" s="1"/>
      <c r="F746" s="1"/>
      <c r="G746" s="1"/>
      <c r="H746" s="1"/>
      <c r="I746" s="1"/>
      <c r="J746" s="1"/>
      <c r="K746" s="1"/>
      <c r="L746" s="1"/>
      <c r="M746" s="1"/>
      <c r="N746" s="1"/>
      <c r="O746" s="1"/>
      <c r="P746" s="1"/>
      <c r="Q746" s="1"/>
      <c r="R746" s="3"/>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row>
    <row r="747" spans="2:45" ht="14.25" hidden="1" customHeight="1">
      <c r="B747" s="3"/>
      <c r="C747" s="1"/>
      <c r="D747" s="1"/>
      <c r="E747" s="1"/>
      <c r="F747" s="1"/>
      <c r="G747" s="1"/>
      <c r="H747" s="1"/>
      <c r="I747" s="1"/>
      <c r="J747" s="1"/>
      <c r="K747" s="1"/>
      <c r="L747" s="1"/>
      <c r="M747" s="1"/>
      <c r="N747" s="1"/>
      <c r="O747" s="1"/>
      <c r="P747" s="1"/>
      <c r="Q747" s="1"/>
      <c r="R747" s="3"/>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row>
    <row r="748" spans="2:45" ht="14.25" hidden="1" customHeight="1">
      <c r="B748" s="3"/>
      <c r="C748" s="1"/>
      <c r="D748" s="1"/>
      <c r="E748" s="1"/>
      <c r="F748" s="1"/>
      <c r="G748" s="1"/>
      <c r="H748" s="1"/>
      <c r="I748" s="1"/>
      <c r="J748" s="1"/>
      <c r="K748" s="1"/>
      <c r="L748" s="1"/>
      <c r="M748" s="1"/>
      <c r="N748" s="1"/>
      <c r="O748" s="1"/>
      <c r="P748" s="1"/>
      <c r="Q748" s="1"/>
      <c r="R748" s="3"/>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row>
    <row r="749" spans="2:45" ht="14.25" hidden="1" customHeight="1">
      <c r="B749" s="3"/>
      <c r="C749" s="1"/>
      <c r="D749" s="1"/>
      <c r="E749" s="1"/>
      <c r="F749" s="1"/>
      <c r="G749" s="1"/>
      <c r="H749" s="1"/>
      <c r="I749" s="1"/>
      <c r="J749" s="1"/>
      <c r="K749" s="1"/>
      <c r="L749" s="1"/>
      <c r="M749" s="1"/>
      <c r="N749" s="1"/>
      <c r="O749" s="1"/>
      <c r="P749" s="1"/>
      <c r="Q749" s="1"/>
      <c r="R749" s="3"/>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row>
    <row r="750" spans="2:45" ht="14.25" hidden="1" customHeight="1">
      <c r="B750" s="3"/>
      <c r="C750" s="1"/>
      <c r="D750" s="1"/>
      <c r="E750" s="1"/>
      <c r="F750" s="1"/>
      <c r="G750" s="1"/>
      <c r="H750" s="1"/>
      <c r="I750" s="1"/>
      <c r="J750" s="1"/>
      <c r="K750" s="1"/>
      <c r="L750" s="1"/>
      <c r="M750" s="1"/>
      <c r="N750" s="1"/>
      <c r="O750" s="1"/>
      <c r="P750" s="1"/>
      <c r="Q750" s="1"/>
      <c r="R750" s="3"/>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row>
    <row r="751" spans="2:45" ht="14.25" hidden="1" customHeight="1">
      <c r="B751" s="3"/>
      <c r="C751" s="1"/>
      <c r="D751" s="1"/>
      <c r="E751" s="1"/>
      <c r="F751" s="1"/>
      <c r="G751" s="1"/>
      <c r="H751" s="1"/>
      <c r="I751" s="1"/>
      <c r="J751" s="1"/>
      <c r="K751" s="1"/>
      <c r="L751" s="1"/>
      <c r="M751" s="1"/>
      <c r="N751" s="1"/>
      <c r="O751" s="1"/>
      <c r="P751" s="1"/>
      <c r="Q751" s="1"/>
      <c r="R751" s="3"/>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row>
    <row r="752" spans="2:45" ht="14.25" hidden="1" customHeight="1">
      <c r="B752" s="3"/>
      <c r="C752" s="1"/>
      <c r="D752" s="1"/>
      <c r="E752" s="1"/>
      <c r="F752" s="1"/>
      <c r="G752" s="1"/>
      <c r="H752" s="1"/>
      <c r="I752" s="1"/>
      <c r="J752" s="1"/>
      <c r="K752" s="1"/>
      <c r="L752" s="1"/>
      <c r="M752" s="1"/>
      <c r="N752" s="1"/>
      <c r="O752" s="1"/>
      <c r="P752" s="1"/>
      <c r="Q752" s="1"/>
      <c r="R752" s="3"/>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row>
    <row r="753" spans="2:45" ht="14.25" hidden="1" customHeight="1">
      <c r="B753" s="3"/>
      <c r="C753" s="1"/>
      <c r="D753" s="1"/>
      <c r="E753" s="1"/>
      <c r="F753" s="1"/>
      <c r="G753" s="1"/>
      <c r="H753" s="1"/>
      <c r="I753" s="1"/>
      <c r="J753" s="1"/>
      <c r="K753" s="1"/>
      <c r="L753" s="1"/>
      <c r="M753" s="1"/>
      <c r="N753" s="1"/>
      <c r="O753" s="1"/>
      <c r="P753" s="1"/>
      <c r="Q753" s="1"/>
      <c r="R753" s="3"/>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row>
    <row r="754" spans="2:45" ht="14.25" hidden="1" customHeight="1">
      <c r="B754" s="3"/>
      <c r="C754" s="1"/>
      <c r="D754" s="1"/>
      <c r="E754" s="1"/>
      <c r="F754" s="1"/>
      <c r="G754" s="1"/>
      <c r="H754" s="1"/>
      <c r="I754" s="1"/>
      <c r="J754" s="1"/>
      <c r="K754" s="1"/>
      <c r="L754" s="1"/>
      <c r="M754" s="1"/>
      <c r="N754" s="1"/>
      <c r="O754" s="1"/>
      <c r="P754" s="1"/>
      <c r="Q754" s="1"/>
      <c r="R754" s="3"/>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row>
    <row r="755" spans="2:45" ht="14.25" hidden="1" customHeight="1">
      <c r="B755" s="3"/>
      <c r="C755" s="1"/>
      <c r="D755" s="1"/>
      <c r="E755" s="1"/>
      <c r="F755" s="1"/>
      <c r="G755" s="1"/>
      <c r="H755" s="1"/>
      <c r="I755" s="1"/>
      <c r="J755" s="1"/>
      <c r="K755" s="1"/>
      <c r="L755" s="1"/>
      <c r="M755" s="1"/>
      <c r="N755" s="1"/>
      <c r="O755" s="1"/>
      <c r="P755" s="1"/>
      <c r="Q755" s="1"/>
      <c r="R755" s="3"/>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row>
    <row r="756" spans="2:45" ht="14.25" hidden="1" customHeight="1">
      <c r="B756" s="3"/>
      <c r="C756" s="1"/>
      <c r="D756" s="1"/>
      <c r="E756" s="1"/>
      <c r="F756" s="1"/>
      <c r="G756" s="1"/>
      <c r="H756" s="1"/>
      <c r="I756" s="1"/>
      <c r="J756" s="1"/>
      <c r="K756" s="1"/>
      <c r="L756" s="1"/>
      <c r="M756" s="1"/>
      <c r="N756" s="1"/>
      <c r="O756" s="1"/>
      <c r="P756" s="1"/>
      <c r="Q756" s="1"/>
      <c r="R756" s="3"/>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row>
    <row r="757" spans="2:45" ht="14.25" hidden="1" customHeight="1">
      <c r="B757" s="3"/>
      <c r="C757" s="1"/>
      <c r="D757" s="1"/>
      <c r="E757" s="1"/>
      <c r="F757" s="1"/>
      <c r="G757" s="1"/>
      <c r="H757" s="1"/>
      <c r="I757" s="1"/>
      <c r="J757" s="1"/>
      <c r="K757" s="1"/>
      <c r="L757" s="1"/>
      <c r="M757" s="1"/>
      <c r="N757" s="1"/>
      <c r="O757" s="1"/>
      <c r="P757" s="1"/>
      <c r="Q757" s="1"/>
      <c r="R757" s="3"/>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row>
    <row r="758" spans="2:45" ht="14.25" hidden="1" customHeight="1">
      <c r="B758" s="3"/>
      <c r="C758" s="1"/>
      <c r="D758" s="1"/>
      <c r="E758" s="1"/>
      <c r="F758" s="1"/>
      <c r="G758" s="1"/>
      <c r="H758" s="1"/>
      <c r="I758" s="1"/>
      <c r="J758" s="1"/>
      <c r="K758" s="1"/>
      <c r="L758" s="1"/>
      <c r="M758" s="1"/>
      <c r="N758" s="1"/>
      <c r="O758" s="1"/>
      <c r="P758" s="1"/>
      <c r="Q758" s="1"/>
      <c r="R758" s="3"/>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row>
    <row r="759" spans="2:45" ht="14.25" hidden="1" customHeight="1">
      <c r="B759" s="3"/>
      <c r="C759" s="1"/>
      <c r="D759" s="1"/>
      <c r="E759" s="1"/>
      <c r="F759" s="1"/>
      <c r="G759" s="1"/>
      <c r="H759" s="1"/>
      <c r="I759" s="1"/>
      <c r="J759" s="1"/>
      <c r="K759" s="1"/>
      <c r="L759" s="1"/>
      <c r="M759" s="1"/>
      <c r="N759" s="1"/>
      <c r="O759" s="1"/>
      <c r="P759" s="1"/>
      <c r="Q759" s="1"/>
      <c r="R759" s="3"/>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row>
    <row r="760" spans="2:45" ht="14.25" hidden="1" customHeight="1">
      <c r="B760" s="3"/>
      <c r="C760" s="1"/>
      <c r="D760" s="1"/>
      <c r="E760" s="1"/>
      <c r="F760" s="1"/>
      <c r="G760" s="1"/>
      <c r="H760" s="1"/>
      <c r="I760" s="1"/>
      <c r="J760" s="1"/>
      <c r="K760" s="1"/>
      <c r="L760" s="1"/>
      <c r="M760" s="1"/>
      <c r="N760" s="1"/>
      <c r="O760" s="1"/>
      <c r="P760" s="1"/>
      <c r="Q760" s="1"/>
      <c r="R760" s="3"/>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row>
    <row r="761" spans="2:45" ht="14.25" hidden="1" customHeight="1">
      <c r="B761" s="3"/>
      <c r="C761" s="1"/>
      <c r="D761" s="1"/>
      <c r="E761" s="1"/>
      <c r="F761" s="1"/>
      <c r="G761" s="1"/>
      <c r="H761" s="1"/>
      <c r="I761" s="1"/>
      <c r="J761" s="1"/>
      <c r="K761" s="1"/>
      <c r="L761" s="1"/>
      <c r="M761" s="1"/>
      <c r="N761" s="1"/>
      <c r="O761" s="1"/>
      <c r="P761" s="1"/>
      <c r="Q761" s="1"/>
      <c r="R761" s="3"/>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row>
    <row r="762" spans="2:45" ht="14.25" hidden="1" customHeight="1">
      <c r="B762" s="3"/>
      <c r="C762" s="1"/>
      <c r="D762" s="1"/>
      <c r="E762" s="1"/>
      <c r="F762" s="1"/>
      <c r="G762" s="1"/>
      <c r="H762" s="1"/>
      <c r="I762" s="1"/>
      <c r="J762" s="1"/>
      <c r="K762" s="1"/>
      <c r="L762" s="1"/>
      <c r="M762" s="1"/>
      <c r="N762" s="1"/>
      <c r="O762" s="1"/>
      <c r="P762" s="1"/>
      <c r="Q762" s="1"/>
      <c r="R762" s="3"/>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row>
    <row r="763" spans="2:45" ht="14.25" hidden="1" customHeight="1">
      <c r="B763" s="3"/>
      <c r="C763" s="1"/>
      <c r="D763" s="1"/>
      <c r="E763" s="1"/>
      <c r="F763" s="1"/>
      <c r="G763" s="1"/>
      <c r="H763" s="1"/>
      <c r="I763" s="1"/>
      <c r="J763" s="1"/>
      <c r="K763" s="1"/>
      <c r="L763" s="1"/>
      <c r="M763" s="1"/>
      <c r="N763" s="1"/>
      <c r="O763" s="1"/>
      <c r="P763" s="1"/>
      <c r="Q763" s="1"/>
      <c r="R763" s="3"/>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row>
    <row r="764" spans="2:45" ht="14.25" hidden="1" customHeight="1">
      <c r="B764" s="3"/>
      <c r="C764" s="1"/>
      <c r="D764" s="1"/>
      <c r="E764" s="1"/>
      <c r="F764" s="1"/>
      <c r="G764" s="1"/>
      <c r="H764" s="1"/>
      <c r="I764" s="1"/>
      <c r="J764" s="1"/>
      <c r="K764" s="1"/>
      <c r="L764" s="1"/>
      <c r="M764" s="1"/>
      <c r="N764" s="1"/>
      <c r="O764" s="1"/>
      <c r="P764" s="1"/>
      <c r="Q764" s="1"/>
      <c r="R764" s="3"/>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row>
    <row r="765" spans="2:45" ht="14.25" hidden="1" customHeight="1">
      <c r="B765" s="3"/>
      <c r="C765" s="1"/>
      <c r="D765" s="1"/>
      <c r="E765" s="1"/>
      <c r="F765" s="1"/>
      <c r="G765" s="1"/>
      <c r="H765" s="1"/>
      <c r="I765" s="1"/>
      <c r="J765" s="1"/>
      <c r="K765" s="1"/>
      <c r="L765" s="1"/>
      <c r="M765" s="1"/>
      <c r="N765" s="1"/>
      <c r="O765" s="1"/>
      <c r="P765" s="1"/>
      <c r="Q765" s="1"/>
      <c r="R765" s="3"/>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row>
    <row r="766" spans="2:45" ht="14.25" hidden="1" customHeight="1">
      <c r="B766" s="3"/>
      <c r="C766" s="1"/>
      <c r="D766" s="1"/>
      <c r="E766" s="1"/>
      <c r="F766" s="1"/>
      <c r="G766" s="1"/>
      <c r="H766" s="1"/>
      <c r="I766" s="1"/>
      <c r="J766" s="1"/>
      <c r="K766" s="1"/>
      <c r="L766" s="1"/>
      <c r="M766" s="1"/>
      <c r="N766" s="1"/>
      <c r="O766" s="1"/>
      <c r="P766" s="1"/>
      <c r="Q766" s="1"/>
      <c r="R766" s="3"/>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row>
    <row r="767" spans="2:45" ht="14.25" hidden="1" customHeight="1">
      <c r="B767" s="3"/>
      <c r="C767" s="1"/>
      <c r="D767" s="1"/>
      <c r="E767" s="1"/>
      <c r="F767" s="1"/>
      <c r="G767" s="1"/>
      <c r="H767" s="1"/>
      <c r="I767" s="1"/>
      <c r="J767" s="1"/>
      <c r="K767" s="1"/>
      <c r="L767" s="1"/>
      <c r="M767" s="1"/>
      <c r="N767" s="1"/>
      <c r="O767" s="1"/>
      <c r="P767" s="1"/>
      <c r="Q767" s="1"/>
      <c r="R767" s="3"/>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row>
    <row r="768" spans="2:45" ht="14.25" hidden="1" customHeight="1">
      <c r="B768" s="3"/>
      <c r="C768" s="1"/>
      <c r="D768" s="1"/>
      <c r="E768" s="1"/>
      <c r="F768" s="1"/>
      <c r="G768" s="1"/>
      <c r="H768" s="1"/>
      <c r="I768" s="1"/>
      <c r="J768" s="1"/>
      <c r="K768" s="1"/>
      <c r="L768" s="1"/>
      <c r="M768" s="1"/>
      <c r="N768" s="1"/>
      <c r="O768" s="1"/>
      <c r="P768" s="1"/>
      <c r="Q768" s="1"/>
      <c r="R768" s="3"/>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row>
    <row r="769" spans="2:45" ht="14.25" hidden="1" customHeight="1">
      <c r="B769" s="3"/>
      <c r="C769" s="1"/>
      <c r="D769" s="1"/>
      <c r="E769" s="1"/>
      <c r="F769" s="1"/>
      <c r="G769" s="1"/>
      <c r="H769" s="1"/>
      <c r="I769" s="1"/>
      <c r="J769" s="1"/>
      <c r="K769" s="1"/>
      <c r="L769" s="1"/>
      <c r="M769" s="1"/>
      <c r="N769" s="1"/>
      <c r="O769" s="1"/>
      <c r="P769" s="1"/>
      <c r="Q769" s="1"/>
      <c r="R769" s="3"/>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row>
    <row r="770" spans="2:45" ht="14.25" hidden="1" customHeight="1">
      <c r="B770" s="3"/>
      <c r="C770" s="1"/>
      <c r="D770" s="1"/>
      <c r="E770" s="1"/>
      <c r="F770" s="1"/>
      <c r="G770" s="1"/>
      <c r="H770" s="1"/>
      <c r="I770" s="1"/>
      <c r="J770" s="1"/>
      <c r="K770" s="1"/>
      <c r="L770" s="1"/>
      <c r="M770" s="1"/>
      <c r="N770" s="1"/>
      <c r="O770" s="1"/>
      <c r="P770" s="1"/>
      <c r="Q770" s="1"/>
      <c r="R770" s="3"/>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row>
    <row r="771" spans="2:45" ht="14.25" hidden="1" customHeight="1">
      <c r="B771" s="3"/>
      <c r="C771" s="1"/>
      <c r="D771" s="1"/>
      <c r="E771" s="1"/>
      <c r="F771" s="1"/>
      <c r="G771" s="1"/>
      <c r="H771" s="1"/>
      <c r="I771" s="1"/>
      <c r="J771" s="1"/>
      <c r="K771" s="1"/>
      <c r="L771" s="1"/>
      <c r="M771" s="1"/>
      <c r="N771" s="1"/>
      <c r="O771" s="1"/>
      <c r="P771" s="1"/>
      <c r="Q771" s="1"/>
      <c r="R771" s="3"/>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row>
    <row r="772" spans="2:45" ht="14.25" hidden="1" customHeight="1">
      <c r="B772" s="3"/>
      <c r="C772" s="1"/>
      <c r="D772" s="1"/>
      <c r="E772" s="1"/>
      <c r="F772" s="1"/>
      <c r="G772" s="1"/>
      <c r="H772" s="1"/>
      <c r="I772" s="1"/>
      <c r="J772" s="1"/>
      <c r="K772" s="1"/>
      <c r="L772" s="1"/>
      <c r="M772" s="1"/>
      <c r="N772" s="1"/>
      <c r="O772" s="1"/>
      <c r="P772" s="1"/>
      <c r="Q772" s="1"/>
      <c r="R772" s="3"/>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row>
    <row r="773" spans="2:45" ht="14.25" hidden="1" customHeight="1">
      <c r="B773" s="3"/>
      <c r="C773" s="1"/>
      <c r="D773" s="1"/>
      <c r="E773" s="1"/>
      <c r="F773" s="1"/>
      <c r="G773" s="1"/>
      <c r="H773" s="1"/>
      <c r="I773" s="1"/>
      <c r="J773" s="1"/>
      <c r="K773" s="1"/>
      <c r="L773" s="1"/>
      <c r="M773" s="1"/>
      <c r="N773" s="1"/>
      <c r="O773" s="1"/>
      <c r="P773" s="1"/>
      <c r="Q773" s="1"/>
      <c r="R773" s="3"/>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row>
    <row r="774" spans="2:45" ht="14.25" hidden="1" customHeight="1">
      <c r="B774" s="3"/>
      <c r="C774" s="1"/>
      <c r="D774" s="1"/>
      <c r="E774" s="1"/>
      <c r="F774" s="1"/>
      <c r="G774" s="1"/>
      <c r="H774" s="1"/>
      <c r="I774" s="1"/>
      <c r="J774" s="1"/>
      <c r="K774" s="1"/>
      <c r="L774" s="1"/>
      <c r="M774" s="1"/>
      <c r="N774" s="1"/>
      <c r="O774" s="1"/>
      <c r="P774" s="1"/>
      <c r="Q774" s="1"/>
      <c r="R774" s="3"/>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row>
    <row r="775" spans="2:45" ht="14.25" hidden="1" customHeight="1">
      <c r="B775" s="3"/>
      <c r="C775" s="1"/>
      <c r="D775" s="1"/>
      <c r="E775" s="1"/>
      <c r="F775" s="1"/>
      <c r="G775" s="1"/>
      <c r="H775" s="1"/>
      <c r="I775" s="1"/>
      <c r="J775" s="1"/>
      <c r="K775" s="1"/>
      <c r="L775" s="1"/>
      <c r="M775" s="1"/>
      <c r="N775" s="1"/>
      <c r="O775" s="1"/>
      <c r="P775" s="1"/>
      <c r="Q775" s="1"/>
      <c r="R775" s="3"/>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row>
    <row r="776" spans="2:45" ht="14.25" hidden="1" customHeight="1">
      <c r="B776" s="3"/>
      <c r="C776" s="1"/>
      <c r="D776" s="1"/>
      <c r="E776" s="1"/>
      <c r="F776" s="1"/>
      <c r="G776" s="1"/>
      <c r="H776" s="1"/>
      <c r="I776" s="1"/>
      <c r="J776" s="1"/>
      <c r="K776" s="1"/>
      <c r="L776" s="1"/>
      <c r="M776" s="1"/>
      <c r="N776" s="1"/>
      <c r="O776" s="1"/>
      <c r="P776" s="1"/>
      <c r="Q776" s="1"/>
      <c r="R776" s="3"/>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row>
    <row r="777" spans="2:45" ht="14.25" hidden="1" customHeight="1">
      <c r="B777" s="3"/>
      <c r="C777" s="1"/>
      <c r="D777" s="1"/>
      <c r="E777" s="1"/>
      <c r="F777" s="1"/>
      <c r="G777" s="1"/>
      <c r="H777" s="1"/>
      <c r="I777" s="1"/>
      <c r="J777" s="1"/>
      <c r="K777" s="1"/>
      <c r="L777" s="1"/>
      <c r="M777" s="1"/>
      <c r="N777" s="1"/>
      <c r="O777" s="1"/>
      <c r="P777" s="1"/>
      <c r="Q777" s="1"/>
      <c r="R777" s="3"/>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row>
    <row r="778" spans="2:45" ht="14.25" hidden="1" customHeight="1">
      <c r="B778" s="3"/>
      <c r="C778" s="1"/>
      <c r="D778" s="1"/>
      <c r="E778" s="1"/>
      <c r="F778" s="1"/>
      <c r="G778" s="1"/>
      <c r="H778" s="1"/>
      <c r="I778" s="1"/>
      <c r="J778" s="1"/>
      <c r="K778" s="1"/>
      <c r="L778" s="1"/>
      <c r="M778" s="1"/>
      <c r="N778" s="1"/>
      <c r="O778" s="1"/>
      <c r="P778" s="1"/>
      <c r="Q778" s="1"/>
      <c r="R778" s="3"/>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row>
    <row r="779" spans="2:45" ht="14.25" hidden="1" customHeight="1">
      <c r="B779" s="3"/>
      <c r="C779" s="1"/>
      <c r="D779" s="1"/>
      <c r="E779" s="1"/>
      <c r="F779" s="1"/>
      <c r="G779" s="1"/>
      <c r="H779" s="1"/>
      <c r="I779" s="1"/>
      <c r="J779" s="1"/>
      <c r="K779" s="1"/>
      <c r="L779" s="1"/>
      <c r="M779" s="1"/>
      <c r="N779" s="1"/>
      <c r="O779" s="1"/>
      <c r="P779" s="1"/>
      <c r="Q779" s="1"/>
      <c r="R779" s="3"/>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row>
    <row r="780" spans="2:45" ht="14.25" hidden="1" customHeight="1">
      <c r="B780" s="3"/>
      <c r="C780" s="1"/>
      <c r="D780" s="1"/>
      <c r="E780" s="1"/>
      <c r="F780" s="1"/>
      <c r="G780" s="1"/>
      <c r="H780" s="1"/>
      <c r="I780" s="1"/>
      <c r="J780" s="1"/>
      <c r="K780" s="1"/>
      <c r="L780" s="1"/>
      <c r="M780" s="1"/>
      <c r="N780" s="1"/>
      <c r="O780" s="1"/>
      <c r="P780" s="1"/>
      <c r="Q780" s="1"/>
      <c r="R780" s="3"/>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row>
    <row r="781" spans="2:45" ht="14.25" hidden="1" customHeight="1">
      <c r="B781" s="3"/>
      <c r="C781" s="1"/>
      <c r="D781" s="1"/>
      <c r="E781" s="1"/>
      <c r="F781" s="1"/>
      <c r="G781" s="1"/>
      <c r="H781" s="1"/>
      <c r="I781" s="1"/>
      <c r="J781" s="1"/>
      <c r="K781" s="1"/>
      <c r="L781" s="1"/>
      <c r="M781" s="1"/>
      <c r="N781" s="1"/>
      <c r="O781" s="1"/>
      <c r="P781" s="1"/>
      <c r="Q781" s="1"/>
      <c r="R781" s="3"/>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row>
    <row r="782" spans="2:45" ht="14.25" hidden="1" customHeight="1">
      <c r="B782" s="3"/>
      <c r="C782" s="1"/>
      <c r="D782" s="1"/>
      <c r="E782" s="1"/>
      <c r="F782" s="1"/>
      <c r="G782" s="1"/>
      <c r="H782" s="1"/>
      <c r="I782" s="1"/>
      <c r="J782" s="1"/>
      <c r="K782" s="1"/>
      <c r="L782" s="1"/>
      <c r="M782" s="1"/>
      <c r="N782" s="1"/>
      <c r="O782" s="1"/>
      <c r="P782" s="1"/>
      <c r="Q782" s="1"/>
      <c r="R782" s="3"/>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row>
    <row r="783" spans="2:45" ht="14.25" hidden="1" customHeight="1">
      <c r="B783" s="3"/>
      <c r="C783" s="1"/>
      <c r="D783" s="1"/>
      <c r="E783" s="1"/>
      <c r="F783" s="1"/>
      <c r="G783" s="1"/>
      <c r="H783" s="1"/>
      <c r="I783" s="1"/>
      <c r="J783" s="1"/>
      <c r="K783" s="1"/>
      <c r="L783" s="1"/>
      <c r="M783" s="1"/>
      <c r="N783" s="1"/>
      <c r="O783" s="1"/>
      <c r="P783" s="1"/>
      <c r="Q783" s="1"/>
      <c r="R783" s="3"/>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row>
    <row r="784" spans="2:45" ht="14.25" hidden="1" customHeight="1">
      <c r="B784" s="3"/>
      <c r="C784" s="1"/>
      <c r="D784" s="1"/>
      <c r="E784" s="1"/>
      <c r="F784" s="1"/>
      <c r="G784" s="1"/>
      <c r="H784" s="1"/>
      <c r="I784" s="1"/>
      <c r="J784" s="1"/>
      <c r="K784" s="1"/>
      <c r="L784" s="1"/>
      <c r="M784" s="1"/>
      <c r="N784" s="1"/>
      <c r="O784" s="1"/>
      <c r="P784" s="1"/>
      <c r="Q784" s="1"/>
      <c r="R784" s="3"/>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row>
    <row r="785" spans="2:45" ht="14.25" hidden="1" customHeight="1">
      <c r="B785" s="3"/>
      <c r="C785" s="1"/>
      <c r="D785" s="1"/>
      <c r="E785" s="1"/>
      <c r="F785" s="1"/>
      <c r="G785" s="1"/>
      <c r="H785" s="1"/>
      <c r="I785" s="1"/>
      <c r="J785" s="1"/>
      <c r="K785" s="1"/>
      <c r="L785" s="1"/>
      <c r="M785" s="1"/>
      <c r="N785" s="1"/>
      <c r="O785" s="1"/>
      <c r="P785" s="1"/>
      <c r="Q785" s="1"/>
      <c r="R785" s="3"/>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row>
    <row r="786" spans="2:45" ht="14.25" hidden="1" customHeight="1">
      <c r="B786" s="3"/>
      <c r="C786" s="1"/>
      <c r="D786" s="1"/>
      <c r="E786" s="1"/>
      <c r="F786" s="1"/>
      <c r="G786" s="1"/>
      <c r="H786" s="1"/>
      <c r="I786" s="1"/>
      <c r="J786" s="1"/>
      <c r="K786" s="1"/>
      <c r="L786" s="1"/>
      <c r="M786" s="1"/>
      <c r="N786" s="1"/>
      <c r="O786" s="1"/>
      <c r="P786" s="1"/>
      <c r="Q786" s="1"/>
      <c r="R786" s="3"/>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row>
    <row r="787" spans="2:45" ht="14.25" hidden="1" customHeight="1">
      <c r="B787" s="3"/>
      <c r="C787" s="1"/>
      <c r="D787" s="1"/>
      <c r="E787" s="1"/>
      <c r="F787" s="1"/>
      <c r="G787" s="1"/>
      <c r="H787" s="1"/>
      <c r="I787" s="1"/>
      <c r="J787" s="1"/>
      <c r="K787" s="1"/>
      <c r="L787" s="1"/>
      <c r="M787" s="1"/>
      <c r="N787" s="1"/>
      <c r="O787" s="1"/>
      <c r="P787" s="1"/>
      <c r="Q787" s="1"/>
      <c r="R787" s="3"/>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row>
    <row r="788" spans="2:45" ht="14.25" hidden="1" customHeight="1">
      <c r="B788" s="3"/>
      <c r="C788" s="1"/>
      <c r="D788" s="1"/>
      <c r="E788" s="1"/>
      <c r="F788" s="1"/>
      <c r="G788" s="1"/>
      <c r="H788" s="1"/>
      <c r="I788" s="1"/>
      <c r="J788" s="1"/>
      <c r="K788" s="1"/>
      <c r="L788" s="1"/>
      <c r="M788" s="1"/>
      <c r="N788" s="1"/>
      <c r="O788" s="1"/>
      <c r="P788" s="1"/>
      <c r="Q788" s="1"/>
      <c r="R788" s="3"/>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row>
    <row r="789" spans="2:45" ht="14.25" hidden="1" customHeight="1">
      <c r="B789" s="3"/>
      <c r="C789" s="1"/>
      <c r="D789" s="1"/>
      <c r="E789" s="1"/>
      <c r="F789" s="1"/>
      <c r="G789" s="1"/>
      <c r="H789" s="1"/>
      <c r="I789" s="1"/>
      <c r="J789" s="1"/>
      <c r="K789" s="1"/>
      <c r="L789" s="1"/>
      <c r="M789" s="1"/>
      <c r="N789" s="1"/>
      <c r="O789" s="1"/>
      <c r="P789" s="1"/>
      <c r="Q789" s="1"/>
      <c r="R789" s="3"/>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row>
    <row r="790" spans="2:45" ht="14.25" hidden="1" customHeight="1">
      <c r="B790" s="3"/>
      <c r="C790" s="1"/>
      <c r="D790" s="1"/>
      <c r="E790" s="1"/>
      <c r="F790" s="1"/>
      <c r="G790" s="1"/>
      <c r="H790" s="1"/>
      <c r="I790" s="1"/>
      <c r="J790" s="1"/>
      <c r="K790" s="1"/>
      <c r="L790" s="1"/>
      <c r="M790" s="1"/>
      <c r="N790" s="1"/>
      <c r="O790" s="1"/>
      <c r="P790" s="1"/>
      <c r="Q790" s="1"/>
      <c r="R790" s="3"/>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row>
    <row r="791" spans="2:45" ht="14.25" hidden="1" customHeight="1">
      <c r="B791" s="3"/>
      <c r="C791" s="1"/>
      <c r="D791" s="1"/>
      <c r="E791" s="1"/>
      <c r="F791" s="1"/>
      <c r="G791" s="1"/>
      <c r="H791" s="1"/>
      <c r="I791" s="1"/>
      <c r="J791" s="1"/>
      <c r="K791" s="1"/>
      <c r="L791" s="1"/>
      <c r="M791" s="1"/>
      <c r="N791" s="1"/>
      <c r="O791" s="1"/>
      <c r="P791" s="1"/>
      <c r="Q791" s="1"/>
      <c r="R791" s="3"/>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row>
    <row r="792" spans="2:45" ht="14.25" hidden="1" customHeight="1">
      <c r="B792" s="3"/>
      <c r="C792" s="1"/>
      <c r="D792" s="1"/>
      <c r="E792" s="1"/>
      <c r="F792" s="1"/>
      <c r="G792" s="1"/>
      <c r="H792" s="1"/>
      <c r="I792" s="1"/>
      <c r="J792" s="1"/>
      <c r="K792" s="1"/>
      <c r="L792" s="1"/>
      <c r="M792" s="1"/>
      <c r="N792" s="1"/>
      <c r="O792" s="1"/>
      <c r="P792" s="1"/>
      <c r="Q792" s="1"/>
      <c r="R792" s="3"/>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row>
    <row r="793" spans="2:45" ht="14.25" hidden="1" customHeight="1">
      <c r="B793" s="3"/>
      <c r="C793" s="1"/>
      <c r="D793" s="1"/>
      <c r="E793" s="1"/>
      <c r="F793" s="1"/>
      <c r="G793" s="1"/>
      <c r="H793" s="1"/>
      <c r="I793" s="1"/>
      <c r="J793" s="1"/>
      <c r="K793" s="1"/>
      <c r="L793" s="1"/>
      <c r="M793" s="1"/>
      <c r="N793" s="1"/>
      <c r="O793" s="1"/>
      <c r="P793" s="1"/>
      <c r="Q793" s="1"/>
      <c r="R793" s="3"/>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row>
    <row r="794" spans="2:45" ht="14.25" hidden="1" customHeight="1">
      <c r="B794" s="3"/>
      <c r="C794" s="1"/>
      <c r="D794" s="1"/>
      <c r="E794" s="1"/>
      <c r="F794" s="1"/>
      <c r="G794" s="1"/>
      <c r="H794" s="1"/>
      <c r="I794" s="1"/>
      <c r="J794" s="1"/>
      <c r="K794" s="1"/>
      <c r="L794" s="1"/>
      <c r="M794" s="1"/>
      <c r="N794" s="1"/>
      <c r="O794" s="1"/>
      <c r="P794" s="1"/>
      <c r="Q794" s="1"/>
      <c r="R794" s="3"/>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row>
    <row r="795" spans="2:45" ht="14.25" hidden="1" customHeight="1">
      <c r="B795" s="3"/>
      <c r="C795" s="1"/>
      <c r="D795" s="1"/>
      <c r="E795" s="1"/>
      <c r="F795" s="1"/>
      <c r="G795" s="1"/>
      <c r="H795" s="1"/>
      <c r="I795" s="1"/>
      <c r="J795" s="1"/>
      <c r="K795" s="1"/>
      <c r="L795" s="1"/>
      <c r="M795" s="1"/>
      <c r="N795" s="1"/>
      <c r="O795" s="1"/>
      <c r="P795" s="1"/>
      <c r="Q795" s="1"/>
      <c r="R795" s="3"/>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row>
    <row r="796" spans="2:45" ht="14.25" hidden="1" customHeight="1">
      <c r="B796" s="3"/>
      <c r="C796" s="1"/>
      <c r="D796" s="1"/>
      <c r="E796" s="1"/>
      <c r="F796" s="1"/>
      <c r="G796" s="1"/>
      <c r="H796" s="1"/>
      <c r="I796" s="1"/>
      <c r="J796" s="1"/>
      <c r="K796" s="1"/>
      <c r="L796" s="1"/>
      <c r="M796" s="1"/>
      <c r="N796" s="1"/>
      <c r="O796" s="1"/>
      <c r="P796" s="1"/>
      <c r="Q796" s="1"/>
      <c r="R796" s="3"/>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row>
    <row r="797" spans="2:45" ht="14.25" hidden="1" customHeight="1">
      <c r="B797" s="3"/>
      <c r="C797" s="1"/>
      <c r="D797" s="1"/>
      <c r="E797" s="1"/>
      <c r="F797" s="1"/>
      <c r="G797" s="1"/>
      <c r="H797" s="1"/>
      <c r="I797" s="1"/>
      <c r="J797" s="1"/>
      <c r="K797" s="1"/>
      <c r="L797" s="1"/>
      <c r="M797" s="1"/>
      <c r="N797" s="1"/>
      <c r="O797" s="1"/>
      <c r="P797" s="1"/>
      <c r="Q797" s="1"/>
      <c r="R797" s="3"/>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row>
    <row r="798" spans="2:45" ht="14.25" hidden="1" customHeight="1">
      <c r="B798" s="3"/>
      <c r="C798" s="1"/>
      <c r="D798" s="1"/>
      <c r="E798" s="1"/>
      <c r="F798" s="1"/>
      <c r="G798" s="1"/>
      <c r="H798" s="1"/>
      <c r="I798" s="1"/>
      <c r="J798" s="1"/>
      <c r="K798" s="1"/>
      <c r="L798" s="1"/>
      <c r="M798" s="1"/>
      <c r="N798" s="1"/>
      <c r="O798" s="1"/>
      <c r="P798" s="1"/>
      <c r="Q798" s="1"/>
      <c r="R798" s="3"/>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row>
    <row r="799" spans="2:45" ht="14.25" hidden="1" customHeight="1">
      <c r="B799" s="3"/>
      <c r="C799" s="1"/>
      <c r="D799" s="1"/>
      <c r="E799" s="1"/>
      <c r="F799" s="1"/>
      <c r="G799" s="1"/>
      <c r="H799" s="1"/>
      <c r="I799" s="1"/>
      <c r="J799" s="1"/>
      <c r="K799" s="1"/>
      <c r="L799" s="1"/>
      <c r="M799" s="1"/>
      <c r="N799" s="1"/>
      <c r="O799" s="1"/>
      <c r="P799" s="1"/>
      <c r="Q799" s="1"/>
      <c r="R799" s="3"/>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row>
    <row r="800" spans="2:45" ht="14.25" hidden="1" customHeight="1">
      <c r="B800" s="3"/>
      <c r="C800" s="1"/>
      <c r="D800" s="1"/>
      <c r="E800" s="1"/>
      <c r="F800" s="1"/>
      <c r="G800" s="1"/>
      <c r="H800" s="1"/>
      <c r="I800" s="1"/>
      <c r="J800" s="1"/>
      <c r="K800" s="1"/>
      <c r="L800" s="1"/>
      <c r="M800" s="1"/>
      <c r="N800" s="1"/>
      <c r="O800" s="1"/>
      <c r="P800" s="1"/>
      <c r="Q800" s="1"/>
      <c r="R800" s="3"/>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row>
    <row r="801" spans="2:45" ht="14.25" hidden="1" customHeight="1">
      <c r="B801" s="3"/>
      <c r="C801" s="1"/>
      <c r="D801" s="1"/>
      <c r="E801" s="1"/>
      <c r="F801" s="1"/>
      <c r="G801" s="1"/>
      <c r="H801" s="1"/>
      <c r="I801" s="1"/>
      <c r="J801" s="1"/>
      <c r="K801" s="1"/>
      <c r="L801" s="1"/>
      <c r="M801" s="1"/>
      <c r="N801" s="1"/>
      <c r="O801" s="1"/>
      <c r="P801" s="1"/>
      <c r="Q801" s="1"/>
      <c r="R801" s="3"/>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row>
    <row r="802" spans="2:45" ht="14.25" hidden="1" customHeight="1">
      <c r="B802" s="3"/>
      <c r="C802" s="1"/>
      <c r="D802" s="1"/>
      <c r="E802" s="1"/>
      <c r="F802" s="1"/>
      <c r="G802" s="1"/>
      <c r="H802" s="1"/>
      <c r="I802" s="1"/>
      <c r="J802" s="1"/>
      <c r="K802" s="1"/>
      <c r="L802" s="1"/>
      <c r="M802" s="1"/>
      <c r="N802" s="1"/>
      <c r="O802" s="1"/>
      <c r="P802" s="1"/>
      <c r="Q802" s="1"/>
      <c r="R802" s="3"/>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row>
    <row r="803" spans="2:45" ht="14.25" hidden="1" customHeight="1">
      <c r="B803" s="3"/>
      <c r="C803" s="1"/>
      <c r="D803" s="1"/>
      <c r="E803" s="1"/>
      <c r="F803" s="1"/>
      <c r="G803" s="1"/>
      <c r="H803" s="1"/>
      <c r="I803" s="1"/>
      <c r="J803" s="1"/>
      <c r="K803" s="1"/>
      <c r="L803" s="1"/>
      <c r="M803" s="1"/>
      <c r="N803" s="1"/>
      <c r="O803" s="1"/>
      <c r="P803" s="1"/>
      <c r="Q803" s="1"/>
      <c r="R803" s="3"/>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row>
    <row r="804" spans="2:45" ht="14.25" hidden="1" customHeight="1">
      <c r="B804" s="3"/>
      <c r="C804" s="1"/>
      <c r="D804" s="1"/>
      <c r="E804" s="1"/>
      <c r="F804" s="1"/>
      <c r="G804" s="1"/>
      <c r="H804" s="1"/>
      <c r="I804" s="1"/>
      <c r="J804" s="1"/>
      <c r="K804" s="1"/>
      <c r="L804" s="1"/>
      <c r="M804" s="1"/>
      <c r="N804" s="1"/>
      <c r="O804" s="1"/>
      <c r="P804" s="1"/>
      <c r="Q804" s="1"/>
      <c r="R804" s="3"/>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row>
    <row r="805" spans="2:45" ht="14.25" hidden="1" customHeight="1">
      <c r="B805" s="3"/>
      <c r="C805" s="1"/>
      <c r="D805" s="1"/>
      <c r="E805" s="1"/>
      <c r="F805" s="1"/>
      <c r="G805" s="1"/>
      <c r="H805" s="1"/>
      <c r="I805" s="1"/>
      <c r="J805" s="1"/>
      <c r="K805" s="1"/>
      <c r="L805" s="1"/>
      <c r="M805" s="1"/>
      <c r="N805" s="1"/>
      <c r="O805" s="1"/>
      <c r="P805" s="1"/>
      <c r="Q805" s="1"/>
      <c r="R805" s="3"/>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row>
    <row r="806" spans="2:45" ht="14.25" hidden="1" customHeight="1">
      <c r="B806" s="3"/>
      <c r="C806" s="1"/>
      <c r="D806" s="1"/>
      <c r="E806" s="1"/>
      <c r="F806" s="1"/>
      <c r="G806" s="1"/>
      <c r="H806" s="1"/>
      <c r="I806" s="1"/>
      <c r="J806" s="1"/>
      <c r="K806" s="1"/>
      <c r="L806" s="1"/>
      <c r="M806" s="1"/>
      <c r="N806" s="1"/>
      <c r="O806" s="1"/>
      <c r="P806" s="1"/>
      <c r="Q806" s="1"/>
      <c r="R806" s="3"/>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row>
    <row r="807" spans="2:45" ht="14.25" hidden="1" customHeight="1">
      <c r="B807" s="3"/>
      <c r="C807" s="1"/>
      <c r="D807" s="1"/>
      <c r="E807" s="1"/>
      <c r="F807" s="1"/>
      <c r="G807" s="1"/>
      <c r="H807" s="1"/>
      <c r="I807" s="1"/>
      <c r="J807" s="1"/>
      <c r="K807" s="1"/>
      <c r="L807" s="1"/>
      <c r="M807" s="1"/>
      <c r="N807" s="1"/>
      <c r="O807" s="1"/>
      <c r="P807" s="1"/>
      <c r="Q807" s="1"/>
      <c r="R807" s="3"/>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row>
    <row r="808" spans="2:45" ht="14.25" hidden="1" customHeight="1">
      <c r="B808" s="3"/>
      <c r="C808" s="1"/>
      <c r="D808" s="1"/>
      <c r="E808" s="1"/>
      <c r="F808" s="1"/>
      <c r="G808" s="1"/>
      <c r="H808" s="1"/>
      <c r="I808" s="1"/>
      <c r="J808" s="1"/>
      <c r="K808" s="1"/>
      <c r="L808" s="1"/>
      <c r="M808" s="1"/>
      <c r="N808" s="1"/>
      <c r="O808" s="1"/>
      <c r="P808" s="1"/>
      <c r="Q808" s="1"/>
      <c r="R808" s="3"/>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row>
    <row r="809" spans="2:45" ht="14.25" hidden="1" customHeight="1">
      <c r="B809" s="3"/>
      <c r="C809" s="1"/>
      <c r="D809" s="1"/>
      <c r="E809" s="1"/>
      <c r="F809" s="1"/>
      <c r="G809" s="1"/>
      <c r="H809" s="1"/>
      <c r="I809" s="1"/>
      <c r="J809" s="1"/>
      <c r="K809" s="1"/>
      <c r="L809" s="1"/>
      <c r="M809" s="1"/>
      <c r="N809" s="1"/>
      <c r="O809" s="1"/>
      <c r="P809" s="1"/>
      <c r="Q809" s="1"/>
      <c r="R809" s="3"/>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row>
    <row r="810" spans="2:45" ht="14.25" hidden="1" customHeight="1">
      <c r="B810" s="3"/>
      <c r="C810" s="1"/>
      <c r="D810" s="1"/>
      <c r="E810" s="1"/>
      <c r="F810" s="1"/>
      <c r="G810" s="1"/>
      <c r="H810" s="1"/>
      <c r="I810" s="1"/>
      <c r="J810" s="1"/>
      <c r="K810" s="1"/>
      <c r="L810" s="1"/>
      <c r="M810" s="1"/>
      <c r="N810" s="1"/>
      <c r="O810" s="1"/>
      <c r="P810" s="1"/>
      <c r="Q810" s="1"/>
      <c r="R810" s="3"/>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row>
    <row r="811" spans="2:45" ht="14.25" hidden="1" customHeight="1">
      <c r="B811" s="3"/>
      <c r="C811" s="1"/>
      <c r="D811" s="1"/>
      <c r="E811" s="1"/>
      <c r="F811" s="1"/>
      <c r="G811" s="1"/>
      <c r="H811" s="1"/>
      <c r="I811" s="1"/>
      <c r="J811" s="1"/>
      <c r="K811" s="1"/>
      <c r="L811" s="1"/>
      <c r="M811" s="1"/>
      <c r="N811" s="1"/>
      <c r="O811" s="1"/>
      <c r="P811" s="1"/>
      <c r="Q811" s="1"/>
      <c r="R811" s="3"/>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row>
    <row r="812" spans="2:45" ht="14.25" hidden="1" customHeight="1">
      <c r="B812" s="3"/>
      <c r="C812" s="1"/>
      <c r="D812" s="1"/>
      <c r="E812" s="1"/>
      <c r="F812" s="1"/>
      <c r="G812" s="1"/>
      <c r="H812" s="1"/>
      <c r="I812" s="1"/>
      <c r="J812" s="1"/>
      <c r="K812" s="1"/>
      <c r="L812" s="1"/>
      <c r="M812" s="1"/>
      <c r="N812" s="1"/>
      <c r="O812" s="1"/>
      <c r="P812" s="1"/>
      <c r="Q812" s="1"/>
      <c r="R812" s="3"/>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row>
    <row r="813" spans="2:45" ht="14.25" hidden="1" customHeight="1">
      <c r="B813" s="3"/>
      <c r="C813" s="1"/>
      <c r="D813" s="1"/>
      <c r="E813" s="1"/>
      <c r="F813" s="1"/>
      <c r="G813" s="1"/>
      <c r="H813" s="1"/>
      <c r="I813" s="1"/>
      <c r="J813" s="1"/>
      <c r="K813" s="1"/>
      <c r="L813" s="1"/>
      <c r="M813" s="1"/>
      <c r="N813" s="1"/>
      <c r="O813" s="1"/>
      <c r="P813" s="1"/>
      <c r="Q813" s="1"/>
      <c r="R813" s="3"/>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row>
    <row r="814" spans="2:45" ht="14.25" hidden="1" customHeight="1">
      <c r="B814" s="3"/>
      <c r="C814" s="1"/>
      <c r="D814" s="1"/>
      <c r="E814" s="1"/>
      <c r="F814" s="1"/>
      <c r="G814" s="1"/>
      <c r="H814" s="1"/>
      <c r="I814" s="1"/>
      <c r="J814" s="1"/>
      <c r="K814" s="1"/>
      <c r="L814" s="1"/>
      <c r="M814" s="1"/>
      <c r="N814" s="1"/>
      <c r="O814" s="1"/>
      <c r="P814" s="1"/>
      <c r="Q814" s="1"/>
      <c r="R814" s="3"/>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row>
    <row r="815" spans="2:45" ht="14.25" hidden="1" customHeight="1">
      <c r="B815" s="3"/>
      <c r="C815" s="1"/>
      <c r="D815" s="1"/>
      <c r="E815" s="1"/>
      <c r="F815" s="1"/>
      <c r="G815" s="1"/>
      <c r="H815" s="1"/>
      <c r="I815" s="1"/>
      <c r="J815" s="1"/>
      <c r="K815" s="1"/>
      <c r="L815" s="1"/>
      <c r="M815" s="1"/>
      <c r="N815" s="1"/>
      <c r="O815" s="1"/>
      <c r="P815" s="1"/>
      <c r="Q815" s="1"/>
      <c r="R815" s="3"/>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row>
    <row r="816" spans="2:45" ht="14.25" hidden="1" customHeight="1">
      <c r="B816" s="3"/>
      <c r="C816" s="1"/>
      <c r="D816" s="1"/>
      <c r="E816" s="1"/>
      <c r="F816" s="1"/>
      <c r="G816" s="1"/>
      <c r="H816" s="1"/>
      <c r="I816" s="1"/>
      <c r="J816" s="1"/>
      <c r="K816" s="1"/>
      <c r="L816" s="1"/>
      <c r="M816" s="1"/>
      <c r="N816" s="1"/>
      <c r="O816" s="1"/>
      <c r="P816" s="1"/>
      <c r="Q816" s="1"/>
      <c r="R816" s="3"/>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row>
    <row r="817" spans="2:45" ht="14.25" hidden="1" customHeight="1">
      <c r="B817" s="3"/>
      <c r="C817" s="1"/>
      <c r="D817" s="1"/>
      <c r="E817" s="1"/>
      <c r="F817" s="1"/>
      <c r="G817" s="1"/>
      <c r="H817" s="1"/>
      <c r="I817" s="1"/>
      <c r="J817" s="1"/>
      <c r="K817" s="1"/>
      <c r="L817" s="1"/>
      <c r="M817" s="1"/>
      <c r="N817" s="1"/>
      <c r="O817" s="1"/>
      <c r="P817" s="1"/>
      <c r="Q817" s="1"/>
      <c r="R817" s="3"/>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row>
    <row r="818" spans="2:45" ht="14.25" hidden="1" customHeight="1">
      <c r="B818" s="3"/>
      <c r="C818" s="1"/>
      <c r="D818" s="1"/>
      <c r="E818" s="1"/>
      <c r="F818" s="1"/>
      <c r="G818" s="1"/>
      <c r="H818" s="1"/>
      <c r="I818" s="1"/>
      <c r="J818" s="1"/>
      <c r="K818" s="1"/>
      <c r="L818" s="1"/>
      <c r="M818" s="1"/>
      <c r="N818" s="1"/>
      <c r="O818" s="1"/>
      <c r="P818" s="1"/>
      <c r="Q818" s="1"/>
      <c r="R818" s="3"/>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row>
    <row r="819" spans="2:45" ht="14.25" hidden="1" customHeight="1">
      <c r="B819" s="3"/>
      <c r="C819" s="1"/>
      <c r="D819" s="1"/>
      <c r="E819" s="1"/>
      <c r="F819" s="1"/>
      <c r="G819" s="1"/>
      <c r="H819" s="1"/>
      <c r="I819" s="1"/>
      <c r="J819" s="1"/>
      <c r="K819" s="1"/>
      <c r="L819" s="1"/>
      <c r="M819" s="1"/>
      <c r="N819" s="1"/>
      <c r="O819" s="1"/>
      <c r="P819" s="1"/>
      <c r="Q819" s="1"/>
      <c r="R819" s="3"/>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row>
    <row r="820" spans="2:45" ht="14.25" hidden="1" customHeight="1">
      <c r="B820" s="3"/>
      <c r="C820" s="1"/>
      <c r="D820" s="1"/>
      <c r="E820" s="1"/>
      <c r="F820" s="1"/>
      <c r="G820" s="1"/>
      <c r="H820" s="1"/>
      <c r="I820" s="1"/>
      <c r="J820" s="1"/>
      <c r="K820" s="1"/>
      <c r="L820" s="1"/>
      <c r="M820" s="1"/>
      <c r="N820" s="1"/>
      <c r="O820" s="1"/>
      <c r="P820" s="1"/>
      <c r="Q820" s="1"/>
      <c r="R820" s="3"/>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row>
    <row r="821" spans="2:45" ht="14.25" hidden="1" customHeight="1">
      <c r="B821" s="3"/>
      <c r="C821" s="1"/>
      <c r="D821" s="1"/>
      <c r="E821" s="1"/>
      <c r="F821" s="1"/>
      <c r="G821" s="1"/>
      <c r="H821" s="1"/>
      <c r="I821" s="1"/>
      <c r="J821" s="1"/>
      <c r="K821" s="1"/>
      <c r="L821" s="1"/>
      <c r="M821" s="1"/>
      <c r="N821" s="1"/>
      <c r="O821" s="1"/>
      <c r="P821" s="1"/>
      <c r="Q821" s="1"/>
      <c r="R821" s="3"/>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row>
    <row r="822" spans="2:45" ht="14.25" hidden="1" customHeight="1">
      <c r="B822" s="3"/>
      <c r="C822" s="1"/>
      <c r="D822" s="1"/>
      <c r="E822" s="1"/>
      <c r="F822" s="1"/>
      <c r="G822" s="1"/>
      <c r="H822" s="1"/>
      <c r="I822" s="1"/>
      <c r="J822" s="1"/>
      <c r="K822" s="1"/>
      <c r="L822" s="1"/>
      <c r="M822" s="1"/>
      <c r="N822" s="1"/>
      <c r="O822" s="1"/>
      <c r="P822" s="1"/>
      <c r="Q822" s="1"/>
      <c r="R822" s="3"/>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row>
    <row r="823" spans="2:45" ht="14.25" hidden="1" customHeight="1">
      <c r="B823" s="3"/>
      <c r="C823" s="1"/>
      <c r="D823" s="1"/>
      <c r="E823" s="1"/>
      <c r="F823" s="1"/>
      <c r="G823" s="1"/>
      <c r="H823" s="1"/>
      <c r="I823" s="1"/>
      <c r="J823" s="1"/>
      <c r="K823" s="1"/>
      <c r="L823" s="1"/>
      <c r="M823" s="1"/>
      <c r="N823" s="1"/>
      <c r="O823" s="1"/>
      <c r="P823" s="1"/>
      <c r="Q823" s="1"/>
      <c r="R823" s="3"/>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row>
    <row r="824" spans="2:45" ht="14.25" hidden="1" customHeight="1">
      <c r="B824" s="3"/>
      <c r="C824" s="1"/>
      <c r="D824" s="1"/>
      <c r="E824" s="1"/>
      <c r="F824" s="1"/>
      <c r="G824" s="1"/>
      <c r="H824" s="1"/>
      <c r="I824" s="1"/>
      <c r="J824" s="1"/>
      <c r="K824" s="1"/>
      <c r="L824" s="1"/>
      <c r="M824" s="1"/>
      <c r="N824" s="1"/>
      <c r="O824" s="1"/>
      <c r="P824" s="1"/>
      <c r="Q824" s="1"/>
      <c r="R824" s="3"/>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row>
    <row r="825" spans="2:45" ht="14.25" hidden="1" customHeight="1">
      <c r="B825" s="3"/>
      <c r="C825" s="1"/>
      <c r="D825" s="1"/>
      <c r="E825" s="1"/>
      <c r="F825" s="1"/>
      <c r="G825" s="1"/>
      <c r="H825" s="1"/>
      <c r="I825" s="1"/>
      <c r="J825" s="1"/>
      <c r="K825" s="1"/>
      <c r="L825" s="1"/>
      <c r="M825" s="1"/>
      <c r="N825" s="1"/>
      <c r="O825" s="1"/>
      <c r="P825" s="1"/>
      <c r="Q825" s="1"/>
      <c r="R825" s="3"/>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row>
    <row r="826" spans="2:45" ht="14.25" hidden="1" customHeight="1">
      <c r="B826" s="3"/>
      <c r="C826" s="1"/>
      <c r="D826" s="1"/>
      <c r="E826" s="1"/>
      <c r="F826" s="1"/>
      <c r="G826" s="1"/>
      <c r="H826" s="1"/>
      <c r="I826" s="1"/>
      <c r="J826" s="1"/>
      <c r="K826" s="1"/>
      <c r="L826" s="1"/>
      <c r="M826" s="1"/>
      <c r="N826" s="1"/>
      <c r="O826" s="1"/>
      <c r="P826" s="1"/>
      <c r="Q826" s="1"/>
      <c r="R826" s="3"/>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row>
    <row r="827" spans="2:45" ht="14.25" hidden="1" customHeight="1">
      <c r="B827" s="3"/>
      <c r="C827" s="1"/>
      <c r="D827" s="1"/>
      <c r="E827" s="1"/>
      <c r="F827" s="1"/>
      <c r="G827" s="1"/>
      <c r="H827" s="1"/>
      <c r="I827" s="1"/>
      <c r="J827" s="1"/>
      <c r="K827" s="1"/>
      <c r="L827" s="1"/>
      <c r="M827" s="1"/>
      <c r="N827" s="1"/>
      <c r="O827" s="1"/>
      <c r="P827" s="1"/>
      <c r="Q827" s="1"/>
      <c r="R827" s="3"/>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row>
    <row r="828" spans="2:45" ht="14.25" hidden="1" customHeight="1">
      <c r="B828" s="3"/>
      <c r="C828" s="1"/>
      <c r="D828" s="1"/>
      <c r="E828" s="1"/>
      <c r="F828" s="1"/>
      <c r="G828" s="1"/>
      <c r="H828" s="1"/>
      <c r="I828" s="1"/>
      <c r="J828" s="1"/>
      <c r="K828" s="1"/>
      <c r="L828" s="1"/>
      <c r="M828" s="1"/>
      <c r="N828" s="1"/>
      <c r="O828" s="1"/>
      <c r="P828" s="1"/>
      <c r="Q828" s="1"/>
      <c r="R828" s="3"/>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row>
    <row r="829" spans="2:45" ht="14.25" hidden="1" customHeight="1">
      <c r="B829" s="3"/>
      <c r="C829" s="1"/>
      <c r="D829" s="1"/>
      <c r="E829" s="1"/>
      <c r="F829" s="1"/>
      <c r="G829" s="1"/>
      <c r="H829" s="1"/>
      <c r="I829" s="1"/>
      <c r="J829" s="1"/>
      <c r="K829" s="1"/>
      <c r="L829" s="1"/>
      <c r="M829" s="1"/>
      <c r="N829" s="1"/>
      <c r="O829" s="1"/>
      <c r="P829" s="1"/>
      <c r="Q829" s="1"/>
      <c r="R829" s="3"/>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row>
    <row r="830" spans="2:45" ht="14.25" hidden="1" customHeight="1">
      <c r="B830" s="3"/>
      <c r="C830" s="1"/>
      <c r="D830" s="1"/>
      <c r="E830" s="1"/>
      <c r="F830" s="1"/>
      <c r="G830" s="1"/>
      <c r="H830" s="1"/>
      <c r="I830" s="1"/>
      <c r="J830" s="1"/>
      <c r="K830" s="1"/>
      <c r="L830" s="1"/>
      <c r="M830" s="1"/>
      <c r="N830" s="1"/>
      <c r="O830" s="1"/>
      <c r="P830" s="1"/>
      <c r="Q830" s="1"/>
      <c r="R830" s="3"/>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row>
    <row r="831" spans="2:45" ht="14.25" hidden="1" customHeight="1">
      <c r="B831" s="3"/>
      <c r="C831" s="1"/>
      <c r="D831" s="1"/>
      <c r="E831" s="1"/>
      <c r="F831" s="1"/>
      <c r="G831" s="1"/>
      <c r="H831" s="1"/>
      <c r="I831" s="1"/>
      <c r="J831" s="1"/>
      <c r="K831" s="1"/>
      <c r="L831" s="1"/>
      <c r="M831" s="1"/>
      <c r="N831" s="1"/>
      <c r="O831" s="1"/>
      <c r="P831" s="1"/>
      <c r="Q831" s="1"/>
      <c r="R831" s="3"/>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row>
    <row r="832" spans="2:45" ht="14.25" hidden="1" customHeight="1">
      <c r="B832" s="3"/>
      <c r="C832" s="1"/>
      <c r="D832" s="1"/>
      <c r="E832" s="1"/>
      <c r="F832" s="1"/>
      <c r="G832" s="1"/>
      <c r="H832" s="1"/>
      <c r="I832" s="1"/>
      <c r="J832" s="1"/>
      <c r="K832" s="1"/>
      <c r="L832" s="1"/>
      <c r="M832" s="1"/>
      <c r="N832" s="1"/>
      <c r="O832" s="1"/>
      <c r="P832" s="1"/>
      <c r="Q832" s="1"/>
      <c r="R832" s="3"/>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row>
    <row r="833" spans="2:45" ht="14.25" hidden="1" customHeight="1">
      <c r="B833" s="3"/>
      <c r="C833" s="1"/>
      <c r="D833" s="1"/>
      <c r="E833" s="1"/>
      <c r="F833" s="1"/>
      <c r="G833" s="1"/>
      <c r="H833" s="1"/>
      <c r="I833" s="1"/>
      <c r="J833" s="1"/>
      <c r="K833" s="1"/>
      <c r="L833" s="1"/>
      <c r="M833" s="1"/>
      <c r="N833" s="1"/>
      <c r="O833" s="1"/>
      <c r="P833" s="1"/>
      <c r="Q833" s="1"/>
      <c r="R833" s="3"/>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row>
    <row r="834" spans="2:45" ht="14.25" hidden="1" customHeight="1">
      <c r="B834" s="3"/>
      <c r="C834" s="1"/>
      <c r="D834" s="1"/>
      <c r="E834" s="1"/>
      <c r="F834" s="1"/>
      <c r="G834" s="1"/>
      <c r="H834" s="1"/>
      <c r="I834" s="1"/>
      <c r="J834" s="1"/>
      <c r="K834" s="1"/>
      <c r="L834" s="1"/>
      <c r="M834" s="1"/>
      <c r="N834" s="1"/>
      <c r="O834" s="1"/>
      <c r="P834" s="1"/>
      <c r="Q834" s="1"/>
      <c r="R834" s="3"/>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row>
    <row r="835" spans="2:45" ht="14.25" hidden="1" customHeight="1">
      <c r="B835" s="3"/>
      <c r="C835" s="1"/>
      <c r="D835" s="1"/>
      <c r="E835" s="1"/>
      <c r="F835" s="1"/>
      <c r="G835" s="1"/>
      <c r="H835" s="1"/>
      <c r="I835" s="1"/>
      <c r="J835" s="1"/>
      <c r="K835" s="1"/>
      <c r="L835" s="1"/>
      <c r="M835" s="1"/>
      <c r="N835" s="1"/>
      <c r="O835" s="1"/>
      <c r="P835" s="1"/>
      <c r="Q835" s="1"/>
      <c r="R835" s="3"/>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row>
    <row r="836" spans="2:45" ht="14.25" hidden="1" customHeight="1">
      <c r="B836" s="3"/>
      <c r="C836" s="1"/>
      <c r="D836" s="1"/>
      <c r="E836" s="1"/>
      <c r="F836" s="1"/>
      <c r="G836" s="1"/>
      <c r="H836" s="1"/>
      <c r="I836" s="1"/>
      <c r="J836" s="1"/>
      <c r="K836" s="1"/>
      <c r="L836" s="1"/>
      <c r="M836" s="1"/>
      <c r="N836" s="1"/>
      <c r="O836" s="1"/>
      <c r="P836" s="1"/>
      <c r="Q836" s="1"/>
      <c r="R836" s="3"/>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row>
    <row r="837" spans="2:45" ht="14.25" hidden="1" customHeight="1">
      <c r="B837" s="3"/>
      <c r="C837" s="1"/>
      <c r="D837" s="1"/>
      <c r="E837" s="1"/>
      <c r="F837" s="1"/>
      <c r="G837" s="1"/>
      <c r="H837" s="1"/>
      <c r="I837" s="1"/>
      <c r="J837" s="1"/>
      <c r="K837" s="1"/>
      <c r="L837" s="1"/>
      <c r="M837" s="1"/>
      <c r="N837" s="1"/>
      <c r="O837" s="1"/>
      <c r="P837" s="1"/>
      <c r="Q837" s="1"/>
      <c r="R837" s="3"/>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row>
    <row r="838" spans="2:45" ht="14.25" hidden="1" customHeight="1">
      <c r="B838" s="3"/>
      <c r="C838" s="1"/>
      <c r="D838" s="1"/>
      <c r="E838" s="1"/>
      <c r="F838" s="1"/>
      <c r="G838" s="1"/>
      <c r="H838" s="1"/>
      <c r="I838" s="1"/>
      <c r="J838" s="1"/>
      <c r="K838" s="1"/>
      <c r="L838" s="1"/>
      <c r="M838" s="1"/>
      <c r="N838" s="1"/>
      <c r="O838" s="1"/>
      <c r="P838" s="1"/>
      <c r="Q838" s="1"/>
      <c r="R838" s="3"/>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row>
    <row r="839" spans="2:45" ht="14.25" hidden="1" customHeight="1">
      <c r="B839" s="3"/>
      <c r="C839" s="1"/>
      <c r="D839" s="1"/>
      <c r="E839" s="1"/>
      <c r="F839" s="1"/>
      <c r="G839" s="1"/>
      <c r="H839" s="1"/>
      <c r="I839" s="1"/>
      <c r="J839" s="1"/>
      <c r="K839" s="1"/>
      <c r="L839" s="1"/>
      <c r="M839" s="1"/>
      <c r="N839" s="1"/>
      <c r="O839" s="1"/>
      <c r="P839" s="1"/>
      <c r="Q839" s="1"/>
      <c r="R839" s="3"/>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row>
    <row r="840" spans="2:45" ht="14.25" hidden="1" customHeight="1">
      <c r="B840" s="3"/>
      <c r="C840" s="1"/>
      <c r="D840" s="1"/>
      <c r="E840" s="1"/>
      <c r="F840" s="1"/>
      <c r="G840" s="1"/>
      <c r="H840" s="1"/>
      <c r="I840" s="1"/>
      <c r="J840" s="1"/>
      <c r="K840" s="1"/>
      <c r="L840" s="1"/>
      <c r="M840" s="1"/>
      <c r="N840" s="1"/>
      <c r="O840" s="1"/>
      <c r="P840" s="1"/>
      <c r="Q840" s="1"/>
      <c r="R840" s="3"/>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row>
    <row r="841" spans="2:45" ht="14.25" hidden="1" customHeight="1">
      <c r="B841" s="3"/>
      <c r="C841" s="1"/>
      <c r="D841" s="1"/>
      <c r="E841" s="1"/>
      <c r="F841" s="1"/>
      <c r="G841" s="1"/>
      <c r="H841" s="1"/>
      <c r="I841" s="1"/>
      <c r="J841" s="1"/>
      <c r="K841" s="1"/>
      <c r="L841" s="1"/>
      <c r="M841" s="1"/>
      <c r="N841" s="1"/>
      <c r="O841" s="1"/>
      <c r="P841" s="1"/>
      <c r="Q841" s="1"/>
      <c r="R841" s="3"/>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row>
    <row r="842" spans="2:45" ht="14.25" hidden="1" customHeight="1">
      <c r="B842" s="3"/>
      <c r="C842" s="1"/>
      <c r="D842" s="1"/>
      <c r="E842" s="1"/>
      <c r="F842" s="1"/>
      <c r="G842" s="1"/>
      <c r="H842" s="1"/>
      <c r="I842" s="1"/>
      <c r="J842" s="1"/>
      <c r="K842" s="1"/>
      <c r="L842" s="1"/>
      <c r="M842" s="1"/>
      <c r="N842" s="1"/>
      <c r="O842" s="1"/>
      <c r="P842" s="1"/>
      <c r="Q842" s="1"/>
      <c r="R842" s="3"/>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row>
    <row r="843" spans="2:45" ht="14.25" hidden="1" customHeight="1">
      <c r="B843" s="3"/>
      <c r="C843" s="1"/>
      <c r="D843" s="1"/>
      <c r="E843" s="1"/>
      <c r="F843" s="1"/>
      <c r="G843" s="1"/>
      <c r="H843" s="1"/>
      <c r="I843" s="1"/>
      <c r="J843" s="1"/>
      <c r="K843" s="1"/>
      <c r="L843" s="1"/>
      <c r="M843" s="1"/>
      <c r="N843" s="1"/>
      <c r="O843" s="1"/>
      <c r="P843" s="1"/>
      <c r="Q843" s="1"/>
      <c r="R843" s="3"/>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row>
    <row r="844" spans="2:45" ht="14.25" hidden="1" customHeight="1">
      <c r="B844" s="3"/>
      <c r="C844" s="1"/>
      <c r="D844" s="1"/>
      <c r="E844" s="1"/>
      <c r="F844" s="1"/>
      <c r="G844" s="1"/>
      <c r="H844" s="1"/>
      <c r="I844" s="1"/>
      <c r="J844" s="1"/>
      <c r="K844" s="1"/>
      <c r="L844" s="1"/>
      <c r="M844" s="1"/>
      <c r="N844" s="1"/>
      <c r="O844" s="1"/>
      <c r="P844" s="1"/>
      <c r="Q844" s="1"/>
      <c r="R844" s="3"/>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row>
    <row r="845" spans="2:45" ht="14.25" hidden="1" customHeight="1">
      <c r="B845" s="3"/>
      <c r="C845" s="1"/>
      <c r="D845" s="1"/>
      <c r="E845" s="1"/>
      <c r="F845" s="1"/>
      <c r="G845" s="1"/>
      <c r="H845" s="1"/>
      <c r="I845" s="1"/>
      <c r="J845" s="1"/>
      <c r="K845" s="1"/>
      <c r="L845" s="1"/>
      <c r="M845" s="1"/>
      <c r="N845" s="1"/>
      <c r="O845" s="1"/>
      <c r="P845" s="1"/>
      <c r="Q845" s="1"/>
      <c r="R845" s="3"/>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row>
    <row r="846" spans="2:45" ht="14.25" hidden="1" customHeight="1">
      <c r="B846" s="3"/>
      <c r="C846" s="1"/>
      <c r="D846" s="1"/>
      <c r="E846" s="1"/>
      <c r="F846" s="1"/>
      <c r="G846" s="1"/>
      <c r="H846" s="1"/>
      <c r="I846" s="1"/>
      <c r="J846" s="1"/>
      <c r="K846" s="1"/>
      <c r="L846" s="1"/>
      <c r="M846" s="1"/>
      <c r="N846" s="1"/>
      <c r="O846" s="1"/>
      <c r="P846" s="1"/>
      <c r="Q846" s="1"/>
      <c r="R846" s="3"/>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row>
    <row r="847" spans="2:45" ht="14.25" hidden="1" customHeight="1">
      <c r="B847" s="3"/>
      <c r="C847" s="1"/>
      <c r="D847" s="1"/>
      <c r="E847" s="1"/>
      <c r="F847" s="1"/>
      <c r="G847" s="1"/>
      <c r="H847" s="1"/>
      <c r="I847" s="1"/>
      <c r="J847" s="1"/>
      <c r="K847" s="1"/>
      <c r="L847" s="1"/>
      <c r="M847" s="1"/>
      <c r="N847" s="1"/>
      <c r="O847" s="1"/>
      <c r="P847" s="1"/>
      <c r="Q847" s="1"/>
      <c r="R847" s="3"/>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row>
    <row r="848" spans="2:45" ht="14.25" hidden="1" customHeight="1">
      <c r="B848" s="3"/>
      <c r="C848" s="1"/>
      <c r="D848" s="1"/>
      <c r="E848" s="1"/>
      <c r="F848" s="1"/>
      <c r="G848" s="1"/>
      <c r="H848" s="1"/>
      <c r="I848" s="1"/>
      <c r="J848" s="1"/>
      <c r="K848" s="1"/>
      <c r="L848" s="1"/>
      <c r="M848" s="1"/>
      <c r="N848" s="1"/>
      <c r="O848" s="1"/>
      <c r="P848" s="1"/>
      <c r="Q848" s="1"/>
      <c r="R848" s="3"/>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row>
    <row r="849" spans="2:45" ht="14.25" hidden="1" customHeight="1">
      <c r="B849" s="3"/>
      <c r="C849" s="1"/>
      <c r="D849" s="1"/>
      <c r="E849" s="1"/>
      <c r="F849" s="1"/>
      <c r="G849" s="1"/>
      <c r="H849" s="1"/>
      <c r="I849" s="1"/>
      <c r="J849" s="1"/>
      <c r="K849" s="1"/>
      <c r="L849" s="1"/>
      <c r="M849" s="1"/>
      <c r="N849" s="1"/>
      <c r="O849" s="1"/>
      <c r="P849" s="1"/>
      <c r="Q849" s="1"/>
      <c r="R849" s="3"/>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row>
    <row r="850" spans="2:45" ht="14.25" hidden="1" customHeight="1">
      <c r="B850" s="3"/>
      <c r="C850" s="1"/>
      <c r="D850" s="1"/>
      <c r="E850" s="1"/>
      <c r="F850" s="1"/>
      <c r="G850" s="1"/>
      <c r="H850" s="1"/>
      <c r="I850" s="1"/>
      <c r="J850" s="1"/>
      <c r="K850" s="1"/>
      <c r="L850" s="1"/>
      <c r="M850" s="1"/>
      <c r="N850" s="1"/>
      <c r="O850" s="1"/>
      <c r="P850" s="1"/>
      <c r="Q850" s="1"/>
      <c r="R850" s="3"/>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row>
    <row r="851" spans="2:45" ht="14.25" hidden="1" customHeight="1">
      <c r="B851" s="3"/>
      <c r="C851" s="1"/>
      <c r="D851" s="1"/>
      <c r="E851" s="1"/>
      <c r="F851" s="1"/>
      <c r="G851" s="1"/>
      <c r="H851" s="1"/>
      <c r="I851" s="1"/>
      <c r="J851" s="1"/>
      <c r="K851" s="1"/>
      <c r="L851" s="1"/>
      <c r="M851" s="1"/>
      <c r="N851" s="1"/>
      <c r="O851" s="1"/>
      <c r="P851" s="1"/>
      <c r="Q851" s="1"/>
      <c r="R851" s="3"/>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row>
    <row r="852" spans="2:45" ht="14.25" hidden="1" customHeight="1">
      <c r="B852" s="3"/>
      <c r="C852" s="1"/>
      <c r="D852" s="1"/>
      <c r="E852" s="1"/>
      <c r="F852" s="1"/>
      <c r="G852" s="1"/>
      <c r="H852" s="1"/>
      <c r="I852" s="1"/>
      <c r="J852" s="1"/>
      <c r="K852" s="1"/>
      <c r="L852" s="1"/>
      <c r="M852" s="1"/>
      <c r="N852" s="1"/>
      <c r="O852" s="1"/>
      <c r="P852" s="1"/>
      <c r="Q852" s="1"/>
      <c r="R852" s="3"/>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row>
    <row r="853" spans="2:45" ht="14.25" hidden="1" customHeight="1">
      <c r="B853" s="3"/>
      <c r="C853" s="1"/>
      <c r="D853" s="1"/>
      <c r="E853" s="1"/>
      <c r="F853" s="1"/>
      <c r="G853" s="1"/>
      <c r="H853" s="1"/>
      <c r="I853" s="1"/>
      <c r="J853" s="1"/>
      <c r="K853" s="1"/>
      <c r="L853" s="1"/>
      <c r="M853" s="1"/>
      <c r="N853" s="1"/>
      <c r="O853" s="1"/>
      <c r="P853" s="1"/>
      <c r="Q853" s="1"/>
      <c r="R853" s="3"/>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row>
    <row r="854" spans="2:45" ht="14.25" hidden="1" customHeight="1">
      <c r="B854" s="3"/>
      <c r="C854" s="1"/>
      <c r="D854" s="1"/>
      <c r="E854" s="1"/>
      <c r="F854" s="1"/>
      <c r="G854" s="1"/>
      <c r="H854" s="1"/>
      <c r="I854" s="1"/>
      <c r="J854" s="1"/>
      <c r="K854" s="1"/>
      <c r="L854" s="1"/>
      <c r="M854" s="1"/>
      <c r="N854" s="1"/>
      <c r="O854" s="1"/>
      <c r="P854" s="1"/>
      <c r="Q854" s="1"/>
      <c r="R854" s="3"/>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row>
    <row r="855" spans="2:45" ht="14.25" hidden="1" customHeight="1">
      <c r="B855" s="3"/>
      <c r="C855" s="1"/>
      <c r="D855" s="1"/>
      <c r="E855" s="1"/>
      <c r="F855" s="1"/>
      <c r="G855" s="1"/>
      <c r="H855" s="1"/>
      <c r="I855" s="1"/>
      <c r="J855" s="1"/>
      <c r="K855" s="1"/>
      <c r="L855" s="1"/>
      <c r="M855" s="1"/>
      <c r="N855" s="1"/>
      <c r="O855" s="1"/>
      <c r="P855" s="1"/>
      <c r="Q855" s="1"/>
      <c r="R855" s="3"/>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row>
    <row r="856" spans="2:45" ht="14.25" hidden="1" customHeight="1">
      <c r="B856" s="3"/>
      <c r="C856" s="1"/>
      <c r="D856" s="1"/>
      <c r="E856" s="1"/>
      <c r="F856" s="1"/>
      <c r="G856" s="1"/>
      <c r="H856" s="1"/>
      <c r="I856" s="1"/>
      <c r="J856" s="1"/>
      <c r="K856" s="1"/>
      <c r="L856" s="1"/>
      <c r="M856" s="1"/>
      <c r="N856" s="1"/>
      <c r="O856" s="1"/>
      <c r="P856" s="1"/>
      <c r="Q856" s="1"/>
      <c r="R856" s="3"/>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row>
    <row r="857" spans="2:45" ht="14.25" hidden="1" customHeight="1">
      <c r="B857" s="3"/>
      <c r="C857" s="1"/>
      <c r="D857" s="1"/>
      <c r="E857" s="1"/>
      <c r="F857" s="1"/>
      <c r="G857" s="1"/>
      <c r="H857" s="1"/>
      <c r="I857" s="1"/>
      <c r="J857" s="1"/>
      <c r="K857" s="1"/>
      <c r="L857" s="1"/>
      <c r="M857" s="1"/>
      <c r="N857" s="1"/>
      <c r="O857" s="1"/>
      <c r="P857" s="1"/>
      <c r="Q857" s="1"/>
      <c r="R857" s="3"/>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row>
    <row r="858" spans="2:45" ht="14.25" hidden="1" customHeight="1">
      <c r="B858" s="3"/>
      <c r="C858" s="1"/>
      <c r="D858" s="1"/>
      <c r="E858" s="1"/>
      <c r="F858" s="1"/>
      <c r="G858" s="1"/>
      <c r="H858" s="1"/>
      <c r="I858" s="1"/>
      <c r="J858" s="1"/>
      <c r="K858" s="1"/>
      <c r="L858" s="1"/>
      <c r="M858" s="1"/>
      <c r="N858" s="1"/>
      <c r="O858" s="1"/>
      <c r="P858" s="1"/>
      <c r="Q858" s="1"/>
      <c r="R858" s="3"/>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row>
    <row r="859" spans="2:45" ht="14.25" hidden="1" customHeight="1">
      <c r="B859" s="3"/>
      <c r="C859" s="1"/>
      <c r="D859" s="1"/>
      <c r="E859" s="1"/>
      <c r="F859" s="1"/>
      <c r="G859" s="1"/>
      <c r="H859" s="1"/>
      <c r="I859" s="1"/>
      <c r="J859" s="1"/>
      <c r="K859" s="1"/>
      <c r="L859" s="1"/>
      <c r="M859" s="1"/>
      <c r="N859" s="1"/>
      <c r="O859" s="1"/>
      <c r="P859" s="1"/>
      <c r="Q859" s="1"/>
      <c r="R859" s="3"/>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row>
    <row r="860" spans="2:45" ht="14.25" hidden="1" customHeight="1">
      <c r="B860" s="3"/>
      <c r="C860" s="1"/>
      <c r="D860" s="1"/>
      <c r="E860" s="1"/>
      <c r="F860" s="1"/>
      <c r="G860" s="1"/>
      <c r="H860" s="1"/>
      <c r="I860" s="1"/>
      <c r="J860" s="1"/>
      <c r="K860" s="1"/>
      <c r="L860" s="1"/>
      <c r="M860" s="1"/>
      <c r="N860" s="1"/>
      <c r="O860" s="1"/>
      <c r="P860" s="1"/>
      <c r="Q860" s="1"/>
      <c r="R860" s="3"/>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row>
    <row r="861" spans="2:45" ht="14.25" hidden="1" customHeight="1">
      <c r="B861" s="3"/>
      <c r="C861" s="1"/>
      <c r="D861" s="1"/>
      <c r="E861" s="1"/>
      <c r="F861" s="1"/>
      <c r="G861" s="1"/>
      <c r="H861" s="1"/>
      <c r="I861" s="1"/>
      <c r="J861" s="1"/>
      <c r="K861" s="1"/>
      <c r="L861" s="1"/>
      <c r="M861" s="1"/>
      <c r="N861" s="1"/>
      <c r="O861" s="1"/>
      <c r="P861" s="1"/>
      <c r="Q861" s="1"/>
      <c r="R861" s="3"/>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row>
    <row r="862" spans="2:45" ht="14.25" hidden="1" customHeight="1">
      <c r="B862" s="3"/>
      <c r="C862" s="1"/>
      <c r="D862" s="1"/>
      <c r="E862" s="1"/>
      <c r="F862" s="1"/>
      <c r="G862" s="1"/>
      <c r="H862" s="1"/>
      <c r="I862" s="1"/>
      <c r="J862" s="1"/>
      <c r="K862" s="1"/>
      <c r="L862" s="1"/>
      <c r="M862" s="1"/>
      <c r="N862" s="1"/>
      <c r="O862" s="1"/>
      <c r="P862" s="1"/>
      <c r="Q862" s="1"/>
      <c r="R862" s="3"/>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row>
    <row r="863" spans="2:45" ht="14.25" hidden="1" customHeight="1">
      <c r="B863" s="3"/>
      <c r="C863" s="1"/>
      <c r="D863" s="1"/>
      <c r="E863" s="1"/>
      <c r="F863" s="1"/>
      <c r="G863" s="1"/>
      <c r="H863" s="1"/>
      <c r="I863" s="1"/>
      <c r="J863" s="1"/>
      <c r="K863" s="1"/>
      <c r="L863" s="1"/>
      <c r="M863" s="1"/>
      <c r="N863" s="1"/>
      <c r="O863" s="1"/>
      <c r="P863" s="1"/>
      <c r="Q863" s="1"/>
      <c r="R863" s="3"/>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row>
    <row r="864" spans="2:45" ht="14.25" hidden="1" customHeight="1">
      <c r="B864" s="3"/>
      <c r="C864" s="1"/>
      <c r="D864" s="1"/>
      <c r="E864" s="1"/>
      <c r="F864" s="1"/>
      <c r="G864" s="1"/>
      <c r="H864" s="1"/>
      <c r="I864" s="1"/>
      <c r="J864" s="1"/>
      <c r="K864" s="1"/>
      <c r="L864" s="1"/>
      <c r="M864" s="1"/>
      <c r="N864" s="1"/>
      <c r="O864" s="1"/>
      <c r="P864" s="1"/>
      <c r="Q864" s="1"/>
      <c r="R864" s="3"/>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row>
    <row r="865" spans="2:45" ht="14.25" hidden="1" customHeight="1">
      <c r="B865" s="3"/>
      <c r="C865" s="1"/>
      <c r="D865" s="1"/>
      <c r="E865" s="1"/>
      <c r="F865" s="1"/>
      <c r="G865" s="1"/>
      <c r="H865" s="1"/>
      <c r="I865" s="1"/>
      <c r="J865" s="1"/>
      <c r="K865" s="1"/>
      <c r="L865" s="1"/>
      <c r="M865" s="1"/>
      <c r="N865" s="1"/>
      <c r="O865" s="1"/>
      <c r="P865" s="1"/>
      <c r="Q865" s="1"/>
      <c r="R865" s="3"/>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row>
    <row r="866" spans="2:45" ht="14.25" hidden="1" customHeight="1">
      <c r="B866" s="3"/>
      <c r="C866" s="1"/>
      <c r="D866" s="1"/>
      <c r="E866" s="1"/>
      <c r="F866" s="1"/>
      <c r="G866" s="1"/>
      <c r="H866" s="1"/>
      <c r="I866" s="1"/>
      <c r="J866" s="1"/>
      <c r="K866" s="1"/>
      <c r="L866" s="1"/>
      <c r="M866" s="1"/>
      <c r="N866" s="1"/>
      <c r="O866" s="1"/>
      <c r="P866" s="1"/>
      <c r="Q866" s="1"/>
      <c r="R866" s="3"/>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row>
    <row r="867" spans="2:45" ht="14.25" hidden="1" customHeight="1">
      <c r="B867" s="3"/>
      <c r="C867" s="1"/>
      <c r="D867" s="1"/>
      <c r="E867" s="1"/>
      <c r="F867" s="1"/>
      <c r="G867" s="1"/>
      <c r="H867" s="1"/>
      <c r="I867" s="1"/>
      <c r="J867" s="1"/>
      <c r="K867" s="1"/>
      <c r="L867" s="1"/>
      <c r="M867" s="1"/>
      <c r="N867" s="1"/>
      <c r="O867" s="1"/>
      <c r="P867" s="1"/>
      <c r="Q867" s="1"/>
      <c r="R867" s="3"/>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row>
    <row r="868" spans="2:45" ht="14.25" hidden="1" customHeight="1">
      <c r="B868" s="3"/>
      <c r="C868" s="1"/>
      <c r="D868" s="1"/>
      <c r="E868" s="1"/>
      <c r="F868" s="1"/>
      <c r="G868" s="1"/>
      <c r="H868" s="1"/>
      <c r="I868" s="1"/>
      <c r="J868" s="1"/>
      <c r="K868" s="1"/>
      <c r="L868" s="1"/>
      <c r="M868" s="1"/>
      <c r="N868" s="1"/>
      <c r="O868" s="1"/>
      <c r="P868" s="1"/>
      <c r="Q868" s="1"/>
      <c r="R868" s="3"/>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row>
    <row r="869" spans="2:45" ht="14.25" hidden="1" customHeight="1">
      <c r="B869" s="3"/>
      <c r="C869" s="1"/>
      <c r="D869" s="1"/>
      <c r="E869" s="1"/>
      <c r="F869" s="1"/>
      <c r="G869" s="1"/>
      <c r="H869" s="1"/>
      <c r="I869" s="1"/>
      <c r="J869" s="1"/>
      <c r="K869" s="1"/>
      <c r="L869" s="1"/>
      <c r="M869" s="1"/>
      <c r="N869" s="1"/>
      <c r="O869" s="1"/>
      <c r="P869" s="1"/>
      <c r="Q869" s="1"/>
      <c r="R869" s="3"/>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row>
    <row r="870" spans="2:45" ht="14.25" hidden="1" customHeight="1">
      <c r="B870" s="3"/>
      <c r="C870" s="1"/>
      <c r="D870" s="1"/>
      <c r="E870" s="1"/>
      <c r="F870" s="1"/>
      <c r="G870" s="1"/>
      <c r="H870" s="1"/>
      <c r="I870" s="1"/>
      <c r="J870" s="1"/>
      <c r="K870" s="1"/>
      <c r="L870" s="1"/>
      <c r="M870" s="1"/>
      <c r="N870" s="1"/>
      <c r="O870" s="1"/>
      <c r="P870" s="1"/>
      <c r="Q870" s="1"/>
      <c r="R870" s="3"/>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row>
    <row r="871" spans="2:45" ht="14.25" hidden="1" customHeight="1">
      <c r="B871" s="3"/>
      <c r="C871" s="1"/>
      <c r="D871" s="1"/>
      <c r="E871" s="1"/>
      <c r="F871" s="1"/>
      <c r="G871" s="1"/>
      <c r="H871" s="1"/>
      <c r="I871" s="1"/>
      <c r="J871" s="1"/>
      <c r="K871" s="1"/>
      <c r="L871" s="1"/>
      <c r="M871" s="1"/>
      <c r="N871" s="1"/>
      <c r="O871" s="1"/>
      <c r="P871" s="1"/>
      <c r="Q871" s="1"/>
      <c r="R871" s="3"/>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row>
    <row r="872" spans="2:45" ht="14.25" hidden="1" customHeight="1">
      <c r="B872" s="3"/>
      <c r="C872" s="1"/>
      <c r="D872" s="1"/>
      <c r="E872" s="1"/>
      <c r="F872" s="1"/>
      <c r="G872" s="1"/>
      <c r="H872" s="1"/>
      <c r="I872" s="1"/>
      <c r="J872" s="1"/>
      <c r="K872" s="1"/>
      <c r="L872" s="1"/>
      <c r="M872" s="1"/>
      <c r="N872" s="1"/>
      <c r="O872" s="1"/>
      <c r="P872" s="1"/>
      <c r="Q872" s="1"/>
      <c r="R872" s="3"/>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row>
    <row r="873" spans="2:45" ht="14.25" hidden="1" customHeight="1">
      <c r="B873" s="3"/>
      <c r="C873" s="1"/>
      <c r="D873" s="1"/>
      <c r="E873" s="1"/>
      <c r="F873" s="1"/>
      <c r="G873" s="1"/>
      <c r="H873" s="1"/>
      <c r="I873" s="1"/>
      <c r="J873" s="1"/>
      <c r="K873" s="1"/>
      <c r="L873" s="1"/>
      <c r="M873" s="1"/>
      <c r="N873" s="1"/>
      <c r="O873" s="1"/>
      <c r="P873" s="1"/>
      <c r="Q873" s="1"/>
      <c r="R873" s="3"/>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row>
    <row r="874" spans="2:45" ht="14.25" hidden="1" customHeight="1">
      <c r="B874" s="3"/>
      <c r="C874" s="1"/>
      <c r="D874" s="1"/>
      <c r="E874" s="1"/>
      <c r="F874" s="1"/>
      <c r="G874" s="1"/>
      <c r="H874" s="1"/>
      <c r="I874" s="1"/>
      <c r="J874" s="1"/>
      <c r="K874" s="1"/>
      <c r="L874" s="1"/>
      <c r="M874" s="1"/>
      <c r="N874" s="1"/>
      <c r="O874" s="1"/>
      <c r="P874" s="1"/>
      <c r="Q874" s="1"/>
      <c r="R874" s="3"/>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row>
    <row r="875" spans="2:45" ht="14.25" hidden="1" customHeight="1">
      <c r="B875" s="3"/>
      <c r="C875" s="1"/>
      <c r="D875" s="1"/>
      <c r="E875" s="1"/>
      <c r="F875" s="1"/>
      <c r="G875" s="1"/>
      <c r="H875" s="1"/>
      <c r="I875" s="1"/>
      <c r="J875" s="1"/>
      <c r="K875" s="1"/>
      <c r="L875" s="1"/>
      <c r="M875" s="1"/>
      <c r="N875" s="1"/>
      <c r="O875" s="1"/>
      <c r="P875" s="1"/>
      <c r="Q875" s="1"/>
      <c r="R875" s="3"/>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row>
    <row r="876" spans="2:45" ht="14.25" hidden="1" customHeight="1">
      <c r="B876" s="3"/>
      <c r="C876" s="1"/>
      <c r="D876" s="1"/>
      <c r="E876" s="1"/>
      <c r="F876" s="1"/>
      <c r="G876" s="1"/>
      <c r="H876" s="1"/>
      <c r="I876" s="1"/>
      <c r="J876" s="1"/>
      <c r="K876" s="1"/>
      <c r="L876" s="1"/>
      <c r="M876" s="1"/>
      <c r="N876" s="1"/>
      <c r="O876" s="1"/>
      <c r="P876" s="1"/>
      <c r="Q876" s="1"/>
      <c r="R876" s="3"/>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row>
    <row r="877" spans="2:45" ht="14.25" hidden="1" customHeight="1">
      <c r="B877" s="3"/>
      <c r="C877" s="1"/>
      <c r="D877" s="1"/>
      <c r="E877" s="1"/>
      <c r="F877" s="1"/>
      <c r="G877" s="1"/>
      <c r="H877" s="1"/>
      <c r="I877" s="1"/>
      <c r="J877" s="1"/>
      <c r="K877" s="1"/>
      <c r="L877" s="1"/>
      <c r="M877" s="1"/>
      <c r="N877" s="1"/>
      <c r="O877" s="1"/>
      <c r="P877" s="1"/>
      <c r="Q877" s="1"/>
      <c r="R877" s="3"/>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row>
    <row r="878" spans="2:45" ht="14.25" hidden="1" customHeight="1">
      <c r="B878" s="3"/>
      <c r="C878" s="1"/>
      <c r="D878" s="1"/>
      <c r="E878" s="1"/>
      <c r="F878" s="1"/>
      <c r="G878" s="1"/>
      <c r="H878" s="1"/>
      <c r="I878" s="1"/>
      <c r="J878" s="1"/>
      <c r="K878" s="1"/>
      <c r="L878" s="1"/>
      <c r="M878" s="1"/>
      <c r="N878" s="1"/>
      <c r="O878" s="1"/>
      <c r="P878" s="1"/>
      <c r="Q878" s="1"/>
      <c r="R878" s="3"/>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row>
    <row r="879" spans="2:45" ht="14.25" hidden="1" customHeight="1">
      <c r="B879" s="3"/>
      <c r="C879" s="1"/>
      <c r="D879" s="1"/>
      <c r="E879" s="1"/>
      <c r="F879" s="1"/>
      <c r="G879" s="1"/>
      <c r="H879" s="1"/>
      <c r="I879" s="1"/>
      <c r="J879" s="1"/>
      <c r="K879" s="1"/>
      <c r="L879" s="1"/>
      <c r="M879" s="1"/>
      <c r="N879" s="1"/>
      <c r="O879" s="1"/>
      <c r="P879" s="1"/>
      <c r="Q879" s="1"/>
      <c r="R879" s="3"/>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row>
    <row r="880" spans="2:45" ht="14.25" hidden="1" customHeight="1">
      <c r="B880" s="3"/>
      <c r="C880" s="1"/>
      <c r="D880" s="1"/>
      <c r="E880" s="1"/>
      <c r="F880" s="1"/>
      <c r="G880" s="1"/>
      <c r="H880" s="1"/>
      <c r="I880" s="1"/>
      <c r="J880" s="1"/>
      <c r="K880" s="1"/>
      <c r="L880" s="1"/>
      <c r="M880" s="1"/>
      <c r="N880" s="1"/>
      <c r="O880" s="1"/>
      <c r="P880" s="1"/>
      <c r="Q880" s="1"/>
      <c r="R880" s="3"/>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row>
    <row r="881" spans="2:45" ht="14.25" hidden="1" customHeight="1">
      <c r="B881" s="3"/>
      <c r="C881" s="1"/>
      <c r="D881" s="1"/>
      <c r="E881" s="1"/>
      <c r="F881" s="1"/>
      <c r="G881" s="1"/>
      <c r="H881" s="1"/>
      <c r="I881" s="1"/>
      <c r="J881" s="1"/>
      <c r="K881" s="1"/>
      <c r="L881" s="1"/>
      <c r="M881" s="1"/>
      <c r="N881" s="1"/>
      <c r="O881" s="1"/>
      <c r="P881" s="1"/>
      <c r="Q881" s="1"/>
      <c r="R881" s="3"/>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row>
    <row r="882" spans="2:45" ht="14.25" hidden="1" customHeight="1">
      <c r="B882" s="3"/>
      <c r="C882" s="1"/>
      <c r="D882" s="1"/>
      <c r="E882" s="1"/>
      <c r="F882" s="1"/>
      <c r="G882" s="1"/>
      <c r="H882" s="1"/>
      <c r="I882" s="1"/>
      <c r="J882" s="1"/>
      <c r="K882" s="1"/>
      <c r="L882" s="1"/>
      <c r="M882" s="1"/>
      <c r="N882" s="1"/>
      <c r="O882" s="1"/>
      <c r="P882" s="1"/>
      <c r="Q882" s="1"/>
      <c r="R882" s="3"/>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row>
    <row r="883" spans="2:45" ht="14.25" hidden="1" customHeight="1">
      <c r="B883" s="3"/>
      <c r="C883" s="1"/>
      <c r="D883" s="1"/>
      <c r="E883" s="1"/>
      <c r="F883" s="1"/>
      <c r="G883" s="1"/>
      <c r="H883" s="1"/>
      <c r="I883" s="1"/>
      <c r="J883" s="1"/>
      <c r="K883" s="1"/>
      <c r="L883" s="1"/>
      <c r="M883" s="1"/>
      <c r="N883" s="1"/>
      <c r="O883" s="1"/>
      <c r="P883" s="1"/>
      <c r="Q883" s="1"/>
      <c r="R883" s="3"/>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row>
    <row r="884" spans="2:45" ht="14.25" hidden="1" customHeight="1">
      <c r="B884" s="3"/>
      <c r="C884" s="1"/>
      <c r="D884" s="1"/>
      <c r="E884" s="1"/>
      <c r="F884" s="1"/>
      <c r="G884" s="1"/>
      <c r="H884" s="1"/>
      <c r="I884" s="1"/>
      <c r="J884" s="1"/>
      <c r="K884" s="1"/>
      <c r="L884" s="1"/>
      <c r="M884" s="1"/>
      <c r="N884" s="1"/>
      <c r="O884" s="1"/>
      <c r="P884" s="1"/>
      <c r="Q884" s="1"/>
      <c r="R884" s="3"/>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row>
    <row r="885" spans="2:45" ht="14.25" hidden="1" customHeight="1">
      <c r="B885" s="3"/>
      <c r="C885" s="1"/>
      <c r="D885" s="1"/>
      <c r="E885" s="1"/>
      <c r="F885" s="1"/>
      <c r="G885" s="1"/>
      <c r="H885" s="1"/>
      <c r="I885" s="1"/>
      <c r="J885" s="1"/>
      <c r="K885" s="1"/>
      <c r="L885" s="1"/>
      <c r="M885" s="1"/>
      <c r="N885" s="1"/>
      <c r="O885" s="1"/>
      <c r="P885" s="1"/>
      <c r="Q885" s="1"/>
      <c r="R885" s="3"/>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row>
    <row r="886" spans="2:45" ht="14.25" hidden="1" customHeight="1">
      <c r="B886" s="3"/>
      <c r="C886" s="1"/>
      <c r="D886" s="1"/>
      <c r="E886" s="1"/>
      <c r="F886" s="1"/>
      <c r="G886" s="1"/>
      <c r="H886" s="1"/>
      <c r="I886" s="1"/>
      <c r="J886" s="1"/>
      <c r="K886" s="1"/>
      <c r="L886" s="1"/>
      <c r="M886" s="1"/>
      <c r="N886" s="1"/>
      <c r="O886" s="1"/>
      <c r="P886" s="1"/>
      <c r="Q886" s="1"/>
      <c r="R886" s="3"/>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row>
    <row r="887" spans="2:45" ht="14.25" hidden="1" customHeight="1">
      <c r="B887" s="3"/>
      <c r="C887" s="1"/>
      <c r="D887" s="1"/>
      <c r="E887" s="1"/>
      <c r="F887" s="1"/>
      <c r="G887" s="1"/>
      <c r="H887" s="1"/>
      <c r="I887" s="1"/>
      <c r="J887" s="1"/>
      <c r="K887" s="1"/>
      <c r="L887" s="1"/>
      <c r="M887" s="1"/>
      <c r="N887" s="1"/>
      <c r="O887" s="1"/>
      <c r="P887" s="1"/>
      <c r="Q887" s="1"/>
      <c r="R887" s="3"/>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row>
    <row r="888" spans="2:45" ht="14.25" hidden="1" customHeight="1">
      <c r="B888" s="3"/>
      <c r="C888" s="1"/>
      <c r="D888" s="1"/>
      <c r="E888" s="1"/>
      <c r="F888" s="1"/>
      <c r="G888" s="1"/>
      <c r="H888" s="1"/>
      <c r="I888" s="1"/>
      <c r="J888" s="1"/>
      <c r="K888" s="1"/>
      <c r="L888" s="1"/>
      <c r="M888" s="1"/>
      <c r="N888" s="1"/>
      <c r="O888" s="1"/>
      <c r="P888" s="1"/>
      <c r="Q888" s="1"/>
      <c r="R888" s="3"/>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row>
    <row r="889" spans="2:45" ht="14.25" hidden="1" customHeight="1">
      <c r="B889" s="3"/>
      <c r="C889" s="1"/>
      <c r="D889" s="1"/>
      <c r="E889" s="1"/>
      <c r="F889" s="1"/>
      <c r="G889" s="1"/>
      <c r="H889" s="1"/>
      <c r="I889" s="1"/>
      <c r="J889" s="1"/>
      <c r="K889" s="1"/>
      <c r="L889" s="1"/>
      <c r="M889" s="1"/>
      <c r="N889" s="1"/>
      <c r="O889" s="1"/>
      <c r="P889" s="1"/>
      <c r="Q889" s="1"/>
      <c r="R889" s="3"/>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row>
    <row r="890" spans="2:45" ht="14.25" hidden="1" customHeight="1">
      <c r="B890" s="3"/>
      <c r="C890" s="1"/>
      <c r="D890" s="1"/>
      <c r="E890" s="1"/>
      <c r="F890" s="1"/>
      <c r="G890" s="1"/>
      <c r="H890" s="1"/>
      <c r="I890" s="1"/>
      <c r="J890" s="1"/>
      <c r="K890" s="1"/>
      <c r="L890" s="1"/>
      <c r="M890" s="1"/>
      <c r="N890" s="1"/>
      <c r="O890" s="1"/>
      <c r="P890" s="1"/>
      <c r="Q890" s="1"/>
      <c r="R890" s="3"/>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row>
    <row r="891" spans="2:45" ht="14.25" hidden="1" customHeight="1">
      <c r="B891" s="3"/>
      <c r="C891" s="1"/>
      <c r="D891" s="1"/>
      <c r="E891" s="1"/>
      <c r="F891" s="1"/>
      <c r="G891" s="1"/>
      <c r="H891" s="1"/>
      <c r="I891" s="1"/>
      <c r="J891" s="1"/>
      <c r="K891" s="1"/>
      <c r="L891" s="1"/>
      <c r="M891" s="1"/>
      <c r="N891" s="1"/>
      <c r="O891" s="1"/>
      <c r="P891" s="1"/>
      <c r="Q891" s="1"/>
      <c r="R891" s="3"/>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row>
    <row r="892" spans="2:45" ht="14.25" hidden="1" customHeight="1">
      <c r="B892" s="3"/>
      <c r="C892" s="1"/>
      <c r="D892" s="1"/>
      <c r="E892" s="1"/>
      <c r="F892" s="1"/>
      <c r="G892" s="1"/>
      <c r="H892" s="1"/>
      <c r="I892" s="1"/>
      <c r="J892" s="1"/>
      <c r="K892" s="1"/>
      <c r="L892" s="1"/>
      <c r="M892" s="1"/>
      <c r="N892" s="1"/>
      <c r="O892" s="1"/>
      <c r="P892" s="1"/>
      <c r="Q892" s="1"/>
      <c r="R892" s="3"/>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row>
    <row r="893" spans="2:45" ht="14.25" hidden="1" customHeight="1">
      <c r="B893" s="3"/>
      <c r="C893" s="1"/>
      <c r="D893" s="1"/>
      <c r="E893" s="1"/>
      <c r="F893" s="1"/>
      <c r="G893" s="1"/>
      <c r="H893" s="1"/>
      <c r="I893" s="1"/>
      <c r="J893" s="1"/>
      <c r="K893" s="1"/>
      <c r="L893" s="1"/>
      <c r="M893" s="1"/>
      <c r="N893" s="1"/>
      <c r="O893" s="1"/>
      <c r="P893" s="1"/>
      <c r="Q893" s="1"/>
      <c r="R893" s="3"/>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row>
    <row r="894" spans="2:45" ht="14.25" hidden="1" customHeight="1">
      <c r="B894" s="3"/>
      <c r="C894" s="1"/>
      <c r="D894" s="1"/>
      <c r="E894" s="1"/>
      <c r="F894" s="1"/>
      <c r="G894" s="1"/>
      <c r="H894" s="1"/>
      <c r="I894" s="1"/>
      <c r="J894" s="1"/>
      <c r="K894" s="1"/>
      <c r="L894" s="1"/>
      <c r="M894" s="1"/>
      <c r="N894" s="1"/>
      <c r="O894" s="1"/>
      <c r="P894" s="1"/>
      <c r="Q894" s="1"/>
      <c r="R894" s="3"/>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row>
    <row r="895" spans="2:45" ht="14.25" hidden="1" customHeight="1">
      <c r="B895" s="3"/>
      <c r="C895" s="1"/>
      <c r="D895" s="1"/>
      <c r="E895" s="1"/>
      <c r="F895" s="1"/>
      <c r="G895" s="1"/>
      <c r="H895" s="1"/>
      <c r="I895" s="1"/>
      <c r="J895" s="1"/>
      <c r="K895" s="1"/>
      <c r="L895" s="1"/>
      <c r="M895" s="1"/>
      <c r="N895" s="1"/>
      <c r="O895" s="1"/>
      <c r="P895" s="1"/>
      <c r="Q895" s="1"/>
      <c r="R895" s="3"/>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row>
    <row r="896" spans="2:45" ht="14.25" hidden="1" customHeight="1">
      <c r="B896" s="3"/>
      <c r="C896" s="1"/>
      <c r="D896" s="1"/>
      <c r="E896" s="1"/>
      <c r="F896" s="1"/>
      <c r="G896" s="1"/>
      <c r="H896" s="1"/>
      <c r="I896" s="1"/>
      <c r="J896" s="1"/>
      <c r="K896" s="1"/>
      <c r="L896" s="1"/>
      <c r="M896" s="1"/>
      <c r="N896" s="1"/>
      <c r="O896" s="1"/>
      <c r="P896" s="1"/>
      <c r="Q896" s="1"/>
      <c r="R896" s="3"/>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row>
    <row r="897" spans="2:45" ht="14.25" hidden="1" customHeight="1">
      <c r="B897" s="3"/>
      <c r="C897" s="1"/>
      <c r="D897" s="1"/>
      <c r="E897" s="1"/>
      <c r="F897" s="1"/>
      <c r="G897" s="1"/>
      <c r="H897" s="1"/>
      <c r="I897" s="1"/>
      <c r="J897" s="1"/>
      <c r="K897" s="1"/>
      <c r="L897" s="1"/>
      <c r="M897" s="1"/>
      <c r="N897" s="1"/>
      <c r="O897" s="1"/>
      <c r="P897" s="1"/>
      <c r="Q897" s="1"/>
      <c r="R897" s="3"/>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row>
    <row r="898" spans="2:45" ht="14.25" hidden="1" customHeight="1">
      <c r="B898" s="3"/>
      <c r="C898" s="1"/>
      <c r="D898" s="1"/>
      <c r="E898" s="1"/>
      <c r="F898" s="1"/>
      <c r="G898" s="1"/>
      <c r="H898" s="1"/>
      <c r="I898" s="1"/>
      <c r="J898" s="1"/>
      <c r="K898" s="1"/>
      <c r="L898" s="1"/>
      <c r="M898" s="1"/>
      <c r="N898" s="1"/>
      <c r="O898" s="1"/>
      <c r="P898" s="1"/>
      <c r="Q898" s="1"/>
      <c r="R898" s="3"/>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row>
    <row r="899" spans="2:45" ht="14.25" hidden="1" customHeight="1">
      <c r="B899" s="3"/>
      <c r="C899" s="1"/>
      <c r="D899" s="1"/>
      <c r="E899" s="1"/>
      <c r="F899" s="1"/>
      <c r="G899" s="1"/>
      <c r="H899" s="1"/>
      <c r="I899" s="1"/>
      <c r="J899" s="1"/>
      <c r="K899" s="1"/>
      <c r="L899" s="1"/>
      <c r="M899" s="1"/>
      <c r="N899" s="1"/>
      <c r="O899" s="1"/>
      <c r="P899" s="1"/>
      <c r="Q899" s="1"/>
      <c r="R899" s="3"/>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row>
    <row r="900" spans="2:45" ht="14.25" hidden="1" customHeight="1">
      <c r="B900" s="3"/>
      <c r="C900" s="1"/>
      <c r="D900" s="1"/>
      <c r="E900" s="1"/>
      <c r="F900" s="1"/>
      <c r="G900" s="1"/>
      <c r="H900" s="1"/>
      <c r="I900" s="1"/>
      <c r="J900" s="1"/>
      <c r="K900" s="1"/>
      <c r="L900" s="1"/>
      <c r="M900" s="1"/>
      <c r="N900" s="1"/>
      <c r="O900" s="1"/>
      <c r="P900" s="1"/>
      <c r="Q900" s="1"/>
      <c r="R900" s="3"/>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row>
    <row r="901" spans="2:45" ht="14.25" hidden="1" customHeight="1">
      <c r="B901" s="3"/>
      <c r="C901" s="1"/>
      <c r="D901" s="1"/>
      <c r="E901" s="1"/>
      <c r="F901" s="1"/>
      <c r="G901" s="1"/>
      <c r="H901" s="1"/>
      <c r="I901" s="1"/>
      <c r="J901" s="1"/>
      <c r="K901" s="1"/>
      <c r="L901" s="1"/>
      <c r="M901" s="1"/>
      <c r="N901" s="1"/>
      <c r="O901" s="1"/>
      <c r="P901" s="1"/>
      <c r="Q901" s="1"/>
      <c r="R901" s="3"/>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row>
    <row r="902" spans="2:45" ht="14.25" hidden="1" customHeight="1">
      <c r="B902" s="3"/>
      <c r="C902" s="1"/>
      <c r="D902" s="1"/>
      <c r="E902" s="1"/>
      <c r="F902" s="1"/>
      <c r="G902" s="1"/>
      <c r="H902" s="1"/>
      <c r="I902" s="1"/>
      <c r="J902" s="1"/>
      <c r="K902" s="1"/>
      <c r="L902" s="1"/>
      <c r="M902" s="1"/>
      <c r="N902" s="1"/>
      <c r="O902" s="1"/>
      <c r="P902" s="1"/>
      <c r="Q902" s="1"/>
      <c r="R902" s="3"/>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row>
    <row r="903" spans="2:45" ht="14.25" hidden="1" customHeight="1">
      <c r="B903" s="3"/>
      <c r="C903" s="1"/>
      <c r="D903" s="1"/>
      <c r="E903" s="1"/>
      <c r="F903" s="1"/>
      <c r="G903" s="1"/>
      <c r="H903" s="1"/>
      <c r="I903" s="1"/>
      <c r="J903" s="1"/>
      <c r="K903" s="1"/>
      <c r="L903" s="1"/>
      <c r="M903" s="1"/>
      <c r="N903" s="1"/>
      <c r="O903" s="1"/>
      <c r="P903" s="1"/>
      <c r="Q903" s="1"/>
      <c r="R903" s="3"/>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row>
    <row r="904" spans="2:45" ht="14.25" hidden="1" customHeight="1">
      <c r="B904" s="3"/>
      <c r="C904" s="1"/>
      <c r="D904" s="1"/>
      <c r="E904" s="1"/>
      <c r="F904" s="1"/>
      <c r="G904" s="1"/>
      <c r="H904" s="1"/>
      <c r="I904" s="1"/>
      <c r="J904" s="1"/>
      <c r="K904" s="1"/>
      <c r="L904" s="1"/>
      <c r="M904" s="1"/>
      <c r="N904" s="1"/>
      <c r="O904" s="1"/>
      <c r="P904" s="1"/>
      <c r="Q904" s="1"/>
      <c r="R904" s="3"/>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row>
    <row r="905" spans="2:45" ht="14.25" hidden="1" customHeight="1">
      <c r="B905" s="3"/>
      <c r="C905" s="1"/>
      <c r="D905" s="1"/>
      <c r="E905" s="1"/>
      <c r="F905" s="1"/>
      <c r="G905" s="1"/>
      <c r="H905" s="1"/>
      <c r="I905" s="1"/>
      <c r="J905" s="1"/>
      <c r="K905" s="1"/>
      <c r="L905" s="1"/>
      <c r="M905" s="1"/>
      <c r="N905" s="1"/>
      <c r="O905" s="1"/>
      <c r="P905" s="1"/>
      <c r="Q905" s="1"/>
      <c r="R905" s="3"/>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row>
    <row r="906" spans="2:45" ht="14.25" hidden="1" customHeight="1">
      <c r="B906" s="3"/>
      <c r="C906" s="1"/>
      <c r="D906" s="1"/>
      <c r="E906" s="1"/>
      <c r="F906" s="1"/>
      <c r="G906" s="1"/>
      <c r="H906" s="1"/>
      <c r="I906" s="1"/>
      <c r="J906" s="1"/>
      <c r="K906" s="1"/>
      <c r="L906" s="1"/>
      <c r="M906" s="1"/>
      <c r="N906" s="1"/>
      <c r="O906" s="1"/>
      <c r="P906" s="1"/>
      <c r="Q906" s="1"/>
      <c r="R906" s="3"/>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row>
    <row r="907" spans="2:45" ht="14.25" hidden="1" customHeight="1">
      <c r="B907" s="3"/>
      <c r="C907" s="1"/>
      <c r="D907" s="1"/>
      <c r="E907" s="1"/>
      <c r="F907" s="1"/>
      <c r="G907" s="1"/>
      <c r="H907" s="1"/>
      <c r="I907" s="1"/>
      <c r="J907" s="1"/>
      <c r="K907" s="1"/>
      <c r="L907" s="1"/>
      <c r="M907" s="1"/>
      <c r="N907" s="1"/>
      <c r="O907" s="1"/>
      <c r="P907" s="1"/>
      <c r="Q907" s="1"/>
      <c r="R907" s="3"/>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row>
    <row r="908" spans="2:45" ht="14.25" hidden="1" customHeight="1">
      <c r="B908" s="3"/>
      <c r="C908" s="1"/>
      <c r="D908" s="1"/>
      <c r="E908" s="1"/>
      <c r="F908" s="1"/>
      <c r="G908" s="1"/>
      <c r="H908" s="1"/>
      <c r="I908" s="1"/>
      <c r="J908" s="1"/>
      <c r="K908" s="1"/>
      <c r="L908" s="1"/>
      <c r="M908" s="1"/>
      <c r="N908" s="1"/>
      <c r="O908" s="1"/>
      <c r="P908" s="1"/>
      <c r="Q908" s="1"/>
      <c r="R908" s="3"/>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row>
    <row r="909" spans="2:45" ht="14.25" hidden="1" customHeight="1">
      <c r="B909" s="3"/>
      <c r="C909" s="1"/>
      <c r="D909" s="1"/>
      <c r="E909" s="1"/>
      <c r="F909" s="1"/>
      <c r="G909" s="1"/>
      <c r="H909" s="1"/>
      <c r="I909" s="1"/>
      <c r="J909" s="1"/>
      <c r="K909" s="1"/>
      <c r="L909" s="1"/>
      <c r="M909" s="1"/>
      <c r="N909" s="1"/>
      <c r="O909" s="1"/>
      <c r="P909" s="1"/>
      <c r="Q909" s="1"/>
      <c r="R909" s="3"/>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row>
    <row r="910" spans="2:45" ht="14.25" hidden="1" customHeight="1">
      <c r="B910" s="3"/>
      <c r="C910" s="1"/>
      <c r="D910" s="1"/>
      <c r="E910" s="1"/>
      <c r="F910" s="1"/>
      <c r="G910" s="1"/>
      <c r="H910" s="1"/>
      <c r="I910" s="1"/>
      <c r="J910" s="1"/>
      <c r="K910" s="1"/>
      <c r="L910" s="1"/>
      <c r="M910" s="1"/>
      <c r="N910" s="1"/>
      <c r="O910" s="1"/>
      <c r="P910" s="1"/>
      <c r="Q910" s="1"/>
      <c r="R910" s="3"/>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row>
    <row r="911" spans="2:45" ht="14.25" hidden="1" customHeight="1">
      <c r="B911" s="3"/>
      <c r="C911" s="1"/>
      <c r="D911" s="1"/>
      <c r="E911" s="1"/>
      <c r="F911" s="1"/>
      <c r="G911" s="1"/>
      <c r="H911" s="1"/>
      <c r="I911" s="1"/>
      <c r="J911" s="1"/>
      <c r="K911" s="1"/>
      <c r="L911" s="1"/>
      <c r="M911" s="1"/>
      <c r="N911" s="1"/>
      <c r="O911" s="1"/>
      <c r="P911" s="1"/>
      <c r="Q911" s="1"/>
      <c r="R911" s="3"/>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row>
    <row r="912" spans="2:45" ht="14.25" hidden="1" customHeight="1">
      <c r="B912" s="3"/>
      <c r="C912" s="1"/>
      <c r="D912" s="1"/>
      <c r="E912" s="1"/>
      <c r="F912" s="1"/>
      <c r="G912" s="1"/>
      <c r="H912" s="1"/>
      <c r="I912" s="1"/>
      <c r="J912" s="1"/>
      <c r="K912" s="1"/>
      <c r="L912" s="1"/>
      <c r="M912" s="1"/>
      <c r="N912" s="1"/>
      <c r="O912" s="1"/>
      <c r="P912" s="1"/>
      <c r="Q912" s="1"/>
      <c r="R912" s="3"/>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row>
    <row r="913" spans="2:45" ht="14.25" hidden="1" customHeight="1">
      <c r="B913" s="3"/>
      <c r="C913" s="1"/>
      <c r="D913" s="1"/>
      <c r="E913" s="1"/>
      <c r="F913" s="1"/>
      <c r="G913" s="1"/>
      <c r="H913" s="1"/>
      <c r="I913" s="1"/>
      <c r="J913" s="1"/>
      <c r="K913" s="1"/>
      <c r="L913" s="1"/>
      <c r="M913" s="1"/>
      <c r="N913" s="1"/>
      <c r="O913" s="1"/>
      <c r="P913" s="1"/>
      <c r="Q913" s="1"/>
      <c r="R913" s="3"/>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row>
    <row r="914" spans="2:45" ht="14.25" hidden="1" customHeight="1">
      <c r="B914" s="3"/>
      <c r="C914" s="1"/>
      <c r="D914" s="1"/>
      <c r="E914" s="1"/>
      <c r="F914" s="1"/>
      <c r="G914" s="1"/>
      <c r="H914" s="1"/>
      <c r="I914" s="1"/>
      <c r="J914" s="1"/>
      <c r="K914" s="1"/>
      <c r="L914" s="1"/>
      <c r="M914" s="1"/>
      <c r="N914" s="1"/>
      <c r="O914" s="1"/>
      <c r="P914" s="1"/>
      <c r="Q914" s="1"/>
      <c r="R914" s="3"/>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row>
    <row r="915" spans="2:45" ht="14.25" hidden="1" customHeight="1">
      <c r="B915" s="3"/>
      <c r="C915" s="1"/>
      <c r="D915" s="1"/>
      <c r="E915" s="1"/>
      <c r="F915" s="1"/>
      <c r="G915" s="1"/>
      <c r="H915" s="1"/>
      <c r="I915" s="1"/>
      <c r="J915" s="1"/>
      <c r="K915" s="1"/>
      <c r="L915" s="1"/>
      <c r="M915" s="1"/>
      <c r="N915" s="1"/>
      <c r="O915" s="1"/>
      <c r="P915" s="1"/>
      <c r="Q915" s="1"/>
      <c r="R915" s="3"/>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row>
    <row r="916" spans="2:45" ht="14.25" hidden="1" customHeight="1">
      <c r="B916" s="3"/>
      <c r="C916" s="1"/>
      <c r="D916" s="1"/>
      <c r="E916" s="1"/>
      <c r="F916" s="1"/>
      <c r="G916" s="1"/>
      <c r="H916" s="1"/>
      <c r="I916" s="1"/>
      <c r="J916" s="1"/>
      <c r="K916" s="1"/>
      <c r="L916" s="1"/>
      <c r="M916" s="1"/>
      <c r="N916" s="1"/>
      <c r="O916" s="1"/>
      <c r="P916" s="1"/>
      <c r="Q916" s="1"/>
      <c r="R916" s="3"/>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row>
    <row r="917" spans="2:45" ht="14.25" hidden="1" customHeight="1">
      <c r="B917" s="3"/>
      <c r="C917" s="1"/>
      <c r="D917" s="1"/>
      <c r="E917" s="1"/>
      <c r="F917" s="1"/>
      <c r="G917" s="1"/>
      <c r="H917" s="1"/>
      <c r="I917" s="1"/>
      <c r="J917" s="1"/>
      <c r="K917" s="1"/>
      <c r="L917" s="1"/>
      <c r="M917" s="1"/>
      <c r="N917" s="1"/>
      <c r="O917" s="1"/>
      <c r="P917" s="1"/>
      <c r="Q917" s="1"/>
      <c r="R917" s="3"/>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row>
    <row r="918" spans="2:45" ht="14.25" hidden="1" customHeight="1">
      <c r="B918" s="3"/>
      <c r="C918" s="1"/>
      <c r="D918" s="1"/>
      <c r="E918" s="1"/>
      <c r="F918" s="1"/>
      <c r="G918" s="1"/>
      <c r="H918" s="1"/>
      <c r="I918" s="1"/>
      <c r="J918" s="1"/>
      <c r="K918" s="1"/>
      <c r="L918" s="1"/>
      <c r="M918" s="1"/>
      <c r="N918" s="1"/>
      <c r="O918" s="1"/>
      <c r="P918" s="1"/>
      <c r="Q918" s="1"/>
      <c r="R918" s="3"/>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row>
    <row r="919" spans="2:45" ht="14.25" hidden="1" customHeight="1">
      <c r="B919" s="3"/>
      <c r="C919" s="1"/>
      <c r="D919" s="1"/>
      <c r="E919" s="1"/>
      <c r="F919" s="1"/>
      <c r="G919" s="1"/>
      <c r="H919" s="1"/>
      <c r="I919" s="1"/>
      <c r="J919" s="1"/>
      <c r="K919" s="1"/>
      <c r="L919" s="1"/>
      <c r="M919" s="1"/>
      <c r="N919" s="1"/>
      <c r="O919" s="1"/>
      <c r="P919" s="1"/>
      <c r="Q919" s="1"/>
      <c r="R919" s="3"/>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row>
    <row r="920" spans="2:45" ht="14.25" hidden="1" customHeight="1">
      <c r="B920" s="3"/>
      <c r="C920" s="1"/>
      <c r="D920" s="1"/>
      <c r="E920" s="1"/>
      <c r="F920" s="1"/>
      <c r="G920" s="1"/>
      <c r="H920" s="1"/>
      <c r="I920" s="1"/>
      <c r="J920" s="1"/>
      <c r="K920" s="1"/>
      <c r="L920" s="1"/>
      <c r="M920" s="1"/>
      <c r="N920" s="1"/>
      <c r="O920" s="1"/>
      <c r="P920" s="1"/>
      <c r="Q920" s="1"/>
      <c r="R920" s="3"/>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row>
    <row r="921" spans="2:45" ht="14.25" hidden="1" customHeight="1">
      <c r="B921" s="3"/>
      <c r="C921" s="1"/>
      <c r="D921" s="1"/>
      <c r="E921" s="1"/>
      <c r="F921" s="1"/>
      <c r="G921" s="1"/>
      <c r="H921" s="1"/>
      <c r="I921" s="1"/>
      <c r="J921" s="1"/>
      <c r="K921" s="1"/>
      <c r="L921" s="1"/>
      <c r="M921" s="1"/>
      <c r="N921" s="1"/>
      <c r="O921" s="1"/>
      <c r="P921" s="1"/>
      <c r="Q921" s="1"/>
      <c r="R921" s="3"/>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row>
    <row r="922" spans="2:45" ht="14.25" hidden="1" customHeight="1">
      <c r="B922" s="3"/>
      <c r="C922" s="1"/>
      <c r="D922" s="1"/>
      <c r="E922" s="1"/>
      <c r="F922" s="1"/>
      <c r="G922" s="1"/>
      <c r="H922" s="1"/>
      <c r="I922" s="1"/>
      <c r="J922" s="1"/>
      <c r="K922" s="1"/>
      <c r="L922" s="1"/>
      <c r="M922" s="1"/>
      <c r="N922" s="1"/>
      <c r="O922" s="1"/>
      <c r="P922" s="1"/>
      <c r="Q922" s="1"/>
      <c r="R922" s="3"/>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row>
    <row r="923" spans="2:45" ht="14.25" hidden="1" customHeight="1">
      <c r="B923" s="3"/>
      <c r="C923" s="1"/>
      <c r="D923" s="1"/>
      <c r="E923" s="1"/>
      <c r="F923" s="1"/>
      <c r="G923" s="1"/>
      <c r="H923" s="1"/>
      <c r="I923" s="1"/>
      <c r="J923" s="1"/>
      <c r="K923" s="1"/>
      <c r="L923" s="1"/>
      <c r="M923" s="1"/>
      <c r="N923" s="1"/>
      <c r="O923" s="1"/>
      <c r="P923" s="1"/>
      <c r="Q923" s="1"/>
      <c r="R923" s="3"/>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row>
    <row r="924" spans="2:45" ht="14.25" hidden="1" customHeight="1">
      <c r="B924" s="3"/>
      <c r="C924" s="1"/>
      <c r="D924" s="1"/>
      <c r="E924" s="1"/>
      <c r="F924" s="1"/>
      <c r="G924" s="1"/>
      <c r="H924" s="1"/>
      <c r="I924" s="1"/>
      <c r="J924" s="1"/>
      <c r="K924" s="1"/>
      <c r="L924" s="1"/>
      <c r="M924" s="1"/>
      <c r="N924" s="1"/>
      <c r="O924" s="1"/>
      <c r="P924" s="1"/>
      <c r="Q924" s="1"/>
      <c r="R924" s="3"/>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row>
    <row r="925" spans="2:45" ht="14.25" hidden="1" customHeight="1">
      <c r="B925" s="3"/>
      <c r="C925" s="1"/>
      <c r="D925" s="1"/>
      <c r="E925" s="1"/>
      <c r="F925" s="1"/>
      <c r="G925" s="1"/>
      <c r="H925" s="1"/>
      <c r="I925" s="1"/>
      <c r="J925" s="1"/>
      <c r="K925" s="1"/>
      <c r="L925" s="1"/>
      <c r="M925" s="1"/>
      <c r="N925" s="1"/>
      <c r="O925" s="1"/>
      <c r="P925" s="1"/>
      <c r="Q925" s="1"/>
      <c r="R925" s="3"/>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row>
    <row r="926" spans="2:45" ht="14.25" hidden="1" customHeight="1">
      <c r="B926" s="3"/>
      <c r="C926" s="1"/>
      <c r="D926" s="1"/>
      <c r="E926" s="1"/>
      <c r="F926" s="1"/>
      <c r="G926" s="1"/>
      <c r="H926" s="1"/>
      <c r="I926" s="1"/>
      <c r="J926" s="1"/>
      <c r="K926" s="1"/>
      <c r="L926" s="1"/>
      <c r="M926" s="1"/>
      <c r="N926" s="1"/>
      <c r="O926" s="1"/>
      <c r="P926" s="1"/>
      <c r="Q926" s="1"/>
      <c r="R926" s="3"/>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row>
    <row r="927" spans="2:45" ht="14.25" hidden="1" customHeight="1">
      <c r="B927" s="3"/>
      <c r="C927" s="1"/>
      <c r="D927" s="1"/>
      <c r="E927" s="1"/>
      <c r="F927" s="1"/>
      <c r="G927" s="1"/>
      <c r="H927" s="1"/>
      <c r="I927" s="1"/>
      <c r="J927" s="1"/>
      <c r="K927" s="1"/>
      <c r="L927" s="1"/>
      <c r="M927" s="1"/>
      <c r="N927" s="1"/>
      <c r="O927" s="1"/>
      <c r="P927" s="1"/>
      <c r="Q927" s="1"/>
      <c r="R927" s="3"/>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row>
    <row r="928" spans="2:45" ht="14.25" hidden="1" customHeight="1">
      <c r="B928" s="3"/>
      <c r="C928" s="1"/>
      <c r="D928" s="1"/>
      <c r="E928" s="1"/>
      <c r="F928" s="1"/>
      <c r="G928" s="1"/>
      <c r="H928" s="1"/>
      <c r="I928" s="1"/>
      <c r="J928" s="1"/>
      <c r="K928" s="1"/>
      <c r="L928" s="1"/>
      <c r="M928" s="1"/>
      <c r="N928" s="1"/>
      <c r="O928" s="1"/>
      <c r="P928" s="1"/>
      <c r="Q928" s="1"/>
      <c r="R928" s="3"/>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row>
    <row r="929" spans="2:45" ht="14.25" hidden="1" customHeight="1">
      <c r="B929" s="3"/>
      <c r="C929" s="1"/>
      <c r="D929" s="1"/>
      <c r="E929" s="1"/>
      <c r="F929" s="1"/>
      <c r="G929" s="1"/>
      <c r="H929" s="1"/>
      <c r="I929" s="1"/>
      <c r="J929" s="1"/>
      <c r="K929" s="1"/>
      <c r="L929" s="1"/>
      <c r="M929" s="1"/>
      <c r="N929" s="1"/>
      <c r="O929" s="1"/>
      <c r="P929" s="1"/>
      <c r="Q929" s="1"/>
      <c r="R929" s="3"/>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row>
    <row r="930" spans="2:45" ht="14.25" hidden="1" customHeight="1">
      <c r="B930" s="3"/>
      <c r="C930" s="1"/>
      <c r="D930" s="1"/>
      <c r="E930" s="1"/>
      <c r="F930" s="1"/>
      <c r="G930" s="1"/>
      <c r="H930" s="1"/>
      <c r="I930" s="1"/>
      <c r="J930" s="1"/>
      <c r="K930" s="1"/>
      <c r="L930" s="1"/>
      <c r="M930" s="1"/>
      <c r="N930" s="1"/>
      <c r="O930" s="1"/>
      <c r="P930" s="1"/>
      <c r="Q930" s="1"/>
      <c r="R930" s="3"/>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row>
    <row r="931" spans="2:45" ht="14.25" hidden="1" customHeight="1">
      <c r="B931" s="3"/>
      <c r="C931" s="1"/>
      <c r="D931" s="1"/>
      <c r="E931" s="1"/>
      <c r="F931" s="1"/>
      <c r="G931" s="1"/>
      <c r="H931" s="1"/>
      <c r="I931" s="1"/>
      <c r="J931" s="1"/>
      <c r="K931" s="1"/>
      <c r="L931" s="1"/>
      <c r="M931" s="1"/>
      <c r="N931" s="1"/>
      <c r="O931" s="1"/>
      <c r="P931" s="1"/>
      <c r="Q931" s="1"/>
      <c r="R931" s="3"/>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row>
    <row r="932" spans="2:45" ht="14.25" hidden="1" customHeight="1">
      <c r="B932" s="3"/>
      <c r="C932" s="1"/>
      <c r="D932" s="1"/>
      <c r="E932" s="1"/>
      <c r="F932" s="1"/>
      <c r="G932" s="1"/>
      <c r="H932" s="1"/>
      <c r="I932" s="1"/>
      <c r="J932" s="1"/>
      <c r="K932" s="1"/>
      <c r="L932" s="1"/>
      <c r="M932" s="1"/>
      <c r="N932" s="1"/>
      <c r="O932" s="1"/>
      <c r="P932" s="1"/>
      <c r="Q932" s="1"/>
      <c r="R932" s="3"/>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row>
    <row r="933" spans="2:45" ht="14.25" hidden="1" customHeight="1">
      <c r="B933" s="3"/>
      <c r="C933" s="1"/>
      <c r="D933" s="1"/>
      <c r="E933" s="1"/>
      <c r="F933" s="1"/>
      <c r="G933" s="1"/>
      <c r="H933" s="1"/>
      <c r="I933" s="1"/>
      <c r="J933" s="1"/>
      <c r="K933" s="1"/>
      <c r="L933" s="1"/>
      <c r="M933" s="1"/>
      <c r="N933" s="1"/>
      <c r="O933" s="1"/>
      <c r="P933" s="1"/>
      <c r="Q933" s="1"/>
      <c r="R933" s="3"/>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row>
    <row r="934" spans="2:45" ht="14.25" hidden="1" customHeight="1">
      <c r="B934" s="3"/>
      <c r="C934" s="1"/>
      <c r="D934" s="1"/>
      <c r="E934" s="1"/>
      <c r="F934" s="1"/>
      <c r="G934" s="1"/>
      <c r="H934" s="1"/>
      <c r="I934" s="1"/>
      <c r="J934" s="1"/>
      <c r="K934" s="1"/>
      <c r="L934" s="1"/>
      <c r="M934" s="1"/>
      <c r="N934" s="1"/>
      <c r="O934" s="1"/>
      <c r="P934" s="1"/>
      <c r="Q934" s="1"/>
      <c r="R934" s="3"/>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row>
    <row r="935" spans="2:45" ht="14.25" hidden="1" customHeight="1">
      <c r="B935" s="3"/>
      <c r="C935" s="1"/>
      <c r="D935" s="1"/>
      <c r="E935" s="1"/>
      <c r="F935" s="1"/>
      <c r="G935" s="1"/>
      <c r="H935" s="1"/>
      <c r="I935" s="1"/>
      <c r="J935" s="1"/>
      <c r="K935" s="1"/>
      <c r="L935" s="1"/>
      <c r="M935" s="1"/>
      <c r="N935" s="1"/>
      <c r="O935" s="1"/>
      <c r="P935" s="1"/>
      <c r="Q935" s="1"/>
      <c r="R935" s="3"/>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row>
    <row r="936" spans="2:45" ht="14.25" hidden="1" customHeight="1">
      <c r="B936" s="3"/>
      <c r="C936" s="1"/>
      <c r="D936" s="1"/>
      <c r="E936" s="1"/>
      <c r="F936" s="1"/>
      <c r="G936" s="1"/>
      <c r="H936" s="1"/>
      <c r="I936" s="1"/>
      <c r="J936" s="1"/>
      <c r="K936" s="1"/>
      <c r="L936" s="1"/>
      <c r="M936" s="1"/>
      <c r="N936" s="1"/>
      <c r="O936" s="1"/>
      <c r="P936" s="1"/>
      <c r="Q936" s="1"/>
      <c r="R936" s="3"/>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row>
    <row r="937" spans="2:45" ht="14.25" hidden="1" customHeight="1">
      <c r="B937" s="3"/>
      <c r="C937" s="1"/>
      <c r="D937" s="1"/>
      <c r="E937" s="1"/>
      <c r="F937" s="1"/>
      <c r="G937" s="1"/>
      <c r="H937" s="1"/>
      <c r="I937" s="1"/>
      <c r="J937" s="1"/>
      <c r="K937" s="1"/>
      <c r="L937" s="1"/>
      <c r="M937" s="1"/>
      <c r="N937" s="1"/>
      <c r="O937" s="1"/>
      <c r="P937" s="1"/>
      <c r="Q937" s="1"/>
      <c r="R937" s="3"/>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row>
    <row r="938" spans="2:45" ht="14.25" hidden="1" customHeight="1">
      <c r="B938" s="3"/>
      <c r="C938" s="1"/>
      <c r="D938" s="1"/>
      <c r="E938" s="1"/>
      <c r="F938" s="1"/>
      <c r="G938" s="1"/>
      <c r="H938" s="1"/>
      <c r="I938" s="1"/>
      <c r="J938" s="1"/>
      <c r="K938" s="1"/>
      <c r="L938" s="1"/>
      <c r="M938" s="1"/>
      <c r="N938" s="1"/>
      <c r="O938" s="1"/>
      <c r="P938" s="1"/>
      <c r="Q938" s="1"/>
      <c r="R938" s="3"/>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row>
    <row r="939" spans="2:45" ht="14.25" hidden="1" customHeight="1">
      <c r="B939" s="3"/>
      <c r="C939" s="1"/>
      <c r="D939" s="1"/>
      <c r="E939" s="1"/>
      <c r="F939" s="1"/>
      <c r="G939" s="1"/>
      <c r="H939" s="1"/>
      <c r="I939" s="1"/>
      <c r="J939" s="1"/>
      <c r="K939" s="1"/>
      <c r="L939" s="1"/>
      <c r="M939" s="1"/>
      <c r="N939" s="1"/>
      <c r="O939" s="1"/>
      <c r="P939" s="1"/>
      <c r="Q939" s="1"/>
      <c r="R939" s="3"/>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row>
    <row r="940" spans="2:45" ht="14.25" hidden="1" customHeight="1">
      <c r="B940" s="3"/>
      <c r="C940" s="1"/>
      <c r="D940" s="1"/>
      <c r="E940" s="1"/>
      <c r="F940" s="1"/>
      <c r="G940" s="1"/>
      <c r="H940" s="1"/>
      <c r="I940" s="1"/>
      <c r="J940" s="1"/>
      <c r="K940" s="1"/>
      <c r="L940" s="1"/>
      <c r="M940" s="1"/>
      <c r="N940" s="1"/>
      <c r="O940" s="1"/>
      <c r="P940" s="1"/>
      <c r="Q940" s="1"/>
      <c r="R940" s="3"/>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row>
    <row r="941" spans="2:45" ht="14.25" hidden="1" customHeight="1">
      <c r="B941" s="3"/>
      <c r="C941" s="1"/>
      <c r="D941" s="1"/>
      <c r="E941" s="1"/>
      <c r="F941" s="1"/>
      <c r="G941" s="1"/>
      <c r="H941" s="1"/>
      <c r="I941" s="1"/>
      <c r="J941" s="1"/>
      <c r="K941" s="1"/>
      <c r="L941" s="1"/>
      <c r="M941" s="1"/>
      <c r="N941" s="1"/>
      <c r="O941" s="1"/>
      <c r="P941" s="1"/>
      <c r="Q941" s="1"/>
      <c r="R941" s="3"/>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row>
    <row r="942" spans="2:45" ht="14.25" hidden="1" customHeight="1">
      <c r="B942" s="3"/>
      <c r="C942" s="1"/>
      <c r="D942" s="1"/>
      <c r="E942" s="1"/>
      <c r="F942" s="1"/>
      <c r="G942" s="1"/>
      <c r="H942" s="1"/>
      <c r="I942" s="1"/>
      <c r="J942" s="1"/>
      <c r="K942" s="1"/>
      <c r="L942" s="1"/>
      <c r="M942" s="1"/>
      <c r="N942" s="1"/>
      <c r="O942" s="1"/>
      <c r="P942" s="1"/>
      <c r="Q942" s="1"/>
      <c r="R942" s="3"/>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row>
    <row r="943" spans="2:45" ht="14.25" hidden="1" customHeight="1">
      <c r="B943" s="3"/>
      <c r="C943" s="1"/>
      <c r="D943" s="1"/>
      <c r="E943" s="1"/>
      <c r="F943" s="1"/>
      <c r="G943" s="1"/>
      <c r="H943" s="1"/>
      <c r="I943" s="1"/>
      <c r="J943" s="1"/>
      <c r="K943" s="1"/>
      <c r="L943" s="1"/>
      <c r="M943" s="1"/>
      <c r="N943" s="1"/>
      <c r="O943" s="1"/>
      <c r="P943" s="1"/>
      <c r="Q943" s="1"/>
      <c r="R943" s="3"/>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row>
    <row r="944" spans="2:45" ht="14.25" hidden="1" customHeight="1">
      <c r="B944" s="3"/>
      <c r="C944" s="1"/>
      <c r="D944" s="1"/>
      <c r="E944" s="1"/>
      <c r="F944" s="1"/>
      <c r="G944" s="1"/>
      <c r="H944" s="1"/>
      <c r="I944" s="1"/>
      <c r="J944" s="1"/>
      <c r="K944" s="1"/>
      <c r="L944" s="1"/>
      <c r="M944" s="1"/>
      <c r="N944" s="1"/>
      <c r="O944" s="1"/>
      <c r="P944" s="1"/>
      <c r="Q944" s="1"/>
      <c r="R944" s="3"/>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row>
    <row r="945" spans="2:45" ht="14.25" hidden="1" customHeight="1">
      <c r="B945" s="3"/>
      <c r="C945" s="1"/>
      <c r="D945" s="1"/>
      <c r="E945" s="1"/>
      <c r="F945" s="1"/>
      <c r="G945" s="1"/>
      <c r="H945" s="1"/>
      <c r="I945" s="1"/>
      <c r="J945" s="1"/>
      <c r="K945" s="1"/>
      <c r="L945" s="1"/>
      <c r="M945" s="1"/>
      <c r="N945" s="1"/>
      <c r="O945" s="1"/>
      <c r="P945" s="1"/>
      <c r="Q945" s="1"/>
      <c r="R945" s="3"/>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row>
    <row r="946" spans="2:45" ht="14.25" hidden="1" customHeight="1">
      <c r="B946" s="3"/>
      <c r="C946" s="1"/>
      <c r="D946" s="1"/>
      <c r="E946" s="1"/>
      <c r="F946" s="1"/>
      <c r="G946" s="1"/>
      <c r="H946" s="1"/>
      <c r="I946" s="1"/>
      <c r="J946" s="1"/>
      <c r="K946" s="1"/>
      <c r="L946" s="1"/>
      <c r="M946" s="1"/>
      <c r="N946" s="1"/>
      <c r="O946" s="1"/>
      <c r="P946" s="1"/>
      <c r="Q946" s="1"/>
      <c r="R946" s="3"/>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row>
    <row r="947" spans="2:45" ht="14.25" hidden="1" customHeight="1">
      <c r="B947" s="3"/>
      <c r="C947" s="1"/>
      <c r="D947" s="1"/>
      <c r="E947" s="1"/>
      <c r="F947" s="1"/>
      <c r="G947" s="1"/>
      <c r="H947" s="1"/>
      <c r="I947" s="1"/>
      <c r="J947" s="1"/>
      <c r="K947" s="1"/>
      <c r="L947" s="1"/>
      <c r="M947" s="1"/>
      <c r="N947" s="1"/>
      <c r="O947" s="1"/>
      <c r="P947" s="1"/>
      <c r="Q947" s="1"/>
      <c r="R947" s="3"/>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row>
    <row r="948" spans="2:45" ht="14.25" hidden="1" customHeight="1">
      <c r="B948" s="3"/>
      <c r="C948" s="1"/>
      <c r="D948" s="1"/>
      <c r="E948" s="1"/>
      <c r="F948" s="1"/>
      <c r="G948" s="1"/>
      <c r="H948" s="1"/>
      <c r="I948" s="1"/>
      <c r="J948" s="1"/>
      <c r="K948" s="1"/>
      <c r="L948" s="1"/>
      <c r="M948" s="1"/>
      <c r="N948" s="1"/>
      <c r="O948" s="1"/>
      <c r="P948" s="1"/>
      <c r="Q948" s="1"/>
      <c r="R948" s="3"/>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row>
    <row r="949" spans="2:45" ht="14.25" hidden="1" customHeight="1">
      <c r="B949" s="3"/>
      <c r="C949" s="1"/>
      <c r="D949" s="1"/>
      <c r="E949" s="1"/>
      <c r="F949" s="1"/>
      <c r="G949" s="1"/>
      <c r="H949" s="1"/>
      <c r="I949" s="1"/>
      <c r="J949" s="1"/>
      <c r="K949" s="1"/>
      <c r="L949" s="1"/>
      <c r="M949" s="1"/>
      <c r="N949" s="1"/>
      <c r="O949" s="1"/>
      <c r="P949" s="1"/>
      <c r="Q949" s="1"/>
      <c r="R949" s="3"/>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row>
    <row r="950" spans="2:45" ht="14.25" hidden="1" customHeight="1">
      <c r="B950" s="3"/>
      <c r="C950" s="1"/>
      <c r="D950" s="1"/>
      <c r="E950" s="1"/>
      <c r="F950" s="1"/>
      <c r="G950" s="1"/>
      <c r="H950" s="1"/>
      <c r="I950" s="1"/>
      <c r="J950" s="1"/>
      <c r="K950" s="1"/>
      <c r="L950" s="1"/>
      <c r="M950" s="1"/>
      <c r="N950" s="1"/>
      <c r="O950" s="1"/>
      <c r="P950" s="1"/>
      <c r="Q950" s="1"/>
      <c r="R950" s="3"/>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row>
    <row r="951" spans="2:45" ht="14.25" hidden="1" customHeight="1">
      <c r="B951" s="3"/>
      <c r="C951" s="1"/>
      <c r="D951" s="1"/>
      <c r="E951" s="1"/>
      <c r="F951" s="1"/>
      <c r="G951" s="1"/>
      <c r="H951" s="1"/>
      <c r="I951" s="1"/>
      <c r="J951" s="1"/>
      <c r="K951" s="1"/>
      <c r="L951" s="1"/>
      <c r="M951" s="1"/>
      <c r="N951" s="1"/>
      <c r="O951" s="1"/>
      <c r="P951" s="1"/>
      <c r="Q951" s="1"/>
      <c r="R951" s="3"/>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row>
    <row r="952" spans="2:45" ht="14.25" hidden="1" customHeight="1">
      <c r="B952" s="3"/>
      <c r="C952" s="1"/>
      <c r="D952" s="1"/>
      <c r="E952" s="1"/>
      <c r="F952" s="1"/>
      <c r="G952" s="1"/>
      <c r="H952" s="1"/>
      <c r="I952" s="1"/>
      <c r="J952" s="1"/>
      <c r="K952" s="1"/>
      <c r="L952" s="1"/>
      <c r="M952" s="1"/>
      <c r="N952" s="1"/>
      <c r="O952" s="1"/>
      <c r="P952" s="1"/>
      <c r="Q952" s="1"/>
      <c r="R952" s="3"/>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row>
    <row r="953" spans="2:45" ht="14.25" hidden="1" customHeight="1">
      <c r="B953" s="3"/>
      <c r="C953" s="1"/>
      <c r="D953" s="1"/>
      <c r="E953" s="1"/>
      <c r="F953" s="1"/>
      <c r="G953" s="1"/>
      <c r="H953" s="1"/>
      <c r="I953" s="1"/>
      <c r="J953" s="1"/>
      <c r="K953" s="1"/>
      <c r="L953" s="1"/>
      <c r="M953" s="1"/>
      <c r="N953" s="1"/>
      <c r="O953" s="1"/>
      <c r="P953" s="1"/>
      <c r="Q953" s="1"/>
      <c r="R953" s="3"/>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row>
    <row r="954" spans="2:45" ht="14.25" hidden="1" customHeight="1">
      <c r="B954" s="3"/>
      <c r="C954" s="1"/>
      <c r="D954" s="1"/>
      <c r="E954" s="1"/>
      <c r="F954" s="1"/>
      <c r="G954" s="1"/>
      <c r="H954" s="1"/>
      <c r="I954" s="1"/>
      <c r="J954" s="1"/>
      <c r="K954" s="1"/>
      <c r="L954" s="1"/>
      <c r="M954" s="1"/>
      <c r="N954" s="1"/>
      <c r="O954" s="1"/>
      <c r="P954" s="1"/>
      <c r="Q954" s="1"/>
      <c r="R954" s="3"/>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row>
    <row r="955" spans="2:45" ht="14.25" hidden="1" customHeight="1">
      <c r="B955" s="3"/>
      <c r="C955" s="1"/>
      <c r="D955" s="1"/>
      <c r="E955" s="1"/>
      <c r="F955" s="1"/>
      <c r="G955" s="1"/>
      <c r="H955" s="1"/>
      <c r="I955" s="1"/>
      <c r="J955" s="1"/>
      <c r="K955" s="1"/>
      <c r="L955" s="1"/>
      <c r="M955" s="1"/>
      <c r="N955" s="1"/>
      <c r="O955" s="1"/>
      <c r="P955" s="1"/>
      <c r="Q955" s="1"/>
      <c r="R955" s="3"/>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row>
    <row r="956" spans="2:45" ht="14.25" hidden="1" customHeight="1">
      <c r="B956" s="3"/>
      <c r="C956" s="1"/>
      <c r="D956" s="1"/>
      <c r="E956" s="1"/>
      <c r="F956" s="1"/>
      <c r="G956" s="1"/>
      <c r="H956" s="1"/>
      <c r="I956" s="1"/>
      <c r="J956" s="1"/>
      <c r="K956" s="1"/>
      <c r="L956" s="1"/>
      <c r="M956" s="1"/>
      <c r="N956" s="1"/>
      <c r="O956" s="1"/>
      <c r="P956" s="1"/>
      <c r="Q956" s="1"/>
      <c r="R956" s="3"/>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row>
    <row r="957" spans="2:45" ht="14.25" hidden="1" customHeight="1">
      <c r="B957" s="3"/>
      <c r="C957" s="1"/>
      <c r="D957" s="1"/>
      <c r="E957" s="1"/>
      <c r="F957" s="1"/>
      <c r="G957" s="1"/>
      <c r="H957" s="1"/>
      <c r="I957" s="1"/>
      <c r="J957" s="1"/>
      <c r="K957" s="1"/>
      <c r="L957" s="1"/>
      <c r="M957" s="1"/>
      <c r="N957" s="1"/>
      <c r="O957" s="1"/>
      <c r="P957" s="1"/>
      <c r="Q957" s="1"/>
      <c r="R957" s="3"/>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row>
    <row r="958" spans="2:45" ht="14.25" hidden="1" customHeight="1">
      <c r="B958" s="3"/>
      <c r="C958" s="1"/>
      <c r="D958" s="1"/>
      <c r="E958" s="1"/>
      <c r="F958" s="1"/>
      <c r="G958" s="1"/>
      <c r="H958" s="1"/>
      <c r="I958" s="1"/>
      <c r="J958" s="1"/>
      <c r="K958" s="1"/>
      <c r="L958" s="1"/>
      <c r="M958" s="1"/>
      <c r="N958" s="1"/>
      <c r="O958" s="1"/>
      <c r="P958" s="1"/>
      <c r="Q958" s="1"/>
      <c r="R958" s="3"/>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row>
    <row r="959" spans="2:45" ht="14.25" hidden="1" customHeight="1">
      <c r="B959" s="3"/>
      <c r="C959" s="1"/>
      <c r="D959" s="1"/>
      <c r="E959" s="1"/>
      <c r="F959" s="1"/>
      <c r="G959" s="1"/>
      <c r="H959" s="1"/>
      <c r="I959" s="1"/>
      <c r="J959" s="1"/>
      <c r="K959" s="1"/>
      <c r="L959" s="1"/>
      <c r="M959" s="1"/>
      <c r="N959" s="1"/>
      <c r="O959" s="1"/>
      <c r="P959" s="1"/>
      <c r="Q959" s="1"/>
      <c r="R959" s="3"/>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row>
    <row r="960" spans="2:45" ht="14.25" hidden="1" customHeight="1">
      <c r="B960" s="3"/>
      <c r="C960" s="1"/>
      <c r="D960" s="1"/>
      <c r="E960" s="1"/>
      <c r="F960" s="1"/>
      <c r="G960" s="1"/>
      <c r="H960" s="1"/>
      <c r="I960" s="1"/>
      <c r="J960" s="1"/>
      <c r="K960" s="1"/>
      <c r="L960" s="1"/>
      <c r="M960" s="1"/>
      <c r="N960" s="1"/>
      <c r="O960" s="1"/>
      <c r="P960" s="1"/>
      <c r="Q960" s="1"/>
      <c r="R960" s="3"/>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row>
    <row r="961" spans="2:45" ht="14.25" hidden="1" customHeight="1">
      <c r="B961" s="3"/>
      <c r="C961" s="1"/>
      <c r="D961" s="1"/>
      <c r="E961" s="1"/>
      <c r="F961" s="1"/>
      <c r="G961" s="1"/>
      <c r="H961" s="1"/>
      <c r="I961" s="1"/>
      <c r="J961" s="1"/>
      <c r="K961" s="1"/>
      <c r="L961" s="1"/>
      <c r="M961" s="1"/>
      <c r="N961" s="1"/>
      <c r="O961" s="1"/>
      <c r="P961" s="1"/>
      <c r="Q961" s="1"/>
      <c r="R961" s="3"/>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row>
    <row r="962" spans="2:45" ht="14.25" hidden="1" customHeight="1">
      <c r="B962" s="3"/>
      <c r="C962" s="1"/>
      <c r="D962" s="1"/>
      <c r="E962" s="1"/>
      <c r="F962" s="1"/>
      <c r="G962" s="1"/>
      <c r="H962" s="1"/>
      <c r="I962" s="1"/>
      <c r="J962" s="1"/>
      <c r="K962" s="1"/>
      <c r="L962" s="1"/>
      <c r="M962" s="1"/>
      <c r="N962" s="1"/>
      <c r="O962" s="1"/>
      <c r="P962" s="1"/>
      <c r="Q962" s="1"/>
      <c r="R962" s="3"/>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row>
    <row r="963" spans="2:45" ht="14.25" hidden="1" customHeight="1">
      <c r="B963" s="3"/>
      <c r="C963" s="1"/>
      <c r="D963" s="1"/>
      <c r="E963" s="1"/>
      <c r="F963" s="1"/>
      <c r="G963" s="1"/>
      <c r="H963" s="1"/>
      <c r="I963" s="1"/>
      <c r="J963" s="1"/>
      <c r="K963" s="1"/>
      <c r="L963" s="1"/>
      <c r="M963" s="1"/>
      <c r="N963" s="1"/>
      <c r="O963" s="1"/>
      <c r="P963" s="1"/>
      <c r="Q963" s="1"/>
      <c r="R963" s="3"/>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row>
    <row r="964" spans="2:45" ht="14.25" hidden="1" customHeight="1">
      <c r="B964" s="3"/>
      <c r="C964" s="1"/>
      <c r="D964" s="1"/>
      <c r="E964" s="1"/>
      <c r="F964" s="1"/>
      <c r="G964" s="1"/>
      <c r="H964" s="1"/>
      <c r="I964" s="1"/>
      <c r="J964" s="1"/>
      <c r="K964" s="1"/>
      <c r="L964" s="1"/>
      <c r="M964" s="1"/>
      <c r="N964" s="1"/>
      <c r="O964" s="1"/>
      <c r="P964" s="1"/>
      <c r="Q964" s="1"/>
      <c r="R964" s="3"/>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row>
    <row r="965" spans="2:45" ht="14.25" hidden="1" customHeight="1">
      <c r="B965" s="3"/>
      <c r="C965" s="1"/>
      <c r="D965" s="1"/>
      <c r="E965" s="1"/>
      <c r="F965" s="1"/>
      <c r="G965" s="1"/>
      <c r="H965" s="1"/>
      <c r="I965" s="1"/>
      <c r="J965" s="1"/>
      <c r="K965" s="1"/>
      <c r="L965" s="1"/>
      <c r="M965" s="1"/>
      <c r="N965" s="1"/>
      <c r="O965" s="1"/>
      <c r="P965" s="1"/>
      <c r="Q965" s="1"/>
      <c r="R965" s="3"/>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row>
    <row r="966" spans="2:45" ht="14.25" hidden="1" customHeight="1">
      <c r="B966" s="3"/>
      <c r="C966" s="1"/>
      <c r="D966" s="1"/>
      <c r="E966" s="1"/>
      <c r="F966" s="1"/>
      <c r="G966" s="1"/>
      <c r="H966" s="1"/>
      <c r="I966" s="1"/>
      <c r="J966" s="1"/>
      <c r="K966" s="1"/>
      <c r="L966" s="1"/>
      <c r="M966" s="1"/>
      <c r="N966" s="1"/>
      <c r="O966" s="1"/>
      <c r="P966" s="1"/>
      <c r="Q966" s="1"/>
      <c r="R966" s="3"/>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row>
    <row r="967" spans="2:45" ht="14.25" hidden="1" customHeight="1">
      <c r="B967" s="3"/>
      <c r="C967" s="1"/>
      <c r="D967" s="1"/>
      <c r="E967" s="1"/>
      <c r="F967" s="1"/>
      <c r="G967" s="1"/>
      <c r="H967" s="1"/>
      <c r="I967" s="1"/>
      <c r="J967" s="1"/>
      <c r="K967" s="1"/>
      <c r="L967" s="1"/>
      <c r="M967" s="1"/>
      <c r="N967" s="1"/>
      <c r="O967" s="1"/>
      <c r="P967" s="1"/>
      <c r="Q967" s="1"/>
      <c r="R967" s="3"/>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row>
    <row r="968" spans="2:45" ht="14.25" hidden="1" customHeight="1">
      <c r="B968" s="3"/>
      <c r="C968" s="1"/>
      <c r="D968" s="1"/>
      <c r="E968" s="1"/>
      <c r="F968" s="1"/>
      <c r="G968" s="1"/>
      <c r="H968" s="1"/>
      <c r="I968" s="1"/>
      <c r="J968" s="1"/>
      <c r="K968" s="1"/>
      <c r="L968" s="1"/>
      <c r="M968" s="1"/>
      <c r="N968" s="1"/>
      <c r="O968" s="1"/>
      <c r="P968" s="1"/>
      <c r="Q968" s="1"/>
      <c r="R968" s="3"/>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row>
    <row r="969" spans="2:45" ht="14.25" hidden="1" customHeight="1">
      <c r="B969" s="3"/>
      <c r="C969" s="1"/>
      <c r="D969" s="1"/>
      <c r="E969" s="1"/>
      <c r="F969" s="1"/>
      <c r="G969" s="1"/>
      <c r="H969" s="1"/>
      <c r="I969" s="1"/>
      <c r="J969" s="1"/>
      <c r="K969" s="1"/>
      <c r="L969" s="1"/>
      <c r="M969" s="1"/>
      <c r="N969" s="1"/>
      <c r="O969" s="1"/>
      <c r="P969" s="1"/>
      <c r="Q969" s="1"/>
      <c r="R969" s="3"/>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row>
    <row r="970" spans="2:45" ht="14.25" hidden="1" customHeight="1">
      <c r="B970" s="3"/>
      <c r="C970" s="1"/>
      <c r="D970" s="1"/>
      <c r="E970" s="1"/>
      <c r="F970" s="1"/>
      <c r="G970" s="1"/>
      <c r="H970" s="1"/>
      <c r="I970" s="1"/>
      <c r="J970" s="1"/>
      <c r="K970" s="1"/>
      <c r="L970" s="1"/>
      <c r="M970" s="1"/>
      <c r="N970" s="1"/>
      <c r="O970" s="1"/>
      <c r="P970" s="1"/>
      <c r="Q970" s="1"/>
      <c r="R970" s="3"/>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row>
    <row r="971" spans="2:45" ht="14.25" hidden="1" customHeight="1">
      <c r="B971" s="3"/>
      <c r="C971" s="1"/>
      <c r="D971" s="1"/>
      <c r="E971" s="1"/>
      <c r="F971" s="1"/>
      <c r="G971" s="1"/>
      <c r="H971" s="1"/>
      <c r="I971" s="1"/>
      <c r="J971" s="1"/>
      <c r="K971" s="1"/>
      <c r="L971" s="1"/>
      <c r="M971" s="1"/>
      <c r="N971" s="1"/>
      <c r="O971" s="1"/>
      <c r="P971" s="1"/>
      <c r="Q971" s="1"/>
      <c r="R971" s="3"/>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row>
    <row r="972" spans="2:45" ht="14.25" hidden="1" customHeight="1">
      <c r="B972" s="3"/>
      <c r="C972" s="1"/>
      <c r="D972" s="1"/>
      <c r="E972" s="1"/>
      <c r="F972" s="1"/>
      <c r="G972" s="1"/>
      <c r="H972" s="1"/>
      <c r="I972" s="1"/>
      <c r="J972" s="1"/>
      <c r="K972" s="1"/>
      <c r="L972" s="1"/>
      <c r="M972" s="1"/>
      <c r="N972" s="1"/>
      <c r="O972" s="1"/>
      <c r="P972" s="1"/>
      <c r="Q972" s="1"/>
      <c r="R972" s="3"/>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row>
    <row r="973" spans="2:45" ht="14.25" hidden="1" customHeight="1">
      <c r="B973" s="3"/>
      <c r="C973" s="1"/>
      <c r="D973" s="1"/>
      <c r="E973" s="1"/>
      <c r="F973" s="1"/>
      <c r="G973" s="1"/>
      <c r="H973" s="1"/>
      <c r="I973" s="1"/>
      <c r="J973" s="1"/>
      <c r="K973" s="1"/>
      <c r="L973" s="1"/>
      <c r="M973" s="1"/>
      <c r="N973" s="1"/>
      <c r="O973" s="1"/>
      <c r="P973" s="1"/>
      <c r="Q973" s="1"/>
      <c r="R973" s="3"/>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row>
    <row r="974" spans="2:45" ht="14.25" hidden="1" customHeight="1">
      <c r="B974" s="3"/>
      <c r="C974" s="1"/>
      <c r="D974" s="1"/>
      <c r="E974" s="1"/>
      <c r="F974" s="1"/>
      <c r="G974" s="1"/>
      <c r="H974" s="1"/>
      <c r="I974" s="1"/>
      <c r="J974" s="1"/>
      <c r="K974" s="1"/>
      <c r="L974" s="1"/>
      <c r="M974" s="1"/>
      <c r="N974" s="1"/>
      <c r="O974" s="1"/>
      <c r="P974" s="1"/>
      <c r="Q974" s="1"/>
      <c r="R974" s="3"/>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row>
    <row r="975" spans="2:45" ht="14.25" hidden="1" customHeight="1">
      <c r="B975" s="3"/>
      <c r="C975" s="1"/>
      <c r="D975" s="1"/>
      <c r="E975" s="1"/>
      <c r="F975" s="1"/>
      <c r="G975" s="1"/>
      <c r="H975" s="1"/>
      <c r="I975" s="1"/>
      <c r="J975" s="1"/>
      <c r="K975" s="1"/>
      <c r="L975" s="1"/>
      <c r="M975" s="1"/>
      <c r="N975" s="1"/>
      <c r="O975" s="1"/>
      <c r="P975" s="1"/>
      <c r="Q975" s="1"/>
      <c r="R975" s="3"/>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row>
    <row r="976" spans="2:45" ht="14.25" hidden="1" customHeight="1">
      <c r="B976" s="3"/>
      <c r="C976" s="1"/>
      <c r="D976" s="1"/>
      <c r="E976" s="1"/>
      <c r="F976" s="1"/>
      <c r="G976" s="1"/>
      <c r="H976" s="1"/>
      <c r="I976" s="1"/>
      <c r="J976" s="1"/>
      <c r="K976" s="1"/>
      <c r="L976" s="1"/>
      <c r="M976" s="1"/>
      <c r="N976" s="1"/>
      <c r="O976" s="1"/>
      <c r="P976" s="1"/>
      <c r="Q976" s="1"/>
      <c r="R976" s="3"/>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row>
    <row r="977" spans="2:45" ht="14.25" hidden="1" customHeight="1">
      <c r="B977" s="3"/>
      <c r="C977" s="1"/>
      <c r="D977" s="1"/>
      <c r="E977" s="1"/>
      <c r="F977" s="1"/>
      <c r="G977" s="1"/>
      <c r="H977" s="1"/>
      <c r="I977" s="1"/>
      <c r="J977" s="1"/>
      <c r="K977" s="1"/>
      <c r="L977" s="1"/>
      <c r="M977" s="1"/>
      <c r="N977" s="1"/>
      <c r="O977" s="1"/>
      <c r="P977" s="1"/>
      <c r="Q977" s="1"/>
      <c r="R977" s="3"/>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row>
    <row r="978" spans="2:45" ht="14.25" hidden="1" customHeight="1">
      <c r="B978" s="3"/>
      <c r="C978" s="1"/>
      <c r="D978" s="1"/>
      <c r="E978" s="1"/>
      <c r="F978" s="1"/>
      <c r="G978" s="1"/>
      <c r="H978" s="1"/>
      <c r="I978" s="1"/>
      <c r="J978" s="1"/>
      <c r="K978" s="1"/>
      <c r="L978" s="1"/>
      <c r="M978" s="1"/>
      <c r="N978" s="1"/>
      <c r="O978" s="1"/>
      <c r="P978" s="1"/>
      <c r="Q978" s="1"/>
      <c r="R978" s="3"/>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row>
    <row r="979" spans="2:45" ht="14.25" hidden="1" customHeight="1">
      <c r="B979" s="3"/>
      <c r="C979" s="1"/>
      <c r="D979" s="1"/>
      <c r="E979" s="1"/>
      <c r="F979" s="1"/>
      <c r="G979" s="1"/>
      <c r="H979" s="1"/>
      <c r="I979" s="1"/>
      <c r="J979" s="1"/>
      <c r="K979" s="1"/>
      <c r="L979" s="1"/>
      <c r="M979" s="1"/>
      <c r="N979" s="1"/>
      <c r="O979" s="1"/>
      <c r="P979" s="1"/>
      <c r="Q979" s="1"/>
      <c r="R979" s="3"/>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row>
    <row r="980" spans="2:45" ht="14.25" hidden="1" customHeight="1">
      <c r="B980" s="3"/>
      <c r="C980" s="1"/>
      <c r="D980" s="1"/>
      <c r="E980" s="1"/>
      <c r="F980" s="1"/>
      <c r="G980" s="1"/>
      <c r="H980" s="1"/>
      <c r="I980" s="1"/>
      <c r="J980" s="1"/>
      <c r="K980" s="1"/>
      <c r="L980" s="1"/>
      <c r="M980" s="1"/>
      <c r="N980" s="1"/>
      <c r="O980" s="1"/>
      <c r="P980" s="1"/>
      <c r="Q980" s="1"/>
      <c r="R980" s="3"/>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row>
    <row r="981" spans="2:45" ht="14.25" hidden="1" customHeight="1">
      <c r="B981" s="3"/>
      <c r="C981" s="1"/>
      <c r="D981" s="1"/>
      <c r="E981" s="1"/>
      <c r="F981" s="1"/>
      <c r="G981" s="1"/>
      <c r="H981" s="1"/>
      <c r="I981" s="1"/>
      <c r="J981" s="1"/>
      <c r="K981" s="1"/>
      <c r="L981" s="1"/>
      <c r="M981" s="1"/>
      <c r="N981" s="1"/>
      <c r="O981" s="1"/>
      <c r="P981" s="1"/>
      <c r="Q981" s="1"/>
      <c r="R981" s="3"/>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row>
    <row r="982" spans="2:45" ht="14.25" hidden="1" customHeight="1">
      <c r="B982" s="3"/>
      <c r="C982" s="1"/>
      <c r="D982" s="1"/>
      <c r="E982" s="1"/>
      <c r="F982" s="1"/>
      <c r="G982" s="1"/>
      <c r="H982" s="1"/>
      <c r="I982" s="1"/>
      <c r="J982" s="1"/>
      <c r="K982" s="1"/>
      <c r="L982" s="1"/>
      <c r="M982" s="1"/>
      <c r="N982" s="1"/>
      <c r="O982" s="1"/>
      <c r="P982" s="1"/>
      <c r="Q982" s="1"/>
      <c r="R982" s="3"/>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row>
    <row r="983" spans="2:45" ht="14.25" hidden="1" customHeight="1">
      <c r="B983" s="3"/>
      <c r="C983" s="1"/>
      <c r="D983" s="1"/>
      <c r="E983" s="1"/>
      <c r="F983" s="1"/>
      <c r="G983" s="1"/>
      <c r="H983" s="1"/>
      <c r="I983" s="1"/>
      <c r="J983" s="1"/>
      <c r="K983" s="1"/>
      <c r="L983" s="1"/>
      <c r="M983" s="1"/>
      <c r="N983" s="1"/>
      <c r="O983" s="1"/>
      <c r="P983" s="1"/>
      <c r="Q983" s="1"/>
      <c r="R983" s="3"/>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row>
    <row r="984" spans="2:45" ht="14.25" hidden="1" customHeight="1">
      <c r="B984" s="3"/>
      <c r="C984" s="1"/>
      <c r="D984" s="1"/>
      <c r="E984" s="1"/>
      <c r="F984" s="1"/>
      <c r="G984" s="1"/>
      <c r="H984" s="1"/>
      <c r="I984" s="1"/>
      <c r="J984" s="1"/>
      <c r="K984" s="1"/>
      <c r="L984" s="1"/>
      <c r="M984" s="1"/>
      <c r="N984" s="1"/>
      <c r="O984" s="1"/>
      <c r="P984" s="1"/>
      <c r="Q984" s="1"/>
      <c r="R984" s="3"/>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row>
    <row r="985" spans="2:45" ht="14.25" hidden="1" customHeight="1">
      <c r="B985" s="3"/>
      <c r="C985" s="1"/>
      <c r="D985" s="1"/>
      <c r="E985" s="1"/>
      <c r="F985" s="1"/>
      <c r="G985" s="1"/>
      <c r="H985" s="1"/>
      <c r="I985" s="1"/>
      <c r="J985" s="1"/>
      <c r="K985" s="1"/>
      <c r="L985" s="1"/>
      <c r="M985" s="1"/>
      <c r="N985" s="1"/>
      <c r="O985" s="1"/>
      <c r="P985" s="1"/>
      <c r="Q985" s="1"/>
      <c r="R985" s="3"/>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row>
    <row r="986" spans="2:45" ht="14.25" hidden="1" customHeight="1">
      <c r="B986" s="3"/>
      <c r="C986" s="1"/>
      <c r="D986" s="1"/>
      <c r="E986" s="1"/>
      <c r="F986" s="1"/>
      <c r="G986" s="1"/>
      <c r="H986" s="1"/>
      <c r="I986" s="1"/>
      <c r="J986" s="1"/>
      <c r="K986" s="1"/>
      <c r="L986" s="1"/>
      <c r="M986" s="1"/>
      <c r="N986" s="1"/>
      <c r="O986" s="1"/>
      <c r="P986" s="1"/>
      <c r="Q986" s="1"/>
      <c r="R986" s="3"/>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row>
    <row r="987" spans="2:45" ht="14.25" hidden="1" customHeight="1">
      <c r="B987" s="3"/>
      <c r="C987" s="1"/>
      <c r="D987" s="1"/>
      <c r="E987" s="1"/>
      <c r="F987" s="1"/>
      <c r="G987" s="1"/>
      <c r="H987" s="1"/>
      <c r="I987" s="1"/>
      <c r="J987" s="1"/>
      <c r="K987" s="1"/>
      <c r="L987" s="1"/>
      <c r="M987" s="1"/>
      <c r="N987" s="1"/>
      <c r="O987" s="1"/>
      <c r="P987" s="1"/>
      <c r="Q987" s="1"/>
      <c r="R987" s="3"/>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row>
    <row r="988" spans="2:45" ht="14.25" hidden="1" customHeight="1">
      <c r="B988" s="3"/>
      <c r="C988" s="1"/>
      <c r="D988" s="1"/>
      <c r="E988" s="1"/>
      <c r="F988" s="1"/>
      <c r="G988" s="1"/>
      <c r="H988" s="1"/>
      <c r="I988" s="1"/>
      <c r="J988" s="1"/>
      <c r="K988" s="1"/>
      <c r="L988" s="1"/>
      <c r="M988" s="1"/>
      <c r="N988" s="1"/>
      <c r="O988" s="1"/>
      <c r="P988" s="1"/>
      <c r="Q988" s="1"/>
      <c r="R988" s="3"/>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row>
    <row r="989" spans="2:45" ht="14.25" hidden="1" customHeight="1">
      <c r="B989" s="3"/>
      <c r="C989" s="1"/>
      <c r="D989" s="1"/>
      <c r="E989" s="1"/>
      <c r="F989" s="1"/>
      <c r="G989" s="1"/>
      <c r="H989" s="1"/>
      <c r="I989" s="1"/>
      <c r="J989" s="1"/>
      <c r="K989" s="1"/>
      <c r="L989" s="1"/>
      <c r="M989" s="1"/>
      <c r="N989" s="1"/>
      <c r="O989" s="1"/>
      <c r="P989" s="1"/>
      <c r="Q989" s="1"/>
      <c r="R989" s="3"/>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row>
    <row r="990" spans="2:45" ht="14.25" hidden="1" customHeight="1">
      <c r="B990" s="3"/>
      <c r="C990" s="1"/>
      <c r="D990" s="1"/>
      <c r="E990" s="1"/>
      <c r="F990" s="1"/>
      <c r="G990" s="1"/>
      <c r="H990" s="1"/>
      <c r="I990" s="1"/>
      <c r="J990" s="1"/>
      <c r="K990" s="1"/>
      <c r="L990" s="1"/>
      <c r="M990" s="1"/>
      <c r="N990" s="1"/>
      <c r="O990" s="1"/>
      <c r="P990" s="1"/>
      <c r="Q990" s="1"/>
      <c r="R990" s="3"/>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row>
    <row r="991" spans="2:45" ht="14.25" hidden="1" customHeight="1">
      <c r="B991" s="3"/>
      <c r="C991" s="1"/>
      <c r="D991" s="1"/>
      <c r="E991" s="1"/>
      <c r="F991" s="1"/>
      <c r="G991" s="1"/>
      <c r="H991" s="1"/>
      <c r="I991" s="1"/>
      <c r="J991" s="1"/>
      <c r="K991" s="1"/>
      <c r="L991" s="1"/>
      <c r="M991" s="1"/>
      <c r="N991" s="1"/>
      <c r="O991" s="1"/>
      <c r="P991" s="1"/>
      <c r="Q991" s="1"/>
      <c r="R991" s="3"/>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row>
    <row r="992" spans="2:45" ht="14.25" hidden="1" customHeight="1">
      <c r="B992" s="3"/>
      <c r="C992" s="1"/>
      <c r="D992" s="1"/>
      <c r="E992" s="1"/>
      <c r="F992" s="1"/>
      <c r="G992" s="1"/>
      <c r="H992" s="1"/>
      <c r="I992" s="1"/>
      <c r="J992" s="1"/>
      <c r="K992" s="1"/>
      <c r="L992" s="1"/>
      <c r="M992" s="1"/>
      <c r="N992" s="1"/>
      <c r="O992" s="1"/>
      <c r="P992" s="1"/>
      <c r="Q992" s="1"/>
      <c r="R992" s="3"/>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row>
    <row r="993" spans="2:45" ht="14.25" hidden="1" customHeight="1">
      <c r="B993" s="3"/>
      <c r="C993" s="1"/>
      <c r="D993" s="1"/>
      <c r="E993" s="1"/>
      <c r="F993" s="1"/>
      <c r="G993" s="1"/>
      <c r="H993" s="1"/>
      <c r="I993" s="1"/>
      <c r="J993" s="1"/>
      <c r="K993" s="1"/>
      <c r="L993" s="1"/>
      <c r="M993" s="1"/>
      <c r="N993" s="1"/>
      <c r="O993" s="1"/>
      <c r="P993" s="1"/>
      <c r="Q993" s="1"/>
      <c r="R993" s="3"/>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row>
    <row r="994" spans="2:45" ht="14.25" hidden="1" customHeight="1">
      <c r="B994" s="3"/>
      <c r="C994" s="1"/>
      <c r="D994" s="1"/>
      <c r="E994" s="1"/>
      <c r="F994" s="1"/>
      <c r="G994" s="1"/>
      <c r="H994" s="1"/>
      <c r="I994" s="1"/>
      <c r="J994" s="1"/>
      <c r="K994" s="1"/>
      <c r="L994" s="1"/>
      <c r="M994" s="1"/>
      <c r="N994" s="1"/>
      <c r="O994" s="1"/>
      <c r="P994" s="1"/>
      <c r="Q994" s="1"/>
      <c r="R994" s="3"/>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row>
    <row r="995" spans="2:45" ht="14.25" hidden="1" customHeight="1">
      <c r="B995" s="3"/>
      <c r="C995" s="1"/>
      <c r="D995" s="1"/>
      <c r="E995" s="1"/>
      <c r="F995" s="1"/>
      <c r="G995" s="1"/>
      <c r="H995" s="1"/>
      <c r="I995" s="1"/>
      <c r="J995" s="1"/>
      <c r="K995" s="1"/>
      <c r="L995" s="1"/>
      <c r="M995" s="1"/>
      <c r="N995" s="1"/>
      <c r="O995" s="1"/>
      <c r="P995" s="1"/>
      <c r="Q995" s="1"/>
      <c r="R995" s="3"/>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row>
    <row r="996" spans="2:45" ht="14.25" hidden="1" customHeight="1">
      <c r="B996" s="3"/>
      <c r="C996" s="1"/>
      <c r="D996" s="1"/>
      <c r="E996" s="1"/>
      <c r="F996" s="1"/>
      <c r="G996" s="1"/>
      <c r="H996" s="1"/>
      <c r="I996" s="1"/>
      <c r="J996" s="1"/>
      <c r="K996" s="1"/>
      <c r="L996" s="1"/>
      <c r="M996" s="1"/>
      <c r="N996" s="1"/>
      <c r="O996" s="1"/>
      <c r="P996" s="1"/>
      <c r="Q996" s="1"/>
      <c r="R996" s="3"/>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row>
    <row r="997" spans="2:45" ht="14.25" hidden="1" customHeight="1">
      <c r="B997" s="3"/>
      <c r="C997" s="1"/>
      <c r="D997" s="1"/>
      <c r="E997" s="1"/>
      <c r="F997" s="1"/>
      <c r="G997" s="1"/>
      <c r="H997" s="1"/>
      <c r="I997" s="1"/>
      <c r="J997" s="1"/>
      <c r="K997" s="1"/>
      <c r="L997" s="1"/>
      <c r="M997" s="1"/>
      <c r="N997" s="1"/>
      <c r="O997" s="1"/>
      <c r="P997" s="1"/>
      <c r="Q997" s="1"/>
      <c r="R997" s="3"/>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row>
    <row r="998" spans="2:45" ht="14.25" hidden="1" customHeight="1">
      <c r="B998" s="3"/>
      <c r="C998" s="1"/>
      <c r="D998" s="1"/>
      <c r="E998" s="1"/>
      <c r="F998" s="1"/>
      <c r="G998" s="1"/>
      <c r="H998" s="1"/>
      <c r="I998" s="1"/>
      <c r="J998" s="1"/>
      <c r="K998" s="1"/>
      <c r="L998" s="1"/>
      <c r="M998" s="1"/>
      <c r="N998" s="1"/>
      <c r="O998" s="1"/>
      <c r="P998" s="1"/>
      <c r="Q998" s="1"/>
      <c r="R998" s="3"/>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row>
    <row r="999" spans="2:45" ht="14.25" hidden="1" customHeight="1">
      <c r="B999" s="3"/>
      <c r="C999" s="1"/>
      <c r="D999" s="1"/>
      <c r="E999" s="1"/>
      <c r="F999" s="1"/>
      <c r="G999" s="1"/>
      <c r="H999" s="1"/>
      <c r="I999" s="1"/>
      <c r="J999" s="1"/>
      <c r="K999" s="1"/>
      <c r="L999" s="1"/>
      <c r="M999" s="1"/>
      <c r="N999" s="1"/>
      <c r="O999" s="1"/>
      <c r="P999" s="1"/>
      <c r="Q999" s="1"/>
      <c r="R999" s="3"/>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row>
    <row r="1000" spans="2:45" ht="14.25" hidden="1" customHeight="1">
      <c r="B1000" s="3"/>
      <c r="C1000" s="1"/>
      <c r="D1000" s="1"/>
      <c r="E1000" s="1"/>
      <c r="F1000" s="1"/>
      <c r="G1000" s="1"/>
      <c r="H1000" s="1"/>
      <c r="I1000" s="1"/>
      <c r="J1000" s="1"/>
      <c r="K1000" s="1"/>
      <c r="L1000" s="1"/>
      <c r="M1000" s="1"/>
      <c r="N1000" s="1"/>
      <c r="O1000" s="1"/>
      <c r="P1000" s="1"/>
      <c r="Q1000" s="1"/>
      <c r="R1000" s="3"/>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row>
    <row r="1001" spans="2:45" ht="14.25" hidden="1" customHeight="1">
      <c r="B1001" s="3"/>
      <c r="C1001" s="1"/>
      <c r="D1001" s="1"/>
      <c r="E1001" s="1"/>
      <c r="F1001" s="1"/>
      <c r="G1001" s="1"/>
      <c r="H1001" s="1"/>
      <c r="I1001" s="1"/>
      <c r="J1001" s="1"/>
      <c r="K1001" s="1"/>
      <c r="L1001" s="1"/>
      <c r="M1001" s="1"/>
      <c r="N1001" s="1"/>
      <c r="O1001" s="1"/>
      <c r="P1001" s="1"/>
      <c r="Q1001" s="1"/>
      <c r="R1001" s="3"/>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row>
    <row r="1002" spans="2:45" ht="14.25" hidden="1" customHeight="1">
      <c r="B1002" s="3"/>
      <c r="C1002" s="1"/>
      <c r="D1002" s="1"/>
      <c r="E1002" s="1"/>
      <c r="F1002" s="1"/>
      <c r="G1002" s="1"/>
      <c r="H1002" s="1"/>
      <c r="I1002" s="1"/>
      <c r="J1002" s="1"/>
      <c r="K1002" s="1"/>
      <c r="L1002" s="1"/>
      <c r="M1002" s="1"/>
      <c r="N1002" s="1"/>
      <c r="O1002" s="1"/>
      <c r="P1002" s="1"/>
      <c r="Q1002" s="1"/>
      <c r="R1002" s="3"/>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row>
    <row r="1003" spans="2:45" ht="14.25" hidden="1" customHeight="1">
      <c r="B1003" s="3"/>
      <c r="C1003" s="1"/>
      <c r="D1003" s="1"/>
      <c r="E1003" s="1"/>
      <c r="F1003" s="1"/>
      <c r="G1003" s="1"/>
      <c r="H1003" s="1"/>
      <c r="I1003" s="1"/>
      <c r="J1003" s="1"/>
      <c r="K1003" s="1"/>
      <c r="L1003" s="1"/>
      <c r="M1003" s="1"/>
      <c r="N1003" s="1"/>
      <c r="O1003" s="1"/>
      <c r="P1003" s="1"/>
      <c r="Q1003" s="1"/>
      <c r="R1003" s="3"/>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row>
    <row r="1004" spans="2:45" ht="15" hidden="1" customHeight="1">
      <c r="B1004" s="3"/>
      <c r="C1004" s="1"/>
      <c r="D1004" s="1"/>
      <c r="E1004" s="1"/>
      <c r="F1004" s="1"/>
      <c r="G1004" s="1"/>
      <c r="H1004" s="1"/>
      <c r="I1004" s="1"/>
      <c r="J1004" s="1"/>
      <c r="K1004" s="1"/>
      <c r="L1004" s="1"/>
      <c r="M1004" s="1"/>
      <c r="N1004" s="1"/>
      <c r="O1004" s="1"/>
      <c r="P1004" s="1"/>
      <c r="Q1004" s="1"/>
      <c r="R1004" s="3"/>
      <c r="S1004" s="1"/>
      <c r="T1004" s="1"/>
      <c r="U1004" s="1"/>
      <c r="V1004" s="1"/>
      <c r="W1004" s="1"/>
      <c r="X1004" s="1"/>
      <c r="Y1004" s="1"/>
      <c r="Z1004" s="1"/>
      <c r="AA1004" s="1"/>
      <c r="AB1004" s="1"/>
      <c r="AC1004" s="1"/>
      <c r="AD1004" s="1"/>
      <c r="AE1004" s="1"/>
      <c r="AF1004" s="1"/>
      <c r="AG1004" s="1"/>
      <c r="AH1004" s="1"/>
    </row>
  </sheetData>
  <sheetProtection selectLockedCells="1"/>
  <mergeCells count="243">
    <mergeCell ref="B64:AJ65"/>
    <mergeCell ref="Z36:AD36"/>
    <mergeCell ref="Z41:AD41"/>
    <mergeCell ref="AI66:AJ66"/>
    <mergeCell ref="AE34:AI34"/>
    <mergeCell ref="AE35:AI35"/>
    <mergeCell ref="G58:T58"/>
    <mergeCell ref="U58:W58"/>
    <mergeCell ref="G57:T57"/>
    <mergeCell ref="U57:W57"/>
    <mergeCell ref="C43:L43"/>
    <mergeCell ref="M43:O43"/>
    <mergeCell ref="P43:T43"/>
    <mergeCell ref="U43:Y43"/>
    <mergeCell ref="Z43:AD43"/>
    <mergeCell ref="C42:L42"/>
    <mergeCell ref="M42:O42"/>
    <mergeCell ref="P42:T42"/>
    <mergeCell ref="X58:AA58"/>
    <mergeCell ref="X59:AA59"/>
    <mergeCell ref="X60:AA60"/>
    <mergeCell ref="C40:L40"/>
    <mergeCell ref="P40:T40"/>
    <mergeCell ref="X61:AA61"/>
    <mergeCell ref="AB58:AE58"/>
    <mergeCell ref="AB59:AE59"/>
    <mergeCell ref="AB60:AE60"/>
    <mergeCell ref="AB61:AE61"/>
    <mergeCell ref="C46:L46"/>
    <mergeCell ref="M46:O46"/>
    <mergeCell ref="P46:T46"/>
    <mergeCell ref="U46:Y46"/>
    <mergeCell ref="Z46:AD46"/>
    <mergeCell ref="AE46:AI46"/>
    <mergeCell ref="C39:L39"/>
    <mergeCell ref="P39:T39"/>
    <mergeCell ref="U39:Y39"/>
    <mergeCell ref="Z39:AD39"/>
    <mergeCell ref="AE43:AI43"/>
    <mergeCell ref="AE44:AI44"/>
    <mergeCell ref="AE45:AI45"/>
    <mergeCell ref="Z44:AD44"/>
    <mergeCell ref="X57:AA57"/>
    <mergeCell ref="AB57:AE57"/>
    <mergeCell ref="C45:L45"/>
    <mergeCell ref="M45:O45"/>
    <mergeCell ref="C44:L44"/>
    <mergeCell ref="M44:O44"/>
    <mergeCell ref="P44:T44"/>
    <mergeCell ref="U44:Y44"/>
    <mergeCell ref="M39:N39"/>
    <mergeCell ref="M40:N40"/>
    <mergeCell ref="AE39:AI39"/>
    <mergeCell ref="AE40:AI40"/>
    <mergeCell ref="AE42:AI42"/>
    <mergeCell ref="U40:Y40"/>
    <mergeCell ref="Z40:AD40"/>
    <mergeCell ref="P45:T45"/>
    <mergeCell ref="C38:L38"/>
    <mergeCell ref="P38:T38"/>
    <mergeCell ref="U38:Y38"/>
    <mergeCell ref="Z38:AD38"/>
    <mergeCell ref="C37:L37"/>
    <mergeCell ref="P37:T37"/>
    <mergeCell ref="U37:Y37"/>
    <mergeCell ref="Z37:AD37"/>
    <mergeCell ref="M37:N37"/>
    <mergeCell ref="M38:N38"/>
    <mergeCell ref="M34:O34"/>
    <mergeCell ref="P34:T34"/>
    <mergeCell ref="U34:Y34"/>
    <mergeCell ref="Z34:AD34"/>
    <mergeCell ref="M35:O35"/>
    <mergeCell ref="P35:T35"/>
    <mergeCell ref="U35:Y35"/>
    <mergeCell ref="Z35:AD35"/>
    <mergeCell ref="AE31:AI31"/>
    <mergeCell ref="M32:O32"/>
    <mergeCell ref="P32:T32"/>
    <mergeCell ref="U32:Y32"/>
    <mergeCell ref="Z32:AD32"/>
    <mergeCell ref="AE32:AI32"/>
    <mergeCell ref="M31:O31"/>
    <mergeCell ref="P31:T31"/>
    <mergeCell ref="U31:Y31"/>
    <mergeCell ref="Z31:AD31"/>
    <mergeCell ref="P33:T33"/>
    <mergeCell ref="U33:Y33"/>
    <mergeCell ref="Z33:AD33"/>
    <mergeCell ref="AE33:AI33"/>
    <mergeCell ref="M27:O27"/>
    <mergeCell ref="P27:T27"/>
    <mergeCell ref="U27:Y27"/>
    <mergeCell ref="Z27:AD27"/>
    <mergeCell ref="M29:O29"/>
    <mergeCell ref="AE29:AI29"/>
    <mergeCell ref="M30:O30"/>
    <mergeCell ref="P30:T30"/>
    <mergeCell ref="U30:Y30"/>
    <mergeCell ref="Z30:AD30"/>
    <mergeCell ref="AE30:AI30"/>
    <mergeCell ref="AE27:AI27"/>
    <mergeCell ref="M28:O28"/>
    <mergeCell ref="P28:T28"/>
    <mergeCell ref="U28:Y28"/>
    <mergeCell ref="Z28:AD28"/>
    <mergeCell ref="AE28:AI28"/>
    <mergeCell ref="P29:T29"/>
    <mergeCell ref="U29:Y29"/>
    <mergeCell ref="Z29:AD29"/>
    <mergeCell ref="M26:O26"/>
    <mergeCell ref="P26:T26"/>
    <mergeCell ref="U26:Y26"/>
    <mergeCell ref="Z26:AD26"/>
    <mergeCell ref="AE26:AI26"/>
    <mergeCell ref="U25:Y25"/>
    <mergeCell ref="Z25:AD25"/>
    <mergeCell ref="AE25:AI25"/>
    <mergeCell ref="M25:N25"/>
    <mergeCell ref="M21:O21"/>
    <mergeCell ref="P21:T21"/>
    <mergeCell ref="U21:Y21"/>
    <mergeCell ref="Z21:AD21"/>
    <mergeCell ref="AE21:AI21"/>
    <mergeCell ref="M22:O22"/>
    <mergeCell ref="P22:T22"/>
    <mergeCell ref="U22:Y22"/>
    <mergeCell ref="Z22:AD22"/>
    <mergeCell ref="AE22:AI22"/>
    <mergeCell ref="P23:T23"/>
    <mergeCell ref="U23:Y23"/>
    <mergeCell ref="Z23:AD23"/>
    <mergeCell ref="AE23:AI23"/>
    <mergeCell ref="P25:T25"/>
    <mergeCell ref="U24:Y24"/>
    <mergeCell ref="Z24:AD24"/>
    <mergeCell ref="AE24:AI24"/>
    <mergeCell ref="M23:N23"/>
    <mergeCell ref="M24:N24"/>
    <mergeCell ref="P24:T24"/>
    <mergeCell ref="P20:T20"/>
    <mergeCell ref="U20:Y20"/>
    <mergeCell ref="Z20:AD20"/>
    <mergeCell ref="AE20:AI20"/>
    <mergeCell ref="AE17:AI17"/>
    <mergeCell ref="M18:O18"/>
    <mergeCell ref="P18:T18"/>
    <mergeCell ref="U18:Y18"/>
    <mergeCell ref="Z18:AD18"/>
    <mergeCell ref="AE18:AI18"/>
    <mergeCell ref="M17:O17"/>
    <mergeCell ref="P17:T17"/>
    <mergeCell ref="U17:Y17"/>
    <mergeCell ref="Z17:AD17"/>
    <mergeCell ref="M19:O19"/>
    <mergeCell ref="P19:T19"/>
    <mergeCell ref="U19:Y19"/>
    <mergeCell ref="Z19:AD19"/>
    <mergeCell ref="AE19:AI19"/>
    <mergeCell ref="M20:O20"/>
    <mergeCell ref="AE15:AI15"/>
    <mergeCell ref="M16:O16"/>
    <mergeCell ref="P16:T16"/>
    <mergeCell ref="U16:Y16"/>
    <mergeCell ref="Z16:AD16"/>
    <mergeCell ref="AE16:AI16"/>
    <mergeCell ref="C13:E16"/>
    <mergeCell ref="M13:O13"/>
    <mergeCell ref="P13:T13"/>
    <mergeCell ref="U13:Y13"/>
    <mergeCell ref="Z13:AD13"/>
    <mergeCell ref="AE13:AI13"/>
    <mergeCell ref="M15:O15"/>
    <mergeCell ref="P15:T15"/>
    <mergeCell ref="U15:Y15"/>
    <mergeCell ref="Z15:AD15"/>
    <mergeCell ref="M14:O14"/>
    <mergeCell ref="P14:T14"/>
    <mergeCell ref="U14:Y14"/>
    <mergeCell ref="Z14:AD14"/>
    <mergeCell ref="AE14:AI14"/>
    <mergeCell ref="AE8:AI8"/>
    <mergeCell ref="M9:N9"/>
    <mergeCell ref="C12:L12"/>
    <mergeCell ref="M12:O12"/>
    <mergeCell ref="P12:T12"/>
    <mergeCell ref="U12:Y12"/>
    <mergeCell ref="Z12:AD12"/>
    <mergeCell ref="AE12:AI12"/>
    <mergeCell ref="C11:L11"/>
    <mergeCell ref="M11:O11"/>
    <mergeCell ref="P11:T11"/>
    <mergeCell ref="U11:Y11"/>
    <mergeCell ref="Z11:AD11"/>
    <mergeCell ref="AE11:AI11"/>
    <mergeCell ref="B2:AJ2"/>
    <mergeCell ref="C17:D25"/>
    <mergeCell ref="U61:W61"/>
    <mergeCell ref="L61:T61"/>
    <mergeCell ref="U60:W60"/>
    <mergeCell ref="L60:T60"/>
    <mergeCell ref="U59:W59"/>
    <mergeCell ref="L59:T59"/>
    <mergeCell ref="G59:K61"/>
    <mergeCell ref="C7:L7"/>
    <mergeCell ref="M7:O7"/>
    <mergeCell ref="P7:T7"/>
    <mergeCell ref="U7:Y7"/>
    <mergeCell ref="Z7:AD7"/>
    <mergeCell ref="AE7:AI7"/>
    <mergeCell ref="C6:L6"/>
    <mergeCell ref="M6:O6"/>
    <mergeCell ref="P6:T6"/>
    <mergeCell ref="AE37:AI37"/>
    <mergeCell ref="AE38:AI38"/>
    <mergeCell ref="C10:L10"/>
    <mergeCell ref="M10:O10"/>
    <mergeCell ref="P10:T10"/>
    <mergeCell ref="U10:Y10"/>
    <mergeCell ref="S3:T3"/>
    <mergeCell ref="U45:Y45"/>
    <mergeCell ref="Z45:AD45"/>
    <mergeCell ref="U42:Y42"/>
    <mergeCell ref="Z42:AD42"/>
    <mergeCell ref="C27:D33"/>
    <mergeCell ref="M33:O33"/>
    <mergeCell ref="G63:AJ63"/>
    <mergeCell ref="B66:AH66"/>
    <mergeCell ref="Z10:AD10"/>
    <mergeCell ref="AE10:AI10"/>
    <mergeCell ref="U6:Y6"/>
    <mergeCell ref="Z6:AD6"/>
    <mergeCell ref="AE6:AI6"/>
    <mergeCell ref="C9:L9"/>
    <mergeCell ref="P9:T9"/>
    <mergeCell ref="U9:Y9"/>
    <mergeCell ref="Z9:AD9"/>
    <mergeCell ref="AE9:AI9"/>
    <mergeCell ref="C8:L8"/>
    <mergeCell ref="M8:O8"/>
    <mergeCell ref="P8:T8"/>
    <mergeCell ref="U8:Y8"/>
    <mergeCell ref="Z8:AD8"/>
  </mergeCells>
  <dataValidations count="2">
    <dataValidation type="decimal" operator="greaterThanOrEqual" allowBlank="1" showInputMessage="1" showErrorMessage="1" sqref="P13:AD13 P15:AD16" xr:uid="{00000000-0002-0000-0700-000000000000}">
      <formula1>0</formula1>
    </dataValidation>
    <dataValidation type="list" allowBlank="1" showInputMessage="1" showErrorMessage="1" sqref="S3:T3" xr:uid="{00000000-0002-0000-0700-000001000000}">
      <formula1>"Yes, No"</formula1>
    </dataValidation>
  </dataValidations>
  <printOptions horizontalCentered="1" verticalCentered="1"/>
  <pageMargins left="0" right="0" top="0.11811023622047244" bottom="0.11811023622047244" header="0" footer="0"/>
  <pageSetup paperSize="9" scale="74"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5">
    <tabColor theme="7" tint="0.39997558519241921"/>
    <pageSetUpPr fitToPage="1"/>
  </sheetPr>
  <dimension ref="A1:AS998"/>
  <sheetViews>
    <sheetView showGridLines="0" zoomScaleNormal="100" workbookViewId="0">
      <selection activeCell="P14" sqref="P14"/>
    </sheetView>
  </sheetViews>
  <sheetFormatPr baseColWidth="10" defaultColWidth="0" defaultRowHeight="0" customHeight="1" zeroHeight="1"/>
  <cols>
    <col min="1" max="1" width="3.88671875" style="2" customWidth="1"/>
    <col min="2" max="2" width="0.88671875" style="2" customWidth="1"/>
    <col min="3" max="12" width="4.33203125" style="2" customWidth="1"/>
    <col min="13" max="15" width="3.44140625" style="2" customWidth="1"/>
    <col min="16" max="16" width="14.44140625" style="2" customWidth="1"/>
    <col min="17" max="17" width="13.5546875" style="2" customWidth="1"/>
    <col min="18" max="18" width="14.6640625" style="2" customWidth="1"/>
    <col min="19" max="19" width="13" style="2" customWidth="1"/>
    <col min="20" max="20" width="0.88671875" style="2" customWidth="1"/>
    <col min="21" max="29" width="3.6640625" style="2" hidden="1" customWidth="1"/>
    <col min="30" max="30" width="17.33203125" style="2" hidden="1" customWidth="1"/>
    <col min="31" max="33" width="3.6640625" style="2" hidden="1" customWidth="1"/>
    <col min="34" max="34" width="17.33203125" style="2" hidden="1" customWidth="1"/>
    <col min="35" max="37" width="3.6640625" style="2" hidden="1" customWidth="1"/>
    <col min="38" max="38" width="17.33203125" style="2" hidden="1" customWidth="1"/>
    <col min="39" max="41" width="3.6640625" style="2" hidden="1" customWidth="1"/>
    <col min="42" max="42" width="17.33203125" style="2" hidden="1" customWidth="1"/>
    <col min="43" max="45" width="3.6640625" style="2" hidden="1" customWidth="1"/>
    <col min="46" max="16384" width="17.33203125" style="2" hidden="1"/>
  </cols>
  <sheetData>
    <row r="1" spans="2:30" ht="7.95" customHeight="1"/>
    <row r="2" spans="2:30" ht="19.5" customHeight="1">
      <c r="B2" s="1424" t="s">
        <v>295</v>
      </c>
      <c r="C2" s="1349"/>
      <c r="D2" s="1349"/>
      <c r="E2" s="1349"/>
      <c r="F2" s="1349"/>
      <c r="G2" s="1349"/>
      <c r="H2" s="1349"/>
      <c r="I2" s="1349"/>
      <c r="J2" s="1349"/>
      <c r="K2" s="1349"/>
      <c r="L2" s="1349"/>
      <c r="M2" s="1349"/>
      <c r="N2" s="1349"/>
      <c r="O2" s="1349"/>
      <c r="P2" s="1349"/>
      <c r="Q2" s="1349"/>
      <c r="R2" s="1349"/>
      <c r="S2" s="1349"/>
      <c r="T2" s="1350"/>
      <c r="U2" s="1"/>
      <c r="V2" s="1"/>
      <c r="W2" s="1"/>
      <c r="X2" s="1"/>
      <c r="Y2" s="1"/>
      <c r="Z2" s="1"/>
      <c r="AA2" s="1"/>
      <c r="AB2" s="1"/>
      <c r="AC2" s="1"/>
    </row>
    <row r="3" spans="2:30" ht="19.5" customHeight="1">
      <c r="B3" s="146"/>
      <c r="C3" s="92">
        <v>13</v>
      </c>
      <c r="D3" s="1425" t="s">
        <v>296</v>
      </c>
      <c r="E3" s="1425"/>
      <c r="F3" s="1425"/>
      <c r="G3" s="1425"/>
      <c r="H3" s="1425"/>
      <c r="I3" s="1425"/>
      <c r="J3" s="1425"/>
      <c r="K3" s="1425"/>
      <c r="L3" s="1425"/>
      <c r="M3" s="1425"/>
      <c r="N3" s="1425"/>
      <c r="O3" s="1425"/>
      <c r="P3" s="1425"/>
      <c r="Q3" s="1425"/>
      <c r="R3" s="45"/>
      <c r="S3" s="103" t="s">
        <v>169</v>
      </c>
      <c r="T3" s="96"/>
      <c r="U3" s="1"/>
      <c r="V3" s="1"/>
      <c r="W3" s="1"/>
      <c r="X3" s="1"/>
      <c r="Y3" s="1"/>
      <c r="Z3" s="1"/>
      <c r="AA3" s="1" t="s">
        <v>151</v>
      </c>
      <c r="AB3" s="1"/>
      <c r="AC3" s="1"/>
      <c r="AD3" s="2" t="s">
        <v>297</v>
      </c>
    </row>
    <row r="4" spans="2:30" ht="3.6" customHeight="1">
      <c r="B4" s="147"/>
      <c r="C4" s="94"/>
      <c r="D4" s="1425"/>
      <c r="E4" s="1425"/>
      <c r="F4" s="1425"/>
      <c r="G4" s="1425"/>
      <c r="H4" s="1425"/>
      <c r="I4" s="1425"/>
      <c r="J4" s="1425"/>
      <c r="K4" s="1425"/>
      <c r="L4" s="1425"/>
      <c r="M4" s="1425"/>
      <c r="N4" s="1425"/>
      <c r="O4" s="1425"/>
      <c r="P4" s="1425"/>
      <c r="Q4" s="1425"/>
      <c r="R4" s="45"/>
      <c r="S4" s="94"/>
      <c r="T4" s="96"/>
      <c r="U4" s="1"/>
      <c r="V4" s="1"/>
      <c r="W4" s="1"/>
      <c r="X4" s="1"/>
      <c r="Y4" s="1"/>
      <c r="Z4" s="1"/>
      <c r="AA4" s="1" t="s">
        <v>121</v>
      </c>
      <c r="AB4" s="1"/>
      <c r="AC4" s="1"/>
      <c r="AD4" s="2" t="s">
        <v>298</v>
      </c>
    </row>
    <row r="5" spans="2:30" ht="6" customHeight="1">
      <c r="B5" s="147"/>
      <c r="C5" s="94"/>
      <c r="D5" s="94"/>
      <c r="E5" s="94"/>
      <c r="F5" s="94"/>
      <c r="G5" s="94"/>
      <c r="H5" s="94"/>
      <c r="I5" s="94"/>
      <c r="J5" s="94"/>
      <c r="K5" s="94"/>
      <c r="L5" s="94"/>
      <c r="M5" s="94"/>
      <c r="N5" s="94"/>
      <c r="O5" s="94"/>
      <c r="P5" s="94"/>
      <c r="R5" s="94"/>
      <c r="S5" s="94"/>
      <c r="T5" s="96"/>
      <c r="U5" s="1"/>
      <c r="V5" s="1"/>
      <c r="W5" s="1"/>
      <c r="X5" s="1"/>
      <c r="Y5" s="1"/>
      <c r="Z5" s="1"/>
      <c r="AA5" s="1"/>
      <c r="AB5" s="1"/>
      <c r="AC5" s="1"/>
    </row>
    <row r="6" spans="2:30" ht="18.45" customHeight="1">
      <c r="B6" s="147"/>
      <c r="C6" s="1337" t="s">
        <v>225</v>
      </c>
      <c r="D6" s="1338"/>
      <c r="E6" s="1338"/>
      <c r="F6" s="1338"/>
      <c r="G6" s="1338"/>
      <c r="H6" s="1338"/>
      <c r="I6" s="1338"/>
      <c r="J6" s="1338"/>
      <c r="K6" s="1338"/>
      <c r="L6" s="1347"/>
      <c r="M6" s="1337" t="s">
        <v>226</v>
      </c>
      <c r="N6" s="1338"/>
      <c r="O6" s="1347"/>
      <c r="P6" s="1008" t="s">
        <v>299</v>
      </c>
      <c r="Q6" s="1008" t="s">
        <v>300</v>
      </c>
      <c r="R6" s="1008" t="s">
        <v>301</v>
      </c>
      <c r="S6" s="1008" t="s">
        <v>302</v>
      </c>
      <c r="T6" s="96"/>
      <c r="U6" s="1"/>
      <c r="V6" s="1"/>
      <c r="W6" s="1"/>
      <c r="X6" s="1"/>
      <c r="Y6" s="1"/>
      <c r="Z6" s="1"/>
      <c r="AA6" s="1"/>
      <c r="AB6" s="1"/>
      <c r="AC6" s="1"/>
    </row>
    <row r="7" spans="2:30" ht="18.45" customHeight="1">
      <c r="B7" s="147"/>
      <c r="C7" s="1341" t="s">
        <v>303</v>
      </c>
      <c r="D7" s="1342"/>
      <c r="E7" s="1342"/>
      <c r="F7" s="1342"/>
      <c r="G7" s="1342"/>
      <c r="H7" s="1342"/>
      <c r="I7" s="1342"/>
      <c r="J7" s="1342"/>
      <c r="K7" s="1342"/>
      <c r="L7" s="1345"/>
      <c r="M7" s="1423" t="s">
        <v>304</v>
      </c>
      <c r="N7" s="1329"/>
      <c r="O7" s="1330"/>
      <c r="P7" s="1009"/>
      <c r="Q7" s="1009"/>
      <c r="R7" s="1010"/>
      <c r="S7" s="1010"/>
      <c r="T7" s="96"/>
      <c r="U7" s="1"/>
      <c r="V7" s="1"/>
      <c r="W7" s="1"/>
      <c r="X7" s="1"/>
      <c r="Y7" s="1"/>
      <c r="Z7" s="1"/>
      <c r="AA7" s="1"/>
      <c r="AB7" s="1"/>
      <c r="AC7" s="1"/>
    </row>
    <row r="8" spans="2:30" ht="18.45" customHeight="1">
      <c r="B8" s="147"/>
      <c r="C8" s="1341" t="s">
        <v>305</v>
      </c>
      <c r="D8" s="1342"/>
      <c r="E8" s="1342"/>
      <c r="F8" s="1342"/>
      <c r="G8" s="1342"/>
      <c r="H8" s="1342"/>
      <c r="I8" s="1342"/>
      <c r="J8" s="1342"/>
      <c r="K8" s="1342"/>
      <c r="L8" s="1345"/>
      <c r="M8" s="1423" t="s">
        <v>304</v>
      </c>
      <c r="N8" s="1329"/>
      <c r="O8" s="1330"/>
      <c r="P8" s="1009"/>
      <c r="Q8" s="1009"/>
      <c r="R8" s="1010"/>
      <c r="S8" s="1010"/>
      <c r="T8" s="96"/>
      <c r="U8" s="1"/>
      <c r="V8" s="1"/>
      <c r="W8" s="1"/>
      <c r="X8" s="1"/>
      <c r="Y8" s="1"/>
      <c r="Z8" s="1"/>
      <c r="AA8" s="1"/>
      <c r="AB8" s="1"/>
      <c r="AC8" s="1"/>
    </row>
    <row r="9" spans="2:30" ht="18.45" customHeight="1">
      <c r="B9" s="147"/>
      <c r="C9" s="1341" t="s">
        <v>306</v>
      </c>
      <c r="D9" s="1342"/>
      <c r="E9" s="1342"/>
      <c r="F9" s="1342"/>
      <c r="G9" s="1342"/>
      <c r="H9" s="1342"/>
      <c r="I9" s="1342"/>
      <c r="J9" s="1342"/>
      <c r="K9" s="1342"/>
      <c r="L9" s="1345"/>
      <c r="M9" s="1328" t="s">
        <v>307</v>
      </c>
      <c r="N9" s="1329"/>
      <c r="O9" s="1330"/>
      <c r="P9" s="757"/>
      <c r="Q9" s="757"/>
      <c r="R9" s="1007"/>
      <c r="S9" s="1007"/>
      <c r="T9" s="96"/>
      <c r="U9" s="1"/>
      <c r="V9" s="1"/>
      <c r="X9" s="1"/>
      <c r="Y9" s="1"/>
      <c r="Z9" s="1"/>
      <c r="AA9" s="1"/>
      <c r="AB9" s="1"/>
      <c r="AC9" s="1"/>
    </row>
    <row r="10" spans="2:30" ht="18.45" customHeight="1">
      <c r="B10" s="147"/>
      <c r="C10" s="1341" t="s">
        <v>308</v>
      </c>
      <c r="D10" s="1342"/>
      <c r="E10" s="1342"/>
      <c r="F10" s="1342"/>
      <c r="G10" s="1342"/>
      <c r="H10" s="1342"/>
      <c r="I10" s="1342"/>
      <c r="J10" s="1342"/>
      <c r="K10" s="1342"/>
      <c r="L10" s="1345"/>
      <c r="M10" s="1423" t="s">
        <v>304</v>
      </c>
      <c r="N10" s="1329"/>
      <c r="O10" s="1330"/>
      <c r="P10" s="757"/>
      <c r="Q10" s="757"/>
      <c r="R10" s="1007"/>
      <c r="S10" s="1007"/>
      <c r="T10" s="96"/>
      <c r="U10" s="1"/>
      <c r="V10" s="1"/>
      <c r="W10" s="1"/>
      <c r="X10" s="1"/>
      <c r="Y10" s="1"/>
      <c r="Z10" s="1"/>
      <c r="AA10" s="1"/>
      <c r="AB10" s="1"/>
      <c r="AC10" s="1"/>
    </row>
    <row r="11" spans="2:30" ht="18.45" customHeight="1">
      <c r="B11" s="147"/>
      <c r="C11" s="1341" t="s">
        <v>309</v>
      </c>
      <c r="D11" s="1342"/>
      <c r="E11" s="1342"/>
      <c r="F11" s="1342"/>
      <c r="G11" s="1342"/>
      <c r="H11" s="1342"/>
      <c r="I11" s="1342"/>
      <c r="J11" s="1342"/>
      <c r="K11" s="1342"/>
      <c r="L11" s="1345"/>
      <c r="M11" s="1328" t="s">
        <v>310</v>
      </c>
      <c r="N11" s="1338"/>
      <c r="O11" s="1276"/>
      <c r="P11" s="757"/>
      <c r="Q11" s="757"/>
      <c r="R11" s="1007"/>
      <c r="S11" s="1007"/>
      <c r="T11" s="96"/>
      <c r="V11" s="1"/>
      <c r="W11" s="1"/>
      <c r="X11" s="1"/>
      <c r="Y11" s="1"/>
      <c r="Z11" s="1"/>
      <c r="AA11" s="1"/>
      <c r="AB11" s="1"/>
      <c r="AC11" s="1"/>
    </row>
    <row r="12" spans="2:30" ht="18.45" customHeight="1">
      <c r="B12" s="147"/>
      <c r="C12" s="1341" t="s">
        <v>311</v>
      </c>
      <c r="D12" s="1342"/>
      <c r="E12" s="1342"/>
      <c r="F12" s="1342"/>
      <c r="G12" s="1342"/>
      <c r="H12" s="1342"/>
      <c r="I12" s="1342"/>
      <c r="J12" s="1342"/>
      <c r="K12" s="1342"/>
      <c r="L12" s="1345"/>
      <c r="M12" s="1328" t="s">
        <v>312</v>
      </c>
      <c r="N12" s="1338"/>
      <c r="O12" s="1276"/>
      <c r="P12" s="757"/>
      <c r="Q12" s="757"/>
      <c r="R12" s="1007"/>
      <c r="S12" s="1007"/>
      <c r="T12" s="96"/>
      <c r="V12" s="1"/>
      <c r="W12" s="1"/>
      <c r="X12" s="1"/>
      <c r="Y12" s="1"/>
      <c r="Z12" s="1"/>
      <c r="AA12" s="1"/>
      <c r="AB12" s="1"/>
      <c r="AC12" s="1"/>
    </row>
    <row r="13" spans="2:30" ht="18.45" customHeight="1">
      <c r="B13" s="147"/>
      <c r="C13" s="1341" t="s">
        <v>313</v>
      </c>
      <c r="D13" s="1342"/>
      <c r="E13" s="1342"/>
      <c r="F13" s="1342"/>
      <c r="G13" s="1342"/>
      <c r="H13" s="1342"/>
      <c r="I13" s="1342"/>
      <c r="J13" s="1342"/>
      <c r="K13" s="1342"/>
      <c r="L13" s="1345"/>
      <c r="M13" s="1328" t="s">
        <v>314</v>
      </c>
      <c r="N13" s="1338"/>
      <c r="O13" s="1347"/>
      <c r="P13" s="757"/>
      <c r="Q13" s="757"/>
      <c r="R13" s="1007"/>
      <c r="S13" s="1007"/>
      <c r="T13" s="96"/>
      <c r="V13" s="1"/>
      <c r="W13" s="1"/>
      <c r="X13" s="1"/>
      <c r="Y13" s="1"/>
      <c r="Z13" s="1"/>
      <c r="AA13" s="1"/>
      <c r="AB13" s="1"/>
      <c r="AC13" s="1"/>
    </row>
    <row r="14" spans="2:30" ht="18.45" customHeight="1">
      <c r="B14" s="147"/>
      <c r="C14" s="1341" t="s">
        <v>315</v>
      </c>
      <c r="D14" s="1342"/>
      <c r="E14" s="1342"/>
      <c r="F14" s="1342"/>
      <c r="G14" s="1342"/>
      <c r="H14" s="1342"/>
      <c r="I14" s="1342"/>
      <c r="J14" s="1342"/>
      <c r="K14" s="1342"/>
      <c r="L14" s="1345"/>
      <c r="M14" s="1328" t="s">
        <v>316</v>
      </c>
      <c r="N14" s="1338"/>
      <c r="O14" s="1276"/>
      <c r="P14" s="757"/>
      <c r="Q14" s="757"/>
      <c r="R14" s="1007"/>
      <c r="S14" s="1007"/>
      <c r="T14" s="96"/>
      <c r="V14" s="1"/>
      <c r="W14" s="1"/>
      <c r="X14" s="1"/>
      <c r="Y14" s="1"/>
      <c r="Z14" s="1"/>
      <c r="AA14" s="1"/>
      <c r="AB14" s="1"/>
      <c r="AC14" s="1"/>
    </row>
    <row r="15" spans="2:30" ht="18.45" customHeight="1">
      <c r="B15" s="147"/>
      <c r="C15" s="758" t="s">
        <v>317</v>
      </c>
      <c r="D15" s="759"/>
      <c r="E15" s="759"/>
      <c r="F15" s="759"/>
      <c r="G15" s="759"/>
      <c r="H15" s="759"/>
      <c r="I15" s="759"/>
      <c r="J15" s="759"/>
      <c r="K15" s="759"/>
      <c r="L15" s="760"/>
      <c r="M15" s="1364"/>
      <c r="N15" s="1365"/>
      <c r="O15" s="163" t="s">
        <v>318</v>
      </c>
      <c r="P15" s="757"/>
      <c r="Q15" s="757"/>
      <c r="R15" s="1007"/>
      <c r="S15" s="1007"/>
      <c r="T15" s="96"/>
      <c r="U15" s="1"/>
      <c r="V15" s="1"/>
      <c r="W15" s="1"/>
      <c r="X15" s="1"/>
      <c r="Y15" s="1"/>
      <c r="Z15" s="1"/>
      <c r="AA15" s="1"/>
      <c r="AB15" s="1"/>
      <c r="AC15" s="1"/>
    </row>
    <row r="16" spans="2:30" ht="18.45" customHeight="1">
      <c r="B16" s="147"/>
      <c r="C16" s="758" t="s">
        <v>319</v>
      </c>
      <c r="D16" s="759"/>
      <c r="E16" s="759"/>
      <c r="F16" s="759"/>
      <c r="G16" s="759"/>
      <c r="H16" s="759"/>
      <c r="I16" s="759"/>
      <c r="J16" s="759"/>
      <c r="K16" s="759"/>
      <c r="L16" s="760"/>
      <c r="M16" s="1364"/>
      <c r="N16" s="1365"/>
      <c r="O16" s="163" t="s">
        <v>318</v>
      </c>
      <c r="P16" s="757"/>
      <c r="Q16" s="757"/>
      <c r="R16" s="1007"/>
      <c r="S16" s="1007"/>
      <c r="T16" s="96"/>
      <c r="V16" s="1"/>
      <c r="W16" s="1"/>
      <c r="X16" s="1"/>
      <c r="Y16" s="1"/>
      <c r="Z16" s="1"/>
      <c r="AA16" s="1"/>
      <c r="AB16" s="1"/>
      <c r="AC16" s="1"/>
    </row>
    <row r="17" spans="2:29" ht="18.45" customHeight="1">
      <c r="B17" s="147"/>
      <c r="C17" s="1341" t="s">
        <v>320</v>
      </c>
      <c r="D17" s="1342"/>
      <c r="E17" s="1342"/>
      <c r="F17" s="1342"/>
      <c r="G17" s="1342"/>
      <c r="H17" s="1342"/>
      <c r="I17" s="1342"/>
      <c r="J17" s="1342"/>
      <c r="K17" s="1342"/>
      <c r="L17" s="1345"/>
      <c r="M17" s="1364"/>
      <c r="N17" s="1365"/>
      <c r="O17" s="163" t="s">
        <v>321</v>
      </c>
      <c r="P17" s="1009"/>
      <c r="Q17" s="1009"/>
      <c r="R17" s="1010"/>
      <c r="S17" s="1010"/>
      <c r="T17" s="96"/>
      <c r="U17" s="1"/>
      <c r="V17" s="1"/>
      <c r="W17" s="1"/>
      <c r="X17" s="1"/>
      <c r="Y17" s="1"/>
      <c r="Z17" s="1"/>
      <c r="AA17" s="1"/>
      <c r="AB17" s="1"/>
      <c r="AC17" s="1"/>
    </row>
    <row r="18" spans="2:29" ht="18.45" customHeight="1">
      <c r="B18" s="147"/>
      <c r="C18" s="1341" t="s">
        <v>322</v>
      </c>
      <c r="D18" s="1342"/>
      <c r="E18" s="1342"/>
      <c r="F18" s="1342"/>
      <c r="G18" s="1342"/>
      <c r="H18" s="1342"/>
      <c r="I18" s="1342"/>
      <c r="J18" s="1342"/>
      <c r="K18" s="1342"/>
      <c r="L18" s="1345"/>
      <c r="M18" s="1328" t="s">
        <v>323</v>
      </c>
      <c r="N18" s="1329"/>
      <c r="O18" s="1330"/>
      <c r="P18" s="757"/>
      <c r="Q18" s="757"/>
      <c r="R18" s="1007"/>
      <c r="S18" s="1007"/>
      <c r="T18" s="96"/>
      <c r="U18" s="1"/>
      <c r="V18" s="1"/>
      <c r="X18" s="1"/>
      <c r="Y18" s="1"/>
      <c r="Z18" s="1"/>
      <c r="AA18" s="1"/>
      <c r="AB18" s="1"/>
      <c r="AC18" s="1"/>
    </row>
    <row r="19" spans="2:29" ht="18.45" customHeight="1">
      <c r="B19" s="147"/>
      <c r="C19" s="1341" t="s">
        <v>324</v>
      </c>
      <c r="D19" s="1342"/>
      <c r="E19" s="1342"/>
      <c r="F19" s="1342"/>
      <c r="G19" s="1342"/>
      <c r="H19" s="1342"/>
      <c r="I19" s="1342"/>
      <c r="J19" s="1342"/>
      <c r="K19" s="1342"/>
      <c r="L19" s="1345"/>
      <c r="M19" s="1328" t="s">
        <v>236</v>
      </c>
      <c r="N19" s="1338"/>
      <c r="O19" s="1347"/>
      <c r="P19" s="757"/>
      <c r="Q19" s="757"/>
      <c r="R19" s="1007"/>
      <c r="S19" s="1007"/>
      <c r="T19" s="96"/>
      <c r="U19" s="1"/>
      <c r="V19" s="1"/>
      <c r="W19" s="1"/>
      <c r="X19" s="1"/>
      <c r="Y19" s="1"/>
      <c r="Z19" s="1"/>
      <c r="AA19" s="1"/>
      <c r="AB19" s="1"/>
      <c r="AC19" s="1"/>
    </row>
    <row r="20" spans="2:29" ht="18.45" customHeight="1">
      <c r="B20" s="147"/>
      <c r="C20" s="1341" t="s">
        <v>325</v>
      </c>
      <c r="D20" s="1342"/>
      <c r="E20" s="1342"/>
      <c r="F20" s="1342"/>
      <c r="G20" s="1342"/>
      <c r="H20" s="1342"/>
      <c r="I20" s="1342"/>
      <c r="J20" s="1342"/>
      <c r="K20" s="1342"/>
      <c r="L20" s="1345"/>
      <c r="M20" s="1328" t="s">
        <v>236</v>
      </c>
      <c r="N20" s="1338"/>
      <c r="O20" s="1347"/>
      <c r="P20" s="757"/>
      <c r="Q20" s="757"/>
      <c r="R20" s="1007"/>
      <c r="S20" s="1007"/>
      <c r="T20" s="96"/>
      <c r="V20" s="1"/>
      <c r="W20" s="1"/>
      <c r="X20" s="1"/>
      <c r="Y20" s="1"/>
      <c r="Z20" s="1"/>
      <c r="AA20" s="1"/>
      <c r="AB20" s="1"/>
      <c r="AC20" s="1"/>
    </row>
    <row r="21" spans="2:29" ht="18.45" customHeight="1">
      <c r="B21" s="147"/>
      <c r="C21" s="1341" t="s">
        <v>326</v>
      </c>
      <c r="D21" s="1342"/>
      <c r="E21" s="1342"/>
      <c r="F21" s="1342"/>
      <c r="G21" s="1342"/>
      <c r="H21" s="1342"/>
      <c r="I21" s="1342"/>
      <c r="J21" s="1342"/>
      <c r="K21" s="1342"/>
      <c r="L21" s="1345"/>
      <c r="M21" s="1328" t="s">
        <v>236</v>
      </c>
      <c r="N21" s="1338"/>
      <c r="O21" s="1347"/>
      <c r="P21" s="757"/>
      <c r="Q21" s="757"/>
      <c r="R21" s="1007"/>
      <c r="S21" s="1007"/>
      <c r="T21" s="96"/>
      <c r="U21" s="1"/>
      <c r="V21" s="1"/>
      <c r="W21" s="1"/>
      <c r="X21" s="1"/>
      <c r="Y21" s="1"/>
      <c r="Z21" s="1"/>
      <c r="AA21" s="1"/>
      <c r="AB21" s="1"/>
      <c r="AC21" s="1"/>
    </row>
    <row r="22" spans="2:29" ht="18.45" hidden="1" customHeight="1">
      <c r="B22" s="147"/>
      <c r="C22" s="1341" t="s">
        <v>327</v>
      </c>
      <c r="D22" s="1342"/>
      <c r="E22" s="1342"/>
      <c r="F22" s="1342"/>
      <c r="G22" s="1342"/>
      <c r="H22" s="1342"/>
      <c r="I22" s="1342"/>
      <c r="J22" s="1342"/>
      <c r="K22" s="1342"/>
      <c r="L22" s="1345"/>
      <c r="M22" s="1328" t="s">
        <v>236</v>
      </c>
      <c r="N22" s="1338"/>
      <c r="O22" s="1347"/>
      <c r="P22" s="757"/>
      <c r="Q22" s="757"/>
      <c r="R22" s="1007"/>
      <c r="S22" s="1007"/>
      <c r="T22" s="96"/>
      <c r="U22" s="1"/>
      <c r="V22" s="1"/>
      <c r="W22" s="1"/>
      <c r="X22" s="1"/>
      <c r="Y22" s="1"/>
      <c r="Z22" s="1"/>
      <c r="AA22" s="1"/>
      <c r="AB22" s="1"/>
      <c r="AC22" s="1"/>
    </row>
    <row r="23" spans="2:29" ht="18.45" customHeight="1">
      <c r="B23" s="147"/>
      <c r="C23" s="1356" t="s">
        <v>328</v>
      </c>
      <c r="D23" s="1273"/>
      <c r="E23" s="1276"/>
      <c r="F23" s="149" t="s">
        <v>136</v>
      </c>
      <c r="G23" s="122"/>
      <c r="H23" s="122"/>
      <c r="I23" s="122"/>
      <c r="J23" s="122"/>
      <c r="K23" s="122"/>
      <c r="L23" s="122"/>
      <c r="M23" s="1328" t="s">
        <v>240</v>
      </c>
      <c r="N23" s="1338"/>
      <c r="O23" s="1347"/>
      <c r="P23" s="1011"/>
      <c r="Q23" s="1011"/>
      <c r="R23" s="1011"/>
      <c r="S23" s="1011"/>
      <c r="T23" s="96"/>
      <c r="U23" s="1"/>
      <c r="V23" s="1"/>
      <c r="W23" s="1"/>
      <c r="X23" s="1"/>
      <c r="Y23" s="1"/>
      <c r="Z23" s="1"/>
      <c r="AA23" s="1"/>
      <c r="AB23" s="1"/>
      <c r="AC23" s="1"/>
    </row>
    <row r="24" spans="2:29" ht="18.45" customHeight="1">
      <c r="B24" s="147"/>
      <c r="C24" s="1359"/>
      <c r="D24" s="1275"/>
      <c r="E24" s="1277"/>
      <c r="F24" s="149" t="s">
        <v>263</v>
      </c>
      <c r="G24" s="122"/>
      <c r="H24" s="122"/>
      <c r="I24" s="122"/>
      <c r="J24" s="122"/>
      <c r="K24" s="122"/>
      <c r="L24" s="122"/>
      <c r="M24" s="1328" t="s">
        <v>242</v>
      </c>
      <c r="N24" s="1338"/>
      <c r="O24" s="1347"/>
      <c r="P24" s="1011"/>
      <c r="Q24" s="1011"/>
      <c r="R24" s="1011"/>
      <c r="S24" s="1011"/>
      <c r="T24" s="96"/>
      <c r="U24" s="1"/>
      <c r="V24" s="1"/>
      <c r="W24" s="1"/>
      <c r="X24" s="1"/>
      <c r="Y24" s="1"/>
      <c r="Z24" s="1"/>
      <c r="AA24" s="1"/>
      <c r="AB24" s="1"/>
      <c r="AC24" s="1"/>
    </row>
    <row r="25" spans="2:29" ht="18.45" customHeight="1">
      <c r="B25" s="147"/>
      <c r="C25" s="1274"/>
      <c r="D25" s="1377"/>
      <c r="E25" s="1277"/>
      <c r="F25" s="149" t="s">
        <v>138</v>
      </c>
      <c r="G25" s="122"/>
      <c r="H25" s="122"/>
      <c r="I25" s="122"/>
      <c r="J25" s="122"/>
      <c r="K25" s="122"/>
      <c r="L25" s="122"/>
      <c r="M25" s="1328" t="s">
        <v>240</v>
      </c>
      <c r="N25" s="1338"/>
      <c r="O25" s="1347"/>
      <c r="P25" s="1011"/>
      <c r="Q25" s="1011"/>
      <c r="R25" s="1011"/>
      <c r="S25" s="1011"/>
      <c r="T25" s="96"/>
      <c r="U25" s="1"/>
      <c r="V25" s="1"/>
      <c r="W25" s="1"/>
      <c r="X25" s="1"/>
      <c r="Y25" s="1"/>
      <c r="Z25" s="1"/>
      <c r="AA25" s="1"/>
      <c r="AB25" s="1"/>
      <c r="AC25" s="1"/>
    </row>
    <row r="26" spans="2:29" ht="18.45" customHeight="1">
      <c r="B26" s="147"/>
      <c r="C26" s="1274"/>
      <c r="D26" s="1275"/>
      <c r="E26" s="1277"/>
      <c r="F26" s="150" t="s">
        <v>140</v>
      </c>
      <c r="G26" s="126"/>
      <c r="H26" s="126"/>
      <c r="I26" s="126"/>
      <c r="J26" s="126"/>
      <c r="K26" s="126"/>
      <c r="L26" s="126"/>
      <c r="M26" s="1328" t="s">
        <v>240</v>
      </c>
      <c r="N26" s="1338"/>
      <c r="O26" s="1347"/>
      <c r="P26" s="1011"/>
      <c r="Q26" s="1011"/>
      <c r="R26" s="1011"/>
      <c r="S26" s="1011"/>
      <c r="T26" s="96"/>
      <c r="U26" s="1"/>
      <c r="V26" s="1"/>
      <c r="W26" s="1"/>
      <c r="X26" s="1"/>
      <c r="Y26" s="1"/>
      <c r="Z26" s="1"/>
      <c r="AA26" s="1"/>
      <c r="AB26" s="1"/>
      <c r="AC26" s="1"/>
    </row>
    <row r="27" spans="2:29" ht="18.45" customHeight="1">
      <c r="B27" s="147"/>
      <c r="C27" s="1322" t="s">
        <v>243</v>
      </c>
      <c r="D27" s="1351"/>
      <c r="E27" s="151" t="s">
        <v>244</v>
      </c>
      <c r="F27" s="131"/>
      <c r="G27" s="130"/>
      <c r="H27" s="130"/>
      <c r="I27" s="130"/>
      <c r="J27" s="130"/>
      <c r="K27" s="130"/>
      <c r="L27" s="132"/>
      <c r="M27" s="1388" t="s">
        <v>245</v>
      </c>
      <c r="N27" s="1273"/>
      <c r="O27" s="1276"/>
      <c r="P27" s="1000"/>
      <c r="Q27" s="1000"/>
      <c r="R27" s="222"/>
      <c r="S27" s="222"/>
      <c r="T27" s="96"/>
      <c r="U27" s="1"/>
      <c r="V27" s="1"/>
      <c r="W27" s="1"/>
      <c r="X27" s="1"/>
      <c r="Y27" s="1"/>
      <c r="Z27" s="1"/>
      <c r="AA27" s="1"/>
      <c r="AB27" s="1"/>
      <c r="AC27" s="1"/>
    </row>
    <row r="28" spans="2:29" ht="18.45" customHeight="1">
      <c r="B28" s="147"/>
      <c r="C28" s="1324"/>
      <c r="D28" s="1352"/>
      <c r="E28" s="151" t="s">
        <v>246</v>
      </c>
      <c r="F28" s="119"/>
      <c r="G28" s="141"/>
      <c r="H28" s="141"/>
      <c r="I28" s="141"/>
      <c r="J28" s="141"/>
      <c r="K28" s="141"/>
      <c r="L28" s="141"/>
      <c r="M28" s="1380" t="s">
        <v>245</v>
      </c>
      <c r="N28" s="1268"/>
      <c r="O28" s="1268"/>
      <c r="P28" s="1001"/>
      <c r="Q28" s="1001"/>
      <c r="R28" s="222"/>
      <c r="S28" s="222"/>
      <c r="T28" s="96"/>
      <c r="U28" s="1"/>
      <c r="V28" s="1"/>
      <c r="W28" s="1"/>
      <c r="X28" s="1"/>
      <c r="Y28" s="1"/>
      <c r="Z28" s="1"/>
      <c r="AA28" s="1"/>
      <c r="AB28" s="1"/>
      <c r="AC28" s="1"/>
    </row>
    <row r="29" spans="2:29" ht="18.45" customHeight="1">
      <c r="B29" s="147"/>
      <c r="C29" s="1324"/>
      <c r="D29" s="1352"/>
      <c r="E29" s="151" t="s">
        <v>247</v>
      </c>
      <c r="F29" s="119"/>
      <c r="G29" s="122"/>
      <c r="H29" s="122"/>
      <c r="I29" s="122"/>
      <c r="J29" s="122"/>
      <c r="K29" s="122"/>
      <c r="L29" s="122"/>
      <c r="M29" s="1380" t="s">
        <v>245</v>
      </c>
      <c r="N29" s="1268"/>
      <c r="O29" s="1268"/>
      <c r="P29" s="1001"/>
      <c r="Q29" s="1001"/>
      <c r="R29" s="222"/>
      <c r="S29" s="222"/>
      <c r="T29" s="96"/>
      <c r="U29" s="1"/>
      <c r="V29" s="1"/>
      <c r="W29" s="1"/>
      <c r="X29" s="1"/>
      <c r="Y29" s="1"/>
      <c r="Z29" s="1"/>
      <c r="AA29" s="1"/>
      <c r="AB29" s="1"/>
      <c r="AC29" s="1"/>
    </row>
    <row r="30" spans="2:29" ht="18.45" customHeight="1">
      <c r="B30" s="147"/>
      <c r="C30" s="1324"/>
      <c r="D30" s="1352"/>
      <c r="E30" s="151" t="s">
        <v>248</v>
      </c>
      <c r="F30" s="119"/>
      <c r="G30" s="122"/>
      <c r="H30" s="122"/>
      <c r="I30" s="122"/>
      <c r="J30" s="122"/>
      <c r="K30" s="122"/>
      <c r="L30" s="122"/>
      <c r="M30" s="1370" t="s">
        <v>217</v>
      </c>
      <c r="N30" s="1371"/>
      <c r="O30" s="1389"/>
      <c r="P30" s="757"/>
      <c r="Q30" s="757"/>
      <c r="R30" s="1007"/>
      <c r="S30" s="1007"/>
      <c r="T30" s="96"/>
      <c r="U30" s="1"/>
      <c r="V30" s="1"/>
      <c r="W30" s="1"/>
      <c r="X30" s="1"/>
      <c r="Y30" s="1"/>
      <c r="Z30" s="1"/>
      <c r="AA30" s="1"/>
      <c r="AB30" s="1"/>
      <c r="AC30" s="1"/>
    </row>
    <row r="31" spans="2:29" ht="18.45" customHeight="1">
      <c r="B31" s="147"/>
      <c r="C31" s="1324"/>
      <c r="D31" s="1352"/>
      <c r="E31" s="151" t="s">
        <v>249</v>
      </c>
      <c r="F31" s="119"/>
      <c r="G31" s="122"/>
      <c r="H31" s="122"/>
      <c r="I31" s="122"/>
      <c r="J31" s="122"/>
      <c r="K31" s="122"/>
      <c r="L31" s="122"/>
      <c r="M31" s="1328" t="s">
        <v>217</v>
      </c>
      <c r="N31" s="1338"/>
      <c r="O31" s="1347"/>
      <c r="P31" s="757"/>
      <c r="Q31" s="757"/>
      <c r="R31" s="1007"/>
      <c r="S31" s="1007"/>
      <c r="T31" s="96"/>
      <c r="U31" s="1"/>
      <c r="V31" s="1"/>
      <c r="W31" s="1"/>
      <c r="X31" s="1"/>
      <c r="Y31" s="1"/>
      <c r="Z31" s="1"/>
      <c r="AA31" s="1"/>
      <c r="AB31" s="1"/>
      <c r="AC31" s="1"/>
    </row>
    <row r="32" spans="2:29" ht="18.45" customHeight="1">
      <c r="B32" s="147"/>
      <c r="C32" s="1324"/>
      <c r="D32" s="1352"/>
      <c r="E32" s="151" t="s">
        <v>250</v>
      </c>
      <c r="F32" s="119"/>
      <c r="G32" s="122"/>
      <c r="H32" s="122"/>
      <c r="I32" s="122"/>
      <c r="J32" s="122"/>
      <c r="K32" s="122"/>
      <c r="L32" s="122"/>
      <c r="M32" s="1346" t="s">
        <v>217</v>
      </c>
      <c r="N32" s="1273"/>
      <c r="O32" s="1347"/>
      <c r="P32" s="757"/>
      <c r="Q32" s="757"/>
      <c r="R32" s="1007"/>
      <c r="S32" s="1007"/>
      <c r="T32" s="96"/>
      <c r="U32" s="1"/>
      <c r="V32" s="1"/>
      <c r="W32" s="1"/>
      <c r="X32" s="1"/>
      <c r="Y32" s="1"/>
      <c r="Z32" s="1"/>
      <c r="AA32" s="1"/>
      <c r="AB32" s="1"/>
      <c r="AC32" s="1"/>
    </row>
    <row r="33" spans="2:29" ht="18.45" customHeight="1">
      <c r="B33" s="147"/>
      <c r="C33" s="1324"/>
      <c r="D33" s="1352"/>
      <c r="E33" s="151" t="s">
        <v>251</v>
      </c>
      <c r="F33" s="119"/>
      <c r="G33" s="122"/>
      <c r="H33" s="122"/>
      <c r="I33" s="122"/>
      <c r="J33" s="122"/>
      <c r="K33" s="122"/>
      <c r="L33" s="122"/>
      <c r="M33" s="1240"/>
      <c r="N33" s="1243"/>
      <c r="O33" s="148" t="s">
        <v>268</v>
      </c>
      <c r="P33" s="757"/>
      <c r="Q33" s="757"/>
      <c r="R33" s="1007"/>
      <c r="S33" s="1007"/>
      <c r="T33" s="96"/>
      <c r="U33" s="1"/>
      <c r="V33" s="1"/>
      <c r="W33" s="1"/>
      <c r="X33" s="1"/>
      <c r="Y33" s="1"/>
      <c r="Z33" s="1"/>
      <c r="AA33" s="1"/>
      <c r="AB33" s="1"/>
      <c r="AC33" s="1"/>
    </row>
    <row r="34" spans="2:29" ht="18.45" customHeight="1">
      <c r="B34" s="147"/>
      <c r="C34" s="1324"/>
      <c r="D34" s="1352"/>
      <c r="E34" s="128" t="s">
        <v>253</v>
      </c>
      <c r="F34" s="119"/>
      <c r="G34" s="126"/>
      <c r="H34" s="126"/>
      <c r="I34" s="126"/>
      <c r="J34" s="126"/>
      <c r="K34" s="126"/>
      <c r="L34" s="126"/>
      <c r="M34" s="1240"/>
      <c r="N34" s="1243"/>
      <c r="O34" s="148" t="s">
        <v>268</v>
      </c>
      <c r="P34" s="757"/>
      <c r="Q34" s="757"/>
      <c r="R34" s="1007"/>
      <c r="S34" s="1007"/>
      <c r="T34" s="96"/>
      <c r="U34" s="1"/>
      <c r="V34" s="1"/>
      <c r="W34" s="1"/>
      <c r="X34" s="1"/>
      <c r="Y34" s="1"/>
      <c r="Z34" s="1"/>
      <c r="AA34" s="1"/>
      <c r="AB34" s="1"/>
      <c r="AC34" s="1"/>
    </row>
    <row r="35" spans="2:29" ht="18.45" customHeight="1">
      <c r="B35" s="147"/>
      <c r="C35" s="1324"/>
      <c r="D35" s="1352"/>
      <c r="E35" s="151" t="s">
        <v>254</v>
      </c>
      <c r="F35" s="131"/>
      <c r="G35" s="130"/>
      <c r="H35" s="130"/>
      <c r="I35" s="130"/>
      <c r="J35" s="130"/>
      <c r="K35" s="130"/>
      <c r="L35" s="132"/>
      <c r="M35" s="1240"/>
      <c r="N35" s="1243"/>
      <c r="O35" s="148" t="s">
        <v>268</v>
      </c>
      <c r="P35" s="757"/>
      <c r="Q35" s="757"/>
      <c r="R35" s="1007"/>
      <c r="S35" s="1007"/>
      <c r="T35" s="96"/>
      <c r="U35" s="1"/>
      <c r="V35" s="1"/>
      <c r="W35" s="1"/>
      <c r="X35" s="1"/>
      <c r="Y35" s="1"/>
      <c r="Z35" s="1"/>
      <c r="AA35" s="1"/>
      <c r="AB35" s="1"/>
      <c r="AC35" s="1"/>
    </row>
    <row r="36" spans="2:29" ht="18.45" hidden="1" customHeight="1">
      <c r="B36" s="147"/>
      <c r="C36" s="133" t="s">
        <v>255</v>
      </c>
      <c r="D36" s="130"/>
      <c r="E36" s="130"/>
      <c r="F36" s="130"/>
      <c r="G36" s="130"/>
      <c r="H36" s="130"/>
      <c r="I36" s="130"/>
      <c r="J36" s="130"/>
      <c r="K36" s="130"/>
      <c r="L36" s="130"/>
      <c r="M36" s="1390" t="s">
        <v>217</v>
      </c>
      <c r="N36" s="1391"/>
      <c r="O36" s="1392"/>
      <c r="P36" s="1013"/>
      <c r="Q36" s="1013"/>
      <c r="R36" s="1007"/>
      <c r="S36" s="1007"/>
      <c r="T36" s="96"/>
      <c r="U36" s="1"/>
      <c r="V36" s="1"/>
      <c r="W36" s="1"/>
      <c r="X36" s="1"/>
      <c r="Y36" s="1"/>
      <c r="Z36" s="1"/>
      <c r="AA36" s="1"/>
      <c r="AB36" s="1"/>
      <c r="AC36" s="1"/>
    </row>
    <row r="37" spans="2:29" ht="18.45" customHeight="1">
      <c r="B37" s="147"/>
      <c r="C37" s="1322" t="s">
        <v>329</v>
      </c>
      <c r="D37" s="1323"/>
      <c r="E37" s="152" t="s">
        <v>330</v>
      </c>
      <c r="F37" s="152"/>
      <c r="G37" s="152"/>
      <c r="H37" s="152"/>
      <c r="I37" s="152"/>
      <c r="J37" s="152"/>
      <c r="K37" s="152"/>
      <c r="L37" s="152"/>
      <c r="M37" s="1423" t="s">
        <v>304</v>
      </c>
      <c r="N37" s="1329"/>
      <c r="O37" s="1330"/>
      <c r="P37" s="757"/>
      <c r="Q37" s="757"/>
      <c r="R37" s="1007"/>
      <c r="S37" s="1007"/>
      <c r="T37" s="96"/>
      <c r="U37" s="1"/>
      <c r="V37" s="1"/>
      <c r="W37" s="1"/>
      <c r="X37" s="1"/>
      <c r="Y37" s="1"/>
      <c r="Z37" s="1"/>
      <c r="AA37" s="1"/>
      <c r="AB37" s="1"/>
      <c r="AC37" s="1"/>
    </row>
    <row r="38" spans="2:29" ht="18.45" customHeight="1">
      <c r="B38" s="147"/>
      <c r="C38" s="1324"/>
      <c r="D38" s="1325"/>
      <c r="E38" s="152" t="s">
        <v>331</v>
      </c>
      <c r="F38" s="149"/>
      <c r="G38" s="149"/>
      <c r="H38" s="149"/>
      <c r="I38" s="149"/>
      <c r="J38" s="149"/>
      <c r="K38" s="149"/>
      <c r="L38" s="149"/>
      <c r="M38" s="1423" t="s">
        <v>304</v>
      </c>
      <c r="N38" s="1329"/>
      <c r="O38" s="1330"/>
      <c r="P38" s="757"/>
      <c r="Q38" s="757"/>
      <c r="R38" s="1007"/>
      <c r="S38" s="1007"/>
      <c r="T38" s="96"/>
      <c r="U38" s="1"/>
      <c r="V38" s="1"/>
      <c r="W38" s="1"/>
      <c r="X38" s="1"/>
      <c r="Y38" s="1"/>
      <c r="Z38" s="1"/>
      <c r="AA38" s="1"/>
      <c r="AB38" s="1"/>
      <c r="AC38" s="1"/>
    </row>
    <row r="39" spans="2:29" ht="18.45" customHeight="1">
      <c r="B39" s="147"/>
      <c r="C39" s="1324"/>
      <c r="D39" s="1325"/>
      <c r="E39" s="152" t="s">
        <v>332</v>
      </c>
      <c r="F39" s="149"/>
      <c r="G39" s="149"/>
      <c r="H39" s="149"/>
      <c r="I39" s="149"/>
      <c r="J39" s="149"/>
      <c r="K39" s="149"/>
      <c r="L39" s="149"/>
      <c r="M39" s="1423" t="s">
        <v>304</v>
      </c>
      <c r="N39" s="1329"/>
      <c r="O39" s="1330"/>
      <c r="P39" s="757"/>
      <c r="Q39" s="757"/>
      <c r="R39" s="1007"/>
      <c r="S39" s="1007"/>
      <c r="T39" s="96"/>
      <c r="U39" s="1"/>
      <c r="V39" s="1"/>
      <c r="W39" s="1"/>
      <c r="X39" s="1"/>
      <c r="Y39" s="1"/>
      <c r="Z39" s="1"/>
      <c r="AA39" s="1"/>
      <c r="AB39" s="1"/>
      <c r="AC39" s="1"/>
    </row>
    <row r="40" spans="2:29" ht="18.45" customHeight="1">
      <c r="B40" s="147"/>
      <c r="C40" s="1324"/>
      <c r="D40" s="1325"/>
      <c r="E40" s="149" t="s">
        <v>333</v>
      </c>
      <c r="F40" s="149"/>
      <c r="G40" s="149"/>
      <c r="H40" s="149"/>
      <c r="I40" s="149"/>
      <c r="J40" s="149"/>
      <c r="K40" s="149"/>
      <c r="L40" s="149"/>
      <c r="M40" s="1394" t="s">
        <v>217</v>
      </c>
      <c r="N40" s="1338"/>
      <c r="O40" s="1395"/>
      <c r="P40" s="757"/>
      <c r="Q40" s="757"/>
      <c r="R40" s="1007"/>
      <c r="S40" s="1007"/>
      <c r="T40" s="96"/>
      <c r="U40" s="1"/>
      <c r="V40" s="1"/>
      <c r="W40" s="1"/>
      <c r="X40" s="1"/>
      <c r="Y40" s="1"/>
      <c r="Z40" s="1"/>
      <c r="AA40" s="1"/>
      <c r="AB40" s="1"/>
      <c r="AC40" s="1"/>
    </row>
    <row r="41" spans="2:29" ht="18.45" customHeight="1">
      <c r="B41" s="91"/>
      <c r="C41" s="1324"/>
      <c r="D41" s="1325"/>
      <c r="E41" s="149" t="s">
        <v>334</v>
      </c>
      <c r="F41" s="149"/>
      <c r="G41" s="149"/>
      <c r="H41" s="149"/>
      <c r="I41" s="149"/>
      <c r="J41" s="149"/>
      <c r="K41" s="149"/>
      <c r="L41" s="149"/>
      <c r="M41" s="1394" t="s">
        <v>217</v>
      </c>
      <c r="N41" s="1338"/>
      <c r="O41" s="1395"/>
      <c r="P41" s="757"/>
      <c r="Q41" s="757"/>
      <c r="R41" s="1007"/>
      <c r="S41" s="1007"/>
      <c r="T41" s="96"/>
      <c r="U41" s="1"/>
      <c r="V41" s="1"/>
      <c r="W41" s="1"/>
      <c r="X41" s="1"/>
      <c r="Y41" s="1"/>
      <c r="Z41" s="1"/>
      <c r="AA41" s="1"/>
      <c r="AB41" s="1"/>
      <c r="AC41" s="1"/>
    </row>
    <row r="42" spans="2:29" ht="18.45" customHeight="1">
      <c r="B42" s="147"/>
      <c r="C42" s="1324"/>
      <c r="D42" s="1325"/>
      <c r="E42" s="149" t="s">
        <v>335</v>
      </c>
      <c r="F42" s="149"/>
      <c r="G42" s="149"/>
      <c r="H42" s="149"/>
      <c r="I42" s="149"/>
      <c r="J42" s="149"/>
      <c r="K42" s="149"/>
      <c r="L42" s="149"/>
      <c r="M42" s="1394" t="s">
        <v>217</v>
      </c>
      <c r="N42" s="1338"/>
      <c r="O42" s="1395"/>
      <c r="P42" s="757"/>
      <c r="Q42" s="757"/>
      <c r="R42" s="1007"/>
      <c r="S42" s="1007"/>
      <c r="T42" s="96"/>
      <c r="U42" s="1"/>
      <c r="V42" s="1"/>
      <c r="W42" s="1"/>
      <c r="X42" s="1"/>
      <c r="Y42" s="1"/>
      <c r="Z42" s="1"/>
      <c r="AA42" s="1"/>
      <c r="AB42" s="1"/>
      <c r="AC42" s="1"/>
    </row>
    <row r="43" spans="2:29" ht="18.45" customHeight="1">
      <c r="B43" s="147"/>
      <c r="C43" s="1326"/>
      <c r="D43" s="1327"/>
      <c r="E43" s="149" t="s">
        <v>260</v>
      </c>
      <c r="F43" s="149"/>
      <c r="G43" s="149"/>
      <c r="H43" s="149"/>
      <c r="I43" s="149"/>
      <c r="J43" s="149"/>
      <c r="K43" s="149"/>
      <c r="L43" s="149"/>
      <c r="M43" s="1394" t="s">
        <v>217</v>
      </c>
      <c r="N43" s="1338"/>
      <c r="O43" s="1395"/>
      <c r="P43" s="1003">
        <v>100</v>
      </c>
      <c r="Q43" s="1003">
        <v>100</v>
      </c>
      <c r="R43" s="1012">
        <v>100</v>
      </c>
      <c r="S43" s="1012">
        <v>100</v>
      </c>
      <c r="T43" s="96"/>
      <c r="U43" s="1"/>
      <c r="V43" s="1"/>
      <c r="W43" s="1"/>
      <c r="X43" s="1"/>
      <c r="Y43" s="1"/>
      <c r="Z43" s="1"/>
      <c r="AA43" s="1"/>
      <c r="AB43" s="1"/>
      <c r="AC43" s="1"/>
    </row>
    <row r="44" spans="2:29" ht="18.45" customHeight="1">
      <c r="B44" s="147"/>
      <c r="C44" s="155" t="s">
        <v>336</v>
      </c>
      <c r="D44" s="156"/>
      <c r="E44" s="156"/>
      <c r="F44" s="156"/>
      <c r="G44" s="156"/>
      <c r="H44" s="156"/>
      <c r="I44" s="156"/>
      <c r="J44" s="156"/>
      <c r="K44" s="156"/>
      <c r="L44" s="156"/>
      <c r="M44" s="92"/>
      <c r="N44" s="92"/>
      <c r="O44" s="157"/>
      <c r="P44" s="156"/>
      <c r="Q44" s="156"/>
      <c r="R44" s="1014"/>
      <c r="S44" s="1014"/>
      <c r="T44" s="96"/>
      <c r="U44" s="1"/>
      <c r="V44" s="1"/>
      <c r="W44" s="1"/>
      <c r="X44" s="1"/>
      <c r="Y44" s="1"/>
      <c r="Z44" s="1"/>
      <c r="AA44" s="1"/>
      <c r="AB44" s="1"/>
      <c r="AC44" s="1"/>
    </row>
    <row r="45" spans="2:29" ht="18.45" customHeight="1">
      <c r="B45" s="147"/>
      <c r="C45" s="1341" t="s">
        <v>269</v>
      </c>
      <c r="D45" s="1342"/>
      <c r="E45" s="1342"/>
      <c r="F45" s="1342"/>
      <c r="G45" s="1342"/>
      <c r="H45" s="1342"/>
      <c r="I45" s="1342"/>
      <c r="J45" s="1342"/>
      <c r="K45" s="1342"/>
      <c r="L45" s="1345"/>
      <c r="M45" s="1240"/>
      <c r="N45" s="1243"/>
      <c r="O45" s="158" t="s">
        <v>337</v>
      </c>
      <c r="P45" s="757"/>
      <c r="Q45" s="757"/>
      <c r="R45" s="1007"/>
      <c r="S45" s="1007"/>
      <c r="T45" s="96"/>
      <c r="U45" s="1"/>
      <c r="V45" s="1"/>
      <c r="W45" s="1"/>
      <c r="X45" s="1"/>
      <c r="Y45" s="1"/>
      <c r="Z45" s="1"/>
      <c r="AA45" s="1"/>
      <c r="AB45" s="1"/>
      <c r="AC45" s="1"/>
    </row>
    <row r="46" spans="2:29" ht="18.45" customHeight="1">
      <c r="B46" s="147"/>
      <c r="C46" s="1341" t="s">
        <v>270</v>
      </c>
      <c r="D46" s="1342"/>
      <c r="E46" s="1342"/>
      <c r="F46" s="1342"/>
      <c r="G46" s="1342"/>
      <c r="H46" s="1342"/>
      <c r="I46" s="1342"/>
      <c r="J46" s="1342"/>
      <c r="K46" s="1342"/>
      <c r="L46" s="1345"/>
      <c r="M46" s="1240"/>
      <c r="N46" s="1243"/>
      <c r="O46" s="158" t="s">
        <v>337</v>
      </c>
      <c r="P46" s="757"/>
      <c r="Q46" s="757"/>
      <c r="R46" s="1007"/>
      <c r="S46" s="1007"/>
      <c r="T46" s="96"/>
      <c r="U46" s="1"/>
      <c r="V46" s="1"/>
      <c r="W46" s="1"/>
      <c r="X46" s="1"/>
      <c r="Y46" s="1"/>
      <c r="Z46" s="1"/>
      <c r="AA46" s="1"/>
      <c r="AB46" s="1"/>
      <c r="AC46" s="1"/>
    </row>
    <row r="47" spans="2:29" ht="18.45" customHeight="1">
      <c r="B47" s="147"/>
      <c r="C47" s="1341" t="s">
        <v>271</v>
      </c>
      <c r="D47" s="1342"/>
      <c r="E47" s="1342"/>
      <c r="F47" s="1342"/>
      <c r="G47" s="1342"/>
      <c r="H47" s="1342"/>
      <c r="I47" s="1342"/>
      <c r="J47" s="1342"/>
      <c r="K47" s="1342"/>
      <c r="L47" s="1345"/>
      <c r="M47" s="1240"/>
      <c r="N47" s="1243"/>
      <c r="O47" s="158" t="s">
        <v>337</v>
      </c>
      <c r="P47" s="757"/>
      <c r="Q47" s="757"/>
      <c r="R47" s="1007"/>
      <c r="S47" s="1007"/>
      <c r="T47" s="96"/>
      <c r="U47" s="1"/>
      <c r="V47" s="1"/>
      <c r="W47" s="1"/>
      <c r="X47" s="1"/>
      <c r="Y47" s="1"/>
      <c r="Z47" s="1"/>
      <c r="AA47" s="1"/>
      <c r="AB47" s="1"/>
      <c r="AC47" s="1"/>
    </row>
    <row r="48" spans="2:29" ht="13.2" customHeight="1">
      <c r="B48" s="147"/>
      <c r="C48" s="106"/>
      <c r="D48" s="106"/>
      <c r="E48" s="106"/>
      <c r="F48" s="106"/>
      <c r="G48" s="106"/>
      <c r="H48" s="106"/>
      <c r="I48" s="106"/>
      <c r="J48" s="106"/>
      <c r="K48" s="106"/>
      <c r="L48" s="106"/>
      <c r="M48" s="106"/>
      <c r="N48" s="106"/>
      <c r="O48" s="106"/>
      <c r="P48" s="106"/>
      <c r="Q48" s="106"/>
      <c r="R48" s="106"/>
      <c r="S48" s="106"/>
      <c r="T48" s="96"/>
      <c r="U48" s="1"/>
      <c r="V48" s="1"/>
      <c r="W48" s="1"/>
      <c r="X48" s="1"/>
      <c r="Y48" s="1"/>
      <c r="Z48" s="1"/>
      <c r="AA48" s="1"/>
      <c r="AB48" s="1"/>
      <c r="AC48" s="1"/>
    </row>
    <row r="49" spans="2:29" ht="13.2" customHeight="1">
      <c r="B49" s="147"/>
      <c r="C49" s="104" t="s">
        <v>338</v>
      </c>
      <c r="D49" s="104"/>
      <c r="E49" s="106"/>
      <c r="F49" s="106"/>
      <c r="G49" s="106"/>
      <c r="H49" s="106"/>
      <c r="I49" s="106"/>
      <c r="J49" s="106"/>
      <c r="K49" s="106"/>
      <c r="L49" s="106"/>
      <c r="M49" s="106"/>
      <c r="N49" s="106"/>
      <c r="O49" s="106"/>
      <c r="P49" s="106"/>
      <c r="Q49" s="106"/>
      <c r="R49" s="106"/>
      <c r="S49" s="106"/>
      <c r="T49" s="96"/>
      <c r="U49" s="1"/>
      <c r="V49" s="1"/>
      <c r="W49" s="1"/>
      <c r="X49" s="1"/>
      <c r="Y49" s="1"/>
      <c r="Z49" s="1"/>
      <c r="AA49" s="1"/>
      <c r="AB49" s="1"/>
      <c r="AC49" s="1"/>
    </row>
    <row r="50" spans="2:29" ht="13.2" customHeight="1">
      <c r="B50" s="147"/>
      <c r="C50" s="104" t="s">
        <v>339</v>
      </c>
      <c r="D50" s="104"/>
      <c r="E50" s="106"/>
      <c r="F50" s="106"/>
      <c r="G50" s="106"/>
      <c r="H50" s="106"/>
      <c r="I50" s="106"/>
      <c r="J50" s="106"/>
      <c r="K50" s="106"/>
      <c r="L50" s="106"/>
      <c r="M50" s="106"/>
      <c r="N50" s="106"/>
      <c r="O50" s="106"/>
      <c r="P50" s="106"/>
      <c r="Q50" s="106"/>
      <c r="R50" s="106"/>
      <c r="S50" s="106"/>
      <c r="T50" s="96"/>
      <c r="U50" s="1"/>
      <c r="V50" s="1"/>
      <c r="W50" s="1"/>
      <c r="X50" s="1"/>
      <c r="Y50" s="1"/>
      <c r="Z50" s="1"/>
      <c r="AA50" s="1"/>
      <c r="AB50" s="1"/>
      <c r="AC50" s="1"/>
    </row>
    <row r="51" spans="2:29" ht="13.2" customHeight="1">
      <c r="B51" s="147"/>
      <c r="C51" s="104" t="s">
        <v>340</v>
      </c>
      <c r="D51" s="106"/>
      <c r="E51" s="106"/>
      <c r="F51" s="106"/>
      <c r="G51" s="106"/>
      <c r="H51" s="106"/>
      <c r="I51" s="106"/>
      <c r="J51" s="106"/>
      <c r="K51" s="106"/>
      <c r="L51" s="106"/>
      <c r="M51" s="106"/>
      <c r="N51" s="106"/>
      <c r="O51" s="106"/>
      <c r="P51" s="106"/>
      <c r="Q51" s="106"/>
      <c r="R51" s="106"/>
      <c r="S51" s="106"/>
      <c r="T51" s="96"/>
      <c r="U51" s="1"/>
      <c r="V51" s="1"/>
      <c r="W51" s="1"/>
      <c r="X51" s="1"/>
      <c r="Y51" s="1"/>
      <c r="Z51" s="1"/>
      <c r="AA51" s="1"/>
      <c r="AB51" s="1"/>
      <c r="AC51" s="1"/>
    </row>
    <row r="52" spans="2:29" ht="13.2" customHeight="1">
      <c r="B52" s="147"/>
      <c r="C52" s="106" t="s">
        <v>341</v>
      </c>
      <c r="D52" s="106"/>
      <c r="E52" s="106"/>
      <c r="F52" s="106"/>
      <c r="G52" s="106"/>
      <c r="H52" s="106"/>
      <c r="I52" s="106"/>
      <c r="J52" s="106"/>
      <c r="K52" s="106"/>
      <c r="L52" s="106"/>
      <c r="M52" s="106"/>
      <c r="N52" s="106"/>
      <c r="O52" s="106"/>
      <c r="P52" s="106"/>
      <c r="Q52" s="106"/>
      <c r="R52" s="106"/>
      <c r="S52" s="106"/>
      <c r="T52" s="96"/>
      <c r="U52" s="1"/>
      <c r="V52" s="1"/>
      <c r="W52" s="1"/>
      <c r="X52" s="1"/>
      <c r="Y52" s="1"/>
      <c r="Z52" s="1"/>
      <c r="AA52" s="1"/>
      <c r="AB52" s="1"/>
      <c r="AC52" s="1"/>
    </row>
    <row r="53" spans="2:29" ht="12.75" customHeight="1">
      <c r="B53" s="147"/>
      <c r="C53" s="106" t="s">
        <v>342</v>
      </c>
      <c r="D53" s="106"/>
      <c r="E53" s="106"/>
      <c r="F53" s="106"/>
      <c r="G53" s="106"/>
      <c r="H53" s="106"/>
      <c r="I53" s="106"/>
      <c r="J53" s="106"/>
      <c r="K53" s="106"/>
      <c r="L53" s="106"/>
      <c r="M53" s="106"/>
      <c r="N53" s="106"/>
      <c r="O53" s="106"/>
      <c r="P53" s="106"/>
      <c r="Q53" s="106"/>
      <c r="R53" s="106"/>
      <c r="S53" s="106"/>
      <c r="T53" s="96"/>
      <c r="U53" s="1"/>
      <c r="V53" s="1"/>
      <c r="W53" s="1"/>
      <c r="X53" s="1"/>
      <c r="Y53" s="1"/>
      <c r="Z53" s="1"/>
      <c r="AA53" s="1"/>
      <c r="AB53" s="1"/>
      <c r="AC53" s="1"/>
    </row>
    <row r="54" spans="2:29" ht="13.2" customHeight="1">
      <c r="B54" s="147"/>
      <c r="C54" s="106" t="s">
        <v>343</v>
      </c>
      <c r="D54" s="106"/>
      <c r="E54" s="106"/>
      <c r="F54" s="106"/>
      <c r="G54" s="106"/>
      <c r="H54" s="106"/>
      <c r="I54" s="106"/>
      <c r="J54" s="106"/>
      <c r="K54" s="106"/>
      <c r="L54" s="106"/>
      <c r="M54" s="106"/>
      <c r="N54" s="106"/>
      <c r="O54" s="106"/>
      <c r="P54" s="106"/>
      <c r="Q54" s="106"/>
      <c r="R54" s="106"/>
      <c r="S54" s="106"/>
      <c r="T54" s="96"/>
      <c r="U54" s="1"/>
      <c r="V54" s="1"/>
      <c r="W54" s="1"/>
      <c r="X54" s="1"/>
      <c r="Y54" s="1"/>
      <c r="Z54" s="1"/>
      <c r="AA54" s="1"/>
      <c r="AB54" s="1"/>
      <c r="AC54" s="1"/>
    </row>
    <row r="55" spans="2:29" ht="13.2" customHeight="1">
      <c r="B55" s="147"/>
      <c r="C55" s="106" t="s">
        <v>344</v>
      </c>
      <c r="D55" s="106"/>
      <c r="E55" s="106"/>
      <c r="F55" s="106"/>
      <c r="G55" s="106"/>
      <c r="H55" s="106"/>
      <c r="I55" s="106"/>
      <c r="J55" s="106"/>
      <c r="K55" s="106"/>
      <c r="L55" s="106"/>
      <c r="M55" s="106"/>
      <c r="N55" s="106"/>
      <c r="O55" s="106"/>
      <c r="P55" s="106"/>
      <c r="Q55" s="106"/>
      <c r="R55" s="106"/>
      <c r="S55" s="106"/>
      <c r="T55" s="96"/>
      <c r="U55" s="1"/>
      <c r="V55" s="1"/>
      <c r="W55" s="1"/>
      <c r="X55" s="1"/>
      <c r="Y55" s="1"/>
      <c r="Z55" s="1"/>
      <c r="AA55" s="1"/>
      <c r="AB55" s="1"/>
      <c r="AC55" s="1"/>
    </row>
    <row r="56" spans="2:29" ht="13.2" customHeight="1">
      <c r="B56" s="147"/>
      <c r="C56" s="106" t="s">
        <v>345</v>
      </c>
      <c r="D56" s="106"/>
      <c r="E56" s="106"/>
      <c r="F56" s="106"/>
      <c r="G56" s="106"/>
      <c r="H56" s="106"/>
      <c r="I56" s="106"/>
      <c r="J56" s="106"/>
      <c r="K56" s="106"/>
      <c r="L56" s="106"/>
      <c r="M56" s="106"/>
      <c r="N56" s="106"/>
      <c r="O56" s="106"/>
      <c r="P56" s="106"/>
      <c r="Q56" s="106"/>
      <c r="R56" s="106"/>
      <c r="S56" s="106"/>
      <c r="T56" s="96"/>
      <c r="U56" s="1"/>
      <c r="V56" s="1"/>
      <c r="W56" s="1"/>
      <c r="X56" s="1"/>
      <c r="Y56" s="1"/>
      <c r="Z56" s="1"/>
      <c r="AA56" s="1"/>
      <c r="AB56" s="1"/>
      <c r="AC56" s="1"/>
    </row>
    <row r="57" spans="2:29" ht="18.45" customHeight="1">
      <c r="B57" s="160" t="s">
        <v>84</v>
      </c>
      <c r="C57" s="150"/>
      <c r="D57" s="150"/>
      <c r="E57" s="150"/>
      <c r="F57" s="150"/>
      <c r="G57" s="1331"/>
      <c r="H57" s="1331"/>
      <c r="I57" s="1331"/>
      <c r="J57" s="1331"/>
      <c r="K57" s="1331"/>
      <c r="L57" s="1331"/>
      <c r="M57" s="1331"/>
      <c r="N57" s="1331"/>
      <c r="O57" s="1331"/>
      <c r="P57" s="1331"/>
      <c r="Q57" s="1331"/>
      <c r="R57" s="1331"/>
      <c r="S57" s="1331"/>
      <c r="T57" s="1332"/>
      <c r="U57" s="1"/>
      <c r="V57" s="1"/>
      <c r="W57" s="1"/>
      <c r="X57" s="1"/>
      <c r="Y57" s="1"/>
      <c r="Z57" s="1"/>
      <c r="AA57" s="1"/>
      <c r="AB57" s="1"/>
      <c r="AC57" s="1"/>
    </row>
    <row r="58" spans="2:29" ht="18.45" customHeight="1">
      <c r="B58" s="1260"/>
      <c r="C58" s="1261"/>
      <c r="D58" s="1261"/>
      <c r="E58" s="1261"/>
      <c r="F58" s="1261"/>
      <c r="G58" s="1261"/>
      <c r="H58" s="1261"/>
      <c r="I58" s="1261"/>
      <c r="J58" s="1261"/>
      <c r="K58" s="1261"/>
      <c r="L58" s="1261"/>
      <c r="M58" s="1261"/>
      <c r="N58" s="1261"/>
      <c r="O58" s="1261"/>
      <c r="P58" s="1261"/>
      <c r="Q58" s="1261"/>
      <c r="R58" s="1261"/>
      <c r="S58" s="1261"/>
      <c r="T58" s="1262"/>
      <c r="U58" s="1"/>
      <c r="V58" s="1"/>
      <c r="W58" s="1"/>
      <c r="X58" s="1"/>
      <c r="Y58" s="1"/>
      <c r="Z58" s="1"/>
      <c r="AA58" s="1"/>
      <c r="AB58" s="1"/>
      <c r="AC58" s="1"/>
    </row>
    <row r="59" spans="2:29" ht="18.45" customHeight="1">
      <c r="B59" s="1413"/>
      <c r="C59" s="1414"/>
      <c r="D59" s="1414"/>
      <c r="E59" s="1414"/>
      <c r="F59" s="1414"/>
      <c r="G59" s="1414"/>
      <c r="H59" s="1414"/>
      <c r="I59" s="1414"/>
      <c r="J59" s="1414"/>
      <c r="K59" s="1414"/>
      <c r="L59" s="1414"/>
      <c r="M59" s="1414"/>
      <c r="N59" s="1414"/>
      <c r="O59" s="1414"/>
      <c r="P59" s="1414"/>
      <c r="Q59" s="1414"/>
      <c r="R59" s="1414"/>
      <c r="S59" s="1414"/>
      <c r="T59" s="1415"/>
      <c r="U59" s="1"/>
      <c r="V59" s="1"/>
      <c r="W59" s="1"/>
      <c r="X59" s="1"/>
      <c r="Y59" s="1"/>
      <c r="Z59" s="1"/>
      <c r="AA59" s="1"/>
      <c r="AB59" s="1"/>
      <c r="AC59" s="1"/>
    </row>
    <row r="60" spans="2:29" ht="18.45" customHeight="1">
      <c r="B60" s="1333"/>
      <c r="C60" s="1334"/>
      <c r="D60" s="1334"/>
      <c r="E60" s="1334"/>
      <c r="F60" s="1334"/>
      <c r="G60" s="1334"/>
      <c r="H60" s="1334"/>
      <c r="I60" s="1334"/>
      <c r="J60" s="1334"/>
      <c r="K60" s="1334"/>
      <c r="L60" s="1334"/>
      <c r="M60" s="1334"/>
      <c r="N60" s="1334"/>
      <c r="O60" s="1334"/>
      <c r="P60" s="1334"/>
      <c r="Q60" s="1334"/>
      <c r="R60" s="1334"/>
      <c r="S60" s="1334"/>
      <c r="T60" s="1015"/>
      <c r="U60" s="1"/>
      <c r="V60" s="1"/>
      <c r="W60" s="1"/>
      <c r="X60" s="1"/>
      <c r="Y60" s="1"/>
      <c r="Z60" s="1"/>
      <c r="AA60" s="1"/>
      <c r="AB60" s="1"/>
      <c r="AC60" s="1"/>
    </row>
    <row r="61" spans="2:29" ht="14.25" hidden="1" customHeight="1">
      <c r="B61" s="3"/>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4.25" hidden="1" customHeight="1">
      <c r="B62" s="3"/>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4.25" hidden="1" customHeight="1">
      <c r="B63" s="3"/>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4.25" hidden="1" customHeight="1">
      <c r="B64" s="3"/>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4.25" hidden="1" customHeight="1">
      <c r="B65" s="3"/>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4.25" hidden="1" customHeight="1">
      <c r="B66" s="3"/>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4.25" hidden="1" customHeight="1">
      <c r="B67" s="3"/>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4.25" hidden="1" customHeight="1">
      <c r="B68" s="3"/>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4.25" hidden="1" customHeight="1">
      <c r="B69" s="3"/>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4.25" hidden="1" customHeight="1">
      <c r="B70" s="3"/>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4.25" hidden="1" customHeight="1">
      <c r="B71" s="3"/>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4.25" hidden="1" customHeight="1">
      <c r="B72" s="3"/>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4.25" hidden="1" customHeight="1">
      <c r="B73" s="3"/>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4.25" hidden="1" customHeight="1">
      <c r="B74" s="3"/>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4.25" hidden="1" customHeight="1">
      <c r="B75" s="3"/>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4.25" hidden="1" customHeight="1">
      <c r="B76" s="3"/>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4.25" hidden="1" customHeight="1">
      <c r="B77" s="3"/>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4.25" hidden="1" customHeight="1">
      <c r="B78" s="3"/>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4.25" hidden="1" customHeight="1">
      <c r="B79" s="3"/>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4.25" hidden="1" customHeight="1">
      <c r="B80" s="3"/>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4.25" hidden="1" customHeight="1">
      <c r="B81" s="3"/>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4.25" hidden="1" customHeight="1">
      <c r="B82" s="3"/>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4.25" hidden="1" customHeight="1">
      <c r="B83" s="3"/>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4.25" hidden="1" customHeight="1">
      <c r="B84" s="3"/>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4.25" hidden="1" customHeight="1">
      <c r="B85" s="3"/>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4.25" hidden="1" customHeight="1">
      <c r="B86" s="3"/>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4.25" hidden="1" customHeight="1">
      <c r="B87" s="3"/>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4.25" hidden="1" customHeight="1">
      <c r="B88" s="3"/>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4.25" hidden="1" customHeight="1">
      <c r="B89" s="3"/>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4.25" hidden="1" customHeight="1">
      <c r="B90" s="3"/>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4.25" hidden="1" customHeight="1">
      <c r="B91" s="3"/>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4.25" hidden="1" customHeight="1">
      <c r="B92" s="3"/>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4.25" hidden="1" customHeight="1">
      <c r="B93" s="3"/>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4.25" hidden="1" customHeight="1">
      <c r="B94" s="3"/>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4.25" hidden="1" customHeight="1">
      <c r="B95" s="3"/>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4.25" hidden="1" customHeight="1">
      <c r="B96" s="3"/>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4.25" hidden="1" customHeight="1">
      <c r="B97" s="3"/>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4.25" hidden="1" customHeight="1">
      <c r="B98" s="3"/>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4.25" hidden="1" customHeight="1">
      <c r="B99" s="3"/>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4.25" hidden="1" customHeight="1">
      <c r="B100" s="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4.25" hidden="1" customHeight="1">
      <c r="B101" s="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4.25" hidden="1" customHeight="1">
      <c r="B102" s="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4.25" hidden="1" customHeight="1">
      <c r="B103" s="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4.25" hidden="1" customHeight="1">
      <c r="B104" s="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4.25" hidden="1" customHeight="1">
      <c r="B105" s="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4.25" hidden="1" customHeight="1">
      <c r="B106" s="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4.25" hidden="1" customHeight="1">
      <c r="B107" s="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4.25" hidden="1" customHeight="1">
      <c r="B108" s="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4.25" hidden="1" customHeight="1">
      <c r="B109" s="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4.25" hidden="1" customHeight="1">
      <c r="B110" s="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4.25" hidden="1" customHeight="1">
      <c r="B111" s="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4.25" hidden="1" customHeight="1">
      <c r="B112" s="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4.25" hidden="1" customHeight="1">
      <c r="B113" s="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4.25" hidden="1" customHeight="1">
      <c r="B114" s="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4.25" hidden="1" customHeight="1">
      <c r="B115" s="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4.25" hidden="1" customHeight="1">
      <c r="B116" s="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4.25" hidden="1" customHeight="1">
      <c r="B117" s="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4.25" hidden="1" customHeight="1">
      <c r="B118" s="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4.25" hidden="1" customHeight="1">
      <c r="B119" s="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4.25" hidden="1" customHeight="1">
      <c r="B120" s="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4.25" hidden="1" customHeight="1">
      <c r="B121" s="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4.25" hidden="1" customHeight="1">
      <c r="B122" s="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4.25" hidden="1" customHeight="1">
      <c r="B123" s="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4.25" hidden="1" customHeight="1">
      <c r="B124" s="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4.25" hidden="1" customHeight="1">
      <c r="B125" s="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4.25" hidden="1" customHeight="1">
      <c r="B126" s="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4.25" hidden="1" customHeight="1">
      <c r="B127" s="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4.25" hidden="1" customHeight="1">
      <c r="B128" s="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4.25" hidden="1" customHeight="1">
      <c r="B129" s="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4.25" hidden="1" customHeight="1">
      <c r="B130" s="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4.25" hidden="1" customHeight="1">
      <c r="B131" s="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4.25" hidden="1" customHeight="1">
      <c r="B132" s="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4.25" hidden="1" customHeight="1">
      <c r="B133" s="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4.25" hidden="1" customHeight="1">
      <c r="B134" s="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4.25" hidden="1" customHeight="1">
      <c r="B135" s="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4.25" hidden="1" customHeight="1">
      <c r="B136" s="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4.25" hidden="1" customHeight="1">
      <c r="B137" s="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4.25" hidden="1" customHeight="1">
      <c r="B138" s="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4.25" hidden="1" customHeight="1">
      <c r="B139" s="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4.25" hidden="1" customHeight="1">
      <c r="B140" s="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4.25" hidden="1" customHeight="1">
      <c r="B141" s="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4.25" hidden="1" customHeight="1">
      <c r="B142" s="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4.25" hidden="1" customHeight="1">
      <c r="B143" s="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4.25" hidden="1" customHeight="1">
      <c r="B144" s="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4.25" hidden="1" customHeight="1">
      <c r="B145" s="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4.25" hidden="1" customHeight="1">
      <c r="B146" s="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4.25" hidden="1" customHeight="1">
      <c r="B147" s="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4.25" hidden="1" customHeight="1">
      <c r="B148" s="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4.25" hidden="1" customHeight="1">
      <c r="B149" s="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4.25" hidden="1" customHeight="1">
      <c r="B150" s="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4.25" hidden="1" customHeight="1">
      <c r="B151" s="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4.25" hidden="1" customHeight="1">
      <c r="B152" s="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4.25" hidden="1" customHeight="1">
      <c r="B153" s="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4.25" hidden="1" customHeight="1">
      <c r="B154" s="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4.25" hidden="1" customHeight="1">
      <c r="B155" s="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4.25" hidden="1" customHeight="1">
      <c r="B156" s="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4.25" hidden="1" customHeight="1">
      <c r="B157" s="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4.25" hidden="1" customHeight="1">
      <c r="B158" s="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4.25" hidden="1" customHeight="1">
      <c r="B159" s="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4.25" hidden="1" customHeight="1">
      <c r="B160" s="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4.25" hidden="1" customHeight="1">
      <c r="B161" s="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4.25" hidden="1" customHeight="1">
      <c r="B162" s="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4.25" hidden="1" customHeight="1">
      <c r="B163" s="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4.25" hidden="1" customHeight="1">
      <c r="B164" s="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4.25" hidden="1" customHeight="1">
      <c r="B165" s="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4.25" hidden="1" customHeight="1">
      <c r="B166" s="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4.25" hidden="1" customHeight="1">
      <c r="B167" s="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4.25" hidden="1" customHeight="1">
      <c r="B168" s="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4.25" hidden="1" customHeight="1">
      <c r="B169" s="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4.25" hidden="1" customHeight="1">
      <c r="B170" s="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4.25" hidden="1" customHeight="1">
      <c r="B171" s="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4.25" hidden="1" customHeight="1">
      <c r="B172" s="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4.25" hidden="1" customHeight="1">
      <c r="B173" s="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4.25" hidden="1" customHeight="1">
      <c r="B174" s="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4.25" hidden="1" customHeight="1">
      <c r="B175" s="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4.25" hidden="1" customHeight="1">
      <c r="B176" s="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4.25" hidden="1" customHeight="1">
      <c r="B177" s="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4.25" hidden="1" customHeight="1">
      <c r="B178" s="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4.25" hidden="1" customHeight="1">
      <c r="B179" s="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4.25" hidden="1" customHeight="1">
      <c r="B180" s="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4.25" hidden="1" customHeight="1">
      <c r="B181" s="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4.25" hidden="1" customHeight="1">
      <c r="B182" s="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4.25" hidden="1" customHeight="1">
      <c r="B183" s="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4.25" hidden="1" customHeight="1">
      <c r="B184" s="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4.25" hidden="1" customHeight="1">
      <c r="B185" s="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4.25" hidden="1" customHeight="1">
      <c r="B186" s="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4.25" hidden="1" customHeight="1">
      <c r="B187" s="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4.25" hidden="1" customHeight="1">
      <c r="B188" s="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4.25" hidden="1" customHeight="1">
      <c r="B189" s="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4.25" hidden="1" customHeight="1">
      <c r="B190" s="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4.25" hidden="1" customHeight="1">
      <c r="B191" s="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4.25" hidden="1" customHeight="1">
      <c r="B192" s="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4.25" hidden="1" customHeight="1">
      <c r="B193" s="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4.25" hidden="1" customHeight="1">
      <c r="B194" s="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4.25" hidden="1" customHeight="1">
      <c r="B195" s="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4.25" hidden="1" customHeight="1">
      <c r="B196" s="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4.25" hidden="1" customHeight="1">
      <c r="B197" s="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4.25" hidden="1" customHeight="1">
      <c r="B198" s="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4.25" hidden="1" customHeight="1">
      <c r="B199" s="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4.25" hidden="1" customHeight="1">
      <c r="B200" s="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4.25" hidden="1" customHeight="1">
      <c r="B201" s="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4.25" hidden="1" customHeight="1">
      <c r="B202" s="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4.25" hidden="1" customHeight="1">
      <c r="B203" s="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4.25" hidden="1" customHeight="1">
      <c r="B204" s="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4.25" hidden="1" customHeight="1">
      <c r="B205" s="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4.25" hidden="1" customHeight="1">
      <c r="B206" s="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4.25" hidden="1" customHeight="1">
      <c r="B207" s="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4.25" hidden="1" customHeight="1">
      <c r="B208" s="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4.25" hidden="1" customHeight="1">
      <c r="B209" s="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4.25" hidden="1" customHeight="1">
      <c r="B210" s="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4.25" hidden="1" customHeight="1">
      <c r="B211" s="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4.25" hidden="1" customHeight="1">
      <c r="B212" s="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4.25" hidden="1" customHeight="1">
      <c r="B213" s="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4.25" hidden="1" customHeight="1">
      <c r="B214" s="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4.25" hidden="1" customHeight="1">
      <c r="B215" s="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4.25" hidden="1" customHeight="1">
      <c r="B216" s="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4.25" hidden="1" customHeight="1">
      <c r="B217" s="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4.25" hidden="1" customHeight="1">
      <c r="B218" s="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4.25" hidden="1" customHeight="1">
      <c r="B219" s="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4.25" hidden="1" customHeight="1">
      <c r="B220" s="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4.25" hidden="1" customHeight="1">
      <c r="B221" s="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4.25" hidden="1" customHeight="1">
      <c r="B222" s="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4.25" hidden="1" customHeight="1">
      <c r="B223" s="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4.25" hidden="1" customHeight="1">
      <c r="B224" s="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4.25" hidden="1" customHeight="1">
      <c r="B225" s="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4.25" hidden="1" customHeight="1">
      <c r="B226" s="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4.25" hidden="1" customHeight="1">
      <c r="B227" s="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4.25" hidden="1" customHeight="1">
      <c r="B228" s="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4.25" hidden="1" customHeight="1">
      <c r="B229" s="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4.25" hidden="1" customHeight="1">
      <c r="B230" s="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4.25" hidden="1" customHeight="1">
      <c r="B231" s="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4.25" hidden="1" customHeight="1">
      <c r="B232" s="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4.25" hidden="1" customHeight="1">
      <c r="B233" s="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4.25" hidden="1" customHeight="1">
      <c r="B234" s="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4.25" hidden="1" customHeight="1">
      <c r="B235" s="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4.25" hidden="1" customHeight="1">
      <c r="B236" s="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4.25" hidden="1" customHeight="1">
      <c r="B237" s="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4.25" hidden="1" customHeight="1">
      <c r="B238" s="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4.25" hidden="1" customHeight="1">
      <c r="B239" s="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4.25" hidden="1" customHeight="1">
      <c r="B240" s="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4.25" hidden="1" customHeight="1">
      <c r="B241" s="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4.25" hidden="1" customHeight="1">
      <c r="B242" s="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4.25" hidden="1" customHeight="1">
      <c r="B243" s="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4.25" hidden="1" customHeight="1">
      <c r="B244" s="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4.25" hidden="1" customHeight="1">
      <c r="B245" s="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4.25" hidden="1" customHeight="1">
      <c r="B246" s="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4.25" hidden="1" customHeight="1">
      <c r="B247" s="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4.25" hidden="1" customHeight="1">
      <c r="B248" s="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4.25" hidden="1" customHeight="1">
      <c r="B249" s="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4.25" hidden="1" customHeight="1">
      <c r="B250" s="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4.25" hidden="1" customHeight="1">
      <c r="B251" s="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4.25" hidden="1" customHeight="1">
      <c r="B252" s="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4.25" hidden="1" customHeight="1">
      <c r="B253" s="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4.25" hidden="1" customHeight="1">
      <c r="B254" s="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4.25" hidden="1" customHeight="1">
      <c r="B255" s="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4.25" hidden="1" customHeight="1">
      <c r="B256" s="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4.25" hidden="1" customHeight="1">
      <c r="B257" s="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4.25" hidden="1" customHeight="1">
      <c r="B258" s="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4.25" hidden="1" customHeight="1">
      <c r="B259" s="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4.25" hidden="1" customHeight="1">
      <c r="B260" s="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4.25" hidden="1" customHeight="1">
      <c r="B261" s="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4.25" hidden="1" customHeight="1">
      <c r="B262" s="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4.25" hidden="1" customHeight="1">
      <c r="B263" s="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4.25" hidden="1" customHeight="1">
      <c r="B264" s="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4.25" hidden="1" customHeight="1">
      <c r="B265" s="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4.25" hidden="1" customHeight="1">
      <c r="B266" s="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4.25" hidden="1" customHeight="1">
      <c r="B267" s="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4.25" hidden="1" customHeight="1">
      <c r="B268" s="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4.25" hidden="1" customHeight="1">
      <c r="B269" s="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4.25" hidden="1" customHeight="1">
      <c r="B270" s="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4.25" hidden="1" customHeight="1">
      <c r="B271" s="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4.25" hidden="1" customHeight="1">
      <c r="B272" s="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4.25" hidden="1" customHeight="1">
      <c r="B273" s="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4.25" hidden="1" customHeight="1">
      <c r="B274" s="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4.25" hidden="1" customHeight="1">
      <c r="B275" s="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4.25" hidden="1" customHeight="1">
      <c r="B276" s="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4.25" hidden="1" customHeight="1">
      <c r="B277" s="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4.25" hidden="1" customHeight="1">
      <c r="B278" s="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4.25" hidden="1" customHeight="1">
      <c r="B279" s="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4.25" hidden="1" customHeight="1">
      <c r="B280" s="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4.25" hidden="1" customHeight="1">
      <c r="B281" s="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4.25" hidden="1" customHeight="1">
      <c r="B282" s="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4.25" hidden="1" customHeight="1">
      <c r="B283" s="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4.25" hidden="1" customHeight="1">
      <c r="B284" s="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4.25" hidden="1" customHeight="1">
      <c r="B285" s="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4.25" hidden="1" customHeight="1">
      <c r="B286" s="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4.25" hidden="1" customHeight="1">
      <c r="B287" s="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4.25" hidden="1" customHeight="1">
      <c r="B288" s="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4.25" hidden="1" customHeight="1">
      <c r="B289" s="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4.25" hidden="1" customHeight="1">
      <c r="B290" s="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4.25" hidden="1" customHeight="1">
      <c r="B291" s="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4.25" hidden="1" customHeight="1">
      <c r="B292" s="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4.25" hidden="1" customHeight="1">
      <c r="B293" s="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4.25" hidden="1" customHeight="1">
      <c r="B294" s="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4.25" hidden="1" customHeight="1">
      <c r="B295" s="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4.25" hidden="1" customHeight="1">
      <c r="B296" s="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4.25" hidden="1" customHeight="1">
      <c r="B297" s="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4.25" hidden="1" customHeight="1">
      <c r="B298" s="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4.25" hidden="1" customHeight="1">
      <c r="B299" s="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4.25" hidden="1" customHeight="1">
      <c r="B300" s="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4.25" hidden="1" customHeight="1">
      <c r="B301" s="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4.25" hidden="1" customHeight="1">
      <c r="B302" s="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4.25" hidden="1" customHeight="1">
      <c r="B303" s="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4.25" hidden="1" customHeight="1">
      <c r="B304" s="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4.25" hidden="1" customHeight="1">
      <c r="B305" s="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4.25" hidden="1" customHeight="1">
      <c r="B306" s="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4.25" hidden="1" customHeight="1">
      <c r="B307" s="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4.25" hidden="1" customHeight="1">
      <c r="B308" s="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4.25" hidden="1" customHeight="1">
      <c r="B309" s="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4.25" hidden="1" customHeight="1">
      <c r="B310" s="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4.25" hidden="1" customHeight="1">
      <c r="B311" s="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4.25" hidden="1" customHeight="1">
      <c r="B312" s="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4.25" hidden="1" customHeight="1">
      <c r="B313" s="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4.25" hidden="1" customHeight="1">
      <c r="B314" s="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4.25" hidden="1" customHeight="1">
      <c r="B315" s="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4.25" hidden="1" customHeight="1">
      <c r="B316" s="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4.25" hidden="1" customHeight="1">
      <c r="B317" s="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4.25" hidden="1" customHeight="1">
      <c r="B318" s="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4.25" hidden="1" customHeight="1">
      <c r="B319" s="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4.25" hidden="1" customHeight="1">
      <c r="B320" s="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4.25" hidden="1" customHeight="1">
      <c r="B321" s="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4.25" hidden="1" customHeight="1">
      <c r="B322" s="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4.25" hidden="1" customHeight="1">
      <c r="B323" s="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4.25" hidden="1" customHeight="1">
      <c r="B324" s="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4.25" hidden="1" customHeight="1">
      <c r="B325" s="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4.25" hidden="1" customHeight="1">
      <c r="B326" s="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4.25" hidden="1" customHeight="1">
      <c r="B327" s="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4.25" hidden="1" customHeight="1">
      <c r="B328" s="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4.25" hidden="1" customHeight="1">
      <c r="B329" s="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4.25" hidden="1" customHeight="1">
      <c r="B330" s="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4.25" hidden="1" customHeight="1">
      <c r="B331" s="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4.25" hidden="1" customHeight="1">
      <c r="B332" s="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4.25" hidden="1" customHeight="1">
      <c r="B333" s="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4.25" hidden="1" customHeight="1">
      <c r="B334" s="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4.25" hidden="1" customHeight="1">
      <c r="B335" s="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4.25" hidden="1" customHeight="1">
      <c r="B336" s="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4.25" hidden="1" customHeight="1">
      <c r="B337" s="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4.25" hidden="1" customHeight="1">
      <c r="B338" s="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4.25" hidden="1" customHeight="1">
      <c r="B339" s="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4.25" hidden="1" customHeight="1">
      <c r="B340" s="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4.25" hidden="1" customHeight="1">
      <c r="B341" s="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4.25" hidden="1" customHeight="1">
      <c r="B342" s="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4.25" hidden="1" customHeight="1">
      <c r="B343" s="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4.25" hidden="1" customHeight="1">
      <c r="B344" s="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4.25" hidden="1" customHeight="1">
      <c r="B345" s="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4.25" hidden="1" customHeight="1">
      <c r="B346" s="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4.25" hidden="1" customHeight="1">
      <c r="B347" s="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4.25" hidden="1" customHeight="1">
      <c r="B348" s="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4.25" hidden="1" customHeight="1">
      <c r="B349" s="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4.25" hidden="1" customHeight="1">
      <c r="B350" s="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4.25" hidden="1" customHeight="1">
      <c r="B351" s="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4.25" hidden="1" customHeight="1">
      <c r="B352" s="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4.25" hidden="1" customHeight="1">
      <c r="B353" s="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4.25" hidden="1" customHeight="1">
      <c r="B354" s="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4.25" hidden="1" customHeight="1">
      <c r="B355" s="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4.25" hidden="1" customHeight="1">
      <c r="B356" s="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4.25" hidden="1" customHeight="1">
      <c r="B357" s="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4.25" hidden="1" customHeight="1">
      <c r="B358" s="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4.25" hidden="1" customHeight="1">
      <c r="B359" s="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4.25" hidden="1" customHeight="1">
      <c r="B360" s="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4.25" hidden="1" customHeight="1">
      <c r="B361" s="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4.25" hidden="1" customHeight="1">
      <c r="B362" s="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4.25" hidden="1" customHeight="1">
      <c r="B363" s="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4.25" hidden="1" customHeight="1">
      <c r="B364" s="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4.25" hidden="1" customHeight="1">
      <c r="B365" s="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4.25" hidden="1" customHeight="1">
      <c r="B366" s="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4.25" hidden="1" customHeight="1">
      <c r="B367" s="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4.25" hidden="1" customHeight="1">
      <c r="B368" s="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4.25" hidden="1" customHeight="1">
      <c r="B369" s="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4.25" hidden="1" customHeight="1">
      <c r="B370" s="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4.25" hidden="1" customHeight="1">
      <c r="B371" s="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4.25" hidden="1" customHeight="1">
      <c r="B372" s="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4.25" hidden="1" customHeight="1">
      <c r="B373" s="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4.25" hidden="1" customHeight="1">
      <c r="B374" s="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4.25" hidden="1" customHeight="1">
      <c r="B375" s="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4.25" hidden="1" customHeight="1">
      <c r="B376" s="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4.25" hidden="1" customHeight="1">
      <c r="B377" s="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4.25" hidden="1" customHeight="1">
      <c r="B378" s="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4.25" hidden="1" customHeight="1">
      <c r="B379" s="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4.25" hidden="1" customHeight="1">
      <c r="B380" s="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4.25" hidden="1" customHeight="1">
      <c r="B381" s="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4.25" hidden="1" customHeight="1">
      <c r="B382" s="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4.25" hidden="1" customHeight="1">
      <c r="B383" s="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4.25" hidden="1" customHeight="1">
      <c r="B384" s="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4.25" hidden="1" customHeight="1">
      <c r="B385" s="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4.25" hidden="1" customHeight="1">
      <c r="B386" s="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4.25" hidden="1" customHeight="1">
      <c r="B387" s="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4.25" hidden="1" customHeight="1">
      <c r="B388" s="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4.25" hidden="1" customHeight="1">
      <c r="B389" s="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4.25" hidden="1" customHeight="1">
      <c r="B390" s="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4.25" hidden="1" customHeight="1">
      <c r="B391" s="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4.25" hidden="1" customHeight="1">
      <c r="B392" s="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4.25" hidden="1" customHeight="1">
      <c r="B393" s="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4.25" hidden="1" customHeight="1">
      <c r="B394" s="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4.25" hidden="1" customHeight="1">
      <c r="B395" s="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4.25" hidden="1" customHeight="1">
      <c r="B396" s="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4.25" hidden="1" customHeight="1">
      <c r="B397" s="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4.25" hidden="1" customHeight="1">
      <c r="B398" s="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4.25" hidden="1" customHeight="1">
      <c r="B399" s="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4.25" hidden="1" customHeight="1">
      <c r="B400" s="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4.25" hidden="1" customHeight="1">
      <c r="B401" s="3"/>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4.25" hidden="1" customHeight="1">
      <c r="B402" s="3"/>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4.25" hidden="1" customHeight="1">
      <c r="B403" s="3"/>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4.25" hidden="1" customHeight="1">
      <c r="B404" s="3"/>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4.25" hidden="1" customHeight="1">
      <c r="B405" s="3"/>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4.25" hidden="1" customHeight="1">
      <c r="B406" s="3"/>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4.25" hidden="1" customHeight="1">
      <c r="B407" s="3"/>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4.25" hidden="1" customHeight="1">
      <c r="B408" s="3"/>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4.25" hidden="1" customHeight="1">
      <c r="B409" s="3"/>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4.25" hidden="1" customHeight="1">
      <c r="B410" s="3"/>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4.25" hidden="1" customHeight="1">
      <c r="B411" s="3"/>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4.25" hidden="1" customHeight="1">
      <c r="B412" s="3"/>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4.25" hidden="1" customHeight="1">
      <c r="B413" s="3"/>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4.25" hidden="1" customHeight="1">
      <c r="B414" s="3"/>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4.25" hidden="1" customHeight="1">
      <c r="B415" s="3"/>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4.25" hidden="1" customHeight="1">
      <c r="B416" s="3"/>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4.25" hidden="1" customHeight="1">
      <c r="B417" s="3"/>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4.25" hidden="1" customHeight="1">
      <c r="B418" s="3"/>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4.25" hidden="1" customHeight="1">
      <c r="B419" s="3"/>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4.25" hidden="1" customHeight="1">
      <c r="B420" s="3"/>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4.25" hidden="1" customHeight="1">
      <c r="B421" s="3"/>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4.25" hidden="1" customHeight="1">
      <c r="B422" s="3"/>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4.25" hidden="1" customHeight="1">
      <c r="B423" s="3"/>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4.25" hidden="1" customHeight="1">
      <c r="B424" s="3"/>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4.25" hidden="1" customHeight="1">
      <c r="B425" s="3"/>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4.25" hidden="1" customHeight="1">
      <c r="B426" s="3"/>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4.25" hidden="1" customHeight="1">
      <c r="B427" s="3"/>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4.25" hidden="1" customHeight="1">
      <c r="B428" s="3"/>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4.25" hidden="1" customHeight="1">
      <c r="B429" s="3"/>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4.25" hidden="1" customHeight="1">
      <c r="B430" s="3"/>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4.25" hidden="1" customHeight="1">
      <c r="B431" s="3"/>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4.25" hidden="1" customHeight="1">
      <c r="B432" s="3"/>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4.25" hidden="1" customHeight="1">
      <c r="B433" s="3"/>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4.25" hidden="1" customHeight="1">
      <c r="B434" s="3"/>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4.25" hidden="1" customHeight="1">
      <c r="B435" s="3"/>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4.25" hidden="1" customHeight="1">
      <c r="B436" s="3"/>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4.25" hidden="1" customHeight="1">
      <c r="B437" s="3"/>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4.25" hidden="1" customHeight="1">
      <c r="B438" s="3"/>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4.25" hidden="1" customHeight="1">
      <c r="B439" s="3"/>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4.25" hidden="1" customHeight="1">
      <c r="B440" s="3"/>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4.25" hidden="1" customHeight="1">
      <c r="B441" s="3"/>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4.25" hidden="1" customHeight="1">
      <c r="B442" s="3"/>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4.25" hidden="1" customHeight="1">
      <c r="B443" s="3"/>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4.25" hidden="1" customHeight="1">
      <c r="B444" s="3"/>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4.25" hidden="1" customHeight="1">
      <c r="B445" s="3"/>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4.25" hidden="1" customHeight="1">
      <c r="B446" s="3"/>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4.25" hidden="1" customHeight="1">
      <c r="B447" s="3"/>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4.25" hidden="1" customHeight="1">
      <c r="B448" s="3"/>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4.25" hidden="1" customHeight="1">
      <c r="B449" s="3"/>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4.25" hidden="1" customHeight="1">
      <c r="B450" s="3"/>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4.25" hidden="1" customHeight="1">
      <c r="B451" s="3"/>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4.25" hidden="1" customHeight="1">
      <c r="B452" s="3"/>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4.25" hidden="1" customHeight="1">
      <c r="B453" s="3"/>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4.25" hidden="1" customHeight="1">
      <c r="B454" s="3"/>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4.25" hidden="1" customHeight="1">
      <c r="B455" s="3"/>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4.25" hidden="1" customHeight="1">
      <c r="B456" s="3"/>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4.25" hidden="1" customHeight="1">
      <c r="B457" s="3"/>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4.25" hidden="1" customHeight="1">
      <c r="B458" s="3"/>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4.25" hidden="1" customHeight="1">
      <c r="B459" s="3"/>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4.25" hidden="1" customHeight="1">
      <c r="B460" s="3"/>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4.25" hidden="1" customHeight="1">
      <c r="B461" s="3"/>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4.25" hidden="1" customHeight="1">
      <c r="B462" s="3"/>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4.25" hidden="1" customHeight="1">
      <c r="B463" s="3"/>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4.25" hidden="1" customHeight="1">
      <c r="B464" s="3"/>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4.25" hidden="1" customHeight="1">
      <c r="B465" s="3"/>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4.25" hidden="1" customHeight="1">
      <c r="B466" s="3"/>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4.25" hidden="1" customHeight="1">
      <c r="B467" s="3"/>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4.25" hidden="1" customHeight="1">
      <c r="B468" s="3"/>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4.25" hidden="1" customHeight="1">
      <c r="B469" s="3"/>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4.25" hidden="1" customHeight="1">
      <c r="B470" s="3"/>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4.25" hidden="1" customHeight="1">
      <c r="B471" s="3"/>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4.25" hidden="1" customHeight="1">
      <c r="B472" s="3"/>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4.25" hidden="1" customHeight="1">
      <c r="B473" s="3"/>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4.25" hidden="1" customHeight="1">
      <c r="B474" s="3"/>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4.25" hidden="1" customHeight="1">
      <c r="B475" s="3"/>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4.25" hidden="1" customHeight="1">
      <c r="B476" s="3"/>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4.25" hidden="1" customHeight="1">
      <c r="B477" s="3"/>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4.25" hidden="1" customHeight="1">
      <c r="B478" s="3"/>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4.25" hidden="1" customHeight="1">
      <c r="B479" s="3"/>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4.25" hidden="1" customHeight="1">
      <c r="B480" s="3"/>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4.25" hidden="1" customHeight="1">
      <c r="B481" s="3"/>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4.25" hidden="1" customHeight="1">
      <c r="B482" s="3"/>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4.25" hidden="1" customHeight="1">
      <c r="B483" s="3"/>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4.25" hidden="1" customHeight="1">
      <c r="B484" s="3"/>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4.25" hidden="1" customHeight="1">
      <c r="B485" s="3"/>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4.25" hidden="1" customHeight="1">
      <c r="B486" s="3"/>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4.25" hidden="1" customHeight="1">
      <c r="B487" s="3"/>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4.25" hidden="1" customHeight="1">
      <c r="B488" s="3"/>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4.25" hidden="1" customHeight="1">
      <c r="B489" s="3"/>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4.25" hidden="1" customHeight="1">
      <c r="B490" s="3"/>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4.25" hidden="1" customHeight="1">
      <c r="B491" s="3"/>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4.25" hidden="1" customHeight="1">
      <c r="B492" s="3"/>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4.25" hidden="1" customHeight="1">
      <c r="B493" s="3"/>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4.25" hidden="1" customHeight="1">
      <c r="B494" s="3"/>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4.25" hidden="1" customHeight="1">
      <c r="B495" s="3"/>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4.25" hidden="1" customHeight="1">
      <c r="B496" s="3"/>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4.25" hidden="1" customHeight="1">
      <c r="B497" s="3"/>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4.25" hidden="1" customHeight="1">
      <c r="B498" s="3"/>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4.25" hidden="1" customHeight="1">
      <c r="B499" s="3"/>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4.25" hidden="1" customHeight="1">
      <c r="B500" s="3"/>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4.25" hidden="1" customHeight="1">
      <c r="B501" s="3"/>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4.25" hidden="1" customHeight="1">
      <c r="B502" s="3"/>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4.25" hidden="1" customHeight="1">
      <c r="B503" s="3"/>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4.25" hidden="1" customHeight="1">
      <c r="B504" s="3"/>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4.25" hidden="1" customHeight="1">
      <c r="B505" s="3"/>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4.25" hidden="1" customHeight="1">
      <c r="B506" s="3"/>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4.25" hidden="1" customHeight="1">
      <c r="B507" s="3"/>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4.25" hidden="1" customHeight="1">
      <c r="B508" s="3"/>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4.25" hidden="1" customHeight="1">
      <c r="B509" s="3"/>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4.25" hidden="1" customHeight="1">
      <c r="B510" s="3"/>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4.25" hidden="1" customHeight="1">
      <c r="B511" s="3"/>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4.25" hidden="1" customHeight="1">
      <c r="B512" s="3"/>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4.25" hidden="1" customHeight="1">
      <c r="B513" s="3"/>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4.25" hidden="1" customHeight="1">
      <c r="B514" s="3"/>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4.25" hidden="1" customHeight="1">
      <c r="B515" s="3"/>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4.25" hidden="1" customHeight="1">
      <c r="B516" s="3"/>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4.25" hidden="1" customHeight="1">
      <c r="B517" s="3"/>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4.25" hidden="1" customHeight="1">
      <c r="B518" s="3"/>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4.25" hidden="1" customHeight="1">
      <c r="B519" s="3"/>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4.25" hidden="1" customHeight="1">
      <c r="B520" s="3"/>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4.25" hidden="1" customHeight="1">
      <c r="B521" s="3"/>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4.25" hidden="1" customHeight="1">
      <c r="B522" s="3"/>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4.25" hidden="1" customHeight="1">
      <c r="B523" s="3"/>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4.25" hidden="1" customHeight="1">
      <c r="B524" s="3"/>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4.25" hidden="1" customHeight="1">
      <c r="B525" s="3"/>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4.25" hidden="1" customHeight="1">
      <c r="B526" s="3"/>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4.25" hidden="1" customHeight="1">
      <c r="B527" s="3"/>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4.25" hidden="1" customHeight="1">
      <c r="B528" s="3"/>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4.25" hidden="1" customHeight="1">
      <c r="B529" s="3"/>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4.25" hidden="1" customHeight="1">
      <c r="B530" s="3"/>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4.25" hidden="1" customHeight="1">
      <c r="B531" s="3"/>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4.25" hidden="1" customHeight="1">
      <c r="B532" s="3"/>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4.25" hidden="1" customHeight="1">
      <c r="B533" s="3"/>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4.25" hidden="1" customHeight="1">
      <c r="B534" s="3"/>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4.25" hidden="1" customHeight="1">
      <c r="B535" s="3"/>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4.25" hidden="1" customHeight="1">
      <c r="B536" s="3"/>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4.25" hidden="1" customHeight="1">
      <c r="B537" s="3"/>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4.25" hidden="1" customHeight="1">
      <c r="B538" s="3"/>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4.25" hidden="1" customHeight="1">
      <c r="B539" s="3"/>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4.25" hidden="1" customHeight="1">
      <c r="B540" s="3"/>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4.25" hidden="1" customHeight="1">
      <c r="B541" s="3"/>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4.25" hidden="1" customHeight="1">
      <c r="B542" s="3"/>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4.25" hidden="1" customHeight="1">
      <c r="B543" s="3"/>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4.25" hidden="1" customHeight="1">
      <c r="B544" s="3"/>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4.25" hidden="1" customHeight="1">
      <c r="B545" s="3"/>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4.25" hidden="1" customHeight="1">
      <c r="B546" s="3"/>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4.25" hidden="1" customHeight="1">
      <c r="B547" s="3"/>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4.25" hidden="1" customHeight="1">
      <c r="B548" s="3"/>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4.25" hidden="1" customHeight="1">
      <c r="B549" s="3"/>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4.25" hidden="1" customHeight="1">
      <c r="B550" s="3"/>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4.25" hidden="1" customHeight="1">
      <c r="B551" s="3"/>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4.25" hidden="1" customHeight="1">
      <c r="B552" s="3"/>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4.25" hidden="1" customHeight="1">
      <c r="B553" s="3"/>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4.25" hidden="1" customHeight="1">
      <c r="B554" s="3"/>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4.25" hidden="1" customHeight="1">
      <c r="B555" s="3"/>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4.25" hidden="1" customHeight="1">
      <c r="B556" s="3"/>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4.25" hidden="1" customHeight="1">
      <c r="B557" s="3"/>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4.25" hidden="1" customHeight="1">
      <c r="B558" s="3"/>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4.25" hidden="1" customHeight="1">
      <c r="B559" s="3"/>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4.25" hidden="1" customHeight="1">
      <c r="B560" s="3"/>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4.25" hidden="1" customHeight="1">
      <c r="B561" s="3"/>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4.25" hidden="1" customHeight="1">
      <c r="B562" s="3"/>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4.25" hidden="1" customHeight="1">
      <c r="B563" s="3"/>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4.25" hidden="1" customHeight="1">
      <c r="B564" s="3"/>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4.25" hidden="1" customHeight="1">
      <c r="B565" s="3"/>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4.25" hidden="1" customHeight="1">
      <c r="B566" s="3"/>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4.25" hidden="1" customHeight="1">
      <c r="B567" s="3"/>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4.25" hidden="1" customHeight="1">
      <c r="B568" s="3"/>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4.25" hidden="1" customHeight="1">
      <c r="B569" s="3"/>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4.25" hidden="1" customHeight="1">
      <c r="B570" s="3"/>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4.25" hidden="1" customHeight="1">
      <c r="B571" s="3"/>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4.25" hidden="1" customHeight="1">
      <c r="B572" s="3"/>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4.25" hidden="1" customHeight="1">
      <c r="B573" s="3"/>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4.25" hidden="1" customHeight="1">
      <c r="B574" s="3"/>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4.25" hidden="1" customHeight="1">
      <c r="B575" s="3"/>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4.25" hidden="1" customHeight="1">
      <c r="B576" s="3"/>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4.25" hidden="1" customHeight="1">
      <c r="B577" s="3"/>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4.25" hidden="1" customHeight="1">
      <c r="B578" s="3"/>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4.25" hidden="1" customHeight="1">
      <c r="B579" s="3"/>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4.25" hidden="1" customHeight="1">
      <c r="B580" s="3"/>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4.25" hidden="1" customHeight="1">
      <c r="B581" s="3"/>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4.25" hidden="1" customHeight="1">
      <c r="B582" s="3"/>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4.25" hidden="1" customHeight="1">
      <c r="B583" s="3"/>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4.25" hidden="1" customHeight="1">
      <c r="B584" s="3"/>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4.25" hidden="1" customHeight="1">
      <c r="B585" s="3"/>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4.25" hidden="1" customHeight="1">
      <c r="B586" s="3"/>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4.25" hidden="1" customHeight="1">
      <c r="B587" s="3"/>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4.25" hidden="1" customHeight="1">
      <c r="B588" s="3"/>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4.25" hidden="1" customHeight="1">
      <c r="B589" s="3"/>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4.25" hidden="1" customHeight="1">
      <c r="B590" s="3"/>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4.25" hidden="1" customHeight="1">
      <c r="B591" s="3"/>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4.25" hidden="1" customHeight="1">
      <c r="B592" s="3"/>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4.25" hidden="1" customHeight="1">
      <c r="B593" s="3"/>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4.25" hidden="1" customHeight="1">
      <c r="B594" s="3"/>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4.25" hidden="1" customHeight="1">
      <c r="B595" s="3"/>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4.25" hidden="1" customHeight="1">
      <c r="B596" s="3"/>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4.25" hidden="1" customHeight="1">
      <c r="B597" s="3"/>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4.25" hidden="1" customHeight="1">
      <c r="B598" s="3"/>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4.25" hidden="1" customHeight="1">
      <c r="B599" s="3"/>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4.25" hidden="1" customHeight="1">
      <c r="B600" s="3"/>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4.25" hidden="1" customHeight="1">
      <c r="B601" s="3"/>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4.25" hidden="1" customHeight="1">
      <c r="B602" s="3"/>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4.25" hidden="1" customHeight="1">
      <c r="B603" s="3"/>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4.25" hidden="1" customHeight="1">
      <c r="B604" s="3"/>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4.25" hidden="1" customHeight="1">
      <c r="B605" s="3"/>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4.25" hidden="1" customHeight="1">
      <c r="B606" s="3"/>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4.25" hidden="1" customHeight="1">
      <c r="B607" s="3"/>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4.25" hidden="1" customHeight="1">
      <c r="B608" s="3"/>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4.25" hidden="1" customHeight="1">
      <c r="B609" s="3"/>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4.25" hidden="1" customHeight="1">
      <c r="B610" s="3"/>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4.25" hidden="1" customHeight="1">
      <c r="B611" s="3"/>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4.25" hidden="1" customHeight="1">
      <c r="B612" s="3"/>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4.25" hidden="1" customHeight="1">
      <c r="B613" s="3"/>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4.25" hidden="1" customHeight="1">
      <c r="B614" s="3"/>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4.25" hidden="1" customHeight="1">
      <c r="B615" s="3"/>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4.25" hidden="1" customHeight="1">
      <c r="B616" s="3"/>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4.25" hidden="1" customHeight="1">
      <c r="B617" s="3"/>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4.25" hidden="1" customHeight="1">
      <c r="B618" s="3"/>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4.25" hidden="1" customHeight="1">
      <c r="B619" s="3"/>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4.25" hidden="1" customHeight="1">
      <c r="B620" s="3"/>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4.25" hidden="1" customHeight="1">
      <c r="B621" s="3"/>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4.25" hidden="1" customHeight="1">
      <c r="B622" s="3"/>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4.25" hidden="1" customHeight="1">
      <c r="B623" s="3"/>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4.25" hidden="1" customHeight="1">
      <c r="B624" s="3"/>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4.25" hidden="1" customHeight="1">
      <c r="B625" s="3"/>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4.25" hidden="1" customHeight="1">
      <c r="B626" s="3"/>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4.25" hidden="1" customHeight="1">
      <c r="B627" s="3"/>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4.25" hidden="1" customHeight="1">
      <c r="B628" s="3"/>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4.25" hidden="1" customHeight="1">
      <c r="B629" s="3"/>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4.25" hidden="1" customHeight="1">
      <c r="B630" s="3"/>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4.25" hidden="1" customHeight="1">
      <c r="B631" s="3"/>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4.25" hidden="1" customHeight="1">
      <c r="B632" s="3"/>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4.25" hidden="1" customHeight="1">
      <c r="B633" s="3"/>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4.25" hidden="1" customHeight="1">
      <c r="B634" s="3"/>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4.25" hidden="1" customHeight="1">
      <c r="B635" s="3"/>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4.25" hidden="1" customHeight="1">
      <c r="B636" s="3"/>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4.25" hidden="1" customHeight="1">
      <c r="B637" s="3"/>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4.25" hidden="1" customHeight="1">
      <c r="B638" s="3"/>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4.25" hidden="1" customHeight="1">
      <c r="B639" s="3"/>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4.25" hidden="1" customHeight="1">
      <c r="B640" s="3"/>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4.25" hidden="1" customHeight="1">
      <c r="B641" s="3"/>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4.25" hidden="1" customHeight="1">
      <c r="B642" s="3"/>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4.25" hidden="1" customHeight="1">
      <c r="B643" s="3"/>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4.25" hidden="1" customHeight="1">
      <c r="B644" s="3"/>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4.25" hidden="1" customHeight="1">
      <c r="B645" s="3"/>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4.25" hidden="1" customHeight="1">
      <c r="B646" s="3"/>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4.25" hidden="1" customHeight="1">
      <c r="B647" s="3"/>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4.25" hidden="1" customHeight="1">
      <c r="B648" s="3"/>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4.25" hidden="1" customHeight="1">
      <c r="B649" s="3"/>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4.25" hidden="1" customHeight="1">
      <c r="B650" s="3"/>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4.25" hidden="1" customHeight="1">
      <c r="B651" s="3"/>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4.25" hidden="1" customHeight="1">
      <c r="B652" s="3"/>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4.25" hidden="1" customHeight="1">
      <c r="B653" s="3"/>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4.25" hidden="1" customHeight="1">
      <c r="B654" s="3"/>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4.25" hidden="1" customHeight="1">
      <c r="B655" s="3"/>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4.25" hidden="1" customHeight="1">
      <c r="B656" s="3"/>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4.25" hidden="1" customHeight="1">
      <c r="B657" s="3"/>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4.25" hidden="1" customHeight="1">
      <c r="B658" s="3"/>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4.25" hidden="1" customHeight="1">
      <c r="B659" s="3"/>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4.25" hidden="1" customHeight="1">
      <c r="B660" s="3"/>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4.25" hidden="1" customHeight="1">
      <c r="B661" s="3"/>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4.25" hidden="1" customHeight="1">
      <c r="B662" s="3"/>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4.25" hidden="1" customHeight="1">
      <c r="B663" s="3"/>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4.25" hidden="1" customHeight="1">
      <c r="B664" s="3"/>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4.25" hidden="1" customHeight="1">
      <c r="B665" s="3"/>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4.25" hidden="1" customHeight="1">
      <c r="B666" s="3"/>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4.25" hidden="1" customHeight="1">
      <c r="B667" s="3"/>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4.25" hidden="1" customHeight="1">
      <c r="B668" s="3"/>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4.25" hidden="1" customHeight="1">
      <c r="B669" s="3"/>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4.25" hidden="1" customHeight="1">
      <c r="B670" s="3"/>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4.25" hidden="1" customHeight="1">
      <c r="B671" s="3"/>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4.25" hidden="1" customHeight="1">
      <c r="B672" s="3"/>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4.25" hidden="1" customHeight="1">
      <c r="B673" s="3"/>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4.25" hidden="1" customHeight="1">
      <c r="B674" s="3"/>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4.25" hidden="1" customHeight="1">
      <c r="B675" s="3"/>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4.25" hidden="1" customHeight="1">
      <c r="B676" s="3"/>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4.25" hidden="1" customHeight="1">
      <c r="B677" s="3"/>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4.25" hidden="1" customHeight="1">
      <c r="B678" s="3"/>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4.25" hidden="1" customHeight="1">
      <c r="B679" s="3"/>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4.25" hidden="1" customHeight="1">
      <c r="B680" s="3"/>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4.25" hidden="1" customHeight="1">
      <c r="B681" s="3"/>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4.25" hidden="1" customHeight="1">
      <c r="B682" s="3"/>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4.25" hidden="1" customHeight="1">
      <c r="B683" s="3"/>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4.25" hidden="1" customHeight="1">
      <c r="B684" s="3"/>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4.25" hidden="1" customHeight="1">
      <c r="B685" s="3"/>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4.25" hidden="1" customHeight="1">
      <c r="B686" s="3"/>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4.25" hidden="1" customHeight="1">
      <c r="B687" s="3"/>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4.25" hidden="1" customHeight="1">
      <c r="B688" s="3"/>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4.25" hidden="1" customHeight="1">
      <c r="B689" s="3"/>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4.25" hidden="1" customHeight="1">
      <c r="B690" s="3"/>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4.25" hidden="1" customHeight="1">
      <c r="B691" s="3"/>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4.25" hidden="1" customHeight="1">
      <c r="B692" s="3"/>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4.25" hidden="1" customHeight="1">
      <c r="B693" s="3"/>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4.25" hidden="1" customHeight="1">
      <c r="B694" s="3"/>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4.25" hidden="1" customHeight="1">
      <c r="B695" s="3"/>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4.25" hidden="1" customHeight="1">
      <c r="B696" s="3"/>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4.25" hidden="1" customHeight="1">
      <c r="B697" s="3"/>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4.25" hidden="1" customHeight="1">
      <c r="B698" s="3"/>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4.25" hidden="1" customHeight="1">
      <c r="B699" s="3"/>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4.25" hidden="1" customHeight="1">
      <c r="B700" s="3"/>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4.25" hidden="1" customHeight="1">
      <c r="B701" s="3"/>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4.25" hidden="1" customHeight="1">
      <c r="B702" s="3"/>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4.25" hidden="1" customHeight="1">
      <c r="B703" s="3"/>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4.25" hidden="1" customHeight="1">
      <c r="B704" s="3"/>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4.25" hidden="1" customHeight="1">
      <c r="B705" s="3"/>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4.25" hidden="1" customHeight="1">
      <c r="B706" s="3"/>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4.25" hidden="1" customHeight="1">
      <c r="B707" s="3"/>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4.25" hidden="1" customHeight="1">
      <c r="B708" s="3"/>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4.25" hidden="1" customHeight="1">
      <c r="B709" s="3"/>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4.25" hidden="1" customHeight="1">
      <c r="B710" s="3"/>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4.25" hidden="1" customHeight="1">
      <c r="B711" s="3"/>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4.25" hidden="1" customHeight="1">
      <c r="B712" s="3"/>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4.25" hidden="1" customHeight="1">
      <c r="B713" s="3"/>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4.25" hidden="1" customHeight="1">
      <c r="B714" s="3"/>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4.25" hidden="1" customHeight="1">
      <c r="B715" s="3"/>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4.25" hidden="1" customHeight="1">
      <c r="B716" s="3"/>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4.25" hidden="1" customHeight="1">
      <c r="B717" s="3"/>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4.25" hidden="1" customHeight="1">
      <c r="B718" s="3"/>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4.25" hidden="1" customHeight="1">
      <c r="B719" s="3"/>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4.25" hidden="1" customHeight="1">
      <c r="B720" s="3"/>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4.25" hidden="1" customHeight="1">
      <c r="B721" s="3"/>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4.25" hidden="1" customHeight="1">
      <c r="B722" s="3"/>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4.25" hidden="1" customHeight="1">
      <c r="B723" s="3"/>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4.25" hidden="1" customHeight="1">
      <c r="B724" s="3"/>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4.25" hidden="1" customHeight="1">
      <c r="B725" s="3"/>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4.25" hidden="1" customHeight="1">
      <c r="B726" s="3"/>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4.25" hidden="1" customHeight="1">
      <c r="B727" s="3"/>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4.25" hidden="1" customHeight="1">
      <c r="B728" s="3"/>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4.25" hidden="1" customHeight="1">
      <c r="B729" s="3"/>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4.25" hidden="1" customHeight="1">
      <c r="B730" s="3"/>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4.25" hidden="1" customHeight="1">
      <c r="B731" s="3"/>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4.25" hidden="1" customHeight="1">
      <c r="B732" s="3"/>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4.25" hidden="1" customHeight="1">
      <c r="B733" s="3"/>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4.25" hidden="1" customHeight="1">
      <c r="B734" s="3"/>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4.25" hidden="1" customHeight="1">
      <c r="B735" s="3"/>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4.25" hidden="1" customHeight="1">
      <c r="B736" s="3"/>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4.25" hidden="1" customHeight="1">
      <c r="B737" s="3"/>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4.25" hidden="1" customHeight="1">
      <c r="B738" s="3"/>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4.25" hidden="1" customHeight="1">
      <c r="B739" s="3"/>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4.25" hidden="1" customHeight="1">
      <c r="B740" s="3"/>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4.25" hidden="1" customHeight="1">
      <c r="B741" s="3"/>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4.25" hidden="1" customHeight="1">
      <c r="B742" s="3"/>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4.25" hidden="1" customHeight="1">
      <c r="B743" s="3"/>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4.25" hidden="1" customHeight="1">
      <c r="B744" s="3"/>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4.25" hidden="1" customHeight="1">
      <c r="B745" s="3"/>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4.25" hidden="1" customHeight="1">
      <c r="B746" s="3"/>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4.25" hidden="1" customHeight="1">
      <c r="B747" s="3"/>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4.25" hidden="1" customHeight="1">
      <c r="B748" s="3"/>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4.25" hidden="1" customHeight="1">
      <c r="B749" s="3"/>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4.25" hidden="1" customHeight="1">
      <c r="B750" s="3"/>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4.25" hidden="1" customHeight="1">
      <c r="B751" s="3"/>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4.25" hidden="1" customHeight="1">
      <c r="B752" s="3"/>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4.25" hidden="1" customHeight="1">
      <c r="B753" s="3"/>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4.25" hidden="1" customHeight="1">
      <c r="B754" s="3"/>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4.25" hidden="1" customHeight="1">
      <c r="B755" s="3"/>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4.25" hidden="1" customHeight="1">
      <c r="B756" s="3"/>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4.25" hidden="1" customHeight="1">
      <c r="B757" s="3"/>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4.25" hidden="1" customHeight="1">
      <c r="B758" s="3"/>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4.25" hidden="1" customHeight="1">
      <c r="B759" s="3"/>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4.25" hidden="1" customHeight="1">
      <c r="B760" s="3"/>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4.25" hidden="1" customHeight="1">
      <c r="B761" s="3"/>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4.25" hidden="1" customHeight="1">
      <c r="B762" s="3"/>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4.25" hidden="1" customHeight="1">
      <c r="B763" s="3"/>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4.25" hidden="1" customHeight="1">
      <c r="B764" s="3"/>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4.25" hidden="1" customHeight="1">
      <c r="B765" s="3"/>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4.25" hidden="1" customHeight="1">
      <c r="B766" s="3"/>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4.25" hidden="1" customHeight="1">
      <c r="B767" s="3"/>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4.25" hidden="1" customHeight="1">
      <c r="B768" s="3"/>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4.25" hidden="1" customHeight="1">
      <c r="B769" s="3"/>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4.25" hidden="1" customHeight="1">
      <c r="B770" s="3"/>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4.25" hidden="1" customHeight="1">
      <c r="B771" s="3"/>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4.25" hidden="1" customHeight="1">
      <c r="B772" s="3"/>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4.25" hidden="1" customHeight="1">
      <c r="B773" s="3"/>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4.25" hidden="1" customHeight="1">
      <c r="B774" s="3"/>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4.25" hidden="1" customHeight="1">
      <c r="B775" s="3"/>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4.25" hidden="1" customHeight="1">
      <c r="B776" s="3"/>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4.25" hidden="1" customHeight="1">
      <c r="B777" s="3"/>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4.25" hidden="1" customHeight="1">
      <c r="B778" s="3"/>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4.25" hidden="1" customHeight="1">
      <c r="B779" s="3"/>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4.25" hidden="1" customHeight="1">
      <c r="B780" s="3"/>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4.25" hidden="1" customHeight="1">
      <c r="B781" s="3"/>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4.25" hidden="1" customHeight="1">
      <c r="B782" s="3"/>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4.25" hidden="1" customHeight="1">
      <c r="B783" s="3"/>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4.25" hidden="1" customHeight="1">
      <c r="B784" s="3"/>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4.25" hidden="1" customHeight="1">
      <c r="B785" s="3"/>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4.25" hidden="1" customHeight="1">
      <c r="B786" s="3"/>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4.25" hidden="1" customHeight="1">
      <c r="B787" s="3"/>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4.25" hidden="1" customHeight="1">
      <c r="B788" s="3"/>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4.25" hidden="1" customHeight="1">
      <c r="B789" s="3"/>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4.25" hidden="1" customHeight="1">
      <c r="B790" s="3"/>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4.25" hidden="1" customHeight="1">
      <c r="B791" s="3"/>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4.25" hidden="1" customHeight="1">
      <c r="B792" s="3"/>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4.25" hidden="1" customHeight="1">
      <c r="B793" s="3"/>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4.25" hidden="1" customHeight="1">
      <c r="B794" s="3"/>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4.25" hidden="1" customHeight="1">
      <c r="B795" s="3"/>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4.25" hidden="1" customHeight="1">
      <c r="B796" s="3"/>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4.25" hidden="1" customHeight="1">
      <c r="B797" s="3"/>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4.25" hidden="1" customHeight="1">
      <c r="B798" s="3"/>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4.25" hidden="1" customHeight="1">
      <c r="B799" s="3"/>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4.25" hidden="1" customHeight="1">
      <c r="B800" s="3"/>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4.25" hidden="1" customHeight="1">
      <c r="B801" s="3"/>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4.25" hidden="1" customHeight="1">
      <c r="B802" s="3"/>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4.25" hidden="1" customHeight="1">
      <c r="B803" s="3"/>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4.25" hidden="1" customHeight="1">
      <c r="B804" s="3"/>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4.25" hidden="1" customHeight="1">
      <c r="B805" s="3"/>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4.25" hidden="1" customHeight="1">
      <c r="B806" s="3"/>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4.25" hidden="1" customHeight="1">
      <c r="B807" s="3"/>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4.25" hidden="1" customHeight="1">
      <c r="B808" s="3"/>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4.25" hidden="1" customHeight="1">
      <c r="B809" s="3"/>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4.25" hidden="1" customHeight="1">
      <c r="B810" s="3"/>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4.25" hidden="1" customHeight="1">
      <c r="B811" s="3"/>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4.25" hidden="1" customHeight="1">
      <c r="B812" s="3"/>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4.25" hidden="1" customHeight="1">
      <c r="B813" s="3"/>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4.25" hidden="1" customHeight="1">
      <c r="B814" s="3"/>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4.25" hidden="1" customHeight="1">
      <c r="B815" s="3"/>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4.25" hidden="1" customHeight="1">
      <c r="B816" s="3"/>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4.25" hidden="1" customHeight="1">
      <c r="B817" s="3"/>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4.25" hidden="1" customHeight="1">
      <c r="B818" s="3"/>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4.25" hidden="1" customHeight="1">
      <c r="B819" s="3"/>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4.25" hidden="1" customHeight="1">
      <c r="B820" s="3"/>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4.25" hidden="1" customHeight="1">
      <c r="B821" s="3"/>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4.25" hidden="1" customHeight="1">
      <c r="B822" s="3"/>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4.25" hidden="1" customHeight="1">
      <c r="B823" s="3"/>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4.25" hidden="1" customHeight="1">
      <c r="B824" s="3"/>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4.25" hidden="1" customHeight="1">
      <c r="B825" s="3"/>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4.25" hidden="1" customHeight="1">
      <c r="B826" s="3"/>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4.25" hidden="1" customHeight="1">
      <c r="B827" s="3"/>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4.25" hidden="1" customHeight="1">
      <c r="B828" s="3"/>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4.25" hidden="1" customHeight="1">
      <c r="B829" s="3"/>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4.25" hidden="1" customHeight="1">
      <c r="B830" s="3"/>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4.25" hidden="1" customHeight="1">
      <c r="B831" s="3"/>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4.25" hidden="1" customHeight="1">
      <c r="B832" s="3"/>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4.25" hidden="1" customHeight="1">
      <c r="B833" s="3"/>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4.25" hidden="1" customHeight="1">
      <c r="B834" s="3"/>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4.25" hidden="1" customHeight="1">
      <c r="B835" s="3"/>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4.25" hidden="1" customHeight="1">
      <c r="B836" s="3"/>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4.25" hidden="1" customHeight="1">
      <c r="B837" s="3"/>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4.25" hidden="1" customHeight="1">
      <c r="B838" s="3"/>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4.25" hidden="1" customHeight="1">
      <c r="B839" s="3"/>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4.25" hidden="1" customHeight="1">
      <c r="B840" s="3"/>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4.25" hidden="1" customHeight="1">
      <c r="B841" s="3"/>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4.25" hidden="1" customHeight="1">
      <c r="B842" s="3"/>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4.25" hidden="1" customHeight="1">
      <c r="B843" s="3"/>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4.25" hidden="1" customHeight="1">
      <c r="B844" s="3"/>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4.25" hidden="1" customHeight="1">
      <c r="B845" s="3"/>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4.25" hidden="1" customHeight="1">
      <c r="B846" s="3"/>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4.25" hidden="1" customHeight="1">
      <c r="B847" s="3"/>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4.25" hidden="1" customHeight="1">
      <c r="B848" s="3"/>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4.25" hidden="1" customHeight="1">
      <c r="B849" s="3"/>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4.25" hidden="1" customHeight="1">
      <c r="B850" s="3"/>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4.25" hidden="1" customHeight="1">
      <c r="B851" s="3"/>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4.25" hidden="1" customHeight="1">
      <c r="B852" s="3"/>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4.25" hidden="1" customHeight="1">
      <c r="B853" s="3"/>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4.25" hidden="1" customHeight="1">
      <c r="B854" s="3"/>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4.25" hidden="1" customHeight="1">
      <c r="B855" s="3"/>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4.25" hidden="1" customHeight="1">
      <c r="B856" s="3"/>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4.25" hidden="1" customHeight="1">
      <c r="B857" s="3"/>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4.25" hidden="1" customHeight="1">
      <c r="B858" s="3"/>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4.25" hidden="1" customHeight="1">
      <c r="B859" s="3"/>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4.25" hidden="1" customHeight="1">
      <c r="B860" s="3"/>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4.25" hidden="1" customHeight="1">
      <c r="B861" s="3"/>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4.25" hidden="1" customHeight="1">
      <c r="B862" s="3"/>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4.25" hidden="1" customHeight="1">
      <c r="B863" s="3"/>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4.25" hidden="1" customHeight="1">
      <c r="B864" s="3"/>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4.25" hidden="1" customHeight="1">
      <c r="B865" s="3"/>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4.25" hidden="1" customHeight="1">
      <c r="B866" s="3"/>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4.25" hidden="1" customHeight="1">
      <c r="B867" s="3"/>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4.25" hidden="1" customHeight="1">
      <c r="B868" s="3"/>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4.25" hidden="1" customHeight="1">
      <c r="B869" s="3"/>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4.25" hidden="1" customHeight="1">
      <c r="B870" s="3"/>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4.25" hidden="1" customHeight="1">
      <c r="B871" s="3"/>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4.25" hidden="1" customHeight="1">
      <c r="B872" s="3"/>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4.25" hidden="1" customHeight="1">
      <c r="B873" s="3"/>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4.25" hidden="1" customHeight="1">
      <c r="B874" s="3"/>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4.25" hidden="1" customHeight="1">
      <c r="B875" s="3"/>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4.25" hidden="1" customHeight="1">
      <c r="B876" s="3"/>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4.25" hidden="1" customHeight="1">
      <c r="B877" s="3"/>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4.25" hidden="1" customHeight="1">
      <c r="B878" s="3"/>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4.25" hidden="1" customHeight="1">
      <c r="B879" s="3"/>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4.25" hidden="1" customHeight="1">
      <c r="B880" s="3"/>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4.25" hidden="1" customHeight="1">
      <c r="B881" s="3"/>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4.25" hidden="1" customHeight="1">
      <c r="B882" s="3"/>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4.25" hidden="1" customHeight="1">
      <c r="B883" s="3"/>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4.25" hidden="1" customHeight="1">
      <c r="B884" s="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4.25" hidden="1" customHeight="1">
      <c r="B885" s="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4.25" hidden="1" customHeight="1">
      <c r="B886" s="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4.25" hidden="1" customHeight="1">
      <c r="B887" s="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4.25" hidden="1" customHeight="1">
      <c r="B888" s="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4.25" hidden="1" customHeight="1">
      <c r="B889" s="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4.25" hidden="1" customHeight="1">
      <c r="B890" s="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4.25" hidden="1" customHeight="1">
      <c r="B891" s="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4.25" hidden="1" customHeight="1">
      <c r="B892" s="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4.25" hidden="1" customHeight="1">
      <c r="B893" s="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4.25" hidden="1" customHeight="1">
      <c r="B894" s="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4.25" hidden="1" customHeight="1">
      <c r="B895" s="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4.25" hidden="1" customHeight="1">
      <c r="B896" s="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4.25" hidden="1" customHeight="1">
      <c r="B897" s="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4.25" hidden="1" customHeight="1">
      <c r="B898" s="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4.25" hidden="1" customHeight="1">
      <c r="B899" s="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4.25" hidden="1" customHeight="1">
      <c r="B900" s="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4.25" hidden="1" customHeight="1">
      <c r="B901" s="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4.25" hidden="1" customHeight="1">
      <c r="B902" s="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4.25" hidden="1" customHeight="1">
      <c r="B903" s="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4.25" hidden="1" customHeight="1">
      <c r="B904" s="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4.25" hidden="1" customHeight="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4.25" hidden="1" customHeight="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4.25" hidden="1" customHeight="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4.25" hidden="1" customHeight="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4.25" hidden="1" customHeight="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4.25" hidden="1" customHeight="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4.25" hidden="1" customHeight="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4.25" hidden="1" customHeight="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4.25" hidden="1" customHeight="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4.25" hidden="1" customHeight="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4.25" hidden="1" customHeight="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4.25" hidden="1" customHeight="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4.25" hidden="1" customHeight="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4.25" hidden="1" customHeight="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4.25" hidden="1" customHeight="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4.25" hidden="1" customHeight="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4.25" hidden="1" customHeight="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4.25" hidden="1" customHeight="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4.25" hidden="1" customHeight="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4.25" hidden="1" customHeight="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4.25" hidden="1" customHeight="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4.25" hidden="1" customHeight="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4.25" hidden="1" customHeight="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4.25" hidden="1" customHeight="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4.25" hidden="1" customHeight="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4.25" hidden="1" customHeight="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4.25" hidden="1" customHeight="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4.25" hidden="1" customHeight="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4.25" hidden="1" customHeight="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4.25" hidden="1" customHeight="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4.25" hidden="1" customHeight="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4.25" hidden="1" customHeight="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4.25" hidden="1" customHeight="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4.25" hidden="1" customHeight="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4.25" hidden="1" customHeight="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4.25" hidden="1" customHeight="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4.25" hidden="1" customHeight="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4.25" hidden="1" customHeight="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4.25" hidden="1" customHeight="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4.25" hidden="1" customHeight="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4.25" hidden="1" customHeight="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4.25" hidden="1" customHeight="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4.25" hidden="1" customHeight="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4.25" hidden="1" customHeight="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4.25" hidden="1" customHeight="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4.25" hidden="1" customHeight="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4.25" hidden="1" customHeight="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4.25" hidden="1" customHeight="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4.25" hidden="1" customHeight="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4.25" hidden="1" customHeight="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4.25" hidden="1" customHeight="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4.25" hidden="1" customHeight="1">
      <c r="B956" s="3"/>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4.25" hidden="1" customHeight="1">
      <c r="B957" s="3"/>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4.25" hidden="1" customHeight="1">
      <c r="B958" s="3"/>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4.25" hidden="1" customHeight="1">
      <c r="B959" s="3"/>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4.25" hidden="1" customHeight="1">
      <c r="B960" s="3"/>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4.25" hidden="1" customHeight="1">
      <c r="B961" s="3"/>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4.25" hidden="1" customHeight="1">
      <c r="B962" s="3"/>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4.25" hidden="1" customHeight="1">
      <c r="B963" s="3"/>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4.25" hidden="1" customHeight="1">
      <c r="B964" s="3"/>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4.25" hidden="1" customHeight="1">
      <c r="B965" s="3"/>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4.25" hidden="1" customHeight="1">
      <c r="B966" s="3"/>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4.25" hidden="1" customHeight="1">
      <c r="B967" s="3"/>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4.25" hidden="1" customHeight="1">
      <c r="B968" s="3"/>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4.25" hidden="1" customHeight="1">
      <c r="B969" s="3"/>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4.25" hidden="1" customHeight="1">
      <c r="B970" s="3"/>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4.25" hidden="1" customHeight="1">
      <c r="B971" s="3"/>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4.25" hidden="1" customHeight="1">
      <c r="B972" s="3"/>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4.25" hidden="1" customHeight="1">
      <c r="B973" s="3"/>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4.25" hidden="1" customHeight="1">
      <c r="B974" s="3"/>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4.25" hidden="1" customHeight="1">
      <c r="B975" s="3"/>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4.25" hidden="1" customHeight="1">
      <c r="B976" s="3"/>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4.25" hidden="1" customHeight="1">
      <c r="B977" s="3"/>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4.25" hidden="1" customHeight="1">
      <c r="B978" s="3"/>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4.25" hidden="1" customHeight="1">
      <c r="B979" s="3"/>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4.25" hidden="1" customHeight="1">
      <c r="B980" s="3"/>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4.25" hidden="1" customHeight="1">
      <c r="B981" s="3"/>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4.25" hidden="1" customHeight="1">
      <c r="B982" s="3"/>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4.25" hidden="1" customHeight="1">
      <c r="B983" s="3"/>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4.25" hidden="1" customHeight="1">
      <c r="B984" s="3"/>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4.25" hidden="1" customHeight="1">
      <c r="B985" s="3"/>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4.25" hidden="1" customHeight="1">
      <c r="B986" s="3"/>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4.25" hidden="1" customHeight="1">
      <c r="B987" s="3"/>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4.25" hidden="1" customHeight="1">
      <c r="B988" s="3"/>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4.25" hidden="1" customHeight="1">
      <c r="B989" s="3"/>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4.25" hidden="1" customHeight="1">
      <c r="B990" s="3"/>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4.25" hidden="1" customHeight="1">
      <c r="B991" s="3"/>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4.25" hidden="1" customHeight="1">
      <c r="B992" s="3"/>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4.25" hidden="1" customHeight="1">
      <c r="B993" s="3"/>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4.25" hidden="1" customHeight="1">
      <c r="B994" s="3"/>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4.25" hidden="1" customHeight="1">
      <c r="B995" s="3"/>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4.25" hidden="1" customHeight="1">
      <c r="B996" s="3"/>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4.25" hidden="1" customHeight="1">
      <c r="B997" s="3"/>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hidden="1" customHeight="1">
      <c r="B998" s="3"/>
      <c r="C998" s="1"/>
      <c r="D998" s="1"/>
      <c r="E998" s="1"/>
      <c r="F998" s="1"/>
      <c r="G998" s="1"/>
      <c r="H998" s="1"/>
      <c r="I998" s="1"/>
      <c r="J998" s="1"/>
      <c r="K998" s="1"/>
      <c r="L998" s="1"/>
      <c r="M998" s="1"/>
      <c r="N998" s="1"/>
      <c r="O998" s="1"/>
      <c r="P998" s="1"/>
      <c r="Q998" s="1"/>
      <c r="R998" s="1"/>
      <c r="S998" s="1"/>
    </row>
  </sheetData>
  <sheetProtection selectLockedCells="1"/>
  <mergeCells count="67">
    <mergeCell ref="B2:T2"/>
    <mergeCell ref="C6:L6"/>
    <mergeCell ref="M6:O6"/>
    <mergeCell ref="D3:Q4"/>
    <mergeCell ref="C7:L7"/>
    <mergeCell ref="M7:O7"/>
    <mergeCell ref="M26:O26"/>
    <mergeCell ref="M29:O29"/>
    <mergeCell ref="C27:D35"/>
    <mergeCell ref="M27:O27"/>
    <mergeCell ref="M25:O25"/>
    <mergeCell ref="C23:E26"/>
    <mergeCell ref="M23:O23"/>
    <mergeCell ref="M24:O24"/>
    <mergeCell ref="M28:O28"/>
    <mergeCell ref="M34:N34"/>
    <mergeCell ref="M35:N35"/>
    <mergeCell ref="M32:O32"/>
    <mergeCell ref="M33:N33"/>
    <mergeCell ref="M30:O30"/>
    <mergeCell ref="M31:O31"/>
    <mergeCell ref="M36:O36"/>
    <mergeCell ref="C37:D43"/>
    <mergeCell ref="M37:O37"/>
    <mergeCell ref="M38:O38"/>
    <mergeCell ref="M40:O40"/>
    <mergeCell ref="M41:O41"/>
    <mergeCell ref="M39:O39"/>
    <mergeCell ref="B58:T59"/>
    <mergeCell ref="B60:S60"/>
    <mergeCell ref="M42:O42"/>
    <mergeCell ref="M43:O43"/>
    <mergeCell ref="C47:L47"/>
    <mergeCell ref="M47:N47"/>
    <mergeCell ref="C46:L46"/>
    <mergeCell ref="M46:N46"/>
    <mergeCell ref="C45:L45"/>
    <mergeCell ref="M45:N45"/>
    <mergeCell ref="G57:T57"/>
    <mergeCell ref="M15:N15"/>
    <mergeCell ref="C11:L11"/>
    <mergeCell ref="M11:O11"/>
    <mergeCell ref="M12:O12"/>
    <mergeCell ref="C14:L14"/>
    <mergeCell ref="M14:O14"/>
    <mergeCell ref="C12:L12"/>
    <mergeCell ref="C22:L22"/>
    <mergeCell ref="M22:O22"/>
    <mergeCell ref="M16:N16"/>
    <mergeCell ref="C21:L21"/>
    <mergeCell ref="M21:O21"/>
    <mergeCell ref="C20:L20"/>
    <mergeCell ref="M20:O20"/>
    <mergeCell ref="C19:L19"/>
    <mergeCell ref="M19:O19"/>
    <mergeCell ref="C18:L18"/>
    <mergeCell ref="M18:O18"/>
    <mergeCell ref="C17:L17"/>
    <mergeCell ref="M17:N17"/>
    <mergeCell ref="C8:L8"/>
    <mergeCell ref="M8:O8"/>
    <mergeCell ref="C13:L13"/>
    <mergeCell ref="M13:O13"/>
    <mergeCell ref="M9:O9"/>
    <mergeCell ref="C10:L10"/>
    <mergeCell ref="C9:L9"/>
    <mergeCell ref="M10:O10"/>
  </mergeCells>
  <phoneticPr fontId="77" type="noConversion"/>
  <dataValidations count="1">
    <dataValidation type="decimal" operator="greaterThanOrEqual" allowBlank="1" showInputMessage="1" showErrorMessage="1" sqref="P23:S23 P25:S26" xr:uid="{00000000-0002-0000-0800-000001000000}">
      <formula1>0</formula1>
    </dataValidation>
  </dataValidations>
  <printOptions horizontalCentered="1" verticalCentered="1"/>
  <pageMargins left="0" right="0" top="0.11811023622047244" bottom="0.11811023622047244" header="0" footer="0"/>
  <pageSetup paperSize="9" scale="72"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tabColor theme="7" tint="0.39997558519241921"/>
    <pageSetUpPr fitToPage="1"/>
  </sheetPr>
  <dimension ref="A1:BB1003"/>
  <sheetViews>
    <sheetView showGridLines="0" topLeftCell="A12" zoomScale="115" zoomScaleNormal="115" workbookViewId="0">
      <selection activeCell="C14" sqref="C14"/>
    </sheetView>
  </sheetViews>
  <sheetFormatPr baseColWidth="10" defaultColWidth="0" defaultRowHeight="15" customHeight="1" zeroHeight="1"/>
  <cols>
    <col min="1" max="1" width="2.5546875" style="2" customWidth="1"/>
    <col min="2" max="2" width="0.88671875" style="2" customWidth="1"/>
    <col min="3" max="3" width="3.6640625" style="2" customWidth="1"/>
    <col min="4" max="4" width="6" style="2" customWidth="1"/>
    <col min="5" max="14" width="3.6640625" style="2" customWidth="1"/>
    <col min="15" max="17" width="4" style="2" customWidth="1"/>
    <col min="18" max="42" width="3.6640625" style="2" customWidth="1"/>
    <col min="43" max="43" width="0.88671875" style="16" customWidth="1"/>
    <col min="44" max="53" width="3.6640625" style="2" hidden="1" customWidth="1"/>
    <col min="54" max="54" width="0" style="2" hidden="1" customWidth="1"/>
    <col min="55" max="16384" width="17.33203125" style="2" hidden="1"/>
  </cols>
  <sheetData>
    <row r="1" spans="2:54" ht="6.6" customHeight="1">
      <c r="AQ1" s="2"/>
    </row>
    <row r="2" spans="2:54" ht="18" customHeight="1">
      <c r="B2" s="1271" t="s">
        <v>346</v>
      </c>
      <c r="C2" s="1271"/>
      <c r="D2" s="1271"/>
      <c r="E2" s="1271"/>
      <c r="F2" s="1271"/>
      <c r="G2" s="1271"/>
      <c r="H2" s="1271"/>
      <c r="I2" s="1271"/>
      <c r="J2" s="1271"/>
      <c r="K2" s="1271"/>
      <c r="L2" s="1271"/>
      <c r="M2" s="1271"/>
      <c r="N2" s="1271"/>
      <c r="O2" s="1271"/>
      <c r="P2" s="1271"/>
      <c r="Q2" s="1271"/>
      <c r="R2" s="1271"/>
      <c r="S2" s="1271"/>
      <c r="T2" s="1271"/>
      <c r="U2" s="1271"/>
      <c r="V2" s="1271"/>
      <c r="W2" s="1271"/>
      <c r="X2" s="1271"/>
      <c r="Y2" s="1271"/>
      <c r="Z2" s="1271"/>
      <c r="AA2" s="1271"/>
      <c r="AB2" s="1271"/>
      <c r="AC2" s="1271"/>
      <c r="AD2" s="1271"/>
      <c r="AE2" s="1271"/>
      <c r="AF2" s="1271"/>
      <c r="AG2" s="1271"/>
      <c r="AH2" s="1271"/>
      <c r="AI2" s="1271"/>
      <c r="AJ2" s="1271"/>
      <c r="AK2" s="1271"/>
      <c r="AL2" s="1271"/>
      <c r="AM2" s="1271"/>
      <c r="AN2" s="1271"/>
      <c r="AO2" s="1271"/>
      <c r="AP2" s="1271"/>
      <c r="AQ2" s="1271"/>
      <c r="AR2" s="1"/>
      <c r="AS2" s="1"/>
      <c r="AT2" s="1"/>
      <c r="AU2" s="1"/>
      <c r="AV2" s="1"/>
      <c r="AW2" s="1"/>
      <c r="AX2" s="1"/>
      <c r="AY2" s="1"/>
      <c r="AZ2" s="1" t="s">
        <v>151</v>
      </c>
      <c r="BA2" s="1"/>
    </row>
    <row r="3" spans="2:54" ht="16.5" customHeight="1">
      <c r="B3" s="91"/>
      <c r="C3" s="92">
        <v>16</v>
      </c>
      <c r="D3" s="93" t="s">
        <v>347</v>
      </c>
      <c r="E3" s="94"/>
      <c r="F3" s="94"/>
      <c r="G3" s="94"/>
      <c r="H3" s="94"/>
      <c r="I3" s="94"/>
      <c r="J3" s="94"/>
      <c r="K3" s="94"/>
      <c r="L3" s="94"/>
      <c r="M3" s="94"/>
      <c r="N3" s="94"/>
      <c r="O3" s="94"/>
      <c r="P3" s="94"/>
      <c r="Q3" s="94"/>
      <c r="R3" s="94"/>
      <c r="S3" s="94"/>
      <c r="T3" s="95"/>
      <c r="U3" s="94"/>
      <c r="AC3" s="94"/>
      <c r="AD3" s="94"/>
      <c r="AE3" s="94"/>
      <c r="AF3" s="1135"/>
      <c r="AG3" s="1136"/>
      <c r="AJ3" s="103" t="s">
        <v>169</v>
      </c>
      <c r="AK3" s="75"/>
      <c r="AL3" s="104" t="s">
        <v>348</v>
      </c>
      <c r="AQ3" s="59"/>
      <c r="AR3" s="1"/>
      <c r="AS3" s="1"/>
      <c r="AT3" s="1"/>
      <c r="AU3" s="1"/>
      <c r="AV3" s="1"/>
      <c r="AW3" s="1"/>
      <c r="AX3" s="1"/>
      <c r="AY3" s="1"/>
      <c r="AZ3" s="1" t="s">
        <v>121</v>
      </c>
      <c r="BA3" s="1"/>
    </row>
    <row r="4" spans="2:54" ht="16.5" customHeight="1">
      <c r="B4" s="91"/>
      <c r="C4" s="95"/>
      <c r="D4" s="94" t="s">
        <v>349</v>
      </c>
      <c r="E4" s="94"/>
      <c r="F4" s="94"/>
      <c r="G4" s="94"/>
      <c r="H4" s="94"/>
      <c r="I4" s="94"/>
      <c r="J4" s="94"/>
      <c r="K4" s="94"/>
      <c r="L4" s="94"/>
      <c r="M4" s="94"/>
      <c r="N4" s="94"/>
      <c r="O4" s="94"/>
      <c r="P4" s="94"/>
      <c r="Q4" s="94"/>
      <c r="R4" s="94"/>
      <c r="S4" s="94"/>
      <c r="T4" s="95"/>
      <c r="U4" s="94"/>
      <c r="V4" s="94"/>
      <c r="W4" s="94"/>
      <c r="X4" s="94"/>
      <c r="Y4" s="94"/>
      <c r="Z4" s="94"/>
      <c r="AA4" s="94"/>
      <c r="AB4" s="94"/>
      <c r="AC4" s="94"/>
      <c r="AD4" s="94"/>
      <c r="AE4" s="94"/>
      <c r="AF4" s="94"/>
      <c r="AG4" s="94"/>
      <c r="AH4" s="94"/>
      <c r="AI4" s="94"/>
      <c r="AJ4" s="105"/>
      <c r="AK4" s="103"/>
      <c r="AL4" s="94"/>
      <c r="AM4" s="94"/>
      <c r="AN4" s="94"/>
      <c r="AO4" s="94"/>
      <c r="AP4" s="94"/>
      <c r="AQ4" s="59"/>
      <c r="AR4" s="1"/>
      <c r="AS4" s="1"/>
      <c r="AT4" s="1"/>
      <c r="AU4" s="1"/>
      <c r="AV4" s="1"/>
      <c r="AW4" s="1"/>
      <c r="AX4" s="1"/>
      <c r="AY4" s="1"/>
      <c r="AZ4" s="1"/>
      <c r="BA4" s="1"/>
    </row>
    <row r="5" spans="2:54" ht="4.5" customHeight="1">
      <c r="B5" s="91"/>
      <c r="C5" s="95"/>
      <c r="D5" s="94"/>
      <c r="E5" s="94"/>
      <c r="F5" s="94"/>
      <c r="G5" s="94"/>
      <c r="H5" s="94"/>
      <c r="I5" s="94"/>
      <c r="J5" s="94"/>
      <c r="K5" s="94"/>
      <c r="L5" s="94"/>
      <c r="M5" s="94"/>
      <c r="N5" s="94"/>
      <c r="O5" s="94"/>
      <c r="P5" s="94"/>
      <c r="Q5" s="94"/>
      <c r="R5" s="94"/>
      <c r="S5" s="94"/>
      <c r="T5" s="95"/>
      <c r="U5" s="94"/>
      <c r="V5" s="94"/>
      <c r="W5" s="103"/>
      <c r="X5" s="94"/>
      <c r="Y5" s="94"/>
      <c r="Z5" s="94"/>
      <c r="AA5" s="94"/>
      <c r="AB5" s="94"/>
      <c r="AC5" s="94"/>
      <c r="AD5" s="94"/>
      <c r="AE5" s="94"/>
      <c r="AF5" s="94"/>
      <c r="AG5" s="94"/>
      <c r="AH5" s="94"/>
      <c r="AI5" s="152"/>
      <c r="AJ5" s="152"/>
      <c r="AK5" s="152"/>
      <c r="AL5" s="152"/>
      <c r="AM5" s="152"/>
      <c r="AN5" s="152"/>
      <c r="AO5" s="152"/>
      <c r="AP5" s="152"/>
      <c r="AQ5" s="107"/>
      <c r="AR5" s="1"/>
      <c r="AS5" s="1"/>
      <c r="AT5" s="1"/>
      <c r="AU5" s="1"/>
      <c r="AV5" s="1"/>
      <c r="AW5" s="1"/>
      <c r="AX5" s="1"/>
      <c r="AY5" s="1"/>
      <c r="AZ5" s="1"/>
      <c r="BA5" s="1"/>
    </row>
    <row r="6" spans="2:54" ht="15" customHeight="1">
      <c r="B6" s="91"/>
      <c r="C6" s="1339" t="s">
        <v>225</v>
      </c>
      <c r="D6" s="1268"/>
      <c r="E6" s="1268"/>
      <c r="F6" s="1268"/>
      <c r="G6" s="1268"/>
      <c r="H6" s="1268"/>
      <c r="I6" s="1268"/>
      <c r="J6" s="1268"/>
      <c r="K6" s="1268"/>
      <c r="L6" s="1268"/>
      <c r="M6" s="1268"/>
      <c r="N6" s="1268"/>
      <c r="O6" s="1337" t="s">
        <v>226</v>
      </c>
      <c r="P6" s="1338"/>
      <c r="Q6" s="1347"/>
      <c r="R6" s="1337" t="s">
        <v>299</v>
      </c>
      <c r="S6" s="1338"/>
      <c r="T6" s="1338"/>
      <c r="U6" s="1338"/>
      <c r="V6" s="1347"/>
      <c r="W6" s="1337" t="s">
        <v>300</v>
      </c>
      <c r="X6" s="1338"/>
      <c r="Y6" s="1338"/>
      <c r="Z6" s="1338"/>
      <c r="AA6" s="1347"/>
      <c r="AB6" s="1337" t="s">
        <v>301</v>
      </c>
      <c r="AC6" s="1338"/>
      <c r="AD6" s="1338"/>
      <c r="AE6" s="1338"/>
      <c r="AF6" s="1347"/>
      <c r="AG6" s="1337" t="s">
        <v>302</v>
      </c>
      <c r="AH6" s="1338"/>
      <c r="AI6" s="1338"/>
      <c r="AJ6" s="1338"/>
      <c r="AK6" s="1347"/>
      <c r="AL6" s="1337" t="s">
        <v>350</v>
      </c>
      <c r="AM6" s="1338"/>
      <c r="AN6" s="1338"/>
      <c r="AO6" s="1338"/>
      <c r="AP6" s="1347"/>
      <c r="AQ6" s="59"/>
      <c r="AR6" s="1"/>
      <c r="AS6" s="1"/>
      <c r="AT6" s="1"/>
      <c r="AU6" s="1"/>
      <c r="AV6" s="1"/>
      <c r="AW6" s="1"/>
      <c r="AX6" s="1"/>
      <c r="AY6" s="1"/>
      <c r="AZ6" s="1"/>
      <c r="BA6" s="1"/>
    </row>
    <row r="7" spans="2:54" ht="20.100000000000001" customHeight="1">
      <c r="B7" s="91"/>
      <c r="C7" s="140" t="s">
        <v>303</v>
      </c>
      <c r="D7" s="141"/>
      <c r="E7" s="141"/>
      <c r="F7" s="141"/>
      <c r="G7" s="141"/>
      <c r="H7" s="141"/>
      <c r="I7" s="141"/>
      <c r="J7" s="141"/>
      <c r="K7" s="141"/>
      <c r="L7" s="141"/>
      <c r="M7" s="141"/>
      <c r="N7" s="142"/>
      <c r="O7" s="1423" t="s">
        <v>304</v>
      </c>
      <c r="P7" s="1329"/>
      <c r="Q7" s="1330"/>
      <c r="R7" s="1384"/>
      <c r="S7" s="1385"/>
      <c r="T7" s="1385"/>
      <c r="U7" s="1385"/>
      <c r="V7" s="1383"/>
      <c r="W7" s="1384"/>
      <c r="X7" s="1385"/>
      <c r="Y7" s="1385"/>
      <c r="Z7" s="1385"/>
      <c r="AA7" s="1383"/>
      <c r="AB7" s="1384"/>
      <c r="AC7" s="1385"/>
      <c r="AD7" s="1385"/>
      <c r="AE7" s="1385"/>
      <c r="AF7" s="1383"/>
      <c r="AG7" s="1384"/>
      <c r="AH7" s="1385"/>
      <c r="AI7" s="1385"/>
      <c r="AJ7" s="1385"/>
      <c r="AK7" s="1383"/>
      <c r="AL7" s="1384"/>
      <c r="AM7" s="1385"/>
      <c r="AN7" s="1385"/>
      <c r="AO7" s="1385"/>
      <c r="AP7" s="1383"/>
      <c r="AQ7" s="59"/>
      <c r="AR7" s="1"/>
      <c r="AS7" s="1"/>
      <c r="AT7" s="1"/>
      <c r="AU7" s="1"/>
      <c r="AV7" s="1"/>
      <c r="AW7" s="1"/>
      <c r="AX7" s="1"/>
      <c r="AY7" s="1"/>
      <c r="AZ7" s="1"/>
      <c r="BA7" s="1"/>
      <c r="BB7" s="2" t="s">
        <v>351</v>
      </c>
    </row>
    <row r="8" spans="2:54" ht="20.100000000000001" customHeight="1">
      <c r="B8" s="91"/>
      <c r="C8" s="121" t="s">
        <v>306</v>
      </c>
      <c r="D8" s="122"/>
      <c r="E8" s="122"/>
      <c r="F8" s="122"/>
      <c r="G8" s="122"/>
      <c r="H8" s="122"/>
      <c r="I8" s="122"/>
      <c r="J8" s="122"/>
      <c r="K8" s="122"/>
      <c r="L8" s="122"/>
      <c r="M8" s="122"/>
      <c r="N8" s="123"/>
      <c r="O8" s="1328" t="s">
        <v>352</v>
      </c>
      <c r="P8" s="1338"/>
      <c r="Q8" s="1347"/>
      <c r="R8" s="1384"/>
      <c r="S8" s="1385"/>
      <c r="T8" s="1385"/>
      <c r="U8" s="1385"/>
      <c r="V8" s="1383"/>
      <c r="W8" s="1384"/>
      <c r="X8" s="1385"/>
      <c r="Y8" s="1385"/>
      <c r="Z8" s="1385"/>
      <c r="AA8" s="1383"/>
      <c r="AB8" s="1384"/>
      <c r="AC8" s="1385"/>
      <c r="AD8" s="1385"/>
      <c r="AE8" s="1385"/>
      <c r="AF8" s="1383"/>
      <c r="AG8" s="1384"/>
      <c r="AH8" s="1385"/>
      <c r="AI8" s="1385"/>
      <c r="AJ8" s="1385"/>
      <c r="AK8" s="1383"/>
      <c r="AL8" s="1384"/>
      <c r="AM8" s="1385"/>
      <c r="AN8" s="1385"/>
      <c r="AO8" s="1385"/>
      <c r="AP8" s="1383"/>
      <c r="AQ8" s="59"/>
      <c r="AR8" s="1"/>
      <c r="AS8" s="1"/>
      <c r="AT8" s="1"/>
      <c r="AU8" s="1"/>
      <c r="AV8" s="1"/>
      <c r="AW8" s="1"/>
      <c r="AX8" s="1"/>
      <c r="AY8" s="1"/>
      <c r="AZ8" s="1"/>
      <c r="BA8" s="1"/>
      <c r="BB8" s="2" t="s">
        <v>353</v>
      </c>
    </row>
    <row r="9" spans="2:54" ht="20.100000000000001" customHeight="1">
      <c r="B9" s="91"/>
      <c r="C9" s="121" t="s">
        <v>354</v>
      </c>
      <c r="D9" s="122"/>
      <c r="E9" s="122"/>
      <c r="F9" s="122"/>
      <c r="G9" s="122"/>
      <c r="H9" s="122"/>
      <c r="I9" s="122"/>
      <c r="J9" s="122"/>
      <c r="K9" s="122"/>
      <c r="L9" s="122"/>
      <c r="M9" s="122"/>
      <c r="N9" s="123"/>
      <c r="O9" s="1328" t="s">
        <v>310</v>
      </c>
      <c r="P9" s="1338"/>
      <c r="Q9" s="1347"/>
      <c r="R9" s="1384"/>
      <c r="S9" s="1385"/>
      <c r="T9" s="1385"/>
      <c r="U9" s="1385"/>
      <c r="V9" s="1383"/>
      <c r="W9" s="1384"/>
      <c r="X9" s="1385"/>
      <c r="Y9" s="1385"/>
      <c r="Z9" s="1385"/>
      <c r="AA9" s="1383"/>
      <c r="AB9" s="1384"/>
      <c r="AC9" s="1385"/>
      <c r="AD9" s="1385"/>
      <c r="AE9" s="1385"/>
      <c r="AF9" s="1383"/>
      <c r="AG9" s="1384"/>
      <c r="AH9" s="1385"/>
      <c r="AI9" s="1385"/>
      <c r="AJ9" s="1385"/>
      <c r="AK9" s="1383"/>
      <c r="AL9" s="1384"/>
      <c r="AM9" s="1385"/>
      <c r="AN9" s="1385"/>
      <c r="AO9" s="1385"/>
      <c r="AP9" s="1383"/>
      <c r="AQ9" s="59"/>
      <c r="AR9" s="1"/>
      <c r="AS9" s="1"/>
      <c r="AT9" s="1"/>
      <c r="AU9" s="1"/>
      <c r="AV9" s="1"/>
      <c r="AW9" s="1"/>
      <c r="AX9" s="1"/>
      <c r="AY9" s="1"/>
      <c r="AZ9" s="1"/>
      <c r="BA9" s="1"/>
      <c r="BB9" s="2" t="s">
        <v>355</v>
      </c>
    </row>
    <row r="10" spans="2:54" ht="20.100000000000001" customHeight="1">
      <c r="B10" s="91"/>
      <c r="C10" s="121" t="s">
        <v>356</v>
      </c>
      <c r="D10" s="122"/>
      <c r="E10" s="122"/>
      <c r="F10" s="122"/>
      <c r="G10" s="122"/>
      <c r="H10" s="122"/>
      <c r="I10" s="122"/>
      <c r="J10" s="122"/>
      <c r="K10" s="122"/>
      <c r="L10" s="122"/>
      <c r="M10" s="122"/>
      <c r="N10" s="123"/>
      <c r="O10" s="1423" t="s">
        <v>304</v>
      </c>
      <c r="P10" s="1329"/>
      <c r="Q10" s="1330"/>
      <c r="R10" s="1384"/>
      <c r="S10" s="1385"/>
      <c r="T10" s="1385"/>
      <c r="U10" s="1385"/>
      <c r="V10" s="1383"/>
      <c r="W10" s="1384"/>
      <c r="X10" s="1385"/>
      <c r="Y10" s="1385"/>
      <c r="Z10" s="1385"/>
      <c r="AA10" s="1383"/>
      <c r="AB10" s="1384"/>
      <c r="AC10" s="1385"/>
      <c r="AD10" s="1385"/>
      <c r="AE10" s="1385"/>
      <c r="AF10" s="1383"/>
      <c r="AG10" s="1384"/>
      <c r="AH10" s="1385"/>
      <c r="AI10" s="1385"/>
      <c r="AJ10" s="1385"/>
      <c r="AK10" s="1383"/>
      <c r="AL10" s="1384"/>
      <c r="AM10" s="1385"/>
      <c r="AN10" s="1385"/>
      <c r="AO10" s="1385"/>
      <c r="AP10" s="1383"/>
      <c r="AQ10" s="59"/>
      <c r="AR10" s="1"/>
      <c r="AS10" s="1"/>
      <c r="AT10" s="1"/>
      <c r="AU10" s="1"/>
      <c r="AV10" s="1"/>
      <c r="AW10" s="1"/>
      <c r="AX10" s="1"/>
      <c r="AY10" s="1"/>
      <c r="AZ10" s="1"/>
      <c r="BA10" s="1"/>
      <c r="BB10" s="2" t="s">
        <v>357</v>
      </c>
    </row>
    <row r="11" spans="2:54" ht="20.100000000000001" customHeight="1">
      <c r="B11" s="91"/>
      <c r="C11" s="121" t="s">
        <v>358</v>
      </c>
      <c r="D11" s="122"/>
      <c r="E11" s="122"/>
      <c r="F11" s="122"/>
      <c r="G11" s="122"/>
      <c r="H11" s="122"/>
      <c r="I11" s="122"/>
      <c r="J11" s="122"/>
      <c r="K11" s="122"/>
      <c r="L11" s="122"/>
      <c r="M11" s="122"/>
      <c r="N11" s="123"/>
      <c r="O11" s="1423" t="s">
        <v>304</v>
      </c>
      <c r="P11" s="1329"/>
      <c r="Q11" s="1330"/>
      <c r="R11" s="1384"/>
      <c r="S11" s="1385"/>
      <c r="T11" s="1385"/>
      <c r="U11" s="1385"/>
      <c r="V11" s="1383"/>
      <c r="W11" s="1384"/>
      <c r="X11" s="1385"/>
      <c r="Y11" s="1385"/>
      <c r="Z11" s="1385"/>
      <c r="AA11" s="1383"/>
      <c r="AB11" s="1384"/>
      <c r="AC11" s="1385"/>
      <c r="AD11" s="1385"/>
      <c r="AE11" s="1385"/>
      <c r="AF11" s="1383"/>
      <c r="AG11" s="1384"/>
      <c r="AH11" s="1385"/>
      <c r="AI11" s="1385"/>
      <c r="AJ11" s="1385"/>
      <c r="AK11" s="1383"/>
      <c r="AL11" s="1384"/>
      <c r="AM11" s="1385"/>
      <c r="AN11" s="1385"/>
      <c r="AO11" s="1385"/>
      <c r="AP11" s="1383"/>
      <c r="AQ11" s="59"/>
      <c r="AR11" s="1"/>
      <c r="AS11" s="1"/>
      <c r="AT11" s="1"/>
      <c r="AU11" s="1"/>
      <c r="AV11" s="1"/>
      <c r="AW11" s="1"/>
      <c r="AX11" s="1"/>
      <c r="AY11" s="1"/>
      <c r="AZ11" s="1"/>
      <c r="BA11" s="1"/>
    </row>
    <row r="12" spans="2:54" ht="20.100000000000001" customHeight="1">
      <c r="B12" s="91"/>
      <c r="C12" s="166" t="s">
        <v>359</v>
      </c>
      <c r="D12" s="122"/>
      <c r="E12" s="122"/>
      <c r="F12" s="122"/>
      <c r="G12" s="122"/>
      <c r="H12" s="122"/>
      <c r="I12" s="122"/>
      <c r="J12" s="122"/>
      <c r="K12" s="122"/>
      <c r="L12" s="122"/>
      <c r="M12" s="122"/>
      <c r="N12" s="122"/>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67"/>
      <c r="AR12" s="1"/>
      <c r="AS12" s="1"/>
      <c r="AT12" s="1"/>
      <c r="AU12" s="1"/>
      <c r="AV12" s="1"/>
      <c r="AW12" s="1"/>
      <c r="AX12" s="1"/>
      <c r="AY12" s="1"/>
      <c r="AZ12" s="1"/>
      <c r="BA12" s="1"/>
    </row>
    <row r="13" spans="2:54" ht="21" customHeight="1">
      <c r="B13" s="91"/>
      <c r="C13" s="151" t="s">
        <v>277</v>
      </c>
      <c r="D13" s="130"/>
      <c r="E13" s="130"/>
      <c r="F13" s="130"/>
      <c r="G13" s="130"/>
      <c r="H13" s="130"/>
      <c r="I13" s="130"/>
      <c r="J13" s="130"/>
      <c r="K13" s="130"/>
      <c r="L13" s="130"/>
      <c r="M13" s="130"/>
      <c r="N13" s="45"/>
      <c r="O13" s="1394" t="s">
        <v>236</v>
      </c>
      <c r="P13" s="1329"/>
      <c r="Q13" s="1430"/>
      <c r="R13" s="1393"/>
      <c r="S13" s="1343"/>
      <c r="T13" s="1343"/>
      <c r="U13" s="1343"/>
      <c r="V13" s="1344"/>
      <c r="W13" s="1393"/>
      <c r="X13" s="1343"/>
      <c r="Y13" s="1343"/>
      <c r="Z13" s="1343"/>
      <c r="AA13" s="1344"/>
      <c r="AB13" s="1393"/>
      <c r="AC13" s="1343"/>
      <c r="AD13" s="1343"/>
      <c r="AE13" s="1343"/>
      <c r="AF13" s="1344"/>
      <c r="AG13" s="1393"/>
      <c r="AH13" s="1343"/>
      <c r="AI13" s="1343"/>
      <c r="AJ13" s="1343"/>
      <c r="AK13" s="1344"/>
      <c r="AL13" s="1393"/>
      <c r="AM13" s="1343"/>
      <c r="AN13" s="1343"/>
      <c r="AO13" s="1343"/>
      <c r="AP13" s="1344"/>
      <c r="AQ13" s="107"/>
      <c r="AR13" s="1"/>
      <c r="AS13" s="1"/>
      <c r="AT13" s="1"/>
      <c r="AU13" s="1"/>
      <c r="AV13" s="1"/>
      <c r="AW13" s="1"/>
      <c r="AX13" s="1"/>
      <c r="AY13" s="1"/>
    </row>
    <row r="14" spans="2:54" ht="20.100000000000001" customHeight="1">
      <c r="B14" s="91"/>
      <c r="C14" s="121" t="s">
        <v>360</v>
      </c>
      <c r="D14" s="122"/>
      <c r="E14" s="122"/>
      <c r="F14" s="122"/>
      <c r="G14" s="122"/>
      <c r="H14" s="122"/>
      <c r="I14" s="122"/>
      <c r="J14" s="122"/>
      <c r="K14" s="122"/>
      <c r="L14" s="122"/>
      <c r="M14" s="122"/>
      <c r="N14" s="123"/>
      <c r="O14" s="1328" t="s">
        <v>361</v>
      </c>
      <c r="P14" s="1338"/>
      <c r="Q14" s="1347"/>
      <c r="R14" s="1318"/>
      <c r="S14" s="1319"/>
      <c r="T14" s="1319"/>
      <c r="U14" s="1319"/>
      <c r="V14" s="1379"/>
      <c r="W14" s="1318"/>
      <c r="X14" s="1319"/>
      <c r="Y14" s="1319"/>
      <c r="Z14" s="1319"/>
      <c r="AA14" s="1379"/>
      <c r="AB14" s="1318"/>
      <c r="AC14" s="1319"/>
      <c r="AD14" s="1319"/>
      <c r="AE14" s="1319"/>
      <c r="AF14" s="1379"/>
      <c r="AG14" s="1318"/>
      <c r="AH14" s="1319"/>
      <c r="AI14" s="1319"/>
      <c r="AJ14" s="1319"/>
      <c r="AK14" s="1379"/>
      <c r="AL14" s="1318"/>
      <c r="AM14" s="1319"/>
      <c r="AN14" s="1319"/>
      <c r="AO14" s="1319"/>
      <c r="AP14" s="1379"/>
      <c r="AQ14" s="59"/>
      <c r="AR14" s="1"/>
      <c r="AS14" s="1"/>
      <c r="AT14" s="1"/>
      <c r="AU14" s="1"/>
      <c r="AV14" s="1"/>
      <c r="AW14" s="1"/>
      <c r="AX14" s="1"/>
      <c r="AY14" s="1"/>
      <c r="AZ14" s="1"/>
      <c r="BA14" s="1"/>
    </row>
    <row r="15" spans="2:54" ht="20.100000000000001" customHeight="1">
      <c r="B15" s="91"/>
      <c r="C15" s="121" t="s">
        <v>362</v>
      </c>
      <c r="D15" s="122"/>
      <c r="E15" s="122"/>
      <c r="F15" s="122"/>
      <c r="G15" s="122"/>
      <c r="H15" s="122"/>
      <c r="I15" s="122"/>
      <c r="J15" s="122"/>
      <c r="K15" s="122"/>
      <c r="L15" s="122"/>
      <c r="M15" s="122"/>
      <c r="N15" s="123"/>
      <c r="O15" s="1328" t="s">
        <v>236</v>
      </c>
      <c r="P15" s="1338"/>
      <c r="Q15" s="1347"/>
      <c r="R15" s="1318"/>
      <c r="S15" s="1319"/>
      <c r="T15" s="1319"/>
      <c r="U15" s="1319"/>
      <c r="V15" s="1379"/>
      <c r="W15" s="1318"/>
      <c r="X15" s="1319"/>
      <c r="Y15" s="1319"/>
      <c r="Z15" s="1319"/>
      <c r="AA15" s="1379"/>
      <c r="AB15" s="1318"/>
      <c r="AC15" s="1319"/>
      <c r="AD15" s="1319"/>
      <c r="AE15" s="1319"/>
      <c r="AF15" s="1379"/>
      <c r="AG15" s="1318"/>
      <c r="AH15" s="1319"/>
      <c r="AI15" s="1319"/>
      <c r="AJ15" s="1319"/>
      <c r="AK15" s="1379"/>
      <c r="AL15" s="1318"/>
      <c r="AM15" s="1319"/>
      <c r="AN15" s="1319"/>
      <c r="AO15" s="1319"/>
      <c r="AP15" s="1379"/>
      <c r="AQ15" s="59"/>
      <c r="AR15" s="1"/>
      <c r="AS15" s="1"/>
      <c r="AT15" s="1"/>
      <c r="AU15" s="1"/>
      <c r="AV15" s="1"/>
      <c r="AW15" s="1"/>
      <c r="AX15" s="1"/>
      <c r="AY15" s="1"/>
      <c r="AZ15" s="1"/>
      <c r="BA15" s="1"/>
    </row>
    <row r="16" spans="2:54" ht="20.100000000000001" customHeight="1">
      <c r="B16" s="91"/>
      <c r="C16" s="1356" t="s">
        <v>328</v>
      </c>
      <c r="D16" s="1273"/>
      <c r="E16" s="1276"/>
      <c r="F16" s="149" t="s">
        <v>136</v>
      </c>
      <c r="G16" s="122"/>
      <c r="H16" s="122"/>
      <c r="I16" s="122"/>
      <c r="J16" s="122"/>
      <c r="K16" s="122"/>
      <c r="L16" s="122"/>
      <c r="M16" s="122"/>
      <c r="N16" s="123"/>
      <c r="O16" s="1328" t="s">
        <v>240</v>
      </c>
      <c r="P16" s="1338"/>
      <c r="Q16" s="1347"/>
      <c r="R16" s="1374"/>
      <c r="S16" s="1375"/>
      <c r="T16" s="1375"/>
      <c r="U16" s="1375"/>
      <c r="V16" s="1376"/>
      <c r="W16" s="1374"/>
      <c r="X16" s="1375"/>
      <c r="Y16" s="1375"/>
      <c r="Z16" s="1375"/>
      <c r="AA16" s="1376"/>
      <c r="AB16" s="1374"/>
      <c r="AC16" s="1375"/>
      <c r="AD16" s="1375"/>
      <c r="AE16" s="1375"/>
      <c r="AF16" s="1376"/>
      <c r="AG16" s="1374"/>
      <c r="AH16" s="1375"/>
      <c r="AI16" s="1375"/>
      <c r="AJ16" s="1375"/>
      <c r="AK16" s="1376"/>
      <c r="AL16" s="1374"/>
      <c r="AM16" s="1375"/>
      <c r="AN16" s="1375"/>
      <c r="AO16" s="1375"/>
      <c r="AP16" s="1376"/>
      <c r="AQ16" s="59"/>
      <c r="AR16" s="1"/>
      <c r="AS16" s="1"/>
      <c r="AT16" s="1"/>
      <c r="AU16" s="1"/>
      <c r="AV16" s="1"/>
      <c r="AW16" s="1"/>
      <c r="AX16" s="1"/>
      <c r="AY16" s="1"/>
      <c r="AZ16" s="1"/>
      <c r="BA16" s="1"/>
    </row>
    <row r="17" spans="2:53" ht="20.100000000000001" customHeight="1">
      <c r="B17" s="91"/>
      <c r="C17" s="1274"/>
      <c r="D17" s="1377"/>
      <c r="E17" s="1277"/>
      <c r="F17" s="149" t="s">
        <v>138</v>
      </c>
      <c r="G17" s="122"/>
      <c r="H17" s="122"/>
      <c r="I17" s="122"/>
      <c r="J17" s="122"/>
      <c r="K17" s="122"/>
      <c r="L17" s="122"/>
      <c r="M17" s="122"/>
      <c r="N17" s="123"/>
      <c r="O17" s="1328" t="s">
        <v>240</v>
      </c>
      <c r="P17" s="1338"/>
      <c r="Q17" s="1347"/>
      <c r="R17" s="1374"/>
      <c r="S17" s="1375"/>
      <c r="T17" s="1375"/>
      <c r="U17" s="1375"/>
      <c r="V17" s="1376"/>
      <c r="W17" s="1374"/>
      <c r="X17" s="1375"/>
      <c r="Y17" s="1375"/>
      <c r="Z17" s="1375"/>
      <c r="AA17" s="1376"/>
      <c r="AB17" s="1374"/>
      <c r="AC17" s="1375"/>
      <c r="AD17" s="1375"/>
      <c r="AE17" s="1375"/>
      <c r="AF17" s="1376"/>
      <c r="AG17" s="1374"/>
      <c r="AH17" s="1375"/>
      <c r="AI17" s="1375"/>
      <c r="AJ17" s="1375"/>
      <c r="AK17" s="1376"/>
      <c r="AL17" s="1374"/>
      <c r="AM17" s="1375"/>
      <c r="AN17" s="1375"/>
      <c r="AO17" s="1375"/>
      <c r="AP17" s="1376"/>
      <c r="AQ17" s="59"/>
      <c r="AR17" s="1"/>
      <c r="AS17" s="1"/>
      <c r="AT17" s="1"/>
      <c r="AU17" s="1"/>
      <c r="AV17" s="1"/>
      <c r="AW17" s="1"/>
      <c r="AX17" s="1"/>
      <c r="AY17" s="1"/>
      <c r="AZ17" s="1"/>
      <c r="BA17" s="1"/>
    </row>
    <row r="18" spans="2:53" ht="20.100000000000001" customHeight="1">
      <c r="B18" s="91"/>
      <c r="C18" s="1274"/>
      <c r="D18" s="1275"/>
      <c r="E18" s="1277"/>
      <c r="F18" s="150" t="s">
        <v>140</v>
      </c>
      <c r="G18" s="126"/>
      <c r="H18" s="126"/>
      <c r="I18" s="126"/>
      <c r="J18" s="126"/>
      <c r="K18" s="126"/>
      <c r="L18" s="126"/>
      <c r="M18" s="126"/>
      <c r="N18" s="168"/>
      <c r="O18" s="1328" t="s">
        <v>240</v>
      </c>
      <c r="P18" s="1338"/>
      <c r="Q18" s="1347"/>
      <c r="R18" s="1374"/>
      <c r="S18" s="1375"/>
      <c r="T18" s="1375"/>
      <c r="U18" s="1375"/>
      <c r="V18" s="1376"/>
      <c r="W18" s="1374"/>
      <c r="X18" s="1375"/>
      <c r="Y18" s="1375"/>
      <c r="Z18" s="1375"/>
      <c r="AA18" s="1376"/>
      <c r="AB18" s="1374"/>
      <c r="AC18" s="1375"/>
      <c r="AD18" s="1375"/>
      <c r="AE18" s="1375"/>
      <c r="AF18" s="1376"/>
      <c r="AG18" s="1374"/>
      <c r="AH18" s="1375"/>
      <c r="AI18" s="1375"/>
      <c r="AJ18" s="1375"/>
      <c r="AK18" s="1376"/>
      <c r="AL18" s="1374"/>
      <c r="AM18" s="1375"/>
      <c r="AN18" s="1375"/>
      <c r="AO18" s="1375"/>
      <c r="AP18" s="1376"/>
      <c r="AQ18" s="59"/>
      <c r="AR18" s="1"/>
      <c r="AS18" s="1"/>
      <c r="AT18" s="1"/>
      <c r="AU18" s="1"/>
      <c r="AV18" s="1"/>
      <c r="AW18" s="1"/>
      <c r="AX18" s="1"/>
      <c r="AY18" s="1"/>
      <c r="AZ18" s="1"/>
      <c r="BA18" s="1"/>
    </row>
    <row r="19" spans="2:53" ht="20.100000000000001" customHeight="1">
      <c r="B19" s="91"/>
      <c r="C19" s="1322" t="s">
        <v>243</v>
      </c>
      <c r="D19" s="1323"/>
      <c r="E19" s="151" t="s">
        <v>244</v>
      </c>
      <c r="F19" s="131"/>
      <c r="G19" s="130"/>
      <c r="H19" s="130"/>
      <c r="I19" s="130"/>
      <c r="J19" s="130"/>
      <c r="K19" s="130"/>
      <c r="L19" s="130"/>
      <c r="M19" s="130"/>
      <c r="N19" s="132"/>
      <c r="O19" s="1329" t="s">
        <v>245</v>
      </c>
      <c r="P19" s="1338"/>
      <c r="Q19" s="1347"/>
      <c r="R19" s="1384"/>
      <c r="S19" s="1385"/>
      <c r="T19" s="1385"/>
      <c r="U19" s="1385"/>
      <c r="V19" s="1383"/>
      <c r="W19" s="1384"/>
      <c r="X19" s="1385"/>
      <c r="Y19" s="1385"/>
      <c r="Z19" s="1385"/>
      <c r="AA19" s="1383"/>
      <c r="AB19" s="1384"/>
      <c r="AC19" s="1385"/>
      <c r="AD19" s="1385"/>
      <c r="AE19" s="1385"/>
      <c r="AF19" s="1383"/>
      <c r="AG19" s="1384"/>
      <c r="AH19" s="1385"/>
      <c r="AI19" s="1385"/>
      <c r="AJ19" s="1385"/>
      <c r="AK19" s="1383"/>
      <c r="AL19" s="1384"/>
      <c r="AM19" s="1385"/>
      <c r="AN19" s="1385"/>
      <c r="AO19" s="1385"/>
      <c r="AP19" s="1383"/>
      <c r="AQ19" s="59"/>
      <c r="AR19" s="1"/>
      <c r="AS19" s="1"/>
      <c r="AT19" s="1"/>
      <c r="AU19" s="1"/>
      <c r="AV19" s="1"/>
      <c r="AW19" s="1"/>
      <c r="AX19" s="1"/>
      <c r="AY19" s="1"/>
      <c r="AZ19" s="1"/>
      <c r="BA19" s="1"/>
    </row>
    <row r="20" spans="2:53" ht="20.100000000000001" customHeight="1">
      <c r="B20" s="91"/>
      <c r="C20" s="1324"/>
      <c r="D20" s="1325"/>
      <c r="E20" s="1426" t="s">
        <v>246</v>
      </c>
      <c r="F20" s="1427"/>
      <c r="G20" s="1427"/>
      <c r="H20" s="1427"/>
      <c r="I20" s="1427"/>
      <c r="J20" s="1427"/>
      <c r="K20" s="1427"/>
      <c r="L20" s="1427"/>
      <c r="M20" s="1427"/>
      <c r="N20" s="1428"/>
      <c r="O20" s="1329" t="s">
        <v>245</v>
      </c>
      <c r="P20" s="1338"/>
      <c r="Q20" s="1347"/>
      <c r="R20" s="1384"/>
      <c r="S20" s="1385"/>
      <c r="T20" s="1385"/>
      <c r="U20" s="1385"/>
      <c r="V20" s="1383"/>
      <c r="W20" s="1384"/>
      <c r="X20" s="1385"/>
      <c r="Y20" s="1385"/>
      <c r="Z20" s="1385"/>
      <c r="AA20" s="1383"/>
      <c r="AB20" s="1384"/>
      <c r="AC20" s="1385"/>
      <c r="AD20" s="1385"/>
      <c r="AE20" s="1385"/>
      <c r="AF20" s="1383"/>
      <c r="AG20" s="1384"/>
      <c r="AH20" s="1385"/>
      <c r="AI20" s="1385"/>
      <c r="AJ20" s="1385"/>
      <c r="AK20" s="1383"/>
      <c r="AL20" s="1384"/>
      <c r="AM20" s="1385"/>
      <c r="AN20" s="1385"/>
      <c r="AO20" s="1385"/>
      <c r="AP20" s="1383"/>
      <c r="AQ20" s="59"/>
      <c r="AR20" s="1"/>
      <c r="AS20" s="1"/>
      <c r="AT20" s="1"/>
      <c r="AU20" s="1"/>
      <c r="AV20" s="1"/>
      <c r="AW20" s="1"/>
      <c r="AX20" s="1"/>
      <c r="AY20" s="1"/>
      <c r="AZ20" s="1"/>
      <c r="BA20" s="1"/>
    </row>
    <row r="21" spans="2:53" ht="20.100000000000001" customHeight="1">
      <c r="B21" s="91"/>
      <c r="C21" s="1324"/>
      <c r="D21" s="1325"/>
      <c r="E21" s="151" t="s">
        <v>248</v>
      </c>
      <c r="F21" s="45"/>
      <c r="G21" s="104"/>
      <c r="H21" s="104"/>
      <c r="I21" s="104"/>
      <c r="J21" s="104"/>
      <c r="K21" s="104"/>
      <c r="L21" s="104"/>
      <c r="M21" s="104"/>
      <c r="N21" s="169"/>
      <c r="O21" s="1328" t="s">
        <v>217</v>
      </c>
      <c r="P21" s="1338"/>
      <c r="Q21" s="1347"/>
      <c r="R21" s="1318"/>
      <c r="S21" s="1319"/>
      <c r="T21" s="1319"/>
      <c r="U21" s="1319"/>
      <c r="V21" s="1379"/>
      <c r="W21" s="1318"/>
      <c r="X21" s="1319"/>
      <c r="Y21" s="1319"/>
      <c r="Z21" s="1319"/>
      <c r="AA21" s="1379"/>
      <c r="AB21" s="1318"/>
      <c r="AC21" s="1319"/>
      <c r="AD21" s="1319"/>
      <c r="AE21" s="1319"/>
      <c r="AF21" s="1379"/>
      <c r="AG21" s="1318"/>
      <c r="AH21" s="1319"/>
      <c r="AI21" s="1319"/>
      <c r="AJ21" s="1319"/>
      <c r="AK21" s="1379"/>
      <c r="AL21" s="1318"/>
      <c r="AM21" s="1319"/>
      <c r="AN21" s="1319"/>
      <c r="AO21" s="1319"/>
      <c r="AP21" s="1379"/>
      <c r="AQ21" s="59"/>
      <c r="AR21" s="1"/>
      <c r="AS21" s="1"/>
      <c r="AT21" s="1"/>
      <c r="AU21" s="1"/>
      <c r="AV21" s="1"/>
      <c r="AW21" s="1"/>
      <c r="AX21" s="1"/>
      <c r="AY21" s="1"/>
      <c r="AZ21" s="1"/>
      <c r="BA21" s="1"/>
    </row>
    <row r="22" spans="2:53" ht="20.100000000000001" customHeight="1">
      <c r="B22" s="91"/>
      <c r="C22" s="1324"/>
      <c r="D22" s="1325"/>
      <c r="E22" s="151" t="s">
        <v>249</v>
      </c>
      <c r="F22" s="131"/>
      <c r="G22" s="130"/>
      <c r="H22" s="130"/>
      <c r="I22" s="130"/>
      <c r="J22" s="130"/>
      <c r="K22" s="130"/>
      <c r="L22" s="130"/>
      <c r="M22" s="130"/>
      <c r="N22" s="132"/>
      <c r="O22" s="1329" t="s">
        <v>217</v>
      </c>
      <c r="P22" s="1338"/>
      <c r="Q22" s="1347"/>
      <c r="R22" s="1318"/>
      <c r="S22" s="1319"/>
      <c r="T22" s="1319"/>
      <c r="U22" s="1319"/>
      <c r="V22" s="1379"/>
      <c r="W22" s="1318"/>
      <c r="X22" s="1319"/>
      <c r="Y22" s="1319"/>
      <c r="Z22" s="1319"/>
      <c r="AA22" s="1379"/>
      <c r="AB22" s="1318"/>
      <c r="AC22" s="1319"/>
      <c r="AD22" s="1319"/>
      <c r="AE22" s="1319"/>
      <c r="AF22" s="1379"/>
      <c r="AG22" s="1318"/>
      <c r="AH22" s="1319"/>
      <c r="AI22" s="1319"/>
      <c r="AJ22" s="1319"/>
      <c r="AK22" s="1379"/>
      <c r="AL22" s="1318"/>
      <c r="AM22" s="1319"/>
      <c r="AN22" s="1319"/>
      <c r="AO22" s="1319"/>
      <c r="AP22" s="1379"/>
      <c r="AQ22" s="59"/>
      <c r="AR22" s="1"/>
      <c r="AS22" s="1"/>
      <c r="AT22" s="1"/>
      <c r="AU22" s="1"/>
      <c r="AV22" s="1"/>
      <c r="AW22" s="1"/>
      <c r="AX22" s="1"/>
      <c r="AY22" s="1"/>
      <c r="AZ22" s="1"/>
      <c r="BA22" s="1"/>
    </row>
    <row r="23" spans="2:53" ht="20.100000000000001" customHeight="1">
      <c r="B23" s="91"/>
      <c r="C23" s="1324"/>
      <c r="D23" s="1325"/>
      <c r="E23" s="151" t="s">
        <v>251</v>
      </c>
      <c r="F23" s="131"/>
      <c r="G23" s="130"/>
      <c r="H23" s="130"/>
      <c r="I23" s="130"/>
      <c r="J23" s="130"/>
      <c r="K23" s="130"/>
      <c r="L23" s="130"/>
      <c r="M23" s="130"/>
      <c r="N23" s="132"/>
      <c r="O23" s="1431"/>
      <c r="P23" s="1365"/>
      <c r="Q23" s="148" t="s">
        <v>363</v>
      </c>
      <c r="R23" s="1318"/>
      <c r="S23" s="1319"/>
      <c r="T23" s="1319"/>
      <c r="U23" s="1319"/>
      <c r="V23" s="1379"/>
      <c r="W23" s="1318"/>
      <c r="X23" s="1319"/>
      <c r="Y23" s="1319"/>
      <c r="Z23" s="1319"/>
      <c r="AA23" s="1379"/>
      <c r="AB23" s="1318"/>
      <c r="AC23" s="1319"/>
      <c r="AD23" s="1319"/>
      <c r="AE23" s="1319"/>
      <c r="AF23" s="1379"/>
      <c r="AG23" s="1318"/>
      <c r="AH23" s="1319"/>
      <c r="AI23" s="1319"/>
      <c r="AJ23" s="1319"/>
      <c r="AK23" s="1379"/>
      <c r="AL23" s="1318"/>
      <c r="AM23" s="1319"/>
      <c r="AN23" s="1319"/>
      <c r="AO23" s="1319"/>
      <c r="AP23" s="1379"/>
      <c r="AQ23" s="59"/>
      <c r="AR23" s="1"/>
      <c r="AS23" s="1"/>
      <c r="AT23" s="1"/>
      <c r="AU23" s="1"/>
      <c r="AV23" s="1"/>
      <c r="AW23" s="1"/>
      <c r="AX23" s="1"/>
      <c r="AY23" s="1"/>
      <c r="AZ23" s="1"/>
      <c r="BA23" s="1"/>
    </row>
    <row r="24" spans="2:53" ht="20.100000000000001" customHeight="1">
      <c r="B24" s="91"/>
      <c r="C24" s="1324"/>
      <c r="D24" s="1325"/>
      <c r="E24" s="128" t="s">
        <v>253</v>
      </c>
      <c r="F24" s="45"/>
      <c r="G24" s="104"/>
      <c r="H24" s="104"/>
      <c r="I24" s="104"/>
      <c r="J24" s="104"/>
      <c r="K24" s="104"/>
      <c r="L24" s="104"/>
      <c r="M24" s="104"/>
      <c r="N24" s="169"/>
      <c r="O24" s="1431"/>
      <c r="P24" s="1365"/>
      <c r="Q24" s="148" t="s">
        <v>363</v>
      </c>
      <c r="R24" s="1318"/>
      <c r="S24" s="1319"/>
      <c r="T24" s="1319"/>
      <c r="U24" s="1319"/>
      <c r="V24" s="1379"/>
      <c r="W24" s="1318"/>
      <c r="X24" s="1319"/>
      <c r="Y24" s="1319"/>
      <c r="Z24" s="1319"/>
      <c r="AA24" s="1379"/>
      <c r="AB24" s="1318"/>
      <c r="AC24" s="1319"/>
      <c r="AD24" s="1319"/>
      <c r="AE24" s="1319"/>
      <c r="AF24" s="1379"/>
      <c r="AG24" s="1318"/>
      <c r="AH24" s="1319"/>
      <c r="AI24" s="1319"/>
      <c r="AJ24" s="1319"/>
      <c r="AK24" s="1379"/>
      <c r="AL24" s="1318"/>
      <c r="AM24" s="1319"/>
      <c r="AN24" s="1319"/>
      <c r="AO24" s="1319"/>
      <c r="AP24" s="1379"/>
      <c r="AQ24" s="59"/>
      <c r="AR24" s="1"/>
      <c r="AS24" s="1"/>
      <c r="AT24" s="1"/>
      <c r="AU24" s="1"/>
      <c r="AV24" s="1"/>
      <c r="AW24" s="1"/>
      <c r="AX24" s="1"/>
      <c r="AY24" s="1"/>
      <c r="AZ24" s="1"/>
      <c r="BA24" s="1"/>
    </row>
    <row r="25" spans="2:53" ht="20.100000000000001" hidden="1" customHeight="1">
      <c r="B25" s="91"/>
      <c r="C25" s="170" t="s">
        <v>255</v>
      </c>
      <c r="D25" s="141"/>
      <c r="E25" s="141"/>
      <c r="F25" s="141"/>
      <c r="G25" s="141"/>
      <c r="H25" s="141"/>
      <c r="I25" s="141"/>
      <c r="J25" s="141"/>
      <c r="K25" s="141"/>
      <c r="L25" s="141"/>
      <c r="M25" s="141"/>
      <c r="N25" s="142"/>
      <c r="O25" s="1328" t="s">
        <v>217</v>
      </c>
      <c r="P25" s="1338"/>
      <c r="Q25" s="1347"/>
      <c r="R25" s="1318"/>
      <c r="S25" s="1319"/>
      <c r="T25" s="1319"/>
      <c r="U25" s="1319"/>
      <c r="V25" s="1379"/>
      <c r="W25" s="1318"/>
      <c r="X25" s="1319"/>
      <c r="Y25" s="1319"/>
      <c r="Z25" s="1319"/>
      <c r="AA25" s="1379"/>
      <c r="AB25" s="1318"/>
      <c r="AC25" s="1319"/>
      <c r="AD25" s="1319"/>
      <c r="AE25" s="1319"/>
      <c r="AF25" s="1379"/>
      <c r="AG25" s="1318"/>
      <c r="AH25" s="1319"/>
      <c r="AI25" s="1319"/>
      <c r="AJ25" s="1319"/>
      <c r="AK25" s="1379"/>
      <c r="AL25" s="1318"/>
      <c r="AM25" s="1319"/>
      <c r="AN25" s="1319"/>
      <c r="AO25" s="1319"/>
      <c r="AP25" s="1379"/>
      <c r="AQ25" s="59"/>
      <c r="AR25" s="1"/>
      <c r="AS25" s="1"/>
      <c r="AT25" s="1"/>
      <c r="AU25" s="1"/>
      <c r="AV25" s="1"/>
      <c r="AW25" s="1"/>
      <c r="AX25" s="1"/>
      <c r="AY25" s="1"/>
      <c r="AZ25" s="1"/>
      <c r="BA25" s="1"/>
    </row>
    <row r="26" spans="2:53" ht="20.100000000000001" customHeight="1">
      <c r="B26" s="91"/>
      <c r="C26" s="121" t="s">
        <v>364</v>
      </c>
      <c r="D26" s="122"/>
      <c r="E26" s="122"/>
      <c r="F26" s="122"/>
      <c r="G26" s="122"/>
      <c r="H26" s="122"/>
      <c r="I26" s="122"/>
      <c r="J26" s="122"/>
      <c r="K26" s="122"/>
      <c r="L26" s="122"/>
      <c r="M26" s="122"/>
      <c r="N26" s="123"/>
      <c r="O26" s="1328" t="s">
        <v>217</v>
      </c>
      <c r="P26" s="1338"/>
      <c r="Q26" s="1347"/>
      <c r="R26" s="1318"/>
      <c r="S26" s="1319"/>
      <c r="T26" s="1319"/>
      <c r="U26" s="1319"/>
      <c r="V26" s="1379"/>
      <c r="W26" s="1318"/>
      <c r="X26" s="1319"/>
      <c r="Y26" s="1319"/>
      <c r="Z26" s="1319"/>
      <c r="AA26" s="1379"/>
      <c r="AB26" s="1318"/>
      <c r="AC26" s="1319"/>
      <c r="AD26" s="1319"/>
      <c r="AE26" s="1319"/>
      <c r="AF26" s="1379"/>
      <c r="AG26" s="1318"/>
      <c r="AH26" s="1319"/>
      <c r="AI26" s="1319"/>
      <c r="AJ26" s="1319"/>
      <c r="AK26" s="1379"/>
      <c r="AL26" s="1318"/>
      <c r="AM26" s="1319"/>
      <c r="AN26" s="1319"/>
      <c r="AO26" s="1319"/>
      <c r="AP26" s="1379"/>
      <c r="AQ26" s="59"/>
      <c r="AR26" s="1"/>
      <c r="AS26" s="1"/>
      <c r="AT26" s="1"/>
      <c r="AU26" s="1"/>
      <c r="AV26" s="1"/>
      <c r="AW26" s="1"/>
      <c r="AX26" s="1"/>
      <c r="AY26" s="1"/>
      <c r="AZ26" s="1"/>
      <c r="BA26" s="1"/>
    </row>
    <row r="27" spans="2:53" ht="20.100000000000001" customHeight="1">
      <c r="B27" s="91"/>
      <c r="C27" s="121" t="s">
        <v>365</v>
      </c>
      <c r="D27" s="149"/>
      <c r="E27" s="149"/>
      <c r="F27" s="149"/>
      <c r="G27" s="149"/>
      <c r="H27" s="149"/>
      <c r="I27" s="149"/>
      <c r="J27" s="149"/>
      <c r="K27" s="149"/>
      <c r="L27" s="149"/>
      <c r="M27" s="149"/>
      <c r="N27" s="159"/>
      <c r="O27" s="1328" t="s">
        <v>312</v>
      </c>
      <c r="P27" s="1338"/>
      <c r="Q27" s="1347"/>
      <c r="R27" s="1384"/>
      <c r="S27" s="1385"/>
      <c r="T27" s="1385"/>
      <c r="U27" s="1385"/>
      <c r="V27" s="1383"/>
      <c r="W27" s="1384"/>
      <c r="X27" s="1385"/>
      <c r="Y27" s="1385"/>
      <c r="Z27" s="1385"/>
      <c r="AA27" s="1383"/>
      <c r="AB27" s="1384"/>
      <c r="AC27" s="1385"/>
      <c r="AD27" s="1385"/>
      <c r="AE27" s="1385"/>
      <c r="AF27" s="1383"/>
      <c r="AG27" s="1384"/>
      <c r="AH27" s="1385"/>
      <c r="AI27" s="1385"/>
      <c r="AJ27" s="1385"/>
      <c r="AK27" s="1383"/>
      <c r="AL27" s="1384"/>
      <c r="AM27" s="1385"/>
      <c r="AN27" s="1385"/>
      <c r="AO27" s="1385"/>
      <c r="AP27" s="1383"/>
      <c r="AQ27" s="59"/>
      <c r="AR27" s="1"/>
      <c r="AS27" s="1"/>
      <c r="AT27" s="1"/>
      <c r="AU27" s="1"/>
      <c r="AV27" s="1"/>
      <c r="AW27" s="1"/>
      <c r="AX27" s="1"/>
      <c r="AY27" s="1"/>
      <c r="AZ27" s="1"/>
      <c r="BA27" s="1"/>
    </row>
    <row r="28" spans="2:53" ht="20.100000000000001" customHeight="1">
      <c r="B28" s="91"/>
      <c r="C28" s="121" t="s">
        <v>366</v>
      </c>
      <c r="D28" s="149"/>
      <c r="E28" s="149"/>
      <c r="F28" s="149"/>
      <c r="G28" s="149"/>
      <c r="H28" s="149"/>
      <c r="I28" s="149"/>
      <c r="J28" s="149"/>
      <c r="K28" s="149"/>
      <c r="L28" s="149"/>
      <c r="M28" s="149"/>
      <c r="N28" s="159"/>
      <c r="O28" s="1328" t="s">
        <v>312</v>
      </c>
      <c r="P28" s="1338"/>
      <c r="Q28" s="1347"/>
      <c r="R28" s="1384"/>
      <c r="S28" s="1385"/>
      <c r="T28" s="1385"/>
      <c r="U28" s="1385"/>
      <c r="V28" s="1383"/>
      <c r="W28" s="1384"/>
      <c r="X28" s="1385"/>
      <c r="Y28" s="1385"/>
      <c r="Z28" s="1385"/>
      <c r="AA28" s="1383"/>
      <c r="AB28" s="1384"/>
      <c r="AC28" s="1385"/>
      <c r="AD28" s="1385"/>
      <c r="AE28" s="1385"/>
      <c r="AF28" s="1383"/>
      <c r="AG28" s="1384"/>
      <c r="AH28" s="1385"/>
      <c r="AI28" s="1385"/>
      <c r="AJ28" s="1385"/>
      <c r="AK28" s="1383"/>
      <c r="AL28" s="1384"/>
      <c r="AM28" s="1385"/>
      <c r="AN28" s="1385"/>
      <c r="AO28" s="1385"/>
      <c r="AP28" s="1383"/>
      <c r="AQ28" s="59"/>
      <c r="AR28" s="1"/>
      <c r="AS28" s="1"/>
      <c r="AT28" s="1"/>
      <c r="AU28" s="1"/>
      <c r="AV28" s="1"/>
      <c r="AW28" s="1"/>
      <c r="AX28" s="1"/>
      <c r="AY28" s="1"/>
      <c r="AZ28" s="1"/>
      <c r="BA28" s="1"/>
    </row>
    <row r="29" spans="2:53" ht="20.100000000000001" customHeight="1">
      <c r="B29" s="91"/>
      <c r="C29" s="121" t="s">
        <v>367</v>
      </c>
      <c r="D29" s="149"/>
      <c r="E29" s="149"/>
      <c r="F29" s="149"/>
      <c r="G29" s="149"/>
      <c r="H29" s="149"/>
      <c r="I29" s="149"/>
      <c r="J29" s="149"/>
      <c r="K29" s="149"/>
      <c r="L29" s="149"/>
      <c r="M29" s="149"/>
      <c r="N29" s="159"/>
      <c r="O29" s="1328" t="s">
        <v>312</v>
      </c>
      <c r="P29" s="1338"/>
      <c r="Q29" s="1347"/>
      <c r="R29" s="1384"/>
      <c r="S29" s="1385"/>
      <c r="T29" s="1385"/>
      <c r="U29" s="1385"/>
      <c r="V29" s="1383"/>
      <c r="W29" s="1384"/>
      <c r="X29" s="1385"/>
      <c r="Y29" s="1385"/>
      <c r="Z29" s="1385"/>
      <c r="AA29" s="1383"/>
      <c r="AB29" s="1384"/>
      <c r="AC29" s="1385"/>
      <c r="AD29" s="1385"/>
      <c r="AE29" s="1385"/>
      <c r="AF29" s="1383"/>
      <c r="AG29" s="1384"/>
      <c r="AH29" s="1385"/>
      <c r="AI29" s="1385"/>
      <c r="AJ29" s="1385"/>
      <c r="AK29" s="1383"/>
      <c r="AL29" s="1384"/>
      <c r="AM29" s="1385"/>
      <c r="AN29" s="1385"/>
      <c r="AO29" s="1385"/>
      <c r="AP29" s="1383"/>
      <c r="AQ29" s="59"/>
      <c r="AR29" s="1"/>
      <c r="AS29" s="1"/>
      <c r="AT29" s="1"/>
      <c r="AU29" s="1"/>
      <c r="AV29" s="1"/>
      <c r="AW29" s="1"/>
      <c r="AX29" s="1"/>
      <c r="AY29" s="1"/>
      <c r="AZ29" s="1"/>
      <c r="BA29" s="1"/>
    </row>
    <row r="30" spans="2:53" ht="15" customHeight="1">
      <c r="B30" s="91"/>
      <c r="C30" s="104" t="s">
        <v>368</v>
      </c>
      <c r="D30" s="94"/>
      <c r="E30" s="94"/>
      <c r="F30" s="94"/>
      <c r="G30" s="94"/>
      <c r="H30" s="94"/>
      <c r="I30" s="94"/>
      <c r="J30" s="94"/>
      <c r="K30" s="94"/>
      <c r="L30" s="94"/>
      <c r="M30" s="94"/>
      <c r="N30" s="94"/>
      <c r="O30" s="104" t="s">
        <v>369</v>
      </c>
      <c r="P30" s="58"/>
      <c r="Q30" s="58"/>
      <c r="R30" s="103"/>
      <c r="S30" s="58"/>
      <c r="T30" s="58"/>
      <c r="U30" s="58"/>
      <c r="V30" s="58"/>
      <c r="W30" s="103"/>
      <c r="X30" s="58"/>
      <c r="Y30" s="58"/>
      <c r="Z30" s="58"/>
      <c r="AA30" s="58"/>
      <c r="AB30" s="103"/>
      <c r="AC30" s="58"/>
      <c r="AD30" s="58"/>
      <c r="AE30" s="58"/>
      <c r="AF30" s="58"/>
      <c r="AG30" s="103"/>
      <c r="AH30" s="58"/>
      <c r="AI30" s="58"/>
      <c r="AJ30" s="58"/>
      <c r="AK30" s="58"/>
      <c r="AL30" s="103"/>
      <c r="AM30" s="58"/>
      <c r="AN30" s="58"/>
      <c r="AO30" s="58"/>
      <c r="AP30" s="58"/>
      <c r="AQ30" s="59"/>
    </row>
    <row r="31" spans="2:53" ht="5.4" customHeight="1">
      <c r="B31" s="171"/>
      <c r="C31" s="45"/>
      <c r="D31" s="94"/>
      <c r="E31" s="94"/>
      <c r="F31" s="94"/>
      <c r="G31" s="94"/>
      <c r="H31" s="94"/>
      <c r="I31" s="94"/>
      <c r="J31" s="94"/>
      <c r="K31" s="94"/>
      <c r="L31" s="94"/>
      <c r="M31" s="94"/>
      <c r="N31" s="94"/>
      <c r="O31" s="94"/>
      <c r="P31" s="94"/>
      <c r="Q31" s="94"/>
      <c r="R31" s="94"/>
      <c r="S31" s="95"/>
      <c r="T31" s="94"/>
      <c r="U31" s="94"/>
      <c r="V31" s="94"/>
      <c r="W31" s="94"/>
      <c r="X31" s="94"/>
      <c r="Y31" s="94"/>
      <c r="Z31" s="94"/>
      <c r="AA31" s="94"/>
      <c r="AB31" s="94"/>
      <c r="AC31" s="94"/>
      <c r="AD31" s="94"/>
      <c r="AE31" s="94"/>
      <c r="AF31" s="94"/>
      <c r="AG31" s="94"/>
      <c r="AH31" s="94"/>
      <c r="AI31" s="94"/>
      <c r="AJ31" s="94"/>
      <c r="AK31" s="94"/>
      <c r="AL31" s="94"/>
      <c r="AM31" s="94"/>
      <c r="AN31" s="94"/>
      <c r="AO31" s="94"/>
      <c r="AP31" s="94"/>
      <c r="AQ31" s="107"/>
      <c r="AR31" s="1"/>
      <c r="AS31" s="1"/>
      <c r="AT31" s="1"/>
      <c r="AU31" s="1"/>
      <c r="AV31" s="1"/>
      <c r="AW31" s="1"/>
      <c r="AX31" s="1"/>
      <c r="AY31" s="1"/>
      <c r="AZ31" s="1"/>
      <c r="BA31" s="1"/>
    </row>
    <row r="32" spans="2:53" ht="20.100000000000001" customHeight="1">
      <c r="B32" s="225" t="s">
        <v>84</v>
      </c>
      <c r="C32" s="223"/>
      <c r="D32" s="224"/>
      <c r="E32" s="224"/>
      <c r="F32" s="224"/>
      <c r="G32" s="606"/>
      <c r="H32" s="606"/>
      <c r="I32" s="606"/>
      <c r="J32" s="606"/>
      <c r="K32" s="606"/>
      <c r="L32" s="606"/>
      <c r="M32" s="606"/>
      <c r="N32" s="606"/>
      <c r="O32" s="606"/>
      <c r="P32" s="606"/>
      <c r="Q32" s="606"/>
      <c r="R32" s="606"/>
      <c r="S32" s="606"/>
      <c r="T32" s="606"/>
      <c r="U32" s="606"/>
      <c r="V32" s="606"/>
      <c r="W32" s="606"/>
      <c r="X32" s="606"/>
      <c r="Y32" s="606"/>
      <c r="Z32" s="606"/>
      <c r="AA32" s="606"/>
      <c r="AB32" s="606"/>
      <c r="AC32" s="606"/>
      <c r="AD32" s="606"/>
      <c r="AE32" s="606"/>
      <c r="AF32" s="606"/>
      <c r="AG32" s="606"/>
      <c r="AH32" s="606"/>
      <c r="AI32" s="606"/>
      <c r="AJ32" s="606"/>
      <c r="AK32" s="606"/>
      <c r="AL32" s="606"/>
      <c r="AM32" s="606"/>
      <c r="AN32" s="606"/>
      <c r="AO32" s="606"/>
      <c r="AP32" s="606"/>
      <c r="AQ32" s="607"/>
      <c r="AR32" s="1"/>
      <c r="AS32" s="1"/>
      <c r="AT32" s="1"/>
      <c r="AU32" s="1"/>
      <c r="AV32" s="1"/>
      <c r="AW32" s="1"/>
      <c r="AX32" s="1"/>
      <c r="AY32" s="1"/>
      <c r="AZ32" s="1"/>
      <c r="BA32" s="1"/>
    </row>
    <row r="33" spans="2:53" ht="12" customHeight="1">
      <c r="B33" s="1260"/>
      <c r="C33" s="1261"/>
      <c r="D33" s="1261"/>
      <c r="E33" s="1261"/>
      <c r="F33" s="1261"/>
      <c r="G33" s="1261"/>
      <c r="H33" s="1261"/>
      <c r="I33" s="1261"/>
      <c r="J33" s="1261"/>
      <c r="K33" s="1261"/>
      <c r="L33" s="1261"/>
      <c r="M33" s="1261"/>
      <c r="N33" s="1261"/>
      <c r="O33" s="1261"/>
      <c r="P33" s="1261"/>
      <c r="Q33" s="1261"/>
      <c r="R33" s="1261"/>
      <c r="S33" s="1261"/>
      <c r="T33" s="1261"/>
      <c r="U33" s="1261"/>
      <c r="V33" s="1261"/>
      <c r="W33" s="1261"/>
      <c r="X33" s="1261"/>
      <c r="Y33" s="1261"/>
      <c r="Z33" s="1261"/>
      <c r="AA33" s="1261"/>
      <c r="AB33" s="1261"/>
      <c r="AC33" s="1261"/>
      <c r="AD33" s="1261"/>
      <c r="AE33" s="1261"/>
      <c r="AF33" s="1261"/>
      <c r="AG33" s="1261"/>
      <c r="AH33" s="1261"/>
      <c r="AI33" s="1261"/>
      <c r="AJ33" s="1261"/>
      <c r="AK33" s="1261"/>
      <c r="AL33" s="1261"/>
      <c r="AM33" s="1261"/>
      <c r="AN33" s="1261"/>
      <c r="AO33" s="1261"/>
      <c r="AP33" s="1261"/>
      <c r="AQ33" s="1262"/>
      <c r="AR33" s="1"/>
      <c r="AS33" s="1"/>
      <c r="AT33" s="1"/>
      <c r="AU33" s="1"/>
      <c r="AV33" s="1"/>
      <c r="AW33" s="1"/>
      <c r="AX33" s="1"/>
      <c r="AY33" s="1"/>
      <c r="AZ33" s="1"/>
      <c r="BA33" s="1"/>
    </row>
    <row r="34" spans="2:53" ht="15.75" customHeight="1">
      <c r="B34" s="1260"/>
      <c r="C34" s="1261"/>
      <c r="D34" s="1261"/>
      <c r="E34" s="1261"/>
      <c r="F34" s="1261"/>
      <c r="G34" s="1261"/>
      <c r="H34" s="1261"/>
      <c r="I34" s="1261"/>
      <c r="J34" s="1261"/>
      <c r="K34" s="1261"/>
      <c r="L34" s="1261"/>
      <c r="M34" s="1261"/>
      <c r="N34" s="1261"/>
      <c r="O34" s="1261"/>
      <c r="P34" s="1261"/>
      <c r="Q34" s="1261"/>
      <c r="R34" s="1261"/>
      <c r="S34" s="1261"/>
      <c r="T34" s="1261"/>
      <c r="U34" s="1261"/>
      <c r="V34" s="1261"/>
      <c r="W34" s="1261"/>
      <c r="X34" s="1261"/>
      <c r="Y34" s="1261"/>
      <c r="Z34" s="1261"/>
      <c r="AA34" s="1261"/>
      <c r="AB34" s="1261"/>
      <c r="AC34" s="1261"/>
      <c r="AD34" s="1261"/>
      <c r="AE34" s="1261"/>
      <c r="AF34" s="1261"/>
      <c r="AG34" s="1261"/>
      <c r="AH34" s="1261"/>
      <c r="AI34" s="1261"/>
      <c r="AJ34" s="1261"/>
      <c r="AK34" s="1261"/>
      <c r="AL34" s="1261"/>
      <c r="AM34" s="1261"/>
      <c r="AN34" s="1261"/>
      <c r="AO34" s="1261"/>
      <c r="AP34" s="1261"/>
      <c r="AQ34" s="1262"/>
      <c r="AR34" s="1"/>
      <c r="AS34" s="1"/>
      <c r="AT34" s="1"/>
      <c r="AU34" s="1"/>
      <c r="AV34" s="1"/>
      <c r="AW34" s="1"/>
      <c r="AX34" s="1"/>
      <c r="AY34" s="1"/>
      <c r="AZ34" s="1"/>
      <c r="BA34" s="1"/>
    </row>
    <row r="35" spans="2:53" ht="19.5" customHeight="1">
      <c r="B35" s="1260"/>
      <c r="C35" s="1261"/>
      <c r="D35" s="1261"/>
      <c r="E35" s="1261"/>
      <c r="F35" s="1261"/>
      <c r="G35" s="1261"/>
      <c r="H35" s="1261"/>
      <c r="I35" s="1261"/>
      <c r="J35" s="1261"/>
      <c r="K35" s="1261"/>
      <c r="L35" s="1261"/>
      <c r="M35" s="1261"/>
      <c r="N35" s="1261"/>
      <c r="O35" s="1261"/>
      <c r="P35" s="1261"/>
      <c r="Q35" s="1261"/>
      <c r="R35" s="1261"/>
      <c r="S35" s="1261"/>
      <c r="T35" s="1261"/>
      <c r="U35" s="1261"/>
      <c r="V35" s="1261"/>
      <c r="W35" s="1261"/>
      <c r="X35" s="1261"/>
      <c r="Y35" s="1261"/>
      <c r="Z35" s="1261"/>
      <c r="AA35" s="1261"/>
      <c r="AB35" s="1261"/>
      <c r="AC35" s="1261"/>
      <c r="AD35" s="1261"/>
      <c r="AE35" s="1261"/>
      <c r="AF35" s="1261"/>
      <c r="AG35" s="1261"/>
      <c r="AH35" s="1261"/>
      <c r="AI35" s="1261"/>
      <c r="AJ35" s="1261"/>
      <c r="AK35" s="1261"/>
      <c r="AL35" s="1261"/>
      <c r="AM35" s="1261"/>
      <c r="AN35" s="1261"/>
      <c r="AO35" s="1261"/>
      <c r="AP35" s="1261"/>
      <c r="AQ35" s="1262"/>
      <c r="AR35" s="1"/>
      <c r="AS35" s="1"/>
      <c r="AT35" s="1"/>
      <c r="AU35" s="1"/>
      <c r="AV35" s="1"/>
      <c r="AW35" s="1"/>
      <c r="AX35" s="1"/>
      <c r="AY35" s="1"/>
      <c r="AZ35" s="1"/>
      <c r="BA35" s="1"/>
    </row>
    <row r="36" spans="2:53" ht="20.100000000000001" customHeight="1">
      <c r="B36" s="604"/>
      <c r="C36" s="605"/>
      <c r="D36" s="605"/>
      <c r="E36" s="605"/>
      <c r="F36" s="605"/>
      <c r="G36" s="605"/>
      <c r="H36" s="605"/>
      <c r="I36" s="605"/>
      <c r="J36" s="605"/>
      <c r="K36" s="605"/>
      <c r="L36" s="605"/>
      <c r="M36" s="605"/>
      <c r="N36" s="605"/>
      <c r="O36" s="605"/>
      <c r="P36" s="605"/>
      <c r="Q36" s="605"/>
      <c r="R36" s="605"/>
      <c r="S36" s="605"/>
      <c r="T36" s="605"/>
      <c r="U36" s="605"/>
      <c r="V36" s="605"/>
      <c r="W36" s="605"/>
      <c r="X36" s="605"/>
      <c r="Y36" s="605"/>
      <c r="Z36" s="605"/>
      <c r="AA36" s="605"/>
      <c r="AB36" s="605"/>
      <c r="AC36" s="605"/>
      <c r="AD36" s="605"/>
      <c r="AE36" s="605"/>
      <c r="AF36" s="605"/>
      <c r="AG36" s="605"/>
      <c r="AH36" s="605"/>
      <c r="AI36" s="605"/>
      <c r="AJ36" s="605"/>
      <c r="AK36" s="605"/>
      <c r="AL36" s="605"/>
      <c r="AM36" s="605"/>
      <c r="AN36" s="605"/>
      <c r="AO36" s="605"/>
      <c r="AP36" s="1429">
        <v>8</v>
      </c>
      <c r="AQ36" s="1347"/>
      <c r="AR36" s="1"/>
      <c r="AS36" s="1"/>
      <c r="AT36" s="1"/>
      <c r="AU36" s="1"/>
      <c r="AV36" s="1"/>
      <c r="AW36" s="1"/>
      <c r="AX36" s="1"/>
      <c r="AY36" s="1"/>
      <c r="AZ36" s="1"/>
      <c r="BA36" s="1"/>
    </row>
    <row r="37" spans="2:53" ht="14.25" hidden="1" customHeight="1">
      <c r="C37" s="1"/>
      <c r="D37" s="1"/>
      <c r="E37" s="1"/>
      <c r="F37" s="1"/>
      <c r="G37" s="1"/>
      <c r="H37" s="1"/>
      <c r="I37" s="1"/>
      <c r="J37" s="1"/>
      <c r="K37" s="1"/>
      <c r="L37" s="1"/>
      <c r="M37" s="1"/>
      <c r="N37" s="1"/>
      <c r="O37" s="1"/>
      <c r="P37" s="1"/>
      <c r="Q37" s="1"/>
      <c r="R37" s="1"/>
      <c r="S37" s="3"/>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row>
    <row r="38" spans="2:53" ht="14.25" hidden="1" customHeight="1">
      <c r="C38" s="1"/>
      <c r="D38" s="1"/>
      <c r="E38" s="1"/>
      <c r="F38" s="1"/>
      <c r="G38" s="1"/>
      <c r="H38" s="1"/>
      <c r="I38" s="1"/>
      <c r="J38" s="1"/>
      <c r="K38" s="1"/>
      <c r="L38" s="1"/>
      <c r="M38" s="1"/>
      <c r="N38" s="1"/>
      <c r="O38" s="1"/>
      <c r="P38" s="1"/>
      <c r="Q38" s="1"/>
      <c r="R38" s="1"/>
      <c r="S38" s="3"/>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row>
    <row r="39" spans="2:53" ht="14.25" hidden="1" customHeight="1">
      <c r="C39" s="1"/>
      <c r="D39" s="1"/>
      <c r="E39" s="1"/>
      <c r="F39" s="1"/>
      <c r="G39" s="1"/>
      <c r="H39" s="1"/>
      <c r="I39" s="1"/>
      <c r="J39" s="1"/>
      <c r="K39" s="1"/>
      <c r="L39" s="1"/>
      <c r="M39" s="1"/>
      <c r="N39" s="1"/>
      <c r="O39" s="1"/>
      <c r="P39" s="1"/>
      <c r="Q39" s="1"/>
      <c r="R39" s="1"/>
      <c r="S39" s="3"/>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row>
    <row r="40" spans="2:53" ht="14.25" hidden="1" customHeight="1">
      <c r="C40" s="1"/>
      <c r="D40" s="1"/>
      <c r="E40" s="1"/>
      <c r="F40" s="1"/>
      <c r="G40" s="1"/>
      <c r="H40" s="1"/>
      <c r="I40" s="1"/>
      <c r="J40" s="1"/>
      <c r="K40" s="1"/>
      <c r="L40" s="1"/>
      <c r="M40" s="1"/>
      <c r="N40" s="1"/>
      <c r="O40" s="1"/>
      <c r="P40" s="1"/>
      <c r="Q40" s="1"/>
      <c r="R40" s="1"/>
      <c r="S40" s="3"/>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row>
    <row r="41" spans="2:53" ht="14.25" hidden="1" customHeight="1">
      <c r="C41" s="1"/>
      <c r="D41" s="1"/>
      <c r="E41" s="1"/>
      <c r="F41" s="1"/>
      <c r="G41" s="1"/>
      <c r="H41" s="1"/>
      <c r="I41" s="1"/>
      <c r="J41" s="1"/>
      <c r="K41" s="1"/>
      <c r="L41" s="1"/>
      <c r="M41" s="1"/>
      <c r="N41" s="1"/>
      <c r="O41" s="1"/>
      <c r="P41" s="1"/>
      <c r="Q41" s="1"/>
      <c r="R41" s="1"/>
      <c r="S41" s="3"/>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row>
    <row r="42" spans="2:53" ht="14.25" hidden="1" customHeight="1">
      <c r="C42" s="1"/>
      <c r="D42" s="1"/>
      <c r="E42" s="1"/>
      <c r="F42" s="1"/>
      <c r="G42" s="1"/>
      <c r="H42" s="1"/>
      <c r="I42" s="1"/>
      <c r="J42" s="1"/>
      <c r="K42" s="1"/>
      <c r="L42" s="1"/>
      <c r="M42" s="1"/>
      <c r="N42" s="1"/>
      <c r="O42" s="1"/>
      <c r="P42" s="1"/>
      <c r="Q42" s="1"/>
      <c r="R42" s="1"/>
      <c r="S42" s="3"/>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row>
    <row r="43" spans="2:53" ht="14.25" hidden="1" customHeight="1">
      <c r="C43" s="1"/>
      <c r="D43" s="1"/>
      <c r="E43" s="1"/>
      <c r="F43" s="1"/>
      <c r="G43" s="1"/>
      <c r="H43" s="1"/>
      <c r="I43" s="1"/>
      <c r="J43" s="1"/>
      <c r="K43" s="1"/>
      <c r="L43" s="1"/>
      <c r="M43" s="1"/>
      <c r="N43" s="1"/>
      <c r="O43" s="1"/>
      <c r="P43" s="1"/>
      <c r="Q43" s="1"/>
      <c r="R43" s="1"/>
      <c r="S43" s="3"/>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row>
    <row r="44" spans="2:53" ht="14.25" hidden="1" customHeight="1">
      <c r="C44" s="1"/>
      <c r="D44" s="1"/>
      <c r="E44" s="1"/>
      <c r="F44" s="1"/>
      <c r="G44" s="1"/>
      <c r="H44" s="1"/>
      <c r="I44" s="1"/>
      <c r="J44" s="1"/>
      <c r="K44" s="1"/>
      <c r="L44" s="1"/>
      <c r="M44" s="1"/>
      <c r="N44" s="1"/>
      <c r="O44" s="1"/>
      <c r="P44" s="1"/>
      <c r="Q44" s="1"/>
      <c r="R44" s="1"/>
      <c r="S44" s="3"/>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row>
    <row r="45" spans="2:53" ht="14.25" hidden="1" customHeight="1">
      <c r="C45" s="1"/>
      <c r="D45" s="1"/>
      <c r="E45" s="1"/>
      <c r="F45" s="1"/>
      <c r="G45" s="1"/>
      <c r="H45" s="1"/>
      <c r="I45" s="1"/>
      <c r="J45" s="1"/>
      <c r="K45" s="1"/>
      <c r="L45" s="1"/>
      <c r="M45" s="1"/>
      <c r="N45" s="1"/>
      <c r="O45" s="1"/>
      <c r="P45" s="1"/>
      <c r="Q45" s="1"/>
      <c r="R45" s="1"/>
      <c r="S45" s="3"/>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row>
    <row r="46" spans="2:53" ht="14.25" hidden="1" customHeight="1">
      <c r="C46" s="1"/>
      <c r="D46" s="1"/>
      <c r="E46" s="1"/>
      <c r="F46" s="1"/>
      <c r="G46" s="1"/>
      <c r="H46" s="1"/>
      <c r="I46" s="1"/>
      <c r="J46" s="1"/>
      <c r="K46" s="1"/>
      <c r="L46" s="1"/>
      <c r="M46" s="1"/>
      <c r="N46" s="1"/>
      <c r="O46" s="1"/>
      <c r="P46" s="1"/>
      <c r="Q46" s="1"/>
      <c r="R46" s="1"/>
      <c r="S46" s="3"/>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row>
    <row r="47" spans="2:53" ht="14.25" hidden="1" customHeight="1">
      <c r="C47" s="1"/>
      <c r="D47" s="1"/>
      <c r="E47" s="1"/>
      <c r="F47" s="1"/>
      <c r="G47" s="1"/>
      <c r="H47" s="1"/>
      <c r="I47" s="1"/>
      <c r="J47" s="1"/>
      <c r="K47" s="1"/>
      <c r="L47" s="1"/>
      <c r="M47" s="1"/>
      <c r="N47" s="1"/>
      <c r="O47" s="1"/>
      <c r="P47" s="1"/>
      <c r="Q47" s="1"/>
      <c r="R47" s="1"/>
      <c r="S47" s="3"/>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row>
    <row r="48" spans="2:53" ht="14.25" hidden="1" customHeight="1">
      <c r="C48" s="1"/>
      <c r="D48" s="1"/>
      <c r="E48" s="1"/>
      <c r="F48" s="1"/>
      <c r="G48" s="1"/>
      <c r="H48" s="1"/>
      <c r="I48" s="1"/>
      <c r="J48" s="1"/>
      <c r="K48" s="1"/>
      <c r="L48" s="1"/>
      <c r="M48" s="1"/>
      <c r="N48" s="1"/>
      <c r="O48" s="1"/>
      <c r="P48" s="1"/>
      <c r="Q48" s="1"/>
      <c r="R48" s="1"/>
      <c r="S48" s="3"/>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row>
    <row r="49" spans="3:53" ht="14.25" hidden="1" customHeight="1">
      <c r="C49" s="1"/>
      <c r="D49" s="1"/>
      <c r="E49" s="1"/>
      <c r="F49" s="1"/>
      <c r="G49" s="1"/>
      <c r="H49" s="1"/>
      <c r="I49" s="1"/>
      <c r="J49" s="1"/>
      <c r="K49" s="1"/>
      <c r="L49" s="1"/>
      <c r="M49" s="1"/>
      <c r="N49" s="1"/>
      <c r="O49" s="1"/>
      <c r="P49" s="1"/>
      <c r="Q49" s="1"/>
      <c r="R49" s="1"/>
      <c r="S49" s="3"/>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row>
    <row r="50" spans="3:53" ht="14.25" hidden="1" customHeight="1">
      <c r="C50" s="1"/>
      <c r="D50" s="1"/>
      <c r="E50" s="1"/>
      <c r="F50" s="1"/>
      <c r="G50" s="1"/>
      <c r="H50" s="1"/>
      <c r="I50" s="1"/>
      <c r="J50" s="1"/>
      <c r="K50" s="1"/>
      <c r="L50" s="1"/>
      <c r="M50" s="1"/>
      <c r="N50" s="1"/>
      <c r="O50" s="1"/>
      <c r="P50" s="1"/>
      <c r="Q50" s="1"/>
      <c r="R50" s="1"/>
      <c r="S50" s="3"/>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row>
    <row r="51" spans="3:53" ht="14.25" hidden="1" customHeight="1">
      <c r="C51" s="1"/>
      <c r="D51" s="1"/>
      <c r="E51" s="1"/>
      <c r="F51" s="1"/>
      <c r="G51" s="1"/>
      <c r="H51" s="1"/>
      <c r="I51" s="1"/>
      <c r="J51" s="1"/>
      <c r="K51" s="1"/>
      <c r="L51" s="1"/>
      <c r="M51" s="1"/>
      <c r="N51" s="1"/>
      <c r="O51" s="1"/>
      <c r="P51" s="1"/>
      <c r="Q51" s="1"/>
      <c r="R51" s="1"/>
      <c r="S51" s="3"/>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row>
    <row r="52" spans="3:53" ht="14.25" hidden="1" customHeight="1">
      <c r="C52" s="1"/>
      <c r="D52" s="1"/>
      <c r="E52" s="1"/>
      <c r="F52" s="1"/>
      <c r="G52" s="1"/>
      <c r="H52" s="1"/>
      <c r="I52" s="1"/>
      <c r="J52" s="1"/>
      <c r="K52" s="1"/>
      <c r="L52" s="1"/>
      <c r="M52" s="1"/>
      <c r="N52" s="1"/>
      <c r="O52" s="1"/>
      <c r="P52" s="1"/>
      <c r="Q52" s="1"/>
      <c r="R52" s="1"/>
      <c r="S52" s="3"/>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row>
    <row r="53" spans="3:53" ht="14.25" hidden="1" customHeight="1">
      <c r="C53" s="1"/>
      <c r="D53" s="1"/>
      <c r="E53" s="1"/>
      <c r="F53" s="1"/>
      <c r="G53" s="1"/>
      <c r="H53" s="1"/>
      <c r="I53" s="1"/>
      <c r="J53" s="1"/>
      <c r="K53" s="1"/>
      <c r="L53" s="1"/>
      <c r="M53" s="1"/>
      <c r="N53" s="1"/>
      <c r="O53" s="1"/>
      <c r="P53" s="1"/>
      <c r="Q53" s="1"/>
      <c r="R53" s="1"/>
      <c r="S53" s="3"/>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row>
    <row r="54" spans="3:53" ht="14.25" hidden="1" customHeight="1">
      <c r="C54" s="1"/>
      <c r="D54" s="1"/>
      <c r="E54" s="1"/>
      <c r="F54" s="1"/>
      <c r="G54" s="1"/>
      <c r="H54" s="1"/>
      <c r="I54" s="1"/>
      <c r="J54" s="1"/>
      <c r="K54" s="1"/>
      <c r="L54" s="1"/>
      <c r="M54" s="1"/>
      <c r="N54" s="1"/>
      <c r="O54" s="1"/>
      <c r="P54" s="1"/>
      <c r="Q54" s="1"/>
      <c r="R54" s="1"/>
      <c r="S54" s="3"/>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row>
    <row r="55" spans="3:53" ht="14.25" hidden="1" customHeight="1">
      <c r="C55" s="1"/>
      <c r="D55" s="1"/>
      <c r="E55" s="1"/>
      <c r="F55" s="1"/>
      <c r="G55" s="1"/>
      <c r="H55" s="1"/>
      <c r="I55" s="1"/>
      <c r="J55" s="1"/>
      <c r="K55" s="1"/>
      <c r="L55" s="1"/>
      <c r="M55" s="1"/>
      <c r="N55" s="1"/>
      <c r="O55" s="1"/>
      <c r="P55" s="1"/>
      <c r="Q55" s="1"/>
      <c r="R55" s="1"/>
      <c r="S55" s="3"/>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row>
    <row r="56" spans="3:53" ht="14.25" hidden="1" customHeight="1">
      <c r="C56" s="1"/>
      <c r="D56" s="1"/>
      <c r="E56" s="1"/>
      <c r="F56" s="1"/>
      <c r="G56" s="1"/>
      <c r="H56" s="1"/>
      <c r="I56" s="1"/>
      <c r="J56" s="1"/>
      <c r="K56" s="1"/>
      <c r="L56" s="1"/>
      <c r="M56" s="1"/>
      <c r="N56" s="1"/>
      <c r="O56" s="1"/>
      <c r="P56" s="1"/>
      <c r="Q56" s="1"/>
      <c r="R56" s="1"/>
      <c r="S56" s="3"/>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row>
    <row r="57" spans="3:53" ht="14.25" hidden="1" customHeight="1">
      <c r="C57" s="1"/>
      <c r="D57" s="1"/>
      <c r="E57" s="1"/>
      <c r="F57" s="1"/>
      <c r="G57" s="1"/>
      <c r="H57" s="1"/>
      <c r="I57" s="1"/>
      <c r="J57" s="1"/>
      <c r="K57" s="1"/>
      <c r="L57" s="1"/>
      <c r="M57" s="1"/>
      <c r="N57" s="1"/>
      <c r="O57" s="1"/>
      <c r="P57" s="1"/>
      <c r="Q57" s="1"/>
      <c r="R57" s="1"/>
      <c r="S57" s="3"/>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row>
    <row r="58" spans="3:53" ht="14.25" hidden="1" customHeight="1">
      <c r="C58" s="1"/>
      <c r="D58" s="1"/>
      <c r="E58" s="1"/>
      <c r="F58" s="1"/>
      <c r="G58" s="1"/>
      <c r="H58" s="1"/>
      <c r="I58" s="1"/>
      <c r="J58" s="1"/>
      <c r="K58" s="1"/>
      <c r="L58" s="1"/>
      <c r="M58" s="1"/>
      <c r="N58" s="1"/>
      <c r="O58" s="1"/>
      <c r="P58" s="1"/>
      <c r="Q58" s="1"/>
      <c r="R58" s="1"/>
      <c r="S58" s="3"/>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row>
    <row r="59" spans="3:53" ht="14.25" hidden="1" customHeight="1">
      <c r="C59" s="1"/>
      <c r="D59" s="1"/>
      <c r="E59" s="1"/>
      <c r="F59" s="1"/>
      <c r="G59" s="1"/>
      <c r="H59" s="1"/>
      <c r="I59" s="1"/>
      <c r="J59" s="1"/>
      <c r="K59" s="1"/>
      <c r="L59" s="1"/>
      <c r="M59" s="1"/>
      <c r="N59" s="1"/>
      <c r="O59" s="1"/>
      <c r="P59" s="1"/>
      <c r="Q59" s="1"/>
      <c r="R59" s="1"/>
      <c r="S59" s="3"/>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row>
    <row r="60" spans="3:53" ht="14.25" hidden="1" customHeight="1">
      <c r="C60" s="1"/>
      <c r="D60" s="1"/>
      <c r="E60" s="1"/>
      <c r="F60" s="1"/>
      <c r="G60" s="1"/>
      <c r="H60" s="1"/>
      <c r="I60" s="1"/>
      <c r="J60" s="1"/>
      <c r="K60" s="1"/>
      <c r="L60" s="1"/>
      <c r="M60" s="1"/>
      <c r="N60" s="1"/>
      <c r="O60" s="1"/>
      <c r="P60" s="1"/>
      <c r="Q60" s="1"/>
      <c r="R60" s="1"/>
      <c r="S60" s="3"/>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row>
    <row r="61" spans="3:53" ht="14.25" hidden="1" customHeight="1">
      <c r="C61" s="1"/>
      <c r="D61" s="1"/>
      <c r="E61" s="1"/>
      <c r="F61" s="1"/>
      <c r="G61" s="1"/>
      <c r="H61" s="1"/>
      <c r="I61" s="1"/>
      <c r="J61" s="1"/>
      <c r="K61" s="1"/>
      <c r="L61" s="1"/>
      <c r="M61" s="1"/>
      <c r="N61" s="1"/>
      <c r="O61" s="1"/>
      <c r="P61" s="1"/>
      <c r="Q61" s="1"/>
      <c r="R61" s="1"/>
      <c r="S61" s="3"/>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row>
    <row r="62" spans="3:53" ht="14.25" hidden="1" customHeight="1">
      <c r="C62" s="1"/>
      <c r="D62" s="1"/>
      <c r="E62" s="1"/>
      <c r="F62" s="1"/>
      <c r="G62" s="1"/>
      <c r="H62" s="1"/>
      <c r="I62" s="1"/>
      <c r="J62" s="1"/>
      <c r="K62" s="1"/>
      <c r="L62" s="1"/>
      <c r="M62" s="1"/>
      <c r="N62" s="1"/>
      <c r="O62" s="1"/>
      <c r="P62" s="1"/>
      <c r="Q62" s="1"/>
      <c r="R62" s="1"/>
      <c r="S62" s="3"/>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row>
    <row r="63" spans="3:53" ht="14.25" hidden="1" customHeight="1">
      <c r="C63" s="1"/>
      <c r="D63" s="1"/>
      <c r="E63" s="1"/>
      <c r="F63" s="1"/>
      <c r="G63" s="1"/>
      <c r="H63" s="1"/>
      <c r="I63" s="1"/>
      <c r="J63" s="1"/>
      <c r="K63" s="1"/>
      <c r="L63" s="1"/>
      <c r="M63" s="1"/>
      <c r="N63" s="1"/>
      <c r="O63" s="1"/>
      <c r="P63" s="1"/>
      <c r="Q63" s="1"/>
      <c r="R63" s="1"/>
      <c r="S63" s="3"/>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row>
    <row r="64" spans="3:53" ht="14.25" hidden="1" customHeight="1">
      <c r="C64" s="1"/>
      <c r="D64" s="1"/>
      <c r="E64" s="1"/>
      <c r="F64" s="1"/>
      <c r="G64" s="1"/>
      <c r="H64" s="1"/>
      <c r="I64" s="1"/>
      <c r="J64" s="1"/>
      <c r="K64" s="1"/>
      <c r="L64" s="1"/>
      <c r="M64" s="1"/>
      <c r="N64" s="1"/>
      <c r="O64" s="1"/>
      <c r="P64" s="1"/>
      <c r="Q64" s="1"/>
      <c r="R64" s="1"/>
      <c r="S64" s="3"/>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row>
    <row r="65" spans="3:53" ht="14.25" hidden="1" customHeight="1">
      <c r="C65" s="1"/>
      <c r="D65" s="1"/>
      <c r="E65" s="1"/>
      <c r="F65" s="1"/>
      <c r="G65" s="1"/>
      <c r="H65" s="1"/>
      <c r="I65" s="1"/>
      <c r="J65" s="1"/>
      <c r="K65" s="1"/>
      <c r="L65" s="1"/>
      <c r="M65" s="1"/>
      <c r="N65" s="1"/>
      <c r="O65" s="1"/>
      <c r="P65" s="1"/>
      <c r="Q65" s="1"/>
      <c r="R65" s="1"/>
      <c r="S65" s="3"/>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row>
    <row r="66" spans="3:53" ht="14.25" hidden="1" customHeight="1">
      <c r="C66" s="1"/>
      <c r="D66" s="1"/>
      <c r="E66" s="1"/>
      <c r="F66" s="1"/>
      <c r="G66" s="1"/>
      <c r="H66" s="1"/>
      <c r="I66" s="1"/>
      <c r="J66" s="1"/>
      <c r="K66" s="1"/>
      <c r="L66" s="1"/>
      <c r="M66" s="1"/>
      <c r="N66" s="1"/>
      <c r="O66" s="1"/>
      <c r="P66" s="1"/>
      <c r="Q66" s="1"/>
      <c r="R66" s="1"/>
      <c r="S66" s="3"/>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row>
    <row r="67" spans="3:53" ht="14.25" hidden="1" customHeight="1">
      <c r="C67" s="1"/>
      <c r="D67" s="1"/>
      <c r="E67" s="1"/>
      <c r="F67" s="1"/>
      <c r="G67" s="1"/>
      <c r="H67" s="1"/>
      <c r="I67" s="1"/>
      <c r="J67" s="1"/>
      <c r="K67" s="1"/>
      <c r="L67" s="1"/>
      <c r="M67" s="1"/>
      <c r="N67" s="1"/>
      <c r="O67" s="1"/>
      <c r="P67" s="1"/>
      <c r="Q67" s="1"/>
      <c r="R67" s="1"/>
      <c r="S67" s="3"/>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row>
    <row r="68" spans="3:53" ht="14.25" hidden="1" customHeight="1">
      <c r="C68" s="1"/>
      <c r="D68" s="1"/>
      <c r="E68" s="1"/>
      <c r="F68" s="1"/>
      <c r="G68" s="1"/>
      <c r="H68" s="1"/>
      <c r="I68" s="1"/>
      <c r="J68" s="1"/>
      <c r="K68" s="1"/>
      <c r="L68" s="1"/>
      <c r="M68" s="1"/>
      <c r="N68" s="1"/>
      <c r="O68" s="1"/>
      <c r="P68" s="1"/>
      <c r="Q68" s="1"/>
      <c r="R68" s="1"/>
      <c r="S68" s="3"/>
      <c r="T68" s="1"/>
      <c r="U68" s="1"/>
      <c r="V68" s="1"/>
      <c r="W68" s="1"/>
      <c r="X68" s="1"/>
      <c r="Y68" s="1"/>
      <c r="Z68" s="1"/>
      <c r="AA68" s="1"/>
      <c r="AB68" s="1"/>
      <c r="AC68" s="1"/>
      <c r="AD68" s="1"/>
      <c r="AE68" s="1"/>
      <c r="AF68" s="1"/>
      <c r="AG68" s="1"/>
      <c r="AH68" s="1"/>
      <c r="AI68" s="1"/>
      <c r="AJ68" s="1"/>
      <c r="AK68" s="1"/>
      <c r="AL68" s="1"/>
      <c r="AM68" s="1"/>
      <c r="AN68" s="1"/>
      <c r="AO68" s="1"/>
      <c r="AP68" s="1"/>
      <c r="AQ68" s="15"/>
      <c r="AR68" s="1"/>
      <c r="AS68" s="1"/>
      <c r="AT68" s="1"/>
      <c r="AU68" s="1"/>
      <c r="AV68" s="1"/>
      <c r="AW68" s="1"/>
      <c r="AX68" s="1"/>
      <c r="AY68" s="1"/>
      <c r="AZ68" s="1"/>
      <c r="BA68" s="1"/>
    </row>
    <row r="69" spans="3:53" ht="14.25" hidden="1" customHeight="1">
      <c r="C69" s="1"/>
      <c r="D69" s="1"/>
      <c r="E69" s="1"/>
      <c r="F69" s="1"/>
      <c r="G69" s="1"/>
      <c r="H69" s="1"/>
      <c r="I69" s="1"/>
      <c r="J69" s="1"/>
      <c r="K69" s="1"/>
      <c r="L69" s="1"/>
      <c r="M69" s="1"/>
      <c r="N69" s="1"/>
      <c r="O69" s="1"/>
      <c r="P69" s="1"/>
      <c r="Q69" s="1"/>
      <c r="R69" s="1"/>
      <c r="S69" s="3"/>
      <c r="T69" s="1"/>
      <c r="U69" s="1"/>
      <c r="V69" s="1"/>
      <c r="W69" s="1"/>
      <c r="X69" s="1"/>
      <c r="Y69" s="1"/>
      <c r="Z69" s="1"/>
      <c r="AA69" s="1"/>
      <c r="AB69" s="1"/>
      <c r="AC69" s="1"/>
      <c r="AD69" s="1"/>
      <c r="AE69" s="1"/>
      <c r="AF69" s="1"/>
      <c r="AG69" s="1"/>
      <c r="AH69" s="1"/>
      <c r="AI69" s="1"/>
      <c r="AJ69" s="1"/>
      <c r="AK69" s="1"/>
      <c r="AL69" s="1"/>
      <c r="AM69" s="1"/>
      <c r="AN69" s="1"/>
      <c r="AO69" s="1"/>
      <c r="AP69" s="1"/>
      <c r="AQ69" s="15"/>
      <c r="AR69" s="1"/>
      <c r="AS69" s="1"/>
      <c r="AT69" s="1"/>
      <c r="AU69" s="1"/>
      <c r="AV69" s="1"/>
      <c r="AW69" s="1"/>
      <c r="AX69" s="1"/>
      <c r="AY69" s="1"/>
      <c r="AZ69" s="1"/>
      <c r="BA69" s="1"/>
    </row>
    <row r="70" spans="3:53" ht="14.25" hidden="1" customHeight="1">
      <c r="C70" s="1"/>
      <c r="D70" s="1"/>
      <c r="E70" s="1"/>
      <c r="F70" s="1"/>
      <c r="G70" s="1"/>
      <c r="H70" s="1"/>
      <c r="I70" s="1"/>
      <c r="J70" s="1"/>
      <c r="K70" s="1"/>
      <c r="L70" s="1"/>
      <c r="M70" s="1"/>
      <c r="N70" s="1"/>
      <c r="O70" s="1"/>
      <c r="P70" s="1"/>
      <c r="Q70" s="1"/>
      <c r="R70" s="1"/>
      <c r="S70" s="3"/>
      <c r="T70" s="1"/>
      <c r="U70" s="1"/>
      <c r="V70" s="1"/>
      <c r="W70" s="1"/>
      <c r="X70" s="1"/>
      <c r="Y70" s="1"/>
      <c r="Z70" s="1"/>
      <c r="AA70" s="1"/>
      <c r="AB70" s="1"/>
      <c r="AC70" s="1"/>
      <c r="AD70" s="1"/>
      <c r="AE70" s="1"/>
      <c r="AF70" s="1"/>
      <c r="AG70" s="1"/>
      <c r="AH70" s="1"/>
      <c r="AI70" s="1"/>
      <c r="AJ70" s="1"/>
      <c r="AK70" s="1"/>
      <c r="AL70" s="1"/>
      <c r="AM70" s="1"/>
      <c r="AN70" s="1"/>
      <c r="AO70" s="1"/>
      <c r="AP70" s="1"/>
      <c r="AQ70" s="15"/>
      <c r="AR70" s="1"/>
      <c r="AS70" s="1"/>
      <c r="AT70" s="1"/>
      <c r="AU70" s="1"/>
      <c r="AV70" s="1"/>
      <c r="AW70" s="1"/>
      <c r="AX70" s="1"/>
      <c r="AY70" s="1"/>
      <c r="AZ70" s="1"/>
      <c r="BA70" s="1"/>
    </row>
    <row r="71" spans="3:53" ht="14.25" hidden="1" customHeight="1">
      <c r="C71" s="1"/>
      <c r="D71" s="1"/>
      <c r="E71" s="1"/>
      <c r="F71" s="1"/>
      <c r="G71" s="1"/>
      <c r="H71" s="1"/>
      <c r="I71" s="1"/>
      <c r="J71" s="1"/>
      <c r="K71" s="1"/>
      <c r="L71" s="1"/>
      <c r="M71" s="1"/>
      <c r="N71" s="1"/>
      <c r="O71" s="1"/>
      <c r="P71" s="1"/>
      <c r="Q71" s="1"/>
      <c r="R71" s="1"/>
      <c r="S71" s="3"/>
      <c r="T71" s="1"/>
      <c r="U71" s="1"/>
      <c r="V71" s="1"/>
      <c r="W71" s="1"/>
      <c r="X71" s="1"/>
      <c r="Y71" s="1"/>
      <c r="Z71" s="1"/>
      <c r="AA71" s="1"/>
      <c r="AB71" s="1"/>
      <c r="AC71" s="1"/>
      <c r="AD71" s="1"/>
      <c r="AE71" s="1"/>
      <c r="AF71" s="1"/>
      <c r="AG71" s="1"/>
      <c r="AH71" s="1"/>
      <c r="AI71" s="1"/>
      <c r="AJ71" s="1"/>
      <c r="AK71" s="1"/>
      <c r="AL71" s="1"/>
      <c r="AM71" s="1"/>
      <c r="AN71" s="1"/>
      <c r="AO71" s="1"/>
      <c r="AP71" s="1"/>
      <c r="AQ71" s="15"/>
      <c r="AR71" s="1"/>
      <c r="AS71" s="1"/>
      <c r="AT71" s="1"/>
      <c r="AU71" s="1"/>
      <c r="AV71" s="1"/>
      <c r="AW71" s="1"/>
      <c r="AX71" s="1"/>
      <c r="AY71" s="1"/>
      <c r="AZ71" s="1"/>
      <c r="BA71" s="1"/>
    </row>
    <row r="72" spans="3:53" ht="14.25" hidden="1" customHeight="1">
      <c r="C72" s="1"/>
      <c r="D72" s="1"/>
      <c r="E72" s="1"/>
      <c r="F72" s="1"/>
      <c r="G72" s="1"/>
      <c r="H72" s="1"/>
      <c r="I72" s="1"/>
      <c r="J72" s="1"/>
      <c r="K72" s="1"/>
      <c r="L72" s="1"/>
      <c r="M72" s="1"/>
      <c r="N72" s="1"/>
      <c r="O72" s="1"/>
      <c r="P72" s="1"/>
      <c r="Q72" s="1"/>
      <c r="R72" s="1"/>
      <c r="S72" s="3"/>
      <c r="T72" s="1"/>
      <c r="U72" s="1"/>
      <c r="V72" s="1"/>
      <c r="W72" s="1"/>
      <c r="X72" s="1"/>
      <c r="Y72" s="1"/>
      <c r="Z72" s="1"/>
      <c r="AA72" s="1"/>
      <c r="AB72" s="1"/>
      <c r="AC72" s="1"/>
      <c r="AD72" s="1"/>
      <c r="AE72" s="1"/>
      <c r="AF72" s="1"/>
      <c r="AG72" s="1"/>
      <c r="AH72" s="1"/>
      <c r="AI72" s="1"/>
      <c r="AJ72" s="1"/>
      <c r="AK72" s="1"/>
      <c r="AL72" s="1"/>
      <c r="AM72" s="1"/>
      <c r="AN72" s="1"/>
      <c r="AO72" s="1"/>
      <c r="AP72" s="1"/>
      <c r="AQ72" s="15"/>
      <c r="AR72" s="1"/>
      <c r="AS72" s="1"/>
      <c r="AT72" s="1"/>
      <c r="AU72" s="1"/>
      <c r="AV72" s="1"/>
      <c r="AW72" s="1"/>
      <c r="AX72" s="1"/>
      <c r="AY72" s="1"/>
      <c r="AZ72" s="1"/>
      <c r="BA72" s="1"/>
    </row>
    <row r="73" spans="3:53" ht="14.25" hidden="1" customHeight="1">
      <c r="C73" s="1"/>
      <c r="D73" s="1"/>
      <c r="E73" s="1"/>
      <c r="F73" s="1"/>
      <c r="G73" s="1"/>
      <c r="H73" s="1"/>
      <c r="I73" s="1"/>
      <c r="J73" s="1"/>
      <c r="K73" s="1"/>
      <c r="L73" s="1"/>
      <c r="M73" s="1"/>
      <c r="N73" s="1"/>
      <c r="O73" s="1"/>
      <c r="P73" s="1"/>
      <c r="Q73" s="1"/>
      <c r="R73" s="1"/>
      <c r="S73" s="3"/>
      <c r="T73" s="1"/>
      <c r="U73" s="1"/>
      <c r="V73" s="1"/>
      <c r="W73" s="1"/>
      <c r="X73" s="1"/>
      <c r="Y73" s="1"/>
      <c r="Z73" s="1"/>
      <c r="AA73" s="1"/>
      <c r="AB73" s="1"/>
      <c r="AC73" s="1"/>
      <c r="AD73" s="1"/>
      <c r="AE73" s="1"/>
      <c r="AF73" s="1"/>
      <c r="AG73" s="1"/>
      <c r="AH73" s="1"/>
      <c r="AI73" s="1"/>
      <c r="AJ73" s="1"/>
      <c r="AK73" s="1"/>
      <c r="AL73" s="1"/>
      <c r="AM73" s="1"/>
      <c r="AN73" s="1"/>
      <c r="AO73" s="1"/>
      <c r="AP73" s="1"/>
      <c r="AQ73" s="15"/>
      <c r="AR73" s="1"/>
      <c r="AS73" s="1"/>
      <c r="AT73" s="1"/>
      <c r="AU73" s="1"/>
      <c r="AV73" s="1"/>
      <c r="AW73" s="1"/>
      <c r="AX73" s="1"/>
      <c r="AY73" s="1"/>
      <c r="AZ73" s="1"/>
      <c r="BA73" s="1"/>
    </row>
    <row r="74" spans="3:53" ht="14.25" hidden="1" customHeight="1">
      <c r="C74" s="1"/>
      <c r="D74" s="1"/>
      <c r="E74" s="1"/>
      <c r="F74" s="1"/>
      <c r="G74" s="1"/>
      <c r="H74" s="1"/>
      <c r="I74" s="1"/>
      <c r="J74" s="1"/>
      <c r="K74" s="1"/>
      <c r="L74" s="1"/>
      <c r="M74" s="1"/>
      <c r="N74" s="1"/>
      <c r="O74" s="1"/>
      <c r="P74" s="1"/>
      <c r="Q74" s="1"/>
      <c r="R74" s="1"/>
      <c r="S74" s="3"/>
      <c r="T74" s="1"/>
      <c r="U74" s="1"/>
      <c r="V74" s="1"/>
      <c r="W74" s="1"/>
      <c r="X74" s="1"/>
      <c r="Y74" s="1"/>
      <c r="Z74" s="1"/>
      <c r="AA74" s="1"/>
      <c r="AB74" s="1"/>
      <c r="AC74" s="1"/>
      <c r="AD74" s="1"/>
      <c r="AE74" s="1"/>
      <c r="AF74" s="1"/>
      <c r="AG74" s="1"/>
      <c r="AH74" s="1"/>
      <c r="AI74" s="1"/>
      <c r="AJ74" s="1"/>
      <c r="AK74" s="1"/>
      <c r="AL74" s="1"/>
      <c r="AM74" s="1"/>
      <c r="AN74" s="1"/>
      <c r="AO74" s="1"/>
      <c r="AP74" s="1"/>
      <c r="AQ74" s="15"/>
      <c r="AR74" s="1"/>
      <c r="AS74" s="1"/>
      <c r="AT74" s="1"/>
      <c r="AU74" s="1"/>
      <c r="AV74" s="1"/>
      <c r="AW74" s="1"/>
      <c r="AX74" s="1"/>
      <c r="AY74" s="1"/>
      <c r="AZ74" s="1"/>
      <c r="BA74" s="1"/>
    </row>
    <row r="75" spans="3:53" ht="14.25" hidden="1" customHeight="1">
      <c r="C75" s="1"/>
      <c r="D75" s="1"/>
      <c r="E75" s="1"/>
      <c r="F75" s="1"/>
      <c r="G75" s="1"/>
      <c r="H75" s="1"/>
      <c r="I75" s="1"/>
      <c r="J75" s="1"/>
      <c r="K75" s="1"/>
      <c r="L75" s="1"/>
      <c r="M75" s="1"/>
      <c r="N75" s="1"/>
      <c r="O75" s="1"/>
      <c r="P75" s="1"/>
      <c r="Q75" s="1"/>
      <c r="R75" s="1"/>
      <c r="S75" s="3"/>
      <c r="T75" s="1"/>
      <c r="U75" s="1"/>
      <c r="V75" s="1"/>
      <c r="W75" s="1"/>
      <c r="X75" s="1"/>
      <c r="Y75" s="1"/>
      <c r="Z75" s="1"/>
      <c r="AA75" s="1"/>
      <c r="AB75" s="1"/>
      <c r="AC75" s="1"/>
      <c r="AD75" s="1"/>
      <c r="AE75" s="1"/>
      <c r="AF75" s="1"/>
      <c r="AG75" s="1"/>
      <c r="AH75" s="1"/>
      <c r="AI75" s="1"/>
      <c r="AJ75" s="1"/>
      <c r="AK75" s="1"/>
      <c r="AL75" s="1"/>
      <c r="AM75" s="1"/>
      <c r="AN75" s="1"/>
      <c r="AO75" s="1"/>
      <c r="AP75" s="1"/>
      <c r="AQ75" s="15"/>
      <c r="AR75" s="1"/>
      <c r="AS75" s="1"/>
      <c r="AT75" s="1"/>
      <c r="AU75" s="1"/>
      <c r="AV75" s="1"/>
      <c r="AW75" s="1"/>
      <c r="AX75" s="1"/>
      <c r="AY75" s="1"/>
      <c r="AZ75" s="1"/>
      <c r="BA75" s="1"/>
    </row>
    <row r="76" spans="3:53" ht="14.25" hidden="1" customHeight="1">
      <c r="C76" s="1"/>
      <c r="D76" s="1"/>
      <c r="E76" s="1"/>
      <c r="F76" s="1"/>
      <c r="G76" s="1"/>
      <c r="H76" s="1"/>
      <c r="I76" s="1"/>
      <c r="J76" s="1"/>
      <c r="K76" s="1"/>
      <c r="L76" s="1"/>
      <c r="M76" s="1"/>
      <c r="N76" s="1"/>
      <c r="O76" s="1"/>
      <c r="P76" s="1"/>
      <c r="Q76" s="1"/>
      <c r="R76" s="1"/>
      <c r="S76" s="3"/>
      <c r="T76" s="1"/>
      <c r="U76" s="1"/>
      <c r="V76" s="1"/>
      <c r="W76" s="1"/>
      <c r="X76" s="1"/>
      <c r="Y76" s="1"/>
      <c r="Z76" s="1"/>
      <c r="AA76" s="1"/>
      <c r="AB76" s="1"/>
      <c r="AC76" s="1"/>
      <c r="AD76" s="1"/>
      <c r="AE76" s="1"/>
      <c r="AF76" s="1"/>
      <c r="AG76" s="1"/>
      <c r="AH76" s="1"/>
      <c r="AI76" s="1"/>
      <c r="AJ76" s="1"/>
      <c r="AK76" s="1"/>
      <c r="AL76" s="1"/>
      <c r="AM76" s="1"/>
      <c r="AN76" s="1"/>
      <c r="AO76" s="1"/>
      <c r="AP76" s="1"/>
      <c r="AQ76" s="15"/>
      <c r="AR76" s="1"/>
      <c r="AS76" s="1"/>
      <c r="AT76" s="1"/>
      <c r="AU76" s="1"/>
      <c r="AV76" s="1"/>
      <c r="AW76" s="1"/>
      <c r="AX76" s="1"/>
      <c r="AY76" s="1"/>
      <c r="AZ76" s="1"/>
      <c r="BA76" s="1"/>
    </row>
    <row r="77" spans="3:53" ht="14.25" hidden="1" customHeight="1">
      <c r="C77" s="1"/>
      <c r="D77" s="1"/>
      <c r="E77" s="1"/>
      <c r="F77" s="1"/>
      <c r="G77" s="1"/>
      <c r="H77" s="1"/>
      <c r="I77" s="1"/>
      <c r="J77" s="1"/>
      <c r="K77" s="1"/>
      <c r="L77" s="1"/>
      <c r="M77" s="1"/>
      <c r="N77" s="1"/>
      <c r="O77" s="1"/>
      <c r="P77" s="1"/>
      <c r="Q77" s="1"/>
      <c r="R77" s="1"/>
      <c r="S77" s="3"/>
      <c r="T77" s="1"/>
      <c r="U77" s="1"/>
      <c r="V77" s="1"/>
      <c r="W77" s="1"/>
      <c r="X77" s="1"/>
      <c r="Y77" s="1"/>
      <c r="Z77" s="1"/>
      <c r="AA77" s="1"/>
      <c r="AB77" s="1"/>
      <c r="AC77" s="1"/>
      <c r="AD77" s="1"/>
      <c r="AE77" s="1"/>
      <c r="AF77" s="1"/>
      <c r="AG77" s="1"/>
      <c r="AH77" s="1"/>
      <c r="AI77" s="1"/>
      <c r="AJ77" s="1"/>
      <c r="AK77" s="1"/>
      <c r="AL77" s="1"/>
      <c r="AM77" s="1"/>
      <c r="AN77" s="1"/>
      <c r="AO77" s="1"/>
      <c r="AP77" s="1"/>
      <c r="AQ77" s="15"/>
      <c r="AR77" s="1"/>
      <c r="AS77" s="1"/>
      <c r="AT77" s="1"/>
      <c r="AU77" s="1"/>
      <c r="AV77" s="1"/>
      <c r="AW77" s="1"/>
      <c r="AX77" s="1"/>
      <c r="AY77" s="1"/>
      <c r="AZ77" s="1"/>
      <c r="BA77" s="1"/>
    </row>
    <row r="78" spans="3:53" ht="14.25" hidden="1" customHeight="1">
      <c r="C78" s="1"/>
      <c r="D78" s="1"/>
      <c r="E78" s="1"/>
      <c r="F78" s="1"/>
      <c r="G78" s="1"/>
      <c r="H78" s="1"/>
      <c r="I78" s="1"/>
      <c r="J78" s="1"/>
      <c r="K78" s="1"/>
      <c r="L78" s="1"/>
      <c r="M78" s="1"/>
      <c r="N78" s="1"/>
      <c r="O78" s="1"/>
      <c r="P78" s="1"/>
      <c r="Q78" s="1"/>
      <c r="R78" s="1"/>
      <c r="S78" s="3"/>
      <c r="T78" s="1"/>
      <c r="U78" s="1"/>
      <c r="V78" s="1"/>
      <c r="W78" s="1"/>
      <c r="X78" s="1"/>
      <c r="Y78" s="1"/>
      <c r="Z78" s="1"/>
      <c r="AA78" s="1"/>
      <c r="AB78" s="1"/>
      <c r="AC78" s="1"/>
      <c r="AD78" s="1"/>
      <c r="AE78" s="1"/>
      <c r="AF78" s="1"/>
      <c r="AG78" s="1"/>
      <c r="AH78" s="1"/>
      <c r="AI78" s="1"/>
      <c r="AJ78" s="1"/>
      <c r="AK78" s="1"/>
      <c r="AL78" s="1"/>
      <c r="AM78" s="1"/>
      <c r="AN78" s="1"/>
      <c r="AO78" s="1"/>
      <c r="AP78" s="1"/>
      <c r="AQ78" s="15"/>
      <c r="AR78" s="1"/>
      <c r="AS78" s="1"/>
      <c r="AT78" s="1"/>
      <c r="AU78" s="1"/>
      <c r="AV78" s="1"/>
      <c r="AW78" s="1"/>
      <c r="AX78" s="1"/>
      <c r="AY78" s="1"/>
      <c r="AZ78" s="1"/>
      <c r="BA78" s="1"/>
    </row>
    <row r="79" spans="3:53" ht="14.25" hidden="1" customHeight="1">
      <c r="C79" s="1"/>
      <c r="D79" s="1"/>
      <c r="E79" s="1"/>
      <c r="F79" s="1"/>
      <c r="G79" s="1"/>
      <c r="H79" s="1"/>
      <c r="I79" s="1"/>
      <c r="J79" s="1"/>
      <c r="K79" s="1"/>
      <c r="L79" s="1"/>
      <c r="M79" s="1"/>
      <c r="N79" s="1"/>
      <c r="O79" s="1"/>
      <c r="P79" s="1"/>
      <c r="Q79" s="1"/>
      <c r="R79" s="1"/>
      <c r="S79" s="3"/>
      <c r="T79" s="1"/>
      <c r="U79" s="1"/>
      <c r="V79" s="1"/>
      <c r="W79" s="1"/>
      <c r="X79" s="1"/>
      <c r="Y79" s="1"/>
      <c r="Z79" s="1"/>
      <c r="AA79" s="1"/>
      <c r="AB79" s="1"/>
      <c r="AC79" s="1"/>
      <c r="AD79" s="1"/>
      <c r="AE79" s="1"/>
      <c r="AF79" s="1"/>
      <c r="AG79" s="1"/>
      <c r="AH79" s="1"/>
      <c r="AI79" s="1"/>
      <c r="AJ79" s="1"/>
      <c r="AK79" s="1"/>
      <c r="AL79" s="1"/>
      <c r="AM79" s="1"/>
      <c r="AN79" s="1"/>
      <c r="AO79" s="1"/>
      <c r="AP79" s="1"/>
      <c r="AQ79" s="15"/>
      <c r="AR79" s="1"/>
      <c r="AS79" s="1"/>
      <c r="AT79" s="1"/>
      <c r="AU79" s="1"/>
      <c r="AV79" s="1"/>
      <c r="AW79" s="1"/>
      <c r="AX79" s="1"/>
      <c r="AY79" s="1"/>
      <c r="AZ79" s="1"/>
      <c r="BA79" s="1"/>
    </row>
    <row r="80" spans="3:53" ht="14.25" hidden="1" customHeight="1">
      <c r="C80" s="1"/>
      <c r="D80" s="1"/>
      <c r="E80" s="1"/>
      <c r="F80" s="1"/>
      <c r="G80" s="1"/>
      <c r="H80" s="1"/>
      <c r="I80" s="1"/>
      <c r="J80" s="1"/>
      <c r="K80" s="1"/>
      <c r="L80" s="1"/>
      <c r="M80" s="1"/>
      <c r="N80" s="1"/>
      <c r="O80" s="1"/>
      <c r="P80" s="1"/>
      <c r="Q80" s="1"/>
      <c r="R80" s="1"/>
      <c r="S80" s="3"/>
      <c r="T80" s="1"/>
      <c r="U80" s="1"/>
      <c r="V80" s="1"/>
      <c r="W80" s="1"/>
      <c r="X80" s="1"/>
      <c r="Y80" s="1"/>
      <c r="Z80" s="1"/>
      <c r="AA80" s="1"/>
      <c r="AB80" s="1"/>
      <c r="AC80" s="1"/>
      <c r="AD80" s="1"/>
      <c r="AE80" s="1"/>
      <c r="AF80" s="1"/>
      <c r="AG80" s="1"/>
      <c r="AH80" s="1"/>
      <c r="AI80" s="1"/>
      <c r="AJ80" s="1"/>
      <c r="AK80" s="1"/>
      <c r="AL80" s="1"/>
      <c r="AM80" s="1"/>
      <c r="AN80" s="1"/>
      <c r="AO80" s="1"/>
      <c r="AP80" s="1"/>
      <c r="AQ80" s="15"/>
      <c r="AR80" s="1"/>
      <c r="AS80" s="1"/>
      <c r="AT80" s="1"/>
      <c r="AU80" s="1"/>
      <c r="AV80" s="1"/>
      <c r="AW80" s="1"/>
      <c r="AX80" s="1"/>
      <c r="AY80" s="1"/>
      <c r="AZ80" s="1"/>
      <c r="BA80" s="1"/>
    </row>
    <row r="81" spans="3:53" ht="14.25" hidden="1" customHeight="1">
      <c r="C81" s="1"/>
      <c r="D81" s="1"/>
      <c r="E81" s="1"/>
      <c r="F81" s="1"/>
      <c r="G81" s="1"/>
      <c r="H81" s="1"/>
      <c r="I81" s="1"/>
      <c r="J81" s="1"/>
      <c r="K81" s="1"/>
      <c r="L81" s="1"/>
      <c r="M81" s="1"/>
      <c r="N81" s="1"/>
      <c r="O81" s="1"/>
      <c r="P81" s="1"/>
      <c r="Q81" s="1"/>
      <c r="R81" s="1"/>
      <c r="S81" s="3"/>
      <c r="T81" s="1"/>
      <c r="U81" s="1"/>
      <c r="V81" s="1"/>
      <c r="W81" s="1"/>
      <c r="X81" s="1"/>
      <c r="Y81" s="1"/>
      <c r="Z81" s="1"/>
      <c r="AA81" s="1"/>
      <c r="AB81" s="1"/>
      <c r="AC81" s="1"/>
      <c r="AD81" s="1"/>
      <c r="AE81" s="1"/>
      <c r="AF81" s="1"/>
      <c r="AG81" s="1"/>
      <c r="AH81" s="1"/>
      <c r="AI81" s="1"/>
      <c r="AJ81" s="1"/>
      <c r="AK81" s="1"/>
      <c r="AL81" s="1"/>
      <c r="AM81" s="1"/>
      <c r="AN81" s="1"/>
      <c r="AO81" s="1"/>
      <c r="AP81" s="1"/>
      <c r="AQ81" s="15"/>
      <c r="AR81" s="1"/>
      <c r="AS81" s="1"/>
      <c r="AT81" s="1"/>
      <c r="AU81" s="1"/>
      <c r="AV81" s="1"/>
      <c r="AW81" s="1"/>
      <c r="AX81" s="1"/>
      <c r="AY81" s="1"/>
      <c r="AZ81" s="1"/>
      <c r="BA81" s="1"/>
    </row>
    <row r="82" spans="3:53" ht="14.25" hidden="1" customHeight="1">
      <c r="C82" s="1"/>
      <c r="D82" s="1"/>
      <c r="E82" s="1"/>
      <c r="F82" s="1"/>
      <c r="G82" s="1"/>
      <c r="H82" s="1"/>
      <c r="I82" s="1"/>
      <c r="J82" s="1"/>
      <c r="K82" s="1"/>
      <c r="L82" s="1"/>
      <c r="M82" s="1"/>
      <c r="N82" s="1"/>
      <c r="O82" s="1"/>
      <c r="P82" s="1"/>
      <c r="Q82" s="1"/>
      <c r="R82" s="1"/>
      <c r="S82" s="3"/>
      <c r="T82" s="1"/>
      <c r="U82" s="1"/>
      <c r="V82" s="1"/>
      <c r="W82" s="1"/>
      <c r="X82" s="1"/>
      <c r="Y82" s="1"/>
      <c r="Z82" s="1"/>
      <c r="AA82" s="1"/>
      <c r="AB82" s="1"/>
      <c r="AC82" s="1"/>
      <c r="AD82" s="1"/>
      <c r="AE82" s="1"/>
      <c r="AF82" s="1"/>
      <c r="AG82" s="1"/>
      <c r="AH82" s="1"/>
      <c r="AI82" s="1"/>
      <c r="AJ82" s="1"/>
      <c r="AK82" s="1"/>
      <c r="AL82" s="1"/>
      <c r="AM82" s="1"/>
      <c r="AN82" s="1"/>
      <c r="AO82" s="1"/>
      <c r="AP82" s="1"/>
      <c r="AQ82" s="15"/>
      <c r="AR82" s="1"/>
      <c r="AS82" s="1"/>
      <c r="AT82" s="1"/>
      <c r="AU82" s="1"/>
      <c r="AV82" s="1"/>
      <c r="AW82" s="1"/>
      <c r="AX82" s="1"/>
      <c r="AY82" s="1"/>
      <c r="AZ82" s="1"/>
      <c r="BA82" s="1"/>
    </row>
    <row r="83" spans="3:53" ht="14.25" hidden="1" customHeight="1">
      <c r="C83" s="1"/>
      <c r="D83" s="1"/>
      <c r="E83" s="1"/>
      <c r="F83" s="1"/>
      <c r="G83" s="1"/>
      <c r="H83" s="1"/>
      <c r="I83" s="1"/>
      <c r="J83" s="1"/>
      <c r="K83" s="1"/>
      <c r="L83" s="1"/>
      <c r="M83" s="1"/>
      <c r="N83" s="1"/>
      <c r="O83" s="1"/>
      <c r="P83" s="1"/>
      <c r="Q83" s="1"/>
      <c r="R83" s="1"/>
      <c r="S83" s="3"/>
      <c r="T83" s="1"/>
      <c r="U83" s="1"/>
      <c r="V83" s="1"/>
      <c r="W83" s="1"/>
      <c r="X83" s="1"/>
      <c r="Y83" s="1"/>
      <c r="Z83" s="1"/>
      <c r="AA83" s="1"/>
      <c r="AB83" s="1"/>
      <c r="AC83" s="1"/>
      <c r="AD83" s="1"/>
      <c r="AE83" s="1"/>
      <c r="AF83" s="1"/>
      <c r="AG83" s="1"/>
      <c r="AH83" s="1"/>
      <c r="AI83" s="1"/>
      <c r="AJ83" s="1"/>
      <c r="AK83" s="1"/>
      <c r="AL83" s="1"/>
      <c r="AM83" s="1"/>
      <c r="AN83" s="1"/>
      <c r="AO83" s="1"/>
      <c r="AP83" s="1"/>
      <c r="AQ83" s="15"/>
      <c r="AR83" s="1"/>
      <c r="AS83" s="1"/>
      <c r="AT83" s="1"/>
      <c r="AU83" s="1"/>
      <c r="AV83" s="1"/>
      <c r="AW83" s="1"/>
      <c r="AX83" s="1"/>
      <c r="AY83" s="1"/>
      <c r="AZ83" s="1"/>
      <c r="BA83" s="1"/>
    </row>
    <row r="84" spans="3:53" ht="14.25" hidden="1" customHeight="1">
      <c r="C84" s="1"/>
      <c r="D84" s="1"/>
      <c r="E84" s="1"/>
      <c r="F84" s="1"/>
      <c r="G84" s="1"/>
      <c r="H84" s="1"/>
      <c r="I84" s="1"/>
      <c r="J84" s="1"/>
      <c r="K84" s="1"/>
      <c r="L84" s="1"/>
      <c r="M84" s="1"/>
      <c r="N84" s="1"/>
      <c r="O84" s="1"/>
      <c r="P84" s="1"/>
      <c r="Q84" s="1"/>
      <c r="R84" s="1"/>
      <c r="S84" s="3"/>
      <c r="T84" s="1"/>
      <c r="U84" s="1"/>
      <c r="V84" s="1"/>
      <c r="W84" s="1"/>
      <c r="X84" s="1"/>
      <c r="Y84" s="1"/>
      <c r="Z84" s="1"/>
      <c r="AA84" s="1"/>
      <c r="AB84" s="1"/>
      <c r="AC84" s="1"/>
      <c r="AD84" s="1"/>
      <c r="AE84" s="1"/>
      <c r="AF84" s="1"/>
      <c r="AG84" s="1"/>
      <c r="AH84" s="1"/>
      <c r="AI84" s="1"/>
      <c r="AJ84" s="1"/>
      <c r="AK84" s="1"/>
      <c r="AL84" s="1"/>
      <c r="AM84" s="1"/>
      <c r="AN84" s="1"/>
      <c r="AO84" s="1"/>
      <c r="AP84" s="1"/>
      <c r="AQ84" s="15"/>
      <c r="AR84" s="1"/>
      <c r="AS84" s="1"/>
      <c r="AT84" s="1"/>
      <c r="AU84" s="1"/>
      <c r="AV84" s="1"/>
      <c r="AW84" s="1"/>
      <c r="AX84" s="1"/>
      <c r="AY84" s="1"/>
      <c r="AZ84" s="1"/>
      <c r="BA84" s="1"/>
    </row>
    <row r="85" spans="3:53" ht="14.25" hidden="1" customHeight="1">
      <c r="C85" s="1"/>
      <c r="D85" s="1"/>
      <c r="E85" s="1"/>
      <c r="F85" s="1"/>
      <c r="G85" s="1"/>
      <c r="H85" s="1"/>
      <c r="I85" s="1"/>
      <c r="J85" s="1"/>
      <c r="K85" s="1"/>
      <c r="L85" s="1"/>
      <c r="M85" s="1"/>
      <c r="N85" s="1"/>
      <c r="O85" s="1"/>
      <c r="P85" s="1"/>
      <c r="Q85" s="1"/>
      <c r="R85" s="1"/>
      <c r="S85" s="3"/>
      <c r="T85" s="1"/>
      <c r="U85" s="1"/>
      <c r="V85" s="1"/>
      <c r="W85" s="1"/>
      <c r="X85" s="1"/>
      <c r="Y85" s="1"/>
      <c r="Z85" s="1"/>
      <c r="AA85" s="1"/>
      <c r="AB85" s="1"/>
      <c r="AC85" s="1"/>
      <c r="AD85" s="1"/>
      <c r="AE85" s="1"/>
      <c r="AF85" s="1"/>
      <c r="AG85" s="1"/>
      <c r="AH85" s="1"/>
      <c r="AI85" s="1"/>
      <c r="AJ85" s="1"/>
      <c r="AK85" s="1"/>
      <c r="AL85" s="1"/>
      <c r="AM85" s="1"/>
      <c r="AN85" s="1"/>
      <c r="AO85" s="1"/>
      <c r="AP85" s="1"/>
      <c r="AQ85" s="15"/>
      <c r="AR85" s="1"/>
      <c r="AS85" s="1"/>
      <c r="AT85" s="1"/>
      <c r="AU85" s="1"/>
      <c r="AV85" s="1"/>
      <c r="AW85" s="1"/>
      <c r="AX85" s="1"/>
      <c r="AY85" s="1"/>
      <c r="AZ85" s="1"/>
      <c r="BA85" s="1"/>
    </row>
    <row r="86" spans="3:53" ht="14.25" hidden="1" customHeight="1">
      <c r="C86" s="1"/>
      <c r="D86" s="1"/>
      <c r="E86" s="1"/>
      <c r="F86" s="1"/>
      <c r="G86" s="1"/>
      <c r="H86" s="1"/>
      <c r="I86" s="1"/>
      <c r="J86" s="1"/>
      <c r="K86" s="1"/>
      <c r="L86" s="1"/>
      <c r="M86" s="1"/>
      <c r="N86" s="1"/>
      <c r="O86" s="1"/>
      <c r="P86" s="1"/>
      <c r="Q86" s="1"/>
      <c r="R86" s="1"/>
      <c r="S86" s="3"/>
      <c r="T86" s="1"/>
      <c r="U86" s="1"/>
      <c r="V86" s="1"/>
      <c r="W86" s="1"/>
      <c r="X86" s="1"/>
      <c r="Y86" s="1"/>
      <c r="Z86" s="1"/>
      <c r="AA86" s="1"/>
      <c r="AB86" s="1"/>
      <c r="AC86" s="1"/>
      <c r="AD86" s="1"/>
      <c r="AE86" s="1"/>
      <c r="AF86" s="1"/>
      <c r="AG86" s="1"/>
      <c r="AH86" s="1"/>
      <c r="AI86" s="1"/>
      <c r="AJ86" s="1"/>
      <c r="AK86" s="1"/>
      <c r="AL86" s="1"/>
      <c r="AM86" s="1"/>
      <c r="AN86" s="1"/>
      <c r="AO86" s="1"/>
      <c r="AP86" s="1"/>
      <c r="AQ86" s="15"/>
      <c r="AR86" s="1"/>
      <c r="AS86" s="1"/>
      <c r="AT86" s="1"/>
      <c r="AU86" s="1"/>
      <c r="AV86" s="1"/>
      <c r="AW86" s="1"/>
      <c r="AX86" s="1"/>
      <c r="AY86" s="1"/>
      <c r="AZ86" s="1"/>
      <c r="BA86" s="1"/>
    </row>
    <row r="87" spans="3:53" ht="14.25" hidden="1" customHeight="1">
      <c r="C87" s="1"/>
      <c r="D87" s="1"/>
      <c r="E87" s="1"/>
      <c r="F87" s="1"/>
      <c r="G87" s="1"/>
      <c r="H87" s="1"/>
      <c r="I87" s="1"/>
      <c r="J87" s="1"/>
      <c r="K87" s="1"/>
      <c r="L87" s="1"/>
      <c r="M87" s="1"/>
      <c r="N87" s="1"/>
      <c r="O87" s="1"/>
      <c r="P87" s="1"/>
      <c r="Q87" s="1"/>
      <c r="R87" s="1"/>
      <c r="S87" s="3"/>
      <c r="T87" s="1"/>
      <c r="U87" s="1"/>
      <c r="V87" s="1"/>
      <c r="W87" s="1"/>
      <c r="X87" s="1"/>
      <c r="Y87" s="1"/>
      <c r="Z87" s="1"/>
      <c r="AA87" s="1"/>
      <c r="AB87" s="1"/>
      <c r="AC87" s="1"/>
      <c r="AD87" s="1"/>
      <c r="AE87" s="1"/>
      <c r="AF87" s="1"/>
      <c r="AG87" s="1"/>
      <c r="AH87" s="1"/>
      <c r="AI87" s="1"/>
      <c r="AJ87" s="1"/>
      <c r="AK87" s="1"/>
      <c r="AL87" s="1"/>
      <c r="AM87" s="1"/>
      <c r="AN87" s="1"/>
      <c r="AO87" s="1"/>
      <c r="AP87" s="1"/>
      <c r="AQ87" s="15"/>
      <c r="AR87" s="1"/>
      <c r="AS87" s="1"/>
      <c r="AT87" s="1"/>
      <c r="AU87" s="1"/>
      <c r="AV87" s="1"/>
      <c r="AW87" s="1"/>
      <c r="AX87" s="1"/>
      <c r="AY87" s="1"/>
      <c r="AZ87" s="1"/>
      <c r="BA87" s="1"/>
    </row>
    <row r="88" spans="3:53" ht="14.25" hidden="1" customHeight="1">
      <c r="C88" s="1"/>
      <c r="D88" s="1"/>
      <c r="E88" s="1"/>
      <c r="F88" s="1"/>
      <c r="G88" s="1"/>
      <c r="H88" s="1"/>
      <c r="I88" s="1"/>
      <c r="J88" s="1"/>
      <c r="K88" s="1"/>
      <c r="L88" s="1"/>
      <c r="M88" s="1"/>
      <c r="N88" s="1"/>
      <c r="O88" s="1"/>
      <c r="P88" s="1"/>
      <c r="Q88" s="1"/>
      <c r="R88" s="1"/>
      <c r="S88" s="3"/>
      <c r="T88" s="1"/>
      <c r="U88" s="1"/>
      <c r="V88" s="1"/>
      <c r="W88" s="1"/>
      <c r="X88" s="1"/>
      <c r="Y88" s="1"/>
      <c r="Z88" s="1"/>
      <c r="AA88" s="1"/>
      <c r="AB88" s="1"/>
      <c r="AC88" s="1"/>
      <c r="AD88" s="1"/>
      <c r="AE88" s="1"/>
      <c r="AF88" s="1"/>
      <c r="AG88" s="1"/>
      <c r="AH88" s="1"/>
      <c r="AI88" s="1"/>
      <c r="AJ88" s="1"/>
      <c r="AK88" s="1"/>
      <c r="AL88" s="1"/>
      <c r="AM88" s="1"/>
      <c r="AN88" s="1"/>
      <c r="AO88" s="1"/>
      <c r="AP88" s="1"/>
      <c r="AQ88" s="15"/>
      <c r="AR88" s="1"/>
      <c r="AS88" s="1"/>
      <c r="AT88" s="1"/>
      <c r="AU88" s="1"/>
      <c r="AV88" s="1"/>
      <c r="AW88" s="1"/>
      <c r="AX88" s="1"/>
      <c r="AY88" s="1"/>
      <c r="AZ88" s="1"/>
      <c r="BA88" s="1"/>
    </row>
    <row r="89" spans="3:53" ht="14.25" hidden="1" customHeight="1">
      <c r="C89" s="1"/>
      <c r="D89" s="1"/>
      <c r="E89" s="1"/>
      <c r="F89" s="1"/>
      <c r="G89" s="1"/>
      <c r="H89" s="1"/>
      <c r="I89" s="1"/>
      <c r="J89" s="1"/>
      <c r="K89" s="1"/>
      <c r="L89" s="1"/>
      <c r="M89" s="1"/>
      <c r="N89" s="1"/>
      <c r="O89" s="1"/>
      <c r="P89" s="1"/>
      <c r="Q89" s="1"/>
      <c r="R89" s="1"/>
      <c r="S89" s="3"/>
      <c r="T89" s="1"/>
      <c r="U89" s="1"/>
      <c r="V89" s="1"/>
      <c r="W89" s="1"/>
      <c r="X89" s="1"/>
      <c r="Y89" s="1"/>
      <c r="Z89" s="1"/>
      <c r="AA89" s="1"/>
      <c r="AB89" s="1"/>
      <c r="AC89" s="1"/>
      <c r="AD89" s="1"/>
      <c r="AE89" s="1"/>
      <c r="AF89" s="1"/>
      <c r="AG89" s="1"/>
      <c r="AH89" s="1"/>
      <c r="AI89" s="1"/>
      <c r="AJ89" s="1"/>
      <c r="AK89" s="1"/>
      <c r="AL89" s="1"/>
      <c r="AM89" s="1"/>
      <c r="AN89" s="1"/>
      <c r="AO89" s="1"/>
      <c r="AP89" s="1"/>
      <c r="AQ89" s="15"/>
      <c r="AR89" s="1"/>
      <c r="AS89" s="1"/>
      <c r="AT89" s="1"/>
      <c r="AU89" s="1"/>
      <c r="AV89" s="1"/>
      <c r="AW89" s="1"/>
      <c r="AX89" s="1"/>
      <c r="AY89" s="1"/>
      <c r="AZ89" s="1"/>
      <c r="BA89" s="1"/>
    </row>
    <row r="90" spans="3:53" ht="14.25" hidden="1" customHeight="1">
      <c r="C90" s="1"/>
      <c r="D90" s="1"/>
      <c r="E90" s="1"/>
      <c r="F90" s="1"/>
      <c r="G90" s="1"/>
      <c r="H90" s="1"/>
      <c r="I90" s="1"/>
      <c r="J90" s="1"/>
      <c r="K90" s="1"/>
      <c r="L90" s="1"/>
      <c r="M90" s="1"/>
      <c r="N90" s="1"/>
      <c r="O90" s="1"/>
      <c r="P90" s="1"/>
      <c r="Q90" s="1"/>
      <c r="R90" s="1"/>
      <c r="S90" s="3"/>
      <c r="T90" s="1"/>
      <c r="U90" s="1"/>
      <c r="V90" s="1"/>
      <c r="W90" s="1"/>
      <c r="X90" s="1"/>
      <c r="Y90" s="1"/>
      <c r="Z90" s="1"/>
      <c r="AA90" s="1"/>
      <c r="AB90" s="1"/>
      <c r="AC90" s="1"/>
      <c r="AD90" s="1"/>
      <c r="AE90" s="1"/>
      <c r="AF90" s="1"/>
      <c r="AG90" s="1"/>
      <c r="AH90" s="1"/>
      <c r="AI90" s="1"/>
      <c r="AJ90" s="1"/>
      <c r="AK90" s="1"/>
      <c r="AL90" s="1"/>
      <c r="AM90" s="1"/>
      <c r="AN90" s="1"/>
      <c r="AO90" s="1"/>
      <c r="AP90" s="1"/>
      <c r="AQ90" s="15"/>
      <c r="AR90" s="1"/>
      <c r="AS90" s="1"/>
      <c r="AT90" s="1"/>
      <c r="AU90" s="1"/>
      <c r="AV90" s="1"/>
      <c r="AW90" s="1"/>
      <c r="AX90" s="1"/>
      <c r="AY90" s="1"/>
      <c r="AZ90" s="1"/>
      <c r="BA90" s="1"/>
    </row>
    <row r="91" spans="3:53" ht="14.25" hidden="1" customHeight="1">
      <c r="C91" s="1"/>
      <c r="D91" s="1"/>
      <c r="E91" s="1"/>
      <c r="F91" s="1"/>
      <c r="G91" s="1"/>
      <c r="H91" s="1"/>
      <c r="I91" s="1"/>
      <c r="J91" s="1"/>
      <c r="K91" s="1"/>
      <c r="L91" s="1"/>
      <c r="M91" s="1"/>
      <c r="N91" s="1"/>
      <c r="O91" s="1"/>
      <c r="P91" s="1"/>
      <c r="Q91" s="1"/>
      <c r="R91" s="1"/>
      <c r="S91" s="3"/>
      <c r="T91" s="1"/>
      <c r="U91" s="1"/>
      <c r="V91" s="1"/>
      <c r="W91" s="1"/>
      <c r="X91" s="1"/>
      <c r="Y91" s="1"/>
      <c r="Z91" s="1"/>
      <c r="AA91" s="1"/>
      <c r="AB91" s="1"/>
      <c r="AC91" s="1"/>
      <c r="AD91" s="1"/>
      <c r="AE91" s="1"/>
      <c r="AF91" s="1"/>
      <c r="AG91" s="1"/>
      <c r="AH91" s="1"/>
      <c r="AI91" s="1"/>
      <c r="AJ91" s="1"/>
      <c r="AK91" s="1"/>
      <c r="AL91" s="1"/>
      <c r="AM91" s="1"/>
      <c r="AN91" s="1"/>
      <c r="AO91" s="1"/>
      <c r="AP91" s="1"/>
      <c r="AQ91" s="15"/>
      <c r="AR91" s="1"/>
      <c r="AS91" s="1"/>
      <c r="AT91" s="1"/>
      <c r="AU91" s="1"/>
      <c r="AV91" s="1"/>
      <c r="AW91" s="1"/>
      <c r="AX91" s="1"/>
      <c r="AY91" s="1"/>
      <c r="AZ91" s="1"/>
      <c r="BA91" s="1"/>
    </row>
    <row r="92" spans="3:53" ht="14.25" hidden="1" customHeight="1">
      <c r="C92" s="1"/>
      <c r="D92" s="1"/>
      <c r="E92" s="1"/>
      <c r="F92" s="1"/>
      <c r="G92" s="1"/>
      <c r="H92" s="1"/>
      <c r="I92" s="1"/>
      <c r="J92" s="1"/>
      <c r="K92" s="1"/>
      <c r="L92" s="1"/>
      <c r="M92" s="1"/>
      <c r="N92" s="1"/>
      <c r="O92" s="1"/>
      <c r="P92" s="1"/>
      <c r="Q92" s="1"/>
      <c r="R92" s="1"/>
      <c r="S92" s="3"/>
      <c r="T92" s="1"/>
      <c r="U92" s="1"/>
      <c r="V92" s="1"/>
      <c r="W92" s="1"/>
      <c r="X92" s="1"/>
      <c r="Y92" s="1"/>
      <c r="Z92" s="1"/>
      <c r="AA92" s="1"/>
      <c r="AB92" s="1"/>
      <c r="AC92" s="1"/>
      <c r="AD92" s="1"/>
      <c r="AE92" s="1"/>
      <c r="AF92" s="1"/>
      <c r="AG92" s="1"/>
      <c r="AH92" s="1"/>
      <c r="AI92" s="1"/>
      <c r="AJ92" s="1"/>
      <c r="AK92" s="1"/>
      <c r="AL92" s="1"/>
      <c r="AM92" s="1"/>
      <c r="AN92" s="1"/>
      <c r="AO92" s="1"/>
      <c r="AP92" s="1"/>
      <c r="AQ92" s="15"/>
      <c r="AR92" s="1"/>
      <c r="AS92" s="1"/>
      <c r="AT92" s="1"/>
      <c r="AU92" s="1"/>
      <c r="AV92" s="1"/>
      <c r="AW92" s="1"/>
      <c r="AX92" s="1"/>
      <c r="AY92" s="1"/>
      <c r="AZ92" s="1"/>
      <c r="BA92" s="1"/>
    </row>
    <row r="93" spans="3:53" ht="14.25" hidden="1" customHeight="1">
      <c r="C93" s="1"/>
      <c r="D93" s="1"/>
      <c r="E93" s="1"/>
      <c r="F93" s="1"/>
      <c r="G93" s="1"/>
      <c r="H93" s="1"/>
      <c r="I93" s="1"/>
      <c r="J93" s="1"/>
      <c r="K93" s="1"/>
      <c r="L93" s="1"/>
      <c r="M93" s="1"/>
      <c r="N93" s="1"/>
      <c r="O93" s="1"/>
      <c r="P93" s="1"/>
      <c r="Q93" s="1"/>
      <c r="R93" s="1"/>
      <c r="S93" s="3"/>
      <c r="T93" s="1"/>
      <c r="U93" s="1"/>
      <c r="V93" s="1"/>
      <c r="W93" s="1"/>
      <c r="X93" s="1"/>
      <c r="Y93" s="1"/>
      <c r="Z93" s="1"/>
      <c r="AA93" s="1"/>
      <c r="AB93" s="1"/>
      <c r="AC93" s="1"/>
      <c r="AD93" s="1"/>
      <c r="AE93" s="1"/>
      <c r="AF93" s="1"/>
      <c r="AG93" s="1"/>
      <c r="AH93" s="1"/>
      <c r="AI93" s="1"/>
      <c r="AJ93" s="1"/>
      <c r="AK93" s="1"/>
      <c r="AL93" s="1"/>
      <c r="AM93" s="1"/>
      <c r="AN93" s="1"/>
      <c r="AO93" s="1"/>
      <c r="AP93" s="1"/>
      <c r="AQ93" s="15"/>
      <c r="AR93" s="1"/>
      <c r="AS93" s="1"/>
      <c r="AT93" s="1"/>
      <c r="AU93" s="1"/>
      <c r="AV93" s="1"/>
      <c r="AW93" s="1"/>
      <c r="AX93" s="1"/>
      <c r="AY93" s="1"/>
      <c r="AZ93" s="1"/>
      <c r="BA93" s="1"/>
    </row>
    <row r="94" spans="3:53" ht="14.25" hidden="1" customHeight="1">
      <c r="C94" s="1"/>
      <c r="D94" s="1"/>
      <c r="E94" s="1"/>
      <c r="F94" s="1"/>
      <c r="G94" s="1"/>
      <c r="H94" s="1"/>
      <c r="I94" s="1"/>
      <c r="J94" s="1"/>
      <c r="K94" s="1"/>
      <c r="L94" s="1"/>
      <c r="M94" s="1"/>
      <c r="N94" s="1"/>
      <c r="O94" s="1"/>
      <c r="P94" s="1"/>
      <c r="Q94" s="1"/>
      <c r="R94" s="1"/>
      <c r="S94" s="3"/>
      <c r="T94" s="1"/>
      <c r="U94" s="1"/>
      <c r="V94" s="1"/>
      <c r="W94" s="1"/>
      <c r="X94" s="1"/>
      <c r="Y94" s="1"/>
      <c r="Z94" s="1"/>
      <c r="AA94" s="1"/>
      <c r="AB94" s="1"/>
      <c r="AC94" s="1"/>
      <c r="AD94" s="1"/>
      <c r="AE94" s="1"/>
      <c r="AF94" s="1"/>
      <c r="AG94" s="1"/>
      <c r="AH94" s="1"/>
      <c r="AI94" s="1"/>
      <c r="AJ94" s="1"/>
      <c r="AK94" s="1"/>
      <c r="AL94" s="1"/>
      <c r="AM94" s="1"/>
      <c r="AN94" s="1"/>
      <c r="AO94" s="1"/>
      <c r="AP94" s="1"/>
      <c r="AQ94" s="15"/>
      <c r="AR94" s="1"/>
      <c r="AS94" s="1"/>
      <c r="AT94" s="1"/>
      <c r="AU94" s="1"/>
      <c r="AV94" s="1"/>
      <c r="AW94" s="1"/>
      <c r="AX94" s="1"/>
      <c r="AY94" s="1"/>
      <c r="AZ94" s="1"/>
      <c r="BA94" s="1"/>
    </row>
    <row r="95" spans="3:53" ht="14.25" hidden="1" customHeight="1">
      <c r="C95" s="1"/>
      <c r="D95" s="1"/>
      <c r="E95" s="1"/>
      <c r="F95" s="1"/>
      <c r="G95" s="1"/>
      <c r="H95" s="1"/>
      <c r="I95" s="1"/>
      <c r="J95" s="1"/>
      <c r="K95" s="1"/>
      <c r="L95" s="1"/>
      <c r="M95" s="1"/>
      <c r="N95" s="1"/>
      <c r="O95" s="1"/>
      <c r="P95" s="1"/>
      <c r="Q95" s="1"/>
      <c r="R95" s="1"/>
      <c r="S95" s="3"/>
      <c r="T95" s="1"/>
      <c r="U95" s="1"/>
      <c r="V95" s="1"/>
      <c r="W95" s="1"/>
      <c r="X95" s="1"/>
      <c r="Y95" s="1"/>
      <c r="Z95" s="1"/>
      <c r="AA95" s="1"/>
      <c r="AB95" s="1"/>
      <c r="AC95" s="1"/>
      <c r="AD95" s="1"/>
      <c r="AE95" s="1"/>
      <c r="AF95" s="1"/>
      <c r="AG95" s="1"/>
      <c r="AH95" s="1"/>
      <c r="AI95" s="1"/>
      <c r="AJ95" s="1"/>
      <c r="AK95" s="1"/>
      <c r="AL95" s="1"/>
      <c r="AM95" s="1"/>
      <c r="AN95" s="1"/>
      <c r="AO95" s="1"/>
      <c r="AP95" s="1"/>
      <c r="AQ95" s="15"/>
      <c r="AR95" s="1"/>
      <c r="AS95" s="1"/>
      <c r="AT95" s="1"/>
      <c r="AU95" s="1"/>
      <c r="AV95" s="1"/>
      <c r="AW95" s="1"/>
      <c r="AX95" s="1"/>
      <c r="AY95" s="1"/>
      <c r="AZ95" s="1"/>
      <c r="BA95" s="1"/>
    </row>
    <row r="96" spans="3:53" ht="14.25" hidden="1" customHeight="1">
      <c r="C96" s="1"/>
      <c r="D96" s="1"/>
      <c r="E96" s="1"/>
      <c r="F96" s="1"/>
      <c r="G96" s="1"/>
      <c r="H96" s="1"/>
      <c r="I96" s="1"/>
      <c r="J96" s="1"/>
      <c r="K96" s="1"/>
      <c r="L96" s="1"/>
      <c r="M96" s="1"/>
      <c r="N96" s="1"/>
      <c r="O96" s="1"/>
      <c r="P96" s="1"/>
      <c r="Q96" s="1"/>
      <c r="R96" s="1"/>
      <c r="S96" s="3"/>
      <c r="T96" s="1"/>
      <c r="U96" s="1"/>
      <c r="V96" s="1"/>
      <c r="W96" s="1"/>
      <c r="X96" s="1"/>
      <c r="Y96" s="1"/>
      <c r="Z96" s="1"/>
      <c r="AA96" s="1"/>
      <c r="AB96" s="1"/>
      <c r="AC96" s="1"/>
      <c r="AD96" s="1"/>
      <c r="AE96" s="1"/>
      <c r="AF96" s="1"/>
      <c r="AG96" s="1"/>
      <c r="AH96" s="1"/>
      <c r="AI96" s="1"/>
      <c r="AJ96" s="1"/>
      <c r="AK96" s="1"/>
      <c r="AL96" s="1"/>
      <c r="AM96" s="1"/>
      <c r="AN96" s="1"/>
      <c r="AO96" s="1"/>
      <c r="AP96" s="1"/>
      <c r="AQ96" s="15"/>
      <c r="AR96" s="1"/>
      <c r="AS96" s="1"/>
      <c r="AT96" s="1"/>
      <c r="AU96" s="1"/>
      <c r="AV96" s="1"/>
      <c r="AW96" s="1"/>
      <c r="AX96" s="1"/>
      <c r="AY96" s="1"/>
      <c r="AZ96" s="1"/>
      <c r="BA96" s="1"/>
    </row>
    <row r="97" spans="3:53" ht="14.25" hidden="1" customHeight="1">
      <c r="C97" s="1"/>
      <c r="D97" s="1"/>
      <c r="E97" s="1"/>
      <c r="F97" s="1"/>
      <c r="G97" s="1"/>
      <c r="H97" s="1"/>
      <c r="I97" s="1"/>
      <c r="J97" s="1"/>
      <c r="K97" s="1"/>
      <c r="L97" s="1"/>
      <c r="M97" s="1"/>
      <c r="N97" s="1"/>
      <c r="O97" s="1"/>
      <c r="P97" s="1"/>
      <c r="Q97" s="1"/>
      <c r="R97" s="1"/>
      <c r="S97" s="3"/>
      <c r="T97" s="1"/>
      <c r="U97" s="1"/>
      <c r="V97" s="1"/>
      <c r="W97" s="1"/>
      <c r="X97" s="1"/>
      <c r="Y97" s="1"/>
      <c r="Z97" s="1"/>
      <c r="AA97" s="1"/>
      <c r="AB97" s="1"/>
      <c r="AC97" s="1"/>
      <c r="AD97" s="1"/>
      <c r="AE97" s="1"/>
      <c r="AF97" s="1"/>
      <c r="AG97" s="1"/>
      <c r="AH97" s="1"/>
      <c r="AI97" s="1"/>
      <c r="AJ97" s="1"/>
      <c r="AK97" s="1"/>
      <c r="AL97" s="1"/>
      <c r="AM97" s="1"/>
      <c r="AN97" s="1"/>
      <c r="AO97" s="1"/>
      <c r="AP97" s="1"/>
      <c r="AQ97" s="15"/>
      <c r="AR97" s="1"/>
      <c r="AS97" s="1"/>
      <c r="AT97" s="1"/>
      <c r="AU97" s="1"/>
      <c r="AV97" s="1"/>
      <c r="AW97" s="1"/>
      <c r="AX97" s="1"/>
      <c r="AY97" s="1"/>
      <c r="AZ97" s="1"/>
      <c r="BA97" s="1"/>
    </row>
    <row r="98" spans="3:53" ht="14.25" hidden="1" customHeight="1">
      <c r="C98" s="1"/>
      <c r="D98" s="1"/>
      <c r="E98" s="1"/>
      <c r="F98" s="1"/>
      <c r="G98" s="1"/>
      <c r="H98" s="1"/>
      <c r="I98" s="1"/>
      <c r="J98" s="1"/>
      <c r="K98" s="1"/>
      <c r="L98" s="1"/>
      <c r="M98" s="1"/>
      <c r="N98" s="1"/>
      <c r="O98" s="1"/>
      <c r="P98" s="1"/>
      <c r="Q98" s="1"/>
      <c r="R98" s="1"/>
      <c r="S98" s="3"/>
      <c r="T98" s="1"/>
      <c r="U98" s="1"/>
      <c r="V98" s="1"/>
      <c r="W98" s="1"/>
      <c r="X98" s="1"/>
      <c r="Y98" s="1"/>
      <c r="Z98" s="1"/>
      <c r="AA98" s="1"/>
      <c r="AB98" s="1"/>
      <c r="AC98" s="1"/>
      <c r="AD98" s="1"/>
      <c r="AE98" s="1"/>
      <c r="AF98" s="1"/>
      <c r="AG98" s="1"/>
      <c r="AH98" s="1"/>
      <c r="AI98" s="1"/>
      <c r="AJ98" s="1"/>
      <c r="AK98" s="1"/>
      <c r="AL98" s="1"/>
      <c r="AM98" s="1"/>
      <c r="AN98" s="1"/>
      <c r="AO98" s="1"/>
      <c r="AP98" s="1"/>
      <c r="AQ98" s="15"/>
      <c r="AR98" s="1"/>
      <c r="AS98" s="1"/>
      <c r="AT98" s="1"/>
      <c r="AU98" s="1"/>
      <c r="AV98" s="1"/>
      <c r="AW98" s="1"/>
      <c r="AX98" s="1"/>
      <c r="AY98" s="1"/>
      <c r="AZ98" s="1"/>
      <c r="BA98" s="1"/>
    </row>
    <row r="99" spans="3:53" ht="14.25" hidden="1" customHeight="1">
      <c r="C99" s="1"/>
      <c r="D99" s="1"/>
      <c r="E99" s="1"/>
      <c r="F99" s="1"/>
      <c r="G99" s="1"/>
      <c r="H99" s="1"/>
      <c r="I99" s="1"/>
      <c r="J99" s="1"/>
      <c r="K99" s="1"/>
      <c r="L99" s="1"/>
      <c r="M99" s="1"/>
      <c r="N99" s="1"/>
      <c r="O99" s="1"/>
      <c r="P99" s="1"/>
      <c r="Q99" s="1"/>
      <c r="R99" s="1"/>
      <c r="S99" s="3"/>
      <c r="T99" s="1"/>
      <c r="U99" s="1"/>
      <c r="V99" s="1"/>
      <c r="W99" s="1"/>
      <c r="X99" s="1"/>
      <c r="Y99" s="1"/>
      <c r="Z99" s="1"/>
      <c r="AA99" s="1"/>
      <c r="AB99" s="1"/>
      <c r="AC99" s="1"/>
      <c r="AD99" s="1"/>
      <c r="AE99" s="1"/>
      <c r="AF99" s="1"/>
      <c r="AG99" s="1"/>
      <c r="AH99" s="1"/>
      <c r="AI99" s="1"/>
      <c r="AJ99" s="1"/>
      <c r="AK99" s="1"/>
      <c r="AL99" s="1"/>
      <c r="AM99" s="1"/>
      <c r="AN99" s="1"/>
      <c r="AO99" s="1"/>
      <c r="AP99" s="1"/>
      <c r="AQ99" s="15"/>
      <c r="AR99" s="1"/>
      <c r="AS99" s="1"/>
      <c r="AT99" s="1"/>
      <c r="AU99" s="1"/>
      <c r="AV99" s="1"/>
      <c r="AW99" s="1"/>
      <c r="AX99" s="1"/>
      <c r="AY99" s="1"/>
      <c r="AZ99" s="1"/>
      <c r="BA99" s="1"/>
    </row>
    <row r="100" spans="3:53" ht="14.25" hidden="1" customHeight="1">
      <c r="C100" s="1"/>
      <c r="D100" s="1"/>
      <c r="E100" s="1"/>
      <c r="F100" s="1"/>
      <c r="G100" s="1"/>
      <c r="H100" s="1"/>
      <c r="I100" s="1"/>
      <c r="J100" s="1"/>
      <c r="K100" s="1"/>
      <c r="L100" s="1"/>
      <c r="M100" s="1"/>
      <c r="N100" s="1"/>
      <c r="O100" s="1"/>
      <c r="P100" s="1"/>
      <c r="Q100" s="1"/>
      <c r="R100" s="1"/>
      <c r="S100" s="3"/>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5"/>
      <c r="AR100" s="1"/>
      <c r="AS100" s="1"/>
      <c r="AT100" s="1"/>
      <c r="AU100" s="1"/>
      <c r="AV100" s="1"/>
      <c r="AW100" s="1"/>
      <c r="AX100" s="1"/>
      <c r="AY100" s="1"/>
      <c r="AZ100" s="1"/>
      <c r="BA100" s="1"/>
    </row>
    <row r="101" spans="3:53" ht="14.25" hidden="1" customHeight="1">
      <c r="C101" s="1"/>
      <c r="D101" s="1"/>
      <c r="E101" s="1"/>
      <c r="F101" s="1"/>
      <c r="G101" s="1"/>
      <c r="H101" s="1"/>
      <c r="I101" s="1"/>
      <c r="J101" s="1"/>
      <c r="K101" s="1"/>
      <c r="L101" s="1"/>
      <c r="M101" s="1"/>
      <c r="N101" s="1"/>
      <c r="O101" s="1"/>
      <c r="P101" s="1"/>
      <c r="Q101" s="1"/>
      <c r="R101" s="1"/>
      <c r="S101" s="3"/>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5"/>
      <c r="AR101" s="1"/>
      <c r="AS101" s="1"/>
      <c r="AT101" s="1"/>
      <c r="AU101" s="1"/>
      <c r="AV101" s="1"/>
      <c r="AW101" s="1"/>
      <c r="AX101" s="1"/>
      <c r="AY101" s="1"/>
      <c r="AZ101" s="1"/>
      <c r="BA101" s="1"/>
    </row>
    <row r="102" spans="3:53" ht="14.25" hidden="1" customHeight="1">
      <c r="C102" s="1"/>
      <c r="D102" s="1"/>
      <c r="E102" s="1"/>
      <c r="F102" s="1"/>
      <c r="G102" s="1"/>
      <c r="H102" s="1"/>
      <c r="I102" s="1"/>
      <c r="J102" s="1"/>
      <c r="K102" s="1"/>
      <c r="L102" s="1"/>
      <c r="M102" s="1"/>
      <c r="N102" s="1"/>
      <c r="O102" s="1"/>
      <c r="P102" s="1"/>
      <c r="Q102" s="1"/>
      <c r="R102" s="1"/>
      <c r="S102" s="3"/>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5"/>
      <c r="AR102" s="1"/>
      <c r="AS102" s="1"/>
      <c r="AT102" s="1"/>
      <c r="AU102" s="1"/>
      <c r="AV102" s="1"/>
      <c r="AW102" s="1"/>
      <c r="AX102" s="1"/>
      <c r="AY102" s="1"/>
      <c r="AZ102" s="1"/>
      <c r="BA102" s="1"/>
    </row>
    <row r="103" spans="3:53" ht="14.25" hidden="1" customHeight="1">
      <c r="C103" s="1"/>
      <c r="D103" s="1"/>
      <c r="E103" s="1"/>
      <c r="F103" s="1"/>
      <c r="G103" s="1"/>
      <c r="H103" s="1"/>
      <c r="I103" s="1"/>
      <c r="J103" s="1"/>
      <c r="K103" s="1"/>
      <c r="L103" s="1"/>
      <c r="M103" s="1"/>
      <c r="N103" s="1"/>
      <c r="O103" s="1"/>
      <c r="P103" s="1"/>
      <c r="Q103" s="1"/>
      <c r="R103" s="1"/>
      <c r="S103" s="3"/>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5"/>
      <c r="AR103" s="1"/>
      <c r="AS103" s="1"/>
      <c r="AT103" s="1"/>
      <c r="AU103" s="1"/>
      <c r="AV103" s="1"/>
      <c r="AW103" s="1"/>
      <c r="AX103" s="1"/>
      <c r="AY103" s="1"/>
      <c r="AZ103" s="1"/>
      <c r="BA103" s="1"/>
    </row>
    <row r="104" spans="3:53" ht="14.25" hidden="1" customHeight="1">
      <c r="C104" s="1"/>
      <c r="D104" s="1"/>
      <c r="E104" s="1"/>
      <c r="F104" s="1"/>
      <c r="G104" s="1"/>
      <c r="H104" s="1"/>
      <c r="I104" s="1"/>
      <c r="J104" s="1"/>
      <c r="K104" s="1"/>
      <c r="L104" s="1"/>
      <c r="M104" s="1"/>
      <c r="N104" s="1"/>
      <c r="O104" s="1"/>
      <c r="P104" s="1"/>
      <c r="Q104" s="1"/>
      <c r="R104" s="1"/>
      <c r="S104" s="3"/>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5"/>
      <c r="AR104" s="1"/>
      <c r="AS104" s="1"/>
      <c r="AT104" s="1"/>
      <c r="AU104" s="1"/>
      <c r="AV104" s="1"/>
      <c r="AW104" s="1"/>
      <c r="AX104" s="1"/>
      <c r="AY104" s="1"/>
      <c r="AZ104" s="1"/>
      <c r="BA104" s="1"/>
    </row>
    <row r="105" spans="3:53" ht="14.25" hidden="1" customHeight="1">
      <c r="C105" s="1"/>
      <c r="D105" s="1"/>
      <c r="E105" s="1"/>
      <c r="F105" s="1"/>
      <c r="G105" s="1"/>
      <c r="H105" s="1"/>
      <c r="I105" s="1"/>
      <c r="J105" s="1"/>
      <c r="K105" s="1"/>
      <c r="L105" s="1"/>
      <c r="M105" s="1"/>
      <c r="N105" s="1"/>
      <c r="O105" s="1"/>
      <c r="P105" s="1"/>
      <c r="Q105" s="1"/>
      <c r="R105" s="1"/>
      <c r="S105" s="3"/>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5"/>
      <c r="AR105" s="1"/>
      <c r="AS105" s="1"/>
      <c r="AT105" s="1"/>
      <c r="AU105" s="1"/>
      <c r="AV105" s="1"/>
      <c r="AW105" s="1"/>
      <c r="AX105" s="1"/>
      <c r="AY105" s="1"/>
      <c r="AZ105" s="1"/>
      <c r="BA105" s="1"/>
    </row>
    <row r="106" spans="3:53" ht="14.25" hidden="1" customHeight="1">
      <c r="C106" s="1"/>
      <c r="D106" s="1"/>
      <c r="E106" s="1"/>
      <c r="F106" s="1"/>
      <c r="G106" s="1"/>
      <c r="H106" s="1"/>
      <c r="I106" s="1"/>
      <c r="J106" s="1"/>
      <c r="K106" s="1"/>
      <c r="L106" s="1"/>
      <c r="M106" s="1"/>
      <c r="N106" s="1"/>
      <c r="O106" s="1"/>
      <c r="P106" s="1"/>
      <c r="Q106" s="1"/>
      <c r="R106" s="1"/>
      <c r="S106" s="3"/>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5"/>
      <c r="AR106" s="1"/>
      <c r="AS106" s="1"/>
      <c r="AT106" s="1"/>
      <c r="AU106" s="1"/>
      <c r="AV106" s="1"/>
      <c r="AW106" s="1"/>
      <c r="AX106" s="1"/>
      <c r="AY106" s="1"/>
      <c r="AZ106" s="1"/>
      <c r="BA106" s="1"/>
    </row>
    <row r="107" spans="3:53" ht="14.25" hidden="1" customHeight="1">
      <c r="C107" s="1"/>
      <c r="D107" s="1"/>
      <c r="E107" s="1"/>
      <c r="F107" s="1"/>
      <c r="G107" s="1"/>
      <c r="H107" s="1"/>
      <c r="I107" s="1"/>
      <c r="J107" s="1"/>
      <c r="K107" s="1"/>
      <c r="L107" s="1"/>
      <c r="M107" s="1"/>
      <c r="N107" s="1"/>
      <c r="O107" s="1"/>
      <c r="P107" s="1"/>
      <c r="Q107" s="1"/>
      <c r="R107" s="1"/>
      <c r="S107" s="3"/>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5"/>
      <c r="AR107" s="1"/>
      <c r="AS107" s="1"/>
      <c r="AT107" s="1"/>
      <c r="AU107" s="1"/>
      <c r="AV107" s="1"/>
      <c r="AW107" s="1"/>
      <c r="AX107" s="1"/>
      <c r="AY107" s="1"/>
      <c r="AZ107" s="1"/>
      <c r="BA107" s="1"/>
    </row>
    <row r="108" spans="3:53" ht="14.25" hidden="1" customHeight="1">
      <c r="C108" s="1"/>
      <c r="D108" s="1"/>
      <c r="E108" s="1"/>
      <c r="F108" s="1"/>
      <c r="G108" s="1"/>
      <c r="H108" s="1"/>
      <c r="I108" s="1"/>
      <c r="J108" s="1"/>
      <c r="K108" s="1"/>
      <c r="L108" s="1"/>
      <c r="M108" s="1"/>
      <c r="N108" s="1"/>
      <c r="O108" s="1"/>
      <c r="P108" s="1"/>
      <c r="Q108" s="1"/>
      <c r="R108" s="1"/>
      <c r="S108" s="3"/>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5"/>
      <c r="AR108" s="1"/>
      <c r="AS108" s="1"/>
      <c r="AT108" s="1"/>
      <c r="AU108" s="1"/>
      <c r="AV108" s="1"/>
      <c r="AW108" s="1"/>
      <c r="AX108" s="1"/>
      <c r="AY108" s="1"/>
      <c r="AZ108" s="1"/>
      <c r="BA108" s="1"/>
    </row>
    <row r="109" spans="3:53" ht="14.25" hidden="1" customHeight="1">
      <c r="C109" s="1"/>
      <c r="D109" s="1"/>
      <c r="E109" s="1"/>
      <c r="F109" s="1"/>
      <c r="G109" s="1"/>
      <c r="H109" s="1"/>
      <c r="I109" s="1"/>
      <c r="J109" s="1"/>
      <c r="K109" s="1"/>
      <c r="L109" s="1"/>
      <c r="M109" s="1"/>
      <c r="N109" s="1"/>
      <c r="O109" s="1"/>
      <c r="P109" s="1"/>
      <c r="Q109" s="1"/>
      <c r="R109" s="1"/>
      <c r="S109" s="3"/>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5"/>
      <c r="AR109" s="1"/>
      <c r="AS109" s="1"/>
      <c r="AT109" s="1"/>
      <c r="AU109" s="1"/>
      <c r="AV109" s="1"/>
      <c r="AW109" s="1"/>
      <c r="AX109" s="1"/>
      <c r="AY109" s="1"/>
      <c r="AZ109" s="1"/>
      <c r="BA109" s="1"/>
    </row>
    <row r="110" spans="3:53" ht="14.25" hidden="1" customHeight="1">
      <c r="C110" s="1"/>
      <c r="D110" s="1"/>
      <c r="E110" s="1"/>
      <c r="F110" s="1"/>
      <c r="G110" s="1"/>
      <c r="H110" s="1"/>
      <c r="I110" s="1"/>
      <c r="J110" s="1"/>
      <c r="K110" s="1"/>
      <c r="L110" s="1"/>
      <c r="M110" s="1"/>
      <c r="N110" s="1"/>
      <c r="O110" s="1"/>
      <c r="P110" s="1"/>
      <c r="Q110" s="1"/>
      <c r="R110" s="1"/>
      <c r="S110" s="3"/>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5"/>
      <c r="AR110" s="1"/>
      <c r="AS110" s="1"/>
      <c r="AT110" s="1"/>
      <c r="AU110" s="1"/>
      <c r="AV110" s="1"/>
      <c r="AW110" s="1"/>
      <c r="AX110" s="1"/>
      <c r="AY110" s="1"/>
      <c r="AZ110" s="1"/>
      <c r="BA110" s="1"/>
    </row>
    <row r="111" spans="3:53" ht="14.25" hidden="1" customHeight="1">
      <c r="C111" s="1"/>
      <c r="D111" s="1"/>
      <c r="E111" s="1"/>
      <c r="F111" s="1"/>
      <c r="G111" s="1"/>
      <c r="H111" s="1"/>
      <c r="I111" s="1"/>
      <c r="J111" s="1"/>
      <c r="K111" s="1"/>
      <c r="L111" s="1"/>
      <c r="M111" s="1"/>
      <c r="N111" s="1"/>
      <c r="O111" s="1"/>
      <c r="P111" s="1"/>
      <c r="Q111" s="1"/>
      <c r="R111" s="1"/>
      <c r="S111" s="3"/>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5"/>
      <c r="AR111" s="1"/>
      <c r="AS111" s="1"/>
      <c r="AT111" s="1"/>
      <c r="AU111" s="1"/>
      <c r="AV111" s="1"/>
      <c r="AW111" s="1"/>
      <c r="AX111" s="1"/>
      <c r="AY111" s="1"/>
      <c r="AZ111" s="1"/>
      <c r="BA111" s="1"/>
    </row>
    <row r="112" spans="3:53" ht="14.25" hidden="1" customHeight="1">
      <c r="C112" s="1"/>
      <c r="D112" s="1"/>
      <c r="E112" s="1"/>
      <c r="F112" s="1"/>
      <c r="G112" s="1"/>
      <c r="H112" s="1"/>
      <c r="I112" s="1"/>
      <c r="J112" s="1"/>
      <c r="K112" s="1"/>
      <c r="L112" s="1"/>
      <c r="M112" s="1"/>
      <c r="N112" s="1"/>
      <c r="O112" s="1"/>
      <c r="P112" s="1"/>
      <c r="Q112" s="1"/>
      <c r="R112" s="1"/>
      <c r="S112" s="3"/>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5"/>
      <c r="AR112" s="1"/>
      <c r="AS112" s="1"/>
      <c r="AT112" s="1"/>
      <c r="AU112" s="1"/>
      <c r="AV112" s="1"/>
      <c r="AW112" s="1"/>
      <c r="AX112" s="1"/>
      <c r="AY112" s="1"/>
      <c r="AZ112" s="1"/>
      <c r="BA112" s="1"/>
    </row>
    <row r="113" spans="3:53" ht="14.25" hidden="1" customHeight="1">
      <c r="C113" s="1"/>
      <c r="D113" s="1"/>
      <c r="E113" s="1"/>
      <c r="F113" s="1"/>
      <c r="G113" s="1"/>
      <c r="H113" s="1"/>
      <c r="I113" s="1"/>
      <c r="J113" s="1"/>
      <c r="K113" s="1"/>
      <c r="L113" s="1"/>
      <c r="M113" s="1"/>
      <c r="N113" s="1"/>
      <c r="O113" s="1"/>
      <c r="P113" s="1"/>
      <c r="Q113" s="1"/>
      <c r="R113" s="1"/>
      <c r="S113" s="3"/>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5"/>
      <c r="AR113" s="1"/>
      <c r="AS113" s="1"/>
      <c r="AT113" s="1"/>
      <c r="AU113" s="1"/>
      <c r="AV113" s="1"/>
      <c r="AW113" s="1"/>
      <c r="AX113" s="1"/>
      <c r="AY113" s="1"/>
      <c r="AZ113" s="1"/>
      <c r="BA113" s="1"/>
    </row>
    <row r="114" spans="3:53" ht="14.25" hidden="1" customHeight="1">
      <c r="C114" s="1"/>
      <c r="D114" s="1"/>
      <c r="E114" s="1"/>
      <c r="F114" s="1"/>
      <c r="G114" s="1"/>
      <c r="H114" s="1"/>
      <c r="I114" s="1"/>
      <c r="J114" s="1"/>
      <c r="K114" s="1"/>
      <c r="L114" s="1"/>
      <c r="M114" s="1"/>
      <c r="N114" s="1"/>
      <c r="O114" s="1"/>
      <c r="P114" s="1"/>
      <c r="Q114" s="1"/>
      <c r="R114" s="1"/>
      <c r="S114" s="3"/>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5"/>
      <c r="AR114" s="1"/>
      <c r="AS114" s="1"/>
      <c r="AT114" s="1"/>
      <c r="AU114" s="1"/>
      <c r="AV114" s="1"/>
      <c r="AW114" s="1"/>
      <c r="AX114" s="1"/>
      <c r="AY114" s="1"/>
      <c r="AZ114" s="1"/>
      <c r="BA114" s="1"/>
    </row>
    <row r="115" spans="3:53" ht="14.25" hidden="1" customHeight="1">
      <c r="C115" s="1"/>
      <c r="D115" s="1"/>
      <c r="E115" s="1"/>
      <c r="F115" s="1"/>
      <c r="G115" s="1"/>
      <c r="H115" s="1"/>
      <c r="I115" s="1"/>
      <c r="J115" s="1"/>
      <c r="K115" s="1"/>
      <c r="L115" s="1"/>
      <c r="M115" s="1"/>
      <c r="N115" s="1"/>
      <c r="O115" s="1"/>
      <c r="P115" s="1"/>
      <c r="Q115" s="1"/>
      <c r="R115" s="1"/>
      <c r="S115" s="3"/>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5"/>
      <c r="AR115" s="1"/>
      <c r="AS115" s="1"/>
      <c r="AT115" s="1"/>
      <c r="AU115" s="1"/>
      <c r="AV115" s="1"/>
      <c r="AW115" s="1"/>
      <c r="AX115" s="1"/>
      <c r="AY115" s="1"/>
      <c r="AZ115" s="1"/>
      <c r="BA115" s="1"/>
    </row>
    <row r="116" spans="3:53" ht="14.25" hidden="1" customHeight="1">
      <c r="C116" s="1"/>
      <c r="D116" s="1"/>
      <c r="E116" s="1"/>
      <c r="F116" s="1"/>
      <c r="G116" s="1"/>
      <c r="H116" s="1"/>
      <c r="I116" s="1"/>
      <c r="J116" s="1"/>
      <c r="K116" s="1"/>
      <c r="L116" s="1"/>
      <c r="M116" s="1"/>
      <c r="N116" s="1"/>
      <c r="O116" s="1"/>
      <c r="P116" s="1"/>
      <c r="Q116" s="1"/>
      <c r="R116" s="1"/>
      <c r="S116" s="3"/>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5"/>
      <c r="AR116" s="1"/>
      <c r="AS116" s="1"/>
      <c r="AT116" s="1"/>
      <c r="AU116" s="1"/>
      <c r="AV116" s="1"/>
      <c r="AW116" s="1"/>
      <c r="AX116" s="1"/>
      <c r="AY116" s="1"/>
      <c r="AZ116" s="1"/>
      <c r="BA116" s="1"/>
    </row>
    <row r="117" spans="3:53" ht="14.25" hidden="1" customHeight="1">
      <c r="C117" s="1"/>
      <c r="D117" s="1"/>
      <c r="E117" s="1"/>
      <c r="F117" s="1"/>
      <c r="G117" s="1"/>
      <c r="H117" s="1"/>
      <c r="I117" s="1"/>
      <c r="J117" s="1"/>
      <c r="K117" s="1"/>
      <c r="L117" s="1"/>
      <c r="M117" s="1"/>
      <c r="N117" s="1"/>
      <c r="O117" s="1"/>
      <c r="P117" s="1"/>
      <c r="Q117" s="1"/>
      <c r="R117" s="1"/>
      <c r="S117" s="3"/>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5"/>
      <c r="AR117" s="1"/>
      <c r="AS117" s="1"/>
      <c r="AT117" s="1"/>
      <c r="AU117" s="1"/>
      <c r="AV117" s="1"/>
      <c r="AW117" s="1"/>
      <c r="AX117" s="1"/>
      <c r="AY117" s="1"/>
      <c r="AZ117" s="1"/>
      <c r="BA117" s="1"/>
    </row>
    <row r="118" spans="3:53" ht="14.25" hidden="1" customHeight="1">
      <c r="C118" s="1"/>
      <c r="D118" s="1"/>
      <c r="E118" s="1"/>
      <c r="F118" s="1"/>
      <c r="G118" s="1"/>
      <c r="H118" s="1"/>
      <c r="I118" s="1"/>
      <c r="J118" s="1"/>
      <c r="K118" s="1"/>
      <c r="L118" s="1"/>
      <c r="M118" s="1"/>
      <c r="N118" s="1"/>
      <c r="O118" s="1"/>
      <c r="P118" s="1"/>
      <c r="Q118" s="1"/>
      <c r="R118" s="1"/>
      <c r="S118" s="3"/>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5"/>
      <c r="AR118" s="1"/>
      <c r="AS118" s="1"/>
      <c r="AT118" s="1"/>
      <c r="AU118" s="1"/>
      <c r="AV118" s="1"/>
      <c r="AW118" s="1"/>
      <c r="AX118" s="1"/>
      <c r="AY118" s="1"/>
      <c r="AZ118" s="1"/>
      <c r="BA118" s="1"/>
    </row>
    <row r="119" spans="3:53" ht="14.25" hidden="1" customHeight="1">
      <c r="C119" s="1"/>
      <c r="D119" s="1"/>
      <c r="E119" s="1"/>
      <c r="F119" s="1"/>
      <c r="G119" s="1"/>
      <c r="H119" s="1"/>
      <c r="I119" s="1"/>
      <c r="J119" s="1"/>
      <c r="K119" s="1"/>
      <c r="L119" s="1"/>
      <c r="M119" s="1"/>
      <c r="N119" s="1"/>
      <c r="O119" s="1"/>
      <c r="P119" s="1"/>
      <c r="Q119" s="1"/>
      <c r="R119" s="1"/>
      <c r="S119" s="3"/>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5"/>
      <c r="AR119" s="1"/>
      <c r="AS119" s="1"/>
      <c r="AT119" s="1"/>
      <c r="AU119" s="1"/>
      <c r="AV119" s="1"/>
      <c r="AW119" s="1"/>
      <c r="AX119" s="1"/>
      <c r="AY119" s="1"/>
      <c r="AZ119" s="1"/>
      <c r="BA119" s="1"/>
    </row>
    <row r="120" spans="3:53" ht="14.25" hidden="1" customHeight="1">
      <c r="C120" s="1"/>
      <c r="D120" s="1"/>
      <c r="E120" s="1"/>
      <c r="F120" s="1"/>
      <c r="G120" s="1"/>
      <c r="H120" s="1"/>
      <c r="I120" s="1"/>
      <c r="J120" s="1"/>
      <c r="K120" s="1"/>
      <c r="L120" s="1"/>
      <c r="M120" s="1"/>
      <c r="N120" s="1"/>
      <c r="O120" s="1"/>
      <c r="P120" s="1"/>
      <c r="Q120" s="1"/>
      <c r="R120" s="1"/>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5"/>
      <c r="AR120" s="1"/>
      <c r="AS120" s="1"/>
      <c r="AT120" s="1"/>
      <c r="AU120" s="1"/>
      <c r="AV120" s="1"/>
      <c r="AW120" s="1"/>
      <c r="AX120" s="1"/>
      <c r="AY120" s="1"/>
      <c r="AZ120" s="1"/>
      <c r="BA120" s="1"/>
    </row>
    <row r="121" spans="3:53" ht="14.25" hidden="1" customHeight="1">
      <c r="C121" s="1"/>
      <c r="D121" s="1"/>
      <c r="E121" s="1"/>
      <c r="F121" s="1"/>
      <c r="G121" s="1"/>
      <c r="H121" s="1"/>
      <c r="I121" s="1"/>
      <c r="J121" s="1"/>
      <c r="K121" s="1"/>
      <c r="L121" s="1"/>
      <c r="M121" s="1"/>
      <c r="N121" s="1"/>
      <c r="O121" s="1"/>
      <c r="P121" s="1"/>
      <c r="Q121" s="1"/>
      <c r="R121" s="1"/>
      <c r="S121" s="3"/>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5"/>
      <c r="AR121" s="1"/>
      <c r="AS121" s="1"/>
      <c r="AT121" s="1"/>
      <c r="AU121" s="1"/>
      <c r="AV121" s="1"/>
      <c r="AW121" s="1"/>
      <c r="AX121" s="1"/>
      <c r="AY121" s="1"/>
      <c r="AZ121" s="1"/>
      <c r="BA121" s="1"/>
    </row>
    <row r="122" spans="3:53" ht="14.25" hidden="1" customHeight="1">
      <c r="C122" s="1"/>
      <c r="D122" s="1"/>
      <c r="E122" s="1"/>
      <c r="F122" s="1"/>
      <c r="G122" s="1"/>
      <c r="H122" s="1"/>
      <c r="I122" s="1"/>
      <c r="J122" s="1"/>
      <c r="K122" s="1"/>
      <c r="L122" s="1"/>
      <c r="M122" s="1"/>
      <c r="N122" s="1"/>
      <c r="O122" s="1"/>
      <c r="P122" s="1"/>
      <c r="Q122" s="1"/>
      <c r="R122" s="1"/>
      <c r="S122" s="3"/>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5"/>
      <c r="AR122" s="1"/>
      <c r="AS122" s="1"/>
      <c r="AT122" s="1"/>
      <c r="AU122" s="1"/>
      <c r="AV122" s="1"/>
      <c r="AW122" s="1"/>
      <c r="AX122" s="1"/>
      <c r="AY122" s="1"/>
      <c r="AZ122" s="1"/>
      <c r="BA122" s="1"/>
    </row>
    <row r="123" spans="3:53" ht="14.25" hidden="1" customHeight="1">
      <c r="C123" s="1"/>
      <c r="D123" s="1"/>
      <c r="E123" s="1"/>
      <c r="F123" s="1"/>
      <c r="G123" s="1"/>
      <c r="H123" s="1"/>
      <c r="I123" s="1"/>
      <c r="J123" s="1"/>
      <c r="K123" s="1"/>
      <c r="L123" s="1"/>
      <c r="M123" s="1"/>
      <c r="N123" s="1"/>
      <c r="O123" s="1"/>
      <c r="P123" s="1"/>
      <c r="Q123" s="1"/>
      <c r="R123" s="1"/>
      <c r="S123" s="3"/>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5"/>
      <c r="AR123" s="1"/>
      <c r="AS123" s="1"/>
      <c r="AT123" s="1"/>
      <c r="AU123" s="1"/>
      <c r="AV123" s="1"/>
      <c r="AW123" s="1"/>
      <c r="AX123" s="1"/>
      <c r="AY123" s="1"/>
      <c r="AZ123" s="1"/>
      <c r="BA123" s="1"/>
    </row>
    <row r="124" spans="3:53" ht="14.25" hidden="1" customHeight="1">
      <c r="C124" s="1"/>
      <c r="D124" s="1"/>
      <c r="E124" s="1"/>
      <c r="F124" s="1"/>
      <c r="G124" s="1"/>
      <c r="H124" s="1"/>
      <c r="I124" s="1"/>
      <c r="J124" s="1"/>
      <c r="K124" s="1"/>
      <c r="L124" s="1"/>
      <c r="M124" s="1"/>
      <c r="N124" s="1"/>
      <c r="O124" s="1"/>
      <c r="P124" s="1"/>
      <c r="Q124" s="1"/>
      <c r="R124" s="1"/>
      <c r="S124" s="3"/>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5"/>
      <c r="AR124" s="1"/>
      <c r="AS124" s="1"/>
      <c r="AT124" s="1"/>
      <c r="AU124" s="1"/>
      <c r="AV124" s="1"/>
      <c r="AW124" s="1"/>
      <c r="AX124" s="1"/>
      <c r="AY124" s="1"/>
      <c r="AZ124" s="1"/>
      <c r="BA124" s="1"/>
    </row>
    <row r="125" spans="3:53" ht="14.25" hidden="1" customHeight="1">
      <c r="C125" s="1"/>
      <c r="D125" s="1"/>
      <c r="E125" s="1"/>
      <c r="F125" s="1"/>
      <c r="G125" s="1"/>
      <c r="H125" s="1"/>
      <c r="I125" s="1"/>
      <c r="J125" s="1"/>
      <c r="K125" s="1"/>
      <c r="L125" s="1"/>
      <c r="M125" s="1"/>
      <c r="N125" s="1"/>
      <c r="O125" s="1"/>
      <c r="P125" s="1"/>
      <c r="Q125" s="1"/>
      <c r="R125" s="1"/>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5"/>
      <c r="AR125" s="1"/>
      <c r="AS125" s="1"/>
      <c r="AT125" s="1"/>
      <c r="AU125" s="1"/>
      <c r="AV125" s="1"/>
      <c r="AW125" s="1"/>
      <c r="AX125" s="1"/>
      <c r="AY125" s="1"/>
      <c r="AZ125" s="1"/>
      <c r="BA125" s="1"/>
    </row>
    <row r="126" spans="3:53" ht="14.25" hidden="1" customHeight="1">
      <c r="C126" s="1"/>
      <c r="D126" s="1"/>
      <c r="E126" s="1"/>
      <c r="F126" s="1"/>
      <c r="G126" s="1"/>
      <c r="H126" s="1"/>
      <c r="I126" s="1"/>
      <c r="J126" s="1"/>
      <c r="K126" s="1"/>
      <c r="L126" s="1"/>
      <c r="M126" s="1"/>
      <c r="N126" s="1"/>
      <c r="O126" s="1"/>
      <c r="P126" s="1"/>
      <c r="Q126" s="1"/>
      <c r="R126" s="1"/>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5"/>
      <c r="AR126" s="1"/>
      <c r="AS126" s="1"/>
      <c r="AT126" s="1"/>
      <c r="AU126" s="1"/>
      <c r="AV126" s="1"/>
      <c r="AW126" s="1"/>
      <c r="AX126" s="1"/>
      <c r="AY126" s="1"/>
      <c r="AZ126" s="1"/>
      <c r="BA126" s="1"/>
    </row>
    <row r="127" spans="3:53" ht="14.25" hidden="1" customHeight="1">
      <c r="C127" s="1"/>
      <c r="D127" s="1"/>
      <c r="E127" s="1"/>
      <c r="F127" s="1"/>
      <c r="G127" s="1"/>
      <c r="H127" s="1"/>
      <c r="I127" s="1"/>
      <c r="J127" s="1"/>
      <c r="K127" s="1"/>
      <c r="L127" s="1"/>
      <c r="M127" s="1"/>
      <c r="N127" s="1"/>
      <c r="O127" s="1"/>
      <c r="P127" s="1"/>
      <c r="Q127" s="1"/>
      <c r="R127" s="1"/>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5"/>
      <c r="AR127" s="1"/>
      <c r="AS127" s="1"/>
      <c r="AT127" s="1"/>
      <c r="AU127" s="1"/>
      <c r="AV127" s="1"/>
      <c r="AW127" s="1"/>
      <c r="AX127" s="1"/>
      <c r="AY127" s="1"/>
      <c r="AZ127" s="1"/>
      <c r="BA127" s="1"/>
    </row>
    <row r="128" spans="3:53" ht="14.25" hidden="1" customHeight="1">
      <c r="C128" s="1"/>
      <c r="D128" s="1"/>
      <c r="E128" s="1"/>
      <c r="F128" s="1"/>
      <c r="G128" s="1"/>
      <c r="H128" s="1"/>
      <c r="I128" s="1"/>
      <c r="J128" s="1"/>
      <c r="K128" s="1"/>
      <c r="L128" s="1"/>
      <c r="M128" s="1"/>
      <c r="N128" s="1"/>
      <c r="O128" s="1"/>
      <c r="P128" s="1"/>
      <c r="Q128" s="1"/>
      <c r="R128" s="1"/>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5"/>
      <c r="AR128" s="1"/>
      <c r="AS128" s="1"/>
      <c r="AT128" s="1"/>
      <c r="AU128" s="1"/>
      <c r="AV128" s="1"/>
      <c r="AW128" s="1"/>
      <c r="AX128" s="1"/>
      <c r="AY128" s="1"/>
      <c r="AZ128" s="1"/>
      <c r="BA128" s="1"/>
    </row>
    <row r="129" spans="3:53" ht="14.25" hidden="1" customHeight="1">
      <c r="C129" s="1"/>
      <c r="D129" s="1"/>
      <c r="E129" s="1"/>
      <c r="F129" s="1"/>
      <c r="G129" s="1"/>
      <c r="H129" s="1"/>
      <c r="I129" s="1"/>
      <c r="J129" s="1"/>
      <c r="K129" s="1"/>
      <c r="L129" s="1"/>
      <c r="M129" s="1"/>
      <c r="N129" s="1"/>
      <c r="O129" s="1"/>
      <c r="P129" s="1"/>
      <c r="Q129" s="1"/>
      <c r="R129" s="1"/>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5"/>
      <c r="AR129" s="1"/>
      <c r="AS129" s="1"/>
      <c r="AT129" s="1"/>
      <c r="AU129" s="1"/>
      <c r="AV129" s="1"/>
      <c r="AW129" s="1"/>
      <c r="AX129" s="1"/>
      <c r="AY129" s="1"/>
      <c r="AZ129" s="1"/>
      <c r="BA129" s="1"/>
    </row>
    <row r="130" spans="3:53" ht="14.25" hidden="1" customHeight="1">
      <c r="C130" s="1"/>
      <c r="D130" s="1"/>
      <c r="E130" s="1"/>
      <c r="F130" s="1"/>
      <c r="G130" s="1"/>
      <c r="H130" s="1"/>
      <c r="I130" s="1"/>
      <c r="J130" s="1"/>
      <c r="K130" s="1"/>
      <c r="L130" s="1"/>
      <c r="M130" s="1"/>
      <c r="N130" s="1"/>
      <c r="O130" s="1"/>
      <c r="P130" s="1"/>
      <c r="Q130" s="1"/>
      <c r="R130" s="1"/>
      <c r="S130" s="3"/>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5"/>
      <c r="AR130" s="1"/>
      <c r="AS130" s="1"/>
      <c r="AT130" s="1"/>
      <c r="AU130" s="1"/>
      <c r="AV130" s="1"/>
      <c r="AW130" s="1"/>
      <c r="AX130" s="1"/>
      <c r="AY130" s="1"/>
      <c r="AZ130" s="1"/>
      <c r="BA130" s="1"/>
    </row>
    <row r="131" spans="3:53" ht="14.25" hidden="1" customHeight="1">
      <c r="C131" s="1"/>
      <c r="D131" s="1"/>
      <c r="E131" s="1"/>
      <c r="F131" s="1"/>
      <c r="G131" s="1"/>
      <c r="H131" s="1"/>
      <c r="I131" s="1"/>
      <c r="J131" s="1"/>
      <c r="K131" s="1"/>
      <c r="L131" s="1"/>
      <c r="M131" s="1"/>
      <c r="N131" s="1"/>
      <c r="O131" s="1"/>
      <c r="P131" s="1"/>
      <c r="Q131" s="1"/>
      <c r="R131" s="1"/>
      <c r="S131" s="3"/>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5"/>
      <c r="AR131" s="1"/>
      <c r="AS131" s="1"/>
      <c r="AT131" s="1"/>
      <c r="AU131" s="1"/>
      <c r="AV131" s="1"/>
      <c r="AW131" s="1"/>
      <c r="AX131" s="1"/>
      <c r="AY131" s="1"/>
      <c r="AZ131" s="1"/>
      <c r="BA131" s="1"/>
    </row>
    <row r="132" spans="3:53" ht="14.25" hidden="1" customHeight="1">
      <c r="C132" s="1"/>
      <c r="D132" s="1"/>
      <c r="E132" s="1"/>
      <c r="F132" s="1"/>
      <c r="G132" s="1"/>
      <c r="H132" s="1"/>
      <c r="I132" s="1"/>
      <c r="J132" s="1"/>
      <c r="K132" s="1"/>
      <c r="L132" s="1"/>
      <c r="M132" s="1"/>
      <c r="N132" s="1"/>
      <c r="O132" s="1"/>
      <c r="P132" s="1"/>
      <c r="Q132" s="1"/>
      <c r="R132" s="1"/>
      <c r="S132" s="3"/>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5"/>
      <c r="AR132" s="1"/>
      <c r="AS132" s="1"/>
      <c r="AT132" s="1"/>
      <c r="AU132" s="1"/>
      <c r="AV132" s="1"/>
      <c r="AW132" s="1"/>
      <c r="AX132" s="1"/>
      <c r="AY132" s="1"/>
      <c r="AZ132" s="1"/>
      <c r="BA132" s="1"/>
    </row>
    <row r="133" spans="3:53" ht="14.25" hidden="1" customHeight="1">
      <c r="C133" s="1"/>
      <c r="D133" s="1"/>
      <c r="E133" s="1"/>
      <c r="F133" s="1"/>
      <c r="G133" s="1"/>
      <c r="H133" s="1"/>
      <c r="I133" s="1"/>
      <c r="J133" s="1"/>
      <c r="K133" s="1"/>
      <c r="L133" s="1"/>
      <c r="M133" s="1"/>
      <c r="N133" s="1"/>
      <c r="O133" s="1"/>
      <c r="P133" s="1"/>
      <c r="Q133" s="1"/>
      <c r="R133" s="1"/>
      <c r="S133" s="3"/>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5"/>
      <c r="AR133" s="1"/>
      <c r="AS133" s="1"/>
      <c r="AT133" s="1"/>
      <c r="AU133" s="1"/>
      <c r="AV133" s="1"/>
      <c r="AW133" s="1"/>
      <c r="AX133" s="1"/>
      <c r="AY133" s="1"/>
      <c r="AZ133" s="1"/>
      <c r="BA133" s="1"/>
    </row>
    <row r="134" spans="3:53" ht="14.25" hidden="1" customHeight="1">
      <c r="C134" s="1"/>
      <c r="D134" s="1"/>
      <c r="E134" s="1"/>
      <c r="F134" s="1"/>
      <c r="G134" s="1"/>
      <c r="H134" s="1"/>
      <c r="I134" s="1"/>
      <c r="J134" s="1"/>
      <c r="K134" s="1"/>
      <c r="L134" s="1"/>
      <c r="M134" s="1"/>
      <c r="N134" s="1"/>
      <c r="O134" s="1"/>
      <c r="P134" s="1"/>
      <c r="Q134" s="1"/>
      <c r="R134" s="1"/>
      <c r="S134" s="3"/>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5"/>
      <c r="AR134" s="1"/>
      <c r="AS134" s="1"/>
      <c r="AT134" s="1"/>
      <c r="AU134" s="1"/>
      <c r="AV134" s="1"/>
      <c r="AW134" s="1"/>
      <c r="AX134" s="1"/>
      <c r="AY134" s="1"/>
      <c r="AZ134" s="1"/>
      <c r="BA134" s="1"/>
    </row>
    <row r="135" spans="3:53" ht="14.25" hidden="1" customHeight="1">
      <c r="C135" s="1"/>
      <c r="D135" s="1"/>
      <c r="E135" s="1"/>
      <c r="F135" s="1"/>
      <c r="G135" s="1"/>
      <c r="H135" s="1"/>
      <c r="I135" s="1"/>
      <c r="J135" s="1"/>
      <c r="K135" s="1"/>
      <c r="L135" s="1"/>
      <c r="M135" s="1"/>
      <c r="N135" s="1"/>
      <c r="O135" s="1"/>
      <c r="P135" s="1"/>
      <c r="Q135" s="1"/>
      <c r="R135" s="1"/>
      <c r="S135" s="3"/>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5"/>
      <c r="AR135" s="1"/>
      <c r="AS135" s="1"/>
      <c r="AT135" s="1"/>
      <c r="AU135" s="1"/>
      <c r="AV135" s="1"/>
      <c r="AW135" s="1"/>
      <c r="AX135" s="1"/>
      <c r="AY135" s="1"/>
      <c r="AZ135" s="1"/>
      <c r="BA135" s="1"/>
    </row>
    <row r="136" spans="3:53" ht="14.25" hidden="1" customHeight="1">
      <c r="C136" s="1"/>
      <c r="D136" s="1"/>
      <c r="E136" s="1"/>
      <c r="F136" s="1"/>
      <c r="G136" s="1"/>
      <c r="H136" s="1"/>
      <c r="I136" s="1"/>
      <c r="J136" s="1"/>
      <c r="K136" s="1"/>
      <c r="L136" s="1"/>
      <c r="M136" s="1"/>
      <c r="N136" s="1"/>
      <c r="O136" s="1"/>
      <c r="P136" s="1"/>
      <c r="Q136" s="1"/>
      <c r="R136" s="1"/>
      <c r="S136" s="3"/>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5"/>
      <c r="AR136" s="1"/>
      <c r="AS136" s="1"/>
      <c r="AT136" s="1"/>
      <c r="AU136" s="1"/>
      <c r="AV136" s="1"/>
      <c r="AW136" s="1"/>
      <c r="AX136" s="1"/>
      <c r="AY136" s="1"/>
      <c r="AZ136" s="1"/>
      <c r="BA136" s="1"/>
    </row>
    <row r="137" spans="3:53" ht="14.25" hidden="1" customHeight="1">
      <c r="C137" s="1"/>
      <c r="D137" s="1"/>
      <c r="E137" s="1"/>
      <c r="F137" s="1"/>
      <c r="G137" s="1"/>
      <c r="H137" s="1"/>
      <c r="I137" s="1"/>
      <c r="J137" s="1"/>
      <c r="K137" s="1"/>
      <c r="L137" s="1"/>
      <c r="M137" s="1"/>
      <c r="N137" s="1"/>
      <c r="O137" s="1"/>
      <c r="P137" s="1"/>
      <c r="Q137" s="1"/>
      <c r="R137" s="1"/>
      <c r="S137" s="3"/>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5"/>
      <c r="AR137" s="1"/>
      <c r="AS137" s="1"/>
      <c r="AT137" s="1"/>
      <c r="AU137" s="1"/>
      <c r="AV137" s="1"/>
      <c r="AW137" s="1"/>
      <c r="AX137" s="1"/>
      <c r="AY137" s="1"/>
      <c r="AZ137" s="1"/>
      <c r="BA137" s="1"/>
    </row>
    <row r="138" spans="3:53" ht="14.25" hidden="1" customHeight="1">
      <c r="C138" s="1"/>
      <c r="D138" s="1"/>
      <c r="E138" s="1"/>
      <c r="F138" s="1"/>
      <c r="G138" s="1"/>
      <c r="H138" s="1"/>
      <c r="I138" s="1"/>
      <c r="J138" s="1"/>
      <c r="K138" s="1"/>
      <c r="L138" s="1"/>
      <c r="M138" s="1"/>
      <c r="N138" s="1"/>
      <c r="O138" s="1"/>
      <c r="P138" s="1"/>
      <c r="Q138" s="1"/>
      <c r="R138" s="1"/>
      <c r="S138" s="3"/>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5"/>
      <c r="AR138" s="1"/>
      <c r="AS138" s="1"/>
      <c r="AT138" s="1"/>
      <c r="AU138" s="1"/>
      <c r="AV138" s="1"/>
      <c r="AW138" s="1"/>
      <c r="AX138" s="1"/>
      <c r="AY138" s="1"/>
      <c r="AZ138" s="1"/>
      <c r="BA138" s="1"/>
    </row>
    <row r="139" spans="3:53" ht="14.25" hidden="1" customHeight="1">
      <c r="C139" s="1"/>
      <c r="D139" s="1"/>
      <c r="E139" s="1"/>
      <c r="F139" s="1"/>
      <c r="G139" s="1"/>
      <c r="H139" s="1"/>
      <c r="I139" s="1"/>
      <c r="J139" s="1"/>
      <c r="K139" s="1"/>
      <c r="L139" s="1"/>
      <c r="M139" s="1"/>
      <c r="N139" s="1"/>
      <c r="O139" s="1"/>
      <c r="P139" s="1"/>
      <c r="Q139" s="1"/>
      <c r="R139" s="1"/>
      <c r="S139" s="3"/>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5"/>
      <c r="AR139" s="1"/>
      <c r="AS139" s="1"/>
      <c r="AT139" s="1"/>
      <c r="AU139" s="1"/>
      <c r="AV139" s="1"/>
      <c r="AW139" s="1"/>
      <c r="AX139" s="1"/>
      <c r="AY139" s="1"/>
      <c r="AZ139" s="1"/>
      <c r="BA139" s="1"/>
    </row>
    <row r="140" spans="3:53" ht="14.25" hidden="1" customHeight="1">
      <c r="C140" s="1"/>
      <c r="D140" s="1"/>
      <c r="E140" s="1"/>
      <c r="F140" s="1"/>
      <c r="G140" s="1"/>
      <c r="H140" s="1"/>
      <c r="I140" s="1"/>
      <c r="J140" s="1"/>
      <c r="K140" s="1"/>
      <c r="L140" s="1"/>
      <c r="M140" s="1"/>
      <c r="N140" s="1"/>
      <c r="O140" s="1"/>
      <c r="P140" s="1"/>
      <c r="Q140" s="1"/>
      <c r="R140" s="1"/>
      <c r="S140" s="3"/>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5"/>
      <c r="AR140" s="1"/>
      <c r="AS140" s="1"/>
      <c r="AT140" s="1"/>
      <c r="AU140" s="1"/>
      <c r="AV140" s="1"/>
      <c r="AW140" s="1"/>
      <c r="AX140" s="1"/>
      <c r="AY140" s="1"/>
      <c r="AZ140" s="1"/>
      <c r="BA140" s="1"/>
    </row>
    <row r="141" spans="3:53" ht="14.25" hidden="1" customHeight="1">
      <c r="C141" s="1"/>
      <c r="D141" s="1"/>
      <c r="E141" s="1"/>
      <c r="F141" s="1"/>
      <c r="G141" s="1"/>
      <c r="H141" s="1"/>
      <c r="I141" s="1"/>
      <c r="J141" s="1"/>
      <c r="K141" s="1"/>
      <c r="L141" s="1"/>
      <c r="M141" s="1"/>
      <c r="N141" s="1"/>
      <c r="O141" s="1"/>
      <c r="P141" s="1"/>
      <c r="Q141" s="1"/>
      <c r="R141" s="1"/>
      <c r="S141" s="3"/>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5"/>
      <c r="AR141" s="1"/>
      <c r="AS141" s="1"/>
      <c r="AT141" s="1"/>
      <c r="AU141" s="1"/>
      <c r="AV141" s="1"/>
      <c r="AW141" s="1"/>
      <c r="AX141" s="1"/>
      <c r="AY141" s="1"/>
      <c r="AZ141" s="1"/>
      <c r="BA141" s="1"/>
    </row>
    <row r="142" spans="3:53" ht="14.25" hidden="1" customHeight="1">
      <c r="C142" s="1"/>
      <c r="D142" s="1"/>
      <c r="E142" s="1"/>
      <c r="F142" s="1"/>
      <c r="G142" s="1"/>
      <c r="H142" s="1"/>
      <c r="I142" s="1"/>
      <c r="J142" s="1"/>
      <c r="K142" s="1"/>
      <c r="L142" s="1"/>
      <c r="M142" s="1"/>
      <c r="N142" s="1"/>
      <c r="O142" s="1"/>
      <c r="P142" s="1"/>
      <c r="Q142" s="1"/>
      <c r="R142" s="1"/>
      <c r="S142" s="3"/>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5"/>
      <c r="AR142" s="1"/>
      <c r="AS142" s="1"/>
      <c r="AT142" s="1"/>
      <c r="AU142" s="1"/>
      <c r="AV142" s="1"/>
      <c r="AW142" s="1"/>
      <c r="AX142" s="1"/>
      <c r="AY142" s="1"/>
      <c r="AZ142" s="1"/>
      <c r="BA142" s="1"/>
    </row>
    <row r="143" spans="3:53" ht="14.25" hidden="1" customHeight="1">
      <c r="C143" s="1"/>
      <c r="D143" s="1"/>
      <c r="E143" s="1"/>
      <c r="F143" s="1"/>
      <c r="G143" s="1"/>
      <c r="H143" s="1"/>
      <c r="I143" s="1"/>
      <c r="J143" s="1"/>
      <c r="K143" s="1"/>
      <c r="L143" s="1"/>
      <c r="M143" s="1"/>
      <c r="N143" s="1"/>
      <c r="O143" s="1"/>
      <c r="P143" s="1"/>
      <c r="Q143" s="1"/>
      <c r="R143" s="1"/>
      <c r="S143" s="3"/>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5"/>
      <c r="AR143" s="1"/>
      <c r="AS143" s="1"/>
      <c r="AT143" s="1"/>
      <c r="AU143" s="1"/>
      <c r="AV143" s="1"/>
      <c r="AW143" s="1"/>
      <c r="AX143" s="1"/>
      <c r="AY143" s="1"/>
      <c r="AZ143" s="1"/>
      <c r="BA143" s="1"/>
    </row>
    <row r="144" spans="3:53" ht="14.25" hidden="1" customHeight="1">
      <c r="C144" s="1"/>
      <c r="D144" s="1"/>
      <c r="E144" s="1"/>
      <c r="F144" s="1"/>
      <c r="G144" s="1"/>
      <c r="H144" s="1"/>
      <c r="I144" s="1"/>
      <c r="J144" s="1"/>
      <c r="K144" s="1"/>
      <c r="L144" s="1"/>
      <c r="M144" s="1"/>
      <c r="N144" s="1"/>
      <c r="O144" s="1"/>
      <c r="P144" s="1"/>
      <c r="Q144" s="1"/>
      <c r="R144" s="1"/>
      <c r="S144" s="3"/>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5"/>
      <c r="AR144" s="1"/>
      <c r="AS144" s="1"/>
      <c r="AT144" s="1"/>
      <c r="AU144" s="1"/>
      <c r="AV144" s="1"/>
      <c r="AW144" s="1"/>
      <c r="AX144" s="1"/>
      <c r="AY144" s="1"/>
      <c r="AZ144" s="1"/>
      <c r="BA144" s="1"/>
    </row>
    <row r="145" spans="3:53" ht="14.25" hidden="1" customHeight="1">
      <c r="C145" s="1"/>
      <c r="D145" s="1"/>
      <c r="E145" s="1"/>
      <c r="F145" s="1"/>
      <c r="G145" s="1"/>
      <c r="H145" s="1"/>
      <c r="I145" s="1"/>
      <c r="J145" s="1"/>
      <c r="K145" s="1"/>
      <c r="L145" s="1"/>
      <c r="M145" s="1"/>
      <c r="N145" s="1"/>
      <c r="O145" s="1"/>
      <c r="P145" s="1"/>
      <c r="Q145" s="1"/>
      <c r="R145" s="1"/>
      <c r="S145" s="3"/>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5"/>
      <c r="AR145" s="1"/>
      <c r="AS145" s="1"/>
      <c r="AT145" s="1"/>
      <c r="AU145" s="1"/>
      <c r="AV145" s="1"/>
      <c r="AW145" s="1"/>
      <c r="AX145" s="1"/>
      <c r="AY145" s="1"/>
      <c r="AZ145" s="1"/>
      <c r="BA145" s="1"/>
    </row>
    <row r="146" spans="3:53" ht="14.25" hidden="1" customHeight="1">
      <c r="C146" s="1"/>
      <c r="D146" s="1"/>
      <c r="E146" s="1"/>
      <c r="F146" s="1"/>
      <c r="G146" s="1"/>
      <c r="H146" s="1"/>
      <c r="I146" s="1"/>
      <c r="J146" s="1"/>
      <c r="K146" s="1"/>
      <c r="L146" s="1"/>
      <c r="M146" s="1"/>
      <c r="N146" s="1"/>
      <c r="O146" s="1"/>
      <c r="P146" s="1"/>
      <c r="Q146" s="1"/>
      <c r="R146" s="1"/>
      <c r="S146" s="3"/>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5"/>
      <c r="AR146" s="1"/>
      <c r="AS146" s="1"/>
      <c r="AT146" s="1"/>
      <c r="AU146" s="1"/>
      <c r="AV146" s="1"/>
      <c r="AW146" s="1"/>
      <c r="AX146" s="1"/>
      <c r="AY146" s="1"/>
      <c r="AZ146" s="1"/>
      <c r="BA146" s="1"/>
    </row>
    <row r="147" spans="3:53" ht="14.25" hidden="1" customHeight="1">
      <c r="C147" s="1"/>
      <c r="D147" s="1"/>
      <c r="E147" s="1"/>
      <c r="F147" s="1"/>
      <c r="G147" s="1"/>
      <c r="H147" s="1"/>
      <c r="I147" s="1"/>
      <c r="J147" s="1"/>
      <c r="K147" s="1"/>
      <c r="L147" s="1"/>
      <c r="M147" s="1"/>
      <c r="N147" s="1"/>
      <c r="O147" s="1"/>
      <c r="P147" s="1"/>
      <c r="Q147" s="1"/>
      <c r="R147" s="1"/>
      <c r="S147" s="3"/>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5"/>
      <c r="AR147" s="1"/>
      <c r="AS147" s="1"/>
      <c r="AT147" s="1"/>
      <c r="AU147" s="1"/>
      <c r="AV147" s="1"/>
      <c r="AW147" s="1"/>
      <c r="AX147" s="1"/>
      <c r="AY147" s="1"/>
      <c r="AZ147" s="1"/>
      <c r="BA147" s="1"/>
    </row>
    <row r="148" spans="3:53" ht="14.25" hidden="1" customHeight="1">
      <c r="C148" s="1"/>
      <c r="D148" s="1"/>
      <c r="E148" s="1"/>
      <c r="F148" s="1"/>
      <c r="G148" s="1"/>
      <c r="H148" s="1"/>
      <c r="I148" s="1"/>
      <c r="J148" s="1"/>
      <c r="K148" s="1"/>
      <c r="L148" s="1"/>
      <c r="M148" s="1"/>
      <c r="N148" s="1"/>
      <c r="O148" s="1"/>
      <c r="P148" s="1"/>
      <c r="Q148" s="1"/>
      <c r="R148" s="1"/>
      <c r="S148" s="3"/>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5"/>
      <c r="AR148" s="1"/>
      <c r="AS148" s="1"/>
      <c r="AT148" s="1"/>
      <c r="AU148" s="1"/>
      <c r="AV148" s="1"/>
      <c r="AW148" s="1"/>
      <c r="AX148" s="1"/>
      <c r="AY148" s="1"/>
      <c r="AZ148" s="1"/>
      <c r="BA148" s="1"/>
    </row>
    <row r="149" spans="3:53" ht="14.25" hidden="1" customHeight="1">
      <c r="C149" s="1"/>
      <c r="D149" s="1"/>
      <c r="E149" s="1"/>
      <c r="F149" s="1"/>
      <c r="G149" s="1"/>
      <c r="H149" s="1"/>
      <c r="I149" s="1"/>
      <c r="J149" s="1"/>
      <c r="K149" s="1"/>
      <c r="L149" s="1"/>
      <c r="M149" s="1"/>
      <c r="N149" s="1"/>
      <c r="O149" s="1"/>
      <c r="P149" s="1"/>
      <c r="Q149" s="1"/>
      <c r="R149" s="1"/>
      <c r="S149" s="3"/>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5"/>
      <c r="AR149" s="1"/>
      <c r="AS149" s="1"/>
      <c r="AT149" s="1"/>
      <c r="AU149" s="1"/>
      <c r="AV149" s="1"/>
      <c r="AW149" s="1"/>
      <c r="AX149" s="1"/>
      <c r="AY149" s="1"/>
      <c r="AZ149" s="1"/>
      <c r="BA149" s="1"/>
    </row>
    <row r="150" spans="3:53" ht="14.25" hidden="1" customHeight="1">
      <c r="C150" s="1"/>
      <c r="D150" s="1"/>
      <c r="E150" s="1"/>
      <c r="F150" s="1"/>
      <c r="G150" s="1"/>
      <c r="H150" s="1"/>
      <c r="I150" s="1"/>
      <c r="J150" s="1"/>
      <c r="K150" s="1"/>
      <c r="L150" s="1"/>
      <c r="M150" s="1"/>
      <c r="N150" s="1"/>
      <c r="O150" s="1"/>
      <c r="P150" s="1"/>
      <c r="Q150" s="1"/>
      <c r="R150" s="1"/>
      <c r="S150" s="3"/>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5"/>
      <c r="AR150" s="1"/>
      <c r="AS150" s="1"/>
      <c r="AT150" s="1"/>
      <c r="AU150" s="1"/>
      <c r="AV150" s="1"/>
      <c r="AW150" s="1"/>
      <c r="AX150" s="1"/>
      <c r="AY150" s="1"/>
      <c r="AZ150" s="1"/>
      <c r="BA150" s="1"/>
    </row>
    <row r="151" spans="3:53" ht="14.25" hidden="1" customHeight="1">
      <c r="C151" s="1"/>
      <c r="D151" s="1"/>
      <c r="E151" s="1"/>
      <c r="F151" s="1"/>
      <c r="G151" s="1"/>
      <c r="H151" s="1"/>
      <c r="I151" s="1"/>
      <c r="J151" s="1"/>
      <c r="K151" s="1"/>
      <c r="L151" s="1"/>
      <c r="M151" s="1"/>
      <c r="N151" s="1"/>
      <c r="O151" s="1"/>
      <c r="P151" s="1"/>
      <c r="Q151" s="1"/>
      <c r="R151" s="1"/>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5"/>
      <c r="AR151" s="1"/>
      <c r="AS151" s="1"/>
      <c r="AT151" s="1"/>
      <c r="AU151" s="1"/>
      <c r="AV151" s="1"/>
      <c r="AW151" s="1"/>
      <c r="AX151" s="1"/>
      <c r="AY151" s="1"/>
      <c r="AZ151" s="1"/>
      <c r="BA151" s="1"/>
    </row>
    <row r="152" spans="3:53" ht="14.25" hidden="1" customHeight="1">
      <c r="C152" s="1"/>
      <c r="D152" s="1"/>
      <c r="E152" s="1"/>
      <c r="F152" s="1"/>
      <c r="G152" s="1"/>
      <c r="H152" s="1"/>
      <c r="I152" s="1"/>
      <c r="J152" s="1"/>
      <c r="K152" s="1"/>
      <c r="L152" s="1"/>
      <c r="M152" s="1"/>
      <c r="N152" s="1"/>
      <c r="O152" s="1"/>
      <c r="P152" s="1"/>
      <c r="Q152" s="1"/>
      <c r="R152" s="1"/>
      <c r="S152" s="3"/>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5"/>
      <c r="AR152" s="1"/>
      <c r="AS152" s="1"/>
      <c r="AT152" s="1"/>
      <c r="AU152" s="1"/>
      <c r="AV152" s="1"/>
      <c r="AW152" s="1"/>
      <c r="AX152" s="1"/>
      <c r="AY152" s="1"/>
      <c r="AZ152" s="1"/>
      <c r="BA152" s="1"/>
    </row>
    <row r="153" spans="3:53" ht="14.25" hidden="1" customHeight="1">
      <c r="C153" s="1"/>
      <c r="D153" s="1"/>
      <c r="E153" s="1"/>
      <c r="F153" s="1"/>
      <c r="G153" s="1"/>
      <c r="H153" s="1"/>
      <c r="I153" s="1"/>
      <c r="J153" s="1"/>
      <c r="K153" s="1"/>
      <c r="L153" s="1"/>
      <c r="M153" s="1"/>
      <c r="N153" s="1"/>
      <c r="O153" s="1"/>
      <c r="P153" s="1"/>
      <c r="Q153" s="1"/>
      <c r="R153" s="1"/>
      <c r="S153" s="3"/>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5"/>
      <c r="AR153" s="1"/>
      <c r="AS153" s="1"/>
      <c r="AT153" s="1"/>
      <c r="AU153" s="1"/>
      <c r="AV153" s="1"/>
      <c r="AW153" s="1"/>
      <c r="AX153" s="1"/>
      <c r="AY153" s="1"/>
      <c r="AZ153" s="1"/>
      <c r="BA153" s="1"/>
    </row>
    <row r="154" spans="3:53" ht="14.25" hidden="1" customHeight="1">
      <c r="C154" s="1"/>
      <c r="D154" s="1"/>
      <c r="E154" s="1"/>
      <c r="F154" s="1"/>
      <c r="G154" s="1"/>
      <c r="H154" s="1"/>
      <c r="I154" s="1"/>
      <c r="J154" s="1"/>
      <c r="K154" s="1"/>
      <c r="L154" s="1"/>
      <c r="M154" s="1"/>
      <c r="N154" s="1"/>
      <c r="O154" s="1"/>
      <c r="P154" s="1"/>
      <c r="Q154" s="1"/>
      <c r="R154" s="1"/>
      <c r="S154" s="3"/>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5"/>
      <c r="AR154" s="1"/>
      <c r="AS154" s="1"/>
      <c r="AT154" s="1"/>
      <c r="AU154" s="1"/>
      <c r="AV154" s="1"/>
      <c r="AW154" s="1"/>
      <c r="AX154" s="1"/>
      <c r="AY154" s="1"/>
      <c r="AZ154" s="1"/>
      <c r="BA154" s="1"/>
    </row>
    <row r="155" spans="3:53" ht="14.25" hidden="1" customHeight="1">
      <c r="C155" s="1"/>
      <c r="D155" s="1"/>
      <c r="E155" s="1"/>
      <c r="F155" s="1"/>
      <c r="G155" s="1"/>
      <c r="H155" s="1"/>
      <c r="I155" s="1"/>
      <c r="J155" s="1"/>
      <c r="K155" s="1"/>
      <c r="L155" s="1"/>
      <c r="M155" s="1"/>
      <c r="N155" s="1"/>
      <c r="O155" s="1"/>
      <c r="P155" s="1"/>
      <c r="Q155" s="1"/>
      <c r="R155" s="1"/>
      <c r="S155" s="3"/>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5"/>
      <c r="AR155" s="1"/>
      <c r="AS155" s="1"/>
      <c r="AT155" s="1"/>
      <c r="AU155" s="1"/>
      <c r="AV155" s="1"/>
      <c r="AW155" s="1"/>
      <c r="AX155" s="1"/>
      <c r="AY155" s="1"/>
      <c r="AZ155" s="1"/>
      <c r="BA155" s="1"/>
    </row>
    <row r="156" spans="3:53" ht="14.25" hidden="1" customHeight="1">
      <c r="C156" s="1"/>
      <c r="D156" s="1"/>
      <c r="E156" s="1"/>
      <c r="F156" s="1"/>
      <c r="G156" s="1"/>
      <c r="H156" s="1"/>
      <c r="I156" s="1"/>
      <c r="J156" s="1"/>
      <c r="K156" s="1"/>
      <c r="L156" s="1"/>
      <c r="M156" s="1"/>
      <c r="N156" s="1"/>
      <c r="O156" s="1"/>
      <c r="P156" s="1"/>
      <c r="Q156" s="1"/>
      <c r="R156" s="1"/>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5"/>
      <c r="AR156" s="1"/>
      <c r="AS156" s="1"/>
      <c r="AT156" s="1"/>
      <c r="AU156" s="1"/>
      <c r="AV156" s="1"/>
      <c r="AW156" s="1"/>
      <c r="AX156" s="1"/>
      <c r="AY156" s="1"/>
      <c r="AZ156" s="1"/>
      <c r="BA156" s="1"/>
    </row>
    <row r="157" spans="3:53" ht="14.25" hidden="1" customHeight="1">
      <c r="C157" s="1"/>
      <c r="D157" s="1"/>
      <c r="E157" s="1"/>
      <c r="F157" s="1"/>
      <c r="G157" s="1"/>
      <c r="H157" s="1"/>
      <c r="I157" s="1"/>
      <c r="J157" s="1"/>
      <c r="K157" s="1"/>
      <c r="L157" s="1"/>
      <c r="M157" s="1"/>
      <c r="N157" s="1"/>
      <c r="O157" s="1"/>
      <c r="P157" s="1"/>
      <c r="Q157" s="1"/>
      <c r="R157" s="1"/>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5"/>
      <c r="AR157" s="1"/>
      <c r="AS157" s="1"/>
      <c r="AT157" s="1"/>
      <c r="AU157" s="1"/>
      <c r="AV157" s="1"/>
      <c r="AW157" s="1"/>
      <c r="AX157" s="1"/>
      <c r="AY157" s="1"/>
      <c r="AZ157" s="1"/>
      <c r="BA157" s="1"/>
    </row>
    <row r="158" spans="3:53" ht="14.25" hidden="1" customHeight="1">
      <c r="C158" s="1"/>
      <c r="D158" s="1"/>
      <c r="E158" s="1"/>
      <c r="F158" s="1"/>
      <c r="G158" s="1"/>
      <c r="H158" s="1"/>
      <c r="I158" s="1"/>
      <c r="J158" s="1"/>
      <c r="K158" s="1"/>
      <c r="L158" s="1"/>
      <c r="M158" s="1"/>
      <c r="N158" s="1"/>
      <c r="O158" s="1"/>
      <c r="P158" s="1"/>
      <c r="Q158" s="1"/>
      <c r="R158" s="1"/>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5"/>
      <c r="AR158" s="1"/>
      <c r="AS158" s="1"/>
      <c r="AT158" s="1"/>
      <c r="AU158" s="1"/>
      <c r="AV158" s="1"/>
      <c r="AW158" s="1"/>
      <c r="AX158" s="1"/>
      <c r="AY158" s="1"/>
      <c r="AZ158" s="1"/>
      <c r="BA158" s="1"/>
    </row>
    <row r="159" spans="3:53" ht="14.25" hidden="1" customHeight="1">
      <c r="C159" s="1"/>
      <c r="D159" s="1"/>
      <c r="E159" s="1"/>
      <c r="F159" s="1"/>
      <c r="G159" s="1"/>
      <c r="H159" s="1"/>
      <c r="I159" s="1"/>
      <c r="J159" s="1"/>
      <c r="K159" s="1"/>
      <c r="L159" s="1"/>
      <c r="M159" s="1"/>
      <c r="N159" s="1"/>
      <c r="O159" s="1"/>
      <c r="P159" s="1"/>
      <c r="Q159" s="1"/>
      <c r="R159" s="1"/>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5"/>
      <c r="AR159" s="1"/>
      <c r="AS159" s="1"/>
      <c r="AT159" s="1"/>
      <c r="AU159" s="1"/>
      <c r="AV159" s="1"/>
      <c r="AW159" s="1"/>
      <c r="AX159" s="1"/>
      <c r="AY159" s="1"/>
      <c r="AZ159" s="1"/>
      <c r="BA159" s="1"/>
    </row>
    <row r="160" spans="3:53" ht="14.25" hidden="1" customHeight="1">
      <c r="C160" s="1"/>
      <c r="D160" s="1"/>
      <c r="E160" s="1"/>
      <c r="F160" s="1"/>
      <c r="G160" s="1"/>
      <c r="H160" s="1"/>
      <c r="I160" s="1"/>
      <c r="J160" s="1"/>
      <c r="K160" s="1"/>
      <c r="L160" s="1"/>
      <c r="M160" s="1"/>
      <c r="N160" s="1"/>
      <c r="O160" s="1"/>
      <c r="P160" s="1"/>
      <c r="Q160" s="1"/>
      <c r="R160" s="1"/>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5"/>
      <c r="AR160" s="1"/>
      <c r="AS160" s="1"/>
      <c r="AT160" s="1"/>
      <c r="AU160" s="1"/>
      <c r="AV160" s="1"/>
      <c r="AW160" s="1"/>
      <c r="AX160" s="1"/>
      <c r="AY160" s="1"/>
      <c r="AZ160" s="1"/>
      <c r="BA160" s="1"/>
    </row>
    <row r="161" spans="3:53" ht="14.25" hidden="1" customHeight="1">
      <c r="C161" s="1"/>
      <c r="D161" s="1"/>
      <c r="E161" s="1"/>
      <c r="F161" s="1"/>
      <c r="G161" s="1"/>
      <c r="H161" s="1"/>
      <c r="I161" s="1"/>
      <c r="J161" s="1"/>
      <c r="K161" s="1"/>
      <c r="L161" s="1"/>
      <c r="M161" s="1"/>
      <c r="N161" s="1"/>
      <c r="O161" s="1"/>
      <c r="P161" s="1"/>
      <c r="Q161" s="1"/>
      <c r="R161" s="1"/>
      <c r="S161" s="3"/>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5"/>
      <c r="AR161" s="1"/>
      <c r="AS161" s="1"/>
      <c r="AT161" s="1"/>
      <c r="AU161" s="1"/>
      <c r="AV161" s="1"/>
      <c r="AW161" s="1"/>
      <c r="AX161" s="1"/>
      <c r="AY161" s="1"/>
      <c r="AZ161" s="1"/>
      <c r="BA161" s="1"/>
    </row>
    <row r="162" spans="3:53" ht="14.25" hidden="1" customHeight="1">
      <c r="C162" s="1"/>
      <c r="D162" s="1"/>
      <c r="E162" s="1"/>
      <c r="F162" s="1"/>
      <c r="G162" s="1"/>
      <c r="H162" s="1"/>
      <c r="I162" s="1"/>
      <c r="J162" s="1"/>
      <c r="K162" s="1"/>
      <c r="L162" s="1"/>
      <c r="M162" s="1"/>
      <c r="N162" s="1"/>
      <c r="O162" s="1"/>
      <c r="P162" s="1"/>
      <c r="Q162" s="1"/>
      <c r="R162" s="1"/>
      <c r="S162" s="3"/>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5"/>
      <c r="AR162" s="1"/>
      <c r="AS162" s="1"/>
      <c r="AT162" s="1"/>
      <c r="AU162" s="1"/>
      <c r="AV162" s="1"/>
      <c r="AW162" s="1"/>
      <c r="AX162" s="1"/>
      <c r="AY162" s="1"/>
      <c r="AZ162" s="1"/>
      <c r="BA162" s="1"/>
    </row>
    <row r="163" spans="3:53" ht="14.25" hidden="1" customHeight="1">
      <c r="C163" s="1"/>
      <c r="D163" s="1"/>
      <c r="E163" s="1"/>
      <c r="F163" s="1"/>
      <c r="G163" s="1"/>
      <c r="H163" s="1"/>
      <c r="I163" s="1"/>
      <c r="J163" s="1"/>
      <c r="K163" s="1"/>
      <c r="L163" s="1"/>
      <c r="M163" s="1"/>
      <c r="N163" s="1"/>
      <c r="O163" s="1"/>
      <c r="P163" s="1"/>
      <c r="Q163" s="1"/>
      <c r="R163" s="1"/>
      <c r="S163" s="3"/>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5"/>
      <c r="AR163" s="1"/>
      <c r="AS163" s="1"/>
      <c r="AT163" s="1"/>
      <c r="AU163" s="1"/>
      <c r="AV163" s="1"/>
      <c r="AW163" s="1"/>
      <c r="AX163" s="1"/>
      <c r="AY163" s="1"/>
      <c r="AZ163" s="1"/>
      <c r="BA163" s="1"/>
    </row>
    <row r="164" spans="3:53" ht="14.25" hidden="1" customHeight="1">
      <c r="C164" s="1"/>
      <c r="D164" s="1"/>
      <c r="E164" s="1"/>
      <c r="F164" s="1"/>
      <c r="G164" s="1"/>
      <c r="H164" s="1"/>
      <c r="I164" s="1"/>
      <c r="J164" s="1"/>
      <c r="K164" s="1"/>
      <c r="L164" s="1"/>
      <c r="M164" s="1"/>
      <c r="N164" s="1"/>
      <c r="O164" s="1"/>
      <c r="P164" s="1"/>
      <c r="Q164" s="1"/>
      <c r="R164" s="1"/>
      <c r="S164" s="3"/>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5"/>
      <c r="AR164" s="1"/>
      <c r="AS164" s="1"/>
      <c r="AT164" s="1"/>
      <c r="AU164" s="1"/>
      <c r="AV164" s="1"/>
      <c r="AW164" s="1"/>
      <c r="AX164" s="1"/>
      <c r="AY164" s="1"/>
      <c r="AZ164" s="1"/>
      <c r="BA164" s="1"/>
    </row>
    <row r="165" spans="3:53" ht="14.25" hidden="1" customHeight="1">
      <c r="C165" s="1"/>
      <c r="D165" s="1"/>
      <c r="E165" s="1"/>
      <c r="F165" s="1"/>
      <c r="G165" s="1"/>
      <c r="H165" s="1"/>
      <c r="I165" s="1"/>
      <c r="J165" s="1"/>
      <c r="K165" s="1"/>
      <c r="L165" s="1"/>
      <c r="M165" s="1"/>
      <c r="N165" s="1"/>
      <c r="O165" s="1"/>
      <c r="P165" s="1"/>
      <c r="Q165" s="1"/>
      <c r="R165" s="1"/>
      <c r="S165" s="3"/>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5"/>
      <c r="AR165" s="1"/>
      <c r="AS165" s="1"/>
      <c r="AT165" s="1"/>
      <c r="AU165" s="1"/>
      <c r="AV165" s="1"/>
      <c r="AW165" s="1"/>
      <c r="AX165" s="1"/>
      <c r="AY165" s="1"/>
      <c r="AZ165" s="1"/>
      <c r="BA165" s="1"/>
    </row>
    <row r="166" spans="3:53" ht="14.25" hidden="1" customHeight="1">
      <c r="C166" s="1"/>
      <c r="D166" s="1"/>
      <c r="E166" s="1"/>
      <c r="F166" s="1"/>
      <c r="G166" s="1"/>
      <c r="H166" s="1"/>
      <c r="I166" s="1"/>
      <c r="J166" s="1"/>
      <c r="K166" s="1"/>
      <c r="L166" s="1"/>
      <c r="M166" s="1"/>
      <c r="N166" s="1"/>
      <c r="O166" s="1"/>
      <c r="P166" s="1"/>
      <c r="Q166" s="1"/>
      <c r="R166" s="1"/>
      <c r="S166" s="3"/>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5"/>
      <c r="AR166" s="1"/>
      <c r="AS166" s="1"/>
      <c r="AT166" s="1"/>
      <c r="AU166" s="1"/>
      <c r="AV166" s="1"/>
      <c r="AW166" s="1"/>
      <c r="AX166" s="1"/>
      <c r="AY166" s="1"/>
      <c r="AZ166" s="1"/>
      <c r="BA166" s="1"/>
    </row>
    <row r="167" spans="3:53" ht="14.25" hidden="1" customHeight="1">
      <c r="C167" s="1"/>
      <c r="D167" s="1"/>
      <c r="E167" s="1"/>
      <c r="F167" s="1"/>
      <c r="G167" s="1"/>
      <c r="H167" s="1"/>
      <c r="I167" s="1"/>
      <c r="J167" s="1"/>
      <c r="K167" s="1"/>
      <c r="L167" s="1"/>
      <c r="M167" s="1"/>
      <c r="N167" s="1"/>
      <c r="O167" s="1"/>
      <c r="P167" s="1"/>
      <c r="Q167" s="1"/>
      <c r="R167" s="1"/>
      <c r="S167" s="3"/>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5"/>
      <c r="AR167" s="1"/>
      <c r="AS167" s="1"/>
      <c r="AT167" s="1"/>
      <c r="AU167" s="1"/>
      <c r="AV167" s="1"/>
      <c r="AW167" s="1"/>
      <c r="AX167" s="1"/>
      <c r="AY167" s="1"/>
      <c r="AZ167" s="1"/>
      <c r="BA167" s="1"/>
    </row>
    <row r="168" spans="3:53" ht="14.25" hidden="1" customHeight="1">
      <c r="C168" s="1"/>
      <c r="D168" s="1"/>
      <c r="E168" s="1"/>
      <c r="F168" s="1"/>
      <c r="G168" s="1"/>
      <c r="H168" s="1"/>
      <c r="I168" s="1"/>
      <c r="J168" s="1"/>
      <c r="K168" s="1"/>
      <c r="L168" s="1"/>
      <c r="M168" s="1"/>
      <c r="N168" s="1"/>
      <c r="O168" s="1"/>
      <c r="P168" s="1"/>
      <c r="Q168" s="1"/>
      <c r="R168" s="1"/>
      <c r="S168" s="3"/>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5"/>
      <c r="AR168" s="1"/>
      <c r="AS168" s="1"/>
      <c r="AT168" s="1"/>
      <c r="AU168" s="1"/>
      <c r="AV168" s="1"/>
      <c r="AW168" s="1"/>
      <c r="AX168" s="1"/>
      <c r="AY168" s="1"/>
      <c r="AZ168" s="1"/>
      <c r="BA168" s="1"/>
    </row>
    <row r="169" spans="3:53" ht="14.25" hidden="1" customHeight="1">
      <c r="C169" s="1"/>
      <c r="D169" s="1"/>
      <c r="E169" s="1"/>
      <c r="F169" s="1"/>
      <c r="G169" s="1"/>
      <c r="H169" s="1"/>
      <c r="I169" s="1"/>
      <c r="J169" s="1"/>
      <c r="K169" s="1"/>
      <c r="L169" s="1"/>
      <c r="M169" s="1"/>
      <c r="N169" s="1"/>
      <c r="O169" s="1"/>
      <c r="P169" s="1"/>
      <c r="Q169" s="1"/>
      <c r="R169" s="1"/>
      <c r="S169" s="3"/>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5"/>
      <c r="AR169" s="1"/>
      <c r="AS169" s="1"/>
      <c r="AT169" s="1"/>
      <c r="AU169" s="1"/>
      <c r="AV169" s="1"/>
      <c r="AW169" s="1"/>
      <c r="AX169" s="1"/>
      <c r="AY169" s="1"/>
      <c r="AZ169" s="1"/>
      <c r="BA169" s="1"/>
    </row>
    <row r="170" spans="3:53" ht="14.25" hidden="1" customHeight="1">
      <c r="C170" s="1"/>
      <c r="D170" s="1"/>
      <c r="E170" s="1"/>
      <c r="F170" s="1"/>
      <c r="G170" s="1"/>
      <c r="H170" s="1"/>
      <c r="I170" s="1"/>
      <c r="J170" s="1"/>
      <c r="K170" s="1"/>
      <c r="L170" s="1"/>
      <c r="M170" s="1"/>
      <c r="N170" s="1"/>
      <c r="O170" s="1"/>
      <c r="P170" s="1"/>
      <c r="Q170" s="1"/>
      <c r="R170" s="1"/>
      <c r="S170" s="3"/>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5"/>
      <c r="AR170" s="1"/>
      <c r="AS170" s="1"/>
      <c r="AT170" s="1"/>
      <c r="AU170" s="1"/>
      <c r="AV170" s="1"/>
      <c r="AW170" s="1"/>
      <c r="AX170" s="1"/>
      <c r="AY170" s="1"/>
      <c r="AZ170" s="1"/>
      <c r="BA170" s="1"/>
    </row>
    <row r="171" spans="3:53" ht="14.25" hidden="1" customHeight="1">
      <c r="C171" s="1"/>
      <c r="D171" s="1"/>
      <c r="E171" s="1"/>
      <c r="F171" s="1"/>
      <c r="G171" s="1"/>
      <c r="H171" s="1"/>
      <c r="I171" s="1"/>
      <c r="J171" s="1"/>
      <c r="K171" s="1"/>
      <c r="L171" s="1"/>
      <c r="M171" s="1"/>
      <c r="N171" s="1"/>
      <c r="O171" s="1"/>
      <c r="P171" s="1"/>
      <c r="Q171" s="1"/>
      <c r="R171" s="1"/>
      <c r="S171" s="3"/>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5"/>
      <c r="AR171" s="1"/>
      <c r="AS171" s="1"/>
      <c r="AT171" s="1"/>
      <c r="AU171" s="1"/>
      <c r="AV171" s="1"/>
      <c r="AW171" s="1"/>
      <c r="AX171" s="1"/>
      <c r="AY171" s="1"/>
      <c r="AZ171" s="1"/>
      <c r="BA171" s="1"/>
    </row>
    <row r="172" spans="3:53" ht="14.25" hidden="1" customHeight="1">
      <c r="C172" s="1"/>
      <c r="D172" s="1"/>
      <c r="E172" s="1"/>
      <c r="F172" s="1"/>
      <c r="G172" s="1"/>
      <c r="H172" s="1"/>
      <c r="I172" s="1"/>
      <c r="J172" s="1"/>
      <c r="K172" s="1"/>
      <c r="L172" s="1"/>
      <c r="M172" s="1"/>
      <c r="N172" s="1"/>
      <c r="O172" s="1"/>
      <c r="P172" s="1"/>
      <c r="Q172" s="1"/>
      <c r="R172" s="1"/>
      <c r="S172" s="3"/>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5"/>
      <c r="AR172" s="1"/>
      <c r="AS172" s="1"/>
      <c r="AT172" s="1"/>
      <c r="AU172" s="1"/>
      <c r="AV172" s="1"/>
      <c r="AW172" s="1"/>
      <c r="AX172" s="1"/>
      <c r="AY172" s="1"/>
      <c r="AZ172" s="1"/>
      <c r="BA172" s="1"/>
    </row>
    <row r="173" spans="3:53" ht="14.25" hidden="1" customHeight="1">
      <c r="C173" s="1"/>
      <c r="D173" s="1"/>
      <c r="E173" s="1"/>
      <c r="F173" s="1"/>
      <c r="G173" s="1"/>
      <c r="H173" s="1"/>
      <c r="I173" s="1"/>
      <c r="J173" s="1"/>
      <c r="K173" s="1"/>
      <c r="L173" s="1"/>
      <c r="M173" s="1"/>
      <c r="N173" s="1"/>
      <c r="O173" s="1"/>
      <c r="P173" s="1"/>
      <c r="Q173" s="1"/>
      <c r="R173" s="1"/>
      <c r="S173" s="3"/>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5"/>
      <c r="AR173" s="1"/>
      <c r="AS173" s="1"/>
      <c r="AT173" s="1"/>
      <c r="AU173" s="1"/>
      <c r="AV173" s="1"/>
      <c r="AW173" s="1"/>
      <c r="AX173" s="1"/>
      <c r="AY173" s="1"/>
      <c r="AZ173" s="1"/>
      <c r="BA173" s="1"/>
    </row>
    <row r="174" spans="3:53" ht="14.25" hidden="1" customHeight="1">
      <c r="C174" s="1"/>
      <c r="D174" s="1"/>
      <c r="E174" s="1"/>
      <c r="F174" s="1"/>
      <c r="G174" s="1"/>
      <c r="H174" s="1"/>
      <c r="I174" s="1"/>
      <c r="J174" s="1"/>
      <c r="K174" s="1"/>
      <c r="L174" s="1"/>
      <c r="M174" s="1"/>
      <c r="N174" s="1"/>
      <c r="O174" s="1"/>
      <c r="P174" s="1"/>
      <c r="Q174" s="1"/>
      <c r="R174" s="1"/>
      <c r="S174" s="3"/>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5"/>
      <c r="AR174" s="1"/>
      <c r="AS174" s="1"/>
      <c r="AT174" s="1"/>
      <c r="AU174" s="1"/>
      <c r="AV174" s="1"/>
      <c r="AW174" s="1"/>
      <c r="AX174" s="1"/>
      <c r="AY174" s="1"/>
      <c r="AZ174" s="1"/>
      <c r="BA174" s="1"/>
    </row>
    <row r="175" spans="3:53" ht="14.25" hidden="1" customHeight="1">
      <c r="C175" s="1"/>
      <c r="D175" s="1"/>
      <c r="E175" s="1"/>
      <c r="F175" s="1"/>
      <c r="G175" s="1"/>
      <c r="H175" s="1"/>
      <c r="I175" s="1"/>
      <c r="J175" s="1"/>
      <c r="K175" s="1"/>
      <c r="L175" s="1"/>
      <c r="M175" s="1"/>
      <c r="N175" s="1"/>
      <c r="O175" s="1"/>
      <c r="P175" s="1"/>
      <c r="Q175" s="1"/>
      <c r="R175" s="1"/>
      <c r="S175" s="3"/>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5"/>
      <c r="AR175" s="1"/>
      <c r="AS175" s="1"/>
      <c r="AT175" s="1"/>
      <c r="AU175" s="1"/>
      <c r="AV175" s="1"/>
      <c r="AW175" s="1"/>
      <c r="AX175" s="1"/>
      <c r="AY175" s="1"/>
      <c r="AZ175" s="1"/>
      <c r="BA175" s="1"/>
    </row>
    <row r="176" spans="3:53" ht="14.25" hidden="1" customHeight="1">
      <c r="C176" s="1"/>
      <c r="D176" s="1"/>
      <c r="E176" s="1"/>
      <c r="F176" s="1"/>
      <c r="G176" s="1"/>
      <c r="H176" s="1"/>
      <c r="I176" s="1"/>
      <c r="J176" s="1"/>
      <c r="K176" s="1"/>
      <c r="L176" s="1"/>
      <c r="M176" s="1"/>
      <c r="N176" s="1"/>
      <c r="O176" s="1"/>
      <c r="P176" s="1"/>
      <c r="Q176" s="1"/>
      <c r="R176" s="1"/>
      <c r="S176" s="3"/>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5"/>
      <c r="AR176" s="1"/>
      <c r="AS176" s="1"/>
      <c r="AT176" s="1"/>
      <c r="AU176" s="1"/>
      <c r="AV176" s="1"/>
      <c r="AW176" s="1"/>
      <c r="AX176" s="1"/>
      <c r="AY176" s="1"/>
      <c r="AZ176" s="1"/>
      <c r="BA176" s="1"/>
    </row>
    <row r="177" spans="3:53" ht="14.25" hidden="1" customHeight="1">
      <c r="C177" s="1"/>
      <c r="D177" s="1"/>
      <c r="E177" s="1"/>
      <c r="F177" s="1"/>
      <c r="G177" s="1"/>
      <c r="H177" s="1"/>
      <c r="I177" s="1"/>
      <c r="J177" s="1"/>
      <c r="K177" s="1"/>
      <c r="L177" s="1"/>
      <c r="M177" s="1"/>
      <c r="N177" s="1"/>
      <c r="O177" s="1"/>
      <c r="P177" s="1"/>
      <c r="Q177" s="1"/>
      <c r="R177" s="1"/>
      <c r="S177" s="3"/>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5"/>
      <c r="AR177" s="1"/>
      <c r="AS177" s="1"/>
      <c r="AT177" s="1"/>
      <c r="AU177" s="1"/>
      <c r="AV177" s="1"/>
      <c r="AW177" s="1"/>
      <c r="AX177" s="1"/>
      <c r="AY177" s="1"/>
      <c r="AZ177" s="1"/>
      <c r="BA177" s="1"/>
    </row>
    <row r="178" spans="3:53" ht="14.25" hidden="1" customHeight="1">
      <c r="C178" s="1"/>
      <c r="D178" s="1"/>
      <c r="E178" s="1"/>
      <c r="F178" s="1"/>
      <c r="G178" s="1"/>
      <c r="H178" s="1"/>
      <c r="I178" s="1"/>
      <c r="J178" s="1"/>
      <c r="K178" s="1"/>
      <c r="L178" s="1"/>
      <c r="M178" s="1"/>
      <c r="N178" s="1"/>
      <c r="O178" s="1"/>
      <c r="P178" s="1"/>
      <c r="Q178" s="1"/>
      <c r="R178" s="1"/>
      <c r="S178" s="3"/>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5"/>
      <c r="AR178" s="1"/>
      <c r="AS178" s="1"/>
      <c r="AT178" s="1"/>
      <c r="AU178" s="1"/>
      <c r="AV178" s="1"/>
      <c r="AW178" s="1"/>
      <c r="AX178" s="1"/>
      <c r="AY178" s="1"/>
      <c r="AZ178" s="1"/>
      <c r="BA178" s="1"/>
    </row>
    <row r="179" spans="3:53" ht="14.25" hidden="1" customHeight="1">
      <c r="C179" s="1"/>
      <c r="D179" s="1"/>
      <c r="E179" s="1"/>
      <c r="F179" s="1"/>
      <c r="G179" s="1"/>
      <c r="H179" s="1"/>
      <c r="I179" s="1"/>
      <c r="J179" s="1"/>
      <c r="K179" s="1"/>
      <c r="L179" s="1"/>
      <c r="M179" s="1"/>
      <c r="N179" s="1"/>
      <c r="O179" s="1"/>
      <c r="P179" s="1"/>
      <c r="Q179" s="1"/>
      <c r="R179" s="1"/>
      <c r="S179" s="3"/>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5"/>
      <c r="AR179" s="1"/>
      <c r="AS179" s="1"/>
      <c r="AT179" s="1"/>
      <c r="AU179" s="1"/>
      <c r="AV179" s="1"/>
      <c r="AW179" s="1"/>
      <c r="AX179" s="1"/>
      <c r="AY179" s="1"/>
      <c r="AZ179" s="1"/>
      <c r="BA179" s="1"/>
    </row>
    <row r="180" spans="3:53" ht="14.25" hidden="1" customHeight="1">
      <c r="C180" s="1"/>
      <c r="D180" s="1"/>
      <c r="E180" s="1"/>
      <c r="F180" s="1"/>
      <c r="G180" s="1"/>
      <c r="H180" s="1"/>
      <c r="I180" s="1"/>
      <c r="J180" s="1"/>
      <c r="K180" s="1"/>
      <c r="L180" s="1"/>
      <c r="M180" s="1"/>
      <c r="N180" s="1"/>
      <c r="O180" s="1"/>
      <c r="P180" s="1"/>
      <c r="Q180" s="1"/>
      <c r="R180" s="1"/>
      <c r="S180" s="3"/>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5"/>
      <c r="AR180" s="1"/>
      <c r="AS180" s="1"/>
      <c r="AT180" s="1"/>
      <c r="AU180" s="1"/>
      <c r="AV180" s="1"/>
      <c r="AW180" s="1"/>
      <c r="AX180" s="1"/>
      <c r="AY180" s="1"/>
      <c r="AZ180" s="1"/>
      <c r="BA180" s="1"/>
    </row>
    <row r="181" spans="3:53" ht="14.25" hidden="1" customHeight="1">
      <c r="C181" s="1"/>
      <c r="D181" s="1"/>
      <c r="E181" s="1"/>
      <c r="F181" s="1"/>
      <c r="G181" s="1"/>
      <c r="H181" s="1"/>
      <c r="I181" s="1"/>
      <c r="J181" s="1"/>
      <c r="K181" s="1"/>
      <c r="L181" s="1"/>
      <c r="M181" s="1"/>
      <c r="N181" s="1"/>
      <c r="O181" s="1"/>
      <c r="P181" s="1"/>
      <c r="Q181" s="1"/>
      <c r="R181" s="1"/>
      <c r="S181" s="3"/>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5"/>
      <c r="AR181" s="1"/>
      <c r="AS181" s="1"/>
      <c r="AT181" s="1"/>
      <c r="AU181" s="1"/>
      <c r="AV181" s="1"/>
      <c r="AW181" s="1"/>
      <c r="AX181" s="1"/>
      <c r="AY181" s="1"/>
      <c r="AZ181" s="1"/>
      <c r="BA181" s="1"/>
    </row>
    <row r="182" spans="3:53" ht="14.25" hidden="1" customHeight="1">
      <c r="C182" s="1"/>
      <c r="D182" s="1"/>
      <c r="E182" s="1"/>
      <c r="F182" s="1"/>
      <c r="G182" s="1"/>
      <c r="H182" s="1"/>
      <c r="I182" s="1"/>
      <c r="J182" s="1"/>
      <c r="K182" s="1"/>
      <c r="L182" s="1"/>
      <c r="M182" s="1"/>
      <c r="N182" s="1"/>
      <c r="O182" s="1"/>
      <c r="P182" s="1"/>
      <c r="Q182" s="1"/>
      <c r="R182" s="1"/>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5"/>
      <c r="AR182" s="1"/>
      <c r="AS182" s="1"/>
      <c r="AT182" s="1"/>
      <c r="AU182" s="1"/>
      <c r="AV182" s="1"/>
      <c r="AW182" s="1"/>
      <c r="AX182" s="1"/>
      <c r="AY182" s="1"/>
      <c r="AZ182" s="1"/>
      <c r="BA182" s="1"/>
    </row>
    <row r="183" spans="3:53" ht="14.25" hidden="1" customHeight="1">
      <c r="C183" s="1"/>
      <c r="D183" s="1"/>
      <c r="E183" s="1"/>
      <c r="F183" s="1"/>
      <c r="G183" s="1"/>
      <c r="H183" s="1"/>
      <c r="I183" s="1"/>
      <c r="J183" s="1"/>
      <c r="K183" s="1"/>
      <c r="L183" s="1"/>
      <c r="M183" s="1"/>
      <c r="N183" s="1"/>
      <c r="O183" s="1"/>
      <c r="P183" s="1"/>
      <c r="Q183" s="1"/>
      <c r="R183" s="1"/>
      <c r="S183" s="3"/>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5"/>
      <c r="AR183" s="1"/>
      <c r="AS183" s="1"/>
      <c r="AT183" s="1"/>
      <c r="AU183" s="1"/>
      <c r="AV183" s="1"/>
      <c r="AW183" s="1"/>
      <c r="AX183" s="1"/>
      <c r="AY183" s="1"/>
      <c r="AZ183" s="1"/>
      <c r="BA183" s="1"/>
    </row>
    <row r="184" spans="3:53" ht="14.25" hidden="1" customHeight="1">
      <c r="C184" s="1"/>
      <c r="D184" s="1"/>
      <c r="E184" s="1"/>
      <c r="F184" s="1"/>
      <c r="G184" s="1"/>
      <c r="H184" s="1"/>
      <c r="I184" s="1"/>
      <c r="J184" s="1"/>
      <c r="K184" s="1"/>
      <c r="L184" s="1"/>
      <c r="M184" s="1"/>
      <c r="N184" s="1"/>
      <c r="O184" s="1"/>
      <c r="P184" s="1"/>
      <c r="Q184" s="1"/>
      <c r="R184" s="1"/>
      <c r="S184" s="3"/>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5"/>
      <c r="AR184" s="1"/>
      <c r="AS184" s="1"/>
      <c r="AT184" s="1"/>
      <c r="AU184" s="1"/>
      <c r="AV184" s="1"/>
      <c r="AW184" s="1"/>
      <c r="AX184" s="1"/>
      <c r="AY184" s="1"/>
      <c r="AZ184" s="1"/>
      <c r="BA184" s="1"/>
    </row>
    <row r="185" spans="3:53" ht="14.25" hidden="1" customHeight="1">
      <c r="C185" s="1"/>
      <c r="D185" s="1"/>
      <c r="E185" s="1"/>
      <c r="F185" s="1"/>
      <c r="G185" s="1"/>
      <c r="H185" s="1"/>
      <c r="I185" s="1"/>
      <c r="J185" s="1"/>
      <c r="K185" s="1"/>
      <c r="L185" s="1"/>
      <c r="M185" s="1"/>
      <c r="N185" s="1"/>
      <c r="O185" s="1"/>
      <c r="P185" s="1"/>
      <c r="Q185" s="1"/>
      <c r="R185" s="1"/>
      <c r="S185" s="3"/>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5"/>
      <c r="AR185" s="1"/>
      <c r="AS185" s="1"/>
      <c r="AT185" s="1"/>
      <c r="AU185" s="1"/>
      <c r="AV185" s="1"/>
      <c r="AW185" s="1"/>
      <c r="AX185" s="1"/>
      <c r="AY185" s="1"/>
      <c r="AZ185" s="1"/>
      <c r="BA185" s="1"/>
    </row>
    <row r="186" spans="3:53" ht="14.25" hidden="1" customHeight="1">
      <c r="C186" s="1"/>
      <c r="D186" s="1"/>
      <c r="E186" s="1"/>
      <c r="F186" s="1"/>
      <c r="G186" s="1"/>
      <c r="H186" s="1"/>
      <c r="I186" s="1"/>
      <c r="J186" s="1"/>
      <c r="K186" s="1"/>
      <c r="L186" s="1"/>
      <c r="M186" s="1"/>
      <c r="N186" s="1"/>
      <c r="O186" s="1"/>
      <c r="P186" s="1"/>
      <c r="Q186" s="1"/>
      <c r="R186" s="1"/>
      <c r="S186" s="3"/>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5"/>
      <c r="AR186" s="1"/>
      <c r="AS186" s="1"/>
      <c r="AT186" s="1"/>
      <c r="AU186" s="1"/>
      <c r="AV186" s="1"/>
      <c r="AW186" s="1"/>
      <c r="AX186" s="1"/>
      <c r="AY186" s="1"/>
      <c r="AZ186" s="1"/>
      <c r="BA186" s="1"/>
    </row>
    <row r="187" spans="3:53" ht="14.25" hidden="1" customHeight="1">
      <c r="C187" s="1"/>
      <c r="D187" s="1"/>
      <c r="E187" s="1"/>
      <c r="F187" s="1"/>
      <c r="G187" s="1"/>
      <c r="H187" s="1"/>
      <c r="I187" s="1"/>
      <c r="J187" s="1"/>
      <c r="K187" s="1"/>
      <c r="L187" s="1"/>
      <c r="M187" s="1"/>
      <c r="N187" s="1"/>
      <c r="O187" s="1"/>
      <c r="P187" s="1"/>
      <c r="Q187" s="1"/>
      <c r="R187" s="1"/>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5"/>
      <c r="AR187" s="1"/>
      <c r="AS187" s="1"/>
      <c r="AT187" s="1"/>
      <c r="AU187" s="1"/>
      <c r="AV187" s="1"/>
      <c r="AW187" s="1"/>
      <c r="AX187" s="1"/>
      <c r="AY187" s="1"/>
      <c r="AZ187" s="1"/>
      <c r="BA187" s="1"/>
    </row>
    <row r="188" spans="3:53" ht="14.25" hidden="1" customHeight="1">
      <c r="C188" s="1"/>
      <c r="D188" s="1"/>
      <c r="E188" s="1"/>
      <c r="F188" s="1"/>
      <c r="G188" s="1"/>
      <c r="H188" s="1"/>
      <c r="I188" s="1"/>
      <c r="J188" s="1"/>
      <c r="K188" s="1"/>
      <c r="L188" s="1"/>
      <c r="M188" s="1"/>
      <c r="N188" s="1"/>
      <c r="O188" s="1"/>
      <c r="P188" s="1"/>
      <c r="Q188" s="1"/>
      <c r="R188" s="1"/>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5"/>
      <c r="AR188" s="1"/>
      <c r="AS188" s="1"/>
      <c r="AT188" s="1"/>
      <c r="AU188" s="1"/>
      <c r="AV188" s="1"/>
      <c r="AW188" s="1"/>
      <c r="AX188" s="1"/>
      <c r="AY188" s="1"/>
      <c r="AZ188" s="1"/>
      <c r="BA188" s="1"/>
    </row>
    <row r="189" spans="3:53" ht="14.25" hidden="1" customHeight="1">
      <c r="C189" s="1"/>
      <c r="D189" s="1"/>
      <c r="E189" s="1"/>
      <c r="F189" s="1"/>
      <c r="G189" s="1"/>
      <c r="H189" s="1"/>
      <c r="I189" s="1"/>
      <c r="J189" s="1"/>
      <c r="K189" s="1"/>
      <c r="L189" s="1"/>
      <c r="M189" s="1"/>
      <c r="N189" s="1"/>
      <c r="O189" s="1"/>
      <c r="P189" s="1"/>
      <c r="Q189" s="1"/>
      <c r="R189" s="1"/>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5"/>
      <c r="AR189" s="1"/>
      <c r="AS189" s="1"/>
      <c r="AT189" s="1"/>
      <c r="AU189" s="1"/>
      <c r="AV189" s="1"/>
      <c r="AW189" s="1"/>
      <c r="AX189" s="1"/>
      <c r="AY189" s="1"/>
      <c r="AZ189" s="1"/>
      <c r="BA189" s="1"/>
    </row>
    <row r="190" spans="3:53" ht="14.25" hidden="1" customHeight="1">
      <c r="C190" s="1"/>
      <c r="D190" s="1"/>
      <c r="E190" s="1"/>
      <c r="F190" s="1"/>
      <c r="G190" s="1"/>
      <c r="H190" s="1"/>
      <c r="I190" s="1"/>
      <c r="J190" s="1"/>
      <c r="K190" s="1"/>
      <c r="L190" s="1"/>
      <c r="M190" s="1"/>
      <c r="N190" s="1"/>
      <c r="O190" s="1"/>
      <c r="P190" s="1"/>
      <c r="Q190" s="1"/>
      <c r="R190" s="1"/>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5"/>
      <c r="AR190" s="1"/>
      <c r="AS190" s="1"/>
      <c r="AT190" s="1"/>
      <c r="AU190" s="1"/>
      <c r="AV190" s="1"/>
      <c r="AW190" s="1"/>
      <c r="AX190" s="1"/>
      <c r="AY190" s="1"/>
      <c r="AZ190" s="1"/>
      <c r="BA190" s="1"/>
    </row>
    <row r="191" spans="3:53" ht="14.25" hidden="1" customHeight="1">
      <c r="C191" s="1"/>
      <c r="D191" s="1"/>
      <c r="E191" s="1"/>
      <c r="F191" s="1"/>
      <c r="G191" s="1"/>
      <c r="H191" s="1"/>
      <c r="I191" s="1"/>
      <c r="J191" s="1"/>
      <c r="K191" s="1"/>
      <c r="L191" s="1"/>
      <c r="M191" s="1"/>
      <c r="N191" s="1"/>
      <c r="O191" s="1"/>
      <c r="P191" s="1"/>
      <c r="Q191" s="1"/>
      <c r="R191" s="1"/>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5"/>
      <c r="AR191" s="1"/>
      <c r="AS191" s="1"/>
      <c r="AT191" s="1"/>
      <c r="AU191" s="1"/>
      <c r="AV191" s="1"/>
      <c r="AW191" s="1"/>
      <c r="AX191" s="1"/>
      <c r="AY191" s="1"/>
      <c r="AZ191" s="1"/>
      <c r="BA191" s="1"/>
    </row>
    <row r="192" spans="3:53" ht="14.25" hidden="1" customHeight="1">
      <c r="C192" s="1"/>
      <c r="D192" s="1"/>
      <c r="E192" s="1"/>
      <c r="F192" s="1"/>
      <c r="G192" s="1"/>
      <c r="H192" s="1"/>
      <c r="I192" s="1"/>
      <c r="J192" s="1"/>
      <c r="K192" s="1"/>
      <c r="L192" s="1"/>
      <c r="M192" s="1"/>
      <c r="N192" s="1"/>
      <c r="O192" s="1"/>
      <c r="P192" s="1"/>
      <c r="Q192" s="1"/>
      <c r="R192" s="1"/>
      <c r="S192" s="3"/>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5"/>
      <c r="AR192" s="1"/>
      <c r="AS192" s="1"/>
      <c r="AT192" s="1"/>
      <c r="AU192" s="1"/>
      <c r="AV192" s="1"/>
      <c r="AW192" s="1"/>
      <c r="AX192" s="1"/>
      <c r="AY192" s="1"/>
      <c r="AZ192" s="1"/>
      <c r="BA192" s="1"/>
    </row>
    <row r="193" spans="3:53" ht="14.25" hidden="1" customHeight="1">
      <c r="C193" s="1"/>
      <c r="D193" s="1"/>
      <c r="E193" s="1"/>
      <c r="F193" s="1"/>
      <c r="G193" s="1"/>
      <c r="H193" s="1"/>
      <c r="I193" s="1"/>
      <c r="J193" s="1"/>
      <c r="K193" s="1"/>
      <c r="L193" s="1"/>
      <c r="M193" s="1"/>
      <c r="N193" s="1"/>
      <c r="O193" s="1"/>
      <c r="P193" s="1"/>
      <c r="Q193" s="1"/>
      <c r="R193" s="1"/>
      <c r="S193" s="3"/>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5"/>
      <c r="AR193" s="1"/>
      <c r="AS193" s="1"/>
      <c r="AT193" s="1"/>
      <c r="AU193" s="1"/>
      <c r="AV193" s="1"/>
      <c r="AW193" s="1"/>
      <c r="AX193" s="1"/>
      <c r="AY193" s="1"/>
      <c r="AZ193" s="1"/>
      <c r="BA193" s="1"/>
    </row>
    <row r="194" spans="3:53" ht="14.25" hidden="1" customHeight="1">
      <c r="C194" s="1"/>
      <c r="D194" s="1"/>
      <c r="E194" s="1"/>
      <c r="F194" s="1"/>
      <c r="G194" s="1"/>
      <c r="H194" s="1"/>
      <c r="I194" s="1"/>
      <c r="J194" s="1"/>
      <c r="K194" s="1"/>
      <c r="L194" s="1"/>
      <c r="M194" s="1"/>
      <c r="N194" s="1"/>
      <c r="O194" s="1"/>
      <c r="P194" s="1"/>
      <c r="Q194" s="1"/>
      <c r="R194" s="1"/>
      <c r="S194" s="3"/>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5"/>
      <c r="AR194" s="1"/>
      <c r="AS194" s="1"/>
      <c r="AT194" s="1"/>
      <c r="AU194" s="1"/>
      <c r="AV194" s="1"/>
      <c r="AW194" s="1"/>
      <c r="AX194" s="1"/>
      <c r="AY194" s="1"/>
      <c r="AZ194" s="1"/>
      <c r="BA194" s="1"/>
    </row>
    <row r="195" spans="3:53" ht="14.25" hidden="1" customHeight="1">
      <c r="C195" s="1"/>
      <c r="D195" s="1"/>
      <c r="E195" s="1"/>
      <c r="F195" s="1"/>
      <c r="G195" s="1"/>
      <c r="H195" s="1"/>
      <c r="I195" s="1"/>
      <c r="J195" s="1"/>
      <c r="K195" s="1"/>
      <c r="L195" s="1"/>
      <c r="M195" s="1"/>
      <c r="N195" s="1"/>
      <c r="O195" s="1"/>
      <c r="P195" s="1"/>
      <c r="Q195" s="1"/>
      <c r="R195" s="1"/>
      <c r="S195" s="3"/>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5"/>
      <c r="AR195" s="1"/>
      <c r="AS195" s="1"/>
      <c r="AT195" s="1"/>
      <c r="AU195" s="1"/>
      <c r="AV195" s="1"/>
      <c r="AW195" s="1"/>
      <c r="AX195" s="1"/>
      <c r="AY195" s="1"/>
      <c r="AZ195" s="1"/>
      <c r="BA195" s="1"/>
    </row>
    <row r="196" spans="3:53" ht="14.25" hidden="1" customHeight="1">
      <c r="C196" s="1"/>
      <c r="D196" s="1"/>
      <c r="E196" s="1"/>
      <c r="F196" s="1"/>
      <c r="G196" s="1"/>
      <c r="H196" s="1"/>
      <c r="I196" s="1"/>
      <c r="J196" s="1"/>
      <c r="K196" s="1"/>
      <c r="L196" s="1"/>
      <c r="M196" s="1"/>
      <c r="N196" s="1"/>
      <c r="O196" s="1"/>
      <c r="P196" s="1"/>
      <c r="Q196" s="1"/>
      <c r="R196" s="1"/>
      <c r="S196" s="3"/>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5"/>
      <c r="AR196" s="1"/>
      <c r="AS196" s="1"/>
      <c r="AT196" s="1"/>
      <c r="AU196" s="1"/>
      <c r="AV196" s="1"/>
      <c r="AW196" s="1"/>
      <c r="AX196" s="1"/>
      <c r="AY196" s="1"/>
      <c r="AZ196" s="1"/>
      <c r="BA196" s="1"/>
    </row>
    <row r="197" spans="3:53" ht="14.25" hidden="1" customHeight="1">
      <c r="C197" s="1"/>
      <c r="D197" s="1"/>
      <c r="E197" s="1"/>
      <c r="F197" s="1"/>
      <c r="G197" s="1"/>
      <c r="H197" s="1"/>
      <c r="I197" s="1"/>
      <c r="J197" s="1"/>
      <c r="K197" s="1"/>
      <c r="L197" s="1"/>
      <c r="M197" s="1"/>
      <c r="N197" s="1"/>
      <c r="O197" s="1"/>
      <c r="P197" s="1"/>
      <c r="Q197" s="1"/>
      <c r="R197" s="1"/>
      <c r="S197" s="3"/>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5"/>
      <c r="AR197" s="1"/>
      <c r="AS197" s="1"/>
      <c r="AT197" s="1"/>
      <c r="AU197" s="1"/>
      <c r="AV197" s="1"/>
      <c r="AW197" s="1"/>
      <c r="AX197" s="1"/>
      <c r="AY197" s="1"/>
      <c r="AZ197" s="1"/>
      <c r="BA197" s="1"/>
    </row>
    <row r="198" spans="3:53" ht="14.25" hidden="1" customHeight="1">
      <c r="C198" s="1"/>
      <c r="D198" s="1"/>
      <c r="E198" s="1"/>
      <c r="F198" s="1"/>
      <c r="G198" s="1"/>
      <c r="H198" s="1"/>
      <c r="I198" s="1"/>
      <c r="J198" s="1"/>
      <c r="K198" s="1"/>
      <c r="L198" s="1"/>
      <c r="M198" s="1"/>
      <c r="N198" s="1"/>
      <c r="O198" s="1"/>
      <c r="P198" s="1"/>
      <c r="Q198" s="1"/>
      <c r="R198" s="1"/>
      <c r="S198" s="3"/>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5"/>
      <c r="AR198" s="1"/>
      <c r="AS198" s="1"/>
      <c r="AT198" s="1"/>
      <c r="AU198" s="1"/>
      <c r="AV198" s="1"/>
      <c r="AW198" s="1"/>
      <c r="AX198" s="1"/>
      <c r="AY198" s="1"/>
      <c r="AZ198" s="1"/>
      <c r="BA198" s="1"/>
    </row>
    <row r="199" spans="3:53" ht="14.25" hidden="1" customHeight="1">
      <c r="C199" s="1"/>
      <c r="D199" s="1"/>
      <c r="E199" s="1"/>
      <c r="F199" s="1"/>
      <c r="G199" s="1"/>
      <c r="H199" s="1"/>
      <c r="I199" s="1"/>
      <c r="J199" s="1"/>
      <c r="K199" s="1"/>
      <c r="L199" s="1"/>
      <c r="M199" s="1"/>
      <c r="N199" s="1"/>
      <c r="O199" s="1"/>
      <c r="P199" s="1"/>
      <c r="Q199" s="1"/>
      <c r="R199" s="1"/>
      <c r="S199" s="3"/>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5"/>
      <c r="AR199" s="1"/>
      <c r="AS199" s="1"/>
      <c r="AT199" s="1"/>
      <c r="AU199" s="1"/>
      <c r="AV199" s="1"/>
      <c r="AW199" s="1"/>
      <c r="AX199" s="1"/>
      <c r="AY199" s="1"/>
      <c r="AZ199" s="1"/>
      <c r="BA199" s="1"/>
    </row>
    <row r="200" spans="3:53" ht="14.25" hidden="1" customHeight="1">
      <c r="C200" s="1"/>
      <c r="D200" s="1"/>
      <c r="E200" s="1"/>
      <c r="F200" s="1"/>
      <c r="G200" s="1"/>
      <c r="H200" s="1"/>
      <c r="I200" s="1"/>
      <c r="J200" s="1"/>
      <c r="K200" s="1"/>
      <c r="L200" s="1"/>
      <c r="M200" s="1"/>
      <c r="N200" s="1"/>
      <c r="O200" s="1"/>
      <c r="P200" s="1"/>
      <c r="Q200" s="1"/>
      <c r="R200" s="1"/>
      <c r="S200" s="3"/>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5"/>
      <c r="AR200" s="1"/>
      <c r="AS200" s="1"/>
      <c r="AT200" s="1"/>
      <c r="AU200" s="1"/>
      <c r="AV200" s="1"/>
      <c r="AW200" s="1"/>
      <c r="AX200" s="1"/>
      <c r="AY200" s="1"/>
      <c r="AZ200" s="1"/>
      <c r="BA200" s="1"/>
    </row>
    <row r="201" spans="3:53" ht="14.25" hidden="1" customHeight="1">
      <c r="C201" s="1"/>
      <c r="D201" s="1"/>
      <c r="E201" s="1"/>
      <c r="F201" s="1"/>
      <c r="G201" s="1"/>
      <c r="H201" s="1"/>
      <c r="I201" s="1"/>
      <c r="J201" s="1"/>
      <c r="K201" s="1"/>
      <c r="L201" s="1"/>
      <c r="M201" s="1"/>
      <c r="N201" s="1"/>
      <c r="O201" s="1"/>
      <c r="P201" s="1"/>
      <c r="Q201" s="1"/>
      <c r="R201" s="1"/>
      <c r="S201" s="3"/>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5"/>
      <c r="AR201" s="1"/>
      <c r="AS201" s="1"/>
      <c r="AT201" s="1"/>
      <c r="AU201" s="1"/>
      <c r="AV201" s="1"/>
      <c r="AW201" s="1"/>
      <c r="AX201" s="1"/>
      <c r="AY201" s="1"/>
      <c r="AZ201" s="1"/>
      <c r="BA201" s="1"/>
    </row>
    <row r="202" spans="3:53" ht="14.25" hidden="1" customHeight="1">
      <c r="C202" s="1"/>
      <c r="D202" s="1"/>
      <c r="E202" s="1"/>
      <c r="F202" s="1"/>
      <c r="G202" s="1"/>
      <c r="H202" s="1"/>
      <c r="I202" s="1"/>
      <c r="J202" s="1"/>
      <c r="K202" s="1"/>
      <c r="L202" s="1"/>
      <c r="M202" s="1"/>
      <c r="N202" s="1"/>
      <c r="O202" s="1"/>
      <c r="P202" s="1"/>
      <c r="Q202" s="1"/>
      <c r="R202" s="1"/>
      <c r="S202" s="3"/>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5"/>
      <c r="AR202" s="1"/>
      <c r="AS202" s="1"/>
      <c r="AT202" s="1"/>
      <c r="AU202" s="1"/>
      <c r="AV202" s="1"/>
      <c r="AW202" s="1"/>
      <c r="AX202" s="1"/>
      <c r="AY202" s="1"/>
      <c r="AZ202" s="1"/>
      <c r="BA202" s="1"/>
    </row>
    <row r="203" spans="3:53" ht="14.25" hidden="1" customHeight="1">
      <c r="C203" s="1"/>
      <c r="D203" s="1"/>
      <c r="E203" s="1"/>
      <c r="F203" s="1"/>
      <c r="G203" s="1"/>
      <c r="H203" s="1"/>
      <c r="I203" s="1"/>
      <c r="J203" s="1"/>
      <c r="K203" s="1"/>
      <c r="L203" s="1"/>
      <c r="M203" s="1"/>
      <c r="N203" s="1"/>
      <c r="O203" s="1"/>
      <c r="P203" s="1"/>
      <c r="Q203" s="1"/>
      <c r="R203" s="1"/>
      <c r="S203" s="3"/>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5"/>
      <c r="AR203" s="1"/>
      <c r="AS203" s="1"/>
      <c r="AT203" s="1"/>
      <c r="AU203" s="1"/>
      <c r="AV203" s="1"/>
      <c r="AW203" s="1"/>
      <c r="AX203" s="1"/>
      <c r="AY203" s="1"/>
      <c r="AZ203" s="1"/>
      <c r="BA203" s="1"/>
    </row>
    <row r="204" spans="3:53" ht="14.25" hidden="1" customHeight="1">
      <c r="C204" s="1"/>
      <c r="D204" s="1"/>
      <c r="E204" s="1"/>
      <c r="F204" s="1"/>
      <c r="G204" s="1"/>
      <c r="H204" s="1"/>
      <c r="I204" s="1"/>
      <c r="J204" s="1"/>
      <c r="K204" s="1"/>
      <c r="L204" s="1"/>
      <c r="M204" s="1"/>
      <c r="N204" s="1"/>
      <c r="O204" s="1"/>
      <c r="P204" s="1"/>
      <c r="Q204" s="1"/>
      <c r="R204" s="1"/>
      <c r="S204" s="3"/>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5"/>
      <c r="AR204" s="1"/>
      <c r="AS204" s="1"/>
      <c r="AT204" s="1"/>
      <c r="AU204" s="1"/>
      <c r="AV204" s="1"/>
      <c r="AW204" s="1"/>
      <c r="AX204" s="1"/>
      <c r="AY204" s="1"/>
      <c r="AZ204" s="1"/>
      <c r="BA204" s="1"/>
    </row>
    <row r="205" spans="3:53" ht="14.25" hidden="1" customHeight="1">
      <c r="C205" s="1"/>
      <c r="D205" s="1"/>
      <c r="E205" s="1"/>
      <c r="F205" s="1"/>
      <c r="G205" s="1"/>
      <c r="H205" s="1"/>
      <c r="I205" s="1"/>
      <c r="J205" s="1"/>
      <c r="K205" s="1"/>
      <c r="L205" s="1"/>
      <c r="M205" s="1"/>
      <c r="N205" s="1"/>
      <c r="O205" s="1"/>
      <c r="P205" s="1"/>
      <c r="Q205" s="1"/>
      <c r="R205" s="1"/>
      <c r="S205" s="3"/>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5"/>
      <c r="AR205" s="1"/>
      <c r="AS205" s="1"/>
      <c r="AT205" s="1"/>
      <c r="AU205" s="1"/>
      <c r="AV205" s="1"/>
      <c r="AW205" s="1"/>
      <c r="AX205" s="1"/>
      <c r="AY205" s="1"/>
      <c r="AZ205" s="1"/>
      <c r="BA205" s="1"/>
    </row>
    <row r="206" spans="3:53" ht="14.25" hidden="1" customHeight="1">
      <c r="C206" s="1"/>
      <c r="D206" s="1"/>
      <c r="E206" s="1"/>
      <c r="F206" s="1"/>
      <c r="G206" s="1"/>
      <c r="H206" s="1"/>
      <c r="I206" s="1"/>
      <c r="J206" s="1"/>
      <c r="K206" s="1"/>
      <c r="L206" s="1"/>
      <c r="M206" s="1"/>
      <c r="N206" s="1"/>
      <c r="O206" s="1"/>
      <c r="P206" s="1"/>
      <c r="Q206" s="1"/>
      <c r="R206" s="1"/>
      <c r="S206" s="3"/>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5"/>
      <c r="AR206" s="1"/>
      <c r="AS206" s="1"/>
      <c r="AT206" s="1"/>
      <c r="AU206" s="1"/>
      <c r="AV206" s="1"/>
      <c r="AW206" s="1"/>
      <c r="AX206" s="1"/>
      <c r="AY206" s="1"/>
      <c r="AZ206" s="1"/>
      <c r="BA206" s="1"/>
    </row>
    <row r="207" spans="3:53" ht="14.25" hidden="1" customHeight="1">
      <c r="C207" s="1"/>
      <c r="D207" s="1"/>
      <c r="E207" s="1"/>
      <c r="F207" s="1"/>
      <c r="G207" s="1"/>
      <c r="H207" s="1"/>
      <c r="I207" s="1"/>
      <c r="J207" s="1"/>
      <c r="K207" s="1"/>
      <c r="L207" s="1"/>
      <c r="M207" s="1"/>
      <c r="N207" s="1"/>
      <c r="O207" s="1"/>
      <c r="P207" s="1"/>
      <c r="Q207" s="1"/>
      <c r="R207" s="1"/>
      <c r="S207" s="3"/>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5"/>
      <c r="AR207" s="1"/>
      <c r="AS207" s="1"/>
      <c r="AT207" s="1"/>
      <c r="AU207" s="1"/>
      <c r="AV207" s="1"/>
      <c r="AW207" s="1"/>
      <c r="AX207" s="1"/>
      <c r="AY207" s="1"/>
      <c r="AZ207" s="1"/>
      <c r="BA207" s="1"/>
    </row>
    <row r="208" spans="3:53" ht="14.25" hidden="1" customHeight="1">
      <c r="C208" s="1"/>
      <c r="D208" s="1"/>
      <c r="E208" s="1"/>
      <c r="F208" s="1"/>
      <c r="G208" s="1"/>
      <c r="H208" s="1"/>
      <c r="I208" s="1"/>
      <c r="J208" s="1"/>
      <c r="K208" s="1"/>
      <c r="L208" s="1"/>
      <c r="M208" s="1"/>
      <c r="N208" s="1"/>
      <c r="O208" s="1"/>
      <c r="P208" s="1"/>
      <c r="Q208" s="1"/>
      <c r="R208" s="1"/>
      <c r="S208" s="3"/>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5"/>
      <c r="AR208" s="1"/>
      <c r="AS208" s="1"/>
      <c r="AT208" s="1"/>
      <c r="AU208" s="1"/>
      <c r="AV208" s="1"/>
      <c r="AW208" s="1"/>
      <c r="AX208" s="1"/>
      <c r="AY208" s="1"/>
      <c r="AZ208" s="1"/>
      <c r="BA208" s="1"/>
    </row>
    <row r="209" spans="3:53" ht="14.25" hidden="1" customHeight="1">
      <c r="C209" s="1"/>
      <c r="D209" s="1"/>
      <c r="E209" s="1"/>
      <c r="F209" s="1"/>
      <c r="G209" s="1"/>
      <c r="H209" s="1"/>
      <c r="I209" s="1"/>
      <c r="J209" s="1"/>
      <c r="K209" s="1"/>
      <c r="L209" s="1"/>
      <c r="M209" s="1"/>
      <c r="N209" s="1"/>
      <c r="O209" s="1"/>
      <c r="P209" s="1"/>
      <c r="Q209" s="1"/>
      <c r="R209" s="1"/>
      <c r="S209" s="3"/>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5"/>
      <c r="AR209" s="1"/>
      <c r="AS209" s="1"/>
      <c r="AT209" s="1"/>
      <c r="AU209" s="1"/>
      <c r="AV209" s="1"/>
      <c r="AW209" s="1"/>
      <c r="AX209" s="1"/>
      <c r="AY209" s="1"/>
      <c r="AZ209" s="1"/>
      <c r="BA209" s="1"/>
    </row>
    <row r="210" spans="3:53" ht="14.25" hidden="1" customHeight="1">
      <c r="C210" s="1"/>
      <c r="D210" s="1"/>
      <c r="E210" s="1"/>
      <c r="F210" s="1"/>
      <c r="G210" s="1"/>
      <c r="H210" s="1"/>
      <c r="I210" s="1"/>
      <c r="J210" s="1"/>
      <c r="K210" s="1"/>
      <c r="L210" s="1"/>
      <c r="M210" s="1"/>
      <c r="N210" s="1"/>
      <c r="O210" s="1"/>
      <c r="P210" s="1"/>
      <c r="Q210" s="1"/>
      <c r="R210" s="1"/>
      <c r="S210" s="3"/>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5"/>
      <c r="AR210" s="1"/>
      <c r="AS210" s="1"/>
      <c r="AT210" s="1"/>
      <c r="AU210" s="1"/>
      <c r="AV210" s="1"/>
      <c r="AW210" s="1"/>
      <c r="AX210" s="1"/>
      <c r="AY210" s="1"/>
      <c r="AZ210" s="1"/>
      <c r="BA210" s="1"/>
    </row>
    <row r="211" spans="3:53" ht="14.25" hidden="1" customHeight="1">
      <c r="C211" s="1"/>
      <c r="D211" s="1"/>
      <c r="E211" s="1"/>
      <c r="F211" s="1"/>
      <c r="G211" s="1"/>
      <c r="H211" s="1"/>
      <c r="I211" s="1"/>
      <c r="J211" s="1"/>
      <c r="K211" s="1"/>
      <c r="L211" s="1"/>
      <c r="M211" s="1"/>
      <c r="N211" s="1"/>
      <c r="O211" s="1"/>
      <c r="P211" s="1"/>
      <c r="Q211" s="1"/>
      <c r="R211" s="1"/>
      <c r="S211" s="3"/>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5"/>
      <c r="AR211" s="1"/>
      <c r="AS211" s="1"/>
      <c r="AT211" s="1"/>
      <c r="AU211" s="1"/>
      <c r="AV211" s="1"/>
      <c r="AW211" s="1"/>
      <c r="AX211" s="1"/>
      <c r="AY211" s="1"/>
      <c r="AZ211" s="1"/>
      <c r="BA211" s="1"/>
    </row>
    <row r="212" spans="3:53" ht="14.25" hidden="1" customHeight="1">
      <c r="C212" s="1"/>
      <c r="D212" s="1"/>
      <c r="E212" s="1"/>
      <c r="F212" s="1"/>
      <c r="G212" s="1"/>
      <c r="H212" s="1"/>
      <c r="I212" s="1"/>
      <c r="J212" s="1"/>
      <c r="K212" s="1"/>
      <c r="L212" s="1"/>
      <c r="M212" s="1"/>
      <c r="N212" s="1"/>
      <c r="O212" s="1"/>
      <c r="P212" s="1"/>
      <c r="Q212" s="1"/>
      <c r="R212" s="1"/>
      <c r="S212" s="3"/>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5"/>
      <c r="AR212" s="1"/>
      <c r="AS212" s="1"/>
      <c r="AT212" s="1"/>
      <c r="AU212" s="1"/>
      <c r="AV212" s="1"/>
      <c r="AW212" s="1"/>
      <c r="AX212" s="1"/>
      <c r="AY212" s="1"/>
      <c r="AZ212" s="1"/>
      <c r="BA212" s="1"/>
    </row>
    <row r="213" spans="3:53" ht="14.25" hidden="1" customHeight="1">
      <c r="C213" s="1"/>
      <c r="D213" s="1"/>
      <c r="E213" s="1"/>
      <c r="F213" s="1"/>
      <c r="G213" s="1"/>
      <c r="H213" s="1"/>
      <c r="I213" s="1"/>
      <c r="J213" s="1"/>
      <c r="K213" s="1"/>
      <c r="L213" s="1"/>
      <c r="M213" s="1"/>
      <c r="N213" s="1"/>
      <c r="O213" s="1"/>
      <c r="P213" s="1"/>
      <c r="Q213" s="1"/>
      <c r="R213" s="1"/>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5"/>
      <c r="AR213" s="1"/>
      <c r="AS213" s="1"/>
      <c r="AT213" s="1"/>
      <c r="AU213" s="1"/>
      <c r="AV213" s="1"/>
      <c r="AW213" s="1"/>
      <c r="AX213" s="1"/>
      <c r="AY213" s="1"/>
      <c r="AZ213" s="1"/>
      <c r="BA213" s="1"/>
    </row>
    <row r="214" spans="3:53" ht="14.25" hidden="1" customHeight="1">
      <c r="C214" s="1"/>
      <c r="D214" s="1"/>
      <c r="E214" s="1"/>
      <c r="F214" s="1"/>
      <c r="G214" s="1"/>
      <c r="H214" s="1"/>
      <c r="I214" s="1"/>
      <c r="J214" s="1"/>
      <c r="K214" s="1"/>
      <c r="L214" s="1"/>
      <c r="M214" s="1"/>
      <c r="N214" s="1"/>
      <c r="O214" s="1"/>
      <c r="P214" s="1"/>
      <c r="Q214" s="1"/>
      <c r="R214" s="1"/>
      <c r="S214" s="3"/>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5"/>
      <c r="AR214" s="1"/>
      <c r="AS214" s="1"/>
      <c r="AT214" s="1"/>
      <c r="AU214" s="1"/>
      <c r="AV214" s="1"/>
      <c r="AW214" s="1"/>
      <c r="AX214" s="1"/>
      <c r="AY214" s="1"/>
      <c r="AZ214" s="1"/>
      <c r="BA214" s="1"/>
    </row>
    <row r="215" spans="3:53" ht="14.25" hidden="1" customHeight="1">
      <c r="C215" s="1"/>
      <c r="D215" s="1"/>
      <c r="E215" s="1"/>
      <c r="F215" s="1"/>
      <c r="G215" s="1"/>
      <c r="H215" s="1"/>
      <c r="I215" s="1"/>
      <c r="J215" s="1"/>
      <c r="K215" s="1"/>
      <c r="L215" s="1"/>
      <c r="M215" s="1"/>
      <c r="N215" s="1"/>
      <c r="O215" s="1"/>
      <c r="P215" s="1"/>
      <c r="Q215" s="1"/>
      <c r="R215" s="1"/>
      <c r="S215" s="3"/>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5"/>
      <c r="AR215" s="1"/>
      <c r="AS215" s="1"/>
      <c r="AT215" s="1"/>
      <c r="AU215" s="1"/>
      <c r="AV215" s="1"/>
      <c r="AW215" s="1"/>
      <c r="AX215" s="1"/>
      <c r="AY215" s="1"/>
      <c r="AZ215" s="1"/>
      <c r="BA215" s="1"/>
    </row>
    <row r="216" spans="3:53" ht="14.25" hidden="1" customHeight="1">
      <c r="C216" s="1"/>
      <c r="D216" s="1"/>
      <c r="E216" s="1"/>
      <c r="F216" s="1"/>
      <c r="G216" s="1"/>
      <c r="H216" s="1"/>
      <c r="I216" s="1"/>
      <c r="J216" s="1"/>
      <c r="K216" s="1"/>
      <c r="L216" s="1"/>
      <c r="M216" s="1"/>
      <c r="N216" s="1"/>
      <c r="O216" s="1"/>
      <c r="P216" s="1"/>
      <c r="Q216" s="1"/>
      <c r="R216" s="1"/>
      <c r="S216" s="3"/>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5"/>
      <c r="AR216" s="1"/>
      <c r="AS216" s="1"/>
      <c r="AT216" s="1"/>
      <c r="AU216" s="1"/>
      <c r="AV216" s="1"/>
      <c r="AW216" s="1"/>
      <c r="AX216" s="1"/>
      <c r="AY216" s="1"/>
      <c r="AZ216" s="1"/>
      <c r="BA216" s="1"/>
    </row>
    <row r="217" spans="3:53" ht="14.25" hidden="1" customHeight="1">
      <c r="C217" s="1"/>
      <c r="D217" s="1"/>
      <c r="E217" s="1"/>
      <c r="F217" s="1"/>
      <c r="G217" s="1"/>
      <c r="H217" s="1"/>
      <c r="I217" s="1"/>
      <c r="J217" s="1"/>
      <c r="K217" s="1"/>
      <c r="L217" s="1"/>
      <c r="M217" s="1"/>
      <c r="N217" s="1"/>
      <c r="O217" s="1"/>
      <c r="P217" s="1"/>
      <c r="Q217" s="1"/>
      <c r="R217" s="1"/>
      <c r="S217" s="3"/>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5"/>
      <c r="AR217" s="1"/>
      <c r="AS217" s="1"/>
      <c r="AT217" s="1"/>
      <c r="AU217" s="1"/>
      <c r="AV217" s="1"/>
      <c r="AW217" s="1"/>
      <c r="AX217" s="1"/>
      <c r="AY217" s="1"/>
      <c r="AZ217" s="1"/>
      <c r="BA217" s="1"/>
    </row>
    <row r="218" spans="3:53" ht="14.25" hidden="1" customHeight="1">
      <c r="C218" s="1"/>
      <c r="D218" s="1"/>
      <c r="E218" s="1"/>
      <c r="F218" s="1"/>
      <c r="G218" s="1"/>
      <c r="H218" s="1"/>
      <c r="I218" s="1"/>
      <c r="J218" s="1"/>
      <c r="K218" s="1"/>
      <c r="L218" s="1"/>
      <c r="M218" s="1"/>
      <c r="N218" s="1"/>
      <c r="O218" s="1"/>
      <c r="P218" s="1"/>
      <c r="Q218" s="1"/>
      <c r="R218" s="1"/>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5"/>
      <c r="AR218" s="1"/>
      <c r="AS218" s="1"/>
      <c r="AT218" s="1"/>
      <c r="AU218" s="1"/>
      <c r="AV218" s="1"/>
      <c r="AW218" s="1"/>
      <c r="AX218" s="1"/>
      <c r="AY218" s="1"/>
      <c r="AZ218" s="1"/>
      <c r="BA218" s="1"/>
    </row>
    <row r="219" spans="3:53" ht="14.25" hidden="1" customHeight="1">
      <c r="C219" s="1"/>
      <c r="D219" s="1"/>
      <c r="E219" s="1"/>
      <c r="F219" s="1"/>
      <c r="G219" s="1"/>
      <c r="H219" s="1"/>
      <c r="I219" s="1"/>
      <c r="J219" s="1"/>
      <c r="K219" s="1"/>
      <c r="L219" s="1"/>
      <c r="M219" s="1"/>
      <c r="N219" s="1"/>
      <c r="O219" s="1"/>
      <c r="P219" s="1"/>
      <c r="Q219" s="1"/>
      <c r="R219" s="1"/>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5"/>
      <c r="AR219" s="1"/>
      <c r="AS219" s="1"/>
      <c r="AT219" s="1"/>
      <c r="AU219" s="1"/>
      <c r="AV219" s="1"/>
      <c r="AW219" s="1"/>
      <c r="AX219" s="1"/>
      <c r="AY219" s="1"/>
      <c r="AZ219" s="1"/>
      <c r="BA219" s="1"/>
    </row>
    <row r="220" spans="3:53" ht="14.25" hidden="1" customHeight="1">
      <c r="C220" s="1"/>
      <c r="D220" s="1"/>
      <c r="E220" s="1"/>
      <c r="F220" s="1"/>
      <c r="G220" s="1"/>
      <c r="H220" s="1"/>
      <c r="I220" s="1"/>
      <c r="J220" s="1"/>
      <c r="K220" s="1"/>
      <c r="L220" s="1"/>
      <c r="M220" s="1"/>
      <c r="N220" s="1"/>
      <c r="O220" s="1"/>
      <c r="P220" s="1"/>
      <c r="Q220" s="1"/>
      <c r="R220" s="1"/>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5"/>
      <c r="AR220" s="1"/>
      <c r="AS220" s="1"/>
      <c r="AT220" s="1"/>
      <c r="AU220" s="1"/>
      <c r="AV220" s="1"/>
      <c r="AW220" s="1"/>
      <c r="AX220" s="1"/>
      <c r="AY220" s="1"/>
      <c r="AZ220" s="1"/>
      <c r="BA220" s="1"/>
    </row>
    <row r="221" spans="3:53" ht="14.25" hidden="1" customHeight="1">
      <c r="C221" s="1"/>
      <c r="D221" s="1"/>
      <c r="E221" s="1"/>
      <c r="F221" s="1"/>
      <c r="G221" s="1"/>
      <c r="H221" s="1"/>
      <c r="I221" s="1"/>
      <c r="J221" s="1"/>
      <c r="K221" s="1"/>
      <c r="L221" s="1"/>
      <c r="M221" s="1"/>
      <c r="N221" s="1"/>
      <c r="O221" s="1"/>
      <c r="P221" s="1"/>
      <c r="Q221" s="1"/>
      <c r="R221" s="1"/>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5"/>
      <c r="AR221" s="1"/>
      <c r="AS221" s="1"/>
      <c r="AT221" s="1"/>
      <c r="AU221" s="1"/>
      <c r="AV221" s="1"/>
      <c r="AW221" s="1"/>
      <c r="AX221" s="1"/>
      <c r="AY221" s="1"/>
      <c r="AZ221" s="1"/>
      <c r="BA221" s="1"/>
    </row>
    <row r="222" spans="3:53" ht="14.25" hidden="1" customHeight="1">
      <c r="C222" s="1"/>
      <c r="D222" s="1"/>
      <c r="E222" s="1"/>
      <c r="F222" s="1"/>
      <c r="G222" s="1"/>
      <c r="H222" s="1"/>
      <c r="I222" s="1"/>
      <c r="J222" s="1"/>
      <c r="K222" s="1"/>
      <c r="L222" s="1"/>
      <c r="M222" s="1"/>
      <c r="N222" s="1"/>
      <c r="O222" s="1"/>
      <c r="P222" s="1"/>
      <c r="Q222" s="1"/>
      <c r="R222" s="1"/>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5"/>
      <c r="AR222" s="1"/>
      <c r="AS222" s="1"/>
      <c r="AT222" s="1"/>
      <c r="AU222" s="1"/>
      <c r="AV222" s="1"/>
      <c r="AW222" s="1"/>
      <c r="AX222" s="1"/>
      <c r="AY222" s="1"/>
      <c r="AZ222" s="1"/>
      <c r="BA222" s="1"/>
    </row>
    <row r="223" spans="3:53" ht="14.25" hidden="1" customHeight="1">
      <c r="C223" s="1"/>
      <c r="D223" s="1"/>
      <c r="E223" s="1"/>
      <c r="F223" s="1"/>
      <c r="G223" s="1"/>
      <c r="H223" s="1"/>
      <c r="I223" s="1"/>
      <c r="J223" s="1"/>
      <c r="K223" s="1"/>
      <c r="L223" s="1"/>
      <c r="M223" s="1"/>
      <c r="N223" s="1"/>
      <c r="O223" s="1"/>
      <c r="P223" s="1"/>
      <c r="Q223" s="1"/>
      <c r="R223" s="1"/>
      <c r="S223" s="3"/>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5"/>
      <c r="AR223" s="1"/>
      <c r="AS223" s="1"/>
      <c r="AT223" s="1"/>
      <c r="AU223" s="1"/>
      <c r="AV223" s="1"/>
      <c r="AW223" s="1"/>
      <c r="AX223" s="1"/>
      <c r="AY223" s="1"/>
      <c r="AZ223" s="1"/>
      <c r="BA223" s="1"/>
    </row>
    <row r="224" spans="3:53" ht="14.25" hidden="1" customHeight="1">
      <c r="C224" s="1"/>
      <c r="D224" s="1"/>
      <c r="E224" s="1"/>
      <c r="F224" s="1"/>
      <c r="G224" s="1"/>
      <c r="H224" s="1"/>
      <c r="I224" s="1"/>
      <c r="J224" s="1"/>
      <c r="K224" s="1"/>
      <c r="L224" s="1"/>
      <c r="M224" s="1"/>
      <c r="N224" s="1"/>
      <c r="O224" s="1"/>
      <c r="P224" s="1"/>
      <c r="Q224" s="1"/>
      <c r="R224" s="1"/>
      <c r="S224" s="3"/>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5"/>
      <c r="AR224" s="1"/>
      <c r="AS224" s="1"/>
      <c r="AT224" s="1"/>
      <c r="AU224" s="1"/>
      <c r="AV224" s="1"/>
      <c r="AW224" s="1"/>
      <c r="AX224" s="1"/>
      <c r="AY224" s="1"/>
      <c r="AZ224" s="1"/>
      <c r="BA224" s="1"/>
    </row>
    <row r="225" spans="3:53" ht="14.25" hidden="1" customHeight="1">
      <c r="C225" s="1"/>
      <c r="D225" s="1"/>
      <c r="E225" s="1"/>
      <c r="F225" s="1"/>
      <c r="G225" s="1"/>
      <c r="H225" s="1"/>
      <c r="I225" s="1"/>
      <c r="J225" s="1"/>
      <c r="K225" s="1"/>
      <c r="L225" s="1"/>
      <c r="M225" s="1"/>
      <c r="N225" s="1"/>
      <c r="O225" s="1"/>
      <c r="P225" s="1"/>
      <c r="Q225" s="1"/>
      <c r="R225" s="1"/>
      <c r="S225" s="3"/>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5"/>
      <c r="AR225" s="1"/>
      <c r="AS225" s="1"/>
      <c r="AT225" s="1"/>
      <c r="AU225" s="1"/>
      <c r="AV225" s="1"/>
      <c r="AW225" s="1"/>
      <c r="AX225" s="1"/>
      <c r="AY225" s="1"/>
      <c r="AZ225" s="1"/>
      <c r="BA225" s="1"/>
    </row>
    <row r="226" spans="3:53" ht="14.25" hidden="1" customHeight="1">
      <c r="C226" s="1"/>
      <c r="D226" s="1"/>
      <c r="E226" s="1"/>
      <c r="F226" s="1"/>
      <c r="G226" s="1"/>
      <c r="H226" s="1"/>
      <c r="I226" s="1"/>
      <c r="J226" s="1"/>
      <c r="K226" s="1"/>
      <c r="L226" s="1"/>
      <c r="M226" s="1"/>
      <c r="N226" s="1"/>
      <c r="O226" s="1"/>
      <c r="P226" s="1"/>
      <c r="Q226" s="1"/>
      <c r="R226" s="1"/>
      <c r="S226" s="3"/>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5"/>
      <c r="AR226" s="1"/>
      <c r="AS226" s="1"/>
      <c r="AT226" s="1"/>
      <c r="AU226" s="1"/>
      <c r="AV226" s="1"/>
      <c r="AW226" s="1"/>
      <c r="AX226" s="1"/>
      <c r="AY226" s="1"/>
      <c r="AZ226" s="1"/>
      <c r="BA226" s="1"/>
    </row>
    <row r="227" spans="3:53" ht="14.25" hidden="1" customHeight="1">
      <c r="C227" s="1"/>
      <c r="D227" s="1"/>
      <c r="E227" s="1"/>
      <c r="F227" s="1"/>
      <c r="G227" s="1"/>
      <c r="H227" s="1"/>
      <c r="I227" s="1"/>
      <c r="J227" s="1"/>
      <c r="K227" s="1"/>
      <c r="L227" s="1"/>
      <c r="M227" s="1"/>
      <c r="N227" s="1"/>
      <c r="O227" s="1"/>
      <c r="P227" s="1"/>
      <c r="Q227" s="1"/>
      <c r="R227" s="1"/>
      <c r="S227" s="3"/>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5"/>
      <c r="AR227" s="1"/>
      <c r="AS227" s="1"/>
      <c r="AT227" s="1"/>
      <c r="AU227" s="1"/>
      <c r="AV227" s="1"/>
      <c r="AW227" s="1"/>
      <c r="AX227" s="1"/>
      <c r="AY227" s="1"/>
      <c r="AZ227" s="1"/>
      <c r="BA227" s="1"/>
    </row>
    <row r="228" spans="3:53" ht="14.25" hidden="1" customHeight="1">
      <c r="C228" s="1"/>
      <c r="D228" s="1"/>
      <c r="E228" s="1"/>
      <c r="F228" s="1"/>
      <c r="G228" s="1"/>
      <c r="H228" s="1"/>
      <c r="I228" s="1"/>
      <c r="J228" s="1"/>
      <c r="K228" s="1"/>
      <c r="L228" s="1"/>
      <c r="M228" s="1"/>
      <c r="N228" s="1"/>
      <c r="O228" s="1"/>
      <c r="P228" s="1"/>
      <c r="Q228" s="1"/>
      <c r="R228" s="1"/>
      <c r="S228" s="3"/>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5"/>
      <c r="AR228" s="1"/>
      <c r="AS228" s="1"/>
      <c r="AT228" s="1"/>
      <c r="AU228" s="1"/>
      <c r="AV228" s="1"/>
      <c r="AW228" s="1"/>
      <c r="AX228" s="1"/>
      <c r="AY228" s="1"/>
      <c r="AZ228" s="1"/>
      <c r="BA228" s="1"/>
    </row>
    <row r="229" spans="3:53" ht="14.25" hidden="1" customHeight="1">
      <c r="C229" s="1"/>
      <c r="D229" s="1"/>
      <c r="E229" s="1"/>
      <c r="F229" s="1"/>
      <c r="G229" s="1"/>
      <c r="H229" s="1"/>
      <c r="I229" s="1"/>
      <c r="J229" s="1"/>
      <c r="K229" s="1"/>
      <c r="L229" s="1"/>
      <c r="M229" s="1"/>
      <c r="N229" s="1"/>
      <c r="O229" s="1"/>
      <c r="P229" s="1"/>
      <c r="Q229" s="1"/>
      <c r="R229" s="1"/>
      <c r="S229" s="3"/>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5"/>
      <c r="AR229" s="1"/>
      <c r="AS229" s="1"/>
      <c r="AT229" s="1"/>
      <c r="AU229" s="1"/>
      <c r="AV229" s="1"/>
      <c r="AW229" s="1"/>
      <c r="AX229" s="1"/>
      <c r="AY229" s="1"/>
      <c r="AZ229" s="1"/>
      <c r="BA229" s="1"/>
    </row>
    <row r="230" spans="3:53" ht="14.25" hidden="1" customHeight="1">
      <c r="C230" s="1"/>
      <c r="D230" s="1"/>
      <c r="E230" s="1"/>
      <c r="F230" s="1"/>
      <c r="G230" s="1"/>
      <c r="H230" s="1"/>
      <c r="I230" s="1"/>
      <c r="J230" s="1"/>
      <c r="K230" s="1"/>
      <c r="L230" s="1"/>
      <c r="M230" s="1"/>
      <c r="N230" s="1"/>
      <c r="O230" s="1"/>
      <c r="P230" s="1"/>
      <c r="Q230" s="1"/>
      <c r="R230" s="1"/>
      <c r="S230" s="3"/>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5"/>
      <c r="AR230" s="1"/>
      <c r="AS230" s="1"/>
      <c r="AT230" s="1"/>
      <c r="AU230" s="1"/>
      <c r="AV230" s="1"/>
      <c r="AW230" s="1"/>
      <c r="AX230" s="1"/>
      <c r="AY230" s="1"/>
      <c r="AZ230" s="1"/>
      <c r="BA230" s="1"/>
    </row>
    <row r="231" spans="3:53" ht="14.25" hidden="1" customHeight="1">
      <c r="C231" s="1"/>
      <c r="D231" s="1"/>
      <c r="E231" s="1"/>
      <c r="F231" s="1"/>
      <c r="G231" s="1"/>
      <c r="H231" s="1"/>
      <c r="I231" s="1"/>
      <c r="J231" s="1"/>
      <c r="K231" s="1"/>
      <c r="L231" s="1"/>
      <c r="M231" s="1"/>
      <c r="N231" s="1"/>
      <c r="O231" s="1"/>
      <c r="P231" s="1"/>
      <c r="Q231" s="1"/>
      <c r="R231" s="1"/>
      <c r="S231" s="3"/>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5"/>
      <c r="AR231" s="1"/>
      <c r="AS231" s="1"/>
      <c r="AT231" s="1"/>
      <c r="AU231" s="1"/>
      <c r="AV231" s="1"/>
      <c r="AW231" s="1"/>
      <c r="AX231" s="1"/>
      <c r="AY231" s="1"/>
      <c r="AZ231" s="1"/>
      <c r="BA231" s="1"/>
    </row>
    <row r="232" spans="3:53" ht="14.25" hidden="1" customHeight="1">
      <c r="C232" s="1"/>
      <c r="D232" s="1"/>
      <c r="E232" s="1"/>
      <c r="F232" s="1"/>
      <c r="G232" s="1"/>
      <c r="H232" s="1"/>
      <c r="I232" s="1"/>
      <c r="J232" s="1"/>
      <c r="K232" s="1"/>
      <c r="L232" s="1"/>
      <c r="M232" s="1"/>
      <c r="N232" s="1"/>
      <c r="O232" s="1"/>
      <c r="P232" s="1"/>
      <c r="Q232" s="1"/>
      <c r="R232" s="1"/>
      <c r="S232" s="3"/>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5"/>
      <c r="AR232" s="1"/>
      <c r="AS232" s="1"/>
      <c r="AT232" s="1"/>
      <c r="AU232" s="1"/>
      <c r="AV232" s="1"/>
      <c r="AW232" s="1"/>
      <c r="AX232" s="1"/>
      <c r="AY232" s="1"/>
      <c r="AZ232" s="1"/>
      <c r="BA232" s="1"/>
    </row>
    <row r="233" spans="3:53" ht="14.25" hidden="1" customHeight="1">
      <c r="C233" s="1"/>
      <c r="D233" s="1"/>
      <c r="E233" s="1"/>
      <c r="F233" s="1"/>
      <c r="G233" s="1"/>
      <c r="H233" s="1"/>
      <c r="I233" s="1"/>
      <c r="J233" s="1"/>
      <c r="K233" s="1"/>
      <c r="L233" s="1"/>
      <c r="M233" s="1"/>
      <c r="N233" s="1"/>
      <c r="O233" s="1"/>
      <c r="P233" s="1"/>
      <c r="Q233" s="1"/>
      <c r="R233" s="1"/>
      <c r="S233" s="3"/>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5"/>
      <c r="AR233" s="1"/>
      <c r="AS233" s="1"/>
      <c r="AT233" s="1"/>
      <c r="AU233" s="1"/>
      <c r="AV233" s="1"/>
      <c r="AW233" s="1"/>
      <c r="AX233" s="1"/>
      <c r="AY233" s="1"/>
      <c r="AZ233" s="1"/>
      <c r="BA233" s="1"/>
    </row>
    <row r="234" spans="3:53" ht="14.25" hidden="1" customHeight="1">
      <c r="C234" s="1"/>
      <c r="D234" s="1"/>
      <c r="E234" s="1"/>
      <c r="F234" s="1"/>
      <c r="G234" s="1"/>
      <c r="H234" s="1"/>
      <c r="I234" s="1"/>
      <c r="J234" s="1"/>
      <c r="K234" s="1"/>
      <c r="L234" s="1"/>
      <c r="M234" s="1"/>
      <c r="N234" s="1"/>
      <c r="O234" s="1"/>
      <c r="P234" s="1"/>
      <c r="Q234" s="1"/>
      <c r="R234" s="1"/>
      <c r="S234" s="3"/>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5"/>
      <c r="AR234" s="1"/>
      <c r="AS234" s="1"/>
      <c r="AT234" s="1"/>
      <c r="AU234" s="1"/>
      <c r="AV234" s="1"/>
      <c r="AW234" s="1"/>
      <c r="AX234" s="1"/>
      <c r="AY234" s="1"/>
      <c r="AZ234" s="1"/>
      <c r="BA234" s="1"/>
    </row>
    <row r="235" spans="3:53" ht="14.25" hidden="1" customHeight="1">
      <c r="C235" s="1"/>
      <c r="D235" s="1"/>
      <c r="E235" s="1"/>
      <c r="F235" s="1"/>
      <c r="G235" s="1"/>
      <c r="H235" s="1"/>
      <c r="I235" s="1"/>
      <c r="J235" s="1"/>
      <c r="K235" s="1"/>
      <c r="L235" s="1"/>
      <c r="M235" s="1"/>
      <c r="N235" s="1"/>
      <c r="O235" s="1"/>
      <c r="P235" s="1"/>
      <c r="Q235" s="1"/>
      <c r="R235" s="1"/>
      <c r="S235" s="3"/>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5"/>
      <c r="AR235" s="1"/>
      <c r="AS235" s="1"/>
      <c r="AT235" s="1"/>
      <c r="AU235" s="1"/>
      <c r="AV235" s="1"/>
      <c r="AW235" s="1"/>
      <c r="AX235" s="1"/>
      <c r="AY235" s="1"/>
      <c r="AZ235" s="1"/>
      <c r="BA235" s="1"/>
    </row>
    <row r="236" spans="3:53" ht="14.25" hidden="1" customHeight="1">
      <c r="C236" s="1"/>
      <c r="D236" s="1"/>
      <c r="E236" s="1"/>
      <c r="F236" s="1"/>
      <c r="G236" s="1"/>
      <c r="H236" s="1"/>
      <c r="I236" s="1"/>
      <c r="J236" s="1"/>
      <c r="K236" s="1"/>
      <c r="L236" s="1"/>
      <c r="M236" s="1"/>
      <c r="N236" s="1"/>
      <c r="O236" s="1"/>
      <c r="P236" s="1"/>
      <c r="Q236" s="1"/>
      <c r="R236" s="1"/>
      <c r="S236" s="3"/>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5"/>
      <c r="AR236" s="1"/>
      <c r="AS236" s="1"/>
      <c r="AT236" s="1"/>
      <c r="AU236" s="1"/>
      <c r="AV236" s="1"/>
      <c r="AW236" s="1"/>
      <c r="AX236" s="1"/>
      <c r="AY236" s="1"/>
      <c r="AZ236" s="1"/>
      <c r="BA236" s="1"/>
    </row>
    <row r="237" spans="3:53" ht="14.25" hidden="1" customHeight="1">
      <c r="C237" s="1"/>
      <c r="D237" s="1"/>
      <c r="E237" s="1"/>
      <c r="F237" s="1"/>
      <c r="G237" s="1"/>
      <c r="H237" s="1"/>
      <c r="I237" s="1"/>
      <c r="J237" s="1"/>
      <c r="K237" s="1"/>
      <c r="L237" s="1"/>
      <c r="M237" s="1"/>
      <c r="N237" s="1"/>
      <c r="O237" s="1"/>
      <c r="P237" s="1"/>
      <c r="Q237" s="1"/>
      <c r="R237" s="1"/>
      <c r="S237" s="3"/>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5"/>
      <c r="AR237" s="1"/>
      <c r="AS237" s="1"/>
      <c r="AT237" s="1"/>
      <c r="AU237" s="1"/>
      <c r="AV237" s="1"/>
      <c r="AW237" s="1"/>
      <c r="AX237" s="1"/>
      <c r="AY237" s="1"/>
      <c r="AZ237" s="1"/>
      <c r="BA237" s="1"/>
    </row>
    <row r="238" spans="3:53" ht="14.25" hidden="1" customHeight="1">
      <c r="C238" s="1"/>
      <c r="D238" s="1"/>
      <c r="E238" s="1"/>
      <c r="F238" s="1"/>
      <c r="G238" s="1"/>
      <c r="H238" s="1"/>
      <c r="I238" s="1"/>
      <c r="J238" s="1"/>
      <c r="K238" s="1"/>
      <c r="L238" s="1"/>
      <c r="M238" s="1"/>
      <c r="N238" s="1"/>
      <c r="O238" s="1"/>
      <c r="P238" s="1"/>
      <c r="Q238" s="1"/>
      <c r="R238" s="1"/>
      <c r="S238" s="3"/>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5"/>
      <c r="AR238" s="1"/>
      <c r="AS238" s="1"/>
      <c r="AT238" s="1"/>
      <c r="AU238" s="1"/>
      <c r="AV238" s="1"/>
      <c r="AW238" s="1"/>
      <c r="AX238" s="1"/>
      <c r="AY238" s="1"/>
      <c r="AZ238" s="1"/>
      <c r="BA238" s="1"/>
    </row>
    <row r="239" spans="3:53" ht="14.25" hidden="1" customHeight="1">
      <c r="C239" s="1"/>
      <c r="D239" s="1"/>
      <c r="E239" s="1"/>
      <c r="F239" s="1"/>
      <c r="G239" s="1"/>
      <c r="H239" s="1"/>
      <c r="I239" s="1"/>
      <c r="J239" s="1"/>
      <c r="K239" s="1"/>
      <c r="L239" s="1"/>
      <c r="M239" s="1"/>
      <c r="N239" s="1"/>
      <c r="O239" s="1"/>
      <c r="P239" s="1"/>
      <c r="Q239" s="1"/>
      <c r="R239" s="1"/>
      <c r="S239" s="3"/>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5"/>
      <c r="AR239" s="1"/>
      <c r="AS239" s="1"/>
      <c r="AT239" s="1"/>
      <c r="AU239" s="1"/>
      <c r="AV239" s="1"/>
      <c r="AW239" s="1"/>
      <c r="AX239" s="1"/>
      <c r="AY239" s="1"/>
      <c r="AZ239" s="1"/>
      <c r="BA239" s="1"/>
    </row>
    <row r="240" spans="3:53" ht="14.25" hidden="1" customHeight="1">
      <c r="C240" s="1"/>
      <c r="D240" s="1"/>
      <c r="E240" s="1"/>
      <c r="F240" s="1"/>
      <c r="G240" s="1"/>
      <c r="H240" s="1"/>
      <c r="I240" s="1"/>
      <c r="J240" s="1"/>
      <c r="K240" s="1"/>
      <c r="L240" s="1"/>
      <c r="M240" s="1"/>
      <c r="N240" s="1"/>
      <c r="O240" s="1"/>
      <c r="P240" s="1"/>
      <c r="Q240" s="1"/>
      <c r="R240" s="1"/>
      <c r="S240" s="3"/>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5"/>
      <c r="AR240" s="1"/>
      <c r="AS240" s="1"/>
      <c r="AT240" s="1"/>
      <c r="AU240" s="1"/>
      <c r="AV240" s="1"/>
      <c r="AW240" s="1"/>
      <c r="AX240" s="1"/>
      <c r="AY240" s="1"/>
      <c r="AZ240" s="1"/>
      <c r="BA240" s="1"/>
    </row>
    <row r="241" spans="3:53" ht="14.25" hidden="1" customHeight="1">
      <c r="C241" s="1"/>
      <c r="D241" s="1"/>
      <c r="E241" s="1"/>
      <c r="F241" s="1"/>
      <c r="G241" s="1"/>
      <c r="H241" s="1"/>
      <c r="I241" s="1"/>
      <c r="J241" s="1"/>
      <c r="K241" s="1"/>
      <c r="L241" s="1"/>
      <c r="M241" s="1"/>
      <c r="N241" s="1"/>
      <c r="O241" s="1"/>
      <c r="P241" s="1"/>
      <c r="Q241" s="1"/>
      <c r="R241" s="1"/>
      <c r="S241" s="3"/>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5"/>
      <c r="AR241" s="1"/>
      <c r="AS241" s="1"/>
      <c r="AT241" s="1"/>
      <c r="AU241" s="1"/>
      <c r="AV241" s="1"/>
      <c r="AW241" s="1"/>
      <c r="AX241" s="1"/>
      <c r="AY241" s="1"/>
      <c r="AZ241" s="1"/>
      <c r="BA241" s="1"/>
    </row>
    <row r="242" spans="3:53" ht="14.25" hidden="1" customHeight="1">
      <c r="C242" s="1"/>
      <c r="D242" s="1"/>
      <c r="E242" s="1"/>
      <c r="F242" s="1"/>
      <c r="G242" s="1"/>
      <c r="H242" s="1"/>
      <c r="I242" s="1"/>
      <c r="J242" s="1"/>
      <c r="K242" s="1"/>
      <c r="L242" s="1"/>
      <c r="M242" s="1"/>
      <c r="N242" s="1"/>
      <c r="O242" s="1"/>
      <c r="P242" s="1"/>
      <c r="Q242" s="1"/>
      <c r="R242" s="1"/>
      <c r="S242" s="3"/>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5"/>
      <c r="AR242" s="1"/>
      <c r="AS242" s="1"/>
      <c r="AT242" s="1"/>
      <c r="AU242" s="1"/>
      <c r="AV242" s="1"/>
      <c r="AW242" s="1"/>
      <c r="AX242" s="1"/>
      <c r="AY242" s="1"/>
      <c r="AZ242" s="1"/>
      <c r="BA242" s="1"/>
    </row>
    <row r="243" spans="3:53" ht="14.25" hidden="1" customHeight="1">
      <c r="C243" s="1"/>
      <c r="D243" s="1"/>
      <c r="E243" s="1"/>
      <c r="F243" s="1"/>
      <c r="G243" s="1"/>
      <c r="H243" s="1"/>
      <c r="I243" s="1"/>
      <c r="J243" s="1"/>
      <c r="K243" s="1"/>
      <c r="L243" s="1"/>
      <c r="M243" s="1"/>
      <c r="N243" s="1"/>
      <c r="O243" s="1"/>
      <c r="P243" s="1"/>
      <c r="Q243" s="1"/>
      <c r="R243" s="1"/>
      <c r="S243" s="3"/>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5"/>
      <c r="AR243" s="1"/>
      <c r="AS243" s="1"/>
      <c r="AT243" s="1"/>
      <c r="AU243" s="1"/>
      <c r="AV243" s="1"/>
      <c r="AW243" s="1"/>
      <c r="AX243" s="1"/>
      <c r="AY243" s="1"/>
      <c r="AZ243" s="1"/>
      <c r="BA243" s="1"/>
    </row>
    <row r="244" spans="3:53" ht="14.25" hidden="1" customHeight="1">
      <c r="C244" s="1"/>
      <c r="D244" s="1"/>
      <c r="E244" s="1"/>
      <c r="F244" s="1"/>
      <c r="G244" s="1"/>
      <c r="H244" s="1"/>
      <c r="I244" s="1"/>
      <c r="J244" s="1"/>
      <c r="K244" s="1"/>
      <c r="L244" s="1"/>
      <c r="M244" s="1"/>
      <c r="N244" s="1"/>
      <c r="O244" s="1"/>
      <c r="P244" s="1"/>
      <c r="Q244" s="1"/>
      <c r="R244" s="1"/>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5"/>
      <c r="AR244" s="1"/>
      <c r="AS244" s="1"/>
      <c r="AT244" s="1"/>
      <c r="AU244" s="1"/>
      <c r="AV244" s="1"/>
      <c r="AW244" s="1"/>
      <c r="AX244" s="1"/>
      <c r="AY244" s="1"/>
      <c r="AZ244" s="1"/>
      <c r="BA244" s="1"/>
    </row>
    <row r="245" spans="3:53" ht="14.25" hidden="1" customHeight="1">
      <c r="C245" s="1"/>
      <c r="D245" s="1"/>
      <c r="E245" s="1"/>
      <c r="F245" s="1"/>
      <c r="G245" s="1"/>
      <c r="H245" s="1"/>
      <c r="I245" s="1"/>
      <c r="J245" s="1"/>
      <c r="K245" s="1"/>
      <c r="L245" s="1"/>
      <c r="M245" s="1"/>
      <c r="N245" s="1"/>
      <c r="O245" s="1"/>
      <c r="P245" s="1"/>
      <c r="Q245" s="1"/>
      <c r="R245" s="1"/>
      <c r="S245" s="3"/>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5"/>
      <c r="AR245" s="1"/>
      <c r="AS245" s="1"/>
      <c r="AT245" s="1"/>
      <c r="AU245" s="1"/>
      <c r="AV245" s="1"/>
      <c r="AW245" s="1"/>
      <c r="AX245" s="1"/>
      <c r="AY245" s="1"/>
      <c r="AZ245" s="1"/>
      <c r="BA245" s="1"/>
    </row>
    <row r="246" spans="3:53" ht="14.25" hidden="1" customHeight="1">
      <c r="C246" s="1"/>
      <c r="D246" s="1"/>
      <c r="E246" s="1"/>
      <c r="F246" s="1"/>
      <c r="G246" s="1"/>
      <c r="H246" s="1"/>
      <c r="I246" s="1"/>
      <c r="J246" s="1"/>
      <c r="K246" s="1"/>
      <c r="L246" s="1"/>
      <c r="M246" s="1"/>
      <c r="N246" s="1"/>
      <c r="O246" s="1"/>
      <c r="P246" s="1"/>
      <c r="Q246" s="1"/>
      <c r="R246" s="1"/>
      <c r="S246" s="3"/>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5"/>
      <c r="AR246" s="1"/>
      <c r="AS246" s="1"/>
      <c r="AT246" s="1"/>
      <c r="AU246" s="1"/>
      <c r="AV246" s="1"/>
      <c r="AW246" s="1"/>
      <c r="AX246" s="1"/>
      <c r="AY246" s="1"/>
      <c r="AZ246" s="1"/>
      <c r="BA246" s="1"/>
    </row>
    <row r="247" spans="3:53" ht="14.25" hidden="1" customHeight="1">
      <c r="C247" s="1"/>
      <c r="D247" s="1"/>
      <c r="E247" s="1"/>
      <c r="F247" s="1"/>
      <c r="G247" s="1"/>
      <c r="H247" s="1"/>
      <c r="I247" s="1"/>
      <c r="J247" s="1"/>
      <c r="K247" s="1"/>
      <c r="L247" s="1"/>
      <c r="M247" s="1"/>
      <c r="N247" s="1"/>
      <c r="O247" s="1"/>
      <c r="P247" s="1"/>
      <c r="Q247" s="1"/>
      <c r="R247" s="1"/>
      <c r="S247" s="3"/>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5"/>
      <c r="AR247" s="1"/>
      <c r="AS247" s="1"/>
      <c r="AT247" s="1"/>
      <c r="AU247" s="1"/>
      <c r="AV247" s="1"/>
      <c r="AW247" s="1"/>
      <c r="AX247" s="1"/>
      <c r="AY247" s="1"/>
      <c r="AZ247" s="1"/>
      <c r="BA247" s="1"/>
    </row>
    <row r="248" spans="3:53" ht="14.25" hidden="1" customHeight="1">
      <c r="C248" s="1"/>
      <c r="D248" s="1"/>
      <c r="E248" s="1"/>
      <c r="F248" s="1"/>
      <c r="G248" s="1"/>
      <c r="H248" s="1"/>
      <c r="I248" s="1"/>
      <c r="J248" s="1"/>
      <c r="K248" s="1"/>
      <c r="L248" s="1"/>
      <c r="M248" s="1"/>
      <c r="N248" s="1"/>
      <c r="O248" s="1"/>
      <c r="P248" s="1"/>
      <c r="Q248" s="1"/>
      <c r="R248" s="1"/>
      <c r="S248" s="3"/>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5"/>
      <c r="AR248" s="1"/>
      <c r="AS248" s="1"/>
      <c r="AT248" s="1"/>
      <c r="AU248" s="1"/>
      <c r="AV248" s="1"/>
      <c r="AW248" s="1"/>
      <c r="AX248" s="1"/>
      <c r="AY248" s="1"/>
      <c r="AZ248" s="1"/>
      <c r="BA248" s="1"/>
    </row>
    <row r="249" spans="3:53" ht="14.25" hidden="1" customHeight="1">
      <c r="C249" s="1"/>
      <c r="D249" s="1"/>
      <c r="E249" s="1"/>
      <c r="F249" s="1"/>
      <c r="G249" s="1"/>
      <c r="H249" s="1"/>
      <c r="I249" s="1"/>
      <c r="J249" s="1"/>
      <c r="K249" s="1"/>
      <c r="L249" s="1"/>
      <c r="M249" s="1"/>
      <c r="N249" s="1"/>
      <c r="O249" s="1"/>
      <c r="P249" s="1"/>
      <c r="Q249" s="1"/>
      <c r="R249" s="1"/>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5"/>
      <c r="AR249" s="1"/>
      <c r="AS249" s="1"/>
      <c r="AT249" s="1"/>
      <c r="AU249" s="1"/>
      <c r="AV249" s="1"/>
      <c r="AW249" s="1"/>
      <c r="AX249" s="1"/>
      <c r="AY249" s="1"/>
      <c r="AZ249" s="1"/>
      <c r="BA249" s="1"/>
    </row>
    <row r="250" spans="3:53" ht="14.25" hidden="1" customHeight="1">
      <c r="C250" s="1"/>
      <c r="D250" s="1"/>
      <c r="E250" s="1"/>
      <c r="F250" s="1"/>
      <c r="G250" s="1"/>
      <c r="H250" s="1"/>
      <c r="I250" s="1"/>
      <c r="J250" s="1"/>
      <c r="K250" s="1"/>
      <c r="L250" s="1"/>
      <c r="M250" s="1"/>
      <c r="N250" s="1"/>
      <c r="O250" s="1"/>
      <c r="P250" s="1"/>
      <c r="Q250" s="1"/>
      <c r="R250" s="1"/>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5"/>
      <c r="AR250" s="1"/>
      <c r="AS250" s="1"/>
      <c r="AT250" s="1"/>
      <c r="AU250" s="1"/>
      <c r="AV250" s="1"/>
      <c r="AW250" s="1"/>
      <c r="AX250" s="1"/>
      <c r="AY250" s="1"/>
      <c r="AZ250" s="1"/>
      <c r="BA250" s="1"/>
    </row>
    <row r="251" spans="3:53" ht="14.25" hidden="1" customHeight="1">
      <c r="C251" s="1"/>
      <c r="D251" s="1"/>
      <c r="E251" s="1"/>
      <c r="F251" s="1"/>
      <c r="G251" s="1"/>
      <c r="H251" s="1"/>
      <c r="I251" s="1"/>
      <c r="J251" s="1"/>
      <c r="K251" s="1"/>
      <c r="L251" s="1"/>
      <c r="M251" s="1"/>
      <c r="N251" s="1"/>
      <c r="O251" s="1"/>
      <c r="P251" s="1"/>
      <c r="Q251" s="1"/>
      <c r="R251" s="1"/>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5"/>
      <c r="AR251" s="1"/>
      <c r="AS251" s="1"/>
      <c r="AT251" s="1"/>
      <c r="AU251" s="1"/>
      <c r="AV251" s="1"/>
      <c r="AW251" s="1"/>
      <c r="AX251" s="1"/>
      <c r="AY251" s="1"/>
      <c r="AZ251" s="1"/>
      <c r="BA251" s="1"/>
    </row>
    <row r="252" spans="3:53" ht="14.25" hidden="1" customHeight="1">
      <c r="C252" s="1"/>
      <c r="D252" s="1"/>
      <c r="E252" s="1"/>
      <c r="F252" s="1"/>
      <c r="G252" s="1"/>
      <c r="H252" s="1"/>
      <c r="I252" s="1"/>
      <c r="J252" s="1"/>
      <c r="K252" s="1"/>
      <c r="L252" s="1"/>
      <c r="M252" s="1"/>
      <c r="N252" s="1"/>
      <c r="O252" s="1"/>
      <c r="P252" s="1"/>
      <c r="Q252" s="1"/>
      <c r="R252" s="1"/>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5"/>
      <c r="AR252" s="1"/>
      <c r="AS252" s="1"/>
      <c r="AT252" s="1"/>
      <c r="AU252" s="1"/>
      <c r="AV252" s="1"/>
      <c r="AW252" s="1"/>
      <c r="AX252" s="1"/>
      <c r="AY252" s="1"/>
      <c r="AZ252" s="1"/>
      <c r="BA252" s="1"/>
    </row>
    <row r="253" spans="3:53" ht="14.25" hidden="1" customHeight="1">
      <c r="C253" s="1"/>
      <c r="D253" s="1"/>
      <c r="E253" s="1"/>
      <c r="F253" s="1"/>
      <c r="G253" s="1"/>
      <c r="H253" s="1"/>
      <c r="I253" s="1"/>
      <c r="J253" s="1"/>
      <c r="K253" s="1"/>
      <c r="L253" s="1"/>
      <c r="M253" s="1"/>
      <c r="N253" s="1"/>
      <c r="O253" s="1"/>
      <c r="P253" s="1"/>
      <c r="Q253" s="1"/>
      <c r="R253" s="1"/>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5"/>
      <c r="AR253" s="1"/>
      <c r="AS253" s="1"/>
      <c r="AT253" s="1"/>
      <c r="AU253" s="1"/>
      <c r="AV253" s="1"/>
      <c r="AW253" s="1"/>
      <c r="AX253" s="1"/>
      <c r="AY253" s="1"/>
      <c r="AZ253" s="1"/>
      <c r="BA253" s="1"/>
    </row>
    <row r="254" spans="3:53" ht="14.25" hidden="1" customHeight="1">
      <c r="C254" s="1"/>
      <c r="D254" s="1"/>
      <c r="E254" s="1"/>
      <c r="F254" s="1"/>
      <c r="G254" s="1"/>
      <c r="H254" s="1"/>
      <c r="I254" s="1"/>
      <c r="J254" s="1"/>
      <c r="K254" s="1"/>
      <c r="L254" s="1"/>
      <c r="M254" s="1"/>
      <c r="N254" s="1"/>
      <c r="O254" s="1"/>
      <c r="P254" s="1"/>
      <c r="Q254" s="1"/>
      <c r="R254" s="1"/>
      <c r="S254" s="3"/>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5"/>
      <c r="AR254" s="1"/>
      <c r="AS254" s="1"/>
      <c r="AT254" s="1"/>
      <c r="AU254" s="1"/>
      <c r="AV254" s="1"/>
      <c r="AW254" s="1"/>
      <c r="AX254" s="1"/>
      <c r="AY254" s="1"/>
      <c r="AZ254" s="1"/>
      <c r="BA254" s="1"/>
    </row>
    <row r="255" spans="3:53" ht="14.25" hidden="1" customHeight="1">
      <c r="C255" s="1"/>
      <c r="D255" s="1"/>
      <c r="E255" s="1"/>
      <c r="F255" s="1"/>
      <c r="G255" s="1"/>
      <c r="H255" s="1"/>
      <c r="I255" s="1"/>
      <c r="J255" s="1"/>
      <c r="K255" s="1"/>
      <c r="L255" s="1"/>
      <c r="M255" s="1"/>
      <c r="N255" s="1"/>
      <c r="O255" s="1"/>
      <c r="P255" s="1"/>
      <c r="Q255" s="1"/>
      <c r="R255" s="1"/>
      <c r="S255" s="3"/>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5"/>
      <c r="AR255" s="1"/>
      <c r="AS255" s="1"/>
      <c r="AT255" s="1"/>
      <c r="AU255" s="1"/>
      <c r="AV255" s="1"/>
      <c r="AW255" s="1"/>
      <c r="AX255" s="1"/>
      <c r="AY255" s="1"/>
      <c r="AZ255" s="1"/>
      <c r="BA255" s="1"/>
    </row>
    <row r="256" spans="3:53" ht="14.25" hidden="1" customHeight="1">
      <c r="C256" s="1"/>
      <c r="D256" s="1"/>
      <c r="E256" s="1"/>
      <c r="F256" s="1"/>
      <c r="G256" s="1"/>
      <c r="H256" s="1"/>
      <c r="I256" s="1"/>
      <c r="J256" s="1"/>
      <c r="K256" s="1"/>
      <c r="L256" s="1"/>
      <c r="M256" s="1"/>
      <c r="N256" s="1"/>
      <c r="O256" s="1"/>
      <c r="P256" s="1"/>
      <c r="Q256" s="1"/>
      <c r="R256" s="1"/>
      <c r="S256" s="3"/>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5"/>
      <c r="AR256" s="1"/>
      <c r="AS256" s="1"/>
      <c r="AT256" s="1"/>
      <c r="AU256" s="1"/>
      <c r="AV256" s="1"/>
      <c r="AW256" s="1"/>
      <c r="AX256" s="1"/>
      <c r="AY256" s="1"/>
      <c r="AZ256" s="1"/>
      <c r="BA256" s="1"/>
    </row>
    <row r="257" spans="3:53" ht="14.25" hidden="1" customHeight="1">
      <c r="C257" s="1"/>
      <c r="D257" s="1"/>
      <c r="E257" s="1"/>
      <c r="F257" s="1"/>
      <c r="G257" s="1"/>
      <c r="H257" s="1"/>
      <c r="I257" s="1"/>
      <c r="J257" s="1"/>
      <c r="K257" s="1"/>
      <c r="L257" s="1"/>
      <c r="M257" s="1"/>
      <c r="N257" s="1"/>
      <c r="O257" s="1"/>
      <c r="P257" s="1"/>
      <c r="Q257" s="1"/>
      <c r="R257" s="1"/>
      <c r="S257" s="3"/>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5"/>
      <c r="AR257" s="1"/>
      <c r="AS257" s="1"/>
      <c r="AT257" s="1"/>
      <c r="AU257" s="1"/>
      <c r="AV257" s="1"/>
      <c r="AW257" s="1"/>
      <c r="AX257" s="1"/>
      <c r="AY257" s="1"/>
      <c r="AZ257" s="1"/>
      <c r="BA257" s="1"/>
    </row>
    <row r="258" spans="3:53" ht="14.25" hidden="1" customHeight="1">
      <c r="C258" s="1"/>
      <c r="D258" s="1"/>
      <c r="E258" s="1"/>
      <c r="F258" s="1"/>
      <c r="G258" s="1"/>
      <c r="H258" s="1"/>
      <c r="I258" s="1"/>
      <c r="J258" s="1"/>
      <c r="K258" s="1"/>
      <c r="L258" s="1"/>
      <c r="M258" s="1"/>
      <c r="N258" s="1"/>
      <c r="O258" s="1"/>
      <c r="P258" s="1"/>
      <c r="Q258" s="1"/>
      <c r="R258" s="1"/>
      <c r="S258" s="3"/>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5"/>
      <c r="AR258" s="1"/>
      <c r="AS258" s="1"/>
      <c r="AT258" s="1"/>
      <c r="AU258" s="1"/>
      <c r="AV258" s="1"/>
      <c r="AW258" s="1"/>
      <c r="AX258" s="1"/>
      <c r="AY258" s="1"/>
      <c r="AZ258" s="1"/>
      <c r="BA258" s="1"/>
    </row>
    <row r="259" spans="3:53" ht="14.25" hidden="1" customHeight="1">
      <c r="C259" s="1"/>
      <c r="D259" s="1"/>
      <c r="E259" s="1"/>
      <c r="F259" s="1"/>
      <c r="G259" s="1"/>
      <c r="H259" s="1"/>
      <c r="I259" s="1"/>
      <c r="J259" s="1"/>
      <c r="K259" s="1"/>
      <c r="L259" s="1"/>
      <c r="M259" s="1"/>
      <c r="N259" s="1"/>
      <c r="O259" s="1"/>
      <c r="P259" s="1"/>
      <c r="Q259" s="1"/>
      <c r="R259" s="1"/>
      <c r="S259" s="3"/>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5"/>
      <c r="AR259" s="1"/>
      <c r="AS259" s="1"/>
      <c r="AT259" s="1"/>
      <c r="AU259" s="1"/>
      <c r="AV259" s="1"/>
      <c r="AW259" s="1"/>
      <c r="AX259" s="1"/>
      <c r="AY259" s="1"/>
      <c r="AZ259" s="1"/>
      <c r="BA259" s="1"/>
    </row>
    <row r="260" spans="3:53" ht="14.25" hidden="1" customHeight="1">
      <c r="C260" s="1"/>
      <c r="D260" s="1"/>
      <c r="E260" s="1"/>
      <c r="F260" s="1"/>
      <c r="G260" s="1"/>
      <c r="H260" s="1"/>
      <c r="I260" s="1"/>
      <c r="J260" s="1"/>
      <c r="K260" s="1"/>
      <c r="L260" s="1"/>
      <c r="M260" s="1"/>
      <c r="N260" s="1"/>
      <c r="O260" s="1"/>
      <c r="P260" s="1"/>
      <c r="Q260" s="1"/>
      <c r="R260" s="1"/>
      <c r="S260" s="3"/>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5"/>
      <c r="AR260" s="1"/>
      <c r="AS260" s="1"/>
      <c r="AT260" s="1"/>
      <c r="AU260" s="1"/>
      <c r="AV260" s="1"/>
      <c r="AW260" s="1"/>
      <c r="AX260" s="1"/>
      <c r="AY260" s="1"/>
      <c r="AZ260" s="1"/>
      <c r="BA260" s="1"/>
    </row>
    <row r="261" spans="3:53" ht="14.25" hidden="1" customHeight="1">
      <c r="C261" s="1"/>
      <c r="D261" s="1"/>
      <c r="E261" s="1"/>
      <c r="F261" s="1"/>
      <c r="G261" s="1"/>
      <c r="H261" s="1"/>
      <c r="I261" s="1"/>
      <c r="J261" s="1"/>
      <c r="K261" s="1"/>
      <c r="L261" s="1"/>
      <c r="M261" s="1"/>
      <c r="N261" s="1"/>
      <c r="O261" s="1"/>
      <c r="P261" s="1"/>
      <c r="Q261" s="1"/>
      <c r="R261" s="1"/>
      <c r="S261" s="3"/>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5"/>
      <c r="AR261" s="1"/>
      <c r="AS261" s="1"/>
      <c r="AT261" s="1"/>
      <c r="AU261" s="1"/>
      <c r="AV261" s="1"/>
      <c r="AW261" s="1"/>
      <c r="AX261" s="1"/>
      <c r="AY261" s="1"/>
      <c r="AZ261" s="1"/>
      <c r="BA261" s="1"/>
    </row>
    <row r="262" spans="3:53" ht="14.25" hidden="1" customHeight="1">
      <c r="C262" s="1"/>
      <c r="D262" s="1"/>
      <c r="E262" s="1"/>
      <c r="F262" s="1"/>
      <c r="G262" s="1"/>
      <c r="H262" s="1"/>
      <c r="I262" s="1"/>
      <c r="J262" s="1"/>
      <c r="K262" s="1"/>
      <c r="L262" s="1"/>
      <c r="M262" s="1"/>
      <c r="N262" s="1"/>
      <c r="O262" s="1"/>
      <c r="P262" s="1"/>
      <c r="Q262" s="1"/>
      <c r="R262" s="1"/>
      <c r="S262" s="3"/>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5"/>
      <c r="AR262" s="1"/>
      <c r="AS262" s="1"/>
      <c r="AT262" s="1"/>
      <c r="AU262" s="1"/>
      <c r="AV262" s="1"/>
      <c r="AW262" s="1"/>
      <c r="AX262" s="1"/>
      <c r="AY262" s="1"/>
      <c r="AZ262" s="1"/>
      <c r="BA262" s="1"/>
    </row>
    <row r="263" spans="3:53" ht="14.25" hidden="1" customHeight="1">
      <c r="C263" s="1"/>
      <c r="D263" s="1"/>
      <c r="E263" s="1"/>
      <c r="F263" s="1"/>
      <c r="G263" s="1"/>
      <c r="H263" s="1"/>
      <c r="I263" s="1"/>
      <c r="J263" s="1"/>
      <c r="K263" s="1"/>
      <c r="L263" s="1"/>
      <c r="M263" s="1"/>
      <c r="N263" s="1"/>
      <c r="O263" s="1"/>
      <c r="P263" s="1"/>
      <c r="Q263" s="1"/>
      <c r="R263" s="1"/>
      <c r="S263" s="3"/>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5"/>
      <c r="AR263" s="1"/>
      <c r="AS263" s="1"/>
      <c r="AT263" s="1"/>
      <c r="AU263" s="1"/>
      <c r="AV263" s="1"/>
      <c r="AW263" s="1"/>
      <c r="AX263" s="1"/>
      <c r="AY263" s="1"/>
      <c r="AZ263" s="1"/>
      <c r="BA263" s="1"/>
    </row>
    <row r="264" spans="3:53" ht="14.25" hidden="1" customHeight="1">
      <c r="C264" s="1"/>
      <c r="D264" s="1"/>
      <c r="E264" s="1"/>
      <c r="F264" s="1"/>
      <c r="G264" s="1"/>
      <c r="H264" s="1"/>
      <c r="I264" s="1"/>
      <c r="J264" s="1"/>
      <c r="K264" s="1"/>
      <c r="L264" s="1"/>
      <c r="M264" s="1"/>
      <c r="N264" s="1"/>
      <c r="O264" s="1"/>
      <c r="P264" s="1"/>
      <c r="Q264" s="1"/>
      <c r="R264" s="1"/>
      <c r="S264" s="3"/>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5"/>
      <c r="AR264" s="1"/>
      <c r="AS264" s="1"/>
      <c r="AT264" s="1"/>
      <c r="AU264" s="1"/>
      <c r="AV264" s="1"/>
      <c r="AW264" s="1"/>
      <c r="AX264" s="1"/>
      <c r="AY264" s="1"/>
      <c r="AZ264" s="1"/>
      <c r="BA264" s="1"/>
    </row>
    <row r="265" spans="3:53" ht="14.25" hidden="1" customHeight="1">
      <c r="C265" s="1"/>
      <c r="D265" s="1"/>
      <c r="E265" s="1"/>
      <c r="F265" s="1"/>
      <c r="G265" s="1"/>
      <c r="H265" s="1"/>
      <c r="I265" s="1"/>
      <c r="J265" s="1"/>
      <c r="K265" s="1"/>
      <c r="L265" s="1"/>
      <c r="M265" s="1"/>
      <c r="N265" s="1"/>
      <c r="O265" s="1"/>
      <c r="P265" s="1"/>
      <c r="Q265" s="1"/>
      <c r="R265" s="1"/>
      <c r="S265" s="3"/>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5"/>
      <c r="AR265" s="1"/>
      <c r="AS265" s="1"/>
      <c r="AT265" s="1"/>
      <c r="AU265" s="1"/>
      <c r="AV265" s="1"/>
      <c r="AW265" s="1"/>
      <c r="AX265" s="1"/>
      <c r="AY265" s="1"/>
      <c r="AZ265" s="1"/>
      <c r="BA265" s="1"/>
    </row>
    <row r="266" spans="3:53" ht="14.25" hidden="1" customHeight="1">
      <c r="C266" s="1"/>
      <c r="D266" s="1"/>
      <c r="E266" s="1"/>
      <c r="F266" s="1"/>
      <c r="G266" s="1"/>
      <c r="H266" s="1"/>
      <c r="I266" s="1"/>
      <c r="J266" s="1"/>
      <c r="K266" s="1"/>
      <c r="L266" s="1"/>
      <c r="M266" s="1"/>
      <c r="N266" s="1"/>
      <c r="O266" s="1"/>
      <c r="P266" s="1"/>
      <c r="Q266" s="1"/>
      <c r="R266" s="1"/>
      <c r="S266" s="3"/>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5"/>
      <c r="AR266" s="1"/>
      <c r="AS266" s="1"/>
      <c r="AT266" s="1"/>
      <c r="AU266" s="1"/>
      <c r="AV266" s="1"/>
      <c r="AW266" s="1"/>
      <c r="AX266" s="1"/>
      <c r="AY266" s="1"/>
      <c r="AZ266" s="1"/>
      <c r="BA266" s="1"/>
    </row>
    <row r="267" spans="3:53" ht="14.25" hidden="1" customHeight="1">
      <c r="C267" s="1"/>
      <c r="D267" s="1"/>
      <c r="E267" s="1"/>
      <c r="F267" s="1"/>
      <c r="G267" s="1"/>
      <c r="H267" s="1"/>
      <c r="I267" s="1"/>
      <c r="J267" s="1"/>
      <c r="K267" s="1"/>
      <c r="L267" s="1"/>
      <c r="M267" s="1"/>
      <c r="N267" s="1"/>
      <c r="O267" s="1"/>
      <c r="P267" s="1"/>
      <c r="Q267" s="1"/>
      <c r="R267" s="1"/>
      <c r="S267" s="3"/>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5"/>
      <c r="AR267" s="1"/>
      <c r="AS267" s="1"/>
      <c r="AT267" s="1"/>
      <c r="AU267" s="1"/>
      <c r="AV267" s="1"/>
      <c r="AW267" s="1"/>
      <c r="AX267" s="1"/>
      <c r="AY267" s="1"/>
      <c r="AZ267" s="1"/>
      <c r="BA267" s="1"/>
    </row>
    <row r="268" spans="3:53" ht="14.25" hidden="1" customHeight="1">
      <c r="C268" s="1"/>
      <c r="D268" s="1"/>
      <c r="E268" s="1"/>
      <c r="F268" s="1"/>
      <c r="G268" s="1"/>
      <c r="H268" s="1"/>
      <c r="I268" s="1"/>
      <c r="J268" s="1"/>
      <c r="K268" s="1"/>
      <c r="L268" s="1"/>
      <c r="M268" s="1"/>
      <c r="N268" s="1"/>
      <c r="O268" s="1"/>
      <c r="P268" s="1"/>
      <c r="Q268" s="1"/>
      <c r="R268" s="1"/>
      <c r="S268" s="3"/>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5"/>
      <c r="AR268" s="1"/>
      <c r="AS268" s="1"/>
      <c r="AT268" s="1"/>
      <c r="AU268" s="1"/>
      <c r="AV268" s="1"/>
      <c r="AW268" s="1"/>
      <c r="AX268" s="1"/>
      <c r="AY268" s="1"/>
      <c r="AZ268" s="1"/>
      <c r="BA268" s="1"/>
    </row>
    <row r="269" spans="3:53" ht="14.25" hidden="1" customHeight="1">
      <c r="C269" s="1"/>
      <c r="D269" s="1"/>
      <c r="E269" s="1"/>
      <c r="F269" s="1"/>
      <c r="G269" s="1"/>
      <c r="H269" s="1"/>
      <c r="I269" s="1"/>
      <c r="J269" s="1"/>
      <c r="K269" s="1"/>
      <c r="L269" s="1"/>
      <c r="M269" s="1"/>
      <c r="N269" s="1"/>
      <c r="O269" s="1"/>
      <c r="P269" s="1"/>
      <c r="Q269" s="1"/>
      <c r="R269" s="1"/>
      <c r="S269" s="3"/>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5"/>
      <c r="AR269" s="1"/>
      <c r="AS269" s="1"/>
      <c r="AT269" s="1"/>
      <c r="AU269" s="1"/>
      <c r="AV269" s="1"/>
      <c r="AW269" s="1"/>
      <c r="AX269" s="1"/>
      <c r="AY269" s="1"/>
      <c r="AZ269" s="1"/>
      <c r="BA269" s="1"/>
    </row>
    <row r="270" spans="3:53" ht="14.25" hidden="1" customHeight="1">
      <c r="C270" s="1"/>
      <c r="D270" s="1"/>
      <c r="E270" s="1"/>
      <c r="F270" s="1"/>
      <c r="G270" s="1"/>
      <c r="H270" s="1"/>
      <c r="I270" s="1"/>
      <c r="J270" s="1"/>
      <c r="K270" s="1"/>
      <c r="L270" s="1"/>
      <c r="M270" s="1"/>
      <c r="N270" s="1"/>
      <c r="O270" s="1"/>
      <c r="P270" s="1"/>
      <c r="Q270" s="1"/>
      <c r="R270" s="1"/>
      <c r="S270" s="3"/>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5"/>
      <c r="AR270" s="1"/>
      <c r="AS270" s="1"/>
      <c r="AT270" s="1"/>
      <c r="AU270" s="1"/>
      <c r="AV270" s="1"/>
      <c r="AW270" s="1"/>
      <c r="AX270" s="1"/>
      <c r="AY270" s="1"/>
      <c r="AZ270" s="1"/>
      <c r="BA270" s="1"/>
    </row>
    <row r="271" spans="3:53" ht="14.25" hidden="1" customHeight="1">
      <c r="C271" s="1"/>
      <c r="D271" s="1"/>
      <c r="E271" s="1"/>
      <c r="F271" s="1"/>
      <c r="G271" s="1"/>
      <c r="H271" s="1"/>
      <c r="I271" s="1"/>
      <c r="J271" s="1"/>
      <c r="K271" s="1"/>
      <c r="L271" s="1"/>
      <c r="M271" s="1"/>
      <c r="N271" s="1"/>
      <c r="O271" s="1"/>
      <c r="P271" s="1"/>
      <c r="Q271" s="1"/>
      <c r="R271" s="1"/>
      <c r="S271" s="3"/>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5"/>
      <c r="AR271" s="1"/>
      <c r="AS271" s="1"/>
      <c r="AT271" s="1"/>
      <c r="AU271" s="1"/>
      <c r="AV271" s="1"/>
      <c r="AW271" s="1"/>
      <c r="AX271" s="1"/>
      <c r="AY271" s="1"/>
      <c r="AZ271" s="1"/>
      <c r="BA271" s="1"/>
    </row>
    <row r="272" spans="3:53" ht="14.25" hidden="1" customHeight="1">
      <c r="C272" s="1"/>
      <c r="D272" s="1"/>
      <c r="E272" s="1"/>
      <c r="F272" s="1"/>
      <c r="G272" s="1"/>
      <c r="H272" s="1"/>
      <c r="I272" s="1"/>
      <c r="J272" s="1"/>
      <c r="K272" s="1"/>
      <c r="L272" s="1"/>
      <c r="M272" s="1"/>
      <c r="N272" s="1"/>
      <c r="O272" s="1"/>
      <c r="P272" s="1"/>
      <c r="Q272" s="1"/>
      <c r="R272" s="1"/>
      <c r="S272" s="3"/>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5"/>
      <c r="AR272" s="1"/>
      <c r="AS272" s="1"/>
      <c r="AT272" s="1"/>
      <c r="AU272" s="1"/>
      <c r="AV272" s="1"/>
      <c r="AW272" s="1"/>
      <c r="AX272" s="1"/>
      <c r="AY272" s="1"/>
      <c r="AZ272" s="1"/>
      <c r="BA272" s="1"/>
    </row>
    <row r="273" spans="3:53" ht="14.25" hidden="1" customHeight="1">
      <c r="C273" s="1"/>
      <c r="D273" s="1"/>
      <c r="E273" s="1"/>
      <c r="F273" s="1"/>
      <c r="G273" s="1"/>
      <c r="H273" s="1"/>
      <c r="I273" s="1"/>
      <c r="J273" s="1"/>
      <c r="K273" s="1"/>
      <c r="L273" s="1"/>
      <c r="M273" s="1"/>
      <c r="N273" s="1"/>
      <c r="O273" s="1"/>
      <c r="P273" s="1"/>
      <c r="Q273" s="1"/>
      <c r="R273" s="1"/>
      <c r="S273" s="3"/>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5"/>
      <c r="AR273" s="1"/>
      <c r="AS273" s="1"/>
      <c r="AT273" s="1"/>
      <c r="AU273" s="1"/>
      <c r="AV273" s="1"/>
      <c r="AW273" s="1"/>
      <c r="AX273" s="1"/>
      <c r="AY273" s="1"/>
      <c r="AZ273" s="1"/>
      <c r="BA273" s="1"/>
    </row>
    <row r="274" spans="3:53" ht="14.25" hidden="1" customHeight="1">
      <c r="C274" s="1"/>
      <c r="D274" s="1"/>
      <c r="E274" s="1"/>
      <c r="F274" s="1"/>
      <c r="G274" s="1"/>
      <c r="H274" s="1"/>
      <c r="I274" s="1"/>
      <c r="J274" s="1"/>
      <c r="K274" s="1"/>
      <c r="L274" s="1"/>
      <c r="M274" s="1"/>
      <c r="N274" s="1"/>
      <c r="O274" s="1"/>
      <c r="P274" s="1"/>
      <c r="Q274" s="1"/>
      <c r="R274" s="1"/>
      <c r="S274" s="3"/>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5"/>
      <c r="AR274" s="1"/>
      <c r="AS274" s="1"/>
      <c r="AT274" s="1"/>
      <c r="AU274" s="1"/>
      <c r="AV274" s="1"/>
      <c r="AW274" s="1"/>
      <c r="AX274" s="1"/>
      <c r="AY274" s="1"/>
      <c r="AZ274" s="1"/>
      <c r="BA274" s="1"/>
    </row>
    <row r="275" spans="3:53" ht="14.25" hidden="1" customHeight="1">
      <c r="C275" s="1"/>
      <c r="D275" s="1"/>
      <c r="E275" s="1"/>
      <c r="F275" s="1"/>
      <c r="G275" s="1"/>
      <c r="H275" s="1"/>
      <c r="I275" s="1"/>
      <c r="J275" s="1"/>
      <c r="K275" s="1"/>
      <c r="L275" s="1"/>
      <c r="M275" s="1"/>
      <c r="N275" s="1"/>
      <c r="O275" s="1"/>
      <c r="P275" s="1"/>
      <c r="Q275" s="1"/>
      <c r="R275" s="1"/>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5"/>
      <c r="AR275" s="1"/>
      <c r="AS275" s="1"/>
      <c r="AT275" s="1"/>
      <c r="AU275" s="1"/>
      <c r="AV275" s="1"/>
      <c r="AW275" s="1"/>
      <c r="AX275" s="1"/>
      <c r="AY275" s="1"/>
      <c r="AZ275" s="1"/>
      <c r="BA275" s="1"/>
    </row>
    <row r="276" spans="3:53" ht="14.25" hidden="1" customHeight="1">
      <c r="C276" s="1"/>
      <c r="D276" s="1"/>
      <c r="E276" s="1"/>
      <c r="F276" s="1"/>
      <c r="G276" s="1"/>
      <c r="H276" s="1"/>
      <c r="I276" s="1"/>
      <c r="J276" s="1"/>
      <c r="K276" s="1"/>
      <c r="L276" s="1"/>
      <c r="M276" s="1"/>
      <c r="N276" s="1"/>
      <c r="O276" s="1"/>
      <c r="P276" s="1"/>
      <c r="Q276" s="1"/>
      <c r="R276" s="1"/>
      <c r="S276" s="3"/>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5"/>
      <c r="AR276" s="1"/>
      <c r="AS276" s="1"/>
      <c r="AT276" s="1"/>
      <c r="AU276" s="1"/>
      <c r="AV276" s="1"/>
      <c r="AW276" s="1"/>
      <c r="AX276" s="1"/>
      <c r="AY276" s="1"/>
      <c r="AZ276" s="1"/>
      <c r="BA276" s="1"/>
    </row>
    <row r="277" spans="3:53" ht="14.25" hidden="1" customHeight="1">
      <c r="C277" s="1"/>
      <c r="D277" s="1"/>
      <c r="E277" s="1"/>
      <c r="F277" s="1"/>
      <c r="G277" s="1"/>
      <c r="H277" s="1"/>
      <c r="I277" s="1"/>
      <c r="J277" s="1"/>
      <c r="K277" s="1"/>
      <c r="L277" s="1"/>
      <c r="M277" s="1"/>
      <c r="N277" s="1"/>
      <c r="O277" s="1"/>
      <c r="P277" s="1"/>
      <c r="Q277" s="1"/>
      <c r="R277" s="1"/>
      <c r="S277" s="3"/>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5"/>
      <c r="AR277" s="1"/>
      <c r="AS277" s="1"/>
      <c r="AT277" s="1"/>
      <c r="AU277" s="1"/>
      <c r="AV277" s="1"/>
      <c r="AW277" s="1"/>
      <c r="AX277" s="1"/>
      <c r="AY277" s="1"/>
      <c r="AZ277" s="1"/>
      <c r="BA277" s="1"/>
    </row>
    <row r="278" spans="3:53" ht="14.25" hidden="1" customHeight="1">
      <c r="C278" s="1"/>
      <c r="D278" s="1"/>
      <c r="E278" s="1"/>
      <c r="F278" s="1"/>
      <c r="G278" s="1"/>
      <c r="H278" s="1"/>
      <c r="I278" s="1"/>
      <c r="J278" s="1"/>
      <c r="K278" s="1"/>
      <c r="L278" s="1"/>
      <c r="M278" s="1"/>
      <c r="N278" s="1"/>
      <c r="O278" s="1"/>
      <c r="P278" s="1"/>
      <c r="Q278" s="1"/>
      <c r="R278" s="1"/>
      <c r="S278" s="3"/>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5"/>
      <c r="AR278" s="1"/>
      <c r="AS278" s="1"/>
      <c r="AT278" s="1"/>
      <c r="AU278" s="1"/>
      <c r="AV278" s="1"/>
      <c r="AW278" s="1"/>
      <c r="AX278" s="1"/>
      <c r="AY278" s="1"/>
      <c r="AZ278" s="1"/>
      <c r="BA278" s="1"/>
    </row>
    <row r="279" spans="3:53" ht="14.25" hidden="1" customHeight="1">
      <c r="C279" s="1"/>
      <c r="D279" s="1"/>
      <c r="E279" s="1"/>
      <c r="F279" s="1"/>
      <c r="G279" s="1"/>
      <c r="H279" s="1"/>
      <c r="I279" s="1"/>
      <c r="J279" s="1"/>
      <c r="K279" s="1"/>
      <c r="L279" s="1"/>
      <c r="M279" s="1"/>
      <c r="N279" s="1"/>
      <c r="O279" s="1"/>
      <c r="P279" s="1"/>
      <c r="Q279" s="1"/>
      <c r="R279" s="1"/>
      <c r="S279" s="3"/>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5"/>
      <c r="AR279" s="1"/>
      <c r="AS279" s="1"/>
      <c r="AT279" s="1"/>
      <c r="AU279" s="1"/>
      <c r="AV279" s="1"/>
      <c r="AW279" s="1"/>
      <c r="AX279" s="1"/>
      <c r="AY279" s="1"/>
      <c r="AZ279" s="1"/>
      <c r="BA279" s="1"/>
    </row>
    <row r="280" spans="3:53" ht="14.25" hidden="1" customHeight="1">
      <c r="C280" s="1"/>
      <c r="D280" s="1"/>
      <c r="E280" s="1"/>
      <c r="F280" s="1"/>
      <c r="G280" s="1"/>
      <c r="H280" s="1"/>
      <c r="I280" s="1"/>
      <c r="J280" s="1"/>
      <c r="K280" s="1"/>
      <c r="L280" s="1"/>
      <c r="M280" s="1"/>
      <c r="N280" s="1"/>
      <c r="O280" s="1"/>
      <c r="P280" s="1"/>
      <c r="Q280" s="1"/>
      <c r="R280" s="1"/>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5"/>
      <c r="AR280" s="1"/>
      <c r="AS280" s="1"/>
      <c r="AT280" s="1"/>
      <c r="AU280" s="1"/>
      <c r="AV280" s="1"/>
      <c r="AW280" s="1"/>
      <c r="AX280" s="1"/>
      <c r="AY280" s="1"/>
      <c r="AZ280" s="1"/>
      <c r="BA280" s="1"/>
    </row>
    <row r="281" spans="3:53" ht="14.25" hidden="1" customHeight="1">
      <c r="C281" s="1"/>
      <c r="D281" s="1"/>
      <c r="E281" s="1"/>
      <c r="F281" s="1"/>
      <c r="G281" s="1"/>
      <c r="H281" s="1"/>
      <c r="I281" s="1"/>
      <c r="J281" s="1"/>
      <c r="K281" s="1"/>
      <c r="L281" s="1"/>
      <c r="M281" s="1"/>
      <c r="N281" s="1"/>
      <c r="O281" s="1"/>
      <c r="P281" s="1"/>
      <c r="Q281" s="1"/>
      <c r="R281" s="1"/>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5"/>
      <c r="AR281" s="1"/>
      <c r="AS281" s="1"/>
      <c r="AT281" s="1"/>
      <c r="AU281" s="1"/>
      <c r="AV281" s="1"/>
      <c r="AW281" s="1"/>
      <c r="AX281" s="1"/>
      <c r="AY281" s="1"/>
      <c r="AZ281" s="1"/>
      <c r="BA281" s="1"/>
    </row>
    <row r="282" spans="3:53" ht="14.25" hidden="1" customHeight="1">
      <c r="C282" s="1"/>
      <c r="D282" s="1"/>
      <c r="E282" s="1"/>
      <c r="F282" s="1"/>
      <c r="G282" s="1"/>
      <c r="H282" s="1"/>
      <c r="I282" s="1"/>
      <c r="J282" s="1"/>
      <c r="K282" s="1"/>
      <c r="L282" s="1"/>
      <c r="M282" s="1"/>
      <c r="N282" s="1"/>
      <c r="O282" s="1"/>
      <c r="P282" s="1"/>
      <c r="Q282" s="1"/>
      <c r="R282" s="1"/>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5"/>
      <c r="AR282" s="1"/>
      <c r="AS282" s="1"/>
      <c r="AT282" s="1"/>
      <c r="AU282" s="1"/>
      <c r="AV282" s="1"/>
      <c r="AW282" s="1"/>
      <c r="AX282" s="1"/>
      <c r="AY282" s="1"/>
      <c r="AZ282" s="1"/>
      <c r="BA282" s="1"/>
    </row>
    <row r="283" spans="3:53" ht="14.25" hidden="1" customHeight="1">
      <c r="C283" s="1"/>
      <c r="D283" s="1"/>
      <c r="E283" s="1"/>
      <c r="F283" s="1"/>
      <c r="G283" s="1"/>
      <c r="H283" s="1"/>
      <c r="I283" s="1"/>
      <c r="J283" s="1"/>
      <c r="K283" s="1"/>
      <c r="L283" s="1"/>
      <c r="M283" s="1"/>
      <c r="N283" s="1"/>
      <c r="O283" s="1"/>
      <c r="P283" s="1"/>
      <c r="Q283" s="1"/>
      <c r="R283" s="1"/>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5"/>
      <c r="AR283" s="1"/>
      <c r="AS283" s="1"/>
      <c r="AT283" s="1"/>
      <c r="AU283" s="1"/>
      <c r="AV283" s="1"/>
      <c r="AW283" s="1"/>
      <c r="AX283" s="1"/>
      <c r="AY283" s="1"/>
      <c r="AZ283" s="1"/>
      <c r="BA283" s="1"/>
    </row>
    <row r="284" spans="3:53" ht="14.25" hidden="1" customHeight="1">
      <c r="C284" s="1"/>
      <c r="D284" s="1"/>
      <c r="E284" s="1"/>
      <c r="F284" s="1"/>
      <c r="G284" s="1"/>
      <c r="H284" s="1"/>
      <c r="I284" s="1"/>
      <c r="J284" s="1"/>
      <c r="K284" s="1"/>
      <c r="L284" s="1"/>
      <c r="M284" s="1"/>
      <c r="N284" s="1"/>
      <c r="O284" s="1"/>
      <c r="P284" s="1"/>
      <c r="Q284" s="1"/>
      <c r="R284" s="1"/>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5"/>
      <c r="AR284" s="1"/>
      <c r="AS284" s="1"/>
      <c r="AT284" s="1"/>
      <c r="AU284" s="1"/>
      <c r="AV284" s="1"/>
      <c r="AW284" s="1"/>
      <c r="AX284" s="1"/>
      <c r="AY284" s="1"/>
      <c r="AZ284" s="1"/>
      <c r="BA284" s="1"/>
    </row>
    <row r="285" spans="3:53" ht="14.25" hidden="1" customHeight="1">
      <c r="C285" s="1"/>
      <c r="D285" s="1"/>
      <c r="E285" s="1"/>
      <c r="F285" s="1"/>
      <c r="G285" s="1"/>
      <c r="H285" s="1"/>
      <c r="I285" s="1"/>
      <c r="J285" s="1"/>
      <c r="K285" s="1"/>
      <c r="L285" s="1"/>
      <c r="M285" s="1"/>
      <c r="N285" s="1"/>
      <c r="O285" s="1"/>
      <c r="P285" s="1"/>
      <c r="Q285" s="1"/>
      <c r="R285" s="1"/>
      <c r="S285" s="3"/>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5"/>
      <c r="AR285" s="1"/>
      <c r="AS285" s="1"/>
      <c r="AT285" s="1"/>
      <c r="AU285" s="1"/>
      <c r="AV285" s="1"/>
      <c r="AW285" s="1"/>
      <c r="AX285" s="1"/>
      <c r="AY285" s="1"/>
      <c r="AZ285" s="1"/>
      <c r="BA285" s="1"/>
    </row>
    <row r="286" spans="3:53" ht="14.25" hidden="1" customHeight="1">
      <c r="C286" s="1"/>
      <c r="D286" s="1"/>
      <c r="E286" s="1"/>
      <c r="F286" s="1"/>
      <c r="G286" s="1"/>
      <c r="H286" s="1"/>
      <c r="I286" s="1"/>
      <c r="J286" s="1"/>
      <c r="K286" s="1"/>
      <c r="L286" s="1"/>
      <c r="M286" s="1"/>
      <c r="N286" s="1"/>
      <c r="O286" s="1"/>
      <c r="P286" s="1"/>
      <c r="Q286" s="1"/>
      <c r="R286" s="1"/>
      <c r="S286" s="3"/>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5"/>
      <c r="AR286" s="1"/>
      <c r="AS286" s="1"/>
      <c r="AT286" s="1"/>
      <c r="AU286" s="1"/>
      <c r="AV286" s="1"/>
      <c r="AW286" s="1"/>
      <c r="AX286" s="1"/>
      <c r="AY286" s="1"/>
      <c r="AZ286" s="1"/>
      <c r="BA286" s="1"/>
    </row>
    <row r="287" spans="3:53" ht="14.25" hidden="1" customHeight="1">
      <c r="C287" s="1"/>
      <c r="D287" s="1"/>
      <c r="E287" s="1"/>
      <c r="F287" s="1"/>
      <c r="G287" s="1"/>
      <c r="H287" s="1"/>
      <c r="I287" s="1"/>
      <c r="J287" s="1"/>
      <c r="K287" s="1"/>
      <c r="L287" s="1"/>
      <c r="M287" s="1"/>
      <c r="N287" s="1"/>
      <c r="O287" s="1"/>
      <c r="P287" s="1"/>
      <c r="Q287" s="1"/>
      <c r="R287" s="1"/>
      <c r="S287" s="3"/>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5"/>
      <c r="AR287" s="1"/>
      <c r="AS287" s="1"/>
      <c r="AT287" s="1"/>
      <c r="AU287" s="1"/>
      <c r="AV287" s="1"/>
      <c r="AW287" s="1"/>
      <c r="AX287" s="1"/>
      <c r="AY287" s="1"/>
      <c r="AZ287" s="1"/>
      <c r="BA287" s="1"/>
    </row>
    <row r="288" spans="3:53" ht="14.25" hidden="1" customHeight="1">
      <c r="C288" s="1"/>
      <c r="D288" s="1"/>
      <c r="E288" s="1"/>
      <c r="F288" s="1"/>
      <c r="G288" s="1"/>
      <c r="H288" s="1"/>
      <c r="I288" s="1"/>
      <c r="J288" s="1"/>
      <c r="K288" s="1"/>
      <c r="L288" s="1"/>
      <c r="M288" s="1"/>
      <c r="N288" s="1"/>
      <c r="O288" s="1"/>
      <c r="P288" s="1"/>
      <c r="Q288" s="1"/>
      <c r="R288" s="1"/>
      <c r="S288" s="3"/>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5"/>
      <c r="AR288" s="1"/>
      <c r="AS288" s="1"/>
      <c r="AT288" s="1"/>
      <c r="AU288" s="1"/>
      <c r="AV288" s="1"/>
      <c r="AW288" s="1"/>
      <c r="AX288" s="1"/>
      <c r="AY288" s="1"/>
      <c r="AZ288" s="1"/>
      <c r="BA288" s="1"/>
    </row>
    <row r="289" spans="3:53" ht="14.25" hidden="1" customHeight="1">
      <c r="C289" s="1"/>
      <c r="D289" s="1"/>
      <c r="E289" s="1"/>
      <c r="F289" s="1"/>
      <c r="G289" s="1"/>
      <c r="H289" s="1"/>
      <c r="I289" s="1"/>
      <c r="J289" s="1"/>
      <c r="K289" s="1"/>
      <c r="L289" s="1"/>
      <c r="M289" s="1"/>
      <c r="N289" s="1"/>
      <c r="O289" s="1"/>
      <c r="P289" s="1"/>
      <c r="Q289" s="1"/>
      <c r="R289" s="1"/>
      <c r="S289" s="3"/>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5"/>
      <c r="AR289" s="1"/>
      <c r="AS289" s="1"/>
      <c r="AT289" s="1"/>
      <c r="AU289" s="1"/>
      <c r="AV289" s="1"/>
      <c r="AW289" s="1"/>
      <c r="AX289" s="1"/>
      <c r="AY289" s="1"/>
      <c r="AZ289" s="1"/>
      <c r="BA289" s="1"/>
    </row>
    <row r="290" spans="3:53" ht="14.25" hidden="1" customHeight="1">
      <c r="C290" s="1"/>
      <c r="D290" s="1"/>
      <c r="E290" s="1"/>
      <c r="F290" s="1"/>
      <c r="G290" s="1"/>
      <c r="H290" s="1"/>
      <c r="I290" s="1"/>
      <c r="J290" s="1"/>
      <c r="K290" s="1"/>
      <c r="L290" s="1"/>
      <c r="M290" s="1"/>
      <c r="N290" s="1"/>
      <c r="O290" s="1"/>
      <c r="P290" s="1"/>
      <c r="Q290" s="1"/>
      <c r="R290" s="1"/>
      <c r="S290" s="3"/>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5"/>
      <c r="AR290" s="1"/>
      <c r="AS290" s="1"/>
      <c r="AT290" s="1"/>
      <c r="AU290" s="1"/>
      <c r="AV290" s="1"/>
      <c r="AW290" s="1"/>
      <c r="AX290" s="1"/>
      <c r="AY290" s="1"/>
      <c r="AZ290" s="1"/>
      <c r="BA290" s="1"/>
    </row>
    <row r="291" spans="3:53" ht="14.25" hidden="1" customHeight="1">
      <c r="C291" s="1"/>
      <c r="D291" s="1"/>
      <c r="E291" s="1"/>
      <c r="F291" s="1"/>
      <c r="G291" s="1"/>
      <c r="H291" s="1"/>
      <c r="I291" s="1"/>
      <c r="J291" s="1"/>
      <c r="K291" s="1"/>
      <c r="L291" s="1"/>
      <c r="M291" s="1"/>
      <c r="N291" s="1"/>
      <c r="O291" s="1"/>
      <c r="P291" s="1"/>
      <c r="Q291" s="1"/>
      <c r="R291" s="1"/>
      <c r="S291" s="3"/>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5"/>
      <c r="AR291" s="1"/>
      <c r="AS291" s="1"/>
      <c r="AT291" s="1"/>
      <c r="AU291" s="1"/>
      <c r="AV291" s="1"/>
      <c r="AW291" s="1"/>
      <c r="AX291" s="1"/>
      <c r="AY291" s="1"/>
      <c r="AZ291" s="1"/>
      <c r="BA291" s="1"/>
    </row>
    <row r="292" spans="3:53" ht="14.25" hidden="1" customHeight="1">
      <c r="C292" s="1"/>
      <c r="D292" s="1"/>
      <c r="E292" s="1"/>
      <c r="F292" s="1"/>
      <c r="G292" s="1"/>
      <c r="H292" s="1"/>
      <c r="I292" s="1"/>
      <c r="J292" s="1"/>
      <c r="K292" s="1"/>
      <c r="L292" s="1"/>
      <c r="M292" s="1"/>
      <c r="N292" s="1"/>
      <c r="O292" s="1"/>
      <c r="P292" s="1"/>
      <c r="Q292" s="1"/>
      <c r="R292" s="1"/>
      <c r="S292" s="3"/>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5"/>
      <c r="AR292" s="1"/>
      <c r="AS292" s="1"/>
      <c r="AT292" s="1"/>
      <c r="AU292" s="1"/>
      <c r="AV292" s="1"/>
      <c r="AW292" s="1"/>
      <c r="AX292" s="1"/>
      <c r="AY292" s="1"/>
      <c r="AZ292" s="1"/>
      <c r="BA292" s="1"/>
    </row>
    <row r="293" spans="3:53" ht="14.25" hidden="1" customHeight="1">
      <c r="C293" s="1"/>
      <c r="D293" s="1"/>
      <c r="E293" s="1"/>
      <c r="F293" s="1"/>
      <c r="G293" s="1"/>
      <c r="H293" s="1"/>
      <c r="I293" s="1"/>
      <c r="J293" s="1"/>
      <c r="K293" s="1"/>
      <c r="L293" s="1"/>
      <c r="M293" s="1"/>
      <c r="N293" s="1"/>
      <c r="O293" s="1"/>
      <c r="P293" s="1"/>
      <c r="Q293" s="1"/>
      <c r="R293" s="1"/>
      <c r="S293" s="3"/>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5"/>
      <c r="AR293" s="1"/>
      <c r="AS293" s="1"/>
      <c r="AT293" s="1"/>
      <c r="AU293" s="1"/>
      <c r="AV293" s="1"/>
      <c r="AW293" s="1"/>
      <c r="AX293" s="1"/>
      <c r="AY293" s="1"/>
      <c r="AZ293" s="1"/>
      <c r="BA293" s="1"/>
    </row>
    <row r="294" spans="3:53" ht="14.25" hidden="1" customHeight="1">
      <c r="C294" s="1"/>
      <c r="D294" s="1"/>
      <c r="E294" s="1"/>
      <c r="F294" s="1"/>
      <c r="G294" s="1"/>
      <c r="H294" s="1"/>
      <c r="I294" s="1"/>
      <c r="J294" s="1"/>
      <c r="K294" s="1"/>
      <c r="L294" s="1"/>
      <c r="M294" s="1"/>
      <c r="N294" s="1"/>
      <c r="O294" s="1"/>
      <c r="P294" s="1"/>
      <c r="Q294" s="1"/>
      <c r="R294" s="1"/>
      <c r="S294" s="3"/>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5"/>
      <c r="AR294" s="1"/>
      <c r="AS294" s="1"/>
      <c r="AT294" s="1"/>
      <c r="AU294" s="1"/>
      <c r="AV294" s="1"/>
      <c r="AW294" s="1"/>
      <c r="AX294" s="1"/>
      <c r="AY294" s="1"/>
      <c r="AZ294" s="1"/>
      <c r="BA294" s="1"/>
    </row>
    <row r="295" spans="3:53" ht="14.25" hidden="1" customHeight="1">
      <c r="C295" s="1"/>
      <c r="D295" s="1"/>
      <c r="E295" s="1"/>
      <c r="F295" s="1"/>
      <c r="G295" s="1"/>
      <c r="H295" s="1"/>
      <c r="I295" s="1"/>
      <c r="J295" s="1"/>
      <c r="K295" s="1"/>
      <c r="L295" s="1"/>
      <c r="M295" s="1"/>
      <c r="N295" s="1"/>
      <c r="O295" s="1"/>
      <c r="P295" s="1"/>
      <c r="Q295" s="1"/>
      <c r="R295" s="1"/>
      <c r="S295" s="3"/>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5"/>
      <c r="AR295" s="1"/>
      <c r="AS295" s="1"/>
      <c r="AT295" s="1"/>
      <c r="AU295" s="1"/>
      <c r="AV295" s="1"/>
      <c r="AW295" s="1"/>
      <c r="AX295" s="1"/>
      <c r="AY295" s="1"/>
      <c r="AZ295" s="1"/>
      <c r="BA295" s="1"/>
    </row>
    <row r="296" spans="3:53" ht="14.25" hidden="1" customHeight="1">
      <c r="C296" s="1"/>
      <c r="D296" s="1"/>
      <c r="E296" s="1"/>
      <c r="F296" s="1"/>
      <c r="G296" s="1"/>
      <c r="H296" s="1"/>
      <c r="I296" s="1"/>
      <c r="J296" s="1"/>
      <c r="K296" s="1"/>
      <c r="L296" s="1"/>
      <c r="M296" s="1"/>
      <c r="N296" s="1"/>
      <c r="O296" s="1"/>
      <c r="P296" s="1"/>
      <c r="Q296" s="1"/>
      <c r="R296" s="1"/>
      <c r="S296" s="3"/>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5"/>
      <c r="AR296" s="1"/>
      <c r="AS296" s="1"/>
      <c r="AT296" s="1"/>
      <c r="AU296" s="1"/>
      <c r="AV296" s="1"/>
      <c r="AW296" s="1"/>
      <c r="AX296" s="1"/>
      <c r="AY296" s="1"/>
      <c r="AZ296" s="1"/>
      <c r="BA296" s="1"/>
    </row>
    <row r="297" spans="3:53" ht="14.25" hidden="1" customHeight="1">
      <c r="C297" s="1"/>
      <c r="D297" s="1"/>
      <c r="E297" s="1"/>
      <c r="F297" s="1"/>
      <c r="G297" s="1"/>
      <c r="H297" s="1"/>
      <c r="I297" s="1"/>
      <c r="J297" s="1"/>
      <c r="K297" s="1"/>
      <c r="L297" s="1"/>
      <c r="M297" s="1"/>
      <c r="N297" s="1"/>
      <c r="O297" s="1"/>
      <c r="P297" s="1"/>
      <c r="Q297" s="1"/>
      <c r="R297" s="1"/>
      <c r="S297" s="3"/>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5"/>
      <c r="AR297" s="1"/>
      <c r="AS297" s="1"/>
      <c r="AT297" s="1"/>
      <c r="AU297" s="1"/>
      <c r="AV297" s="1"/>
      <c r="AW297" s="1"/>
      <c r="AX297" s="1"/>
      <c r="AY297" s="1"/>
      <c r="AZ297" s="1"/>
      <c r="BA297" s="1"/>
    </row>
    <row r="298" spans="3:53" ht="14.25" hidden="1" customHeight="1">
      <c r="C298" s="1"/>
      <c r="D298" s="1"/>
      <c r="E298" s="1"/>
      <c r="F298" s="1"/>
      <c r="G298" s="1"/>
      <c r="H298" s="1"/>
      <c r="I298" s="1"/>
      <c r="J298" s="1"/>
      <c r="K298" s="1"/>
      <c r="L298" s="1"/>
      <c r="M298" s="1"/>
      <c r="N298" s="1"/>
      <c r="O298" s="1"/>
      <c r="P298" s="1"/>
      <c r="Q298" s="1"/>
      <c r="R298" s="1"/>
      <c r="S298" s="3"/>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5"/>
      <c r="AR298" s="1"/>
      <c r="AS298" s="1"/>
      <c r="AT298" s="1"/>
      <c r="AU298" s="1"/>
      <c r="AV298" s="1"/>
      <c r="AW298" s="1"/>
      <c r="AX298" s="1"/>
      <c r="AY298" s="1"/>
      <c r="AZ298" s="1"/>
      <c r="BA298" s="1"/>
    </row>
    <row r="299" spans="3:53" ht="14.25" hidden="1" customHeight="1">
      <c r="C299" s="1"/>
      <c r="D299" s="1"/>
      <c r="E299" s="1"/>
      <c r="F299" s="1"/>
      <c r="G299" s="1"/>
      <c r="H299" s="1"/>
      <c r="I299" s="1"/>
      <c r="J299" s="1"/>
      <c r="K299" s="1"/>
      <c r="L299" s="1"/>
      <c r="M299" s="1"/>
      <c r="N299" s="1"/>
      <c r="O299" s="1"/>
      <c r="P299" s="1"/>
      <c r="Q299" s="1"/>
      <c r="R299" s="1"/>
      <c r="S299" s="3"/>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5"/>
      <c r="AR299" s="1"/>
      <c r="AS299" s="1"/>
      <c r="AT299" s="1"/>
      <c r="AU299" s="1"/>
      <c r="AV299" s="1"/>
      <c r="AW299" s="1"/>
      <c r="AX299" s="1"/>
      <c r="AY299" s="1"/>
      <c r="AZ299" s="1"/>
      <c r="BA299" s="1"/>
    </row>
    <row r="300" spans="3:53" ht="14.25" hidden="1" customHeight="1">
      <c r="C300" s="1"/>
      <c r="D300" s="1"/>
      <c r="E300" s="1"/>
      <c r="F300" s="1"/>
      <c r="G300" s="1"/>
      <c r="H300" s="1"/>
      <c r="I300" s="1"/>
      <c r="J300" s="1"/>
      <c r="K300" s="1"/>
      <c r="L300" s="1"/>
      <c r="M300" s="1"/>
      <c r="N300" s="1"/>
      <c r="O300" s="1"/>
      <c r="P300" s="1"/>
      <c r="Q300" s="1"/>
      <c r="R300" s="1"/>
      <c r="S300" s="3"/>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5"/>
      <c r="AR300" s="1"/>
      <c r="AS300" s="1"/>
      <c r="AT300" s="1"/>
      <c r="AU300" s="1"/>
      <c r="AV300" s="1"/>
      <c r="AW300" s="1"/>
      <c r="AX300" s="1"/>
      <c r="AY300" s="1"/>
      <c r="AZ300" s="1"/>
      <c r="BA300" s="1"/>
    </row>
    <row r="301" spans="3:53" ht="14.25" hidden="1" customHeight="1">
      <c r="C301" s="1"/>
      <c r="D301" s="1"/>
      <c r="E301" s="1"/>
      <c r="F301" s="1"/>
      <c r="G301" s="1"/>
      <c r="H301" s="1"/>
      <c r="I301" s="1"/>
      <c r="J301" s="1"/>
      <c r="K301" s="1"/>
      <c r="L301" s="1"/>
      <c r="M301" s="1"/>
      <c r="N301" s="1"/>
      <c r="O301" s="1"/>
      <c r="P301" s="1"/>
      <c r="Q301" s="1"/>
      <c r="R301" s="1"/>
      <c r="S301" s="3"/>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5"/>
      <c r="AR301" s="1"/>
      <c r="AS301" s="1"/>
      <c r="AT301" s="1"/>
      <c r="AU301" s="1"/>
      <c r="AV301" s="1"/>
      <c r="AW301" s="1"/>
      <c r="AX301" s="1"/>
      <c r="AY301" s="1"/>
      <c r="AZ301" s="1"/>
      <c r="BA301" s="1"/>
    </row>
    <row r="302" spans="3:53" ht="14.25" hidden="1" customHeight="1">
      <c r="C302" s="1"/>
      <c r="D302" s="1"/>
      <c r="E302" s="1"/>
      <c r="F302" s="1"/>
      <c r="G302" s="1"/>
      <c r="H302" s="1"/>
      <c r="I302" s="1"/>
      <c r="J302" s="1"/>
      <c r="K302" s="1"/>
      <c r="L302" s="1"/>
      <c r="M302" s="1"/>
      <c r="N302" s="1"/>
      <c r="O302" s="1"/>
      <c r="P302" s="1"/>
      <c r="Q302" s="1"/>
      <c r="R302" s="1"/>
      <c r="S302" s="3"/>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5"/>
      <c r="AR302" s="1"/>
      <c r="AS302" s="1"/>
      <c r="AT302" s="1"/>
      <c r="AU302" s="1"/>
      <c r="AV302" s="1"/>
      <c r="AW302" s="1"/>
      <c r="AX302" s="1"/>
      <c r="AY302" s="1"/>
      <c r="AZ302" s="1"/>
      <c r="BA302" s="1"/>
    </row>
    <row r="303" spans="3:53" ht="14.25" hidden="1" customHeight="1">
      <c r="C303" s="1"/>
      <c r="D303" s="1"/>
      <c r="E303" s="1"/>
      <c r="F303" s="1"/>
      <c r="G303" s="1"/>
      <c r="H303" s="1"/>
      <c r="I303" s="1"/>
      <c r="J303" s="1"/>
      <c r="K303" s="1"/>
      <c r="L303" s="1"/>
      <c r="M303" s="1"/>
      <c r="N303" s="1"/>
      <c r="O303" s="1"/>
      <c r="P303" s="1"/>
      <c r="Q303" s="1"/>
      <c r="R303" s="1"/>
      <c r="S303" s="3"/>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5"/>
      <c r="AR303" s="1"/>
      <c r="AS303" s="1"/>
      <c r="AT303" s="1"/>
      <c r="AU303" s="1"/>
      <c r="AV303" s="1"/>
      <c r="AW303" s="1"/>
      <c r="AX303" s="1"/>
      <c r="AY303" s="1"/>
      <c r="AZ303" s="1"/>
      <c r="BA303" s="1"/>
    </row>
    <row r="304" spans="3:53" ht="14.25" hidden="1" customHeight="1">
      <c r="C304" s="1"/>
      <c r="D304" s="1"/>
      <c r="E304" s="1"/>
      <c r="F304" s="1"/>
      <c r="G304" s="1"/>
      <c r="H304" s="1"/>
      <c r="I304" s="1"/>
      <c r="J304" s="1"/>
      <c r="K304" s="1"/>
      <c r="L304" s="1"/>
      <c r="M304" s="1"/>
      <c r="N304" s="1"/>
      <c r="O304" s="1"/>
      <c r="P304" s="1"/>
      <c r="Q304" s="1"/>
      <c r="R304" s="1"/>
      <c r="S304" s="3"/>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5"/>
      <c r="AR304" s="1"/>
      <c r="AS304" s="1"/>
      <c r="AT304" s="1"/>
      <c r="AU304" s="1"/>
      <c r="AV304" s="1"/>
      <c r="AW304" s="1"/>
      <c r="AX304" s="1"/>
      <c r="AY304" s="1"/>
      <c r="AZ304" s="1"/>
      <c r="BA304" s="1"/>
    </row>
    <row r="305" spans="3:53" ht="14.25" hidden="1" customHeight="1">
      <c r="C305" s="1"/>
      <c r="D305" s="1"/>
      <c r="E305" s="1"/>
      <c r="F305" s="1"/>
      <c r="G305" s="1"/>
      <c r="H305" s="1"/>
      <c r="I305" s="1"/>
      <c r="J305" s="1"/>
      <c r="K305" s="1"/>
      <c r="L305" s="1"/>
      <c r="M305" s="1"/>
      <c r="N305" s="1"/>
      <c r="O305" s="1"/>
      <c r="P305" s="1"/>
      <c r="Q305" s="1"/>
      <c r="R305" s="1"/>
      <c r="S305" s="3"/>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5"/>
      <c r="AR305" s="1"/>
      <c r="AS305" s="1"/>
      <c r="AT305" s="1"/>
      <c r="AU305" s="1"/>
      <c r="AV305" s="1"/>
      <c r="AW305" s="1"/>
      <c r="AX305" s="1"/>
      <c r="AY305" s="1"/>
      <c r="AZ305" s="1"/>
      <c r="BA305" s="1"/>
    </row>
    <row r="306" spans="3:53" ht="14.25" hidden="1" customHeight="1">
      <c r="C306" s="1"/>
      <c r="D306" s="1"/>
      <c r="E306" s="1"/>
      <c r="F306" s="1"/>
      <c r="G306" s="1"/>
      <c r="H306" s="1"/>
      <c r="I306" s="1"/>
      <c r="J306" s="1"/>
      <c r="K306" s="1"/>
      <c r="L306" s="1"/>
      <c r="M306" s="1"/>
      <c r="N306" s="1"/>
      <c r="O306" s="1"/>
      <c r="P306" s="1"/>
      <c r="Q306" s="1"/>
      <c r="R306" s="1"/>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5"/>
      <c r="AR306" s="1"/>
      <c r="AS306" s="1"/>
      <c r="AT306" s="1"/>
      <c r="AU306" s="1"/>
      <c r="AV306" s="1"/>
      <c r="AW306" s="1"/>
      <c r="AX306" s="1"/>
      <c r="AY306" s="1"/>
      <c r="AZ306" s="1"/>
      <c r="BA306" s="1"/>
    </row>
    <row r="307" spans="3:53" ht="14.25" hidden="1" customHeight="1">
      <c r="C307" s="1"/>
      <c r="D307" s="1"/>
      <c r="E307" s="1"/>
      <c r="F307" s="1"/>
      <c r="G307" s="1"/>
      <c r="H307" s="1"/>
      <c r="I307" s="1"/>
      <c r="J307" s="1"/>
      <c r="K307" s="1"/>
      <c r="L307" s="1"/>
      <c r="M307" s="1"/>
      <c r="N307" s="1"/>
      <c r="O307" s="1"/>
      <c r="P307" s="1"/>
      <c r="Q307" s="1"/>
      <c r="R307" s="1"/>
      <c r="S307" s="3"/>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5"/>
      <c r="AR307" s="1"/>
      <c r="AS307" s="1"/>
      <c r="AT307" s="1"/>
      <c r="AU307" s="1"/>
      <c r="AV307" s="1"/>
      <c r="AW307" s="1"/>
      <c r="AX307" s="1"/>
      <c r="AY307" s="1"/>
      <c r="AZ307" s="1"/>
      <c r="BA307" s="1"/>
    </row>
    <row r="308" spans="3:53" ht="14.25" hidden="1" customHeight="1">
      <c r="C308" s="1"/>
      <c r="D308" s="1"/>
      <c r="E308" s="1"/>
      <c r="F308" s="1"/>
      <c r="G308" s="1"/>
      <c r="H308" s="1"/>
      <c r="I308" s="1"/>
      <c r="J308" s="1"/>
      <c r="K308" s="1"/>
      <c r="L308" s="1"/>
      <c r="M308" s="1"/>
      <c r="N308" s="1"/>
      <c r="O308" s="1"/>
      <c r="P308" s="1"/>
      <c r="Q308" s="1"/>
      <c r="R308" s="1"/>
      <c r="S308" s="3"/>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5"/>
      <c r="AR308" s="1"/>
      <c r="AS308" s="1"/>
      <c r="AT308" s="1"/>
      <c r="AU308" s="1"/>
      <c r="AV308" s="1"/>
      <c r="AW308" s="1"/>
      <c r="AX308" s="1"/>
      <c r="AY308" s="1"/>
      <c r="AZ308" s="1"/>
      <c r="BA308" s="1"/>
    </row>
    <row r="309" spans="3:53" ht="14.25" hidden="1" customHeight="1">
      <c r="C309" s="1"/>
      <c r="D309" s="1"/>
      <c r="E309" s="1"/>
      <c r="F309" s="1"/>
      <c r="G309" s="1"/>
      <c r="H309" s="1"/>
      <c r="I309" s="1"/>
      <c r="J309" s="1"/>
      <c r="K309" s="1"/>
      <c r="L309" s="1"/>
      <c r="M309" s="1"/>
      <c r="N309" s="1"/>
      <c r="O309" s="1"/>
      <c r="P309" s="1"/>
      <c r="Q309" s="1"/>
      <c r="R309" s="1"/>
      <c r="S309" s="3"/>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5"/>
      <c r="AR309" s="1"/>
      <c r="AS309" s="1"/>
      <c r="AT309" s="1"/>
      <c r="AU309" s="1"/>
      <c r="AV309" s="1"/>
      <c r="AW309" s="1"/>
      <c r="AX309" s="1"/>
      <c r="AY309" s="1"/>
      <c r="AZ309" s="1"/>
      <c r="BA309" s="1"/>
    </row>
    <row r="310" spans="3:53" ht="14.25" hidden="1" customHeight="1">
      <c r="C310" s="1"/>
      <c r="D310" s="1"/>
      <c r="E310" s="1"/>
      <c r="F310" s="1"/>
      <c r="G310" s="1"/>
      <c r="H310" s="1"/>
      <c r="I310" s="1"/>
      <c r="J310" s="1"/>
      <c r="K310" s="1"/>
      <c r="L310" s="1"/>
      <c r="M310" s="1"/>
      <c r="N310" s="1"/>
      <c r="O310" s="1"/>
      <c r="P310" s="1"/>
      <c r="Q310" s="1"/>
      <c r="R310" s="1"/>
      <c r="S310" s="3"/>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5"/>
      <c r="AR310" s="1"/>
      <c r="AS310" s="1"/>
      <c r="AT310" s="1"/>
      <c r="AU310" s="1"/>
      <c r="AV310" s="1"/>
      <c r="AW310" s="1"/>
      <c r="AX310" s="1"/>
      <c r="AY310" s="1"/>
      <c r="AZ310" s="1"/>
      <c r="BA310" s="1"/>
    </row>
    <row r="311" spans="3:53" ht="14.25" hidden="1" customHeight="1">
      <c r="C311" s="1"/>
      <c r="D311" s="1"/>
      <c r="E311" s="1"/>
      <c r="F311" s="1"/>
      <c r="G311" s="1"/>
      <c r="H311" s="1"/>
      <c r="I311" s="1"/>
      <c r="J311" s="1"/>
      <c r="K311" s="1"/>
      <c r="L311" s="1"/>
      <c r="M311" s="1"/>
      <c r="N311" s="1"/>
      <c r="O311" s="1"/>
      <c r="P311" s="1"/>
      <c r="Q311" s="1"/>
      <c r="R311" s="1"/>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5"/>
      <c r="AR311" s="1"/>
      <c r="AS311" s="1"/>
      <c r="AT311" s="1"/>
      <c r="AU311" s="1"/>
      <c r="AV311" s="1"/>
      <c r="AW311" s="1"/>
      <c r="AX311" s="1"/>
      <c r="AY311" s="1"/>
      <c r="AZ311" s="1"/>
      <c r="BA311" s="1"/>
    </row>
    <row r="312" spans="3:53" ht="14.25" hidden="1" customHeight="1">
      <c r="C312" s="1"/>
      <c r="D312" s="1"/>
      <c r="E312" s="1"/>
      <c r="F312" s="1"/>
      <c r="G312" s="1"/>
      <c r="H312" s="1"/>
      <c r="I312" s="1"/>
      <c r="J312" s="1"/>
      <c r="K312" s="1"/>
      <c r="L312" s="1"/>
      <c r="M312" s="1"/>
      <c r="N312" s="1"/>
      <c r="O312" s="1"/>
      <c r="P312" s="1"/>
      <c r="Q312" s="1"/>
      <c r="R312" s="1"/>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5"/>
      <c r="AR312" s="1"/>
      <c r="AS312" s="1"/>
      <c r="AT312" s="1"/>
      <c r="AU312" s="1"/>
      <c r="AV312" s="1"/>
      <c r="AW312" s="1"/>
      <c r="AX312" s="1"/>
      <c r="AY312" s="1"/>
      <c r="AZ312" s="1"/>
      <c r="BA312" s="1"/>
    </row>
    <row r="313" spans="3:53" ht="14.25" hidden="1" customHeight="1">
      <c r="C313" s="1"/>
      <c r="D313" s="1"/>
      <c r="E313" s="1"/>
      <c r="F313" s="1"/>
      <c r="G313" s="1"/>
      <c r="H313" s="1"/>
      <c r="I313" s="1"/>
      <c r="J313" s="1"/>
      <c r="K313" s="1"/>
      <c r="L313" s="1"/>
      <c r="M313" s="1"/>
      <c r="N313" s="1"/>
      <c r="O313" s="1"/>
      <c r="P313" s="1"/>
      <c r="Q313" s="1"/>
      <c r="R313" s="1"/>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5"/>
      <c r="AR313" s="1"/>
      <c r="AS313" s="1"/>
      <c r="AT313" s="1"/>
      <c r="AU313" s="1"/>
      <c r="AV313" s="1"/>
      <c r="AW313" s="1"/>
      <c r="AX313" s="1"/>
      <c r="AY313" s="1"/>
      <c r="AZ313" s="1"/>
      <c r="BA313" s="1"/>
    </row>
    <row r="314" spans="3:53" ht="14.25" hidden="1" customHeight="1">
      <c r="C314" s="1"/>
      <c r="D314" s="1"/>
      <c r="E314" s="1"/>
      <c r="F314" s="1"/>
      <c r="G314" s="1"/>
      <c r="H314" s="1"/>
      <c r="I314" s="1"/>
      <c r="J314" s="1"/>
      <c r="K314" s="1"/>
      <c r="L314" s="1"/>
      <c r="M314" s="1"/>
      <c r="N314" s="1"/>
      <c r="O314" s="1"/>
      <c r="P314" s="1"/>
      <c r="Q314" s="1"/>
      <c r="R314" s="1"/>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5"/>
      <c r="AR314" s="1"/>
      <c r="AS314" s="1"/>
      <c r="AT314" s="1"/>
      <c r="AU314" s="1"/>
      <c r="AV314" s="1"/>
      <c r="AW314" s="1"/>
      <c r="AX314" s="1"/>
      <c r="AY314" s="1"/>
      <c r="AZ314" s="1"/>
      <c r="BA314" s="1"/>
    </row>
    <row r="315" spans="3:53" ht="14.25" hidden="1" customHeight="1">
      <c r="C315" s="1"/>
      <c r="D315" s="1"/>
      <c r="E315" s="1"/>
      <c r="F315" s="1"/>
      <c r="G315" s="1"/>
      <c r="H315" s="1"/>
      <c r="I315" s="1"/>
      <c r="J315" s="1"/>
      <c r="K315" s="1"/>
      <c r="L315" s="1"/>
      <c r="M315" s="1"/>
      <c r="N315" s="1"/>
      <c r="O315" s="1"/>
      <c r="P315" s="1"/>
      <c r="Q315" s="1"/>
      <c r="R315" s="1"/>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5"/>
      <c r="AR315" s="1"/>
      <c r="AS315" s="1"/>
      <c r="AT315" s="1"/>
      <c r="AU315" s="1"/>
      <c r="AV315" s="1"/>
      <c r="AW315" s="1"/>
      <c r="AX315" s="1"/>
      <c r="AY315" s="1"/>
      <c r="AZ315" s="1"/>
      <c r="BA315" s="1"/>
    </row>
    <row r="316" spans="3:53" ht="14.25" hidden="1" customHeight="1">
      <c r="C316" s="1"/>
      <c r="D316" s="1"/>
      <c r="E316" s="1"/>
      <c r="F316" s="1"/>
      <c r="G316" s="1"/>
      <c r="H316" s="1"/>
      <c r="I316" s="1"/>
      <c r="J316" s="1"/>
      <c r="K316" s="1"/>
      <c r="L316" s="1"/>
      <c r="M316" s="1"/>
      <c r="N316" s="1"/>
      <c r="O316" s="1"/>
      <c r="P316" s="1"/>
      <c r="Q316" s="1"/>
      <c r="R316" s="1"/>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5"/>
      <c r="AR316" s="1"/>
      <c r="AS316" s="1"/>
      <c r="AT316" s="1"/>
      <c r="AU316" s="1"/>
      <c r="AV316" s="1"/>
      <c r="AW316" s="1"/>
      <c r="AX316" s="1"/>
      <c r="AY316" s="1"/>
      <c r="AZ316" s="1"/>
      <c r="BA316" s="1"/>
    </row>
    <row r="317" spans="3:53" ht="14.25" hidden="1" customHeight="1">
      <c r="C317" s="1"/>
      <c r="D317" s="1"/>
      <c r="E317" s="1"/>
      <c r="F317" s="1"/>
      <c r="G317" s="1"/>
      <c r="H317" s="1"/>
      <c r="I317" s="1"/>
      <c r="J317" s="1"/>
      <c r="K317" s="1"/>
      <c r="L317" s="1"/>
      <c r="M317" s="1"/>
      <c r="N317" s="1"/>
      <c r="O317" s="1"/>
      <c r="P317" s="1"/>
      <c r="Q317" s="1"/>
      <c r="R317" s="1"/>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5"/>
      <c r="AR317" s="1"/>
      <c r="AS317" s="1"/>
      <c r="AT317" s="1"/>
      <c r="AU317" s="1"/>
      <c r="AV317" s="1"/>
      <c r="AW317" s="1"/>
      <c r="AX317" s="1"/>
      <c r="AY317" s="1"/>
      <c r="AZ317" s="1"/>
      <c r="BA317" s="1"/>
    </row>
    <row r="318" spans="3:53" ht="14.25" hidden="1" customHeight="1">
      <c r="C318" s="1"/>
      <c r="D318" s="1"/>
      <c r="E318" s="1"/>
      <c r="F318" s="1"/>
      <c r="G318" s="1"/>
      <c r="H318" s="1"/>
      <c r="I318" s="1"/>
      <c r="J318" s="1"/>
      <c r="K318" s="1"/>
      <c r="L318" s="1"/>
      <c r="M318" s="1"/>
      <c r="N318" s="1"/>
      <c r="O318" s="1"/>
      <c r="P318" s="1"/>
      <c r="Q318" s="1"/>
      <c r="R318" s="1"/>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5"/>
      <c r="AR318" s="1"/>
      <c r="AS318" s="1"/>
      <c r="AT318" s="1"/>
      <c r="AU318" s="1"/>
      <c r="AV318" s="1"/>
      <c r="AW318" s="1"/>
      <c r="AX318" s="1"/>
      <c r="AY318" s="1"/>
      <c r="AZ318" s="1"/>
      <c r="BA318" s="1"/>
    </row>
    <row r="319" spans="3:53" ht="14.25" hidden="1" customHeight="1">
      <c r="C319" s="1"/>
      <c r="D319" s="1"/>
      <c r="E319" s="1"/>
      <c r="F319" s="1"/>
      <c r="G319" s="1"/>
      <c r="H319" s="1"/>
      <c r="I319" s="1"/>
      <c r="J319" s="1"/>
      <c r="K319" s="1"/>
      <c r="L319" s="1"/>
      <c r="M319" s="1"/>
      <c r="N319" s="1"/>
      <c r="O319" s="1"/>
      <c r="P319" s="1"/>
      <c r="Q319" s="1"/>
      <c r="R319" s="1"/>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5"/>
      <c r="AR319" s="1"/>
      <c r="AS319" s="1"/>
      <c r="AT319" s="1"/>
      <c r="AU319" s="1"/>
      <c r="AV319" s="1"/>
      <c r="AW319" s="1"/>
      <c r="AX319" s="1"/>
      <c r="AY319" s="1"/>
      <c r="AZ319" s="1"/>
      <c r="BA319" s="1"/>
    </row>
    <row r="320" spans="3:53" ht="14.25" hidden="1" customHeight="1">
      <c r="C320" s="1"/>
      <c r="D320" s="1"/>
      <c r="E320" s="1"/>
      <c r="F320" s="1"/>
      <c r="G320" s="1"/>
      <c r="H320" s="1"/>
      <c r="I320" s="1"/>
      <c r="J320" s="1"/>
      <c r="K320" s="1"/>
      <c r="L320" s="1"/>
      <c r="M320" s="1"/>
      <c r="N320" s="1"/>
      <c r="O320" s="1"/>
      <c r="P320" s="1"/>
      <c r="Q320" s="1"/>
      <c r="R320" s="1"/>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5"/>
      <c r="AR320" s="1"/>
      <c r="AS320" s="1"/>
      <c r="AT320" s="1"/>
      <c r="AU320" s="1"/>
      <c r="AV320" s="1"/>
      <c r="AW320" s="1"/>
      <c r="AX320" s="1"/>
      <c r="AY320" s="1"/>
      <c r="AZ320" s="1"/>
      <c r="BA320" s="1"/>
    </row>
    <row r="321" spans="3:53" ht="14.25" hidden="1" customHeight="1">
      <c r="C321" s="1"/>
      <c r="D321" s="1"/>
      <c r="E321" s="1"/>
      <c r="F321" s="1"/>
      <c r="G321" s="1"/>
      <c r="H321" s="1"/>
      <c r="I321" s="1"/>
      <c r="J321" s="1"/>
      <c r="K321" s="1"/>
      <c r="L321" s="1"/>
      <c r="M321" s="1"/>
      <c r="N321" s="1"/>
      <c r="O321" s="1"/>
      <c r="P321" s="1"/>
      <c r="Q321" s="1"/>
      <c r="R321" s="1"/>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5"/>
      <c r="AR321" s="1"/>
      <c r="AS321" s="1"/>
      <c r="AT321" s="1"/>
      <c r="AU321" s="1"/>
      <c r="AV321" s="1"/>
      <c r="AW321" s="1"/>
      <c r="AX321" s="1"/>
      <c r="AY321" s="1"/>
      <c r="AZ321" s="1"/>
      <c r="BA321" s="1"/>
    </row>
    <row r="322" spans="3:53" ht="14.25" hidden="1" customHeight="1">
      <c r="C322" s="1"/>
      <c r="D322" s="1"/>
      <c r="E322" s="1"/>
      <c r="F322" s="1"/>
      <c r="G322" s="1"/>
      <c r="H322" s="1"/>
      <c r="I322" s="1"/>
      <c r="J322" s="1"/>
      <c r="K322" s="1"/>
      <c r="L322" s="1"/>
      <c r="M322" s="1"/>
      <c r="N322" s="1"/>
      <c r="O322" s="1"/>
      <c r="P322" s="1"/>
      <c r="Q322" s="1"/>
      <c r="R322" s="1"/>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5"/>
      <c r="AR322" s="1"/>
      <c r="AS322" s="1"/>
      <c r="AT322" s="1"/>
      <c r="AU322" s="1"/>
      <c r="AV322" s="1"/>
      <c r="AW322" s="1"/>
      <c r="AX322" s="1"/>
      <c r="AY322" s="1"/>
      <c r="AZ322" s="1"/>
      <c r="BA322" s="1"/>
    </row>
    <row r="323" spans="3:53" ht="14.25" hidden="1" customHeight="1">
      <c r="C323" s="1"/>
      <c r="D323" s="1"/>
      <c r="E323" s="1"/>
      <c r="F323" s="1"/>
      <c r="G323" s="1"/>
      <c r="H323" s="1"/>
      <c r="I323" s="1"/>
      <c r="J323" s="1"/>
      <c r="K323" s="1"/>
      <c r="L323" s="1"/>
      <c r="M323" s="1"/>
      <c r="N323" s="1"/>
      <c r="O323" s="1"/>
      <c r="P323" s="1"/>
      <c r="Q323" s="1"/>
      <c r="R323" s="1"/>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5"/>
      <c r="AR323" s="1"/>
      <c r="AS323" s="1"/>
      <c r="AT323" s="1"/>
      <c r="AU323" s="1"/>
      <c r="AV323" s="1"/>
      <c r="AW323" s="1"/>
      <c r="AX323" s="1"/>
      <c r="AY323" s="1"/>
      <c r="AZ323" s="1"/>
      <c r="BA323" s="1"/>
    </row>
    <row r="324" spans="3:53" ht="14.25" hidden="1" customHeight="1">
      <c r="C324" s="1"/>
      <c r="D324" s="1"/>
      <c r="E324" s="1"/>
      <c r="F324" s="1"/>
      <c r="G324" s="1"/>
      <c r="H324" s="1"/>
      <c r="I324" s="1"/>
      <c r="J324" s="1"/>
      <c r="K324" s="1"/>
      <c r="L324" s="1"/>
      <c r="M324" s="1"/>
      <c r="N324" s="1"/>
      <c r="O324" s="1"/>
      <c r="P324" s="1"/>
      <c r="Q324" s="1"/>
      <c r="R324" s="1"/>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5"/>
      <c r="AR324" s="1"/>
      <c r="AS324" s="1"/>
      <c r="AT324" s="1"/>
      <c r="AU324" s="1"/>
      <c r="AV324" s="1"/>
      <c r="AW324" s="1"/>
      <c r="AX324" s="1"/>
      <c r="AY324" s="1"/>
      <c r="AZ324" s="1"/>
      <c r="BA324" s="1"/>
    </row>
    <row r="325" spans="3:53" ht="14.25" hidden="1" customHeight="1">
      <c r="C325" s="1"/>
      <c r="D325" s="1"/>
      <c r="E325" s="1"/>
      <c r="F325" s="1"/>
      <c r="G325" s="1"/>
      <c r="H325" s="1"/>
      <c r="I325" s="1"/>
      <c r="J325" s="1"/>
      <c r="K325" s="1"/>
      <c r="L325" s="1"/>
      <c r="M325" s="1"/>
      <c r="N325" s="1"/>
      <c r="O325" s="1"/>
      <c r="P325" s="1"/>
      <c r="Q325" s="1"/>
      <c r="R325" s="1"/>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5"/>
      <c r="AR325" s="1"/>
      <c r="AS325" s="1"/>
      <c r="AT325" s="1"/>
      <c r="AU325" s="1"/>
      <c r="AV325" s="1"/>
      <c r="AW325" s="1"/>
      <c r="AX325" s="1"/>
      <c r="AY325" s="1"/>
      <c r="AZ325" s="1"/>
      <c r="BA325" s="1"/>
    </row>
    <row r="326" spans="3:53" ht="14.25" hidden="1" customHeight="1">
      <c r="C326" s="1"/>
      <c r="D326" s="1"/>
      <c r="E326" s="1"/>
      <c r="F326" s="1"/>
      <c r="G326" s="1"/>
      <c r="H326" s="1"/>
      <c r="I326" s="1"/>
      <c r="J326" s="1"/>
      <c r="K326" s="1"/>
      <c r="L326" s="1"/>
      <c r="M326" s="1"/>
      <c r="N326" s="1"/>
      <c r="O326" s="1"/>
      <c r="P326" s="1"/>
      <c r="Q326" s="1"/>
      <c r="R326" s="1"/>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5"/>
      <c r="AR326" s="1"/>
      <c r="AS326" s="1"/>
      <c r="AT326" s="1"/>
      <c r="AU326" s="1"/>
      <c r="AV326" s="1"/>
      <c r="AW326" s="1"/>
      <c r="AX326" s="1"/>
      <c r="AY326" s="1"/>
      <c r="AZ326" s="1"/>
      <c r="BA326" s="1"/>
    </row>
    <row r="327" spans="3:53" ht="14.25" hidden="1" customHeight="1">
      <c r="C327" s="1"/>
      <c r="D327" s="1"/>
      <c r="E327" s="1"/>
      <c r="F327" s="1"/>
      <c r="G327" s="1"/>
      <c r="H327" s="1"/>
      <c r="I327" s="1"/>
      <c r="J327" s="1"/>
      <c r="K327" s="1"/>
      <c r="L327" s="1"/>
      <c r="M327" s="1"/>
      <c r="N327" s="1"/>
      <c r="O327" s="1"/>
      <c r="P327" s="1"/>
      <c r="Q327" s="1"/>
      <c r="R327" s="1"/>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5"/>
      <c r="AR327" s="1"/>
      <c r="AS327" s="1"/>
      <c r="AT327" s="1"/>
      <c r="AU327" s="1"/>
      <c r="AV327" s="1"/>
      <c r="AW327" s="1"/>
      <c r="AX327" s="1"/>
      <c r="AY327" s="1"/>
      <c r="AZ327" s="1"/>
      <c r="BA327" s="1"/>
    </row>
    <row r="328" spans="3:53" ht="14.25" hidden="1" customHeight="1">
      <c r="C328" s="1"/>
      <c r="D328" s="1"/>
      <c r="E328" s="1"/>
      <c r="F328" s="1"/>
      <c r="G328" s="1"/>
      <c r="H328" s="1"/>
      <c r="I328" s="1"/>
      <c r="J328" s="1"/>
      <c r="K328" s="1"/>
      <c r="L328" s="1"/>
      <c r="M328" s="1"/>
      <c r="N328" s="1"/>
      <c r="O328" s="1"/>
      <c r="P328" s="1"/>
      <c r="Q328" s="1"/>
      <c r="R328" s="1"/>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5"/>
      <c r="AR328" s="1"/>
      <c r="AS328" s="1"/>
      <c r="AT328" s="1"/>
      <c r="AU328" s="1"/>
      <c r="AV328" s="1"/>
      <c r="AW328" s="1"/>
      <c r="AX328" s="1"/>
      <c r="AY328" s="1"/>
      <c r="AZ328" s="1"/>
      <c r="BA328" s="1"/>
    </row>
    <row r="329" spans="3:53" ht="14.25" hidden="1" customHeight="1">
      <c r="C329" s="1"/>
      <c r="D329" s="1"/>
      <c r="E329" s="1"/>
      <c r="F329" s="1"/>
      <c r="G329" s="1"/>
      <c r="H329" s="1"/>
      <c r="I329" s="1"/>
      <c r="J329" s="1"/>
      <c r="K329" s="1"/>
      <c r="L329" s="1"/>
      <c r="M329" s="1"/>
      <c r="N329" s="1"/>
      <c r="O329" s="1"/>
      <c r="P329" s="1"/>
      <c r="Q329" s="1"/>
      <c r="R329" s="1"/>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5"/>
      <c r="AR329" s="1"/>
      <c r="AS329" s="1"/>
      <c r="AT329" s="1"/>
      <c r="AU329" s="1"/>
      <c r="AV329" s="1"/>
      <c r="AW329" s="1"/>
      <c r="AX329" s="1"/>
      <c r="AY329" s="1"/>
      <c r="AZ329" s="1"/>
      <c r="BA329" s="1"/>
    </row>
    <row r="330" spans="3:53" ht="14.25" hidden="1" customHeight="1">
      <c r="C330" s="1"/>
      <c r="D330" s="1"/>
      <c r="E330" s="1"/>
      <c r="F330" s="1"/>
      <c r="G330" s="1"/>
      <c r="H330" s="1"/>
      <c r="I330" s="1"/>
      <c r="J330" s="1"/>
      <c r="K330" s="1"/>
      <c r="L330" s="1"/>
      <c r="M330" s="1"/>
      <c r="N330" s="1"/>
      <c r="O330" s="1"/>
      <c r="P330" s="1"/>
      <c r="Q330" s="1"/>
      <c r="R330" s="1"/>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5"/>
      <c r="AR330" s="1"/>
      <c r="AS330" s="1"/>
      <c r="AT330" s="1"/>
      <c r="AU330" s="1"/>
      <c r="AV330" s="1"/>
      <c r="AW330" s="1"/>
      <c r="AX330" s="1"/>
      <c r="AY330" s="1"/>
      <c r="AZ330" s="1"/>
      <c r="BA330" s="1"/>
    </row>
    <row r="331" spans="3:53" ht="14.25" hidden="1" customHeight="1">
      <c r="C331" s="1"/>
      <c r="D331" s="1"/>
      <c r="E331" s="1"/>
      <c r="F331" s="1"/>
      <c r="G331" s="1"/>
      <c r="H331" s="1"/>
      <c r="I331" s="1"/>
      <c r="J331" s="1"/>
      <c r="K331" s="1"/>
      <c r="L331" s="1"/>
      <c r="M331" s="1"/>
      <c r="N331" s="1"/>
      <c r="O331" s="1"/>
      <c r="P331" s="1"/>
      <c r="Q331" s="1"/>
      <c r="R331" s="1"/>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5"/>
      <c r="AR331" s="1"/>
      <c r="AS331" s="1"/>
      <c r="AT331" s="1"/>
      <c r="AU331" s="1"/>
      <c r="AV331" s="1"/>
      <c r="AW331" s="1"/>
      <c r="AX331" s="1"/>
      <c r="AY331" s="1"/>
      <c r="AZ331" s="1"/>
      <c r="BA331" s="1"/>
    </row>
    <row r="332" spans="3:53" ht="14.25" hidden="1" customHeight="1">
      <c r="C332" s="1"/>
      <c r="D332" s="1"/>
      <c r="E332" s="1"/>
      <c r="F332" s="1"/>
      <c r="G332" s="1"/>
      <c r="H332" s="1"/>
      <c r="I332" s="1"/>
      <c r="J332" s="1"/>
      <c r="K332" s="1"/>
      <c r="L332" s="1"/>
      <c r="M332" s="1"/>
      <c r="N332" s="1"/>
      <c r="O332" s="1"/>
      <c r="P332" s="1"/>
      <c r="Q332" s="1"/>
      <c r="R332" s="1"/>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5"/>
      <c r="AR332" s="1"/>
      <c r="AS332" s="1"/>
      <c r="AT332" s="1"/>
      <c r="AU332" s="1"/>
      <c r="AV332" s="1"/>
      <c r="AW332" s="1"/>
      <c r="AX332" s="1"/>
      <c r="AY332" s="1"/>
      <c r="AZ332" s="1"/>
      <c r="BA332" s="1"/>
    </row>
    <row r="333" spans="3:53" ht="14.25" hidden="1" customHeight="1">
      <c r="C333" s="1"/>
      <c r="D333" s="1"/>
      <c r="E333" s="1"/>
      <c r="F333" s="1"/>
      <c r="G333" s="1"/>
      <c r="H333" s="1"/>
      <c r="I333" s="1"/>
      <c r="J333" s="1"/>
      <c r="K333" s="1"/>
      <c r="L333" s="1"/>
      <c r="M333" s="1"/>
      <c r="N333" s="1"/>
      <c r="O333" s="1"/>
      <c r="P333" s="1"/>
      <c r="Q333" s="1"/>
      <c r="R333" s="1"/>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5"/>
      <c r="AR333" s="1"/>
      <c r="AS333" s="1"/>
      <c r="AT333" s="1"/>
      <c r="AU333" s="1"/>
      <c r="AV333" s="1"/>
      <c r="AW333" s="1"/>
      <c r="AX333" s="1"/>
      <c r="AY333" s="1"/>
      <c r="AZ333" s="1"/>
      <c r="BA333" s="1"/>
    </row>
    <row r="334" spans="3:53" ht="14.25" hidden="1" customHeight="1">
      <c r="C334" s="1"/>
      <c r="D334" s="1"/>
      <c r="E334" s="1"/>
      <c r="F334" s="1"/>
      <c r="G334" s="1"/>
      <c r="H334" s="1"/>
      <c r="I334" s="1"/>
      <c r="J334" s="1"/>
      <c r="K334" s="1"/>
      <c r="L334" s="1"/>
      <c r="M334" s="1"/>
      <c r="N334" s="1"/>
      <c r="O334" s="1"/>
      <c r="P334" s="1"/>
      <c r="Q334" s="1"/>
      <c r="R334" s="1"/>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5"/>
      <c r="AR334" s="1"/>
      <c r="AS334" s="1"/>
      <c r="AT334" s="1"/>
      <c r="AU334" s="1"/>
      <c r="AV334" s="1"/>
      <c r="AW334" s="1"/>
      <c r="AX334" s="1"/>
      <c r="AY334" s="1"/>
      <c r="AZ334" s="1"/>
      <c r="BA334" s="1"/>
    </row>
    <row r="335" spans="3:53" ht="14.25" hidden="1" customHeight="1">
      <c r="C335" s="1"/>
      <c r="D335" s="1"/>
      <c r="E335" s="1"/>
      <c r="F335" s="1"/>
      <c r="G335" s="1"/>
      <c r="H335" s="1"/>
      <c r="I335" s="1"/>
      <c r="J335" s="1"/>
      <c r="K335" s="1"/>
      <c r="L335" s="1"/>
      <c r="M335" s="1"/>
      <c r="N335" s="1"/>
      <c r="O335" s="1"/>
      <c r="P335" s="1"/>
      <c r="Q335" s="1"/>
      <c r="R335" s="1"/>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5"/>
      <c r="AR335" s="1"/>
      <c r="AS335" s="1"/>
      <c r="AT335" s="1"/>
      <c r="AU335" s="1"/>
      <c r="AV335" s="1"/>
      <c r="AW335" s="1"/>
      <c r="AX335" s="1"/>
      <c r="AY335" s="1"/>
      <c r="AZ335" s="1"/>
      <c r="BA335" s="1"/>
    </row>
    <row r="336" spans="3:53" ht="14.25" hidden="1" customHeight="1">
      <c r="C336" s="1"/>
      <c r="D336" s="1"/>
      <c r="E336" s="1"/>
      <c r="F336" s="1"/>
      <c r="G336" s="1"/>
      <c r="H336" s="1"/>
      <c r="I336" s="1"/>
      <c r="J336" s="1"/>
      <c r="K336" s="1"/>
      <c r="L336" s="1"/>
      <c r="M336" s="1"/>
      <c r="N336" s="1"/>
      <c r="O336" s="1"/>
      <c r="P336" s="1"/>
      <c r="Q336" s="1"/>
      <c r="R336" s="1"/>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5"/>
      <c r="AR336" s="1"/>
      <c r="AS336" s="1"/>
      <c r="AT336" s="1"/>
      <c r="AU336" s="1"/>
      <c r="AV336" s="1"/>
      <c r="AW336" s="1"/>
      <c r="AX336" s="1"/>
      <c r="AY336" s="1"/>
      <c r="AZ336" s="1"/>
      <c r="BA336" s="1"/>
    </row>
    <row r="337" spans="3:53" ht="14.25" hidden="1" customHeight="1">
      <c r="C337" s="1"/>
      <c r="D337" s="1"/>
      <c r="E337" s="1"/>
      <c r="F337" s="1"/>
      <c r="G337" s="1"/>
      <c r="H337" s="1"/>
      <c r="I337" s="1"/>
      <c r="J337" s="1"/>
      <c r="K337" s="1"/>
      <c r="L337" s="1"/>
      <c r="M337" s="1"/>
      <c r="N337" s="1"/>
      <c r="O337" s="1"/>
      <c r="P337" s="1"/>
      <c r="Q337" s="1"/>
      <c r="R337" s="1"/>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5"/>
      <c r="AR337" s="1"/>
      <c r="AS337" s="1"/>
      <c r="AT337" s="1"/>
      <c r="AU337" s="1"/>
      <c r="AV337" s="1"/>
      <c r="AW337" s="1"/>
      <c r="AX337" s="1"/>
      <c r="AY337" s="1"/>
      <c r="AZ337" s="1"/>
      <c r="BA337" s="1"/>
    </row>
    <row r="338" spans="3:53" ht="14.25" hidden="1" customHeight="1">
      <c r="C338" s="1"/>
      <c r="D338" s="1"/>
      <c r="E338" s="1"/>
      <c r="F338" s="1"/>
      <c r="G338" s="1"/>
      <c r="H338" s="1"/>
      <c r="I338" s="1"/>
      <c r="J338" s="1"/>
      <c r="K338" s="1"/>
      <c r="L338" s="1"/>
      <c r="M338" s="1"/>
      <c r="N338" s="1"/>
      <c r="O338" s="1"/>
      <c r="P338" s="1"/>
      <c r="Q338" s="1"/>
      <c r="R338" s="1"/>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5"/>
      <c r="AR338" s="1"/>
      <c r="AS338" s="1"/>
      <c r="AT338" s="1"/>
      <c r="AU338" s="1"/>
      <c r="AV338" s="1"/>
      <c r="AW338" s="1"/>
      <c r="AX338" s="1"/>
      <c r="AY338" s="1"/>
      <c r="AZ338" s="1"/>
      <c r="BA338" s="1"/>
    </row>
    <row r="339" spans="3:53" ht="14.25" hidden="1" customHeight="1">
      <c r="C339" s="1"/>
      <c r="D339" s="1"/>
      <c r="E339" s="1"/>
      <c r="F339" s="1"/>
      <c r="G339" s="1"/>
      <c r="H339" s="1"/>
      <c r="I339" s="1"/>
      <c r="J339" s="1"/>
      <c r="K339" s="1"/>
      <c r="L339" s="1"/>
      <c r="M339" s="1"/>
      <c r="N339" s="1"/>
      <c r="O339" s="1"/>
      <c r="P339" s="1"/>
      <c r="Q339" s="1"/>
      <c r="R339" s="1"/>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5"/>
      <c r="AR339" s="1"/>
      <c r="AS339" s="1"/>
      <c r="AT339" s="1"/>
      <c r="AU339" s="1"/>
      <c r="AV339" s="1"/>
      <c r="AW339" s="1"/>
      <c r="AX339" s="1"/>
      <c r="AY339" s="1"/>
      <c r="AZ339" s="1"/>
      <c r="BA339" s="1"/>
    </row>
    <row r="340" spans="3:53" ht="14.25" hidden="1" customHeight="1">
      <c r="C340" s="1"/>
      <c r="D340" s="1"/>
      <c r="E340" s="1"/>
      <c r="F340" s="1"/>
      <c r="G340" s="1"/>
      <c r="H340" s="1"/>
      <c r="I340" s="1"/>
      <c r="J340" s="1"/>
      <c r="K340" s="1"/>
      <c r="L340" s="1"/>
      <c r="M340" s="1"/>
      <c r="N340" s="1"/>
      <c r="O340" s="1"/>
      <c r="P340" s="1"/>
      <c r="Q340" s="1"/>
      <c r="R340" s="1"/>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5"/>
      <c r="AR340" s="1"/>
      <c r="AS340" s="1"/>
      <c r="AT340" s="1"/>
      <c r="AU340" s="1"/>
      <c r="AV340" s="1"/>
      <c r="AW340" s="1"/>
      <c r="AX340" s="1"/>
      <c r="AY340" s="1"/>
      <c r="AZ340" s="1"/>
      <c r="BA340" s="1"/>
    </row>
    <row r="341" spans="3:53" ht="14.25" hidden="1" customHeight="1">
      <c r="C341" s="1"/>
      <c r="D341" s="1"/>
      <c r="E341" s="1"/>
      <c r="F341" s="1"/>
      <c r="G341" s="1"/>
      <c r="H341" s="1"/>
      <c r="I341" s="1"/>
      <c r="J341" s="1"/>
      <c r="K341" s="1"/>
      <c r="L341" s="1"/>
      <c r="M341" s="1"/>
      <c r="N341" s="1"/>
      <c r="O341" s="1"/>
      <c r="P341" s="1"/>
      <c r="Q341" s="1"/>
      <c r="R341" s="1"/>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5"/>
      <c r="AR341" s="1"/>
      <c r="AS341" s="1"/>
      <c r="AT341" s="1"/>
      <c r="AU341" s="1"/>
      <c r="AV341" s="1"/>
      <c r="AW341" s="1"/>
      <c r="AX341" s="1"/>
      <c r="AY341" s="1"/>
      <c r="AZ341" s="1"/>
      <c r="BA341" s="1"/>
    </row>
    <row r="342" spans="3:53" ht="14.25" hidden="1" customHeight="1">
      <c r="C342" s="1"/>
      <c r="D342" s="1"/>
      <c r="E342" s="1"/>
      <c r="F342" s="1"/>
      <c r="G342" s="1"/>
      <c r="H342" s="1"/>
      <c r="I342" s="1"/>
      <c r="J342" s="1"/>
      <c r="K342" s="1"/>
      <c r="L342" s="1"/>
      <c r="M342" s="1"/>
      <c r="N342" s="1"/>
      <c r="O342" s="1"/>
      <c r="P342" s="1"/>
      <c r="Q342" s="1"/>
      <c r="R342" s="1"/>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5"/>
      <c r="AR342" s="1"/>
      <c r="AS342" s="1"/>
      <c r="AT342" s="1"/>
      <c r="AU342" s="1"/>
      <c r="AV342" s="1"/>
      <c r="AW342" s="1"/>
      <c r="AX342" s="1"/>
      <c r="AY342" s="1"/>
      <c r="AZ342" s="1"/>
      <c r="BA342" s="1"/>
    </row>
    <row r="343" spans="3:53" ht="14.25" hidden="1" customHeight="1">
      <c r="C343" s="1"/>
      <c r="D343" s="1"/>
      <c r="E343" s="1"/>
      <c r="F343" s="1"/>
      <c r="G343" s="1"/>
      <c r="H343" s="1"/>
      <c r="I343" s="1"/>
      <c r="J343" s="1"/>
      <c r="K343" s="1"/>
      <c r="L343" s="1"/>
      <c r="M343" s="1"/>
      <c r="N343" s="1"/>
      <c r="O343" s="1"/>
      <c r="P343" s="1"/>
      <c r="Q343" s="1"/>
      <c r="R343" s="1"/>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5"/>
      <c r="AR343" s="1"/>
      <c r="AS343" s="1"/>
      <c r="AT343" s="1"/>
      <c r="AU343" s="1"/>
      <c r="AV343" s="1"/>
      <c r="AW343" s="1"/>
      <c r="AX343" s="1"/>
      <c r="AY343" s="1"/>
      <c r="AZ343" s="1"/>
      <c r="BA343" s="1"/>
    </row>
    <row r="344" spans="3:53" ht="14.25" hidden="1" customHeight="1">
      <c r="C344" s="1"/>
      <c r="D344" s="1"/>
      <c r="E344" s="1"/>
      <c r="F344" s="1"/>
      <c r="G344" s="1"/>
      <c r="H344" s="1"/>
      <c r="I344" s="1"/>
      <c r="J344" s="1"/>
      <c r="K344" s="1"/>
      <c r="L344" s="1"/>
      <c r="M344" s="1"/>
      <c r="N344" s="1"/>
      <c r="O344" s="1"/>
      <c r="P344" s="1"/>
      <c r="Q344" s="1"/>
      <c r="R344" s="1"/>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5"/>
      <c r="AR344" s="1"/>
      <c r="AS344" s="1"/>
      <c r="AT344" s="1"/>
      <c r="AU344" s="1"/>
      <c r="AV344" s="1"/>
      <c r="AW344" s="1"/>
      <c r="AX344" s="1"/>
      <c r="AY344" s="1"/>
      <c r="AZ344" s="1"/>
      <c r="BA344" s="1"/>
    </row>
    <row r="345" spans="3:53" ht="14.25" hidden="1" customHeight="1">
      <c r="C345" s="1"/>
      <c r="D345" s="1"/>
      <c r="E345" s="1"/>
      <c r="F345" s="1"/>
      <c r="G345" s="1"/>
      <c r="H345" s="1"/>
      <c r="I345" s="1"/>
      <c r="J345" s="1"/>
      <c r="K345" s="1"/>
      <c r="L345" s="1"/>
      <c r="M345" s="1"/>
      <c r="N345" s="1"/>
      <c r="O345" s="1"/>
      <c r="P345" s="1"/>
      <c r="Q345" s="1"/>
      <c r="R345" s="1"/>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5"/>
      <c r="AR345" s="1"/>
      <c r="AS345" s="1"/>
      <c r="AT345" s="1"/>
      <c r="AU345" s="1"/>
      <c r="AV345" s="1"/>
      <c r="AW345" s="1"/>
      <c r="AX345" s="1"/>
      <c r="AY345" s="1"/>
      <c r="AZ345" s="1"/>
      <c r="BA345" s="1"/>
    </row>
    <row r="346" spans="3:53" ht="14.25" hidden="1" customHeight="1">
      <c r="C346" s="1"/>
      <c r="D346" s="1"/>
      <c r="E346" s="1"/>
      <c r="F346" s="1"/>
      <c r="G346" s="1"/>
      <c r="H346" s="1"/>
      <c r="I346" s="1"/>
      <c r="J346" s="1"/>
      <c r="K346" s="1"/>
      <c r="L346" s="1"/>
      <c r="M346" s="1"/>
      <c r="N346" s="1"/>
      <c r="O346" s="1"/>
      <c r="P346" s="1"/>
      <c r="Q346" s="1"/>
      <c r="R346" s="1"/>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5"/>
      <c r="AR346" s="1"/>
      <c r="AS346" s="1"/>
      <c r="AT346" s="1"/>
      <c r="AU346" s="1"/>
      <c r="AV346" s="1"/>
      <c r="AW346" s="1"/>
      <c r="AX346" s="1"/>
      <c r="AY346" s="1"/>
      <c r="AZ346" s="1"/>
      <c r="BA346" s="1"/>
    </row>
    <row r="347" spans="3:53" ht="14.25" hidden="1" customHeight="1">
      <c r="C347" s="1"/>
      <c r="D347" s="1"/>
      <c r="E347" s="1"/>
      <c r="F347" s="1"/>
      <c r="G347" s="1"/>
      <c r="H347" s="1"/>
      <c r="I347" s="1"/>
      <c r="J347" s="1"/>
      <c r="K347" s="1"/>
      <c r="L347" s="1"/>
      <c r="M347" s="1"/>
      <c r="N347" s="1"/>
      <c r="O347" s="1"/>
      <c r="P347" s="1"/>
      <c r="Q347" s="1"/>
      <c r="R347" s="1"/>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5"/>
      <c r="AR347" s="1"/>
      <c r="AS347" s="1"/>
      <c r="AT347" s="1"/>
      <c r="AU347" s="1"/>
      <c r="AV347" s="1"/>
      <c r="AW347" s="1"/>
      <c r="AX347" s="1"/>
      <c r="AY347" s="1"/>
      <c r="AZ347" s="1"/>
      <c r="BA347" s="1"/>
    </row>
    <row r="348" spans="3:53" ht="14.25" hidden="1" customHeight="1">
      <c r="C348" s="1"/>
      <c r="D348" s="1"/>
      <c r="E348" s="1"/>
      <c r="F348" s="1"/>
      <c r="G348" s="1"/>
      <c r="H348" s="1"/>
      <c r="I348" s="1"/>
      <c r="J348" s="1"/>
      <c r="K348" s="1"/>
      <c r="L348" s="1"/>
      <c r="M348" s="1"/>
      <c r="N348" s="1"/>
      <c r="O348" s="1"/>
      <c r="P348" s="1"/>
      <c r="Q348" s="1"/>
      <c r="R348" s="1"/>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5"/>
      <c r="AR348" s="1"/>
      <c r="AS348" s="1"/>
      <c r="AT348" s="1"/>
      <c r="AU348" s="1"/>
      <c r="AV348" s="1"/>
      <c r="AW348" s="1"/>
      <c r="AX348" s="1"/>
      <c r="AY348" s="1"/>
      <c r="AZ348" s="1"/>
      <c r="BA348" s="1"/>
    </row>
    <row r="349" spans="3:53" ht="14.25" hidden="1" customHeight="1">
      <c r="C349" s="1"/>
      <c r="D349" s="1"/>
      <c r="E349" s="1"/>
      <c r="F349" s="1"/>
      <c r="G349" s="1"/>
      <c r="H349" s="1"/>
      <c r="I349" s="1"/>
      <c r="J349" s="1"/>
      <c r="K349" s="1"/>
      <c r="L349" s="1"/>
      <c r="M349" s="1"/>
      <c r="N349" s="1"/>
      <c r="O349" s="1"/>
      <c r="P349" s="1"/>
      <c r="Q349" s="1"/>
      <c r="R349" s="1"/>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5"/>
      <c r="AR349" s="1"/>
      <c r="AS349" s="1"/>
      <c r="AT349" s="1"/>
      <c r="AU349" s="1"/>
      <c r="AV349" s="1"/>
      <c r="AW349" s="1"/>
      <c r="AX349" s="1"/>
      <c r="AY349" s="1"/>
      <c r="AZ349" s="1"/>
      <c r="BA349" s="1"/>
    </row>
    <row r="350" spans="3:53" ht="14.25" hidden="1" customHeight="1">
      <c r="C350" s="1"/>
      <c r="D350" s="1"/>
      <c r="E350" s="1"/>
      <c r="F350" s="1"/>
      <c r="G350" s="1"/>
      <c r="H350" s="1"/>
      <c r="I350" s="1"/>
      <c r="J350" s="1"/>
      <c r="K350" s="1"/>
      <c r="L350" s="1"/>
      <c r="M350" s="1"/>
      <c r="N350" s="1"/>
      <c r="O350" s="1"/>
      <c r="P350" s="1"/>
      <c r="Q350" s="1"/>
      <c r="R350" s="1"/>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5"/>
      <c r="AR350" s="1"/>
      <c r="AS350" s="1"/>
      <c r="AT350" s="1"/>
      <c r="AU350" s="1"/>
      <c r="AV350" s="1"/>
      <c r="AW350" s="1"/>
      <c r="AX350" s="1"/>
      <c r="AY350" s="1"/>
      <c r="AZ350" s="1"/>
      <c r="BA350" s="1"/>
    </row>
    <row r="351" spans="3:53" ht="14.25" hidden="1" customHeight="1">
      <c r="C351" s="1"/>
      <c r="D351" s="1"/>
      <c r="E351" s="1"/>
      <c r="F351" s="1"/>
      <c r="G351" s="1"/>
      <c r="H351" s="1"/>
      <c r="I351" s="1"/>
      <c r="J351" s="1"/>
      <c r="K351" s="1"/>
      <c r="L351" s="1"/>
      <c r="M351" s="1"/>
      <c r="N351" s="1"/>
      <c r="O351" s="1"/>
      <c r="P351" s="1"/>
      <c r="Q351" s="1"/>
      <c r="R351" s="1"/>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5"/>
      <c r="AR351" s="1"/>
      <c r="AS351" s="1"/>
      <c r="AT351" s="1"/>
      <c r="AU351" s="1"/>
      <c r="AV351" s="1"/>
      <c r="AW351" s="1"/>
      <c r="AX351" s="1"/>
      <c r="AY351" s="1"/>
      <c r="AZ351" s="1"/>
      <c r="BA351" s="1"/>
    </row>
    <row r="352" spans="3:53" ht="14.25" hidden="1" customHeight="1">
      <c r="C352" s="1"/>
      <c r="D352" s="1"/>
      <c r="E352" s="1"/>
      <c r="F352" s="1"/>
      <c r="G352" s="1"/>
      <c r="H352" s="1"/>
      <c r="I352" s="1"/>
      <c r="J352" s="1"/>
      <c r="K352" s="1"/>
      <c r="L352" s="1"/>
      <c r="M352" s="1"/>
      <c r="N352" s="1"/>
      <c r="O352" s="1"/>
      <c r="P352" s="1"/>
      <c r="Q352" s="1"/>
      <c r="R352" s="1"/>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5"/>
      <c r="AR352" s="1"/>
      <c r="AS352" s="1"/>
      <c r="AT352" s="1"/>
      <c r="AU352" s="1"/>
      <c r="AV352" s="1"/>
      <c r="AW352" s="1"/>
      <c r="AX352" s="1"/>
      <c r="AY352" s="1"/>
      <c r="AZ352" s="1"/>
      <c r="BA352" s="1"/>
    </row>
    <row r="353" spans="3:53" ht="14.25" hidden="1" customHeight="1">
      <c r="C353" s="1"/>
      <c r="D353" s="1"/>
      <c r="E353" s="1"/>
      <c r="F353" s="1"/>
      <c r="G353" s="1"/>
      <c r="H353" s="1"/>
      <c r="I353" s="1"/>
      <c r="J353" s="1"/>
      <c r="K353" s="1"/>
      <c r="L353" s="1"/>
      <c r="M353" s="1"/>
      <c r="N353" s="1"/>
      <c r="O353" s="1"/>
      <c r="P353" s="1"/>
      <c r="Q353" s="1"/>
      <c r="R353" s="1"/>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5"/>
      <c r="AR353" s="1"/>
      <c r="AS353" s="1"/>
      <c r="AT353" s="1"/>
      <c r="AU353" s="1"/>
      <c r="AV353" s="1"/>
      <c r="AW353" s="1"/>
      <c r="AX353" s="1"/>
      <c r="AY353" s="1"/>
      <c r="AZ353" s="1"/>
      <c r="BA353" s="1"/>
    </row>
    <row r="354" spans="3:53" ht="14.25" hidden="1" customHeight="1">
      <c r="C354" s="1"/>
      <c r="D354" s="1"/>
      <c r="E354" s="1"/>
      <c r="F354" s="1"/>
      <c r="G354" s="1"/>
      <c r="H354" s="1"/>
      <c r="I354" s="1"/>
      <c r="J354" s="1"/>
      <c r="K354" s="1"/>
      <c r="L354" s="1"/>
      <c r="M354" s="1"/>
      <c r="N354" s="1"/>
      <c r="O354" s="1"/>
      <c r="P354" s="1"/>
      <c r="Q354" s="1"/>
      <c r="R354" s="1"/>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5"/>
      <c r="AR354" s="1"/>
      <c r="AS354" s="1"/>
      <c r="AT354" s="1"/>
      <c r="AU354" s="1"/>
      <c r="AV354" s="1"/>
      <c r="AW354" s="1"/>
      <c r="AX354" s="1"/>
      <c r="AY354" s="1"/>
      <c r="AZ354" s="1"/>
      <c r="BA354" s="1"/>
    </row>
    <row r="355" spans="3:53" ht="14.25" hidden="1" customHeight="1">
      <c r="C355" s="1"/>
      <c r="D355" s="1"/>
      <c r="E355" s="1"/>
      <c r="F355" s="1"/>
      <c r="G355" s="1"/>
      <c r="H355" s="1"/>
      <c r="I355" s="1"/>
      <c r="J355" s="1"/>
      <c r="K355" s="1"/>
      <c r="L355" s="1"/>
      <c r="M355" s="1"/>
      <c r="N355" s="1"/>
      <c r="O355" s="1"/>
      <c r="P355" s="1"/>
      <c r="Q355" s="1"/>
      <c r="R355" s="1"/>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5"/>
      <c r="AR355" s="1"/>
      <c r="AS355" s="1"/>
      <c r="AT355" s="1"/>
      <c r="AU355" s="1"/>
      <c r="AV355" s="1"/>
      <c r="AW355" s="1"/>
      <c r="AX355" s="1"/>
      <c r="AY355" s="1"/>
      <c r="AZ355" s="1"/>
      <c r="BA355" s="1"/>
    </row>
    <row r="356" spans="3:53" ht="14.25" hidden="1" customHeight="1">
      <c r="C356" s="1"/>
      <c r="D356" s="1"/>
      <c r="E356" s="1"/>
      <c r="F356" s="1"/>
      <c r="G356" s="1"/>
      <c r="H356" s="1"/>
      <c r="I356" s="1"/>
      <c r="J356" s="1"/>
      <c r="K356" s="1"/>
      <c r="L356" s="1"/>
      <c r="M356" s="1"/>
      <c r="N356" s="1"/>
      <c r="O356" s="1"/>
      <c r="P356" s="1"/>
      <c r="Q356" s="1"/>
      <c r="R356" s="1"/>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5"/>
      <c r="AR356" s="1"/>
      <c r="AS356" s="1"/>
      <c r="AT356" s="1"/>
      <c r="AU356" s="1"/>
      <c r="AV356" s="1"/>
      <c r="AW356" s="1"/>
      <c r="AX356" s="1"/>
      <c r="AY356" s="1"/>
      <c r="AZ356" s="1"/>
      <c r="BA356" s="1"/>
    </row>
    <row r="357" spans="3:53" ht="14.25" hidden="1" customHeight="1">
      <c r="C357" s="1"/>
      <c r="D357" s="1"/>
      <c r="E357" s="1"/>
      <c r="F357" s="1"/>
      <c r="G357" s="1"/>
      <c r="H357" s="1"/>
      <c r="I357" s="1"/>
      <c r="J357" s="1"/>
      <c r="K357" s="1"/>
      <c r="L357" s="1"/>
      <c r="M357" s="1"/>
      <c r="N357" s="1"/>
      <c r="O357" s="1"/>
      <c r="P357" s="1"/>
      <c r="Q357" s="1"/>
      <c r="R357" s="1"/>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5"/>
      <c r="AR357" s="1"/>
      <c r="AS357" s="1"/>
      <c r="AT357" s="1"/>
      <c r="AU357" s="1"/>
      <c r="AV357" s="1"/>
      <c r="AW357" s="1"/>
      <c r="AX357" s="1"/>
      <c r="AY357" s="1"/>
      <c r="AZ357" s="1"/>
      <c r="BA357" s="1"/>
    </row>
    <row r="358" spans="3:53" ht="14.25" hidden="1" customHeight="1">
      <c r="C358" s="1"/>
      <c r="D358" s="1"/>
      <c r="E358" s="1"/>
      <c r="F358" s="1"/>
      <c r="G358" s="1"/>
      <c r="H358" s="1"/>
      <c r="I358" s="1"/>
      <c r="J358" s="1"/>
      <c r="K358" s="1"/>
      <c r="L358" s="1"/>
      <c r="M358" s="1"/>
      <c r="N358" s="1"/>
      <c r="O358" s="1"/>
      <c r="P358" s="1"/>
      <c r="Q358" s="1"/>
      <c r="R358" s="1"/>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5"/>
      <c r="AR358" s="1"/>
      <c r="AS358" s="1"/>
      <c r="AT358" s="1"/>
      <c r="AU358" s="1"/>
      <c r="AV358" s="1"/>
      <c r="AW358" s="1"/>
      <c r="AX358" s="1"/>
      <c r="AY358" s="1"/>
      <c r="AZ358" s="1"/>
      <c r="BA358" s="1"/>
    </row>
    <row r="359" spans="3:53" ht="14.25" hidden="1" customHeight="1">
      <c r="C359" s="1"/>
      <c r="D359" s="1"/>
      <c r="E359" s="1"/>
      <c r="F359" s="1"/>
      <c r="G359" s="1"/>
      <c r="H359" s="1"/>
      <c r="I359" s="1"/>
      <c r="J359" s="1"/>
      <c r="K359" s="1"/>
      <c r="L359" s="1"/>
      <c r="M359" s="1"/>
      <c r="N359" s="1"/>
      <c r="O359" s="1"/>
      <c r="P359" s="1"/>
      <c r="Q359" s="1"/>
      <c r="R359" s="1"/>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5"/>
      <c r="AR359" s="1"/>
      <c r="AS359" s="1"/>
      <c r="AT359" s="1"/>
      <c r="AU359" s="1"/>
      <c r="AV359" s="1"/>
      <c r="AW359" s="1"/>
      <c r="AX359" s="1"/>
      <c r="AY359" s="1"/>
      <c r="AZ359" s="1"/>
      <c r="BA359" s="1"/>
    </row>
    <row r="360" spans="3:53" ht="14.25" hidden="1" customHeight="1">
      <c r="C360" s="1"/>
      <c r="D360" s="1"/>
      <c r="E360" s="1"/>
      <c r="F360" s="1"/>
      <c r="G360" s="1"/>
      <c r="H360" s="1"/>
      <c r="I360" s="1"/>
      <c r="J360" s="1"/>
      <c r="K360" s="1"/>
      <c r="L360" s="1"/>
      <c r="M360" s="1"/>
      <c r="N360" s="1"/>
      <c r="O360" s="1"/>
      <c r="P360" s="1"/>
      <c r="Q360" s="1"/>
      <c r="R360" s="1"/>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5"/>
      <c r="AR360" s="1"/>
      <c r="AS360" s="1"/>
      <c r="AT360" s="1"/>
      <c r="AU360" s="1"/>
      <c r="AV360" s="1"/>
      <c r="AW360" s="1"/>
      <c r="AX360" s="1"/>
      <c r="AY360" s="1"/>
      <c r="AZ360" s="1"/>
      <c r="BA360" s="1"/>
    </row>
    <row r="361" spans="3:53" ht="14.25" hidden="1" customHeight="1">
      <c r="C361" s="1"/>
      <c r="D361" s="1"/>
      <c r="E361" s="1"/>
      <c r="F361" s="1"/>
      <c r="G361" s="1"/>
      <c r="H361" s="1"/>
      <c r="I361" s="1"/>
      <c r="J361" s="1"/>
      <c r="K361" s="1"/>
      <c r="L361" s="1"/>
      <c r="M361" s="1"/>
      <c r="N361" s="1"/>
      <c r="O361" s="1"/>
      <c r="P361" s="1"/>
      <c r="Q361" s="1"/>
      <c r="R361" s="1"/>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5"/>
      <c r="AR361" s="1"/>
      <c r="AS361" s="1"/>
      <c r="AT361" s="1"/>
      <c r="AU361" s="1"/>
      <c r="AV361" s="1"/>
      <c r="AW361" s="1"/>
      <c r="AX361" s="1"/>
      <c r="AY361" s="1"/>
      <c r="AZ361" s="1"/>
      <c r="BA361" s="1"/>
    </row>
    <row r="362" spans="3:53" ht="14.25" hidden="1" customHeight="1">
      <c r="C362" s="1"/>
      <c r="D362" s="1"/>
      <c r="E362" s="1"/>
      <c r="F362" s="1"/>
      <c r="G362" s="1"/>
      <c r="H362" s="1"/>
      <c r="I362" s="1"/>
      <c r="J362" s="1"/>
      <c r="K362" s="1"/>
      <c r="L362" s="1"/>
      <c r="M362" s="1"/>
      <c r="N362" s="1"/>
      <c r="O362" s="1"/>
      <c r="P362" s="1"/>
      <c r="Q362" s="1"/>
      <c r="R362" s="1"/>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5"/>
      <c r="AR362" s="1"/>
      <c r="AS362" s="1"/>
      <c r="AT362" s="1"/>
      <c r="AU362" s="1"/>
      <c r="AV362" s="1"/>
      <c r="AW362" s="1"/>
      <c r="AX362" s="1"/>
      <c r="AY362" s="1"/>
      <c r="AZ362" s="1"/>
      <c r="BA362" s="1"/>
    </row>
    <row r="363" spans="3:53" ht="14.25" hidden="1" customHeight="1">
      <c r="C363" s="1"/>
      <c r="D363" s="1"/>
      <c r="E363" s="1"/>
      <c r="F363" s="1"/>
      <c r="G363" s="1"/>
      <c r="H363" s="1"/>
      <c r="I363" s="1"/>
      <c r="J363" s="1"/>
      <c r="K363" s="1"/>
      <c r="L363" s="1"/>
      <c r="M363" s="1"/>
      <c r="N363" s="1"/>
      <c r="O363" s="1"/>
      <c r="P363" s="1"/>
      <c r="Q363" s="1"/>
      <c r="R363" s="1"/>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5"/>
      <c r="AR363" s="1"/>
      <c r="AS363" s="1"/>
      <c r="AT363" s="1"/>
      <c r="AU363" s="1"/>
      <c r="AV363" s="1"/>
      <c r="AW363" s="1"/>
      <c r="AX363" s="1"/>
      <c r="AY363" s="1"/>
      <c r="AZ363" s="1"/>
      <c r="BA363" s="1"/>
    </row>
    <row r="364" spans="3:53" ht="14.25" hidden="1" customHeight="1">
      <c r="C364" s="1"/>
      <c r="D364" s="1"/>
      <c r="E364" s="1"/>
      <c r="F364" s="1"/>
      <c r="G364" s="1"/>
      <c r="H364" s="1"/>
      <c r="I364" s="1"/>
      <c r="J364" s="1"/>
      <c r="K364" s="1"/>
      <c r="L364" s="1"/>
      <c r="M364" s="1"/>
      <c r="N364" s="1"/>
      <c r="O364" s="1"/>
      <c r="P364" s="1"/>
      <c r="Q364" s="1"/>
      <c r="R364" s="1"/>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5"/>
      <c r="AR364" s="1"/>
      <c r="AS364" s="1"/>
      <c r="AT364" s="1"/>
      <c r="AU364" s="1"/>
      <c r="AV364" s="1"/>
      <c r="AW364" s="1"/>
      <c r="AX364" s="1"/>
      <c r="AY364" s="1"/>
      <c r="AZ364" s="1"/>
      <c r="BA364" s="1"/>
    </row>
    <row r="365" spans="3:53" ht="14.25" hidden="1" customHeight="1">
      <c r="C365" s="1"/>
      <c r="D365" s="1"/>
      <c r="E365" s="1"/>
      <c r="F365" s="1"/>
      <c r="G365" s="1"/>
      <c r="H365" s="1"/>
      <c r="I365" s="1"/>
      <c r="J365" s="1"/>
      <c r="K365" s="1"/>
      <c r="L365" s="1"/>
      <c r="M365" s="1"/>
      <c r="N365" s="1"/>
      <c r="O365" s="1"/>
      <c r="P365" s="1"/>
      <c r="Q365" s="1"/>
      <c r="R365" s="1"/>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5"/>
      <c r="AR365" s="1"/>
      <c r="AS365" s="1"/>
      <c r="AT365" s="1"/>
      <c r="AU365" s="1"/>
      <c r="AV365" s="1"/>
      <c r="AW365" s="1"/>
      <c r="AX365" s="1"/>
      <c r="AY365" s="1"/>
      <c r="AZ365" s="1"/>
      <c r="BA365" s="1"/>
    </row>
    <row r="366" spans="3:53" ht="14.25" hidden="1" customHeight="1">
      <c r="C366" s="1"/>
      <c r="D366" s="1"/>
      <c r="E366" s="1"/>
      <c r="F366" s="1"/>
      <c r="G366" s="1"/>
      <c r="H366" s="1"/>
      <c r="I366" s="1"/>
      <c r="J366" s="1"/>
      <c r="K366" s="1"/>
      <c r="L366" s="1"/>
      <c r="M366" s="1"/>
      <c r="N366" s="1"/>
      <c r="O366" s="1"/>
      <c r="P366" s="1"/>
      <c r="Q366" s="1"/>
      <c r="R366" s="1"/>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5"/>
      <c r="AR366" s="1"/>
      <c r="AS366" s="1"/>
      <c r="AT366" s="1"/>
      <c r="AU366" s="1"/>
      <c r="AV366" s="1"/>
      <c r="AW366" s="1"/>
      <c r="AX366" s="1"/>
      <c r="AY366" s="1"/>
      <c r="AZ366" s="1"/>
      <c r="BA366" s="1"/>
    </row>
    <row r="367" spans="3:53" ht="14.25" hidden="1" customHeight="1">
      <c r="C367" s="1"/>
      <c r="D367" s="1"/>
      <c r="E367" s="1"/>
      <c r="F367" s="1"/>
      <c r="G367" s="1"/>
      <c r="H367" s="1"/>
      <c r="I367" s="1"/>
      <c r="J367" s="1"/>
      <c r="K367" s="1"/>
      <c r="L367" s="1"/>
      <c r="M367" s="1"/>
      <c r="N367" s="1"/>
      <c r="O367" s="1"/>
      <c r="P367" s="1"/>
      <c r="Q367" s="1"/>
      <c r="R367" s="1"/>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5"/>
      <c r="AR367" s="1"/>
      <c r="AS367" s="1"/>
      <c r="AT367" s="1"/>
      <c r="AU367" s="1"/>
      <c r="AV367" s="1"/>
      <c r="AW367" s="1"/>
      <c r="AX367" s="1"/>
      <c r="AY367" s="1"/>
      <c r="AZ367" s="1"/>
      <c r="BA367" s="1"/>
    </row>
    <row r="368" spans="3:53" ht="14.25" hidden="1" customHeight="1">
      <c r="C368" s="1"/>
      <c r="D368" s="1"/>
      <c r="E368" s="1"/>
      <c r="F368" s="1"/>
      <c r="G368" s="1"/>
      <c r="H368" s="1"/>
      <c r="I368" s="1"/>
      <c r="J368" s="1"/>
      <c r="K368" s="1"/>
      <c r="L368" s="1"/>
      <c r="M368" s="1"/>
      <c r="N368" s="1"/>
      <c r="O368" s="1"/>
      <c r="P368" s="1"/>
      <c r="Q368" s="1"/>
      <c r="R368" s="1"/>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5"/>
      <c r="AR368" s="1"/>
      <c r="AS368" s="1"/>
      <c r="AT368" s="1"/>
      <c r="AU368" s="1"/>
      <c r="AV368" s="1"/>
      <c r="AW368" s="1"/>
      <c r="AX368" s="1"/>
      <c r="AY368" s="1"/>
      <c r="AZ368" s="1"/>
      <c r="BA368" s="1"/>
    </row>
    <row r="369" spans="3:53" ht="14.25" hidden="1" customHeight="1">
      <c r="C369" s="1"/>
      <c r="D369" s="1"/>
      <c r="E369" s="1"/>
      <c r="F369" s="1"/>
      <c r="G369" s="1"/>
      <c r="H369" s="1"/>
      <c r="I369" s="1"/>
      <c r="J369" s="1"/>
      <c r="K369" s="1"/>
      <c r="L369" s="1"/>
      <c r="M369" s="1"/>
      <c r="N369" s="1"/>
      <c r="O369" s="1"/>
      <c r="P369" s="1"/>
      <c r="Q369" s="1"/>
      <c r="R369" s="1"/>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5"/>
      <c r="AR369" s="1"/>
      <c r="AS369" s="1"/>
      <c r="AT369" s="1"/>
      <c r="AU369" s="1"/>
      <c r="AV369" s="1"/>
      <c r="AW369" s="1"/>
      <c r="AX369" s="1"/>
      <c r="AY369" s="1"/>
      <c r="AZ369" s="1"/>
      <c r="BA369" s="1"/>
    </row>
    <row r="370" spans="3:53" ht="14.25" hidden="1" customHeight="1">
      <c r="C370" s="1"/>
      <c r="D370" s="1"/>
      <c r="E370" s="1"/>
      <c r="F370" s="1"/>
      <c r="G370" s="1"/>
      <c r="H370" s="1"/>
      <c r="I370" s="1"/>
      <c r="J370" s="1"/>
      <c r="K370" s="1"/>
      <c r="L370" s="1"/>
      <c r="M370" s="1"/>
      <c r="N370" s="1"/>
      <c r="O370" s="1"/>
      <c r="P370" s="1"/>
      <c r="Q370" s="1"/>
      <c r="R370" s="1"/>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5"/>
      <c r="AR370" s="1"/>
      <c r="AS370" s="1"/>
      <c r="AT370" s="1"/>
      <c r="AU370" s="1"/>
      <c r="AV370" s="1"/>
      <c r="AW370" s="1"/>
      <c r="AX370" s="1"/>
      <c r="AY370" s="1"/>
      <c r="AZ370" s="1"/>
      <c r="BA370" s="1"/>
    </row>
    <row r="371" spans="3:53" ht="14.25" hidden="1" customHeight="1">
      <c r="C371" s="1"/>
      <c r="D371" s="1"/>
      <c r="E371" s="1"/>
      <c r="F371" s="1"/>
      <c r="G371" s="1"/>
      <c r="H371" s="1"/>
      <c r="I371" s="1"/>
      <c r="J371" s="1"/>
      <c r="K371" s="1"/>
      <c r="L371" s="1"/>
      <c r="M371" s="1"/>
      <c r="N371" s="1"/>
      <c r="O371" s="1"/>
      <c r="P371" s="1"/>
      <c r="Q371" s="1"/>
      <c r="R371" s="1"/>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5"/>
      <c r="AR371" s="1"/>
      <c r="AS371" s="1"/>
      <c r="AT371" s="1"/>
      <c r="AU371" s="1"/>
      <c r="AV371" s="1"/>
      <c r="AW371" s="1"/>
      <c r="AX371" s="1"/>
      <c r="AY371" s="1"/>
      <c r="AZ371" s="1"/>
      <c r="BA371" s="1"/>
    </row>
    <row r="372" spans="3:53" ht="14.25" hidden="1" customHeight="1">
      <c r="C372" s="1"/>
      <c r="D372" s="1"/>
      <c r="E372" s="1"/>
      <c r="F372" s="1"/>
      <c r="G372" s="1"/>
      <c r="H372" s="1"/>
      <c r="I372" s="1"/>
      <c r="J372" s="1"/>
      <c r="K372" s="1"/>
      <c r="L372" s="1"/>
      <c r="M372" s="1"/>
      <c r="N372" s="1"/>
      <c r="O372" s="1"/>
      <c r="P372" s="1"/>
      <c r="Q372" s="1"/>
      <c r="R372" s="1"/>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5"/>
      <c r="AR372" s="1"/>
      <c r="AS372" s="1"/>
      <c r="AT372" s="1"/>
      <c r="AU372" s="1"/>
      <c r="AV372" s="1"/>
      <c r="AW372" s="1"/>
      <c r="AX372" s="1"/>
      <c r="AY372" s="1"/>
      <c r="AZ372" s="1"/>
      <c r="BA372" s="1"/>
    </row>
    <row r="373" spans="3:53" ht="14.25" hidden="1" customHeight="1">
      <c r="C373" s="1"/>
      <c r="D373" s="1"/>
      <c r="E373" s="1"/>
      <c r="F373" s="1"/>
      <c r="G373" s="1"/>
      <c r="H373" s="1"/>
      <c r="I373" s="1"/>
      <c r="J373" s="1"/>
      <c r="K373" s="1"/>
      <c r="L373" s="1"/>
      <c r="M373" s="1"/>
      <c r="N373" s="1"/>
      <c r="O373" s="1"/>
      <c r="P373" s="1"/>
      <c r="Q373" s="1"/>
      <c r="R373" s="1"/>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5"/>
      <c r="AR373" s="1"/>
      <c r="AS373" s="1"/>
      <c r="AT373" s="1"/>
      <c r="AU373" s="1"/>
      <c r="AV373" s="1"/>
      <c r="AW373" s="1"/>
      <c r="AX373" s="1"/>
      <c r="AY373" s="1"/>
      <c r="AZ373" s="1"/>
      <c r="BA373" s="1"/>
    </row>
    <row r="374" spans="3:53" ht="14.25" hidden="1" customHeight="1">
      <c r="C374" s="1"/>
      <c r="D374" s="1"/>
      <c r="E374" s="1"/>
      <c r="F374" s="1"/>
      <c r="G374" s="1"/>
      <c r="H374" s="1"/>
      <c r="I374" s="1"/>
      <c r="J374" s="1"/>
      <c r="K374" s="1"/>
      <c r="L374" s="1"/>
      <c r="M374" s="1"/>
      <c r="N374" s="1"/>
      <c r="O374" s="1"/>
      <c r="P374" s="1"/>
      <c r="Q374" s="1"/>
      <c r="R374" s="1"/>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5"/>
      <c r="AR374" s="1"/>
      <c r="AS374" s="1"/>
      <c r="AT374" s="1"/>
      <c r="AU374" s="1"/>
      <c r="AV374" s="1"/>
      <c r="AW374" s="1"/>
      <c r="AX374" s="1"/>
      <c r="AY374" s="1"/>
      <c r="AZ374" s="1"/>
      <c r="BA374" s="1"/>
    </row>
    <row r="375" spans="3:53" ht="14.25" hidden="1" customHeight="1">
      <c r="C375" s="1"/>
      <c r="D375" s="1"/>
      <c r="E375" s="1"/>
      <c r="F375" s="1"/>
      <c r="G375" s="1"/>
      <c r="H375" s="1"/>
      <c r="I375" s="1"/>
      <c r="J375" s="1"/>
      <c r="K375" s="1"/>
      <c r="L375" s="1"/>
      <c r="M375" s="1"/>
      <c r="N375" s="1"/>
      <c r="O375" s="1"/>
      <c r="P375" s="1"/>
      <c r="Q375" s="1"/>
      <c r="R375" s="1"/>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5"/>
      <c r="AR375" s="1"/>
      <c r="AS375" s="1"/>
      <c r="AT375" s="1"/>
      <c r="AU375" s="1"/>
      <c r="AV375" s="1"/>
      <c r="AW375" s="1"/>
      <c r="AX375" s="1"/>
      <c r="AY375" s="1"/>
      <c r="AZ375" s="1"/>
      <c r="BA375" s="1"/>
    </row>
    <row r="376" spans="3:53" ht="14.25" hidden="1" customHeight="1">
      <c r="C376" s="1"/>
      <c r="D376" s="1"/>
      <c r="E376" s="1"/>
      <c r="F376" s="1"/>
      <c r="G376" s="1"/>
      <c r="H376" s="1"/>
      <c r="I376" s="1"/>
      <c r="J376" s="1"/>
      <c r="K376" s="1"/>
      <c r="L376" s="1"/>
      <c r="M376" s="1"/>
      <c r="N376" s="1"/>
      <c r="O376" s="1"/>
      <c r="P376" s="1"/>
      <c r="Q376" s="1"/>
      <c r="R376" s="1"/>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5"/>
      <c r="AR376" s="1"/>
      <c r="AS376" s="1"/>
      <c r="AT376" s="1"/>
      <c r="AU376" s="1"/>
      <c r="AV376" s="1"/>
      <c r="AW376" s="1"/>
      <c r="AX376" s="1"/>
      <c r="AY376" s="1"/>
      <c r="AZ376" s="1"/>
      <c r="BA376" s="1"/>
    </row>
    <row r="377" spans="3:53" ht="14.25" hidden="1" customHeight="1">
      <c r="C377" s="1"/>
      <c r="D377" s="1"/>
      <c r="E377" s="1"/>
      <c r="F377" s="1"/>
      <c r="G377" s="1"/>
      <c r="H377" s="1"/>
      <c r="I377" s="1"/>
      <c r="J377" s="1"/>
      <c r="K377" s="1"/>
      <c r="L377" s="1"/>
      <c r="M377" s="1"/>
      <c r="N377" s="1"/>
      <c r="O377" s="1"/>
      <c r="P377" s="1"/>
      <c r="Q377" s="1"/>
      <c r="R377" s="1"/>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5"/>
      <c r="AR377" s="1"/>
      <c r="AS377" s="1"/>
      <c r="AT377" s="1"/>
      <c r="AU377" s="1"/>
      <c r="AV377" s="1"/>
      <c r="AW377" s="1"/>
      <c r="AX377" s="1"/>
      <c r="AY377" s="1"/>
      <c r="AZ377" s="1"/>
      <c r="BA377" s="1"/>
    </row>
    <row r="378" spans="3:53" ht="14.25" hidden="1" customHeight="1">
      <c r="C378" s="1"/>
      <c r="D378" s="1"/>
      <c r="E378" s="1"/>
      <c r="F378" s="1"/>
      <c r="G378" s="1"/>
      <c r="H378" s="1"/>
      <c r="I378" s="1"/>
      <c r="J378" s="1"/>
      <c r="K378" s="1"/>
      <c r="L378" s="1"/>
      <c r="M378" s="1"/>
      <c r="N378" s="1"/>
      <c r="O378" s="1"/>
      <c r="P378" s="1"/>
      <c r="Q378" s="1"/>
      <c r="R378" s="1"/>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5"/>
      <c r="AR378" s="1"/>
      <c r="AS378" s="1"/>
      <c r="AT378" s="1"/>
      <c r="AU378" s="1"/>
      <c r="AV378" s="1"/>
      <c r="AW378" s="1"/>
      <c r="AX378" s="1"/>
      <c r="AY378" s="1"/>
      <c r="AZ378" s="1"/>
      <c r="BA378" s="1"/>
    </row>
    <row r="379" spans="3:53" ht="14.25" hidden="1" customHeight="1">
      <c r="C379" s="1"/>
      <c r="D379" s="1"/>
      <c r="E379" s="1"/>
      <c r="F379" s="1"/>
      <c r="G379" s="1"/>
      <c r="H379" s="1"/>
      <c r="I379" s="1"/>
      <c r="J379" s="1"/>
      <c r="K379" s="1"/>
      <c r="L379" s="1"/>
      <c r="M379" s="1"/>
      <c r="N379" s="1"/>
      <c r="O379" s="1"/>
      <c r="P379" s="1"/>
      <c r="Q379" s="1"/>
      <c r="R379" s="1"/>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5"/>
      <c r="AR379" s="1"/>
      <c r="AS379" s="1"/>
      <c r="AT379" s="1"/>
      <c r="AU379" s="1"/>
      <c r="AV379" s="1"/>
      <c r="AW379" s="1"/>
      <c r="AX379" s="1"/>
      <c r="AY379" s="1"/>
      <c r="AZ379" s="1"/>
      <c r="BA379" s="1"/>
    </row>
    <row r="380" spans="3:53" ht="14.25" hidden="1" customHeight="1">
      <c r="C380" s="1"/>
      <c r="D380" s="1"/>
      <c r="E380" s="1"/>
      <c r="F380" s="1"/>
      <c r="G380" s="1"/>
      <c r="H380" s="1"/>
      <c r="I380" s="1"/>
      <c r="J380" s="1"/>
      <c r="K380" s="1"/>
      <c r="L380" s="1"/>
      <c r="M380" s="1"/>
      <c r="N380" s="1"/>
      <c r="O380" s="1"/>
      <c r="P380" s="1"/>
      <c r="Q380" s="1"/>
      <c r="R380" s="1"/>
      <c r="S380" s="3"/>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5"/>
      <c r="AR380" s="1"/>
      <c r="AS380" s="1"/>
      <c r="AT380" s="1"/>
      <c r="AU380" s="1"/>
      <c r="AV380" s="1"/>
      <c r="AW380" s="1"/>
      <c r="AX380" s="1"/>
      <c r="AY380" s="1"/>
      <c r="AZ380" s="1"/>
      <c r="BA380" s="1"/>
    </row>
    <row r="381" spans="3:53" ht="14.25" hidden="1" customHeight="1">
      <c r="C381" s="1"/>
      <c r="D381" s="1"/>
      <c r="E381" s="1"/>
      <c r="F381" s="1"/>
      <c r="G381" s="1"/>
      <c r="H381" s="1"/>
      <c r="I381" s="1"/>
      <c r="J381" s="1"/>
      <c r="K381" s="1"/>
      <c r="L381" s="1"/>
      <c r="M381" s="1"/>
      <c r="N381" s="1"/>
      <c r="O381" s="1"/>
      <c r="P381" s="1"/>
      <c r="Q381" s="1"/>
      <c r="R381" s="1"/>
      <c r="S381" s="3"/>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5"/>
      <c r="AR381" s="1"/>
      <c r="AS381" s="1"/>
      <c r="AT381" s="1"/>
      <c r="AU381" s="1"/>
      <c r="AV381" s="1"/>
      <c r="AW381" s="1"/>
      <c r="AX381" s="1"/>
      <c r="AY381" s="1"/>
      <c r="AZ381" s="1"/>
      <c r="BA381" s="1"/>
    </row>
    <row r="382" spans="3:53" ht="14.25" hidden="1" customHeight="1">
      <c r="C382" s="1"/>
      <c r="D382" s="1"/>
      <c r="E382" s="1"/>
      <c r="F382" s="1"/>
      <c r="G382" s="1"/>
      <c r="H382" s="1"/>
      <c r="I382" s="1"/>
      <c r="J382" s="1"/>
      <c r="K382" s="1"/>
      <c r="L382" s="1"/>
      <c r="M382" s="1"/>
      <c r="N382" s="1"/>
      <c r="O382" s="1"/>
      <c r="P382" s="1"/>
      <c r="Q382" s="1"/>
      <c r="R382" s="1"/>
      <c r="S382" s="3"/>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5"/>
      <c r="AR382" s="1"/>
      <c r="AS382" s="1"/>
      <c r="AT382" s="1"/>
      <c r="AU382" s="1"/>
      <c r="AV382" s="1"/>
      <c r="AW382" s="1"/>
      <c r="AX382" s="1"/>
      <c r="AY382" s="1"/>
      <c r="AZ382" s="1"/>
      <c r="BA382" s="1"/>
    </row>
    <row r="383" spans="3:53" ht="14.25" hidden="1" customHeight="1">
      <c r="C383" s="1"/>
      <c r="D383" s="1"/>
      <c r="E383" s="1"/>
      <c r="F383" s="1"/>
      <c r="G383" s="1"/>
      <c r="H383" s="1"/>
      <c r="I383" s="1"/>
      <c r="J383" s="1"/>
      <c r="K383" s="1"/>
      <c r="L383" s="1"/>
      <c r="M383" s="1"/>
      <c r="N383" s="1"/>
      <c r="O383" s="1"/>
      <c r="P383" s="1"/>
      <c r="Q383" s="1"/>
      <c r="R383" s="1"/>
      <c r="S383" s="3"/>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5"/>
      <c r="AR383" s="1"/>
      <c r="AS383" s="1"/>
      <c r="AT383" s="1"/>
      <c r="AU383" s="1"/>
      <c r="AV383" s="1"/>
      <c r="AW383" s="1"/>
      <c r="AX383" s="1"/>
      <c r="AY383" s="1"/>
      <c r="AZ383" s="1"/>
      <c r="BA383" s="1"/>
    </row>
    <row r="384" spans="3:53" ht="14.25" hidden="1" customHeight="1">
      <c r="C384" s="1"/>
      <c r="D384" s="1"/>
      <c r="E384" s="1"/>
      <c r="F384" s="1"/>
      <c r="G384" s="1"/>
      <c r="H384" s="1"/>
      <c r="I384" s="1"/>
      <c r="J384" s="1"/>
      <c r="K384" s="1"/>
      <c r="L384" s="1"/>
      <c r="M384" s="1"/>
      <c r="N384" s="1"/>
      <c r="O384" s="1"/>
      <c r="P384" s="1"/>
      <c r="Q384" s="1"/>
      <c r="R384" s="1"/>
      <c r="S384" s="3"/>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5"/>
      <c r="AR384" s="1"/>
      <c r="AS384" s="1"/>
      <c r="AT384" s="1"/>
      <c r="AU384" s="1"/>
      <c r="AV384" s="1"/>
      <c r="AW384" s="1"/>
      <c r="AX384" s="1"/>
      <c r="AY384" s="1"/>
      <c r="AZ384" s="1"/>
      <c r="BA384" s="1"/>
    </row>
    <row r="385" spans="3:53" ht="14.25" hidden="1" customHeight="1">
      <c r="C385" s="1"/>
      <c r="D385" s="1"/>
      <c r="E385" s="1"/>
      <c r="F385" s="1"/>
      <c r="G385" s="1"/>
      <c r="H385" s="1"/>
      <c r="I385" s="1"/>
      <c r="J385" s="1"/>
      <c r="K385" s="1"/>
      <c r="L385" s="1"/>
      <c r="M385" s="1"/>
      <c r="N385" s="1"/>
      <c r="O385" s="1"/>
      <c r="P385" s="1"/>
      <c r="Q385" s="1"/>
      <c r="R385" s="1"/>
      <c r="S385" s="3"/>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5"/>
      <c r="AR385" s="1"/>
      <c r="AS385" s="1"/>
      <c r="AT385" s="1"/>
      <c r="AU385" s="1"/>
      <c r="AV385" s="1"/>
      <c r="AW385" s="1"/>
      <c r="AX385" s="1"/>
      <c r="AY385" s="1"/>
      <c r="AZ385" s="1"/>
      <c r="BA385" s="1"/>
    </row>
    <row r="386" spans="3:53" ht="14.25" hidden="1" customHeight="1">
      <c r="C386" s="1"/>
      <c r="D386" s="1"/>
      <c r="E386" s="1"/>
      <c r="F386" s="1"/>
      <c r="G386" s="1"/>
      <c r="H386" s="1"/>
      <c r="I386" s="1"/>
      <c r="J386" s="1"/>
      <c r="K386" s="1"/>
      <c r="L386" s="1"/>
      <c r="M386" s="1"/>
      <c r="N386" s="1"/>
      <c r="O386" s="1"/>
      <c r="P386" s="1"/>
      <c r="Q386" s="1"/>
      <c r="R386" s="1"/>
      <c r="S386" s="3"/>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5"/>
      <c r="AR386" s="1"/>
      <c r="AS386" s="1"/>
      <c r="AT386" s="1"/>
      <c r="AU386" s="1"/>
      <c r="AV386" s="1"/>
      <c r="AW386" s="1"/>
      <c r="AX386" s="1"/>
      <c r="AY386" s="1"/>
      <c r="AZ386" s="1"/>
      <c r="BA386" s="1"/>
    </row>
    <row r="387" spans="3:53" ht="14.25" hidden="1" customHeight="1">
      <c r="C387" s="1"/>
      <c r="D387" s="1"/>
      <c r="E387" s="1"/>
      <c r="F387" s="1"/>
      <c r="G387" s="1"/>
      <c r="H387" s="1"/>
      <c r="I387" s="1"/>
      <c r="J387" s="1"/>
      <c r="K387" s="1"/>
      <c r="L387" s="1"/>
      <c r="M387" s="1"/>
      <c r="N387" s="1"/>
      <c r="O387" s="1"/>
      <c r="P387" s="1"/>
      <c r="Q387" s="1"/>
      <c r="R387" s="1"/>
      <c r="S387" s="3"/>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5"/>
      <c r="AR387" s="1"/>
      <c r="AS387" s="1"/>
      <c r="AT387" s="1"/>
      <c r="AU387" s="1"/>
      <c r="AV387" s="1"/>
      <c r="AW387" s="1"/>
      <c r="AX387" s="1"/>
      <c r="AY387" s="1"/>
      <c r="AZ387" s="1"/>
      <c r="BA387" s="1"/>
    </row>
    <row r="388" spans="3:53" ht="14.25" hidden="1" customHeight="1">
      <c r="C388" s="1"/>
      <c r="D388" s="1"/>
      <c r="E388" s="1"/>
      <c r="F388" s="1"/>
      <c r="G388" s="1"/>
      <c r="H388" s="1"/>
      <c r="I388" s="1"/>
      <c r="J388" s="1"/>
      <c r="K388" s="1"/>
      <c r="L388" s="1"/>
      <c r="M388" s="1"/>
      <c r="N388" s="1"/>
      <c r="O388" s="1"/>
      <c r="P388" s="1"/>
      <c r="Q388" s="1"/>
      <c r="R388" s="1"/>
      <c r="S388" s="3"/>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5"/>
      <c r="AR388" s="1"/>
      <c r="AS388" s="1"/>
      <c r="AT388" s="1"/>
      <c r="AU388" s="1"/>
      <c r="AV388" s="1"/>
      <c r="AW388" s="1"/>
      <c r="AX388" s="1"/>
      <c r="AY388" s="1"/>
      <c r="AZ388" s="1"/>
      <c r="BA388" s="1"/>
    </row>
    <row r="389" spans="3:53" ht="14.25" hidden="1" customHeight="1">
      <c r="C389" s="1"/>
      <c r="D389" s="1"/>
      <c r="E389" s="1"/>
      <c r="F389" s="1"/>
      <c r="G389" s="1"/>
      <c r="H389" s="1"/>
      <c r="I389" s="1"/>
      <c r="J389" s="1"/>
      <c r="K389" s="1"/>
      <c r="L389" s="1"/>
      <c r="M389" s="1"/>
      <c r="N389" s="1"/>
      <c r="O389" s="1"/>
      <c r="P389" s="1"/>
      <c r="Q389" s="1"/>
      <c r="R389" s="1"/>
      <c r="S389" s="3"/>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5"/>
      <c r="AR389" s="1"/>
      <c r="AS389" s="1"/>
      <c r="AT389" s="1"/>
      <c r="AU389" s="1"/>
      <c r="AV389" s="1"/>
      <c r="AW389" s="1"/>
      <c r="AX389" s="1"/>
      <c r="AY389" s="1"/>
      <c r="AZ389" s="1"/>
      <c r="BA389" s="1"/>
    </row>
    <row r="390" spans="3:53" ht="14.25" hidden="1" customHeight="1">
      <c r="C390" s="1"/>
      <c r="D390" s="1"/>
      <c r="E390" s="1"/>
      <c r="F390" s="1"/>
      <c r="G390" s="1"/>
      <c r="H390" s="1"/>
      <c r="I390" s="1"/>
      <c r="J390" s="1"/>
      <c r="K390" s="1"/>
      <c r="L390" s="1"/>
      <c r="M390" s="1"/>
      <c r="N390" s="1"/>
      <c r="O390" s="1"/>
      <c r="P390" s="1"/>
      <c r="Q390" s="1"/>
      <c r="R390" s="1"/>
      <c r="S390" s="3"/>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5"/>
      <c r="AR390" s="1"/>
      <c r="AS390" s="1"/>
      <c r="AT390" s="1"/>
      <c r="AU390" s="1"/>
      <c r="AV390" s="1"/>
      <c r="AW390" s="1"/>
      <c r="AX390" s="1"/>
      <c r="AY390" s="1"/>
      <c r="AZ390" s="1"/>
      <c r="BA390" s="1"/>
    </row>
    <row r="391" spans="3:53" ht="14.25" hidden="1" customHeight="1">
      <c r="C391" s="1"/>
      <c r="D391" s="1"/>
      <c r="E391" s="1"/>
      <c r="F391" s="1"/>
      <c r="G391" s="1"/>
      <c r="H391" s="1"/>
      <c r="I391" s="1"/>
      <c r="J391" s="1"/>
      <c r="K391" s="1"/>
      <c r="L391" s="1"/>
      <c r="M391" s="1"/>
      <c r="N391" s="1"/>
      <c r="O391" s="1"/>
      <c r="P391" s="1"/>
      <c r="Q391" s="1"/>
      <c r="R391" s="1"/>
      <c r="S391" s="3"/>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5"/>
      <c r="AR391" s="1"/>
      <c r="AS391" s="1"/>
      <c r="AT391" s="1"/>
      <c r="AU391" s="1"/>
      <c r="AV391" s="1"/>
      <c r="AW391" s="1"/>
      <c r="AX391" s="1"/>
      <c r="AY391" s="1"/>
      <c r="AZ391" s="1"/>
      <c r="BA391" s="1"/>
    </row>
    <row r="392" spans="3:53" ht="14.25" hidden="1" customHeight="1">
      <c r="C392" s="1"/>
      <c r="D392" s="1"/>
      <c r="E392" s="1"/>
      <c r="F392" s="1"/>
      <c r="G392" s="1"/>
      <c r="H392" s="1"/>
      <c r="I392" s="1"/>
      <c r="J392" s="1"/>
      <c r="K392" s="1"/>
      <c r="L392" s="1"/>
      <c r="M392" s="1"/>
      <c r="N392" s="1"/>
      <c r="O392" s="1"/>
      <c r="P392" s="1"/>
      <c r="Q392" s="1"/>
      <c r="R392" s="1"/>
      <c r="S392" s="3"/>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5"/>
      <c r="AR392" s="1"/>
      <c r="AS392" s="1"/>
      <c r="AT392" s="1"/>
      <c r="AU392" s="1"/>
      <c r="AV392" s="1"/>
      <c r="AW392" s="1"/>
      <c r="AX392" s="1"/>
      <c r="AY392" s="1"/>
      <c r="AZ392" s="1"/>
      <c r="BA392" s="1"/>
    </row>
    <row r="393" spans="3:53" ht="14.25" hidden="1" customHeight="1">
      <c r="C393" s="1"/>
      <c r="D393" s="1"/>
      <c r="E393" s="1"/>
      <c r="F393" s="1"/>
      <c r="G393" s="1"/>
      <c r="H393" s="1"/>
      <c r="I393" s="1"/>
      <c r="J393" s="1"/>
      <c r="K393" s="1"/>
      <c r="L393" s="1"/>
      <c r="M393" s="1"/>
      <c r="N393" s="1"/>
      <c r="O393" s="1"/>
      <c r="P393" s="1"/>
      <c r="Q393" s="1"/>
      <c r="R393" s="1"/>
      <c r="S393" s="3"/>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5"/>
      <c r="AR393" s="1"/>
      <c r="AS393" s="1"/>
      <c r="AT393" s="1"/>
      <c r="AU393" s="1"/>
      <c r="AV393" s="1"/>
      <c r="AW393" s="1"/>
      <c r="AX393" s="1"/>
      <c r="AY393" s="1"/>
      <c r="AZ393" s="1"/>
      <c r="BA393" s="1"/>
    </row>
    <row r="394" spans="3:53" ht="14.25" hidden="1" customHeight="1">
      <c r="C394" s="1"/>
      <c r="D394" s="1"/>
      <c r="E394" s="1"/>
      <c r="F394" s="1"/>
      <c r="G394" s="1"/>
      <c r="H394" s="1"/>
      <c r="I394" s="1"/>
      <c r="J394" s="1"/>
      <c r="K394" s="1"/>
      <c r="L394" s="1"/>
      <c r="M394" s="1"/>
      <c r="N394" s="1"/>
      <c r="O394" s="1"/>
      <c r="P394" s="1"/>
      <c r="Q394" s="1"/>
      <c r="R394" s="1"/>
      <c r="S394" s="3"/>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5"/>
      <c r="AR394" s="1"/>
      <c r="AS394" s="1"/>
      <c r="AT394" s="1"/>
      <c r="AU394" s="1"/>
      <c r="AV394" s="1"/>
      <c r="AW394" s="1"/>
      <c r="AX394" s="1"/>
      <c r="AY394" s="1"/>
      <c r="AZ394" s="1"/>
      <c r="BA394" s="1"/>
    </row>
    <row r="395" spans="3:53" ht="14.25" hidden="1" customHeight="1">
      <c r="C395" s="1"/>
      <c r="D395" s="1"/>
      <c r="E395" s="1"/>
      <c r="F395" s="1"/>
      <c r="G395" s="1"/>
      <c r="H395" s="1"/>
      <c r="I395" s="1"/>
      <c r="J395" s="1"/>
      <c r="K395" s="1"/>
      <c r="L395" s="1"/>
      <c r="M395" s="1"/>
      <c r="N395" s="1"/>
      <c r="O395" s="1"/>
      <c r="P395" s="1"/>
      <c r="Q395" s="1"/>
      <c r="R395" s="1"/>
      <c r="S395" s="3"/>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5"/>
      <c r="AR395" s="1"/>
      <c r="AS395" s="1"/>
      <c r="AT395" s="1"/>
      <c r="AU395" s="1"/>
      <c r="AV395" s="1"/>
      <c r="AW395" s="1"/>
      <c r="AX395" s="1"/>
      <c r="AY395" s="1"/>
      <c r="AZ395" s="1"/>
      <c r="BA395" s="1"/>
    </row>
    <row r="396" spans="3:53" ht="14.25" hidden="1" customHeight="1">
      <c r="C396" s="1"/>
      <c r="D396" s="1"/>
      <c r="E396" s="1"/>
      <c r="F396" s="1"/>
      <c r="G396" s="1"/>
      <c r="H396" s="1"/>
      <c r="I396" s="1"/>
      <c r="J396" s="1"/>
      <c r="K396" s="1"/>
      <c r="L396" s="1"/>
      <c r="M396" s="1"/>
      <c r="N396" s="1"/>
      <c r="O396" s="1"/>
      <c r="P396" s="1"/>
      <c r="Q396" s="1"/>
      <c r="R396" s="1"/>
      <c r="S396" s="3"/>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5"/>
      <c r="AR396" s="1"/>
      <c r="AS396" s="1"/>
      <c r="AT396" s="1"/>
      <c r="AU396" s="1"/>
      <c r="AV396" s="1"/>
      <c r="AW396" s="1"/>
      <c r="AX396" s="1"/>
      <c r="AY396" s="1"/>
      <c r="AZ396" s="1"/>
      <c r="BA396" s="1"/>
    </row>
    <row r="397" spans="3:53" ht="14.25" hidden="1" customHeight="1">
      <c r="C397" s="1"/>
      <c r="D397" s="1"/>
      <c r="E397" s="1"/>
      <c r="F397" s="1"/>
      <c r="G397" s="1"/>
      <c r="H397" s="1"/>
      <c r="I397" s="1"/>
      <c r="J397" s="1"/>
      <c r="K397" s="1"/>
      <c r="L397" s="1"/>
      <c r="M397" s="1"/>
      <c r="N397" s="1"/>
      <c r="O397" s="1"/>
      <c r="P397" s="1"/>
      <c r="Q397" s="1"/>
      <c r="R397" s="1"/>
      <c r="S397" s="3"/>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5"/>
      <c r="AR397" s="1"/>
      <c r="AS397" s="1"/>
      <c r="AT397" s="1"/>
      <c r="AU397" s="1"/>
      <c r="AV397" s="1"/>
      <c r="AW397" s="1"/>
      <c r="AX397" s="1"/>
      <c r="AY397" s="1"/>
      <c r="AZ397" s="1"/>
      <c r="BA397" s="1"/>
    </row>
    <row r="398" spans="3:53" ht="14.25" hidden="1" customHeight="1">
      <c r="C398" s="1"/>
      <c r="D398" s="1"/>
      <c r="E398" s="1"/>
      <c r="F398" s="1"/>
      <c r="G398" s="1"/>
      <c r="H398" s="1"/>
      <c r="I398" s="1"/>
      <c r="J398" s="1"/>
      <c r="K398" s="1"/>
      <c r="L398" s="1"/>
      <c r="M398" s="1"/>
      <c r="N398" s="1"/>
      <c r="O398" s="1"/>
      <c r="P398" s="1"/>
      <c r="Q398" s="1"/>
      <c r="R398" s="1"/>
      <c r="S398" s="3"/>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5"/>
      <c r="AR398" s="1"/>
      <c r="AS398" s="1"/>
      <c r="AT398" s="1"/>
      <c r="AU398" s="1"/>
      <c r="AV398" s="1"/>
      <c r="AW398" s="1"/>
      <c r="AX398" s="1"/>
      <c r="AY398" s="1"/>
      <c r="AZ398" s="1"/>
      <c r="BA398" s="1"/>
    </row>
    <row r="399" spans="3:53" ht="14.25" hidden="1" customHeight="1">
      <c r="C399" s="1"/>
      <c r="D399" s="1"/>
      <c r="E399" s="1"/>
      <c r="F399" s="1"/>
      <c r="G399" s="1"/>
      <c r="H399" s="1"/>
      <c r="I399" s="1"/>
      <c r="J399" s="1"/>
      <c r="K399" s="1"/>
      <c r="L399" s="1"/>
      <c r="M399" s="1"/>
      <c r="N399" s="1"/>
      <c r="O399" s="1"/>
      <c r="P399" s="1"/>
      <c r="Q399" s="1"/>
      <c r="R399" s="1"/>
      <c r="S399" s="3"/>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5"/>
      <c r="AR399" s="1"/>
      <c r="AS399" s="1"/>
      <c r="AT399" s="1"/>
      <c r="AU399" s="1"/>
      <c r="AV399" s="1"/>
      <c r="AW399" s="1"/>
      <c r="AX399" s="1"/>
      <c r="AY399" s="1"/>
      <c r="AZ399" s="1"/>
      <c r="BA399" s="1"/>
    </row>
    <row r="400" spans="3:53" ht="14.25" hidden="1" customHeight="1">
      <c r="C400" s="1"/>
      <c r="D400" s="1"/>
      <c r="E400" s="1"/>
      <c r="F400" s="1"/>
      <c r="G400" s="1"/>
      <c r="H400" s="1"/>
      <c r="I400" s="1"/>
      <c r="J400" s="1"/>
      <c r="K400" s="1"/>
      <c r="L400" s="1"/>
      <c r="M400" s="1"/>
      <c r="N400" s="1"/>
      <c r="O400" s="1"/>
      <c r="P400" s="1"/>
      <c r="Q400" s="1"/>
      <c r="R400" s="1"/>
      <c r="S400" s="3"/>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5"/>
      <c r="AR400" s="1"/>
      <c r="AS400" s="1"/>
      <c r="AT400" s="1"/>
      <c r="AU400" s="1"/>
      <c r="AV400" s="1"/>
      <c r="AW400" s="1"/>
      <c r="AX400" s="1"/>
      <c r="AY400" s="1"/>
      <c r="AZ400" s="1"/>
      <c r="BA400" s="1"/>
    </row>
    <row r="401" spans="3:53" ht="14.25" hidden="1" customHeight="1">
      <c r="C401" s="1"/>
      <c r="D401" s="1"/>
      <c r="E401" s="1"/>
      <c r="F401" s="1"/>
      <c r="G401" s="1"/>
      <c r="H401" s="1"/>
      <c r="I401" s="1"/>
      <c r="J401" s="1"/>
      <c r="K401" s="1"/>
      <c r="L401" s="1"/>
      <c r="M401" s="1"/>
      <c r="N401" s="1"/>
      <c r="O401" s="1"/>
      <c r="P401" s="1"/>
      <c r="Q401" s="1"/>
      <c r="R401" s="1"/>
      <c r="S401" s="3"/>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5"/>
      <c r="AR401" s="1"/>
      <c r="AS401" s="1"/>
      <c r="AT401" s="1"/>
      <c r="AU401" s="1"/>
      <c r="AV401" s="1"/>
      <c r="AW401" s="1"/>
      <c r="AX401" s="1"/>
      <c r="AY401" s="1"/>
      <c r="AZ401" s="1"/>
      <c r="BA401" s="1"/>
    </row>
    <row r="402" spans="3:53" ht="14.25" hidden="1" customHeight="1">
      <c r="C402" s="1"/>
      <c r="D402" s="1"/>
      <c r="E402" s="1"/>
      <c r="F402" s="1"/>
      <c r="G402" s="1"/>
      <c r="H402" s="1"/>
      <c r="I402" s="1"/>
      <c r="J402" s="1"/>
      <c r="K402" s="1"/>
      <c r="L402" s="1"/>
      <c r="M402" s="1"/>
      <c r="N402" s="1"/>
      <c r="O402" s="1"/>
      <c r="P402" s="1"/>
      <c r="Q402" s="1"/>
      <c r="R402" s="1"/>
      <c r="S402" s="3"/>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5"/>
      <c r="AR402" s="1"/>
      <c r="AS402" s="1"/>
      <c r="AT402" s="1"/>
      <c r="AU402" s="1"/>
      <c r="AV402" s="1"/>
      <c r="AW402" s="1"/>
      <c r="AX402" s="1"/>
      <c r="AY402" s="1"/>
      <c r="AZ402" s="1"/>
      <c r="BA402" s="1"/>
    </row>
    <row r="403" spans="3:53" ht="14.25" hidden="1" customHeight="1">
      <c r="C403" s="1"/>
      <c r="D403" s="1"/>
      <c r="E403" s="1"/>
      <c r="F403" s="1"/>
      <c r="G403" s="1"/>
      <c r="H403" s="1"/>
      <c r="I403" s="1"/>
      <c r="J403" s="1"/>
      <c r="K403" s="1"/>
      <c r="L403" s="1"/>
      <c r="M403" s="1"/>
      <c r="N403" s="1"/>
      <c r="O403" s="1"/>
      <c r="P403" s="1"/>
      <c r="Q403" s="1"/>
      <c r="R403" s="1"/>
      <c r="S403" s="3"/>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5"/>
      <c r="AR403" s="1"/>
      <c r="AS403" s="1"/>
      <c r="AT403" s="1"/>
      <c r="AU403" s="1"/>
      <c r="AV403" s="1"/>
      <c r="AW403" s="1"/>
      <c r="AX403" s="1"/>
      <c r="AY403" s="1"/>
      <c r="AZ403" s="1"/>
      <c r="BA403" s="1"/>
    </row>
    <row r="404" spans="3:53" ht="14.25" hidden="1" customHeight="1">
      <c r="C404" s="1"/>
      <c r="D404" s="1"/>
      <c r="E404" s="1"/>
      <c r="F404" s="1"/>
      <c r="G404" s="1"/>
      <c r="H404" s="1"/>
      <c r="I404" s="1"/>
      <c r="J404" s="1"/>
      <c r="K404" s="1"/>
      <c r="L404" s="1"/>
      <c r="M404" s="1"/>
      <c r="N404" s="1"/>
      <c r="O404" s="1"/>
      <c r="P404" s="1"/>
      <c r="Q404" s="1"/>
      <c r="R404" s="1"/>
      <c r="S404" s="3"/>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5"/>
      <c r="AR404" s="1"/>
      <c r="AS404" s="1"/>
      <c r="AT404" s="1"/>
      <c r="AU404" s="1"/>
      <c r="AV404" s="1"/>
      <c r="AW404" s="1"/>
      <c r="AX404" s="1"/>
      <c r="AY404" s="1"/>
      <c r="AZ404" s="1"/>
      <c r="BA404" s="1"/>
    </row>
    <row r="405" spans="3:53" ht="14.25" hidden="1" customHeight="1">
      <c r="C405" s="1"/>
      <c r="D405" s="1"/>
      <c r="E405" s="1"/>
      <c r="F405" s="1"/>
      <c r="G405" s="1"/>
      <c r="H405" s="1"/>
      <c r="I405" s="1"/>
      <c r="J405" s="1"/>
      <c r="K405" s="1"/>
      <c r="L405" s="1"/>
      <c r="M405" s="1"/>
      <c r="N405" s="1"/>
      <c r="O405" s="1"/>
      <c r="P405" s="1"/>
      <c r="Q405" s="1"/>
      <c r="R405" s="1"/>
      <c r="S405" s="3"/>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5"/>
      <c r="AR405" s="1"/>
      <c r="AS405" s="1"/>
      <c r="AT405" s="1"/>
      <c r="AU405" s="1"/>
      <c r="AV405" s="1"/>
      <c r="AW405" s="1"/>
      <c r="AX405" s="1"/>
      <c r="AY405" s="1"/>
      <c r="AZ405" s="1"/>
      <c r="BA405" s="1"/>
    </row>
    <row r="406" spans="3:53" ht="14.25" hidden="1" customHeight="1">
      <c r="C406" s="1"/>
      <c r="D406" s="1"/>
      <c r="E406" s="1"/>
      <c r="F406" s="1"/>
      <c r="G406" s="1"/>
      <c r="H406" s="1"/>
      <c r="I406" s="1"/>
      <c r="J406" s="1"/>
      <c r="K406" s="1"/>
      <c r="L406" s="1"/>
      <c r="M406" s="1"/>
      <c r="N406" s="1"/>
      <c r="O406" s="1"/>
      <c r="P406" s="1"/>
      <c r="Q406" s="1"/>
      <c r="R406" s="1"/>
      <c r="S406" s="3"/>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5"/>
      <c r="AR406" s="1"/>
      <c r="AS406" s="1"/>
      <c r="AT406" s="1"/>
      <c r="AU406" s="1"/>
      <c r="AV406" s="1"/>
      <c r="AW406" s="1"/>
      <c r="AX406" s="1"/>
      <c r="AY406" s="1"/>
      <c r="AZ406" s="1"/>
      <c r="BA406" s="1"/>
    </row>
    <row r="407" spans="3:53" ht="14.25" hidden="1" customHeight="1">
      <c r="C407" s="1"/>
      <c r="D407" s="1"/>
      <c r="E407" s="1"/>
      <c r="F407" s="1"/>
      <c r="G407" s="1"/>
      <c r="H407" s="1"/>
      <c r="I407" s="1"/>
      <c r="J407" s="1"/>
      <c r="K407" s="1"/>
      <c r="L407" s="1"/>
      <c r="M407" s="1"/>
      <c r="N407" s="1"/>
      <c r="O407" s="1"/>
      <c r="P407" s="1"/>
      <c r="Q407" s="1"/>
      <c r="R407" s="1"/>
      <c r="S407" s="3"/>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5"/>
      <c r="AR407" s="1"/>
      <c r="AS407" s="1"/>
      <c r="AT407" s="1"/>
      <c r="AU407" s="1"/>
      <c r="AV407" s="1"/>
      <c r="AW407" s="1"/>
      <c r="AX407" s="1"/>
      <c r="AY407" s="1"/>
      <c r="AZ407" s="1"/>
      <c r="BA407" s="1"/>
    </row>
    <row r="408" spans="3:53" ht="14.25" hidden="1" customHeight="1">
      <c r="C408" s="1"/>
      <c r="D408" s="1"/>
      <c r="E408" s="1"/>
      <c r="F408" s="1"/>
      <c r="G408" s="1"/>
      <c r="H408" s="1"/>
      <c r="I408" s="1"/>
      <c r="J408" s="1"/>
      <c r="K408" s="1"/>
      <c r="L408" s="1"/>
      <c r="M408" s="1"/>
      <c r="N408" s="1"/>
      <c r="O408" s="1"/>
      <c r="P408" s="1"/>
      <c r="Q408" s="1"/>
      <c r="R408" s="1"/>
      <c r="S408" s="3"/>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5"/>
      <c r="AR408" s="1"/>
      <c r="AS408" s="1"/>
      <c r="AT408" s="1"/>
      <c r="AU408" s="1"/>
      <c r="AV408" s="1"/>
      <c r="AW408" s="1"/>
      <c r="AX408" s="1"/>
      <c r="AY408" s="1"/>
      <c r="AZ408" s="1"/>
      <c r="BA408" s="1"/>
    </row>
    <row r="409" spans="3:53" ht="14.25" hidden="1" customHeight="1">
      <c r="C409" s="1"/>
      <c r="D409" s="1"/>
      <c r="E409" s="1"/>
      <c r="F409" s="1"/>
      <c r="G409" s="1"/>
      <c r="H409" s="1"/>
      <c r="I409" s="1"/>
      <c r="J409" s="1"/>
      <c r="K409" s="1"/>
      <c r="L409" s="1"/>
      <c r="M409" s="1"/>
      <c r="N409" s="1"/>
      <c r="O409" s="1"/>
      <c r="P409" s="1"/>
      <c r="Q409" s="1"/>
      <c r="R409" s="1"/>
      <c r="S409" s="3"/>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5"/>
      <c r="AR409" s="1"/>
      <c r="AS409" s="1"/>
      <c r="AT409" s="1"/>
      <c r="AU409" s="1"/>
      <c r="AV409" s="1"/>
      <c r="AW409" s="1"/>
      <c r="AX409" s="1"/>
      <c r="AY409" s="1"/>
      <c r="AZ409" s="1"/>
      <c r="BA409" s="1"/>
    </row>
    <row r="410" spans="3:53" ht="14.25" hidden="1" customHeight="1">
      <c r="C410" s="1"/>
      <c r="D410" s="1"/>
      <c r="E410" s="1"/>
      <c r="F410" s="1"/>
      <c r="G410" s="1"/>
      <c r="H410" s="1"/>
      <c r="I410" s="1"/>
      <c r="J410" s="1"/>
      <c r="K410" s="1"/>
      <c r="L410" s="1"/>
      <c r="M410" s="1"/>
      <c r="N410" s="1"/>
      <c r="O410" s="1"/>
      <c r="P410" s="1"/>
      <c r="Q410" s="1"/>
      <c r="R410" s="1"/>
      <c r="S410" s="3"/>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5"/>
      <c r="AR410" s="1"/>
      <c r="AS410" s="1"/>
      <c r="AT410" s="1"/>
      <c r="AU410" s="1"/>
      <c r="AV410" s="1"/>
      <c r="AW410" s="1"/>
      <c r="AX410" s="1"/>
      <c r="AY410" s="1"/>
      <c r="AZ410" s="1"/>
      <c r="BA410" s="1"/>
    </row>
    <row r="411" spans="3:53" ht="14.25" hidden="1" customHeight="1">
      <c r="C411" s="1"/>
      <c r="D411" s="1"/>
      <c r="E411" s="1"/>
      <c r="F411" s="1"/>
      <c r="G411" s="1"/>
      <c r="H411" s="1"/>
      <c r="I411" s="1"/>
      <c r="J411" s="1"/>
      <c r="K411" s="1"/>
      <c r="L411" s="1"/>
      <c r="M411" s="1"/>
      <c r="N411" s="1"/>
      <c r="O411" s="1"/>
      <c r="P411" s="1"/>
      <c r="Q411" s="1"/>
      <c r="R411" s="1"/>
      <c r="S411" s="3"/>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5"/>
      <c r="AR411" s="1"/>
      <c r="AS411" s="1"/>
      <c r="AT411" s="1"/>
      <c r="AU411" s="1"/>
      <c r="AV411" s="1"/>
      <c r="AW411" s="1"/>
      <c r="AX411" s="1"/>
      <c r="AY411" s="1"/>
      <c r="AZ411" s="1"/>
      <c r="BA411" s="1"/>
    </row>
    <row r="412" spans="3:53" ht="14.25" hidden="1" customHeight="1">
      <c r="C412" s="1"/>
      <c r="D412" s="1"/>
      <c r="E412" s="1"/>
      <c r="F412" s="1"/>
      <c r="G412" s="1"/>
      <c r="H412" s="1"/>
      <c r="I412" s="1"/>
      <c r="J412" s="1"/>
      <c r="K412" s="1"/>
      <c r="L412" s="1"/>
      <c r="M412" s="1"/>
      <c r="N412" s="1"/>
      <c r="O412" s="1"/>
      <c r="P412" s="1"/>
      <c r="Q412" s="1"/>
      <c r="R412" s="1"/>
      <c r="S412" s="3"/>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5"/>
      <c r="AR412" s="1"/>
      <c r="AS412" s="1"/>
      <c r="AT412" s="1"/>
      <c r="AU412" s="1"/>
      <c r="AV412" s="1"/>
      <c r="AW412" s="1"/>
      <c r="AX412" s="1"/>
      <c r="AY412" s="1"/>
      <c r="AZ412" s="1"/>
      <c r="BA412" s="1"/>
    </row>
    <row r="413" spans="3:53" ht="14.25" hidden="1" customHeight="1">
      <c r="C413" s="1"/>
      <c r="D413" s="1"/>
      <c r="E413" s="1"/>
      <c r="F413" s="1"/>
      <c r="G413" s="1"/>
      <c r="H413" s="1"/>
      <c r="I413" s="1"/>
      <c r="J413" s="1"/>
      <c r="K413" s="1"/>
      <c r="L413" s="1"/>
      <c r="M413" s="1"/>
      <c r="N413" s="1"/>
      <c r="O413" s="1"/>
      <c r="P413" s="1"/>
      <c r="Q413" s="1"/>
      <c r="R413" s="1"/>
      <c r="S413" s="3"/>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5"/>
      <c r="AR413" s="1"/>
      <c r="AS413" s="1"/>
      <c r="AT413" s="1"/>
      <c r="AU413" s="1"/>
      <c r="AV413" s="1"/>
      <c r="AW413" s="1"/>
      <c r="AX413" s="1"/>
      <c r="AY413" s="1"/>
      <c r="AZ413" s="1"/>
      <c r="BA413" s="1"/>
    </row>
    <row r="414" spans="3:53" ht="14.25" hidden="1" customHeight="1">
      <c r="C414" s="1"/>
      <c r="D414" s="1"/>
      <c r="E414" s="1"/>
      <c r="F414" s="1"/>
      <c r="G414" s="1"/>
      <c r="H414" s="1"/>
      <c r="I414" s="1"/>
      <c r="J414" s="1"/>
      <c r="K414" s="1"/>
      <c r="L414" s="1"/>
      <c r="M414" s="1"/>
      <c r="N414" s="1"/>
      <c r="O414" s="1"/>
      <c r="P414" s="1"/>
      <c r="Q414" s="1"/>
      <c r="R414" s="1"/>
      <c r="S414" s="3"/>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5"/>
      <c r="AR414" s="1"/>
      <c r="AS414" s="1"/>
      <c r="AT414" s="1"/>
      <c r="AU414" s="1"/>
      <c r="AV414" s="1"/>
      <c r="AW414" s="1"/>
      <c r="AX414" s="1"/>
      <c r="AY414" s="1"/>
      <c r="AZ414" s="1"/>
      <c r="BA414" s="1"/>
    </row>
    <row r="415" spans="3:53" ht="14.25" hidden="1" customHeight="1">
      <c r="C415" s="1"/>
      <c r="D415" s="1"/>
      <c r="E415" s="1"/>
      <c r="F415" s="1"/>
      <c r="G415" s="1"/>
      <c r="H415" s="1"/>
      <c r="I415" s="1"/>
      <c r="J415" s="1"/>
      <c r="K415" s="1"/>
      <c r="L415" s="1"/>
      <c r="M415" s="1"/>
      <c r="N415" s="1"/>
      <c r="O415" s="1"/>
      <c r="P415" s="1"/>
      <c r="Q415" s="1"/>
      <c r="R415" s="1"/>
      <c r="S415" s="3"/>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5"/>
      <c r="AR415" s="1"/>
      <c r="AS415" s="1"/>
      <c r="AT415" s="1"/>
      <c r="AU415" s="1"/>
      <c r="AV415" s="1"/>
      <c r="AW415" s="1"/>
      <c r="AX415" s="1"/>
      <c r="AY415" s="1"/>
      <c r="AZ415" s="1"/>
      <c r="BA415" s="1"/>
    </row>
    <row r="416" spans="3:53" ht="14.25" hidden="1" customHeight="1">
      <c r="C416" s="1"/>
      <c r="D416" s="1"/>
      <c r="E416" s="1"/>
      <c r="F416" s="1"/>
      <c r="G416" s="1"/>
      <c r="H416" s="1"/>
      <c r="I416" s="1"/>
      <c r="J416" s="1"/>
      <c r="K416" s="1"/>
      <c r="L416" s="1"/>
      <c r="M416" s="1"/>
      <c r="N416" s="1"/>
      <c r="O416" s="1"/>
      <c r="P416" s="1"/>
      <c r="Q416" s="1"/>
      <c r="R416" s="1"/>
      <c r="S416" s="3"/>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5"/>
      <c r="AR416" s="1"/>
      <c r="AS416" s="1"/>
      <c r="AT416" s="1"/>
      <c r="AU416" s="1"/>
      <c r="AV416" s="1"/>
      <c r="AW416" s="1"/>
      <c r="AX416" s="1"/>
      <c r="AY416" s="1"/>
      <c r="AZ416" s="1"/>
      <c r="BA416" s="1"/>
    </row>
    <row r="417" spans="3:53" ht="14.25" hidden="1" customHeight="1">
      <c r="C417" s="1"/>
      <c r="D417" s="1"/>
      <c r="E417" s="1"/>
      <c r="F417" s="1"/>
      <c r="G417" s="1"/>
      <c r="H417" s="1"/>
      <c r="I417" s="1"/>
      <c r="J417" s="1"/>
      <c r="K417" s="1"/>
      <c r="L417" s="1"/>
      <c r="M417" s="1"/>
      <c r="N417" s="1"/>
      <c r="O417" s="1"/>
      <c r="P417" s="1"/>
      <c r="Q417" s="1"/>
      <c r="R417" s="1"/>
      <c r="S417" s="3"/>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5"/>
      <c r="AR417" s="1"/>
      <c r="AS417" s="1"/>
      <c r="AT417" s="1"/>
      <c r="AU417" s="1"/>
      <c r="AV417" s="1"/>
      <c r="AW417" s="1"/>
      <c r="AX417" s="1"/>
      <c r="AY417" s="1"/>
      <c r="AZ417" s="1"/>
      <c r="BA417" s="1"/>
    </row>
    <row r="418" spans="3:53" ht="14.25" hidden="1" customHeight="1">
      <c r="C418" s="1"/>
      <c r="D418" s="1"/>
      <c r="E418" s="1"/>
      <c r="F418" s="1"/>
      <c r="G418" s="1"/>
      <c r="H418" s="1"/>
      <c r="I418" s="1"/>
      <c r="J418" s="1"/>
      <c r="K418" s="1"/>
      <c r="L418" s="1"/>
      <c r="M418" s="1"/>
      <c r="N418" s="1"/>
      <c r="O418" s="1"/>
      <c r="P418" s="1"/>
      <c r="Q418" s="1"/>
      <c r="R418" s="1"/>
      <c r="S418" s="3"/>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5"/>
      <c r="AR418" s="1"/>
      <c r="AS418" s="1"/>
      <c r="AT418" s="1"/>
      <c r="AU418" s="1"/>
      <c r="AV418" s="1"/>
      <c r="AW418" s="1"/>
      <c r="AX418" s="1"/>
      <c r="AY418" s="1"/>
      <c r="AZ418" s="1"/>
      <c r="BA418" s="1"/>
    </row>
    <row r="419" spans="3:53" ht="14.25" hidden="1" customHeight="1">
      <c r="C419" s="1"/>
      <c r="D419" s="1"/>
      <c r="E419" s="1"/>
      <c r="F419" s="1"/>
      <c r="G419" s="1"/>
      <c r="H419" s="1"/>
      <c r="I419" s="1"/>
      <c r="J419" s="1"/>
      <c r="K419" s="1"/>
      <c r="L419" s="1"/>
      <c r="M419" s="1"/>
      <c r="N419" s="1"/>
      <c r="O419" s="1"/>
      <c r="P419" s="1"/>
      <c r="Q419" s="1"/>
      <c r="R419" s="1"/>
      <c r="S419" s="3"/>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5"/>
      <c r="AR419" s="1"/>
      <c r="AS419" s="1"/>
      <c r="AT419" s="1"/>
      <c r="AU419" s="1"/>
      <c r="AV419" s="1"/>
      <c r="AW419" s="1"/>
      <c r="AX419" s="1"/>
      <c r="AY419" s="1"/>
      <c r="AZ419" s="1"/>
      <c r="BA419" s="1"/>
    </row>
    <row r="420" spans="3:53" ht="14.25" hidden="1" customHeight="1">
      <c r="C420" s="1"/>
      <c r="D420" s="1"/>
      <c r="E420" s="1"/>
      <c r="F420" s="1"/>
      <c r="G420" s="1"/>
      <c r="H420" s="1"/>
      <c r="I420" s="1"/>
      <c r="J420" s="1"/>
      <c r="K420" s="1"/>
      <c r="L420" s="1"/>
      <c r="M420" s="1"/>
      <c r="N420" s="1"/>
      <c r="O420" s="1"/>
      <c r="P420" s="1"/>
      <c r="Q420" s="1"/>
      <c r="R420" s="1"/>
      <c r="S420" s="3"/>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5"/>
      <c r="AR420" s="1"/>
      <c r="AS420" s="1"/>
      <c r="AT420" s="1"/>
      <c r="AU420" s="1"/>
      <c r="AV420" s="1"/>
      <c r="AW420" s="1"/>
      <c r="AX420" s="1"/>
      <c r="AY420" s="1"/>
      <c r="AZ420" s="1"/>
      <c r="BA420" s="1"/>
    </row>
    <row r="421" spans="3:53" ht="14.25" hidden="1" customHeight="1">
      <c r="C421" s="1"/>
      <c r="D421" s="1"/>
      <c r="E421" s="1"/>
      <c r="F421" s="1"/>
      <c r="G421" s="1"/>
      <c r="H421" s="1"/>
      <c r="I421" s="1"/>
      <c r="J421" s="1"/>
      <c r="K421" s="1"/>
      <c r="L421" s="1"/>
      <c r="M421" s="1"/>
      <c r="N421" s="1"/>
      <c r="O421" s="1"/>
      <c r="P421" s="1"/>
      <c r="Q421" s="1"/>
      <c r="R421" s="1"/>
      <c r="S421" s="3"/>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5"/>
      <c r="AR421" s="1"/>
      <c r="AS421" s="1"/>
      <c r="AT421" s="1"/>
      <c r="AU421" s="1"/>
      <c r="AV421" s="1"/>
      <c r="AW421" s="1"/>
      <c r="AX421" s="1"/>
      <c r="AY421" s="1"/>
      <c r="AZ421" s="1"/>
      <c r="BA421" s="1"/>
    </row>
    <row r="422" spans="3:53" ht="14.25" hidden="1" customHeight="1">
      <c r="C422" s="1"/>
      <c r="D422" s="1"/>
      <c r="E422" s="1"/>
      <c r="F422" s="1"/>
      <c r="G422" s="1"/>
      <c r="H422" s="1"/>
      <c r="I422" s="1"/>
      <c r="J422" s="1"/>
      <c r="K422" s="1"/>
      <c r="L422" s="1"/>
      <c r="M422" s="1"/>
      <c r="N422" s="1"/>
      <c r="O422" s="1"/>
      <c r="P422" s="1"/>
      <c r="Q422" s="1"/>
      <c r="R422" s="1"/>
      <c r="S422" s="3"/>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5"/>
      <c r="AR422" s="1"/>
      <c r="AS422" s="1"/>
      <c r="AT422" s="1"/>
      <c r="AU422" s="1"/>
      <c r="AV422" s="1"/>
      <c r="AW422" s="1"/>
      <c r="AX422" s="1"/>
      <c r="AY422" s="1"/>
      <c r="AZ422" s="1"/>
      <c r="BA422" s="1"/>
    </row>
    <row r="423" spans="3:53" ht="14.25" hidden="1" customHeight="1">
      <c r="C423" s="1"/>
      <c r="D423" s="1"/>
      <c r="E423" s="1"/>
      <c r="F423" s="1"/>
      <c r="G423" s="1"/>
      <c r="H423" s="1"/>
      <c r="I423" s="1"/>
      <c r="J423" s="1"/>
      <c r="K423" s="1"/>
      <c r="L423" s="1"/>
      <c r="M423" s="1"/>
      <c r="N423" s="1"/>
      <c r="O423" s="1"/>
      <c r="P423" s="1"/>
      <c r="Q423" s="1"/>
      <c r="R423" s="1"/>
      <c r="S423" s="3"/>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5"/>
      <c r="AR423" s="1"/>
      <c r="AS423" s="1"/>
      <c r="AT423" s="1"/>
      <c r="AU423" s="1"/>
      <c r="AV423" s="1"/>
      <c r="AW423" s="1"/>
      <c r="AX423" s="1"/>
      <c r="AY423" s="1"/>
      <c r="AZ423" s="1"/>
      <c r="BA423" s="1"/>
    </row>
    <row r="424" spans="3:53" ht="14.25" hidden="1" customHeight="1">
      <c r="C424" s="1"/>
      <c r="D424" s="1"/>
      <c r="E424" s="1"/>
      <c r="F424" s="1"/>
      <c r="G424" s="1"/>
      <c r="H424" s="1"/>
      <c r="I424" s="1"/>
      <c r="J424" s="1"/>
      <c r="K424" s="1"/>
      <c r="L424" s="1"/>
      <c r="M424" s="1"/>
      <c r="N424" s="1"/>
      <c r="O424" s="1"/>
      <c r="P424" s="1"/>
      <c r="Q424" s="1"/>
      <c r="R424" s="1"/>
      <c r="S424" s="3"/>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5"/>
      <c r="AR424" s="1"/>
      <c r="AS424" s="1"/>
      <c r="AT424" s="1"/>
      <c r="AU424" s="1"/>
      <c r="AV424" s="1"/>
      <c r="AW424" s="1"/>
      <c r="AX424" s="1"/>
      <c r="AY424" s="1"/>
      <c r="AZ424" s="1"/>
      <c r="BA424" s="1"/>
    </row>
    <row r="425" spans="3:53" ht="14.25" hidden="1" customHeight="1">
      <c r="C425" s="1"/>
      <c r="D425" s="1"/>
      <c r="E425" s="1"/>
      <c r="F425" s="1"/>
      <c r="G425" s="1"/>
      <c r="H425" s="1"/>
      <c r="I425" s="1"/>
      <c r="J425" s="1"/>
      <c r="K425" s="1"/>
      <c r="L425" s="1"/>
      <c r="M425" s="1"/>
      <c r="N425" s="1"/>
      <c r="O425" s="1"/>
      <c r="P425" s="1"/>
      <c r="Q425" s="1"/>
      <c r="R425" s="1"/>
      <c r="S425" s="3"/>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5"/>
      <c r="AR425" s="1"/>
      <c r="AS425" s="1"/>
      <c r="AT425" s="1"/>
      <c r="AU425" s="1"/>
      <c r="AV425" s="1"/>
      <c r="AW425" s="1"/>
      <c r="AX425" s="1"/>
      <c r="AY425" s="1"/>
      <c r="AZ425" s="1"/>
      <c r="BA425" s="1"/>
    </row>
    <row r="426" spans="3:53" ht="14.25" hidden="1" customHeight="1">
      <c r="C426" s="1"/>
      <c r="D426" s="1"/>
      <c r="E426" s="1"/>
      <c r="F426" s="1"/>
      <c r="G426" s="1"/>
      <c r="H426" s="1"/>
      <c r="I426" s="1"/>
      <c r="J426" s="1"/>
      <c r="K426" s="1"/>
      <c r="L426" s="1"/>
      <c r="M426" s="1"/>
      <c r="N426" s="1"/>
      <c r="O426" s="1"/>
      <c r="P426" s="1"/>
      <c r="Q426" s="1"/>
      <c r="R426" s="1"/>
      <c r="S426" s="3"/>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5"/>
      <c r="AR426" s="1"/>
      <c r="AS426" s="1"/>
      <c r="AT426" s="1"/>
      <c r="AU426" s="1"/>
      <c r="AV426" s="1"/>
      <c r="AW426" s="1"/>
      <c r="AX426" s="1"/>
      <c r="AY426" s="1"/>
      <c r="AZ426" s="1"/>
      <c r="BA426" s="1"/>
    </row>
    <row r="427" spans="3:53" ht="14.25" hidden="1" customHeight="1">
      <c r="C427" s="1"/>
      <c r="D427" s="1"/>
      <c r="E427" s="1"/>
      <c r="F427" s="1"/>
      <c r="G427" s="1"/>
      <c r="H427" s="1"/>
      <c r="I427" s="1"/>
      <c r="J427" s="1"/>
      <c r="K427" s="1"/>
      <c r="L427" s="1"/>
      <c r="M427" s="1"/>
      <c r="N427" s="1"/>
      <c r="O427" s="1"/>
      <c r="P427" s="1"/>
      <c r="Q427" s="1"/>
      <c r="R427" s="1"/>
      <c r="S427" s="3"/>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5"/>
      <c r="AR427" s="1"/>
      <c r="AS427" s="1"/>
      <c r="AT427" s="1"/>
      <c r="AU427" s="1"/>
      <c r="AV427" s="1"/>
      <c r="AW427" s="1"/>
      <c r="AX427" s="1"/>
      <c r="AY427" s="1"/>
      <c r="AZ427" s="1"/>
      <c r="BA427" s="1"/>
    </row>
    <row r="428" spans="3:53" ht="14.25" hidden="1" customHeight="1">
      <c r="C428" s="1"/>
      <c r="D428" s="1"/>
      <c r="E428" s="1"/>
      <c r="F428" s="1"/>
      <c r="G428" s="1"/>
      <c r="H428" s="1"/>
      <c r="I428" s="1"/>
      <c r="J428" s="1"/>
      <c r="K428" s="1"/>
      <c r="L428" s="1"/>
      <c r="M428" s="1"/>
      <c r="N428" s="1"/>
      <c r="O428" s="1"/>
      <c r="P428" s="1"/>
      <c r="Q428" s="1"/>
      <c r="R428" s="1"/>
      <c r="S428" s="3"/>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5"/>
      <c r="AR428" s="1"/>
      <c r="AS428" s="1"/>
      <c r="AT428" s="1"/>
      <c r="AU428" s="1"/>
      <c r="AV428" s="1"/>
      <c r="AW428" s="1"/>
      <c r="AX428" s="1"/>
      <c r="AY428" s="1"/>
      <c r="AZ428" s="1"/>
      <c r="BA428" s="1"/>
    </row>
    <row r="429" spans="3:53" ht="14.25" hidden="1" customHeight="1">
      <c r="C429" s="1"/>
      <c r="D429" s="1"/>
      <c r="E429" s="1"/>
      <c r="F429" s="1"/>
      <c r="G429" s="1"/>
      <c r="H429" s="1"/>
      <c r="I429" s="1"/>
      <c r="J429" s="1"/>
      <c r="K429" s="1"/>
      <c r="L429" s="1"/>
      <c r="M429" s="1"/>
      <c r="N429" s="1"/>
      <c r="O429" s="1"/>
      <c r="P429" s="1"/>
      <c r="Q429" s="1"/>
      <c r="R429" s="1"/>
      <c r="S429" s="3"/>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5"/>
      <c r="AR429" s="1"/>
      <c r="AS429" s="1"/>
      <c r="AT429" s="1"/>
      <c r="AU429" s="1"/>
      <c r="AV429" s="1"/>
      <c r="AW429" s="1"/>
      <c r="AX429" s="1"/>
      <c r="AY429" s="1"/>
      <c r="AZ429" s="1"/>
      <c r="BA429" s="1"/>
    </row>
    <row r="430" spans="3:53" ht="14.25" hidden="1" customHeight="1">
      <c r="C430" s="1"/>
      <c r="D430" s="1"/>
      <c r="E430" s="1"/>
      <c r="F430" s="1"/>
      <c r="G430" s="1"/>
      <c r="H430" s="1"/>
      <c r="I430" s="1"/>
      <c r="J430" s="1"/>
      <c r="K430" s="1"/>
      <c r="L430" s="1"/>
      <c r="M430" s="1"/>
      <c r="N430" s="1"/>
      <c r="O430" s="1"/>
      <c r="P430" s="1"/>
      <c r="Q430" s="1"/>
      <c r="R430" s="1"/>
      <c r="S430" s="3"/>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5"/>
      <c r="AR430" s="1"/>
      <c r="AS430" s="1"/>
      <c r="AT430" s="1"/>
      <c r="AU430" s="1"/>
      <c r="AV430" s="1"/>
      <c r="AW430" s="1"/>
      <c r="AX430" s="1"/>
      <c r="AY430" s="1"/>
      <c r="AZ430" s="1"/>
      <c r="BA430" s="1"/>
    </row>
    <row r="431" spans="3:53" ht="14.25" hidden="1" customHeight="1">
      <c r="C431" s="1"/>
      <c r="D431" s="1"/>
      <c r="E431" s="1"/>
      <c r="F431" s="1"/>
      <c r="G431" s="1"/>
      <c r="H431" s="1"/>
      <c r="I431" s="1"/>
      <c r="J431" s="1"/>
      <c r="K431" s="1"/>
      <c r="L431" s="1"/>
      <c r="M431" s="1"/>
      <c r="N431" s="1"/>
      <c r="O431" s="1"/>
      <c r="P431" s="1"/>
      <c r="Q431" s="1"/>
      <c r="R431" s="1"/>
      <c r="S431" s="3"/>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5"/>
      <c r="AR431" s="1"/>
      <c r="AS431" s="1"/>
      <c r="AT431" s="1"/>
      <c r="AU431" s="1"/>
      <c r="AV431" s="1"/>
      <c r="AW431" s="1"/>
      <c r="AX431" s="1"/>
      <c r="AY431" s="1"/>
      <c r="AZ431" s="1"/>
      <c r="BA431" s="1"/>
    </row>
    <row r="432" spans="3:53" ht="14.25" hidden="1" customHeight="1">
      <c r="C432" s="1"/>
      <c r="D432" s="1"/>
      <c r="E432" s="1"/>
      <c r="F432" s="1"/>
      <c r="G432" s="1"/>
      <c r="H432" s="1"/>
      <c r="I432" s="1"/>
      <c r="J432" s="1"/>
      <c r="K432" s="1"/>
      <c r="L432" s="1"/>
      <c r="M432" s="1"/>
      <c r="N432" s="1"/>
      <c r="O432" s="1"/>
      <c r="P432" s="1"/>
      <c r="Q432" s="1"/>
      <c r="R432" s="1"/>
      <c r="S432" s="3"/>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5"/>
      <c r="AR432" s="1"/>
      <c r="AS432" s="1"/>
      <c r="AT432" s="1"/>
      <c r="AU432" s="1"/>
      <c r="AV432" s="1"/>
      <c r="AW432" s="1"/>
      <c r="AX432" s="1"/>
      <c r="AY432" s="1"/>
      <c r="AZ432" s="1"/>
      <c r="BA432" s="1"/>
    </row>
    <row r="433" spans="3:53" ht="14.25" hidden="1" customHeight="1">
      <c r="C433" s="1"/>
      <c r="D433" s="1"/>
      <c r="E433" s="1"/>
      <c r="F433" s="1"/>
      <c r="G433" s="1"/>
      <c r="H433" s="1"/>
      <c r="I433" s="1"/>
      <c r="J433" s="1"/>
      <c r="K433" s="1"/>
      <c r="L433" s="1"/>
      <c r="M433" s="1"/>
      <c r="N433" s="1"/>
      <c r="O433" s="1"/>
      <c r="P433" s="1"/>
      <c r="Q433" s="1"/>
      <c r="R433" s="1"/>
      <c r="S433" s="3"/>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5"/>
      <c r="AR433" s="1"/>
      <c r="AS433" s="1"/>
      <c r="AT433" s="1"/>
      <c r="AU433" s="1"/>
      <c r="AV433" s="1"/>
      <c r="AW433" s="1"/>
      <c r="AX433" s="1"/>
      <c r="AY433" s="1"/>
      <c r="AZ433" s="1"/>
      <c r="BA433" s="1"/>
    </row>
    <row r="434" spans="3:53" ht="14.25" hidden="1" customHeight="1">
      <c r="C434" s="1"/>
      <c r="D434" s="1"/>
      <c r="E434" s="1"/>
      <c r="F434" s="1"/>
      <c r="G434" s="1"/>
      <c r="H434" s="1"/>
      <c r="I434" s="1"/>
      <c r="J434" s="1"/>
      <c r="K434" s="1"/>
      <c r="L434" s="1"/>
      <c r="M434" s="1"/>
      <c r="N434" s="1"/>
      <c r="O434" s="1"/>
      <c r="P434" s="1"/>
      <c r="Q434" s="1"/>
      <c r="R434" s="1"/>
      <c r="S434" s="3"/>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5"/>
      <c r="AR434" s="1"/>
      <c r="AS434" s="1"/>
      <c r="AT434" s="1"/>
      <c r="AU434" s="1"/>
      <c r="AV434" s="1"/>
      <c r="AW434" s="1"/>
      <c r="AX434" s="1"/>
      <c r="AY434" s="1"/>
      <c r="AZ434" s="1"/>
      <c r="BA434" s="1"/>
    </row>
    <row r="435" spans="3:53" ht="14.25" hidden="1" customHeight="1">
      <c r="C435" s="1"/>
      <c r="D435" s="1"/>
      <c r="E435" s="1"/>
      <c r="F435" s="1"/>
      <c r="G435" s="1"/>
      <c r="H435" s="1"/>
      <c r="I435" s="1"/>
      <c r="J435" s="1"/>
      <c r="K435" s="1"/>
      <c r="L435" s="1"/>
      <c r="M435" s="1"/>
      <c r="N435" s="1"/>
      <c r="O435" s="1"/>
      <c r="P435" s="1"/>
      <c r="Q435" s="1"/>
      <c r="R435" s="1"/>
      <c r="S435" s="3"/>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5"/>
      <c r="AR435" s="1"/>
      <c r="AS435" s="1"/>
      <c r="AT435" s="1"/>
      <c r="AU435" s="1"/>
      <c r="AV435" s="1"/>
      <c r="AW435" s="1"/>
      <c r="AX435" s="1"/>
      <c r="AY435" s="1"/>
      <c r="AZ435" s="1"/>
      <c r="BA435" s="1"/>
    </row>
    <row r="436" spans="3:53" ht="14.25" hidden="1" customHeight="1">
      <c r="C436" s="1"/>
      <c r="D436" s="1"/>
      <c r="E436" s="1"/>
      <c r="F436" s="1"/>
      <c r="G436" s="1"/>
      <c r="H436" s="1"/>
      <c r="I436" s="1"/>
      <c r="J436" s="1"/>
      <c r="K436" s="1"/>
      <c r="L436" s="1"/>
      <c r="M436" s="1"/>
      <c r="N436" s="1"/>
      <c r="O436" s="1"/>
      <c r="P436" s="1"/>
      <c r="Q436" s="1"/>
      <c r="R436" s="1"/>
      <c r="S436" s="3"/>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5"/>
      <c r="AR436" s="1"/>
      <c r="AS436" s="1"/>
      <c r="AT436" s="1"/>
      <c r="AU436" s="1"/>
      <c r="AV436" s="1"/>
      <c r="AW436" s="1"/>
      <c r="AX436" s="1"/>
      <c r="AY436" s="1"/>
      <c r="AZ436" s="1"/>
      <c r="BA436" s="1"/>
    </row>
    <row r="437" spans="3:53" ht="14.25" hidden="1" customHeight="1">
      <c r="C437" s="1"/>
      <c r="D437" s="1"/>
      <c r="E437" s="1"/>
      <c r="F437" s="1"/>
      <c r="G437" s="1"/>
      <c r="H437" s="1"/>
      <c r="I437" s="1"/>
      <c r="J437" s="1"/>
      <c r="K437" s="1"/>
      <c r="L437" s="1"/>
      <c r="M437" s="1"/>
      <c r="N437" s="1"/>
      <c r="O437" s="1"/>
      <c r="P437" s="1"/>
      <c r="Q437" s="1"/>
      <c r="R437" s="1"/>
      <c r="S437" s="3"/>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5"/>
      <c r="AR437" s="1"/>
      <c r="AS437" s="1"/>
      <c r="AT437" s="1"/>
      <c r="AU437" s="1"/>
      <c r="AV437" s="1"/>
      <c r="AW437" s="1"/>
      <c r="AX437" s="1"/>
      <c r="AY437" s="1"/>
      <c r="AZ437" s="1"/>
      <c r="BA437" s="1"/>
    </row>
    <row r="438" spans="3:53" ht="14.25" hidden="1" customHeight="1">
      <c r="C438" s="1"/>
      <c r="D438" s="1"/>
      <c r="E438" s="1"/>
      <c r="F438" s="1"/>
      <c r="G438" s="1"/>
      <c r="H438" s="1"/>
      <c r="I438" s="1"/>
      <c r="J438" s="1"/>
      <c r="K438" s="1"/>
      <c r="L438" s="1"/>
      <c r="M438" s="1"/>
      <c r="N438" s="1"/>
      <c r="O438" s="1"/>
      <c r="P438" s="1"/>
      <c r="Q438" s="1"/>
      <c r="R438" s="1"/>
      <c r="S438" s="3"/>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5"/>
      <c r="AR438" s="1"/>
      <c r="AS438" s="1"/>
      <c r="AT438" s="1"/>
      <c r="AU438" s="1"/>
      <c r="AV438" s="1"/>
      <c r="AW438" s="1"/>
      <c r="AX438" s="1"/>
      <c r="AY438" s="1"/>
      <c r="AZ438" s="1"/>
      <c r="BA438" s="1"/>
    </row>
    <row r="439" spans="3:53" ht="14.25" hidden="1" customHeight="1">
      <c r="C439" s="1"/>
      <c r="D439" s="1"/>
      <c r="E439" s="1"/>
      <c r="F439" s="1"/>
      <c r="G439" s="1"/>
      <c r="H439" s="1"/>
      <c r="I439" s="1"/>
      <c r="J439" s="1"/>
      <c r="K439" s="1"/>
      <c r="L439" s="1"/>
      <c r="M439" s="1"/>
      <c r="N439" s="1"/>
      <c r="O439" s="1"/>
      <c r="P439" s="1"/>
      <c r="Q439" s="1"/>
      <c r="R439" s="1"/>
      <c r="S439" s="3"/>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5"/>
      <c r="AR439" s="1"/>
      <c r="AS439" s="1"/>
      <c r="AT439" s="1"/>
      <c r="AU439" s="1"/>
      <c r="AV439" s="1"/>
      <c r="AW439" s="1"/>
      <c r="AX439" s="1"/>
      <c r="AY439" s="1"/>
      <c r="AZ439" s="1"/>
      <c r="BA439" s="1"/>
    </row>
    <row r="440" spans="3:53" ht="14.25" hidden="1" customHeight="1">
      <c r="C440" s="1"/>
      <c r="D440" s="1"/>
      <c r="E440" s="1"/>
      <c r="F440" s="1"/>
      <c r="G440" s="1"/>
      <c r="H440" s="1"/>
      <c r="I440" s="1"/>
      <c r="J440" s="1"/>
      <c r="K440" s="1"/>
      <c r="L440" s="1"/>
      <c r="M440" s="1"/>
      <c r="N440" s="1"/>
      <c r="O440" s="1"/>
      <c r="P440" s="1"/>
      <c r="Q440" s="1"/>
      <c r="R440" s="1"/>
      <c r="S440" s="3"/>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5"/>
      <c r="AR440" s="1"/>
      <c r="AS440" s="1"/>
      <c r="AT440" s="1"/>
      <c r="AU440" s="1"/>
      <c r="AV440" s="1"/>
      <c r="AW440" s="1"/>
      <c r="AX440" s="1"/>
      <c r="AY440" s="1"/>
      <c r="AZ440" s="1"/>
      <c r="BA440" s="1"/>
    </row>
    <row r="441" spans="3:53" ht="14.25" hidden="1" customHeight="1">
      <c r="C441" s="1"/>
      <c r="D441" s="1"/>
      <c r="E441" s="1"/>
      <c r="F441" s="1"/>
      <c r="G441" s="1"/>
      <c r="H441" s="1"/>
      <c r="I441" s="1"/>
      <c r="J441" s="1"/>
      <c r="K441" s="1"/>
      <c r="L441" s="1"/>
      <c r="M441" s="1"/>
      <c r="N441" s="1"/>
      <c r="O441" s="1"/>
      <c r="P441" s="1"/>
      <c r="Q441" s="1"/>
      <c r="R441" s="1"/>
      <c r="S441" s="3"/>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5"/>
      <c r="AR441" s="1"/>
      <c r="AS441" s="1"/>
      <c r="AT441" s="1"/>
      <c r="AU441" s="1"/>
      <c r="AV441" s="1"/>
      <c r="AW441" s="1"/>
      <c r="AX441" s="1"/>
      <c r="AY441" s="1"/>
      <c r="AZ441" s="1"/>
      <c r="BA441" s="1"/>
    </row>
    <row r="442" spans="3:53" ht="14.25" hidden="1" customHeight="1">
      <c r="C442" s="1"/>
      <c r="D442" s="1"/>
      <c r="E442" s="1"/>
      <c r="F442" s="1"/>
      <c r="G442" s="1"/>
      <c r="H442" s="1"/>
      <c r="I442" s="1"/>
      <c r="J442" s="1"/>
      <c r="K442" s="1"/>
      <c r="L442" s="1"/>
      <c r="M442" s="1"/>
      <c r="N442" s="1"/>
      <c r="O442" s="1"/>
      <c r="P442" s="1"/>
      <c r="Q442" s="1"/>
      <c r="R442" s="1"/>
      <c r="S442" s="3"/>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5"/>
      <c r="AR442" s="1"/>
      <c r="AS442" s="1"/>
      <c r="AT442" s="1"/>
      <c r="AU442" s="1"/>
      <c r="AV442" s="1"/>
      <c r="AW442" s="1"/>
      <c r="AX442" s="1"/>
      <c r="AY442" s="1"/>
      <c r="AZ442" s="1"/>
      <c r="BA442" s="1"/>
    </row>
    <row r="443" spans="3:53" ht="14.25" hidden="1" customHeight="1">
      <c r="C443" s="1"/>
      <c r="D443" s="1"/>
      <c r="E443" s="1"/>
      <c r="F443" s="1"/>
      <c r="G443" s="1"/>
      <c r="H443" s="1"/>
      <c r="I443" s="1"/>
      <c r="J443" s="1"/>
      <c r="K443" s="1"/>
      <c r="L443" s="1"/>
      <c r="M443" s="1"/>
      <c r="N443" s="1"/>
      <c r="O443" s="1"/>
      <c r="P443" s="1"/>
      <c r="Q443" s="1"/>
      <c r="R443" s="1"/>
      <c r="S443" s="3"/>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5"/>
      <c r="AR443" s="1"/>
      <c r="AS443" s="1"/>
      <c r="AT443" s="1"/>
      <c r="AU443" s="1"/>
      <c r="AV443" s="1"/>
      <c r="AW443" s="1"/>
      <c r="AX443" s="1"/>
      <c r="AY443" s="1"/>
      <c r="AZ443" s="1"/>
      <c r="BA443" s="1"/>
    </row>
    <row r="444" spans="3:53" ht="14.25" hidden="1" customHeight="1">
      <c r="C444" s="1"/>
      <c r="D444" s="1"/>
      <c r="E444" s="1"/>
      <c r="F444" s="1"/>
      <c r="G444" s="1"/>
      <c r="H444" s="1"/>
      <c r="I444" s="1"/>
      <c r="J444" s="1"/>
      <c r="K444" s="1"/>
      <c r="L444" s="1"/>
      <c r="M444" s="1"/>
      <c r="N444" s="1"/>
      <c r="O444" s="1"/>
      <c r="P444" s="1"/>
      <c r="Q444" s="1"/>
      <c r="R444" s="1"/>
      <c r="S444" s="3"/>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5"/>
      <c r="AR444" s="1"/>
      <c r="AS444" s="1"/>
      <c r="AT444" s="1"/>
      <c r="AU444" s="1"/>
      <c r="AV444" s="1"/>
      <c r="AW444" s="1"/>
      <c r="AX444" s="1"/>
      <c r="AY444" s="1"/>
      <c r="AZ444" s="1"/>
      <c r="BA444" s="1"/>
    </row>
    <row r="445" spans="3:53" ht="14.25" hidden="1" customHeight="1">
      <c r="C445" s="1"/>
      <c r="D445" s="1"/>
      <c r="E445" s="1"/>
      <c r="F445" s="1"/>
      <c r="G445" s="1"/>
      <c r="H445" s="1"/>
      <c r="I445" s="1"/>
      <c r="J445" s="1"/>
      <c r="K445" s="1"/>
      <c r="L445" s="1"/>
      <c r="M445" s="1"/>
      <c r="N445" s="1"/>
      <c r="O445" s="1"/>
      <c r="P445" s="1"/>
      <c r="Q445" s="1"/>
      <c r="R445" s="1"/>
      <c r="S445" s="3"/>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5"/>
      <c r="AR445" s="1"/>
      <c r="AS445" s="1"/>
      <c r="AT445" s="1"/>
      <c r="AU445" s="1"/>
      <c r="AV445" s="1"/>
      <c r="AW445" s="1"/>
      <c r="AX445" s="1"/>
      <c r="AY445" s="1"/>
      <c r="AZ445" s="1"/>
      <c r="BA445" s="1"/>
    </row>
    <row r="446" spans="3:53" ht="14.25" hidden="1" customHeight="1">
      <c r="C446" s="1"/>
      <c r="D446" s="1"/>
      <c r="E446" s="1"/>
      <c r="F446" s="1"/>
      <c r="G446" s="1"/>
      <c r="H446" s="1"/>
      <c r="I446" s="1"/>
      <c r="J446" s="1"/>
      <c r="K446" s="1"/>
      <c r="L446" s="1"/>
      <c r="M446" s="1"/>
      <c r="N446" s="1"/>
      <c r="O446" s="1"/>
      <c r="P446" s="1"/>
      <c r="Q446" s="1"/>
      <c r="R446" s="1"/>
      <c r="S446" s="3"/>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5"/>
      <c r="AR446" s="1"/>
      <c r="AS446" s="1"/>
      <c r="AT446" s="1"/>
      <c r="AU446" s="1"/>
      <c r="AV446" s="1"/>
      <c r="AW446" s="1"/>
      <c r="AX446" s="1"/>
      <c r="AY446" s="1"/>
      <c r="AZ446" s="1"/>
      <c r="BA446" s="1"/>
    </row>
    <row r="447" spans="3:53" ht="14.25" hidden="1" customHeight="1">
      <c r="C447" s="1"/>
      <c r="D447" s="1"/>
      <c r="E447" s="1"/>
      <c r="F447" s="1"/>
      <c r="G447" s="1"/>
      <c r="H447" s="1"/>
      <c r="I447" s="1"/>
      <c r="J447" s="1"/>
      <c r="K447" s="1"/>
      <c r="L447" s="1"/>
      <c r="M447" s="1"/>
      <c r="N447" s="1"/>
      <c r="O447" s="1"/>
      <c r="P447" s="1"/>
      <c r="Q447" s="1"/>
      <c r="R447" s="1"/>
      <c r="S447" s="3"/>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5"/>
      <c r="AR447" s="1"/>
      <c r="AS447" s="1"/>
      <c r="AT447" s="1"/>
      <c r="AU447" s="1"/>
      <c r="AV447" s="1"/>
      <c r="AW447" s="1"/>
      <c r="AX447" s="1"/>
      <c r="AY447" s="1"/>
      <c r="AZ447" s="1"/>
      <c r="BA447" s="1"/>
    </row>
    <row r="448" spans="3:53" ht="14.25" hidden="1" customHeight="1">
      <c r="C448" s="1"/>
      <c r="D448" s="1"/>
      <c r="E448" s="1"/>
      <c r="F448" s="1"/>
      <c r="G448" s="1"/>
      <c r="H448" s="1"/>
      <c r="I448" s="1"/>
      <c r="J448" s="1"/>
      <c r="K448" s="1"/>
      <c r="L448" s="1"/>
      <c r="M448" s="1"/>
      <c r="N448" s="1"/>
      <c r="O448" s="1"/>
      <c r="P448" s="1"/>
      <c r="Q448" s="1"/>
      <c r="R448" s="1"/>
      <c r="S448" s="3"/>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5"/>
      <c r="AR448" s="1"/>
      <c r="AS448" s="1"/>
      <c r="AT448" s="1"/>
      <c r="AU448" s="1"/>
      <c r="AV448" s="1"/>
      <c r="AW448" s="1"/>
      <c r="AX448" s="1"/>
      <c r="AY448" s="1"/>
      <c r="AZ448" s="1"/>
      <c r="BA448" s="1"/>
    </row>
    <row r="449" spans="3:53" ht="14.25" hidden="1" customHeight="1">
      <c r="C449" s="1"/>
      <c r="D449" s="1"/>
      <c r="E449" s="1"/>
      <c r="F449" s="1"/>
      <c r="G449" s="1"/>
      <c r="H449" s="1"/>
      <c r="I449" s="1"/>
      <c r="J449" s="1"/>
      <c r="K449" s="1"/>
      <c r="L449" s="1"/>
      <c r="M449" s="1"/>
      <c r="N449" s="1"/>
      <c r="O449" s="1"/>
      <c r="P449" s="1"/>
      <c r="Q449" s="1"/>
      <c r="R449" s="1"/>
      <c r="S449" s="3"/>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5"/>
      <c r="AR449" s="1"/>
      <c r="AS449" s="1"/>
      <c r="AT449" s="1"/>
      <c r="AU449" s="1"/>
      <c r="AV449" s="1"/>
      <c r="AW449" s="1"/>
      <c r="AX449" s="1"/>
      <c r="AY449" s="1"/>
      <c r="AZ449" s="1"/>
      <c r="BA449" s="1"/>
    </row>
    <row r="450" spans="3:53" ht="14.25" hidden="1" customHeight="1">
      <c r="C450" s="1"/>
      <c r="D450" s="1"/>
      <c r="E450" s="1"/>
      <c r="F450" s="1"/>
      <c r="G450" s="1"/>
      <c r="H450" s="1"/>
      <c r="I450" s="1"/>
      <c r="J450" s="1"/>
      <c r="K450" s="1"/>
      <c r="L450" s="1"/>
      <c r="M450" s="1"/>
      <c r="N450" s="1"/>
      <c r="O450" s="1"/>
      <c r="P450" s="1"/>
      <c r="Q450" s="1"/>
      <c r="R450" s="1"/>
      <c r="S450" s="3"/>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5"/>
      <c r="AR450" s="1"/>
      <c r="AS450" s="1"/>
      <c r="AT450" s="1"/>
      <c r="AU450" s="1"/>
      <c r="AV450" s="1"/>
      <c r="AW450" s="1"/>
      <c r="AX450" s="1"/>
      <c r="AY450" s="1"/>
      <c r="AZ450" s="1"/>
      <c r="BA450" s="1"/>
    </row>
    <row r="451" spans="3:53" ht="14.25" hidden="1" customHeight="1">
      <c r="C451" s="1"/>
      <c r="D451" s="1"/>
      <c r="E451" s="1"/>
      <c r="F451" s="1"/>
      <c r="G451" s="1"/>
      <c r="H451" s="1"/>
      <c r="I451" s="1"/>
      <c r="J451" s="1"/>
      <c r="K451" s="1"/>
      <c r="L451" s="1"/>
      <c r="M451" s="1"/>
      <c r="N451" s="1"/>
      <c r="O451" s="1"/>
      <c r="P451" s="1"/>
      <c r="Q451" s="1"/>
      <c r="R451" s="1"/>
      <c r="S451" s="3"/>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5"/>
      <c r="AR451" s="1"/>
      <c r="AS451" s="1"/>
      <c r="AT451" s="1"/>
      <c r="AU451" s="1"/>
      <c r="AV451" s="1"/>
      <c r="AW451" s="1"/>
      <c r="AX451" s="1"/>
      <c r="AY451" s="1"/>
      <c r="AZ451" s="1"/>
      <c r="BA451" s="1"/>
    </row>
    <row r="452" spans="3:53" ht="14.25" hidden="1" customHeight="1">
      <c r="C452" s="1"/>
      <c r="D452" s="1"/>
      <c r="E452" s="1"/>
      <c r="F452" s="1"/>
      <c r="G452" s="1"/>
      <c r="H452" s="1"/>
      <c r="I452" s="1"/>
      <c r="J452" s="1"/>
      <c r="K452" s="1"/>
      <c r="L452" s="1"/>
      <c r="M452" s="1"/>
      <c r="N452" s="1"/>
      <c r="O452" s="1"/>
      <c r="P452" s="1"/>
      <c r="Q452" s="1"/>
      <c r="R452" s="1"/>
      <c r="S452" s="3"/>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5"/>
      <c r="AR452" s="1"/>
      <c r="AS452" s="1"/>
      <c r="AT452" s="1"/>
      <c r="AU452" s="1"/>
      <c r="AV452" s="1"/>
      <c r="AW452" s="1"/>
      <c r="AX452" s="1"/>
      <c r="AY452" s="1"/>
      <c r="AZ452" s="1"/>
      <c r="BA452" s="1"/>
    </row>
    <row r="453" spans="3:53" ht="14.25" hidden="1" customHeight="1">
      <c r="C453" s="1"/>
      <c r="D453" s="1"/>
      <c r="E453" s="1"/>
      <c r="F453" s="1"/>
      <c r="G453" s="1"/>
      <c r="H453" s="1"/>
      <c r="I453" s="1"/>
      <c r="J453" s="1"/>
      <c r="K453" s="1"/>
      <c r="L453" s="1"/>
      <c r="M453" s="1"/>
      <c r="N453" s="1"/>
      <c r="O453" s="1"/>
      <c r="P453" s="1"/>
      <c r="Q453" s="1"/>
      <c r="R453" s="1"/>
      <c r="S453" s="3"/>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5"/>
      <c r="AR453" s="1"/>
      <c r="AS453" s="1"/>
      <c r="AT453" s="1"/>
      <c r="AU453" s="1"/>
      <c r="AV453" s="1"/>
      <c r="AW453" s="1"/>
      <c r="AX453" s="1"/>
      <c r="AY453" s="1"/>
      <c r="AZ453" s="1"/>
      <c r="BA453" s="1"/>
    </row>
    <row r="454" spans="3:53" ht="14.25" hidden="1" customHeight="1">
      <c r="C454" s="1"/>
      <c r="D454" s="1"/>
      <c r="E454" s="1"/>
      <c r="F454" s="1"/>
      <c r="G454" s="1"/>
      <c r="H454" s="1"/>
      <c r="I454" s="1"/>
      <c r="J454" s="1"/>
      <c r="K454" s="1"/>
      <c r="L454" s="1"/>
      <c r="M454" s="1"/>
      <c r="N454" s="1"/>
      <c r="O454" s="1"/>
      <c r="P454" s="1"/>
      <c r="Q454" s="1"/>
      <c r="R454" s="1"/>
      <c r="S454" s="3"/>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5"/>
      <c r="AR454" s="1"/>
      <c r="AS454" s="1"/>
      <c r="AT454" s="1"/>
      <c r="AU454" s="1"/>
      <c r="AV454" s="1"/>
      <c r="AW454" s="1"/>
      <c r="AX454" s="1"/>
      <c r="AY454" s="1"/>
      <c r="AZ454" s="1"/>
      <c r="BA454" s="1"/>
    </row>
    <row r="455" spans="3:53" ht="14.25" hidden="1" customHeight="1">
      <c r="C455" s="1"/>
      <c r="D455" s="1"/>
      <c r="E455" s="1"/>
      <c r="F455" s="1"/>
      <c r="G455" s="1"/>
      <c r="H455" s="1"/>
      <c r="I455" s="1"/>
      <c r="J455" s="1"/>
      <c r="K455" s="1"/>
      <c r="L455" s="1"/>
      <c r="M455" s="1"/>
      <c r="N455" s="1"/>
      <c r="O455" s="1"/>
      <c r="P455" s="1"/>
      <c r="Q455" s="1"/>
      <c r="R455" s="1"/>
      <c r="S455" s="3"/>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5"/>
      <c r="AR455" s="1"/>
      <c r="AS455" s="1"/>
      <c r="AT455" s="1"/>
      <c r="AU455" s="1"/>
      <c r="AV455" s="1"/>
      <c r="AW455" s="1"/>
      <c r="AX455" s="1"/>
      <c r="AY455" s="1"/>
      <c r="AZ455" s="1"/>
      <c r="BA455" s="1"/>
    </row>
    <row r="456" spans="3:53" ht="14.25" hidden="1" customHeight="1">
      <c r="C456" s="1"/>
      <c r="D456" s="1"/>
      <c r="E456" s="1"/>
      <c r="F456" s="1"/>
      <c r="G456" s="1"/>
      <c r="H456" s="1"/>
      <c r="I456" s="1"/>
      <c r="J456" s="1"/>
      <c r="K456" s="1"/>
      <c r="L456" s="1"/>
      <c r="M456" s="1"/>
      <c r="N456" s="1"/>
      <c r="O456" s="1"/>
      <c r="P456" s="1"/>
      <c r="Q456" s="1"/>
      <c r="R456" s="1"/>
      <c r="S456" s="3"/>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5"/>
      <c r="AR456" s="1"/>
      <c r="AS456" s="1"/>
      <c r="AT456" s="1"/>
      <c r="AU456" s="1"/>
      <c r="AV456" s="1"/>
      <c r="AW456" s="1"/>
      <c r="AX456" s="1"/>
      <c r="AY456" s="1"/>
      <c r="AZ456" s="1"/>
      <c r="BA456" s="1"/>
    </row>
    <row r="457" spans="3:53" ht="14.25" hidden="1" customHeight="1">
      <c r="C457" s="1"/>
      <c r="D457" s="1"/>
      <c r="E457" s="1"/>
      <c r="F457" s="1"/>
      <c r="G457" s="1"/>
      <c r="H457" s="1"/>
      <c r="I457" s="1"/>
      <c r="J457" s="1"/>
      <c r="K457" s="1"/>
      <c r="L457" s="1"/>
      <c r="M457" s="1"/>
      <c r="N457" s="1"/>
      <c r="O457" s="1"/>
      <c r="P457" s="1"/>
      <c r="Q457" s="1"/>
      <c r="R457" s="1"/>
      <c r="S457" s="3"/>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5"/>
      <c r="AR457" s="1"/>
      <c r="AS457" s="1"/>
      <c r="AT457" s="1"/>
      <c r="AU457" s="1"/>
      <c r="AV457" s="1"/>
      <c r="AW457" s="1"/>
      <c r="AX457" s="1"/>
      <c r="AY457" s="1"/>
      <c r="AZ457" s="1"/>
      <c r="BA457" s="1"/>
    </row>
    <row r="458" spans="3:53" ht="14.25" hidden="1" customHeight="1">
      <c r="C458" s="1"/>
      <c r="D458" s="1"/>
      <c r="E458" s="1"/>
      <c r="F458" s="1"/>
      <c r="G458" s="1"/>
      <c r="H458" s="1"/>
      <c r="I458" s="1"/>
      <c r="J458" s="1"/>
      <c r="K458" s="1"/>
      <c r="L458" s="1"/>
      <c r="M458" s="1"/>
      <c r="N458" s="1"/>
      <c r="O458" s="1"/>
      <c r="P458" s="1"/>
      <c r="Q458" s="1"/>
      <c r="R458" s="1"/>
      <c r="S458" s="3"/>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5"/>
      <c r="AR458" s="1"/>
      <c r="AS458" s="1"/>
      <c r="AT458" s="1"/>
      <c r="AU458" s="1"/>
      <c r="AV458" s="1"/>
      <c r="AW458" s="1"/>
      <c r="AX458" s="1"/>
      <c r="AY458" s="1"/>
      <c r="AZ458" s="1"/>
      <c r="BA458" s="1"/>
    </row>
    <row r="459" spans="3:53" ht="14.25" hidden="1" customHeight="1">
      <c r="C459" s="1"/>
      <c r="D459" s="1"/>
      <c r="E459" s="1"/>
      <c r="F459" s="1"/>
      <c r="G459" s="1"/>
      <c r="H459" s="1"/>
      <c r="I459" s="1"/>
      <c r="J459" s="1"/>
      <c r="K459" s="1"/>
      <c r="L459" s="1"/>
      <c r="M459" s="1"/>
      <c r="N459" s="1"/>
      <c r="O459" s="1"/>
      <c r="P459" s="1"/>
      <c r="Q459" s="1"/>
      <c r="R459" s="1"/>
      <c r="S459" s="3"/>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5"/>
      <c r="AR459" s="1"/>
      <c r="AS459" s="1"/>
      <c r="AT459" s="1"/>
      <c r="AU459" s="1"/>
      <c r="AV459" s="1"/>
      <c r="AW459" s="1"/>
      <c r="AX459" s="1"/>
      <c r="AY459" s="1"/>
      <c r="AZ459" s="1"/>
      <c r="BA459" s="1"/>
    </row>
    <row r="460" spans="3:53" ht="14.25" hidden="1" customHeight="1">
      <c r="C460" s="1"/>
      <c r="D460" s="1"/>
      <c r="E460" s="1"/>
      <c r="F460" s="1"/>
      <c r="G460" s="1"/>
      <c r="H460" s="1"/>
      <c r="I460" s="1"/>
      <c r="J460" s="1"/>
      <c r="K460" s="1"/>
      <c r="L460" s="1"/>
      <c r="M460" s="1"/>
      <c r="N460" s="1"/>
      <c r="O460" s="1"/>
      <c r="P460" s="1"/>
      <c r="Q460" s="1"/>
      <c r="R460" s="1"/>
      <c r="S460" s="3"/>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5"/>
      <c r="AR460" s="1"/>
      <c r="AS460" s="1"/>
      <c r="AT460" s="1"/>
      <c r="AU460" s="1"/>
      <c r="AV460" s="1"/>
      <c r="AW460" s="1"/>
      <c r="AX460" s="1"/>
      <c r="AY460" s="1"/>
      <c r="AZ460" s="1"/>
      <c r="BA460" s="1"/>
    </row>
    <row r="461" spans="3:53" ht="14.25" hidden="1" customHeight="1">
      <c r="C461" s="1"/>
      <c r="D461" s="1"/>
      <c r="E461" s="1"/>
      <c r="F461" s="1"/>
      <c r="G461" s="1"/>
      <c r="H461" s="1"/>
      <c r="I461" s="1"/>
      <c r="J461" s="1"/>
      <c r="K461" s="1"/>
      <c r="L461" s="1"/>
      <c r="M461" s="1"/>
      <c r="N461" s="1"/>
      <c r="O461" s="1"/>
      <c r="P461" s="1"/>
      <c r="Q461" s="1"/>
      <c r="R461" s="1"/>
      <c r="S461" s="3"/>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5"/>
      <c r="AR461" s="1"/>
      <c r="AS461" s="1"/>
      <c r="AT461" s="1"/>
      <c r="AU461" s="1"/>
      <c r="AV461" s="1"/>
      <c r="AW461" s="1"/>
      <c r="AX461" s="1"/>
      <c r="AY461" s="1"/>
      <c r="AZ461" s="1"/>
      <c r="BA461" s="1"/>
    </row>
    <row r="462" spans="3:53" ht="14.25" hidden="1" customHeight="1">
      <c r="C462" s="1"/>
      <c r="D462" s="1"/>
      <c r="E462" s="1"/>
      <c r="F462" s="1"/>
      <c r="G462" s="1"/>
      <c r="H462" s="1"/>
      <c r="I462" s="1"/>
      <c r="J462" s="1"/>
      <c r="K462" s="1"/>
      <c r="L462" s="1"/>
      <c r="M462" s="1"/>
      <c r="N462" s="1"/>
      <c r="O462" s="1"/>
      <c r="P462" s="1"/>
      <c r="Q462" s="1"/>
      <c r="R462" s="1"/>
      <c r="S462" s="3"/>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5"/>
      <c r="AR462" s="1"/>
      <c r="AS462" s="1"/>
      <c r="AT462" s="1"/>
      <c r="AU462" s="1"/>
      <c r="AV462" s="1"/>
      <c r="AW462" s="1"/>
      <c r="AX462" s="1"/>
      <c r="AY462" s="1"/>
      <c r="AZ462" s="1"/>
      <c r="BA462" s="1"/>
    </row>
    <row r="463" spans="3:53" ht="14.25" hidden="1" customHeight="1">
      <c r="C463" s="1"/>
      <c r="D463" s="1"/>
      <c r="E463" s="1"/>
      <c r="F463" s="1"/>
      <c r="G463" s="1"/>
      <c r="H463" s="1"/>
      <c r="I463" s="1"/>
      <c r="J463" s="1"/>
      <c r="K463" s="1"/>
      <c r="L463" s="1"/>
      <c r="M463" s="1"/>
      <c r="N463" s="1"/>
      <c r="O463" s="1"/>
      <c r="P463" s="1"/>
      <c r="Q463" s="1"/>
      <c r="R463" s="1"/>
      <c r="S463" s="3"/>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5"/>
      <c r="AR463" s="1"/>
      <c r="AS463" s="1"/>
      <c r="AT463" s="1"/>
      <c r="AU463" s="1"/>
      <c r="AV463" s="1"/>
      <c r="AW463" s="1"/>
      <c r="AX463" s="1"/>
      <c r="AY463" s="1"/>
      <c r="AZ463" s="1"/>
      <c r="BA463" s="1"/>
    </row>
    <row r="464" spans="3:53" ht="14.25" hidden="1" customHeight="1">
      <c r="C464" s="1"/>
      <c r="D464" s="1"/>
      <c r="E464" s="1"/>
      <c r="F464" s="1"/>
      <c r="G464" s="1"/>
      <c r="H464" s="1"/>
      <c r="I464" s="1"/>
      <c r="J464" s="1"/>
      <c r="K464" s="1"/>
      <c r="L464" s="1"/>
      <c r="M464" s="1"/>
      <c r="N464" s="1"/>
      <c r="O464" s="1"/>
      <c r="P464" s="1"/>
      <c r="Q464" s="1"/>
      <c r="R464" s="1"/>
      <c r="S464" s="3"/>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5"/>
      <c r="AR464" s="1"/>
      <c r="AS464" s="1"/>
      <c r="AT464" s="1"/>
      <c r="AU464" s="1"/>
      <c r="AV464" s="1"/>
      <c r="AW464" s="1"/>
      <c r="AX464" s="1"/>
      <c r="AY464" s="1"/>
      <c r="AZ464" s="1"/>
      <c r="BA464" s="1"/>
    </row>
    <row r="465" spans="3:53" ht="14.25" hidden="1" customHeight="1">
      <c r="C465" s="1"/>
      <c r="D465" s="1"/>
      <c r="E465" s="1"/>
      <c r="F465" s="1"/>
      <c r="G465" s="1"/>
      <c r="H465" s="1"/>
      <c r="I465" s="1"/>
      <c r="J465" s="1"/>
      <c r="K465" s="1"/>
      <c r="L465" s="1"/>
      <c r="M465" s="1"/>
      <c r="N465" s="1"/>
      <c r="O465" s="1"/>
      <c r="P465" s="1"/>
      <c r="Q465" s="1"/>
      <c r="R465" s="1"/>
      <c r="S465" s="3"/>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5"/>
      <c r="AR465" s="1"/>
      <c r="AS465" s="1"/>
      <c r="AT465" s="1"/>
      <c r="AU465" s="1"/>
      <c r="AV465" s="1"/>
      <c r="AW465" s="1"/>
      <c r="AX465" s="1"/>
      <c r="AY465" s="1"/>
      <c r="AZ465" s="1"/>
      <c r="BA465" s="1"/>
    </row>
    <row r="466" spans="3:53" ht="14.25" hidden="1" customHeight="1">
      <c r="C466" s="1"/>
      <c r="D466" s="1"/>
      <c r="E466" s="1"/>
      <c r="F466" s="1"/>
      <c r="G466" s="1"/>
      <c r="H466" s="1"/>
      <c r="I466" s="1"/>
      <c r="J466" s="1"/>
      <c r="K466" s="1"/>
      <c r="L466" s="1"/>
      <c r="M466" s="1"/>
      <c r="N466" s="1"/>
      <c r="O466" s="1"/>
      <c r="P466" s="1"/>
      <c r="Q466" s="1"/>
      <c r="R466" s="1"/>
      <c r="S466" s="3"/>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5"/>
      <c r="AR466" s="1"/>
      <c r="AS466" s="1"/>
      <c r="AT466" s="1"/>
      <c r="AU466" s="1"/>
      <c r="AV466" s="1"/>
      <c r="AW466" s="1"/>
      <c r="AX466" s="1"/>
      <c r="AY466" s="1"/>
      <c r="AZ466" s="1"/>
      <c r="BA466" s="1"/>
    </row>
    <row r="467" spans="3:53" ht="14.25" hidden="1" customHeight="1">
      <c r="C467" s="1"/>
      <c r="D467" s="1"/>
      <c r="E467" s="1"/>
      <c r="F467" s="1"/>
      <c r="G467" s="1"/>
      <c r="H467" s="1"/>
      <c r="I467" s="1"/>
      <c r="J467" s="1"/>
      <c r="K467" s="1"/>
      <c r="L467" s="1"/>
      <c r="M467" s="1"/>
      <c r="N467" s="1"/>
      <c r="O467" s="1"/>
      <c r="P467" s="1"/>
      <c r="Q467" s="1"/>
      <c r="R467" s="1"/>
      <c r="S467" s="3"/>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5"/>
      <c r="AR467" s="1"/>
      <c r="AS467" s="1"/>
      <c r="AT467" s="1"/>
      <c r="AU467" s="1"/>
      <c r="AV467" s="1"/>
      <c r="AW467" s="1"/>
      <c r="AX467" s="1"/>
      <c r="AY467" s="1"/>
      <c r="AZ467" s="1"/>
      <c r="BA467" s="1"/>
    </row>
    <row r="468" spans="3:53" ht="14.25" hidden="1" customHeight="1">
      <c r="C468" s="1"/>
      <c r="D468" s="1"/>
      <c r="E468" s="1"/>
      <c r="F468" s="1"/>
      <c r="G468" s="1"/>
      <c r="H468" s="1"/>
      <c r="I468" s="1"/>
      <c r="J468" s="1"/>
      <c r="K468" s="1"/>
      <c r="L468" s="1"/>
      <c r="M468" s="1"/>
      <c r="N468" s="1"/>
      <c r="O468" s="1"/>
      <c r="P468" s="1"/>
      <c r="Q468" s="1"/>
      <c r="R468" s="1"/>
      <c r="S468" s="3"/>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5"/>
      <c r="AR468" s="1"/>
      <c r="AS468" s="1"/>
      <c r="AT468" s="1"/>
      <c r="AU468" s="1"/>
      <c r="AV468" s="1"/>
      <c r="AW468" s="1"/>
      <c r="AX468" s="1"/>
      <c r="AY468" s="1"/>
      <c r="AZ468" s="1"/>
      <c r="BA468" s="1"/>
    </row>
    <row r="469" spans="3:53" ht="14.25" hidden="1" customHeight="1">
      <c r="C469" s="1"/>
      <c r="D469" s="1"/>
      <c r="E469" s="1"/>
      <c r="F469" s="1"/>
      <c r="G469" s="1"/>
      <c r="H469" s="1"/>
      <c r="I469" s="1"/>
      <c r="J469" s="1"/>
      <c r="K469" s="1"/>
      <c r="L469" s="1"/>
      <c r="M469" s="1"/>
      <c r="N469" s="1"/>
      <c r="O469" s="1"/>
      <c r="P469" s="1"/>
      <c r="Q469" s="1"/>
      <c r="R469" s="1"/>
      <c r="S469" s="3"/>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5"/>
      <c r="AR469" s="1"/>
      <c r="AS469" s="1"/>
      <c r="AT469" s="1"/>
      <c r="AU469" s="1"/>
      <c r="AV469" s="1"/>
      <c r="AW469" s="1"/>
      <c r="AX469" s="1"/>
      <c r="AY469" s="1"/>
      <c r="AZ469" s="1"/>
      <c r="BA469" s="1"/>
    </row>
    <row r="470" spans="3:53" ht="14.25" hidden="1" customHeight="1">
      <c r="C470" s="1"/>
      <c r="D470" s="1"/>
      <c r="E470" s="1"/>
      <c r="F470" s="1"/>
      <c r="G470" s="1"/>
      <c r="H470" s="1"/>
      <c r="I470" s="1"/>
      <c r="J470" s="1"/>
      <c r="K470" s="1"/>
      <c r="L470" s="1"/>
      <c r="M470" s="1"/>
      <c r="N470" s="1"/>
      <c r="O470" s="1"/>
      <c r="P470" s="1"/>
      <c r="Q470" s="1"/>
      <c r="R470" s="1"/>
      <c r="S470" s="3"/>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5"/>
      <c r="AR470" s="1"/>
      <c r="AS470" s="1"/>
      <c r="AT470" s="1"/>
      <c r="AU470" s="1"/>
      <c r="AV470" s="1"/>
      <c r="AW470" s="1"/>
      <c r="AX470" s="1"/>
      <c r="AY470" s="1"/>
      <c r="AZ470" s="1"/>
      <c r="BA470" s="1"/>
    </row>
    <row r="471" spans="3:53" ht="14.25" hidden="1" customHeight="1">
      <c r="C471" s="1"/>
      <c r="D471" s="1"/>
      <c r="E471" s="1"/>
      <c r="F471" s="1"/>
      <c r="G471" s="1"/>
      <c r="H471" s="1"/>
      <c r="I471" s="1"/>
      <c r="J471" s="1"/>
      <c r="K471" s="1"/>
      <c r="L471" s="1"/>
      <c r="M471" s="1"/>
      <c r="N471" s="1"/>
      <c r="O471" s="1"/>
      <c r="P471" s="1"/>
      <c r="Q471" s="1"/>
      <c r="R471" s="1"/>
      <c r="S471" s="3"/>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5"/>
      <c r="AR471" s="1"/>
      <c r="AS471" s="1"/>
      <c r="AT471" s="1"/>
      <c r="AU471" s="1"/>
      <c r="AV471" s="1"/>
      <c r="AW471" s="1"/>
      <c r="AX471" s="1"/>
      <c r="AY471" s="1"/>
      <c r="AZ471" s="1"/>
      <c r="BA471" s="1"/>
    </row>
    <row r="472" spans="3:53" ht="14.25" hidden="1" customHeight="1">
      <c r="C472" s="1"/>
      <c r="D472" s="1"/>
      <c r="E472" s="1"/>
      <c r="F472" s="1"/>
      <c r="G472" s="1"/>
      <c r="H472" s="1"/>
      <c r="I472" s="1"/>
      <c r="J472" s="1"/>
      <c r="K472" s="1"/>
      <c r="L472" s="1"/>
      <c r="M472" s="1"/>
      <c r="N472" s="1"/>
      <c r="O472" s="1"/>
      <c r="P472" s="1"/>
      <c r="Q472" s="1"/>
      <c r="R472" s="1"/>
      <c r="S472" s="3"/>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5"/>
      <c r="AR472" s="1"/>
      <c r="AS472" s="1"/>
      <c r="AT472" s="1"/>
      <c r="AU472" s="1"/>
      <c r="AV472" s="1"/>
      <c r="AW472" s="1"/>
      <c r="AX472" s="1"/>
      <c r="AY472" s="1"/>
      <c r="AZ472" s="1"/>
      <c r="BA472" s="1"/>
    </row>
    <row r="473" spans="3:53" ht="14.25" hidden="1" customHeight="1">
      <c r="C473" s="1"/>
      <c r="D473" s="1"/>
      <c r="E473" s="1"/>
      <c r="F473" s="1"/>
      <c r="G473" s="1"/>
      <c r="H473" s="1"/>
      <c r="I473" s="1"/>
      <c r="J473" s="1"/>
      <c r="K473" s="1"/>
      <c r="L473" s="1"/>
      <c r="M473" s="1"/>
      <c r="N473" s="1"/>
      <c r="O473" s="1"/>
      <c r="P473" s="1"/>
      <c r="Q473" s="1"/>
      <c r="R473" s="1"/>
      <c r="S473" s="3"/>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5"/>
      <c r="AR473" s="1"/>
      <c r="AS473" s="1"/>
      <c r="AT473" s="1"/>
      <c r="AU473" s="1"/>
      <c r="AV473" s="1"/>
      <c r="AW473" s="1"/>
      <c r="AX473" s="1"/>
      <c r="AY473" s="1"/>
      <c r="AZ473" s="1"/>
      <c r="BA473" s="1"/>
    </row>
    <row r="474" spans="3:53" ht="14.25" hidden="1" customHeight="1">
      <c r="C474" s="1"/>
      <c r="D474" s="1"/>
      <c r="E474" s="1"/>
      <c r="F474" s="1"/>
      <c r="G474" s="1"/>
      <c r="H474" s="1"/>
      <c r="I474" s="1"/>
      <c r="J474" s="1"/>
      <c r="K474" s="1"/>
      <c r="L474" s="1"/>
      <c r="M474" s="1"/>
      <c r="N474" s="1"/>
      <c r="O474" s="1"/>
      <c r="P474" s="1"/>
      <c r="Q474" s="1"/>
      <c r="R474" s="1"/>
      <c r="S474" s="3"/>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5"/>
      <c r="AR474" s="1"/>
      <c r="AS474" s="1"/>
      <c r="AT474" s="1"/>
      <c r="AU474" s="1"/>
      <c r="AV474" s="1"/>
      <c r="AW474" s="1"/>
      <c r="AX474" s="1"/>
      <c r="AY474" s="1"/>
      <c r="AZ474" s="1"/>
      <c r="BA474" s="1"/>
    </row>
    <row r="475" spans="3:53" ht="14.25" hidden="1" customHeight="1">
      <c r="C475" s="1"/>
      <c r="D475" s="1"/>
      <c r="E475" s="1"/>
      <c r="F475" s="1"/>
      <c r="G475" s="1"/>
      <c r="H475" s="1"/>
      <c r="I475" s="1"/>
      <c r="J475" s="1"/>
      <c r="K475" s="1"/>
      <c r="L475" s="1"/>
      <c r="M475" s="1"/>
      <c r="N475" s="1"/>
      <c r="O475" s="1"/>
      <c r="P475" s="1"/>
      <c r="Q475" s="1"/>
      <c r="R475" s="1"/>
      <c r="S475" s="3"/>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5"/>
      <c r="AR475" s="1"/>
      <c r="AS475" s="1"/>
      <c r="AT475" s="1"/>
      <c r="AU475" s="1"/>
      <c r="AV475" s="1"/>
      <c r="AW475" s="1"/>
      <c r="AX475" s="1"/>
      <c r="AY475" s="1"/>
      <c r="AZ475" s="1"/>
      <c r="BA475" s="1"/>
    </row>
    <row r="476" spans="3:53" ht="14.25" hidden="1" customHeight="1">
      <c r="C476" s="1"/>
      <c r="D476" s="1"/>
      <c r="E476" s="1"/>
      <c r="F476" s="1"/>
      <c r="G476" s="1"/>
      <c r="H476" s="1"/>
      <c r="I476" s="1"/>
      <c r="J476" s="1"/>
      <c r="K476" s="1"/>
      <c r="L476" s="1"/>
      <c r="M476" s="1"/>
      <c r="N476" s="1"/>
      <c r="O476" s="1"/>
      <c r="P476" s="1"/>
      <c r="Q476" s="1"/>
      <c r="R476" s="1"/>
      <c r="S476" s="3"/>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5"/>
      <c r="AR476" s="1"/>
      <c r="AS476" s="1"/>
      <c r="AT476" s="1"/>
      <c r="AU476" s="1"/>
      <c r="AV476" s="1"/>
      <c r="AW476" s="1"/>
      <c r="AX476" s="1"/>
      <c r="AY476" s="1"/>
      <c r="AZ476" s="1"/>
      <c r="BA476" s="1"/>
    </row>
    <row r="477" spans="3:53" ht="14.25" hidden="1" customHeight="1">
      <c r="C477" s="1"/>
      <c r="D477" s="1"/>
      <c r="E477" s="1"/>
      <c r="F477" s="1"/>
      <c r="G477" s="1"/>
      <c r="H477" s="1"/>
      <c r="I477" s="1"/>
      <c r="J477" s="1"/>
      <c r="K477" s="1"/>
      <c r="L477" s="1"/>
      <c r="M477" s="1"/>
      <c r="N477" s="1"/>
      <c r="O477" s="1"/>
      <c r="P477" s="1"/>
      <c r="Q477" s="1"/>
      <c r="R477" s="1"/>
      <c r="S477" s="3"/>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5"/>
      <c r="AR477" s="1"/>
      <c r="AS477" s="1"/>
      <c r="AT477" s="1"/>
      <c r="AU477" s="1"/>
      <c r="AV477" s="1"/>
      <c r="AW477" s="1"/>
      <c r="AX477" s="1"/>
      <c r="AY477" s="1"/>
      <c r="AZ477" s="1"/>
      <c r="BA477" s="1"/>
    </row>
    <row r="478" spans="3:53" ht="14.25" hidden="1" customHeight="1">
      <c r="C478" s="1"/>
      <c r="D478" s="1"/>
      <c r="E478" s="1"/>
      <c r="F478" s="1"/>
      <c r="G478" s="1"/>
      <c r="H478" s="1"/>
      <c r="I478" s="1"/>
      <c r="J478" s="1"/>
      <c r="K478" s="1"/>
      <c r="L478" s="1"/>
      <c r="M478" s="1"/>
      <c r="N478" s="1"/>
      <c r="O478" s="1"/>
      <c r="P478" s="1"/>
      <c r="Q478" s="1"/>
      <c r="R478" s="1"/>
      <c r="S478" s="3"/>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5"/>
      <c r="AR478" s="1"/>
      <c r="AS478" s="1"/>
      <c r="AT478" s="1"/>
      <c r="AU478" s="1"/>
      <c r="AV478" s="1"/>
      <c r="AW478" s="1"/>
      <c r="AX478" s="1"/>
      <c r="AY478" s="1"/>
      <c r="AZ478" s="1"/>
      <c r="BA478" s="1"/>
    </row>
    <row r="479" spans="3:53" ht="14.25" hidden="1" customHeight="1">
      <c r="C479" s="1"/>
      <c r="D479" s="1"/>
      <c r="E479" s="1"/>
      <c r="F479" s="1"/>
      <c r="G479" s="1"/>
      <c r="H479" s="1"/>
      <c r="I479" s="1"/>
      <c r="J479" s="1"/>
      <c r="K479" s="1"/>
      <c r="L479" s="1"/>
      <c r="M479" s="1"/>
      <c r="N479" s="1"/>
      <c r="O479" s="1"/>
      <c r="P479" s="1"/>
      <c r="Q479" s="1"/>
      <c r="R479" s="1"/>
      <c r="S479" s="3"/>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5"/>
      <c r="AR479" s="1"/>
      <c r="AS479" s="1"/>
      <c r="AT479" s="1"/>
      <c r="AU479" s="1"/>
      <c r="AV479" s="1"/>
      <c r="AW479" s="1"/>
      <c r="AX479" s="1"/>
      <c r="AY479" s="1"/>
      <c r="AZ479" s="1"/>
      <c r="BA479" s="1"/>
    </row>
    <row r="480" spans="3:53" ht="14.25" hidden="1" customHeight="1">
      <c r="C480" s="1"/>
      <c r="D480" s="1"/>
      <c r="E480" s="1"/>
      <c r="F480" s="1"/>
      <c r="G480" s="1"/>
      <c r="H480" s="1"/>
      <c r="I480" s="1"/>
      <c r="J480" s="1"/>
      <c r="K480" s="1"/>
      <c r="L480" s="1"/>
      <c r="M480" s="1"/>
      <c r="N480" s="1"/>
      <c r="O480" s="1"/>
      <c r="P480" s="1"/>
      <c r="Q480" s="1"/>
      <c r="R480" s="1"/>
      <c r="S480" s="3"/>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5"/>
      <c r="AR480" s="1"/>
      <c r="AS480" s="1"/>
      <c r="AT480" s="1"/>
      <c r="AU480" s="1"/>
      <c r="AV480" s="1"/>
      <c r="AW480" s="1"/>
      <c r="AX480" s="1"/>
      <c r="AY480" s="1"/>
      <c r="AZ480" s="1"/>
      <c r="BA480" s="1"/>
    </row>
    <row r="481" spans="3:53" ht="14.25" hidden="1" customHeight="1">
      <c r="C481" s="1"/>
      <c r="D481" s="1"/>
      <c r="E481" s="1"/>
      <c r="F481" s="1"/>
      <c r="G481" s="1"/>
      <c r="H481" s="1"/>
      <c r="I481" s="1"/>
      <c r="J481" s="1"/>
      <c r="K481" s="1"/>
      <c r="L481" s="1"/>
      <c r="M481" s="1"/>
      <c r="N481" s="1"/>
      <c r="O481" s="1"/>
      <c r="P481" s="1"/>
      <c r="Q481" s="1"/>
      <c r="R481" s="1"/>
      <c r="S481" s="3"/>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5"/>
      <c r="AR481" s="1"/>
      <c r="AS481" s="1"/>
      <c r="AT481" s="1"/>
      <c r="AU481" s="1"/>
      <c r="AV481" s="1"/>
      <c r="AW481" s="1"/>
      <c r="AX481" s="1"/>
      <c r="AY481" s="1"/>
      <c r="AZ481" s="1"/>
      <c r="BA481" s="1"/>
    </row>
    <row r="482" spans="3:53" ht="14.25" hidden="1" customHeight="1">
      <c r="C482" s="1"/>
      <c r="D482" s="1"/>
      <c r="E482" s="1"/>
      <c r="F482" s="1"/>
      <c r="G482" s="1"/>
      <c r="H482" s="1"/>
      <c r="I482" s="1"/>
      <c r="J482" s="1"/>
      <c r="K482" s="1"/>
      <c r="L482" s="1"/>
      <c r="M482" s="1"/>
      <c r="N482" s="1"/>
      <c r="O482" s="1"/>
      <c r="P482" s="1"/>
      <c r="Q482" s="1"/>
      <c r="R482" s="1"/>
      <c r="S482" s="3"/>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5"/>
      <c r="AR482" s="1"/>
      <c r="AS482" s="1"/>
      <c r="AT482" s="1"/>
      <c r="AU482" s="1"/>
      <c r="AV482" s="1"/>
      <c r="AW482" s="1"/>
      <c r="AX482" s="1"/>
      <c r="AY482" s="1"/>
      <c r="AZ482" s="1"/>
      <c r="BA482" s="1"/>
    </row>
    <row r="483" spans="3:53" ht="14.25" hidden="1" customHeight="1">
      <c r="C483" s="1"/>
      <c r="D483" s="1"/>
      <c r="E483" s="1"/>
      <c r="F483" s="1"/>
      <c r="G483" s="1"/>
      <c r="H483" s="1"/>
      <c r="I483" s="1"/>
      <c r="J483" s="1"/>
      <c r="K483" s="1"/>
      <c r="L483" s="1"/>
      <c r="M483" s="1"/>
      <c r="N483" s="1"/>
      <c r="O483" s="1"/>
      <c r="P483" s="1"/>
      <c r="Q483" s="1"/>
      <c r="R483" s="1"/>
      <c r="S483" s="3"/>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5"/>
      <c r="AR483" s="1"/>
      <c r="AS483" s="1"/>
      <c r="AT483" s="1"/>
      <c r="AU483" s="1"/>
      <c r="AV483" s="1"/>
      <c r="AW483" s="1"/>
      <c r="AX483" s="1"/>
      <c r="AY483" s="1"/>
      <c r="AZ483" s="1"/>
      <c r="BA483" s="1"/>
    </row>
    <row r="484" spans="3:53" ht="14.25" hidden="1" customHeight="1">
      <c r="C484" s="1"/>
      <c r="D484" s="1"/>
      <c r="E484" s="1"/>
      <c r="F484" s="1"/>
      <c r="G484" s="1"/>
      <c r="H484" s="1"/>
      <c r="I484" s="1"/>
      <c r="J484" s="1"/>
      <c r="K484" s="1"/>
      <c r="L484" s="1"/>
      <c r="M484" s="1"/>
      <c r="N484" s="1"/>
      <c r="O484" s="1"/>
      <c r="P484" s="1"/>
      <c r="Q484" s="1"/>
      <c r="R484" s="1"/>
      <c r="S484" s="3"/>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5"/>
      <c r="AR484" s="1"/>
      <c r="AS484" s="1"/>
      <c r="AT484" s="1"/>
      <c r="AU484" s="1"/>
      <c r="AV484" s="1"/>
      <c r="AW484" s="1"/>
      <c r="AX484" s="1"/>
      <c r="AY484" s="1"/>
      <c r="AZ484" s="1"/>
      <c r="BA484" s="1"/>
    </row>
    <row r="485" spans="3:53" ht="14.25" hidden="1" customHeight="1">
      <c r="C485" s="1"/>
      <c r="D485" s="1"/>
      <c r="E485" s="1"/>
      <c r="F485" s="1"/>
      <c r="G485" s="1"/>
      <c r="H485" s="1"/>
      <c r="I485" s="1"/>
      <c r="J485" s="1"/>
      <c r="K485" s="1"/>
      <c r="L485" s="1"/>
      <c r="M485" s="1"/>
      <c r="N485" s="1"/>
      <c r="O485" s="1"/>
      <c r="P485" s="1"/>
      <c r="Q485" s="1"/>
      <c r="R485" s="1"/>
      <c r="S485" s="3"/>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5"/>
      <c r="AR485" s="1"/>
      <c r="AS485" s="1"/>
      <c r="AT485" s="1"/>
      <c r="AU485" s="1"/>
      <c r="AV485" s="1"/>
      <c r="AW485" s="1"/>
      <c r="AX485" s="1"/>
      <c r="AY485" s="1"/>
      <c r="AZ485" s="1"/>
      <c r="BA485" s="1"/>
    </row>
    <row r="486" spans="3:53" ht="14.25" hidden="1" customHeight="1">
      <c r="C486" s="1"/>
      <c r="D486" s="1"/>
      <c r="E486" s="1"/>
      <c r="F486" s="1"/>
      <c r="G486" s="1"/>
      <c r="H486" s="1"/>
      <c r="I486" s="1"/>
      <c r="J486" s="1"/>
      <c r="K486" s="1"/>
      <c r="L486" s="1"/>
      <c r="M486" s="1"/>
      <c r="N486" s="1"/>
      <c r="O486" s="1"/>
      <c r="P486" s="1"/>
      <c r="Q486" s="1"/>
      <c r="R486" s="1"/>
      <c r="S486" s="3"/>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5"/>
      <c r="AR486" s="1"/>
      <c r="AS486" s="1"/>
      <c r="AT486" s="1"/>
      <c r="AU486" s="1"/>
      <c r="AV486" s="1"/>
      <c r="AW486" s="1"/>
      <c r="AX486" s="1"/>
      <c r="AY486" s="1"/>
      <c r="AZ486" s="1"/>
      <c r="BA486" s="1"/>
    </row>
    <row r="487" spans="3:53" ht="14.25" hidden="1" customHeight="1">
      <c r="C487" s="1"/>
      <c r="D487" s="1"/>
      <c r="E487" s="1"/>
      <c r="F487" s="1"/>
      <c r="G487" s="1"/>
      <c r="H487" s="1"/>
      <c r="I487" s="1"/>
      <c r="J487" s="1"/>
      <c r="K487" s="1"/>
      <c r="L487" s="1"/>
      <c r="M487" s="1"/>
      <c r="N487" s="1"/>
      <c r="O487" s="1"/>
      <c r="P487" s="1"/>
      <c r="Q487" s="1"/>
      <c r="R487" s="1"/>
      <c r="S487" s="3"/>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5"/>
      <c r="AR487" s="1"/>
      <c r="AS487" s="1"/>
      <c r="AT487" s="1"/>
      <c r="AU487" s="1"/>
      <c r="AV487" s="1"/>
      <c r="AW487" s="1"/>
      <c r="AX487" s="1"/>
      <c r="AY487" s="1"/>
      <c r="AZ487" s="1"/>
      <c r="BA487" s="1"/>
    </row>
    <row r="488" spans="3:53" ht="14.25" hidden="1" customHeight="1">
      <c r="C488" s="1"/>
      <c r="D488" s="1"/>
      <c r="E488" s="1"/>
      <c r="F488" s="1"/>
      <c r="G488" s="1"/>
      <c r="H488" s="1"/>
      <c r="I488" s="1"/>
      <c r="J488" s="1"/>
      <c r="K488" s="1"/>
      <c r="L488" s="1"/>
      <c r="M488" s="1"/>
      <c r="N488" s="1"/>
      <c r="O488" s="1"/>
      <c r="P488" s="1"/>
      <c r="Q488" s="1"/>
      <c r="R488" s="1"/>
      <c r="S488" s="3"/>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5"/>
      <c r="AR488" s="1"/>
      <c r="AS488" s="1"/>
      <c r="AT488" s="1"/>
      <c r="AU488" s="1"/>
      <c r="AV488" s="1"/>
      <c r="AW488" s="1"/>
      <c r="AX488" s="1"/>
      <c r="AY488" s="1"/>
      <c r="AZ488" s="1"/>
      <c r="BA488" s="1"/>
    </row>
    <row r="489" spans="3:53" ht="14.25" hidden="1" customHeight="1">
      <c r="C489" s="1"/>
      <c r="D489" s="1"/>
      <c r="E489" s="1"/>
      <c r="F489" s="1"/>
      <c r="G489" s="1"/>
      <c r="H489" s="1"/>
      <c r="I489" s="1"/>
      <c r="J489" s="1"/>
      <c r="K489" s="1"/>
      <c r="L489" s="1"/>
      <c r="M489" s="1"/>
      <c r="N489" s="1"/>
      <c r="O489" s="1"/>
      <c r="P489" s="1"/>
      <c r="Q489" s="1"/>
      <c r="R489" s="1"/>
      <c r="S489" s="3"/>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5"/>
      <c r="AR489" s="1"/>
      <c r="AS489" s="1"/>
      <c r="AT489" s="1"/>
      <c r="AU489" s="1"/>
      <c r="AV489" s="1"/>
      <c r="AW489" s="1"/>
      <c r="AX489" s="1"/>
      <c r="AY489" s="1"/>
      <c r="AZ489" s="1"/>
      <c r="BA489" s="1"/>
    </row>
    <row r="490" spans="3:53" ht="14.25" hidden="1" customHeight="1">
      <c r="C490" s="1"/>
      <c r="D490" s="1"/>
      <c r="E490" s="1"/>
      <c r="F490" s="1"/>
      <c r="G490" s="1"/>
      <c r="H490" s="1"/>
      <c r="I490" s="1"/>
      <c r="J490" s="1"/>
      <c r="K490" s="1"/>
      <c r="L490" s="1"/>
      <c r="M490" s="1"/>
      <c r="N490" s="1"/>
      <c r="O490" s="1"/>
      <c r="P490" s="1"/>
      <c r="Q490" s="1"/>
      <c r="R490" s="1"/>
      <c r="S490" s="3"/>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5"/>
      <c r="AR490" s="1"/>
      <c r="AS490" s="1"/>
      <c r="AT490" s="1"/>
      <c r="AU490" s="1"/>
      <c r="AV490" s="1"/>
      <c r="AW490" s="1"/>
      <c r="AX490" s="1"/>
      <c r="AY490" s="1"/>
      <c r="AZ490" s="1"/>
      <c r="BA490" s="1"/>
    </row>
    <row r="491" spans="3:53" ht="14.25" hidden="1" customHeight="1">
      <c r="C491" s="1"/>
      <c r="D491" s="1"/>
      <c r="E491" s="1"/>
      <c r="F491" s="1"/>
      <c r="G491" s="1"/>
      <c r="H491" s="1"/>
      <c r="I491" s="1"/>
      <c r="J491" s="1"/>
      <c r="K491" s="1"/>
      <c r="L491" s="1"/>
      <c r="M491" s="1"/>
      <c r="N491" s="1"/>
      <c r="O491" s="1"/>
      <c r="P491" s="1"/>
      <c r="Q491" s="1"/>
      <c r="R491" s="1"/>
      <c r="S491" s="3"/>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5"/>
      <c r="AR491" s="1"/>
      <c r="AS491" s="1"/>
      <c r="AT491" s="1"/>
      <c r="AU491" s="1"/>
      <c r="AV491" s="1"/>
      <c r="AW491" s="1"/>
      <c r="AX491" s="1"/>
      <c r="AY491" s="1"/>
      <c r="AZ491" s="1"/>
      <c r="BA491" s="1"/>
    </row>
    <row r="492" spans="3:53" ht="14.25" hidden="1" customHeight="1">
      <c r="C492" s="1"/>
      <c r="D492" s="1"/>
      <c r="E492" s="1"/>
      <c r="F492" s="1"/>
      <c r="G492" s="1"/>
      <c r="H492" s="1"/>
      <c r="I492" s="1"/>
      <c r="J492" s="1"/>
      <c r="K492" s="1"/>
      <c r="L492" s="1"/>
      <c r="M492" s="1"/>
      <c r="N492" s="1"/>
      <c r="O492" s="1"/>
      <c r="P492" s="1"/>
      <c r="Q492" s="1"/>
      <c r="R492" s="1"/>
      <c r="S492" s="3"/>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5"/>
      <c r="AR492" s="1"/>
      <c r="AS492" s="1"/>
      <c r="AT492" s="1"/>
      <c r="AU492" s="1"/>
      <c r="AV492" s="1"/>
      <c r="AW492" s="1"/>
      <c r="AX492" s="1"/>
      <c r="AY492" s="1"/>
      <c r="AZ492" s="1"/>
      <c r="BA492" s="1"/>
    </row>
    <row r="493" spans="3:53" ht="14.25" hidden="1" customHeight="1">
      <c r="C493" s="1"/>
      <c r="D493" s="1"/>
      <c r="E493" s="1"/>
      <c r="F493" s="1"/>
      <c r="G493" s="1"/>
      <c r="H493" s="1"/>
      <c r="I493" s="1"/>
      <c r="J493" s="1"/>
      <c r="K493" s="1"/>
      <c r="L493" s="1"/>
      <c r="M493" s="1"/>
      <c r="N493" s="1"/>
      <c r="O493" s="1"/>
      <c r="P493" s="1"/>
      <c r="Q493" s="1"/>
      <c r="R493" s="1"/>
      <c r="S493" s="3"/>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5"/>
      <c r="AR493" s="1"/>
      <c r="AS493" s="1"/>
      <c r="AT493" s="1"/>
      <c r="AU493" s="1"/>
      <c r="AV493" s="1"/>
      <c r="AW493" s="1"/>
      <c r="AX493" s="1"/>
      <c r="AY493" s="1"/>
      <c r="AZ493" s="1"/>
      <c r="BA493" s="1"/>
    </row>
    <row r="494" spans="3:53" ht="14.25" hidden="1" customHeight="1">
      <c r="C494" s="1"/>
      <c r="D494" s="1"/>
      <c r="E494" s="1"/>
      <c r="F494" s="1"/>
      <c r="G494" s="1"/>
      <c r="H494" s="1"/>
      <c r="I494" s="1"/>
      <c r="J494" s="1"/>
      <c r="K494" s="1"/>
      <c r="L494" s="1"/>
      <c r="M494" s="1"/>
      <c r="N494" s="1"/>
      <c r="O494" s="1"/>
      <c r="P494" s="1"/>
      <c r="Q494" s="1"/>
      <c r="R494" s="1"/>
      <c r="S494" s="3"/>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5"/>
      <c r="AR494" s="1"/>
      <c r="AS494" s="1"/>
      <c r="AT494" s="1"/>
      <c r="AU494" s="1"/>
      <c r="AV494" s="1"/>
      <c r="AW494" s="1"/>
      <c r="AX494" s="1"/>
      <c r="AY494" s="1"/>
      <c r="AZ494" s="1"/>
      <c r="BA494" s="1"/>
    </row>
    <row r="495" spans="3:53" ht="14.25" hidden="1" customHeight="1">
      <c r="C495" s="1"/>
      <c r="D495" s="1"/>
      <c r="E495" s="1"/>
      <c r="F495" s="1"/>
      <c r="G495" s="1"/>
      <c r="H495" s="1"/>
      <c r="I495" s="1"/>
      <c r="J495" s="1"/>
      <c r="K495" s="1"/>
      <c r="L495" s="1"/>
      <c r="M495" s="1"/>
      <c r="N495" s="1"/>
      <c r="O495" s="1"/>
      <c r="P495" s="1"/>
      <c r="Q495" s="1"/>
      <c r="R495" s="1"/>
      <c r="S495" s="3"/>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5"/>
      <c r="AR495" s="1"/>
      <c r="AS495" s="1"/>
      <c r="AT495" s="1"/>
      <c r="AU495" s="1"/>
      <c r="AV495" s="1"/>
      <c r="AW495" s="1"/>
      <c r="AX495" s="1"/>
      <c r="AY495" s="1"/>
      <c r="AZ495" s="1"/>
      <c r="BA495" s="1"/>
    </row>
    <row r="496" spans="3:53" ht="14.25" hidden="1" customHeight="1">
      <c r="C496" s="1"/>
      <c r="D496" s="1"/>
      <c r="E496" s="1"/>
      <c r="F496" s="1"/>
      <c r="G496" s="1"/>
      <c r="H496" s="1"/>
      <c r="I496" s="1"/>
      <c r="J496" s="1"/>
      <c r="K496" s="1"/>
      <c r="L496" s="1"/>
      <c r="M496" s="1"/>
      <c r="N496" s="1"/>
      <c r="O496" s="1"/>
      <c r="P496" s="1"/>
      <c r="Q496" s="1"/>
      <c r="R496" s="1"/>
      <c r="S496" s="3"/>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5"/>
      <c r="AR496" s="1"/>
      <c r="AS496" s="1"/>
      <c r="AT496" s="1"/>
      <c r="AU496" s="1"/>
      <c r="AV496" s="1"/>
      <c r="AW496" s="1"/>
      <c r="AX496" s="1"/>
      <c r="AY496" s="1"/>
      <c r="AZ496" s="1"/>
      <c r="BA496" s="1"/>
    </row>
    <row r="497" spans="3:53" ht="14.25" hidden="1" customHeight="1">
      <c r="C497" s="1"/>
      <c r="D497" s="1"/>
      <c r="E497" s="1"/>
      <c r="F497" s="1"/>
      <c r="G497" s="1"/>
      <c r="H497" s="1"/>
      <c r="I497" s="1"/>
      <c r="J497" s="1"/>
      <c r="K497" s="1"/>
      <c r="L497" s="1"/>
      <c r="M497" s="1"/>
      <c r="N497" s="1"/>
      <c r="O497" s="1"/>
      <c r="P497" s="1"/>
      <c r="Q497" s="1"/>
      <c r="R497" s="1"/>
      <c r="S497" s="3"/>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5"/>
      <c r="AR497" s="1"/>
      <c r="AS497" s="1"/>
      <c r="AT497" s="1"/>
      <c r="AU497" s="1"/>
      <c r="AV497" s="1"/>
      <c r="AW497" s="1"/>
      <c r="AX497" s="1"/>
      <c r="AY497" s="1"/>
      <c r="AZ497" s="1"/>
      <c r="BA497" s="1"/>
    </row>
    <row r="498" spans="3:53" ht="14.25" hidden="1" customHeight="1">
      <c r="C498" s="1"/>
      <c r="D498" s="1"/>
      <c r="E498" s="1"/>
      <c r="F498" s="1"/>
      <c r="G498" s="1"/>
      <c r="H498" s="1"/>
      <c r="I498" s="1"/>
      <c r="J498" s="1"/>
      <c r="K498" s="1"/>
      <c r="L498" s="1"/>
      <c r="M498" s="1"/>
      <c r="N498" s="1"/>
      <c r="O498" s="1"/>
      <c r="P498" s="1"/>
      <c r="Q498" s="1"/>
      <c r="R498" s="1"/>
      <c r="S498" s="3"/>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5"/>
      <c r="AR498" s="1"/>
      <c r="AS498" s="1"/>
      <c r="AT498" s="1"/>
      <c r="AU498" s="1"/>
      <c r="AV498" s="1"/>
      <c r="AW498" s="1"/>
      <c r="AX498" s="1"/>
      <c r="AY498" s="1"/>
      <c r="AZ498" s="1"/>
      <c r="BA498" s="1"/>
    </row>
    <row r="499" spans="3:53" ht="14.25" hidden="1" customHeight="1">
      <c r="C499" s="1"/>
      <c r="D499" s="1"/>
      <c r="E499" s="1"/>
      <c r="F499" s="1"/>
      <c r="G499" s="1"/>
      <c r="H499" s="1"/>
      <c r="I499" s="1"/>
      <c r="J499" s="1"/>
      <c r="K499" s="1"/>
      <c r="L499" s="1"/>
      <c r="M499" s="1"/>
      <c r="N499" s="1"/>
      <c r="O499" s="1"/>
      <c r="P499" s="1"/>
      <c r="Q499" s="1"/>
      <c r="R499" s="1"/>
      <c r="S499" s="3"/>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5"/>
      <c r="AR499" s="1"/>
      <c r="AS499" s="1"/>
      <c r="AT499" s="1"/>
      <c r="AU499" s="1"/>
      <c r="AV499" s="1"/>
      <c r="AW499" s="1"/>
      <c r="AX499" s="1"/>
      <c r="AY499" s="1"/>
      <c r="AZ499" s="1"/>
      <c r="BA499" s="1"/>
    </row>
    <row r="500" spans="3:53" ht="14.25" hidden="1" customHeight="1">
      <c r="C500" s="1"/>
      <c r="D500" s="1"/>
      <c r="E500" s="1"/>
      <c r="F500" s="1"/>
      <c r="G500" s="1"/>
      <c r="H500" s="1"/>
      <c r="I500" s="1"/>
      <c r="J500" s="1"/>
      <c r="K500" s="1"/>
      <c r="L500" s="1"/>
      <c r="M500" s="1"/>
      <c r="N500" s="1"/>
      <c r="O500" s="1"/>
      <c r="P500" s="1"/>
      <c r="Q500" s="1"/>
      <c r="R500" s="1"/>
      <c r="S500" s="3"/>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5"/>
      <c r="AR500" s="1"/>
      <c r="AS500" s="1"/>
      <c r="AT500" s="1"/>
      <c r="AU500" s="1"/>
      <c r="AV500" s="1"/>
      <c r="AW500" s="1"/>
      <c r="AX500" s="1"/>
      <c r="AY500" s="1"/>
      <c r="AZ500" s="1"/>
      <c r="BA500" s="1"/>
    </row>
    <row r="501" spans="3:53" ht="14.25" hidden="1" customHeight="1">
      <c r="C501" s="1"/>
      <c r="D501" s="1"/>
      <c r="E501" s="1"/>
      <c r="F501" s="1"/>
      <c r="G501" s="1"/>
      <c r="H501" s="1"/>
      <c r="I501" s="1"/>
      <c r="J501" s="1"/>
      <c r="K501" s="1"/>
      <c r="L501" s="1"/>
      <c r="M501" s="1"/>
      <c r="N501" s="1"/>
      <c r="O501" s="1"/>
      <c r="P501" s="1"/>
      <c r="Q501" s="1"/>
      <c r="R501" s="1"/>
      <c r="S501" s="3"/>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5"/>
      <c r="AR501" s="1"/>
      <c r="AS501" s="1"/>
      <c r="AT501" s="1"/>
      <c r="AU501" s="1"/>
      <c r="AV501" s="1"/>
      <c r="AW501" s="1"/>
      <c r="AX501" s="1"/>
      <c r="AY501" s="1"/>
      <c r="AZ501" s="1"/>
      <c r="BA501" s="1"/>
    </row>
    <row r="502" spans="3:53" ht="14.25" hidden="1" customHeight="1">
      <c r="C502" s="1"/>
      <c r="D502" s="1"/>
      <c r="E502" s="1"/>
      <c r="F502" s="1"/>
      <c r="G502" s="1"/>
      <c r="H502" s="1"/>
      <c r="I502" s="1"/>
      <c r="J502" s="1"/>
      <c r="K502" s="1"/>
      <c r="L502" s="1"/>
      <c r="M502" s="1"/>
      <c r="N502" s="1"/>
      <c r="O502" s="1"/>
      <c r="P502" s="1"/>
      <c r="Q502" s="1"/>
      <c r="R502" s="1"/>
      <c r="S502" s="3"/>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5"/>
      <c r="AR502" s="1"/>
      <c r="AS502" s="1"/>
      <c r="AT502" s="1"/>
      <c r="AU502" s="1"/>
      <c r="AV502" s="1"/>
      <c r="AW502" s="1"/>
      <c r="AX502" s="1"/>
      <c r="AY502" s="1"/>
      <c r="AZ502" s="1"/>
      <c r="BA502" s="1"/>
    </row>
    <row r="503" spans="3:53" ht="14.25" hidden="1" customHeight="1">
      <c r="C503" s="1"/>
      <c r="D503" s="1"/>
      <c r="E503" s="1"/>
      <c r="F503" s="1"/>
      <c r="G503" s="1"/>
      <c r="H503" s="1"/>
      <c r="I503" s="1"/>
      <c r="J503" s="1"/>
      <c r="K503" s="1"/>
      <c r="L503" s="1"/>
      <c r="M503" s="1"/>
      <c r="N503" s="1"/>
      <c r="O503" s="1"/>
      <c r="P503" s="1"/>
      <c r="Q503" s="1"/>
      <c r="R503" s="1"/>
      <c r="S503" s="3"/>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5"/>
      <c r="AR503" s="1"/>
      <c r="AS503" s="1"/>
      <c r="AT503" s="1"/>
      <c r="AU503" s="1"/>
      <c r="AV503" s="1"/>
      <c r="AW503" s="1"/>
      <c r="AX503" s="1"/>
      <c r="AY503" s="1"/>
      <c r="AZ503" s="1"/>
      <c r="BA503" s="1"/>
    </row>
    <row r="504" spans="3:53" ht="14.25" hidden="1" customHeight="1">
      <c r="C504" s="1"/>
      <c r="D504" s="1"/>
      <c r="E504" s="1"/>
      <c r="F504" s="1"/>
      <c r="G504" s="1"/>
      <c r="H504" s="1"/>
      <c r="I504" s="1"/>
      <c r="J504" s="1"/>
      <c r="K504" s="1"/>
      <c r="L504" s="1"/>
      <c r="M504" s="1"/>
      <c r="N504" s="1"/>
      <c r="O504" s="1"/>
      <c r="P504" s="1"/>
      <c r="Q504" s="1"/>
      <c r="R504" s="1"/>
      <c r="S504" s="3"/>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5"/>
      <c r="AR504" s="1"/>
      <c r="AS504" s="1"/>
      <c r="AT504" s="1"/>
      <c r="AU504" s="1"/>
      <c r="AV504" s="1"/>
      <c r="AW504" s="1"/>
      <c r="AX504" s="1"/>
      <c r="AY504" s="1"/>
      <c r="AZ504" s="1"/>
      <c r="BA504" s="1"/>
    </row>
    <row r="505" spans="3:53" ht="14.25" hidden="1" customHeight="1">
      <c r="C505" s="1"/>
      <c r="D505" s="1"/>
      <c r="E505" s="1"/>
      <c r="F505" s="1"/>
      <c r="G505" s="1"/>
      <c r="H505" s="1"/>
      <c r="I505" s="1"/>
      <c r="J505" s="1"/>
      <c r="K505" s="1"/>
      <c r="L505" s="1"/>
      <c r="M505" s="1"/>
      <c r="N505" s="1"/>
      <c r="O505" s="1"/>
      <c r="P505" s="1"/>
      <c r="Q505" s="1"/>
      <c r="R505" s="1"/>
      <c r="S505" s="3"/>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5"/>
      <c r="AR505" s="1"/>
      <c r="AS505" s="1"/>
      <c r="AT505" s="1"/>
      <c r="AU505" s="1"/>
      <c r="AV505" s="1"/>
      <c r="AW505" s="1"/>
      <c r="AX505" s="1"/>
      <c r="AY505" s="1"/>
      <c r="AZ505" s="1"/>
      <c r="BA505" s="1"/>
    </row>
    <row r="506" spans="3:53" ht="14.25" hidden="1" customHeight="1">
      <c r="C506" s="1"/>
      <c r="D506" s="1"/>
      <c r="E506" s="1"/>
      <c r="F506" s="1"/>
      <c r="G506" s="1"/>
      <c r="H506" s="1"/>
      <c r="I506" s="1"/>
      <c r="J506" s="1"/>
      <c r="K506" s="1"/>
      <c r="L506" s="1"/>
      <c r="M506" s="1"/>
      <c r="N506" s="1"/>
      <c r="O506" s="1"/>
      <c r="P506" s="1"/>
      <c r="Q506" s="1"/>
      <c r="R506" s="1"/>
      <c r="S506" s="3"/>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5"/>
      <c r="AR506" s="1"/>
      <c r="AS506" s="1"/>
      <c r="AT506" s="1"/>
      <c r="AU506" s="1"/>
      <c r="AV506" s="1"/>
      <c r="AW506" s="1"/>
      <c r="AX506" s="1"/>
      <c r="AY506" s="1"/>
      <c r="AZ506" s="1"/>
      <c r="BA506" s="1"/>
    </row>
    <row r="507" spans="3:53" ht="14.25" hidden="1" customHeight="1">
      <c r="C507" s="1"/>
      <c r="D507" s="1"/>
      <c r="E507" s="1"/>
      <c r="F507" s="1"/>
      <c r="G507" s="1"/>
      <c r="H507" s="1"/>
      <c r="I507" s="1"/>
      <c r="J507" s="1"/>
      <c r="K507" s="1"/>
      <c r="L507" s="1"/>
      <c r="M507" s="1"/>
      <c r="N507" s="1"/>
      <c r="O507" s="1"/>
      <c r="P507" s="1"/>
      <c r="Q507" s="1"/>
      <c r="R507" s="1"/>
      <c r="S507" s="3"/>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5"/>
      <c r="AR507" s="1"/>
      <c r="AS507" s="1"/>
      <c r="AT507" s="1"/>
      <c r="AU507" s="1"/>
      <c r="AV507" s="1"/>
      <c r="AW507" s="1"/>
      <c r="AX507" s="1"/>
      <c r="AY507" s="1"/>
      <c r="AZ507" s="1"/>
      <c r="BA507" s="1"/>
    </row>
    <row r="508" spans="3:53" ht="14.25" hidden="1" customHeight="1">
      <c r="C508" s="1"/>
      <c r="D508" s="1"/>
      <c r="E508" s="1"/>
      <c r="F508" s="1"/>
      <c r="G508" s="1"/>
      <c r="H508" s="1"/>
      <c r="I508" s="1"/>
      <c r="J508" s="1"/>
      <c r="K508" s="1"/>
      <c r="L508" s="1"/>
      <c r="M508" s="1"/>
      <c r="N508" s="1"/>
      <c r="O508" s="1"/>
      <c r="P508" s="1"/>
      <c r="Q508" s="1"/>
      <c r="R508" s="1"/>
      <c r="S508" s="3"/>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5"/>
      <c r="AR508" s="1"/>
      <c r="AS508" s="1"/>
      <c r="AT508" s="1"/>
      <c r="AU508" s="1"/>
      <c r="AV508" s="1"/>
      <c r="AW508" s="1"/>
      <c r="AX508" s="1"/>
      <c r="AY508" s="1"/>
      <c r="AZ508" s="1"/>
      <c r="BA508" s="1"/>
    </row>
    <row r="509" spans="3:53" ht="14.25" hidden="1" customHeight="1">
      <c r="C509" s="1"/>
      <c r="D509" s="1"/>
      <c r="E509" s="1"/>
      <c r="F509" s="1"/>
      <c r="G509" s="1"/>
      <c r="H509" s="1"/>
      <c r="I509" s="1"/>
      <c r="J509" s="1"/>
      <c r="K509" s="1"/>
      <c r="L509" s="1"/>
      <c r="M509" s="1"/>
      <c r="N509" s="1"/>
      <c r="O509" s="1"/>
      <c r="P509" s="1"/>
      <c r="Q509" s="1"/>
      <c r="R509" s="1"/>
      <c r="S509" s="3"/>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5"/>
      <c r="AR509" s="1"/>
      <c r="AS509" s="1"/>
      <c r="AT509" s="1"/>
      <c r="AU509" s="1"/>
      <c r="AV509" s="1"/>
      <c r="AW509" s="1"/>
      <c r="AX509" s="1"/>
      <c r="AY509" s="1"/>
      <c r="AZ509" s="1"/>
      <c r="BA509" s="1"/>
    </row>
    <row r="510" spans="3:53" ht="14.25" hidden="1" customHeight="1">
      <c r="C510" s="1"/>
      <c r="D510" s="1"/>
      <c r="E510" s="1"/>
      <c r="F510" s="1"/>
      <c r="G510" s="1"/>
      <c r="H510" s="1"/>
      <c r="I510" s="1"/>
      <c r="J510" s="1"/>
      <c r="K510" s="1"/>
      <c r="L510" s="1"/>
      <c r="M510" s="1"/>
      <c r="N510" s="1"/>
      <c r="O510" s="1"/>
      <c r="P510" s="1"/>
      <c r="Q510" s="1"/>
      <c r="R510" s="1"/>
      <c r="S510" s="3"/>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5"/>
      <c r="AR510" s="1"/>
      <c r="AS510" s="1"/>
      <c r="AT510" s="1"/>
      <c r="AU510" s="1"/>
      <c r="AV510" s="1"/>
      <c r="AW510" s="1"/>
      <c r="AX510" s="1"/>
      <c r="AY510" s="1"/>
      <c r="AZ510" s="1"/>
      <c r="BA510" s="1"/>
    </row>
    <row r="511" spans="3:53" ht="14.25" hidden="1" customHeight="1">
      <c r="C511" s="1"/>
      <c r="D511" s="1"/>
      <c r="E511" s="1"/>
      <c r="F511" s="1"/>
      <c r="G511" s="1"/>
      <c r="H511" s="1"/>
      <c r="I511" s="1"/>
      <c r="J511" s="1"/>
      <c r="K511" s="1"/>
      <c r="L511" s="1"/>
      <c r="M511" s="1"/>
      <c r="N511" s="1"/>
      <c r="O511" s="1"/>
      <c r="P511" s="1"/>
      <c r="Q511" s="1"/>
      <c r="R511" s="1"/>
      <c r="S511" s="3"/>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5"/>
      <c r="AR511" s="1"/>
      <c r="AS511" s="1"/>
      <c r="AT511" s="1"/>
      <c r="AU511" s="1"/>
      <c r="AV511" s="1"/>
      <c r="AW511" s="1"/>
      <c r="AX511" s="1"/>
      <c r="AY511" s="1"/>
      <c r="AZ511" s="1"/>
      <c r="BA511" s="1"/>
    </row>
    <row r="512" spans="3:53" ht="14.25" hidden="1" customHeight="1">
      <c r="C512" s="1"/>
      <c r="D512" s="1"/>
      <c r="E512" s="1"/>
      <c r="F512" s="1"/>
      <c r="G512" s="1"/>
      <c r="H512" s="1"/>
      <c r="I512" s="1"/>
      <c r="J512" s="1"/>
      <c r="K512" s="1"/>
      <c r="L512" s="1"/>
      <c r="M512" s="1"/>
      <c r="N512" s="1"/>
      <c r="O512" s="1"/>
      <c r="P512" s="1"/>
      <c r="Q512" s="1"/>
      <c r="R512" s="1"/>
      <c r="S512" s="3"/>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5"/>
      <c r="AR512" s="1"/>
      <c r="AS512" s="1"/>
      <c r="AT512" s="1"/>
      <c r="AU512" s="1"/>
      <c r="AV512" s="1"/>
      <c r="AW512" s="1"/>
      <c r="AX512" s="1"/>
      <c r="AY512" s="1"/>
      <c r="AZ512" s="1"/>
      <c r="BA512" s="1"/>
    </row>
    <row r="513" spans="3:53" ht="14.25" hidden="1" customHeight="1">
      <c r="C513" s="1"/>
      <c r="D513" s="1"/>
      <c r="E513" s="1"/>
      <c r="F513" s="1"/>
      <c r="G513" s="1"/>
      <c r="H513" s="1"/>
      <c r="I513" s="1"/>
      <c r="J513" s="1"/>
      <c r="K513" s="1"/>
      <c r="L513" s="1"/>
      <c r="M513" s="1"/>
      <c r="N513" s="1"/>
      <c r="O513" s="1"/>
      <c r="P513" s="1"/>
      <c r="Q513" s="1"/>
      <c r="R513" s="1"/>
      <c r="S513" s="3"/>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5"/>
      <c r="AR513" s="1"/>
      <c r="AS513" s="1"/>
      <c r="AT513" s="1"/>
      <c r="AU513" s="1"/>
      <c r="AV513" s="1"/>
      <c r="AW513" s="1"/>
      <c r="AX513" s="1"/>
      <c r="AY513" s="1"/>
      <c r="AZ513" s="1"/>
      <c r="BA513" s="1"/>
    </row>
    <row r="514" spans="3:53" ht="14.25" hidden="1" customHeight="1">
      <c r="C514" s="1"/>
      <c r="D514" s="1"/>
      <c r="E514" s="1"/>
      <c r="F514" s="1"/>
      <c r="G514" s="1"/>
      <c r="H514" s="1"/>
      <c r="I514" s="1"/>
      <c r="J514" s="1"/>
      <c r="K514" s="1"/>
      <c r="L514" s="1"/>
      <c r="M514" s="1"/>
      <c r="N514" s="1"/>
      <c r="O514" s="1"/>
      <c r="P514" s="1"/>
      <c r="Q514" s="1"/>
      <c r="R514" s="1"/>
      <c r="S514" s="3"/>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5"/>
      <c r="AR514" s="1"/>
      <c r="AS514" s="1"/>
      <c r="AT514" s="1"/>
      <c r="AU514" s="1"/>
      <c r="AV514" s="1"/>
      <c r="AW514" s="1"/>
      <c r="AX514" s="1"/>
      <c r="AY514" s="1"/>
      <c r="AZ514" s="1"/>
      <c r="BA514" s="1"/>
    </row>
    <row r="515" spans="3:53" ht="14.25" hidden="1" customHeight="1">
      <c r="C515" s="1"/>
      <c r="D515" s="1"/>
      <c r="E515" s="1"/>
      <c r="F515" s="1"/>
      <c r="G515" s="1"/>
      <c r="H515" s="1"/>
      <c r="I515" s="1"/>
      <c r="J515" s="1"/>
      <c r="K515" s="1"/>
      <c r="L515" s="1"/>
      <c r="M515" s="1"/>
      <c r="N515" s="1"/>
      <c r="O515" s="1"/>
      <c r="P515" s="1"/>
      <c r="Q515" s="1"/>
      <c r="R515" s="1"/>
      <c r="S515" s="3"/>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5"/>
      <c r="AR515" s="1"/>
      <c r="AS515" s="1"/>
      <c r="AT515" s="1"/>
      <c r="AU515" s="1"/>
      <c r="AV515" s="1"/>
      <c r="AW515" s="1"/>
      <c r="AX515" s="1"/>
      <c r="AY515" s="1"/>
      <c r="AZ515" s="1"/>
      <c r="BA515" s="1"/>
    </row>
    <row r="516" spans="3:53" ht="14.25" hidden="1" customHeight="1">
      <c r="C516" s="1"/>
      <c r="D516" s="1"/>
      <c r="E516" s="1"/>
      <c r="F516" s="1"/>
      <c r="G516" s="1"/>
      <c r="H516" s="1"/>
      <c r="I516" s="1"/>
      <c r="J516" s="1"/>
      <c r="K516" s="1"/>
      <c r="L516" s="1"/>
      <c r="M516" s="1"/>
      <c r="N516" s="1"/>
      <c r="O516" s="1"/>
      <c r="P516" s="1"/>
      <c r="Q516" s="1"/>
      <c r="R516" s="1"/>
      <c r="S516" s="3"/>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5"/>
      <c r="AR516" s="1"/>
      <c r="AS516" s="1"/>
      <c r="AT516" s="1"/>
      <c r="AU516" s="1"/>
      <c r="AV516" s="1"/>
      <c r="AW516" s="1"/>
      <c r="AX516" s="1"/>
      <c r="AY516" s="1"/>
      <c r="AZ516" s="1"/>
      <c r="BA516" s="1"/>
    </row>
    <row r="517" spans="3:53" ht="14.25" hidden="1" customHeight="1">
      <c r="C517" s="1"/>
      <c r="D517" s="1"/>
      <c r="E517" s="1"/>
      <c r="F517" s="1"/>
      <c r="G517" s="1"/>
      <c r="H517" s="1"/>
      <c r="I517" s="1"/>
      <c r="J517" s="1"/>
      <c r="K517" s="1"/>
      <c r="L517" s="1"/>
      <c r="M517" s="1"/>
      <c r="N517" s="1"/>
      <c r="O517" s="1"/>
      <c r="P517" s="1"/>
      <c r="Q517" s="1"/>
      <c r="R517" s="1"/>
      <c r="S517" s="3"/>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5"/>
      <c r="AR517" s="1"/>
      <c r="AS517" s="1"/>
      <c r="AT517" s="1"/>
      <c r="AU517" s="1"/>
      <c r="AV517" s="1"/>
      <c r="AW517" s="1"/>
      <c r="AX517" s="1"/>
      <c r="AY517" s="1"/>
      <c r="AZ517" s="1"/>
      <c r="BA517" s="1"/>
    </row>
    <row r="518" spans="3:53" ht="14.25" hidden="1" customHeight="1">
      <c r="C518" s="1"/>
      <c r="D518" s="1"/>
      <c r="E518" s="1"/>
      <c r="F518" s="1"/>
      <c r="G518" s="1"/>
      <c r="H518" s="1"/>
      <c r="I518" s="1"/>
      <c r="J518" s="1"/>
      <c r="K518" s="1"/>
      <c r="L518" s="1"/>
      <c r="M518" s="1"/>
      <c r="N518" s="1"/>
      <c r="O518" s="1"/>
      <c r="P518" s="1"/>
      <c r="Q518" s="1"/>
      <c r="R518" s="1"/>
      <c r="S518" s="3"/>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5"/>
      <c r="AR518" s="1"/>
      <c r="AS518" s="1"/>
      <c r="AT518" s="1"/>
      <c r="AU518" s="1"/>
      <c r="AV518" s="1"/>
      <c r="AW518" s="1"/>
      <c r="AX518" s="1"/>
      <c r="AY518" s="1"/>
      <c r="AZ518" s="1"/>
      <c r="BA518" s="1"/>
    </row>
    <row r="519" spans="3:53" ht="14.25" hidden="1" customHeight="1">
      <c r="C519" s="1"/>
      <c r="D519" s="1"/>
      <c r="E519" s="1"/>
      <c r="F519" s="1"/>
      <c r="G519" s="1"/>
      <c r="H519" s="1"/>
      <c r="I519" s="1"/>
      <c r="J519" s="1"/>
      <c r="K519" s="1"/>
      <c r="L519" s="1"/>
      <c r="M519" s="1"/>
      <c r="N519" s="1"/>
      <c r="O519" s="1"/>
      <c r="P519" s="1"/>
      <c r="Q519" s="1"/>
      <c r="R519" s="1"/>
      <c r="S519" s="3"/>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5"/>
      <c r="AR519" s="1"/>
      <c r="AS519" s="1"/>
      <c r="AT519" s="1"/>
      <c r="AU519" s="1"/>
      <c r="AV519" s="1"/>
      <c r="AW519" s="1"/>
      <c r="AX519" s="1"/>
      <c r="AY519" s="1"/>
      <c r="AZ519" s="1"/>
      <c r="BA519" s="1"/>
    </row>
    <row r="520" spans="3:53" ht="14.25" hidden="1" customHeight="1">
      <c r="C520" s="1"/>
      <c r="D520" s="1"/>
      <c r="E520" s="1"/>
      <c r="F520" s="1"/>
      <c r="G520" s="1"/>
      <c r="H520" s="1"/>
      <c r="I520" s="1"/>
      <c r="J520" s="1"/>
      <c r="K520" s="1"/>
      <c r="L520" s="1"/>
      <c r="M520" s="1"/>
      <c r="N520" s="1"/>
      <c r="O520" s="1"/>
      <c r="P520" s="1"/>
      <c r="Q520" s="1"/>
      <c r="R520" s="1"/>
      <c r="S520" s="3"/>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5"/>
      <c r="AR520" s="1"/>
      <c r="AS520" s="1"/>
      <c r="AT520" s="1"/>
      <c r="AU520" s="1"/>
      <c r="AV520" s="1"/>
      <c r="AW520" s="1"/>
      <c r="AX520" s="1"/>
      <c r="AY520" s="1"/>
      <c r="AZ520" s="1"/>
      <c r="BA520" s="1"/>
    </row>
    <row r="521" spans="3:53" ht="14.25" hidden="1" customHeight="1">
      <c r="C521" s="1"/>
      <c r="D521" s="1"/>
      <c r="E521" s="1"/>
      <c r="F521" s="1"/>
      <c r="G521" s="1"/>
      <c r="H521" s="1"/>
      <c r="I521" s="1"/>
      <c r="J521" s="1"/>
      <c r="K521" s="1"/>
      <c r="L521" s="1"/>
      <c r="M521" s="1"/>
      <c r="N521" s="1"/>
      <c r="O521" s="1"/>
      <c r="P521" s="1"/>
      <c r="Q521" s="1"/>
      <c r="R521" s="1"/>
      <c r="S521" s="3"/>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5"/>
      <c r="AR521" s="1"/>
      <c r="AS521" s="1"/>
      <c r="AT521" s="1"/>
      <c r="AU521" s="1"/>
      <c r="AV521" s="1"/>
      <c r="AW521" s="1"/>
      <c r="AX521" s="1"/>
      <c r="AY521" s="1"/>
      <c r="AZ521" s="1"/>
      <c r="BA521" s="1"/>
    </row>
    <row r="522" spans="3:53" ht="14.25" hidden="1" customHeight="1">
      <c r="C522" s="1"/>
      <c r="D522" s="1"/>
      <c r="E522" s="1"/>
      <c r="F522" s="1"/>
      <c r="G522" s="1"/>
      <c r="H522" s="1"/>
      <c r="I522" s="1"/>
      <c r="J522" s="1"/>
      <c r="K522" s="1"/>
      <c r="L522" s="1"/>
      <c r="M522" s="1"/>
      <c r="N522" s="1"/>
      <c r="O522" s="1"/>
      <c r="P522" s="1"/>
      <c r="Q522" s="1"/>
      <c r="R522" s="1"/>
      <c r="S522" s="3"/>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5"/>
      <c r="AR522" s="1"/>
      <c r="AS522" s="1"/>
      <c r="AT522" s="1"/>
      <c r="AU522" s="1"/>
      <c r="AV522" s="1"/>
      <c r="AW522" s="1"/>
      <c r="AX522" s="1"/>
      <c r="AY522" s="1"/>
      <c r="AZ522" s="1"/>
      <c r="BA522" s="1"/>
    </row>
    <row r="523" spans="3:53" ht="14.25" hidden="1" customHeight="1">
      <c r="C523" s="1"/>
      <c r="D523" s="1"/>
      <c r="E523" s="1"/>
      <c r="F523" s="1"/>
      <c r="G523" s="1"/>
      <c r="H523" s="1"/>
      <c r="I523" s="1"/>
      <c r="J523" s="1"/>
      <c r="K523" s="1"/>
      <c r="L523" s="1"/>
      <c r="M523" s="1"/>
      <c r="N523" s="1"/>
      <c r="O523" s="1"/>
      <c r="P523" s="1"/>
      <c r="Q523" s="1"/>
      <c r="R523" s="1"/>
      <c r="S523" s="3"/>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5"/>
      <c r="AR523" s="1"/>
      <c r="AS523" s="1"/>
      <c r="AT523" s="1"/>
      <c r="AU523" s="1"/>
      <c r="AV523" s="1"/>
      <c r="AW523" s="1"/>
      <c r="AX523" s="1"/>
      <c r="AY523" s="1"/>
      <c r="AZ523" s="1"/>
      <c r="BA523" s="1"/>
    </row>
    <row r="524" spans="3:53" ht="14.25" hidden="1" customHeight="1">
      <c r="C524" s="1"/>
      <c r="D524" s="1"/>
      <c r="E524" s="1"/>
      <c r="F524" s="1"/>
      <c r="G524" s="1"/>
      <c r="H524" s="1"/>
      <c r="I524" s="1"/>
      <c r="J524" s="1"/>
      <c r="K524" s="1"/>
      <c r="L524" s="1"/>
      <c r="M524" s="1"/>
      <c r="N524" s="1"/>
      <c r="O524" s="1"/>
      <c r="P524" s="1"/>
      <c r="Q524" s="1"/>
      <c r="R524" s="1"/>
      <c r="S524" s="3"/>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5"/>
      <c r="AR524" s="1"/>
      <c r="AS524" s="1"/>
      <c r="AT524" s="1"/>
      <c r="AU524" s="1"/>
      <c r="AV524" s="1"/>
      <c r="AW524" s="1"/>
      <c r="AX524" s="1"/>
      <c r="AY524" s="1"/>
      <c r="AZ524" s="1"/>
      <c r="BA524" s="1"/>
    </row>
    <row r="525" spans="3:53" ht="14.25" hidden="1" customHeight="1">
      <c r="C525" s="1"/>
      <c r="D525" s="1"/>
      <c r="E525" s="1"/>
      <c r="F525" s="1"/>
      <c r="G525" s="1"/>
      <c r="H525" s="1"/>
      <c r="I525" s="1"/>
      <c r="J525" s="1"/>
      <c r="K525" s="1"/>
      <c r="L525" s="1"/>
      <c r="M525" s="1"/>
      <c r="N525" s="1"/>
      <c r="O525" s="1"/>
      <c r="P525" s="1"/>
      <c r="Q525" s="1"/>
      <c r="R525" s="1"/>
      <c r="S525" s="3"/>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5"/>
      <c r="AR525" s="1"/>
      <c r="AS525" s="1"/>
      <c r="AT525" s="1"/>
      <c r="AU525" s="1"/>
      <c r="AV525" s="1"/>
      <c r="AW525" s="1"/>
      <c r="AX525" s="1"/>
      <c r="AY525" s="1"/>
      <c r="AZ525" s="1"/>
      <c r="BA525" s="1"/>
    </row>
    <row r="526" spans="3:53" ht="14.25" hidden="1" customHeight="1">
      <c r="C526" s="1"/>
      <c r="D526" s="1"/>
      <c r="E526" s="1"/>
      <c r="F526" s="1"/>
      <c r="G526" s="1"/>
      <c r="H526" s="1"/>
      <c r="I526" s="1"/>
      <c r="J526" s="1"/>
      <c r="K526" s="1"/>
      <c r="L526" s="1"/>
      <c r="M526" s="1"/>
      <c r="N526" s="1"/>
      <c r="O526" s="1"/>
      <c r="P526" s="1"/>
      <c r="Q526" s="1"/>
      <c r="R526" s="1"/>
      <c r="S526" s="3"/>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5"/>
      <c r="AR526" s="1"/>
      <c r="AS526" s="1"/>
      <c r="AT526" s="1"/>
      <c r="AU526" s="1"/>
      <c r="AV526" s="1"/>
      <c r="AW526" s="1"/>
      <c r="AX526" s="1"/>
      <c r="AY526" s="1"/>
      <c r="AZ526" s="1"/>
      <c r="BA526" s="1"/>
    </row>
    <row r="527" spans="3:53" ht="14.25" hidden="1" customHeight="1">
      <c r="C527" s="1"/>
      <c r="D527" s="1"/>
      <c r="E527" s="1"/>
      <c r="F527" s="1"/>
      <c r="G527" s="1"/>
      <c r="H527" s="1"/>
      <c r="I527" s="1"/>
      <c r="J527" s="1"/>
      <c r="K527" s="1"/>
      <c r="L527" s="1"/>
      <c r="M527" s="1"/>
      <c r="N527" s="1"/>
      <c r="O527" s="1"/>
      <c r="P527" s="1"/>
      <c r="Q527" s="1"/>
      <c r="R527" s="1"/>
      <c r="S527" s="3"/>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5"/>
      <c r="AR527" s="1"/>
      <c r="AS527" s="1"/>
      <c r="AT527" s="1"/>
      <c r="AU527" s="1"/>
      <c r="AV527" s="1"/>
      <c r="AW527" s="1"/>
      <c r="AX527" s="1"/>
      <c r="AY527" s="1"/>
      <c r="AZ527" s="1"/>
      <c r="BA527" s="1"/>
    </row>
    <row r="528" spans="3:53" ht="14.25" hidden="1" customHeight="1">
      <c r="C528" s="1"/>
      <c r="D528" s="1"/>
      <c r="E528" s="1"/>
      <c r="F528" s="1"/>
      <c r="G528" s="1"/>
      <c r="H528" s="1"/>
      <c r="I528" s="1"/>
      <c r="J528" s="1"/>
      <c r="K528" s="1"/>
      <c r="L528" s="1"/>
      <c r="M528" s="1"/>
      <c r="N528" s="1"/>
      <c r="O528" s="1"/>
      <c r="P528" s="1"/>
      <c r="Q528" s="1"/>
      <c r="R528" s="1"/>
      <c r="S528" s="3"/>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5"/>
      <c r="AR528" s="1"/>
      <c r="AS528" s="1"/>
      <c r="AT528" s="1"/>
      <c r="AU528" s="1"/>
      <c r="AV528" s="1"/>
      <c r="AW528" s="1"/>
      <c r="AX528" s="1"/>
      <c r="AY528" s="1"/>
      <c r="AZ528" s="1"/>
      <c r="BA528" s="1"/>
    </row>
    <row r="529" spans="3:53" ht="14.25" hidden="1" customHeight="1">
      <c r="C529" s="1"/>
      <c r="D529" s="1"/>
      <c r="E529" s="1"/>
      <c r="F529" s="1"/>
      <c r="G529" s="1"/>
      <c r="H529" s="1"/>
      <c r="I529" s="1"/>
      <c r="J529" s="1"/>
      <c r="K529" s="1"/>
      <c r="L529" s="1"/>
      <c r="M529" s="1"/>
      <c r="N529" s="1"/>
      <c r="O529" s="1"/>
      <c r="P529" s="1"/>
      <c r="Q529" s="1"/>
      <c r="R529" s="1"/>
      <c r="S529" s="3"/>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5"/>
      <c r="AR529" s="1"/>
      <c r="AS529" s="1"/>
      <c r="AT529" s="1"/>
      <c r="AU529" s="1"/>
      <c r="AV529" s="1"/>
      <c r="AW529" s="1"/>
      <c r="AX529" s="1"/>
      <c r="AY529" s="1"/>
      <c r="AZ529" s="1"/>
      <c r="BA529" s="1"/>
    </row>
    <row r="530" spans="3:53" ht="14.25" hidden="1" customHeight="1">
      <c r="C530" s="1"/>
      <c r="D530" s="1"/>
      <c r="E530" s="1"/>
      <c r="F530" s="1"/>
      <c r="G530" s="1"/>
      <c r="H530" s="1"/>
      <c r="I530" s="1"/>
      <c r="J530" s="1"/>
      <c r="K530" s="1"/>
      <c r="L530" s="1"/>
      <c r="M530" s="1"/>
      <c r="N530" s="1"/>
      <c r="O530" s="1"/>
      <c r="P530" s="1"/>
      <c r="Q530" s="1"/>
      <c r="R530" s="1"/>
      <c r="S530" s="3"/>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5"/>
      <c r="AR530" s="1"/>
      <c r="AS530" s="1"/>
      <c r="AT530" s="1"/>
      <c r="AU530" s="1"/>
      <c r="AV530" s="1"/>
      <c r="AW530" s="1"/>
      <c r="AX530" s="1"/>
      <c r="AY530" s="1"/>
      <c r="AZ530" s="1"/>
      <c r="BA530" s="1"/>
    </row>
    <row r="531" spans="3:53" ht="14.25" hidden="1" customHeight="1">
      <c r="C531" s="1"/>
      <c r="D531" s="1"/>
      <c r="E531" s="1"/>
      <c r="F531" s="1"/>
      <c r="G531" s="1"/>
      <c r="H531" s="1"/>
      <c r="I531" s="1"/>
      <c r="J531" s="1"/>
      <c r="K531" s="1"/>
      <c r="L531" s="1"/>
      <c r="M531" s="1"/>
      <c r="N531" s="1"/>
      <c r="O531" s="1"/>
      <c r="P531" s="1"/>
      <c r="Q531" s="1"/>
      <c r="R531" s="1"/>
      <c r="S531" s="3"/>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5"/>
      <c r="AR531" s="1"/>
      <c r="AS531" s="1"/>
      <c r="AT531" s="1"/>
      <c r="AU531" s="1"/>
      <c r="AV531" s="1"/>
      <c r="AW531" s="1"/>
      <c r="AX531" s="1"/>
      <c r="AY531" s="1"/>
      <c r="AZ531" s="1"/>
      <c r="BA531" s="1"/>
    </row>
    <row r="532" spans="3:53" ht="14.25" hidden="1" customHeight="1">
      <c r="C532" s="1"/>
      <c r="D532" s="1"/>
      <c r="E532" s="1"/>
      <c r="F532" s="1"/>
      <c r="G532" s="1"/>
      <c r="H532" s="1"/>
      <c r="I532" s="1"/>
      <c r="J532" s="1"/>
      <c r="K532" s="1"/>
      <c r="L532" s="1"/>
      <c r="M532" s="1"/>
      <c r="N532" s="1"/>
      <c r="O532" s="1"/>
      <c r="P532" s="1"/>
      <c r="Q532" s="1"/>
      <c r="R532" s="1"/>
      <c r="S532" s="3"/>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5"/>
      <c r="AR532" s="1"/>
      <c r="AS532" s="1"/>
      <c r="AT532" s="1"/>
      <c r="AU532" s="1"/>
      <c r="AV532" s="1"/>
      <c r="AW532" s="1"/>
      <c r="AX532" s="1"/>
      <c r="AY532" s="1"/>
      <c r="AZ532" s="1"/>
      <c r="BA532" s="1"/>
    </row>
    <row r="533" spans="3:53" ht="14.25" hidden="1" customHeight="1">
      <c r="C533" s="1"/>
      <c r="D533" s="1"/>
      <c r="E533" s="1"/>
      <c r="F533" s="1"/>
      <c r="G533" s="1"/>
      <c r="H533" s="1"/>
      <c r="I533" s="1"/>
      <c r="J533" s="1"/>
      <c r="K533" s="1"/>
      <c r="L533" s="1"/>
      <c r="M533" s="1"/>
      <c r="N533" s="1"/>
      <c r="O533" s="1"/>
      <c r="P533" s="1"/>
      <c r="Q533" s="1"/>
      <c r="R533" s="1"/>
      <c r="S533" s="3"/>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5"/>
      <c r="AR533" s="1"/>
      <c r="AS533" s="1"/>
      <c r="AT533" s="1"/>
      <c r="AU533" s="1"/>
      <c r="AV533" s="1"/>
      <c r="AW533" s="1"/>
      <c r="AX533" s="1"/>
      <c r="AY533" s="1"/>
      <c r="AZ533" s="1"/>
      <c r="BA533" s="1"/>
    </row>
    <row r="534" spans="3:53" ht="14.25" hidden="1" customHeight="1">
      <c r="C534" s="1"/>
      <c r="D534" s="1"/>
      <c r="E534" s="1"/>
      <c r="F534" s="1"/>
      <c r="G534" s="1"/>
      <c r="H534" s="1"/>
      <c r="I534" s="1"/>
      <c r="J534" s="1"/>
      <c r="K534" s="1"/>
      <c r="L534" s="1"/>
      <c r="M534" s="1"/>
      <c r="N534" s="1"/>
      <c r="O534" s="1"/>
      <c r="P534" s="1"/>
      <c r="Q534" s="1"/>
      <c r="R534" s="1"/>
      <c r="S534" s="3"/>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5"/>
      <c r="AR534" s="1"/>
      <c r="AS534" s="1"/>
      <c r="AT534" s="1"/>
      <c r="AU534" s="1"/>
      <c r="AV534" s="1"/>
      <c r="AW534" s="1"/>
      <c r="AX534" s="1"/>
      <c r="AY534" s="1"/>
      <c r="AZ534" s="1"/>
      <c r="BA534" s="1"/>
    </row>
    <row r="535" spans="3:53" ht="14.25" hidden="1" customHeight="1">
      <c r="C535" s="1"/>
      <c r="D535" s="1"/>
      <c r="E535" s="1"/>
      <c r="F535" s="1"/>
      <c r="G535" s="1"/>
      <c r="H535" s="1"/>
      <c r="I535" s="1"/>
      <c r="J535" s="1"/>
      <c r="K535" s="1"/>
      <c r="L535" s="1"/>
      <c r="M535" s="1"/>
      <c r="N535" s="1"/>
      <c r="O535" s="1"/>
      <c r="P535" s="1"/>
      <c r="Q535" s="1"/>
      <c r="R535" s="1"/>
      <c r="S535" s="3"/>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5"/>
      <c r="AR535" s="1"/>
      <c r="AS535" s="1"/>
      <c r="AT535" s="1"/>
      <c r="AU535" s="1"/>
      <c r="AV535" s="1"/>
      <c r="AW535" s="1"/>
      <c r="AX535" s="1"/>
      <c r="AY535" s="1"/>
      <c r="AZ535" s="1"/>
      <c r="BA535" s="1"/>
    </row>
    <row r="536" spans="3:53" ht="14.25" hidden="1" customHeight="1">
      <c r="C536" s="1"/>
      <c r="D536" s="1"/>
      <c r="E536" s="1"/>
      <c r="F536" s="1"/>
      <c r="G536" s="1"/>
      <c r="H536" s="1"/>
      <c r="I536" s="1"/>
      <c r="J536" s="1"/>
      <c r="K536" s="1"/>
      <c r="L536" s="1"/>
      <c r="M536" s="1"/>
      <c r="N536" s="1"/>
      <c r="O536" s="1"/>
      <c r="P536" s="1"/>
      <c r="Q536" s="1"/>
      <c r="R536" s="1"/>
      <c r="S536" s="3"/>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5"/>
      <c r="AR536" s="1"/>
      <c r="AS536" s="1"/>
      <c r="AT536" s="1"/>
      <c r="AU536" s="1"/>
      <c r="AV536" s="1"/>
      <c r="AW536" s="1"/>
      <c r="AX536" s="1"/>
      <c r="AY536" s="1"/>
      <c r="AZ536" s="1"/>
      <c r="BA536" s="1"/>
    </row>
    <row r="537" spans="3:53" ht="14.25" hidden="1" customHeight="1">
      <c r="C537" s="1"/>
      <c r="D537" s="1"/>
      <c r="E537" s="1"/>
      <c r="F537" s="1"/>
      <c r="G537" s="1"/>
      <c r="H537" s="1"/>
      <c r="I537" s="1"/>
      <c r="J537" s="1"/>
      <c r="K537" s="1"/>
      <c r="L537" s="1"/>
      <c r="M537" s="1"/>
      <c r="N537" s="1"/>
      <c r="O537" s="1"/>
      <c r="P537" s="1"/>
      <c r="Q537" s="1"/>
      <c r="R537" s="1"/>
      <c r="S537" s="3"/>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5"/>
      <c r="AR537" s="1"/>
      <c r="AS537" s="1"/>
      <c r="AT537" s="1"/>
      <c r="AU537" s="1"/>
      <c r="AV537" s="1"/>
      <c r="AW537" s="1"/>
      <c r="AX537" s="1"/>
      <c r="AY537" s="1"/>
      <c r="AZ537" s="1"/>
      <c r="BA537" s="1"/>
    </row>
    <row r="538" spans="3:53" ht="14.25" hidden="1" customHeight="1">
      <c r="C538" s="1"/>
      <c r="D538" s="1"/>
      <c r="E538" s="1"/>
      <c r="F538" s="1"/>
      <c r="G538" s="1"/>
      <c r="H538" s="1"/>
      <c r="I538" s="1"/>
      <c r="J538" s="1"/>
      <c r="K538" s="1"/>
      <c r="L538" s="1"/>
      <c r="M538" s="1"/>
      <c r="N538" s="1"/>
      <c r="O538" s="1"/>
      <c r="P538" s="1"/>
      <c r="Q538" s="1"/>
      <c r="R538" s="1"/>
      <c r="S538" s="3"/>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5"/>
      <c r="AR538" s="1"/>
      <c r="AS538" s="1"/>
      <c r="AT538" s="1"/>
      <c r="AU538" s="1"/>
      <c r="AV538" s="1"/>
      <c r="AW538" s="1"/>
      <c r="AX538" s="1"/>
      <c r="AY538" s="1"/>
      <c r="AZ538" s="1"/>
      <c r="BA538" s="1"/>
    </row>
    <row r="539" spans="3:53" ht="14.25" hidden="1" customHeight="1">
      <c r="C539" s="1"/>
      <c r="D539" s="1"/>
      <c r="E539" s="1"/>
      <c r="F539" s="1"/>
      <c r="G539" s="1"/>
      <c r="H539" s="1"/>
      <c r="I539" s="1"/>
      <c r="J539" s="1"/>
      <c r="K539" s="1"/>
      <c r="L539" s="1"/>
      <c r="M539" s="1"/>
      <c r="N539" s="1"/>
      <c r="O539" s="1"/>
      <c r="P539" s="1"/>
      <c r="Q539" s="1"/>
      <c r="R539" s="1"/>
      <c r="S539" s="3"/>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5"/>
      <c r="AR539" s="1"/>
      <c r="AS539" s="1"/>
      <c r="AT539" s="1"/>
      <c r="AU539" s="1"/>
      <c r="AV539" s="1"/>
      <c r="AW539" s="1"/>
      <c r="AX539" s="1"/>
      <c r="AY539" s="1"/>
      <c r="AZ539" s="1"/>
      <c r="BA539" s="1"/>
    </row>
    <row r="540" spans="3:53" ht="14.25" hidden="1" customHeight="1">
      <c r="C540" s="1"/>
      <c r="D540" s="1"/>
      <c r="E540" s="1"/>
      <c r="F540" s="1"/>
      <c r="G540" s="1"/>
      <c r="H540" s="1"/>
      <c r="I540" s="1"/>
      <c r="J540" s="1"/>
      <c r="K540" s="1"/>
      <c r="L540" s="1"/>
      <c r="M540" s="1"/>
      <c r="N540" s="1"/>
      <c r="O540" s="1"/>
      <c r="P540" s="1"/>
      <c r="Q540" s="1"/>
      <c r="R540" s="1"/>
      <c r="S540" s="3"/>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5"/>
      <c r="AR540" s="1"/>
      <c r="AS540" s="1"/>
      <c r="AT540" s="1"/>
      <c r="AU540" s="1"/>
      <c r="AV540" s="1"/>
      <c r="AW540" s="1"/>
      <c r="AX540" s="1"/>
      <c r="AY540" s="1"/>
      <c r="AZ540" s="1"/>
      <c r="BA540" s="1"/>
    </row>
    <row r="541" spans="3:53" ht="14.25" hidden="1" customHeight="1">
      <c r="C541" s="1"/>
      <c r="D541" s="1"/>
      <c r="E541" s="1"/>
      <c r="F541" s="1"/>
      <c r="G541" s="1"/>
      <c r="H541" s="1"/>
      <c r="I541" s="1"/>
      <c r="J541" s="1"/>
      <c r="K541" s="1"/>
      <c r="L541" s="1"/>
      <c r="M541" s="1"/>
      <c r="N541" s="1"/>
      <c r="O541" s="1"/>
      <c r="P541" s="1"/>
      <c r="Q541" s="1"/>
      <c r="R541" s="1"/>
      <c r="S541" s="3"/>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5"/>
      <c r="AR541" s="1"/>
      <c r="AS541" s="1"/>
      <c r="AT541" s="1"/>
      <c r="AU541" s="1"/>
      <c r="AV541" s="1"/>
      <c r="AW541" s="1"/>
      <c r="AX541" s="1"/>
      <c r="AY541" s="1"/>
      <c r="AZ541" s="1"/>
      <c r="BA541" s="1"/>
    </row>
    <row r="542" spans="3:53" ht="14.25" hidden="1" customHeight="1">
      <c r="C542" s="1"/>
      <c r="D542" s="1"/>
      <c r="E542" s="1"/>
      <c r="F542" s="1"/>
      <c r="G542" s="1"/>
      <c r="H542" s="1"/>
      <c r="I542" s="1"/>
      <c r="J542" s="1"/>
      <c r="K542" s="1"/>
      <c r="L542" s="1"/>
      <c r="M542" s="1"/>
      <c r="N542" s="1"/>
      <c r="O542" s="1"/>
      <c r="P542" s="1"/>
      <c r="Q542" s="1"/>
      <c r="R542" s="1"/>
      <c r="S542" s="3"/>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5"/>
      <c r="AR542" s="1"/>
      <c r="AS542" s="1"/>
      <c r="AT542" s="1"/>
      <c r="AU542" s="1"/>
      <c r="AV542" s="1"/>
      <c r="AW542" s="1"/>
      <c r="AX542" s="1"/>
      <c r="AY542" s="1"/>
      <c r="AZ542" s="1"/>
      <c r="BA542" s="1"/>
    </row>
    <row r="543" spans="3:53" ht="14.25" hidden="1" customHeight="1">
      <c r="C543" s="1"/>
      <c r="D543" s="1"/>
      <c r="E543" s="1"/>
      <c r="F543" s="1"/>
      <c r="G543" s="1"/>
      <c r="H543" s="1"/>
      <c r="I543" s="1"/>
      <c r="J543" s="1"/>
      <c r="K543" s="1"/>
      <c r="L543" s="1"/>
      <c r="M543" s="1"/>
      <c r="N543" s="1"/>
      <c r="O543" s="1"/>
      <c r="P543" s="1"/>
      <c r="Q543" s="1"/>
      <c r="R543" s="1"/>
      <c r="S543" s="3"/>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5"/>
      <c r="AR543" s="1"/>
      <c r="AS543" s="1"/>
      <c r="AT543" s="1"/>
      <c r="AU543" s="1"/>
      <c r="AV543" s="1"/>
      <c r="AW543" s="1"/>
      <c r="AX543" s="1"/>
      <c r="AY543" s="1"/>
      <c r="AZ543" s="1"/>
      <c r="BA543" s="1"/>
    </row>
    <row r="544" spans="3:53" ht="14.25" hidden="1" customHeight="1">
      <c r="C544" s="1"/>
      <c r="D544" s="1"/>
      <c r="E544" s="1"/>
      <c r="F544" s="1"/>
      <c r="G544" s="1"/>
      <c r="H544" s="1"/>
      <c r="I544" s="1"/>
      <c r="J544" s="1"/>
      <c r="K544" s="1"/>
      <c r="L544" s="1"/>
      <c r="M544" s="1"/>
      <c r="N544" s="1"/>
      <c r="O544" s="1"/>
      <c r="P544" s="1"/>
      <c r="Q544" s="1"/>
      <c r="R544" s="1"/>
      <c r="S544" s="3"/>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5"/>
      <c r="AR544" s="1"/>
      <c r="AS544" s="1"/>
      <c r="AT544" s="1"/>
      <c r="AU544" s="1"/>
      <c r="AV544" s="1"/>
      <c r="AW544" s="1"/>
      <c r="AX544" s="1"/>
      <c r="AY544" s="1"/>
      <c r="AZ544" s="1"/>
      <c r="BA544" s="1"/>
    </row>
    <row r="545" spans="3:53" ht="14.25" hidden="1" customHeight="1">
      <c r="C545" s="1"/>
      <c r="D545" s="1"/>
      <c r="E545" s="1"/>
      <c r="F545" s="1"/>
      <c r="G545" s="1"/>
      <c r="H545" s="1"/>
      <c r="I545" s="1"/>
      <c r="J545" s="1"/>
      <c r="K545" s="1"/>
      <c r="L545" s="1"/>
      <c r="M545" s="1"/>
      <c r="N545" s="1"/>
      <c r="O545" s="1"/>
      <c r="P545" s="1"/>
      <c r="Q545" s="1"/>
      <c r="R545" s="1"/>
      <c r="S545" s="3"/>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5"/>
      <c r="AR545" s="1"/>
      <c r="AS545" s="1"/>
      <c r="AT545" s="1"/>
      <c r="AU545" s="1"/>
      <c r="AV545" s="1"/>
      <c r="AW545" s="1"/>
      <c r="AX545" s="1"/>
      <c r="AY545" s="1"/>
      <c r="AZ545" s="1"/>
      <c r="BA545" s="1"/>
    </row>
    <row r="546" spans="3:53" ht="14.25" hidden="1" customHeight="1">
      <c r="C546" s="1"/>
      <c r="D546" s="1"/>
      <c r="E546" s="1"/>
      <c r="F546" s="1"/>
      <c r="G546" s="1"/>
      <c r="H546" s="1"/>
      <c r="I546" s="1"/>
      <c r="J546" s="1"/>
      <c r="K546" s="1"/>
      <c r="L546" s="1"/>
      <c r="M546" s="1"/>
      <c r="N546" s="1"/>
      <c r="O546" s="1"/>
      <c r="P546" s="1"/>
      <c r="Q546" s="1"/>
      <c r="R546" s="1"/>
      <c r="S546" s="3"/>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5"/>
      <c r="AR546" s="1"/>
      <c r="AS546" s="1"/>
      <c r="AT546" s="1"/>
      <c r="AU546" s="1"/>
      <c r="AV546" s="1"/>
      <c r="AW546" s="1"/>
      <c r="AX546" s="1"/>
      <c r="AY546" s="1"/>
      <c r="AZ546" s="1"/>
      <c r="BA546" s="1"/>
    </row>
    <row r="547" spans="3:53" ht="14.25" hidden="1" customHeight="1">
      <c r="C547" s="1"/>
      <c r="D547" s="1"/>
      <c r="E547" s="1"/>
      <c r="F547" s="1"/>
      <c r="G547" s="1"/>
      <c r="H547" s="1"/>
      <c r="I547" s="1"/>
      <c r="J547" s="1"/>
      <c r="K547" s="1"/>
      <c r="L547" s="1"/>
      <c r="M547" s="1"/>
      <c r="N547" s="1"/>
      <c r="O547" s="1"/>
      <c r="P547" s="1"/>
      <c r="Q547" s="1"/>
      <c r="R547" s="1"/>
      <c r="S547" s="3"/>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5"/>
      <c r="AR547" s="1"/>
      <c r="AS547" s="1"/>
      <c r="AT547" s="1"/>
      <c r="AU547" s="1"/>
      <c r="AV547" s="1"/>
      <c r="AW547" s="1"/>
      <c r="AX547" s="1"/>
      <c r="AY547" s="1"/>
      <c r="AZ547" s="1"/>
      <c r="BA547" s="1"/>
    </row>
    <row r="548" spans="3:53" ht="14.25" hidden="1" customHeight="1">
      <c r="C548" s="1"/>
      <c r="D548" s="1"/>
      <c r="E548" s="1"/>
      <c r="F548" s="1"/>
      <c r="G548" s="1"/>
      <c r="H548" s="1"/>
      <c r="I548" s="1"/>
      <c r="J548" s="1"/>
      <c r="K548" s="1"/>
      <c r="L548" s="1"/>
      <c r="M548" s="1"/>
      <c r="N548" s="1"/>
      <c r="O548" s="1"/>
      <c r="P548" s="1"/>
      <c r="Q548" s="1"/>
      <c r="R548" s="1"/>
      <c r="S548" s="3"/>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5"/>
      <c r="AR548" s="1"/>
      <c r="AS548" s="1"/>
      <c r="AT548" s="1"/>
      <c r="AU548" s="1"/>
      <c r="AV548" s="1"/>
      <c r="AW548" s="1"/>
      <c r="AX548" s="1"/>
      <c r="AY548" s="1"/>
      <c r="AZ548" s="1"/>
      <c r="BA548" s="1"/>
    </row>
    <row r="549" spans="3:53" ht="14.25" hidden="1" customHeight="1">
      <c r="C549" s="1"/>
      <c r="D549" s="1"/>
      <c r="E549" s="1"/>
      <c r="F549" s="1"/>
      <c r="G549" s="1"/>
      <c r="H549" s="1"/>
      <c r="I549" s="1"/>
      <c r="J549" s="1"/>
      <c r="K549" s="1"/>
      <c r="L549" s="1"/>
      <c r="M549" s="1"/>
      <c r="N549" s="1"/>
      <c r="O549" s="1"/>
      <c r="P549" s="1"/>
      <c r="Q549" s="1"/>
      <c r="R549" s="1"/>
      <c r="S549" s="3"/>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5"/>
      <c r="AR549" s="1"/>
      <c r="AS549" s="1"/>
      <c r="AT549" s="1"/>
      <c r="AU549" s="1"/>
      <c r="AV549" s="1"/>
      <c r="AW549" s="1"/>
      <c r="AX549" s="1"/>
      <c r="AY549" s="1"/>
      <c r="AZ549" s="1"/>
      <c r="BA549" s="1"/>
    </row>
    <row r="550" spans="3:53" ht="14.25" hidden="1" customHeight="1">
      <c r="C550" s="1"/>
      <c r="D550" s="1"/>
      <c r="E550" s="1"/>
      <c r="F550" s="1"/>
      <c r="G550" s="1"/>
      <c r="H550" s="1"/>
      <c r="I550" s="1"/>
      <c r="J550" s="1"/>
      <c r="K550" s="1"/>
      <c r="L550" s="1"/>
      <c r="M550" s="1"/>
      <c r="N550" s="1"/>
      <c r="O550" s="1"/>
      <c r="P550" s="1"/>
      <c r="Q550" s="1"/>
      <c r="R550" s="1"/>
      <c r="S550" s="3"/>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5"/>
      <c r="AR550" s="1"/>
      <c r="AS550" s="1"/>
      <c r="AT550" s="1"/>
      <c r="AU550" s="1"/>
      <c r="AV550" s="1"/>
      <c r="AW550" s="1"/>
      <c r="AX550" s="1"/>
      <c r="AY550" s="1"/>
      <c r="AZ550" s="1"/>
      <c r="BA550" s="1"/>
    </row>
    <row r="551" spans="3:53" ht="14.25" hidden="1" customHeight="1">
      <c r="C551" s="1"/>
      <c r="D551" s="1"/>
      <c r="E551" s="1"/>
      <c r="F551" s="1"/>
      <c r="G551" s="1"/>
      <c r="H551" s="1"/>
      <c r="I551" s="1"/>
      <c r="J551" s="1"/>
      <c r="K551" s="1"/>
      <c r="L551" s="1"/>
      <c r="M551" s="1"/>
      <c r="N551" s="1"/>
      <c r="O551" s="1"/>
      <c r="P551" s="1"/>
      <c r="Q551" s="1"/>
      <c r="R551" s="1"/>
      <c r="S551" s="3"/>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5"/>
      <c r="AR551" s="1"/>
      <c r="AS551" s="1"/>
      <c r="AT551" s="1"/>
      <c r="AU551" s="1"/>
      <c r="AV551" s="1"/>
      <c r="AW551" s="1"/>
      <c r="AX551" s="1"/>
      <c r="AY551" s="1"/>
      <c r="AZ551" s="1"/>
      <c r="BA551" s="1"/>
    </row>
    <row r="552" spans="3:53" ht="14.25" hidden="1" customHeight="1">
      <c r="C552" s="1"/>
      <c r="D552" s="1"/>
      <c r="E552" s="1"/>
      <c r="F552" s="1"/>
      <c r="G552" s="1"/>
      <c r="H552" s="1"/>
      <c r="I552" s="1"/>
      <c r="J552" s="1"/>
      <c r="K552" s="1"/>
      <c r="L552" s="1"/>
      <c r="M552" s="1"/>
      <c r="N552" s="1"/>
      <c r="O552" s="1"/>
      <c r="P552" s="1"/>
      <c r="Q552" s="1"/>
      <c r="R552" s="1"/>
      <c r="S552" s="3"/>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5"/>
      <c r="AR552" s="1"/>
      <c r="AS552" s="1"/>
      <c r="AT552" s="1"/>
      <c r="AU552" s="1"/>
      <c r="AV552" s="1"/>
      <c r="AW552" s="1"/>
      <c r="AX552" s="1"/>
      <c r="AY552" s="1"/>
      <c r="AZ552" s="1"/>
      <c r="BA552" s="1"/>
    </row>
    <row r="553" spans="3:53" ht="14.25" hidden="1" customHeight="1">
      <c r="C553" s="1"/>
      <c r="D553" s="1"/>
      <c r="E553" s="1"/>
      <c r="F553" s="1"/>
      <c r="G553" s="1"/>
      <c r="H553" s="1"/>
      <c r="I553" s="1"/>
      <c r="J553" s="1"/>
      <c r="K553" s="1"/>
      <c r="L553" s="1"/>
      <c r="M553" s="1"/>
      <c r="N553" s="1"/>
      <c r="O553" s="1"/>
      <c r="P553" s="1"/>
      <c r="Q553" s="1"/>
      <c r="R553" s="1"/>
      <c r="S553" s="3"/>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5"/>
      <c r="AR553" s="1"/>
      <c r="AS553" s="1"/>
      <c r="AT553" s="1"/>
      <c r="AU553" s="1"/>
      <c r="AV553" s="1"/>
      <c r="AW553" s="1"/>
      <c r="AX553" s="1"/>
      <c r="AY553" s="1"/>
      <c r="AZ553" s="1"/>
      <c r="BA553" s="1"/>
    </row>
    <row r="554" spans="3:53" ht="14.25" hidden="1" customHeight="1">
      <c r="C554" s="1"/>
      <c r="D554" s="1"/>
      <c r="E554" s="1"/>
      <c r="F554" s="1"/>
      <c r="G554" s="1"/>
      <c r="H554" s="1"/>
      <c r="I554" s="1"/>
      <c r="J554" s="1"/>
      <c r="K554" s="1"/>
      <c r="L554" s="1"/>
      <c r="M554" s="1"/>
      <c r="N554" s="1"/>
      <c r="O554" s="1"/>
      <c r="P554" s="1"/>
      <c r="Q554" s="1"/>
      <c r="R554" s="1"/>
      <c r="S554" s="3"/>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5"/>
      <c r="AR554" s="1"/>
      <c r="AS554" s="1"/>
      <c r="AT554" s="1"/>
      <c r="AU554" s="1"/>
      <c r="AV554" s="1"/>
      <c r="AW554" s="1"/>
      <c r="AX554" s="1"/>
      <c r="AY554" s="1"/>
      <c r="AZ554" s="1"/>
      <c r="BA554" s="1"/>
    </row>
    <row r="555" spans="3:53" ht="14.25" hidden="1" customHeight="1">
      <c r="C555" s="1"/>
      <c r="D555" s="1"/>
      <c r="E555" s="1"/>
      <c r="F555" s="1"/>
      <c r="G555" s="1"/>
      <c r="H555" s="1"/>
      <c r="I555" s="1"/>
      <c r="J555" s="1"/>
      <c r="K555" s="1"/>
      <c r="L555" s="1"/>
      <c r="M555" s="1"/>
      <c r="N555" s="1"/>
      <c r="O555" s="1"/>
      <c r="P555" s="1"/>
      <c r="Q555" s="1"/>
      <c r="R555" s="1"/>
      <c r="S555" s="3"/>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5"/>
      <c r="AR555" s="1"/>
      <c r="AS555" s="1"/>
      <c r="AT555" s="1"/>
      <c r="AU555" s="1"/>
      <c r="AV555" s="1"/>
      <c r="AW555" s="1"/>
      <c r="AX555" s="1"/>
      <c r="AY555" s="1"/>
      <c r="AZ555" s="1"/>
      <c r="BA555" s="1"/>
    </row>
    <row r="556" spans="3:53" ht="14.25" hidden="1" customHeight="1">
      <c r="C556" s="1"/>
      <c r="D556" s="1"/>
      <c r="E556" s="1"/>
      <c r="F556" s="1"/>
      <c r="G556" s="1"/>
      <c r="H556" s="1"/>
      <c r="I556" s="1"/>
      <c r="J556" s="1"/>
      <c r="K556" s="1"/>
      <c r="L556" s="1"/>
      <c r="M556" s="1"/>
      <c r="N556" s="1"/>
      <c r="O556" s="1"/>
      <c r="P556" s="1"/>
      <c r="Q556" s="1"/>
      <c r="R556" s="1"/>
      <c r="S556" s="3"/>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5"/>
      <c r="AR556" s="1"/>
      <c r="AS556" s="1"/>
      <c r="AT556" s="1"/>
      <c r="AU556" s="1"/>
      <c r="AV556" s="1"/>
      <c r="AW556" s="1"/>
      <c r="AX556" s="1"/>
      <c r="AY556" s="1"/>
      <c r="AZ556" s="1"/>
      <c r="BA556" s="1"/>
    </row>
    <row r="557" spans="3:53" ht="14.25" hidden="1" customHeight="1">
      <c r="C557" s="1"/>
      <c r="D557" s="1"/>
      <c r="E557" s="1"/>
      <c r="F557" s="1"/>
      <c r="G557" s="1"/>
      <c r="H557" s="1"/>
      <c r="I557" s="1"/>
      <c r="J557" s="1"/>
      <c r="K557" s="1"/>
      <c r="L557" s="1"/>
      <c r="M557" s="1"/>
      <c r="N557" s="1"/>
      <c r="O557" s="1"/>
      <c r="P557" s="1"/>
      <c r="Q557" s="1"/>
      <c r="R557" s="1"/>
      <c r="S557" s="3"/>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5"/>
      <c r="AR557" s="1"/>
      <c r="AS557" s="1"/>
      <c r="AT557" s="1"/>
      <c r="AU557" s="1"/>
      <c r="AV557" s="1"/>
      <c r="AW557" s="1"/>
      <c r="AX557" s="1"/>
      <c r="AY557" s="1"/>
      <c r="AZ557" s="1"/>
      <c r="BA557" s="1"/>
    </row>
    <row r="558" spans="3:53" ht="14.25" hidden="1" customHeight="1">
      <c r="C558" s="1"/>
      <c r="D558" s="1"/>
      <c r="E558" s="1"/>
      <c r="F558" s="1"/>
      <c r="G558" s="1"/>
      <c r="H558" s="1"/>
      <c r="I558" s="1"/>
      <c r="J558" s="1"/>
      <c r="K558" s="1"/>
      <c r="L558" s="1"/>
      <c r="M558" s="1"/>
      <c r="N558" s="1"/>
      <c r="O558" s="1"/>
      <c r="P558" s="1"/>
      <c r="Q558" s="1"/>
      <c r="R558" s="1"/>
      <c r="S558" s="3"/>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5"/>
      <c r="AR558" s="1"/>
      <c r="AS558" s="1"/>
      <c r="AT558" s="1"/>
      <c r="AU558" s="1"/>
      <c r="AV558" s="1"/>
      <c r="AW558" s="1"/>
      <c r="AX558" s="1"/>
      <c r="AY558" s="1"/>
      <c r="AZ558" s="1"/>
      <c r="BA558" s="1"/>
    </row>
    <row r="559" spans="3:53" ht="14.25" hidden="1" customHeight="1">
      <c r="C559" s="1"/>
      <c r="D559" s="1"/>
      <c r="E559" s="1"/>
      <c r="F559" s="1"/>
      <c r="G559" s="1"/>
      <c r="H559" s="1"/>
      <c r="I559" s="1"/>
      <c r="J559" s="1"/>
      <c r="K559" s="1"/>
      <c r="L559" s="1"/>
      <c r="M559" s="1"/>
      <c r="N559" s="1"/>
      <c r="O559" s="1"/>
      <c r="P559" s="1"/>
      <c r="Q559" s="1"/>
      <c r="R559" s="1"/>
      <c r="S559" s="3"/>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5"/>
      <c r="AR559" s="1"/>
      <c r="AS559" s="1"/>
      <c r="AT559" s="1"/>
      <c r="AU559" s="1"/>
      <c r="AV559" s="1"/>
      <c r="AW559" s="1"/>
      <c r="AX559" s="1"/>
      <c r="AY559" s="1"/>
      <c r="AZ559" s="1"/>
      <c r="BA559" s="1"/>
    </row>
    <row r="560" spans="3:53" ht="14.25" hidden="1" customHeight="1">
      <c r="C560" s="1"/>
      <c r="D560" s="1"/>
      <c r="E560" s="1"/>
      <c r="F560" s="1"/>
      <c r="G560" s="1"/>
      <c r="H560" s="1"/>
      <c r="I560" s="1"/>
      <c r="J560" s="1"/>
      <c r="K560" s="1"/>
      <c r="L560" s="1"/>
      <c r="M560" s="1"/>
      <c r="N560" s="1"/>
      <c r="O560" s="1"/>
      <c r="P560" s="1"/>
      <c r="Q560" s="1"/>
      <c r="R560" s="1"/>
      <c r="S560" s="3"/>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5"/>
      <c r="AR560" s="1"/>
      <c r="AS560" s="1"/>
      <c r="AT560" s="1"/>
      <c r="AU560" s="1"/>
      <c r="AV560" s="1"/>
      <c r="AW560" s="1"/>
      <c r="AX560" s="1"/>
      <c r="AY560" s="1"/>
      <c r="AZ560" s="1"/>
      <c r="BA560" s="1"/>
    </row>
    <row r="561" spans="3:53" ht="14.25" hidden="1" customHeight="1">
      <c r="C561" s="1"/>
      <c r="D561" s="1"/>
      <c r="E561" s="1"/>
      <c r="F561" s="1"/>
      <c r="G561" s="1"/>
      <c r="H561" s="1"/>
      <c r="I561" s="1"/>
      <c r="J561" s="1"/>
      <c r="K561" s="1"/>
      <c r="L561" s="1"/>
      <c r="M561" s="1"/>
      <c r="N561" s="1"/>
      <c r="O561" s="1"/>
      <c r="P561" s="1"/>
      <c r="Q561" s="1"/>
      <c r="R561" s="1"/>
      <c r="S561" s="3"/>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5"/>
      <c r="AR561" s="1"/>
      <c r="AS561" s="1"/>
      <c r="AT561" s="1"/>
      <c r="AU561" s="1"/>
      <c r="AV561" s="1"/>
      <c r="AW561" s="1"/>
      <c r="AX561" s="1"/>
      <c r="AY561" s="1"/>
      <c r="AZ561" s="1"/>
      <c r="BA561" s="1"/>
    </row>
    <row r="562" spans="3:53" ht="14.25" hidden="1" customHeight="1">
      <c r="C562" s="1"/>
      <c r="D562" s="1"/>
      <c r="E562" s="1"/>
      <c r="F562" s="1"/>
      <c r="G562" s="1"/>
      <c r="H562" s="1"/>
      <c r="I562" s="1"/>
      <c r="J562" s="1"/>
      <c r="K562" s="1"/>
      <c r="L562" s="1"/>
      <c r="M562" s="1"/>
      <c r="N562" s="1"/>
      <c r="O562" s="1"/>
      <c r="P562" s="1"/>
      <c r="Q562" s="1"/>
      <c r="R562" s="1"/>
      <c r="S562" s="3"/>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5"/>
      <c r="AR562" s="1"/>
      <c r="AS562" s="1"/>
      <c r="AT562" s="1"/>
      <c r="AU562" s="1"/>
      <c r="AV562" s="1"/>
      <c r="AW562" s="1"/>
      <c r="AX562" s="1"/>
      <c r="AY562" s="1"/>
      <c r="AZ562" s="1"/>
      <c r="BA562" s="1"/>
    </row>
    <row r="563" spans="3:53" ht="14.25" hidden="1" customHeight="1">
      <c r="C563" s="1"/>
      <c r="D563" s="1"/>
      <c r="E563" s="1"/>
      <c r="F563" s="1"/>
      <c r="G563" s="1"/>
      <c r="H563" s="1"/>
      <c r="I563" s="1"/>
      <c r="J563" s="1"/>
      <c r="K563" s="1"/>
      <c r="L563" s="1"/>
      <c r="M563" s="1"/>
      <c r="N563" s="1"/>
      <c r="O563" s="1"/>
      <c r="P563" s="1"/>
      <c r="Q563" s="1"/>
      <c r="R563" s="1"/>
      <c r="S563" s="3"/>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5"/>
      <c r="AR563" s="1"/>
      <c r="AS563" s="1"/>
      <c r="AT563" s="1"/>
      <c r="AU563" s="1"/>
      <c r="AV563" s="1"/>
      <c r="AW563" s="1"/>
      <c r="AX563" s="1"/>
      <c r="AY563" s="1"/>
      <c r="AZ563" s="1"/>
      <c r="BA563" s="1"/>
    </row>
    <row r="564" spans="3:53" ht="14.25" hidden="1" customHeight="1">
      <c r="C564" s="1"/>
      <c r="D564" s="1"/>
      <c r="E564" s="1"/>
      <c r="F564" s="1"/>
      <c r="G564" s="1"/>
      <c r="H564" s="1"/>
      <c r="I564" s="1"/>
      <c r="J564" s="1"/>
      <c r="K564" s="1"/>
      <c r="L564" s="1"/>
      <c r="M564" s="1"/>
      <c r="N564" s="1"/>
      <c r="O564" s="1"/>
      <c r="P564" s="1"/>
      <c r="Q564" s="1"/>
      <c r="R564" s="1"/>
      <c r="S564" s="3"/>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5"/>
      <c r="AR564" s="1"/>
      <c r="AS564" s="1"/>
      <c r="AT564" s="1"/>
      <c r="AU564" s="1"/>
      <c r="AV564" s="1"/>
      <c r="AW564" s="1"/>
      <c r="AX564" s="1"/>
      <c r="AY564" s="1"/>
      <c r="AZ564" s="1"/>
      <c r="BA564" s="1"/>
    </row>
    <row r="565" spans="3:53" ht="14.25" hidden="1" customHeight="1">
      <c r="C565" s="1"/>
      <c r="D565" s="1"/>
      <c r="E565" s="1"/>
      <c r="F565" s="1"/>
      <c r="G565" s="1"/>
      <c r="H565" s="1"/>
      <c r="I565" s="1"/>
      <c r="J565" s="1"/>
      <c r="K565" s="1"/>
      <c r="L565" s="1"/>
      <c r="M565" s="1"/>
      <c r="N565" s="1"/>
      <c r="O565" s="1"/>
      <c r="P565" s="1"/>
      <c r="Q565" s="1"/>
      <c r="R565" s="1"/>
      <c r="S565" s="3"/>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5"/>
      <c r="AR565" s="1"/>
      <c r="AS565" s="1"/>
      <c r="AT565" s="1"/>
      <c r="AU565" s="1"/>
      <c r="AV565" s="1"/>
      <c r="AW565" s="1"/>
      <c r="AX565" s="1"/>
      <c r="AY565" s="1"/>
      <c r="AZ565" s="1"/>
      <c r="BA565" s="1"/>
    </row>
    <row r="566" spans="3:53" ht="14.25" hidden="1" customHeight="1">
      <c r="C566" s="1"/>
      <c r="D566" s="1"/>
      <c r="E566" s="1"/>
      <c r="F566" s="1"/>
      <c r="G566" s="1"/>
      <c r="H566" s="1"/>
      <c r="I566" s="1"/>
      <c r="J566" s="1"/>
      <c r="K566" s="1"/>
      <c r="L566" s="1"/>
      <c r="M566" s="1"/>
      <c r="N566" s="1"/>
      <c r="O566" s="1"/>
      <c r="P566" s="1"/>
      <c r="Q566" s="1"/>
      <c r="R566" s="1"/>
      <c r="S566" s="3"/>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5"/>
      <c r="AR566" s="1"/>
      <c r="AS566" s="1"/>
      <c r="AT566" s="1"/>
      <c r="AU566" s="1"/>
      <c r="AV566" s="1"/>
      <c r="AW566" s="1"/>
      <c r="AX566" s="1"/>
      <c r="AY566" s="1"/>
      <c r="AZ566" s="1"/>
      <c r="BA566" s="1"/>
    </row>
    <row r="567" spans="3:53" ht="14.25" hidden="1" customHeight="1">
      <c r="C567" s="1"/>
      <c r="D567" s="1"/>
      <c r="E567" s="1"/>
      <c r="F567" s="1"/>
      <c r="G567" s="1"/>
      <c r="H567" s="1"/>
      <c r="I567" s="1"/>
      <c r="J567" s="1"/>
      <c r="K567" s="1"/>
      <c r="L567" s="1"/>
      <c r="M567" s="1"/>
      <c r="N567" s="1"/>
      <c r="O567" s="1"/>
      <c r="P567" s="1"/>
      <c r="Q567" s="1"/>
      <c r="R567" s="1"/>
      <c r="S567" s="3"/>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5"/>
      <c r="AR567" s="1"/>
      <c r="AS567" s="1"/>
      <c r="AT567" s="1"/>
      <c r="AU567" s="1"/>
      <c r="AV567" s="1"/>
      <c r="AW567" s="1"/>
      <c r="AX567" s="1"/>
      <c r="AY567" s="1"/>
      <c r="AZ567" s="1"/>
      <c r="BA567" s="1"/>
    </row>
    <row r="568" spans="3:53" ht="14.25" hidden="1" customHeight="1">
      <c r="C568" s="1"/>
      <c r="D568" s="1"/>
      <c r="E568" s="1"/>
      <c r="F568" s="1"/>
      <c r="G568" s="1"/>
      <c r="H568" s="1"/>
      <c r="I568" s="1"/>
      <c r="J568" s="1"/>
      <c r="K568" s="1"/>
      <c r="L568" s="1"/>
      <c r="M568" s="1"/>
      <c r="N568" s="1"/>
      <c r="O568" s="1"/>
      <c r="P568" s="1"/>
      <c r="Q568" s="1"/>
      <c r="R568" s="1"/>
      <c r="S568" s="3"/>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5"/>
      <c r="AR568" s="1"/>
      <c r="AS568" s="1"/>
      <c r="AT568" s="1"/>
      <c r="AU568" s="1"/>
      <c r="AV568" s="1"/>
      <c r="AW568" s="1"/>
      <c r="AX568" s="1"/>
      <c r="AY568" s="1"/>
      <c r="AZ568" s="1"/>
      <c r="BA568" s="1"/>
    </row>
    <row r="569" spans="3:53" ht="14.25" hidden="1" customHeight="1">
      <c r="C569" s="1"/>
      <c r="D569" s="1"/>
      <c r="E569" s="1"/>
      <c r="F569" s="1"/>
      <c r="G569" s="1"/>
      <c r="H569" s="1"/>
      <c r="I569" s="1"/>
      <c r="J569" s="1"/>
      <c r="K569" s="1"/>
      <c r="L569" s="1"/>
      <c r="M569" s="1"/>
      <c r="N569" s="1"/>
      <c r="O569" s="1"/>
      <c r="P569" s="1"/>
      <c r="Q569" s="1"/>
      <c r="R569" s="1"/>
      <c r="S569" s="3"/>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5"/>
      <c r="AR569" s="1"/>
      <c r="AS569" s="1"/>
      <c r="AT569" s="1"/>
      <c r="AU569" s="1"/>
      <c r="AV569" s="1"/>
      <c r="AW569" s="1"/>
      <c r="AX569" s="1"/>
      <c r="AY569" s="1"/>
      <c r="AZ569" s="1"/>
      <c r="BA569" s="1"/>
    </row>
    <row r="570" spans="3:53" ht="14.25" hidden="1" customHeight="1">
      <c r="C570" s="1"/>
      <c r="D570" s="1"/>
      <c r="E570" s="1"/>
      <c r="F570" s="1"/>
      <c r="G570" s="1"/>
      <c r="H570" s="1"/>
      <c r="I570" s="1"/>
      <c r="J570" s="1"/>
      <c r="K570" s="1"/>
      <c r="L570" s="1"/>
      <c r="M570" s="1"/>
      <c r="N570" s="1"/>
      <c r="O570" s="1"/>
      <c r="P570" s="1"/>
      <c r="Q570" s="1"/>
      <c r="R570" s="1"/>
      <c r="S570" s="3"/>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5"/>
      <c r="AR570" s="1"/>
      <c r="AS570" s="1"/>
      <c r="AT570" s="1"/>
      <c r="AU570" s="1"/>
      <c r="AV570" s="1"/>
      <c r="AW570" s="1"/>
      <c r="AX570" s="1"/>
      <c r="AY570" s="1"/>
      <c r="AZ570" s="1"/>
      <c r="BA570" s="1"/>
    </row>
    <row r="571" spans="3:53" ht="14.25" hidden="1" customHeight="1">
      <c r="C571" s="1"/>
      <c r="D571" s="1"/>
      <c r="E571" s="1"/>
      <c r="F571" s="1"/>
      <c r="G571" s="1"/>
      <c r="H571" s="1"/>
      <c r="I571" s="1"/>
      <c r="J571" s="1"/>
      <c r="K571" s="1"/>
      <c r="L571" s="1"/>
      <c r="M571" s="1"/>
      <c r="N571" s="1"/>
      <c r="O571" s="1"/>
      <c r="P571" s="1"/>
      <c r="Q571" s="1"/>
      <c r="R571" s="1"/>
      <c r="S571" s="3"/>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5"/>
      <c r="AR571" s="1"/>
      <c r="AS571" s="1"/>
      <c r="AT571" s="1"/>
      <c r="AU571" s="1"/>
      <c r="AV571" s="1"/>
      <c r="AW571" s="1"/>
      <c r="AX571" s="1"/>
      <c r="AY571" s="1"/>
      <c r="AZ571" s="1"/>
      <c r="BA571" s="1"/>
    </row>
    <row r="572" spans="3:53" ht="14.25" hidden="1" customHeight="1">
      <c r="C572" s="1"/>
      <c r="D572" s="1"/>
      <c r="E572" s="1"/>
      <c r="F572" s="1"/>
      <c r="G572" s="1"/>
      <c r="H572" s="1"/>
      <c r="I572" s="1"/>
      <c r="J572" s="1"/>
      <c r="K572" s="1"/>
      <c r="L572" s="1"/>
      <c r="M572" s="1"/>
      <c r="N572" s="1"/>
      <c r="O572" s="1"/>
      <c r="P572" s="1"/>
      <c r="Q572" s="1"/>
      <c r="R572" s="1"/>
      <c r="S572" s="3"/>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5"/>
      <c r="AR572" s="1"/>
      <c r="AS572" s="1"/>
      <c r="AT572" s="1"/>
      <c r="AU572" s="1"/>
      <c r="AV572" s="1"/>
      <c r="AW572" s="1"/>
      <c r="AX572" s="1"/>
      <c r="AY572" s="1"/>
      <c r="AZ572" s="1"/>
      <c r="BA572" s="1"/>
    </row>
    <row r="573" spans="3:53" ht="14.25" hidden="1" customHeight="1">
      <c r="C573" s="1"/>
      <c r="D573" s="1"/>
      <c r="E573" s="1"/>
      <c r="F573" s="1"/>
      <c r="G573" s="1"/>
      <c r="H573" s="1"/>
      <c r="I573" s="1"/>
      <c r="J573" s="1"/>
      <c r="K573" s="1"/>
      <c r="L573" s="1"/>
      <c r="M573" s="1"/>
      <c r="N573" s="1"/>
      <c r="O573" s="1"/>
      <c r="P573" s="1"/>
      <c r="Q573" s="1"/>
      <c r="R573" s="1"/>
      <c r="S573" s="3"/>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5"/>
      <c r="AR573" s="1"/>
      <c r="AS573" s="1"/>
      <c r="AT573" s="1"/>
      <c r="AU573" s="1"/>
      <c r="AV573" s="1"/>
      <c r="AW573" s="1"/>
      <c r="AX573" s="1"/>
      <c r="AY573" s="1"/>
      <c r="AZ573" s="1"/>
      <c r="BA573" s="1"/>
    </row>
    <row r="574" spans="3:53" ht="14.25" hidden="1" customHeight="1">
      <c r="C574" s="1"/>
      <c r="D574" s="1"/>
      <c r="E574" s="1"/>
      <c r="F574" s="1"/>
      <c r="G574" s="1"/>
      <c r="H574" s="1"/>
      <c r="I574" s="1"/>
      <c r="J574" s="1"/>
      <c r="K574" s="1"/>
      <c r="L574" s="1"/>
      <c r="M574" s="1"/>
      <c r="N574" s="1"/>
      <c r="O574" s="1"/>
      <c r="P574" s="1"/>
      <c r="Q574" s="1"/>
      <c r="R574" s="1"/>
      <c r="S574" s="3"/>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5"/>
      <c r="AR574" s="1"/>
      <c r="AS574" s="1"/>
      <c r="AT574" s="1"/>
      <c r="AU574" s="1"/>
      <c r="AV574" s="1"/>
      <c r="AW574" s="1"/>
      <c r="AX574" s="1"/>
      <c r="AY574" s="1"/>
      <c r="AZ574" s="1"/>
      <c r="BA574" s="1"/>
    </row>
    <row r="575" spans="3:53" ht="14.25" hidden="1" customHeight="1">
      <c r="C575" s="1"/>
      <c r="D575" s="1"/>
      <c r="E575" s="1"/>
      <c r="F575" s="1"/>
      <c r="G575" s="1"/>
      <c r="H575" s="1"/>
      <c r="I575" s="1"/>
      <c r="J575" s="1"/>
      <c r="K575" s="1"/>
      <c r="L575" s="1"/>
      <c r="M575" s="1"/>
      <c r="N575" s="1"/>
      <c r="O575" s="1"/>
      <c r="P575" s="1"/>
      <c r="Q575" s="1"/>
      <c r="R575" s="1"/>
      <c r="S575" s="3"/>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5"/>
      <c r="AR575" s="1"/>
      <c r="AS575" s="1"/>
      <c r="AT575" s="1"/>
      <c r="AU575" s="1"/>
      <c r="AV575" s="1"/>
      <c r="AW575" s="1"/>
      <c r="AX575" s="1"/>
      <c r="AY575" s="1"/>
      <c r="AZ575" s="1"/>
      <c r="BA575" s="1"/>
    </row>
    <row r="576" spans="3:53" ht="14.25" hidden="1" customHeight="1">
      <c r="C576" s="1"/>
      <c r="D576" s="1"/>
      <c r="E576" s="1"/>
      <c r="F576" s="1"/>
      <c r="G576" s="1"/>
      <c r="H576" s="1"/>
      <c r="I576" s="1"/>
      <c r="J576" s="1"/>
      <c r="K576" s="1"/>
      <c r="L576" s="1"/>
      <c r="M576" s="1"/>
      <c r="N576" s="1"/>
      <c r="O576" s="1"/>
      <c r="P576" s="1"/>
      <c r="Q576" s="1"/>
      <c r="R576" s="1"/>
      <c r="S576" s="3"/>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5"/>
      <c r="AR576" s="1"/>
      <c r="AS576" s="1"/>
      <c r="AT576" s="1"/>
      <c r="AU576" s="1"/>
      <c r="AV576" s="1"/>
      <c r="AW576" s="1"/>
      <c r="AX576" s="1"/>
      <c r="AY576" s="1"/>
      <c r="AZ576" s="1"/>
      <c r="BA576" s="1"/>
    </row>
    <row r="577" spans="3:53" ht="14.25" hidden="1" customHeight="1">
      <c r="C577" s="1"/>
      <c r="D577" s="1"/>
      <c r="E577" s="1"/>
      <c r="F577" s="1"/>
      <c r="G577" s="1"/>
      <c r="H577" s="1"/>
      <c r="I577" s="1"/>
      <c r="J577" s="1"/>
      <c r="K577" s="1"/>
      <c r="L577" s="1"/>
      <c r="M577" s="1"/>
      <c r="N577" s="1"/>
      <c r="O577" s="1"/>
      <c r="P577" s="1"/>
      <c r="Q577" s="1"/>
      <c r="R577" s="1"/>
      <c r="S577" s="3"/>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5"/>
      <c r="AR577" s="1"/>
      <c r="AS577" s="1"/>
      <c r="AT577" s="1"/>
      <c r="AU577" s="1"/>
      <c r="AV577" s="1"/>
      <c r="AW577" s="1"/>
      <c r="AX577" s="1"/>
      <c r="AY577" s="1"/>
      <c r="AZ577" s="1"/>
      <c r="BA577" s="1"/>
    </row>
    <row r="578" spans="3:53" ht="14.25" hidden="1" customHeight="1">
      <c r="C578" s="1"/>
      <c r="D578" s="1"/>
      <c r="E578" s="1"/>
      <c r="F578" s="1"/>
      <c r="G578" s="1"/>
      <c r="H578" s="1"/>
      <c r="I578" s="1"/>
      <c r="J578" s="1"/>
      <c r="K578" s="1"/>
      <c r="L578" s="1"/>
      <c r="M578" s="1"/>
      <c r="N578" s="1"/>
      <c r="O578" s="1"/>
      <c r="P578" s="1"/>
      <c r="Q578" s="1"/>
      <c r="R578" s="1"/>
      <c r="S578" s="3"/>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5"/>
      <c r="AR578" s="1"/>
      <c r="AS578" s="1"/>
      <c r="AT578" s="1"/>
      <c r="AU578" s="1"/>
      <c r="AV578" s="1"/>
      <c r="AW578" s="1"/>
      <c r="AX578" s="1"/>
      <c r="AY578" s="1"/>
      <c r="AZ578" s="1"/>
      <c r="BA578" s="1"/>
    </row>
    <row r="579" spans="3:53" ht="14.25" hidden="1" customHeight="1">
      <c r="C579" s="1"/>
      <c r="D579" s="1"/>
      <c r="E579" s="1"/>
      <c r="F579" s="1"/>
      <c r="G579" s="1"/>
      <c r="H579" s="1"/>
      <c r="I579" s="1"/>
      <c r="J579" s="1"/>
      <c r="K579" s="1"/>
      <c r="L579" s="1"/>
      <c r="M579" s="1"/>
      <c r="N579" s="1"/>
      <c r="O579" s="1"/>
      <c r="P579" s="1"/>
      <c r="Q579" s="1"/>
      <c r="R579" s="1"/>
      <c r="S579" s="3"/>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5"/>
      <c r="AR579" s="1"/>
      <c r="AS579" s="1"/>
      <c r="AT579" s="1"/>
      <c r="AU579" s="1"/>
      <c r="AV579" s="1"/>
      <c r="AW579" s="1"/>
      <c r="AX579" s="1"/>
      <c r="AY579" s="1"/>
      <c r="AZ579" s="1"/>
      <c r="BA579" s="1"/>
    </row>
    <row r="580" spans="3:53" ht="14.25" hidden="1" customHeight="1">
      <c r="C580" s="1"/>
      <c r="D580" s="1"/>
      <c r="E580" s="1"/>
      <c r="F580" s="1"/>
      <c r="G580" s="1"/>
      <c r="H580" s="1"/>
      <c r="I580" s="1"/>
      <c r="J580" s="1"/>
      <c r="K580" s="1"/>
      <c r="L580" s="1"/>
      <c r="M580" s="1"/>
      <c r="N580" s="1"/>
      <c r="O580" s="1"/>
      <c r="P580" s="1"/>
      <c r="Q580" s="1"/>
      <c r="R580" s="1"/>
      <c r="S580" s="3"/>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5"/>
      <c r="AR580" s="1"/>
      <c r="AS580" s="1"/>
      <c r="AT580" s="1"/>
      <c r="AU580" s="1"/>
      <c r="AV580" s="1"/>
      <c r="AW580" s="1"/>
      <c r="AX580" s="1"/>
      <c r="AY580" s="1"/>
      <c r="AZ580" s="1"/>
      <c r="BA580" s="1"/>
    </row>
    <row r="581" spans="3:53" ht="14.25" hidden="1" customHeight="1">
      <c r="C581" s="1"/>
      <c r="D581" s="1"/>
      <c r="E581" s="1"/>
      <c r="F581" s="1"/>
      <c r="G581" s="1"/>
      <c r="H581" s="1"/>
      <c r="I581" s="1"/>
      <c r="J581" s="1"/>
      <c r="K581" s="1"/>
      <c r="L581" s="1"/>
      <c r="M581" s="1"/>
      <c r="N581" s="1"/>
      <c r="O581" s="1"/>
      <c r="P581" s="1"/>
      <c r="Q581" s="1"/>
      <c r="R581" s="1"/>
      <c r="S581" s="3"/>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5"/>
      <c r="AR581" s="1"/>
      <c r="AS581" s="1"/>
      <c r="AT581" s="1"/>
      <c r="AU581" s="1"/>
      <c r="AV581" s="1"/>
      <c r="AW581" s="1"/>
      <c r="AX581" s="1"/>
      <c r="AY581" s="1"/>
      <c r="AZ581" s="1"/>
      <c r="BA581" s="1"/>
    </row>
    <row r="582" spans="3:53" ht="14.25" hidden="1" customHeight="1">
      <c r="C582" s="1"/>
      <c r="D582" s="1"/>
      <c r="E582" s="1"/>
      <c r="F582" s="1"/>
      <c r="G582" s="1"/>
      <c r="H582" s="1"/>
      <c r="I582" s="1"/>
      <c r="J582" s="1"/>
      <c r="K582" s="1"/>
      <c r="L582" s="1"/>
      <c r="M582" s="1"/>
      <c r="N582" s="1"/>
      <c r="O582" s="1"/>
      <c r="P582" s="1"/>
      <c r="Q582" s="1"/>
      <c r="R582" s="1"/>
      <c r="S582" s="3"/>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5"/>
      <c r="AR582" s="1"/>
      <c r="AS582" s="1"/>
      <c r="AT582" s="1"/>
      <c r="AU582" s="1"/>
      <c r="AV582" s="1"/>
      <c r="AW582" s="1"/>
      <c r="AX582" s="1"/>
      <c r="AY582" s="1"/>
      <c r="AZ582" s="1"/>
      <c r="BA582" s="1"/>
    </row>
    <row r="583" spans="3:53" ht="14.25" hidden="1" customHeight="1">
      <c r="C583" s="1"/>
      <c r="D583" s="1"/>
      <c r="E583" s="1"/>
      <c r="F583" s="1"/>
      <c r="G583" s="1"/>
      <c r="H583" s="1"/>
      <c r="I583" s="1"/>
      <c r="J583" s="1"/>
      <c r="K583" s="1"/>
      <c r="L583" s="1"/>
      <c r="M583" s="1"/>
      <c r="N583" s="1"/>
      <c r="O583" s="1"/>
      <c r="P583" s="1"/>
      <c r="Q583" s="1"/>
      <c r="R583" s="1"/>
      <c r="S583" s="3"/>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5"/>
      <c r="AR583" s="1"/>
      <c r="AS583" s="1"/>
      <c r="AT583" s="1"/>
      <c r="AU583" s="1"/>
      <c r="AV583" s="1"/>
      <c r="AW583" s="1"/>
      <c r="AX583" s="1"/>
      <c r="AY583" s="1"/>
      <c r="AZ583" s="1"/>
      <c r="BA583" s="1"/>
    </row>
    <row r="584" spans="3:53" ht="14.25" hidden="1" customHeight="1">
      <c r="C584" s="1"/>
      <c r="D584" s="1"/>
      <c r="E584" s="1"/>
      <c r="F584" s="1"/>
      <c r="G584" s="1"/>
      <c r="H584" s="1"/>
      <c r="I584" s="1"/>
      <c r="J584" s="1"/>
      <c r="K584" s="1"/>
      <c r="L584" s="1"/>
      <c r="M584" s="1"/>
      <c r="N584" s="1"/>
      <c r="O584" s="1"/>
      <c r="P584" s="1"/>
      <c r="Q584" s="1"/>
      <c r="R584" s="1"/>
      <c r="S584" s="3"/>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5"/>
      <c r="AR584" s="1"/>
      <c r="AS584" s="1"/>
      <c r="AT584" s="1"/>
      <c r="AU584" s="1"/>
      <c r="AV584" s="1"/>
      <c r="AW584" s="1"/>
      <c r="AX584" s="1"/>
      <c r="AY584" s="1"/>
      <c r="AZ584" s="1"/>
      <c r="BA584" s="1"/>
    </row>
    <row r="585" spans="3:53" ht="14.25" hidden="1" customHeight="1">
      <c r="C585" s="1"/>
      <c r="D585" s="1"/>
      <c r="E585" s="1"/>
      <c r="F585" s="1"/>
      <c r="G585" s="1"/>
      <c r="H585" s="1"/>
      <c r="I585" s="1"/>
      <c r="J585" s="1"/>
      <c r="K585" s="1"/>
      <c r="L585" s="1"/>
      <c r="M585" s="1"/>
      <c r="N585" s="1"/>
      <c r="O585" s="1"/>
      <c r="P585" s="1"/>
      <c r="Q585" s="1"/>
      <c r="R585" s="1"/>
      <c r="S585" s="3"/>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5"/>
      <c r="AR585" s="1"/>
      <c r="AS585" s="1"/>
      <c r="AT585" s="1"/>
      <c r="AU585" s="1"/>
      <c r="AV585" s="1"/>
      <c r="AW585" s="1"/>
      <c r="AX585" s="1"/>
      <c r="AY585" s="1"/>
      <c r="AZ585" s="1"/>
      <c r="BA585" s="1"/>
    </row>
    <row r="586" spans="3:53" ht="14.25" hidden="1" customHeight="1">
      <c r="C586" s="1"/>
      <c r="D586" s="1"/>
      <c r="E586" s="1"/>
      <c r="F586" s="1"/>
      <c r="G586" s="1"/>
      <c r="H586" s="1"/>
      <c r="I586" s="1"/>
      <c r="J586" s="1"/>
      <c r="K586" s="1"/>
      <c r="L586" s="1"/>
      <c r="M586" s="1"/>
      <c r="N586" s="1"/>
      <c r="O586" s="1"/>
      <c r="P586" s="1"/>
      <c r="Q586" s="1"/>
      <c r="R586" s="1"/>
      <c r="S586" s="3"/>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5"/>
      <c r="AR586" s="1"/>
      <c r="AS586" s="1"/>
      <c r="AT586" s="1"/>
      <c r="AU586" s="1"/>
      <c r="AV586" s="1"/>
      <c r="AW586" s="1"/>
      <c r="AX586" s="1"/>
      <c r="AY586" s="1"/>
      <c r="AZ586" s="1"/>
      <c r="BA586" s="1"/>
    </row>
    <row r="587" spans="3:53" ht="14.25" hidden="1" customHeight="1">
      <c r="C587" s="1"/>
      <c r="D587" s="1"/>
      <c r="E587" s="1"/>
      <c r="F587" s="1"/>
      <c r="G587" s="1"/>
      <c r="H587" s="1"/>
      <c r="I587" s="1"/>
      <c r="J587" s="1"/>
      <c r="K587" s="1"/>
      <c r="L587" s="1"/>
      <c r="M587" s="1"/>
      <c r="N587" s="1"/>
      <c r="O587" s="1"/>
      <c r="P587" s="1"/>
      <c r="Q587" s="1"/>
      <c r="R587" s="1"/>
      <c r="S587" s="3"/>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5"/>
      <c r="AR587" s="1"/>
      <c r="AS587" s="1"/>
      <c r="AT587" s="1"/>
      <c r="AU587" s="1"/>
      <c r="AV587" s="1"/>
      <c r="AW587" s="1"/>
      <c r="AX587" s="1"/>
      <c r="AY587" s="1"/>
      <c r="AZ587" s="1"/>
      <c r="BA587" s="1"/>
    </row>
    <row r="588" spans="3:53" ht="14.25" hidden="1" customHeight="1">
      <c r="C588" s="1"/>
      <c r="D588" s="1"/>
      <c r="E588" s="1"/>
      <c r="F588" s="1"/>
      <c r="G588" s="1"/>
      <c r="H588" s="1"/>
      <c r="I588" s="1"/>
      <c r="J588" s="1"/>
      <c r="K588" s="1"/>
      <c r="L588" s="1"/>
      <c r="M588" s="1"/>
      <c r="N588" s="1"/>
      <c r="O588" s="1"/>
      <c r="P588" s="1"/>
      <c r="Q588" s="1"/>
      <c r="R588" s="1"/>
      <c r="S588" s="3"/>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5"/>
      <c r="AR588" s="1"/>
      <c r="AS588" s="1"/>
      <c r="AT588" s="1"/>
      <c r="AU588" s="1"/>
      <c r="AV588" s="1"/>
      <c r="AW588" s="1"/>
      <c r="AX588" s="1"/>
      <c r="AY588" s="1"/>
      <c r="AZ588" s="1"/>
      <c r="BA588" s="1"/>
    </row>
    <row r="589" spans="3:53" ht="14.25" hidden="1" customHeight="1">
      <c r="C589" s="1"/>
      <c r="D589" s="1"/>
      <c r="E589" s="1"/>
      <c r="F589" s="1"/>
      <c r="G589" s="1"/>
      <c r="H589" s="1"/>
      <c r="I589" s="1"/>
      <c r="J589" s="1"/>
      <c r="K589" s="1"/>
      <c r="L589" s="1"/>
      <c r="M589" s="1"/>
      <c r="N589" s="1"/>
      <c r="O589" s="1"/>
      <c r="P589" s="1"/>
      <c r="Q589" s="1"/>
      <c r="R589" s="1"/>
      <c r="S589" s="3"/>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5"/>
      <c r="AR589" s="1"/>
      <c r="AS589" s="1"/>
      <c r="AT589" s="1"/>
      <c r="AU589" s="1"/>
      <c r="AV589" s="1"/>
      <c r="AW589" s="1"/>
      <c r="AX589" s="1"/>
      <c r="AY589" s="1"/>
      <c r="AZ589" s="1"/>
      <c r="BA589" s="1"/>
    </row>
    <row r="590" spans="3:53" ht="14.25" hidden="1" customHeight="1">
      <c r="C590" s="1"/>
      <c r="D590" s="1"/>
      <c r="E590" s="1"/>
      <c r="F590" s="1"/>
      <c r="G590" s="1"/>
      <c r="H590" s="1"/>
      <c r="I590" s="1"/>
      <c r="J590" s="1"/>
      <c r="K590" s="1"/>
      <c r="L590" s="1"/>
      <c r="M590" s="1"/>
      <c r="N590" s="1"/>
      <c r="O590" s="1"/>
      <c r="P590" s="1"/>
      <c r="Q590" s="1"/>
      <c r="R590" s="1"/>
      <c r="S590" s="3"/>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5"/>
      <c r="AR590" s="1"/>
      <c r="AS590" s="1"/>
      <c r="AT590" s="1"/>
      <c r="AU590" s="1"/>
      <c r="AV590" s="1"/>
      <c r="AW590" s="1"/>
      <c r="AX590" s="1"/>
      <c r="AY590" s="1"/>
      <c r="AZ590" s="1"/>
      <c r="BA590" s="1"/>
    </row>
    <row r="591" spans="3:53" ht="14.25" hidden="1" customHeight="1">
      <c r="C591" s="1"/>
      <c r="D591" s="1"/>
      <c r="E591" s="1"/>
      <c r="F591" s="1"/>
      <c r="G591" s="1"/>
      <c r="H591" s="1"/>
      <c r="I591" s="1"/>
      <c r="J591" s="1"/>
      <c r="K591" s="1"/>
      <c r="L591" s="1"/>
      <c r="M591" s="1"/>
      <c r="N591" s="1"/>
      <c r="O591" s="1"/>
      <c r="P591" s="1"/>
      <c r="Q591" s="1"/>
      <c r="R591" s="1"/>
      <c r="S591" s="3"/>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5"/>
      <c r="AR591" s="1"/>
      <c r="AS591" s="1"/>
      <c r="AT591" s="1"/>
      <c r="AU591" s="1"/>
      <c r="AV591" s="1"/>
      <c r="AW591" s="1"/>
      <c r="AX591" s="1"/>
      <c r="AY591" s="1"/>
      <c r="AZ591" s="1"/>
      <c r="BA591" s="1"/>
    </row>
    <row r="592" spans="3:53" ht="14.25" hidden="1" customHeight="1">
      <c r="C592" s="1"/>
      <c r="D592" s="1"/>
      <c r="E592" s="1"/>
      <c r="F592" s="1"/>
      <c r="G592" s="1"/>
      <c r="H592" s="1"/>
      <c r="I592" s="1"/>
      <c r="J592" s="1"/>
      <c r="K592" s="1"/>
      <c r="L592" s="1"/>
      <c r="M592" s="1"/>
      <c r="N592" s="1"/>
      <c r="O592" s="1"/>
      <c r="P592" s="1"/>
      <c r="Q592" s="1"/>
      <c r="R592" s="1"/>
      <c r="S592" s="3"/>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5"/>
      <c r="AR592" s="1"/>
      <c r="AS592" s="1"/>
      <c r="AT592" s="1"/>
      <c r="AU592" s="1"/>
      <c r="AV592" s="1"/>
      <c r="AW592" s="1"/>
      <c r="AX592" s="1"/>
      <c r="AY592" s="1"/>
      <c r="AZ592" s="1"/>
      <c r="BA592" s="1"/>
    </row>
    <row r="593" spans="3:53" ht="14.25" hidden="1" customHeight="1">
      <c r="C593" s="1"/>
      <c r="D593" s="1"/>
      <c r="E593" s="1"/>
      <c r="F593" s="1"/>
      <c r="G593" s="1"/>
      <c r="H593" s="1"/>
      <c r="I593" s="1"/>
      <c r="J593" s="1"/>
      <c r="K593" s="1"/>
      <c r="L593" s="1"/>
      <c r="M593" s="1"/>
      <c r="N593" s="1"/>
      <c r="O593" s="1"/>
      <c r="P593" s="1"/>
      <c r="Q593" s="1"/>
      <c r="R593" s="1"/>
      <c r="S593" s="3"/>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5"/>
      <c r="AR593" s="1"/>
      <c r="AS593" s="1"/>
      <c r="AT593" s="1"/>
      <c r="AU593" s="1"/>
      <c r="AV593" s="1"/>
      <c r="AW593" s="1"/>
      <c r="AX593" s="1"/>
      <c r="AY593" s="1"/>
      <c r="AZ593" s="1"/>
      <c r="BA593" s="1"/>
    </row>
    <row r="594" spans="3:53" ht="14.25" hidden="1" customHeight="1">
      <c r="C594" s="1"/>
      <c r="D594" s="1"/>
      <c r="E594" s="1"/>
      <c r="F594" s="1"/>
      <c r="G594" s="1"/>
      <c r="H594" s="1"/>
      <c r="I594" s="1"/>
      <c r="J594" s="1"/>
      <c r="K594" s="1"/>
      <c r="L594" s="1"/>
      <c r="M594" s="1"/>
      <c r="N594" s="1"/>
      <c r="O594" s="1"/>
      <c r="P594" s="1"/>
      <c r="Q594" s="1"/>
      <c r="R594" s="1"/>
      <c r="S594" s="3"/>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5"/>
      <c r="AR594" s="1"/>
      <c r="AS594" s="1"/>
      <c r="AT594" s="1"/>
      <c r="AU594" s="1"/>
      <c r="AV594" s="1"/>
      <c r="AW594" s="1"/>
      <c r="AX594" s="1"/>
      <c r="AY594" s="1"/>
      <c r="AZ594" s="1"/>
      <c r="BA594" s="1"/>
    </row>
    <row r="595" spans="3:53" ht="14.25" hidden="1" customHeight="1">
      <c r="C595" s="1"/>
      <c r="D595" s="1"/>
      <c r="E595" s="1"/>
      <c r="F595" s="1"/>
      <c r="G595" s="1"/>
      <c r="H595" s="1"/>
      <c r="I595" s="1"/>
      <c r="J595" s="1"/>
      <c r="K595" s="1"/>
      <c r="L595" s="1"/>
      <c r="M595" s="1"/>
      <c r="N595" s="1"/>
      <c r="O595" s="1"/>
      <c r="P595" s="1"/>
      <c r="Q595" s="1"/>
      <c r="R595" s="1"/>
      <c r="S595" s="3"/>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5"/>
      <c r="AR595" s="1"/>
      <c r="AS595" s="1"/>
      <c r="AT595" s="1"/>
      <c r="AU595" s="1"/>
      <c r="AV595" s="1"/>
      <c r="AW595" s="1"/>
      <c r="AX595" s="1"/>
      <c r="AY595" s="1"/>
      <c r="AZ595" s="1"/>
      <c r="BA595" s="1"/>
    </row>
    <row r="596" spans="3:53" ht="14.25" hidden="1" customHeight="1">
      <c r="C596" s="1"/>
      <c r="D596" s="1"/>
      <c r="E596" s="1"/>
      <c r="F596" s="1"/>
      <c r="G596" s="1"/>
      <c r="H596" s="1"/>
      <c r="I596" s="1"/>
      <c r="J596" s="1"/>
      <c r="K596" s="1"/>
      <c r="L596" s="1"/>
      <c r="M596" s="1"/>
      <c r="N596" s="1"/>
      <c r="O596" s="1"/>
      <c r="P596" s="1"/>
      <c r="Q596" s="1"/>
      <c r="R596" s="1"/>
      <c r="S596" s="3"/>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5"/>
      <c r="AR596" s="1"/>
      <c r="AS596" s="1"/>
      <c r="AT596" s="1"/>
      <c r="AU596" s="1"/>
      <c r="AV596" s="1"/>
      <c r="AW596" s="1"/>
      <c r="AX596" s="1"/>
      <c r="AY596" s="1"/>
      <c r="AZ596" s="1"/>
      <c r="BA596" s="1"/>
    </row>
    <row r="597" spans="3:53" ht="14.25" hidden="1" customHeight="1">
      <c r="C597" s="1"/>
      <c r="D597" s="1"/>
      <c r="E597" s="1"/>
      <c r="F597" s="1"/>
      <c r="G597" s="1"/>
      <c r="H597" s="1"/>
      <c r="I597" s="1"/>
      <c r="J597" s="1"/>
      <c r="K597" s="1"/>
      <c r="L597" s="1"/>
      <c r="M597" s="1"/>
      <c r="N597" s="1"/>
      <c r="O597" s="1"/>
      <c r="P597" s="1"/>
      <c r="Q597" s="1"/>
      <c r="R597" s="1"/>
      <c r="S597" s="3"/>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5"/>
      <c r="AR597" s="1"/>
      <c r="AS597" s="1"/>
      <c r="AT597" s="1"/>
      <c r="AU597" s="1"/>
      <c r="AV597" s="1"/>
      <c r="AW597" s="1"/>
      <c r="AX597" s="1"/>
      <c r="AY597" s="1"/>
      <c r="AZ597" s="1"/>
      <c r="BA597" s="1"/>
    </row>
    <row r="598" spans="3:53" ht="14.25" hidden="1" customHeight="1">
      <c r="C598" s="1"/>
      <c r="D598" s="1"/>
      <c r="E598" s="1"/>
      <c r="F598" s="1"/>
      <c r="G598" s="1"/>
      <c r="H598" s="1"/>
      <c r="I598" s="1"/>
      <c r="J598" s="1"/>
      <c r="K598" s="1"/>
      <c r="L598" s="1"/>
      <c r="M598" s="1"/>
      <c r="N598" s="1"/>
      <c r="O598" s="1"/>
      <c r="P598" s="1"/>
      <c r="Q598" s="1"/>
      <c r="R598" s="1"/>
      <c r="S598" s="3"/>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5"/>
      <c r="AR598" s="1"/>
      <c r="AS598" s="1"/>
      <c r="AT598" s="1"/>
      <c r="AU598" s="1"/>
      <c r="AV598" s="1"/>
      <c r="AW598" s="1"/>
      <c r="AX598" s="1"/>
      <c r="AY598" s="1"/>
      <c r="AZ598" s="1"/>
      <c r="BA598" s="1"/>
    </row>
    <row r="599" spans="3:53" ht="14.25" hidden="1" customHeight="1">
      <c r="C599" s="1"/>
      <c r="D599" s="1"/>
      <c r="E599" s="1"/>
      <c r="F599" s="1"/>
      <c r="G599" s="1"/>
      <c r="H599" s="1"/>
      <c r="I599" s="1"/>
      <c r="J599" s="1"/>
      <c r="K599" s="1"/>
      <c r="L599" s="1"/>
      <c r="M599" s="1"/>
      <c r="N599" s="1"/>
      <c r="O599" s="1"/>
      <c r="P599" s="1"/>
      <c r="Q599" s="1"/>
      <c r="R599" s="1"/>
      <c r="S599" s="3"/>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5"/>
      <c r="AR599" s="1"/>
      <c r="AS599" s="1"/>
      <c r="AT599" s="1"/>
      <c r="AU599" s="1"/>
      <c r="AV599" s="1"/>
      <c r="AW599" s="1"/>
      <c r="AX599" s="1"/>
      <c r="AY599" s="1"/>
      <c r="AZ599" s="1"/>
      <c r="BA599" s="1"/>
    </row>
    <row r="600" spans="3:53" ht="14.25" hidden="1" customHeight="1">
      <c r="C600" s="1"/>
      <c r="D600" s="1"/>
      <c r="E600" s="1"/>
      <c r="F600" s="1"/>
      <c r="G600" s="1"/>
      <c r="H600" s="1"/>
      <c r="I600" s="1"/>
      <c r="J600" s="1"/>
      <c r="K600" s="1"/>
      <c r="L600" s="1"/>
      <c r="M600" s="1"/>
      <c r="N600" s="1"/>
      <c r="O600" s="1"/>
      <c r="P600" s="1"/>
      <c r="Q600" s="1"/>
      <c r="R600" s="1"/>
      <c r="S600" s="3"/>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5"/>
      <c r="AR600" s="1"/>
      <c r="AS600" s="1"/>
      <c r="AT600" s="1"/>
      <c r="AU600" s="1"/>
      <c r="AV600" s="1"/>
      <c r="AW600" s="1"/>
      <c r="AX600" s="1"/>
      <c r="AY600" s="1"/>
      <c r="AZ600" s="1"/>
      <c r="BA600" s="1"/>
    </row>
    <row r="601" spans="3:53" ht="14.25" hidden="1" customHeight="1">
      <c r="C601" s="1"/>
      <c r="D601" s="1"/>
      <c r="E601" s="1"/>
      <c r="F601" s="1"/>
      <c r="G601" s="1"/>
      <c r="H601" s="1"/>
      <c r="I601" s="1"/>
      <c r="J601" s="1"/>
      <c r="K601" s="1"/>
      <c r="L601" s="1"/>
      <c r="M601" s="1"/>
      <c r="N601" s="1"/>
      <c r="O601" s="1"/>
      <c r="P601" s="1"/>
      <c r="Q601" s="1"/>
      <c r="R601" s="1"/>
      <c r="S601" s="3"/>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5"/>
      <c r="AR601" s="1"/>
      <c r="AS601" s="1"/>
      <c r="AT601" s="1"/>
      <c r="AU601" s="1"/>
      <c r="AV601" s="1"/>
      <c r="AW601" s="1"/>
      <c r="AX601" s="1"/>
      <c r="AY601" s="1"/>
      <c r="AZ601" s="1"/>
      <c r="BA601" s="1"/>
    </row>
    <row r="602" spans="3:53" ht="14.25" hidden="1" customHeight="1">
      <c r="C602" s="1"/>
      <c r="D602" s="1"/>
      <c r="E602" s="1"/>
      <c r="F602" s="1"/>
      <c r="G602" s="1"/>
      <c r="H602" s="1"/>
      <c r="I602" s="1"/>
      <c r="J602" s="1"/>
      <c r="K602" s="1"/>
      <c r="L602" s="1"/>
      <c r="M602" s="1"/>
      <c r="N602" s="1"/>
      <c r="O602" s="1"/>
      <c r="P602" s="1"/>
      <c r="Q602" s="1"/>
      <c r="R602" s="1"/>
      <c r="S602" s="3"/>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5"/>
      <c r="AR602" s="1"/>
      <c r="AS602" s="1"/>
      <c r="AT602" s="1"/>
      <c r="AU602" s="1"/>
      <c r="AV602" s="1"/>
      <c r="AW602" s="1"/>
      <c r="AX602" s="1"/>
      <c r="AY602" s="1"/>
      <c r="AZ602" s="1"/>
      <c r="BA602" s="1"/>
    </row>
    <row r="603" spans="3:53" ht="14.25" hidden="1" customHeight="1">
      <c r="C603" s="1"/>
      <c r="D603" s="1"/>
      <c r="E603" s="1"/>
      <c r="F603" s="1"/>
      <c r="G603" s="1"/>
      <c r="H603" s="1"/>
      <c r="I603" s="1"/>
      <c r="J603" s="1"/>
      <c r="K603" s="1"/>
      <c r="L603" s="1"/>
      <c r="M603" s="1"/>
      <c r="N603" s="1"/>
      <c r="O603" s="1"/>
      <c r="P603" s="1"/>
      <c r="Q603" s="1"/>
      <c r="R603" s="1"/>
      <c r="S603" s="3"/>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5"/>
      <c r="AR603" s="1"/>
      <c r="AS603" s="1"/>
      <c r="AT603" s="1"/>
      <c r="AU603" s="1"/>
      <c r="AV603" s="1"/>
      <c r="AW603" s="1"/>
      <c r="AX603" s="1"/>
      <c r="AY603" s="1"/>
      <c r="AZ603" s="1"/>
      <c r="BA603" s="1"/>
    </row>
    <row r="604" spans="3:53" ht="14.25" hidden="1" customHeight="1">
      <c r="C604" s="1"/>
      <c r="D604" s="1"/>
      <c r="E604" s="1"/>
      <c r="F604" s="1"/>
      <c r="G604" s="1"/>
      <c r="H604" s="1"/>
      <c r="I604" s="1"/>
      <c r="J604" s="1"/>
      <c r="K604" s="1"/>
      <c r="L604" s="1"/>
      <c r="M604" s="1"/>
      <c r="N604" s="1"/>
      <c r="O604" s="1"/>
      <c r="P604" s="1"/>
      <c r="Q604" s="1"/>
      <c r="R604" s="1"/>
      <c r="S604" s="3"/>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5"/>
      <c r="AR604" s="1"/>
      <c r="AS604" s="1"/>
      <c r="AT604" s="1"/>
      <c r="AU604" s="1"/>
      <c r="AV604" s="1"/>
      <c r="AW604" s="1"/>
      <c r="AX604" s="1"/>
      <c r="AY604" s="1"/>
      <c r="AZ604" s="1"/>
      <c r="BA604" s="1"/>
    </row>
    <row r="605" spans="3:53" ht="14.25" hidden="1" customHeight="1">
      <c r="C605" s="1"/>
      <c r="D605" s="1"/>
      <c r="E605" s="1"/>
      <c r="F605" s="1"/>
      <c r="G605" s="1"/>
      <c r="H605" s="1"/>
      <c r="I605" s="1"/>
      <c r="J605" s="1"/>
      <c r="K605" s="1"/>
      <c r="L605" s="1"/>
      <c r="M605" s="1"/>
      <c r="N605" s="1"/>
      <c r="O605" s="1"/>
      <c r="P605" s="1"/>
      <c r="Q605" s="1"/>
      <c r="R605" s="1"/>
      <c r="S605" s="3"/>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5"/>
      <c r="AR605" s="1"/>
      <c r="AS605" s="1"/>
      <c r="AT605" s="1"/>
      <c r="AU605" s="1"/>
      <c r="AV605" s="1"/>
      <c r="AW605" s="1"/>
      <c r="AX605" s="1"/>
      <c r="AY605" s="1"/>
      <c r="AZ605" s="1"/>
      <c r="BA605" s="1"/>
    </row>
    <row r="606" spans="3:53" ht="14.25" hidden="1" customHeight="1">
      <c r="C606" s="1"/>
      <c r="D606" s="1"/>
      <c r="E606" s="1"/>
      <c r="F606" s="1"/>
      <c r="G606" s="1"/>
      <c r="H606" s="1"/>
      <c r="I606" s="1"/>
      <c r="J606" s="1"/>
      <c r="K606" s="1"/>
      <c r="L606" s="1"/>
      <c r="M606" s="1"/>
      <c r="N606" s="1"/>
      <c r="O606" s="1"/>
      <c r="P606" s="1"/>
      <c r="Q606" s="1"/>
      <c r="R606" s="1"/>
      <c r="S606" s="3"/>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5"/>
      <c r="AR606" s="1"/>
      <c r="AS606" s="1"/>
      <c r="AT606" s="1"/>
      <c r="AU606" s="1"/>
      <c r="AV606" s="1"/>
      <c r="AW606" s="1"/>
      <c r="AX606" s="1"/>
      <c r="AY606" s="1"/>
      <c r="AZ606" s="1"/>
      <c r="BA606" s="1"/>
    </row>
    <row r="607" spans="3:53" ht="14.25" hidden="1" customHeight="1">
      <c r="C607" s="1"/>
      <c r="D607" s="1"/>
      <c r="E607" s="1"/>
      <c r="F607" s="1"/>
      <c r="G607" s="1"/>
      <c r="H607" s="1"/>
      <c r="I607" s="1"/>
      <c r="J607" s="1"/>
      <c r="K607" s="1"/>
      <c r="L607" s="1"/>
      <c r="M607" s="1"/>
      <c r="N607" s="1"/>
      <c r="O607" s="1"/>
      <c r="P607" s="1"/>
      <c r="Q607" s="1"/>
      <c r="R607" s="1"/>
      <c r="S607" s="3"/>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5"/>
      <c r="AR607" s="1"/>
      <c r="AS607" s="1"/>
      <c r="AT607" s="1"/>
      <c r="AU607" s="1"/>
      <c r="AV607" s="1"/>
      <c r="AW607" s="1"/>
      <c r="AX607" s="1"/>
      <c r="AY607" s="1"/>
      <c r="AZ607" s="1"/>
      <c r="BA607" s="1"/>
    </row>
    <row r="608" spans="3:53" ht="14.25" hidden="1" customHeight="1">
      <c r="C608" s="1"/>
      <c r="D608" s="1"/>
      <c r="E608" s="1"/>
      <c r="F608" s="1"/>
      <c r="G608" s="1"/>
      <c r="H608" s="1"/>
      <c r="I608" s="1"/>
      <c r="J608" s="1"/>
      <c r="K608" s="1"/>
      <c r="L608" s="1"/>
      <c r="M608" s="1"/>
      <c r="N608" s="1"/>
      <c r="O608" s="1"/>
      <c r="P608" s="1"/>
      <c r="Q608" s="1"/>
      <c r="R608" s="1"/>
      <c r="S608" s="3"/>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5"/>
      <c r="AR608" s="1"/>
      <c r="AS608" s="1"/>
      <c r="AT608" s="1"/>
      <c r="AU608" s="1"/>
      <c r="AV608" s="1"/>
      <c r="AW608" s="1"/>
      <c r="AX608" s="1"/>
      <c r="AY608" s="1"/>
      <c r="AZ608" s="1"/>
      <c r="BA608" s="1"/>
    </row>
    <row r="609" spans="3:53" ht="14.25" hidden="1" customHeight="1">
      <c r="C609" s="1"/>
      <c r="D609" s="1"/>
      <c r="E609" s="1"/>
      <c r="F609" s="1"/>
      <c r="G609" s="1"/>
      <c r="H609" s="1"/>
      <c r="I609" s="1"/>
      <c r="J609" s="1"/>
      <c r="K609" s="1"/>
      <c r="L609" s="1"/>
      <c r="M609" s="1"/>
      <c r="N609" s="1"/>
      <c r="O609" s="1"/>
      <c r="P609" s="1"/>
      <c r="Q609" s="1"/>
      <c r="R609" s="1"/>
      <c r="S609" s="3"/>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5"/>
      <c r="AR609" s="1"/>
      <c r="AS609" s="1"/>
      <c r="AT609" s="1"/>
      <c r="AU609" s="1"/>
      <c r="AV609" s="1"/>
      <c r="AW609" s="1"/>
      <c r="AX609" s="1"/>
      <c r="AY609" s="1"/>
      <c r="AZ609" s="1"/>
      <c r="BA609" s="1"/>
    </row>
    <row r="610" spans="3:53" ht="14.25" hidden="1" customHeight="1">
      <c r="C610" s="1"/>
      <c r="D610" s="1"/>
      <c r="E610" s="1"/>
      <c r="F610" s="1"/>
      <c r="G610" s="1"/>
      <c r="H610" s="1"/>
      <c r="I610" s="1"/>
      <c r="J610" s="1"/>
      <c r="K610" s="1"/>
      <c r="L610" s="1"/>
      <c r="M610" s="1"/>
      <c r="N610" s="1"/>
      <c r="O610" s="1"/>
      <c r="P610" s="1"/>
      <c r="Q610" s="1"/>
      <c r="R610" s="1"/>
      <c r="S610" s="3"/>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5"/>
      <c r="AR610" s="1"/>
      <c r="AS610" s="1"/>
      <c r="AT610" s="1"/>
      <c r="AU610" s="1"/>
      <c r="AV610" s="1"/>
      <c r="AW610" s="1"/>
      <c r="AX610" s="1"/>
      <c r="AY610" s="1"/>
      <c r="AZ610" s="1"/>
      <c r="BA610" s="1"/>
    </row>
    <row r="611" spans="3:53" ht="14.25" hidden="1" customHeight="1">
      <c r="C611" s="1"/>
      <c r="D611" s="1"/>
      <c r="E611" s="1"/>
      <c r="F611" s="1"/>
      <c r="G611" s="1"/>
      <c r="H611" s="1"/>
      <c r="I611" s="1"/>
      <c r="J611" s="1"/>
      <c r="K611" s="1"/>
      <c r="L611" s="1"/>
      <c r="M611" s="1"/>
      <c r="N611" s="1"/>
      <c r="O611" s="1"/>
      <c r="P611" s="1"/>
      <c r="Q611" s="1"/>
      <c r="R611" s="1"/>
      <c r="S611" s="3"/>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5"/>
      <c r="AR611" s="1"/>
      <c r="AS611" s="1"/>
      <c r="AT611" s="1"/>
      <c r="AU611" s="1"/>
      <c r="AV611" s="1"/>
      <c r="AW611" s="1"/>
      <c r="AX611" s="1"/>
      <c r="AY611" s="1"/>
      <c r="AZ611" s="1"/>
      <c r="BA611" s="1"/>
    </row>
    <row r="612" spans="3:53" ht="14.25" hidden="1" customHeight="1">
      <c r="C612" s="1"/>
      <c r="D612" s="1"/>
      <c r="E612" s="1"/>
      <c r="F612" s="1"/>
      <c r="G612" s="1"/>
      <c r="H612" s="1"/>
      <c r="I612" s="1"/>
      <c r="J612" s="1"/>
      <c r="K612" s="1"/>
      <c r="L612" s="1"/>
      <c r="M612" s="1"/>
      <c r="N612" s="1"/>
      <c r="O612" s="1"/>
      <c r="P612" s="1"/>
      <c r="Q612" s="1"/>
      <c r="R612" s="1"/>
      <c r="S612" s="3"/>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5"/>
      <c r="AR612" s="1"/>
      <c r="AS612" s="1"/>
      <c r="AT612" s="1"/>
      <c r="AU612" s="1"/>
      <c r="AV612" s="1"/>
      <c r="AW612" s="1"/>
      <c r="AX612" s="1"/>
      <c r="AY612" s="1"/>
      <c r="AZ612" s="1"/>
      <c r="BA612" s="1"/>
    </row>
    <row r="613" spans="3:53" ht="14.25" hidden="1" customHeight="1">
      <c r="C613" s="1"/>
      <c r="D613" s="1"/>
      <c r="E613" s="1"/>
      <c r="F613" s="1"/>
      <c r="G613" s="1"/>
      <c r="H613" s="1"/>
      <c r="I613" s="1"/>
      <c r="J613" s="1"/>
      <c r="K613" s="1"/>
      <c r="L613" s="1"/>
      <c r="M613" s="1"/>
      <c r="N613" s="1"/>
      <c r="O613" s="1"/>
      <c r="P613" s="1"/>
      <c r="Q613" s="1"/>
      <c r="R613" s="1"/>
      <c r="S613" s="3"/>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5"/>
      <c r="AR613" s="1"/>
      <c r="AS613" s="1"/>
      <c r="AT613" s="1"/>
      <c r="AU613" s="1"/>
      <c r="AV613" s="1"/>
      <c r="AW613" s="1"/>
      <c r="AX613" s="1"/>
      <c r="AY613" s="1"/>
      <c r="AZ613" s="1"/>
      <c r="BA613" s="1"/>
    </row>
    <row r="614" spans="3:53" ht="14.25" hidden="1" customHeight="1">
      <c r="C614" s="1"/>
      <c r="D614" s="1"/>
      <c r="E614" s="1"/>
      <c r="F614" s="1"/>
      <c r="G614" s="1"/>
      <c r="H614" s="1"/>
      <c r="I614" s="1"/>
      <c r="J614" s="1"/>
      <c r="K614" s="1"/>
      <c r="L614" s="1"/>
      <c r="M614" s="1"/>
      <c r="N614" s="1"/>
      <c r="O614" s="1"/>
      <c r="P614" s="1"/>
      <c r="Q614" s="1"/>
      <c r="R614" s="1"/>
      <c r="S614" s="3"/>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5"/>
      <c r="AR614" s="1"/>
      <c r="AS614" s="1"/>
      <c r="AT614" s="1"/>
      <c r="AU614" s="1"/>
      <c r="AV614" s="1"/>
      <c r="AW614" s="1"/>
      <c r="AX614" s="1"/>
      <c r="AY614" s="1"/>
      <c r="AZ614" s="1"/>
      <c r="BA614" s="1"/>
    </row>
    <row r="615" spans="3:53" ht="14.25" hidden="1" customHeight="1">
      <c r="C615" s="1"/>
      <c r="D615" s="1"/>
      <c r="E615" s="1"/>
      <c r="F615" s="1"/>
      <c r="G615" s="1"/>
      <c r="H615" s="1"/>
      <c r="I615" s="1"/>
      <c r="J615" s="1"/>
      <c r="K615" s="1"/>
      <c r="L615" s="1"/>
      <c r="M615" s="1"/>
      <c r="N615" s="1"/>
      <c r="O615" s="1"/>
      <c r="P615" s="1"/>
      <c r="Q615" s="1"/>
      <c r="R615" s="1"/>
      <c r="S615" s="3"/>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5"/>
      <c r="AR615" s="1"/>
      <c r="AS615" s="1"/>
      <c r="AT615" s="1"/>
      <c r="AU615" s="1"/>
      <c r="AV615" s="1"/>
      <c r="AW615" s="1"/>
      <c r="AX615" s="1"/>
      <c r="AY615" s="1"/>
      <c r="AZ615" s="1"/>
      <c r="BA615" s="1"/>
    </row>
    <row r="616" spans="3:53" ht="14.25" hidden="1" customHeight="1">
      <c r="C616" s="1"/>
      <c r="D616" s="1"/>
      <c r="E616" s="1"/>
      <c r="F616" s="1"/>
      <c r="G616" s="1"/>
      <c r="H616" s="1"/>
      <c r="I616" s="1"/>
      <c r="J616" s="1"/>
      <c r="K616" s="1"/>
      <c r="L616" s="1"/>
      <c r="M616" s="1"/>
      <c r="N616" s="1"/>
      <c r="O616" s="1"/>
      <c r="P616" s="1"/>
      <c r="Q616" s="1"/>
      <c r="R616" s="1"/>
      <c r="S616" s="3"/>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5"/>
      <c r="AR616" s="1"/>
      <c r="AS616" s="1"/>
      <c r="AT616" s="1"/>
      <c r="AU616" s="1"/>
      <c r="AV616" s="1"/>
      <c r="AW616" s="1"/>
      <c r="AX616" s="1"/>
      <c r="AY616" s="1"/>
      <c r="AZ616" s="1"/>
      <c r="BA616" s="1"/>
    </row>
    <row r="617" spans="3:53" ht="14.25" hidden="1" customHeight="1">
      <c r="C617" s="1"/>
      <c r="D617" s="1"/>
      <c r="E617" s="1"/>
      <c r="F617" s="1"/>
      <c r="G617" s="1"/>
      <c r="H617" s="1"/>
      <c r="I617" s="1"/>
      <c r="J617" s="1"/>
      <c r="K617" s="1"/>
      <c r="L617" s="1"/>
      <c r="M617" s="1"/>
      <c r="N617" s="1"/>
      <c r="O617" s="1"/>
      <c r="P617" s="1"/>
      <c r="Q617" s="1"/>
      <c r="R617" s="1"/>
      <c r="S617" s="3"/>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5"/>
      <c r="AR617" s="1"/>
      <c r="AS617" s="1"/>
      <c r="AT617" s="1"/>
      <c r="AU617" s="1"/>
      <c r="AV617" s="1"/>
      <c r="AW617" s="1"/>
      <c r="AX617" s="1"/>
      <c r="AY617" s="1"/>
      <c r="AZ617" s="1"/>
      <c r="BA617" s="1"/>
    </row>
    <row r="618" spans="3:53" ht="14.25" hidden="1" customHeight="1">
      <c r="C618" s="1"/>
      <c r="D618" s="1"/>
      <c r="E618" s="1"/>
      <c r="F618" s="1"/>
      <c r="G618" s="1"/>
      <c r="H618" s="1"/>
      <c r="I618" s="1"/>
      <c r="J618" s="1"/>
      <c r="K618" s="1"/>
      <c r="L618" s="1"/>
      <c r="M618" s="1"/>
      <c r="N618" s="1"/>
      <c r="O618" s="1"/>
      <c r="P618" s="1"/>
      <c r="Q618" s="1"/>
      <c r="R618" s="1"/>
      <c r="S618" s="3"/>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5"/>
      <c r="AR618" s="1"/>
      <c r="AS618" s="1"/>
      <c r="AT618" s="1"/>
      <c r="AU618" s="1"/>
      <c r="AV618" s="1"/>
      <c r="AW618" s="1"/>
      <c r="AX618" s="1"/>
      <c r="AY618" s="1"/>
      <c r="AZ618" s="1"/>
      <c r="BA618" s="1"/>
    </row>
    <row r="619" spans="3:53" ht="14.25" hidden="1" customHeight="1">
      <c r="C619" s="1"/>
      <c r="D619" s="1"/>
      <c r="E619" s="1"/>
      <c r="F619" s="1"/>
      <c r="G619" s="1"/>
      <c r="H619" s="1"/>
      <c r="I619" s="1"/>
      <c r="J619" s="1"/>
      <c r="K619" s="1"/>
      <c r="L619" s="1"/>
      <c r="M619" s="1"/>
      <c r="N619" s="1"/>
      <c r="O619" s="1"/>
      <c r="P619" s="1"/>
      <c r="Q619" s="1"/>
      <c r="R619" s="1"/>
      <c r="S619" s="3"/>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5"/>
      <c r="AR619" s="1"/>
      <c r="AS619" s="1"/>
      <c r="AT619" s="1"/>
      <c r="AU619" s="1"/>
      <c r="AV619" s="1"/>
      <c r="AW619" s="1"/>
      <c r="AX619" s="1"/>
      <c r="AY619" s="1"/>
      <c r="AZ619" s="1"/>
      <c r="BA619" s="1"/>
    </row>
    <row r="620" spans="3:53" ht="14.25" hidden="1" customHeight="1">
      <c r="C620" s="1"/>
      <c r="D620" s="1"/>
      <c r="E620" s="1"/>
      <c r="F620" s="1"/>
      <c r="G620" s="1"/>
      <c r="H620" s="1"/>
      <c r="I620" s="1"/>
      <c r="J620" s="1"/>
      <c r="K620" s="1"/>
      <c r="L620" s="1"/>
      <c r="M620" s="1"/>
      <c r="N620" s="1"/>
      <c r="O620" s="1"/>
      <c r="P620" s="1"/>
      <c r="Q620" s="1"/>
      <c r="R620" s="1"/>
      <c r="S620" s="3"/>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5"/>
      <c r="AR620" s="1"/>
      <c r="AS620" s="1"/>
      <c r="AT620" s="1"/>
      <c r="AU620" s="1"/>
      <c r="AV620" s="1"/>
      <c r="AW620" s="1"/>
      <c r="AX620" s="1"/>
      <c r="AY620" s="1"/>
      <c r="AZ620" s="1"/>
      <c r="BA620" s="1"/>
    </row>
    <row r="621" spans="3:53" ht="14.25" hidden="1" customHeight="1">
      <c r="C621" s="1"/>
      <c r="D621" s="1"/>
      <c r="E621" s="1"/>
      <c r="F621" s="1"/>
      <c r="G621" s="1"/>
      <c r="H621" s="1"/>
      <c r="I621" s="1"/>
      <c r="J621" s="1"/>
      <c r="K621" s="1"/>
      <c r="L621" s="1"/>
      <c r="M621" s="1"/>
      <c r="N621" s="1"/>
      <c r="O621" s="1"/>
      <c r="P621" s="1"/>
      <c r="Q621" s="1"/>
      <c r="R621" s="1"/>
      <c r="S621" s="3"/>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5"/>
      <c r="AR621" s="1"/>
      <c r="AS621" s="1"/>
      <c r="AT621" s="1"/>
      <c r="AU621" s="1"/>
      <c r="AV621" s="1"/>
      <c r="AW621" s="1"/>
      <c r="AX621" s="1"/>
      <c r="AY621" s="1"/>
      <c r="AZ621" s="1"/>
      <c r="BA621" s="1"/>
    </row>
    <row r="622" spans="3:53" ht="14.25" hidden="1" customHeight="1">
      <c r="C622" s="1"/>
      <c r="D622" s="1"/>
      <c r="E622" s="1"/>
      <c r="F622" s="1"/>
      <c r="G622" s="1"/>
      <c r="H622" s="1"/>
      <c r="I622" s="1"/>
      <c r="J622" s="1"/>
      <c r="K622" s="1"/>
      <c r="L622" s="1"/>
      <c r="M622" s="1"/>
      <c r="N622" s="1"/>
      <c r="O622" s="1"/>
      <c r="P622" s="1"/>
      <c r="Q622" s="1"/>
      <c r="R622" s="1"/>
      <c r="S622" s="3"/>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5"/>
      <c r="AR622" s="1"/>
      <c r="AS622" s="1"/>
      <c r="AT622" s="1"/>
      <c r="AU622" s="1"/>
      <c r="AV622" s="1"/>
      <c r="AW622" s="1"/>
      <c r="AX622" s="1"/>
      <c r="AY622" s="1"/>
      <c r="AZ622" s="1"/>
      <c r="BA622" s="1"/>
    </row>
    <row r="623" spans="3:53" ht="14.25" hidden="1" customHeight="1">
      <c r="C623" s="1"/>
      <c r="D623" s="1"/>
      <c r="E623" s="1"/>
      <c r="F623" s="1"/>
      <c r="G623" s="1"/>
      <c r="H623" s="1"/>
      <c r="I623" s="1"/>
      <c r="J623" s="1"/>
      <c r="K623" s="1"/>
      <c r="L623" s="1"/>
      <c r="M623" s="1"/>
      <c r="N623" s="1"/>
      <c r="O623" s="1"/>
      <c r="P623" s="1"/>
      <c r="Q623" s="1"/>
      <c r="R623" s="1"/>
      <c r="S623" s="3"/>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5"/>
      <c r="AR623" s="1"/>
      <c r="AS623" s="1"/>
      <c r="AT623" s="1"/>
      <c r="AU623" s="1"/>
      <c r="AV623" s="1"/>
      <c r="AW623" s="1"/>
      <c r="AX623" s="1"/>
      <c r="AY623" s="1"/>
      <c r="AZ623" s="1"/>
      <c r="BA623" s="1"/>
    </row>
    <row r="624" spans="3:53" ht="14.25" hidden="1" customHeight="1">
      <c r="C624" s="1"/>
      <c r="D624" s="1"/>
      <c r="E624" s="1"/>
      <c r="F624" s="1"/>
      <c r="G624" s="1"/>
      <c r="H624" s="1"/>
      <c r="I624" s="1"/>
      <c r="J624" s="1"/>
      <c r="K624" s="1"/>
      <c r="L624" s="1"/>
      <c r="M624" s="1"/>
      <c r="N624" s="1"/>
      <c r="O624" s="1"/>
      <c r="P624" s="1"/>
      <c r="Q624" s="1"/>
      <c r="R624" s="1"/>
      <c r="S624" s="3"/>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5"/>
      <c r="AR624" s="1"/>
      <c r="AS624" s="1"/>
      <c r="AT624" s="1"/>
      <c r="AU624" s="1"/>
      <c r="AV624" s="1"/>
      <c r="AW624" s="1"/>
      <c r="AX624" s="1"/>
      <c r="AY624" s="1"/>
      <c r="AZ624" s="1"/>
      <c r="BA624" s="1"/>
    </row>
    <row r="625" spans="3:53" ht="14.25" hidden="1" customHeight="1">
      <c r="C625" s="1"/>
      <c r="D625" s="1"/>
      <c r="E625" s="1"/>
      <c r="F625" s="1"/>
      <c r="G625" s="1"/>
      <c r="H625" s="1"/>
      <c r="I625" s="1"/>
      <c r="J625" s="1"/>
      <c r="K625" s="1"/>
      <c r="L625" s="1"/>
      <c r="M625" s="1"/>
      <c r="N625" s="1"/>
      <c r="O625" s="1"/>
      <c r="P625" s="1"/>
      <c r="Q625" s="1"/>
      <c r="R625" s="1"/>
      <c r="S625" s="3"/>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5"/>
      <c r="AR625" s="1"/>
      <c r="AS625" s="1"/>
      <c r="AT625" s="1"/>
      <c r="AU625" s="1"/>
      <c r="AV625" s="1"/>
      <c r="AW625" s="1"/>
      <c r="AX625" s="1"/>
      <c r="AY625" s="1"/>
      <c r="AZ625" s="1"/>
      <c r="BA625" s="1"/>
    </row>
    <row r="626" spans="3:53" ht="14.25" hidden="1" customHeight="1">
      <c r="C626" s="1"/>
      <c r="D626" s="1"/>
      <c r="E626" s="1"/>
      <c r="F626" s="1"/>
      <c r="G626" s="1"/>
      <c r="H626" s="1"/>
      <c r="I626" s="1"/>
      <c r="J626" s="1"/>
      <c r="K626" s="1"/>
      <c r="L626" s="1"/>
      <c r="M626" s="1"/>
      <c r="N626" s="1"/>
      <c r="O626" s="1"/>
      <c r="P626" s="1"/>
      <c r="Q626" s="1"/>
      <c r="R626" s="1"/>
      <c r="S626" s="3"/>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5"/>
      <c r="AR626" s="1"/>
      <c r="AS626" s="1"/>
      <c r="AT626" s="1"/>
      <c r="AU626" s="1"/>
      <c r="AV626" s="1"/>
      <c r="AW626" s="1"/>
      <c r="AX626" s="1"/>
      <c r="AY626" s="1"/>
      <c r="AZ626" s="1"/>
      <c r="BA626" s="1"/>
    </row>
    <row r="627" spans="3:53" ht="14.25" hidden="1" customHeight="1">
      <c r="C627" s="1"/>
      <c r="D627" s="1"/>
      <c r="E627" s="1"/>
      <c r="F627" s="1"/>
      <c r="G627" s="1"/>
      <c r="H627" s="1"/>
      <c r="I627" s="1"/>
      <c r="J627" s="1"/>
      <c r="K627" s="1"/>
      <c r="L627" s="1"/>
      <c r="M627" s="1"/>
      <c r="N627" s="1"/>
      <c r="O627" s="1"/>
      <c r="P627" s="1"/>
      <c r="Q627" s="1"/>
      <c r="R627" s="1"/>
      <c r="S627" s="3"/>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5"/>
      <c r="AR627" s="1"/>
      <c r="AS627" s="1"/>
      <c r="AT627" s="1"/>
      <c r="AU627" s="1"/>
      <c r="AV627" s="1"/>
      <c r="AW627" s="1"/>
      <c r="AX627" s="1"/>
      <c r="AY627" s="1"/>
      <c r="AZ627" s="1"/>
      <c r="BA627" s="1"/>
    </row>
    <row r="628" spans="3:53" ht="14.25" hidden="1" customHeight="1">
      <c r="C628" s="1"/>
      <c r="D628" s="1"/>
      <c r="E628" s="1"/>
      <c r="F628" s="1"/>
      <c r="G628" s="1"/>
      <c r="H628" s="1"/>
      <c r="I628" s="1"/>
      <c r="J628" s="1"/>
      <c r="K628" s="1"/>
      <c r="L628" s="1"/>
      <c r="M628" s="1"/>
      <c r="N628" s="1"/>
      <c r="O628" s="1"/>
      <c r="P628" s="1"/>
      <c r="Q628" s="1"/>
      <c r="R628" s="1"/>
      <c r="S628" s="3"/>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5"/>
      <c r="AR628" s="1"/>
      <c r="AS628" s="1"/>
      <c r="AT628" s="1"/>
      <c r="AU628" s="1"/>
      <c r="AV628" s="1"/>
      <c r="AW628" s="1"/>
      <c r="AX628" s="1"/>
      <c r="AY628" s="1"/>
      <c r="AZ628" s="1"/>
      <c r="BA628" s="1"/>
    </row>
    <row r="629" spans="3:53" ht="14.25" hidden="1" customHeight="1">
      <c r="C629" s="1"/>
      <c r="D629" s="1"/>
      <c r="E629" s="1"/>
      <c r="F629" s="1"/>
      <c r="G629" s="1"/>
      <c r="H629" s="1"/>
      <c r="I629" s="1"/>
      <c r="J629" s="1"/>
      <c r="K629" s="1"/>
      <c r="L629" s="1"/>
      <c r="M629" s="1"/>
      <c r="N629" s="1"/>
      <c r="O629" s="1"/>
      <c r="P629" s="1"/>
      <c r="Q629" s="1"/>
      <c r="R629" s="1"/>
      <c r="S629" s="3"/>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5"/>
      <c r="AR629" s="1"/>
      <c r="AS629" s="1"/>
      <c r="AT629" s="1"/>
      <c r="AU629" s="1"/>
      <c r="AV629" s="1"/>
      <c r="AW629" s="1"/>
      <c r="AX629" s="1"/>
      <c r="AY629" s="1"/>
      <c r="AZ629" s="1"/>
      <c r="BA629" s="1"/>
    </row>
    <row r="630" spans="3:53" ht="14.25" hidden="1" customHeight="1">
      <c r="C630" s="1"/>
      <c r="D630" s="1"/>
      <c r="E630" s="1"/>
      <c r="F630" s="1"/>
      <c r="G630" s="1"/>
      <c r="H630" s="1"/>
      <c r="I630" s="1"/>
      <c r="J630" s="1"/>
      <c r="K630" s="1"/>
      <c r="L630" s="1"/>
      <c r="M630" s="1"/>
      <c r="N630" s="1"/>
      <c r="O630" s="1"/>
      <c r="P630" s="1"/>
      <c r="Q630" s="1"/>
      <c r="R630" s="1"/>
      <c r="S630" s="3"/>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5"/>
      <c r="AR630" s="1"/>
      <c r="AS630" s="1"/>
      <c r="AT630" s="1"/>
      <c r="AU630" s="1"/>
      <c r="AV630" s="1"/>
      <c r="AW630" s="1"/>
      <c r="AX630" s="1"/>
      <c r="AY630" s="1"/>
      <c r="AZ630" s="1"/>
      <c r="BA630" s="1"/>
    </row>
    <row r="631" spans="3:53" ht="14.25" hidden="1" customHeight="1">
      <c r="C631" s="1"/>
      <c r="D631" s="1"/>
      <c r="E631" s="1"/>
      <c r="F631" s="1"/>
      <c r="G631" s="1"/>
      <c r="H631" s="1"/>
      <c r="I631" s="1"/>
      <c r="J631" s="1"/>
      <c r="K631" s="1"/>
      <c r="L631" s="1"/>
      <c r="M631" s="1"/>
      <c r="N631" s="1"/>
      <c r="O631" s="1"/>
      <c r="P631" s="1"/>
      <c r="Q631" s="1"/>
      <c r="R631" s="1"/>
      <c r="S631" s="3"/>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5"/>
      <c r="AR631" s="1"/>
      <c r="AS631" s="1"/>
      <c r="AT631" s="1"/>
      <c r="AU631" s="1"/>
      <c r="AV631" s="1"/>
      <c r="AW631" s="1"/>
      <c r="AX631" s="1"/>
      <c r="AY631" s="1"/>
      <c r="AZ631" s="1"/>
      <c r="BA631" s="1"/>
    </row>
    <row r="632" spans="3:53" ht="14.25" hidden="1" customHeight="1">
      <c r="C632" s="1"/>
      <c r="D632" s="1"/>
      <c r="E632" s="1"/>
      <c r="F632" s="1"/>
      <c r="G632" s="1"/>
      <c r="H632" s="1"/>
      <c r="I632" s="1"/>
      <c r="J632" s="1"/>
      <c r="K632" s="1"/>
      <c r="L632" s="1"/>
      <c r="M632" s="1"/>
      <c r="N632" s="1"/>
      <c r="O632" s="1"/>
      <c r="P632" s="1"/>
      <c r="Q632" s="1"/>
      <c r="R632" s="1"/>
      <c r="S632" s="3"/>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5"/>
      <c r="AR632" s="1"/>
      <c r="AS632" s="1"/>
      <c r="AT632" s="1"/>
      <c r="AU632" s="1"/>
      <c r="AV632" s="1"/>
      <c r="AW632" s="1"/>
      <c r="AX632" s="1"/>
      <c r="AY632" s="1"/>
      <c r="AZ632" s="1"/>
      <c r="BA632" s="1"/>
    </row>
    <row r="633" spans="3:53" ht="14.25" hidden="1" customHeight="1">
      <c r="C633" s="1"/>
      <c r="D633" s="1"/>
      <c r="E633" s="1"/>
      <c r="F633" s="1"/>
      <c r="G633" s="1"/>
      <c r="H633" s="1"/>
      <c r="I633" s="1"/>
      <c r="J633" s="1"/>
      <c r="K633" s="1"/>
      <c r="L633" s="1"/>
      <c r="M633" s="1"/>
      <c r="N633" s="1"/>
      <c r="O633" s="1"/>
      <c r="P633" s="1"/>
      <c r="Q633" s="1"/>
      <c r="R633" s="1"/>
      <c r="S633" s="3"/>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5"/>
      <c r="AR633" s="1"/>
      <c r="AS633" s="1"/>
      <c r="AT633" s="1"/>
      <c r="AU633" s="1"/>
      <c r="AV633" s="1"/>
      <c r="AW633" s="1"/>
      <c r="AX633" s="1"/>
      <c r="AY633" s="1"/>
      <c r="AZ633" s="1"/>
      <c r="BA633" s="1"/>
    </row>
    <row r="634" spans="3:53" ht="14.25" hidden="1" customHeight="1">
      <c r="C634" s="1"/>
      <c r="D634" s="1"/>
      <c r="E634" s="1"/>
      <c r="F634" s="1"/>
      <c r="G634" s="1"/>
      <c r="H634" s="1"/>
      <c r="I634" s="1"/>
      <c r="J634" s="1"/>
      <c r="K634" s="1"/>
      <c r="L634" s="1"/>
      <c r="M634" s="1"/>
      <c r="N634" s="1"/>
      <c r="O634" s="1"/>
      <c r="P634" s="1"/>
      <c r="Q634" s="1"/>
      <c r="R634" s="1"/>
      <c r="S634" s="3"/>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5"/>
      <c r="AR634" s="1"/>
      <c r="AS634" s="1"/>
      <c r="AT634" s="1"/>
      <c r="AU634" s="1"/>
      <c r="AV634" s="1"/>
      <c r="AW634" s="1"/>
      <c r="AX634" s="1"/>
      <c r="AY634" s="1"/>
      <c r="AZ634" s="1"/>
      <c r="BA634" s="1"/>
    </row>
    <row r="635" spans="3:53" ht="14.25" hidden="1" customHeight="1">
      <c r="C635" s="1"/>
      <c r="D635" s="1"/>
      <c r="E635" s="1"/>
      <c r="F635" s="1"/>
      <c r="G635" s="1"/>
      <c r="H635" s="1"/>
      <c r="I635" s="1"/>
      <c r="J635" s="1"/>
      <c r="K635" s="1"/>
      <c r="L635" s="1"/>
      <c r="M635" s="1"/>
      <c r="N635" s="1"/>
      <c r="O635" s="1"/>
      <c r="P635" s="1"/>
      <c r="Q635" s="1"/>
      <c r="R635" s="1"/>
      <c r="S635" s="3"/>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5"/>
      <c r="AR635" s="1"/>
      <c r="AS635" s="1"/>
      <c r="AT635" s="1"/>
      <c r="AU635" s="1"/>
      <c r="AV635" s="1"/>
      <c r="AW635" s="1"/>
      <c r="AX635" s="1"/>
      <c r="AY635" s="1"/>
      <c r="AZ635" s="1"/>
      <c r="BA635" s="1"/>
    </row>
    <row r="636" spans="3:53" ht="14.25" hidden="1" customHeight="1">
      <c r="C636" s="1"/>
      <c r="D636" s="1"/>
      <c r="E636" s="1"/>
      <c r="F636" s="1"/>
      <c r="G636" s="1"/>
      <c r="H636" s="1"/>
      <c r="I636" s="1"/>
      <c r="J636" s="1"/>
      <c r="K636" s="1"/>
      <c r="L636" s="1"/>
      <c r="M636" s="1"/>
      <c r="N636" s="1"/>
      <c r="O636" s="1"/>
      <c r="P636" s="1"/>
      <c r="Q636" s="1"/>
      <c r="R636" s="1"/>
      <c r="S636" s="3"/>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5"/>
      <c r="AR636" s="1"/>
      <c r="AS636" s="1"/>
      <c r="AT636" s="1"/>
      <c r="AU636" s="1"/>
      <c r="AV636" s="1"/>
      <c r="AW636" s="1"/>
      <c r="AX636" s="1"/>
      <c r="AY636" s="1"/>
      <c r="AZ636" s="1"/>
      <c r="BA636" s="1"/>
    </row>
    <row r="637" spans="3:53" ht="14.25" hidden="1" customHeight="1">
      <c r="C637" s="1"/>
      <c r="D637" s="1"/>
      <c r="E637" s="1"/>
      <c r="F637" s="1"/>
      <c r="G637" s="1"/>
      <c r="H637" s="1"/>
      <c r="I637" s="1"/>
      <c r="J637" s="1"/>
      <c r="K637" s="1"/>
      <c r="L637" s="1"/>
      <c r="M637" s="1"/>
      <c r="N637" s="1"/>
      <c r="O637" s="1"/>
      <c r="P637" s="1"/>
      <c r="Q637" s="1"/>
      <c r="R637" s="1"/>
      <c r="S637" s="3"/>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5"/>
      <c r="AR637" s="1"/>
      <c r="AS637" s="1"/>
      <c r="AT637" s="1"/>
      <c r="AU637" s="1"/>
      <c r="AV637" s="1"/>
      <c r="AW637" s="1"/>
      <c r="AX637" s="1"/>
      <c r="AY637" s="1"/>
      <c r="AZ637" s="1"/>
      <c r="BA637" s="1"/>
    </row>
    <row r="638" spans="3:53" ht="14.25" hidden="1" customHeight="1">
      <c r="C638" s="1"/>
      <c r="D638" s="1"/>
      <c r="E638" s="1"/>
      <c r="F638" s="1"/>
      <c r="G638" s="1"/>
      <c r="H638" s="1"/>
      <c r="I638" s="1"/>
      <c r="J638" s="1"/>
      <c r="K638" s="1"/>
      <c r="L638" s="1"/>
      <c r="M638" s="1"/>
      <c r="N638" s="1"/>
      <c r="O638" s="1"/>
      <c r="P638" s="1"/>
      <c r="Q638" s="1"/>
      <c r="R638" s="1"/>
      <c r="S638" s="3"/>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5"/>
      <c r="AR638" s="1"/>
      <c r="AS638" s="1"/>
      <c r="AT638" s="1"/>
      <c r="AU638" s="1"/>
      <c r="AV638" s="1"/>
      <c r="AW638" s="1"/>
      <c r="AX638" s="1"/>
      <c r="AY638" s="1"/>
      <c r="AZ638" s="1"/>
      <c r="BA638" s="1"/>
    </row>
    <row r="639" spans="3:53" ht="14.25" hidden="1" customHeight="1">
      <c r="C639" s="1"/>
      <c r="D639" s="1"/>
      <c r="E639" s="1"/>
      <c r="F639" s="1"/>
      <c r="G639" s="1"/>
      <c r="H639" s="1"/>
      <c r="I639" s="1"/>
      <c r="J639" s="1"/>
      <c r="K639" s="1"/>
      <c r="L639" s="1"/>
      <c r="M639" s="1"/>
      <c r="N639" s="1"/>
      <c r="O639" s="1"/>
      <c r="P639" s="1"/>
      <c r="Q639" s="1"/>
      <c r="R639" s="1"/>
      <c r="S639" s="3"/>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5"/>
      <c r="AR639" s="1"/>
      <c r="AS639" s="1"/>
      <c r="AT639" s="1"/>
      <c r="AU639" s="1"/>
      <c r="AV639" s="1"/>
      <c r="AW639" s="1"/>
      <c r="AX639" s="1"/>
      <c r="AY639" s="1"/>
      <c r="AZ639" s="1"/>
      <c r="BA639" s="1"/>
    </row>
    <row r="640" spans="3:53" ht="14.25" hidden="1" customHeight="1">
      <c r="C640" s="1"/>
      <c r="D640" s="1"/>
      <c r="E640" s="1"/>
      <c r="F640" s="1"/>
      <c r="G640" s="1"/>
      <c r="H640" s="1"/>
      <c r="I640" s="1"/>
      <c r="J640" s="1"/>
      <c r="K640" s="1"/>
      <c r="L640" s="1"/>
      <c r="M640" s="1"/>
      <c r="N640" s="1"/>
      <c r="O640" s="1"/>
      <c r="P640" s="1"/>
      <c r="Q640" s="1"/>
      <c r="R640" s="1"/>
      <c r="S640" s="3"/>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5"/>
      <c r="AR640" s="1"/>
      <c r="AS640" s="1"/>
      <c r="AT640" s="1"/>
      <c r="AU640" s="1"/>
      <c r="AV640" s="1"/>
      <c r="AW640" s="1"/>
      <c r="AX640" s="1"/>
      <c r="AY640" s="1"/>
      <c r="AZ640" s="1"/>
      <c r="BA640" s="1"/>
    </row>
    <row r="641" spans="3:53" ht="14.25" hidden="1" customHeight="1">
      <c r="C641" s="1"/>
      <c r="D641" s="1"/>
      <c r="E641" s="1"/>
      <c r="F641" s="1"/>
      <c r="G641" s="1"/>
      <c r="H641" s="1"/>
      <c r="I641" s="1"/>
      <c r="J641" s="1"/>
      <c r="K641" s="1"/>
      <c r="L641" s="1"/>
      <c r="M641" s="1"/>
      <c r="N641" s="1"/>
      <c r="O641" s="1"/>
      <c r="P641" s="1"/>
      <c r="Q641" s="1"/>
      <c r="R641" s="1"/>
      <c r="S641" s="3"/>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5"/>
      <c r="AR641" s="1"/>
      <c r="AS641" s="1"/>
      <c r="AT641" s="1"/>
      <c r="AU641" s="1"/>
      <c r="AV641" s="1"/>
      <c r="AW641" s="1"/>
      <c r="AX641" s="1"/>
      <c r="AY641" s="1"/>
      <c r="AZ641" s="1"/>
      <c r="BA641" s="1"/>
    </row>
    <row r="642" spans="3:53" ht="14.25" hidden="1" customHeight="1">
      <c r="C642" s="1"/>
      <c r="D642" s="1"/>
      <c r="E642" s="1"/>
      <c r="F642" s="1"/>
      <c r="G642" s="1"/>
      <c r="H642" s="1"/>
      <c r="I642" s="1"/>
      <c r="J642" s="1"/>
      <c r="K642" s="1"/>
      <c r="L642" s="1"/>
      <c r="M642" s="1"/>
      <c r="N642" s="1"/>
      <c r="O642" s="1"/>
      <c r="P642" s="1"/>
      <c r="Q642" s="1"/>
      <c r="R642" s="1"/>
      <c r="S642" s="3"/>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5"/>
      <c r="AR642" s="1"/>
      <c r="AS642" s="1"/>
      <c r="AT642" s="1"/>
      <c r="AU642" s="1"/>
      <c r="AV642" s="1"/>
      <c r="AW642" s="1"/>
      <c r="AX642" s="1"/>
      <c r="AY642" s="1"/>
      <c r="AZ642" s="1"/>
      <c r="BA642" s="1"/>
    </row>
    <row r="643" spans="3:53" ht="14.25" hidden="1" customHeight="1">
      <c r="C643" s="1"/>
      <c r="D643" s="1"/>
      <c r="E643" s="1"/>
      <c r="F643" s="1"/>
      <c r="G643" s="1"/>
      <c r="H643" s="1"/>
      <c r="I643" s="1"/>
      <c r="J643" s="1"/>
      <c r="K643" s="1"/>
      <c r="L643" s="1"/>
      <c r="M643" s="1"/>
      <c r="N643" s="1"/>
      <c r="O643" s="1"/>
      <c r="P643" s="1"/>
      <c r="Q643" s="1"/>
      <c r="R643" s="1"/>
      <c r="S643" s="3"/>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5"/>
      <c r="AR643" s="1"/>
      <c r="AS643" s="1"/>
      <c r="AT643" s="1"/>
      <c r="AU643" s="1"/>
      <c r="AV643" s="1"/>
      <c r="AW643" s="1"/>
      <c r="AX643" s="1"/>
      <c r="AY643" s="1"/>
      <c r="AZ643" s="1"/>
      <c r="BA643" s="1"/>
    </row>
    <row r="644" spans="3:53" ht="14.25" hidden="1" customHeight="1">
      <c r="C644" s="1"/>
      <c r="D644" s="1"/>
      <c r="E644" s="1"/>
      <c r="F644" s="1"/>
      <c r="G644" s="1"/>
      <c r="H644" s="1"/>
      <c r="I644" s="1"/>
      <c r="J644" s="1"/>
      <c r="K644" s="1"/>
      <c r="L644" s="1"/>
      <c r="M644" s="1"/>
      <c r="N644" s="1"/>
      <c r="O644" s="1"/>
      <c r="P644" s="1"/>
      <c r="Q644" s="1"/>
      <c r="R644" s="1"/>
      <c r="S644" s="3"/>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5"/>
      <c r="AR644" s="1"/>
      <c r="AS644" s="1"/>
      <c r="AT644" s="1"/>
      <c r="AU644" s="1"/>
      <c r="AV644" s="1"/>
      <c r="AW644" s="1"/>
      <c r="AX644" s="1"/>
      <c r="AY644" s="1"/>
      <c r="AZ644" s="1"/>
      <c r="BA644" s="1"/>
    </row>
    <row r="645" spans="3:53" ht="14.25" hidden="1" customHeight="1">
      <c r="C645" s="1"/>
      <c r="D645" s="1"/>
      <c r="E645" s="1"/>
      <c r="F645" s="1"/>
      <c r="G645" s="1"/>
      <c r="H645" s="1"/>
      <c r="I645" s="1"/>
      <c r="J645" s="1"/>
      <c r="K645" s="1"/>
      <c r="L645" s="1"/>
      <c r="M645" s="1"/>
      <c r="N645" s="1"/>
      <c r="O645" s="1"/>
      <c r="P645" s="1"/>
      <c r="Q645" s="1"/>
      <c r="R645" s="1"/>
      <c r="S645" s="3"/>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5"/>
      <c r="AR645" s="1"/>
      <c r="AS645" s="1"/>
      <c r="AT645" s="1"/>
      <c r="AU645" s="1"/>
      <c r="AV645" s="1"/>
      <c r="AW645" s="1"/>
      <c r="AX645" s="1"/>
      <c r="AY645" s="1"/>
      <c r="AZ645" s="1"/>
      <c r="BA645" s="1"/>
    </row>
    <row r="646" spans="3:53" ht="14.25" hidden="1" customHeight="1">
      <c r="C646" s="1"/>
      <c r="D646" s="1"/>
      <c r="E646" s="1"/>
      <c r="F646" s="1"/>
      <c r="G646" s="1"/>
      <c r="H646" s="1"/>
      <c r="I646" s="1"/>
      <c r="J646" s="1"/>
      <c r="K646" s="1"/>
      <c r="L646" s="1"/>
      <c r="M646" s="1"/>
      <c r="N646" s="1"/>
      <c r="O646" s="1"/>
      <c r="P646" s="1"/>
      <c r="Q646" s="1"/>
      <c r="R646" s="1"/>
      <c r="S646" s="3"/>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5"/>
      <c r="AR646" s="1"/>
      <c r="AS646" s="1"/>
      <c r="AT646" s="1"/>
      <c r="AU646" s="1"/>
      <c r="AV646" s="1"/>
      <c r="AW646" s="1"/>
      <c r="AX646" s="1"/>
      <c r="AY646" s="1"/>
      <c r="AZ646" s="1"/>
      <c r="BA646" s="1"/>
    </row>
    <row r="647" spans="3:53" ht="14.25" hidden="1" customHeight="1">
      <c r="C647" s="1"/>
      <c r="D647" s="1"/>
      <c r="E647" s="1"/>
      <c r="F647" s="1"/>
      <c r="G647" s="1"/>
      <c r="H647" s="1"/>
      <c r="I647" s="1"/>
      <c r="J647" s="1"/>
      <c r="K647" s="1"/>
      <c r="L647" s="1"/>
      <c r="M647" s="1"/>
      <c r="N647" s="1"/>
      <c r="O647" s="1"/>
      <c r="P647" s="1"/>
      <c r="Q647" s="1"/>
      <c r="R647" s="1"/>
      <c r="S647" s="3"/>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5"/>
      <c r="AR647" s="1"/>
      <c r="AS647" s="1"/>
      <c r="AT647" s="1"/>
      <c r="AU647" s="1"/>
      <c r="AV647" s="1"/>
      <c r="AW647" s="1"/>
      <c r="AX647" s="1"/>
      <c r="AY647" s="1"/>
      <c r="AZ647" s="1"/>
      <c r="BA647" s="1"/>
    </row>
    <row r="648" spans="3:53" ht="14.25" hidden="1" customHeight="1">
      <c r="C648" s="1"/>
      <c r="D648" s="1"/>
      <c r="E648" s="1"/>
      <c r="F648" s="1"/>
      <c r="G648" s="1"/>
      <c r="H648" s="1"/>
      <c r="I648" s="1"/>
      <c r="J648" s="1"/>
      <c r="K648" s="1"/>
      <c r="L648" s="1"/>
      <c r="M648" s="1"/>
      <c r="N648" s="1"/>
      <c r="O648" s="1"/>
      <c r="P648" s="1"/>
      <c r="Q648" s="1"/>
      <c r="R648" s="1"/>
      <c r="S648" s="3"/>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5"/>
      <c r="AR648" s="1"/>
      <c r="AS648" s="1"/>
      <c r="AT648" s="1"/>
      <c r="AU648" s="1"/>
      <c r="AV648" s="1"/>
      <c r="AW648" s="1"/>
      <c r="AX648" s="1"/>
      <c r="AY648" s="1"/>
      <c r="AZ648" s="1"/>
      <c r="BA648" s="1"/>
    </row>
    <row r="649" spans="3:53" ht="14.25" hidden="1" customHeight="1">
      <c r="C649" s="1"/>
      <c r="D649" s="1"/>
      <c r="E649" s="1"/>
      <c r="F649" s="1"/>
      <c r="G649" s="1"/>
      <c r="H649" s="1"/>
      <c r="I649" s="1"/>
      <c r="J649" s="1"/>
      <c r="K649" s="1"/>
      <c r="L649" s="1"/>
      <c r="M649" s="1"/>
      <c r="N649" s="1"/>
      <c r="O649" s="1"/>
      <c r="P649" s="1"/>
      <c r="Q649" s="1"/>
      <c r="R649" s="1"/>
      <c r="S649" s="3"/>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5"/>
      <c r="AR649" s="1"/>
      <c r="AS649" s="1"/>
      <c r="AT649" s="1"/>
      <c r="AU649" s="1"/>
      <c r="AV649" s="1"/>
      <c r="AW649" s="1"/>
      <c r="AX649" s="1"/>
      <c r="AY649" s="1"/>
      <c r="AZ649" s="1"/>
      <c r="BA649" s="1"/>
    </row>
    <row r="650" spans="3:53" ht="14.25" hidden="1" customHeight="1">
      <c r="C650" s="1"/>
      <c r="D650" s="1"/>
      <c r="E650" s="1"/>
      <c r="F650" s="1"/>
      <c r="G650" s="1"/>
      <c r="H650" s="1"/>
      <c r="I650" s="1"/>
      <c r="J650" s="1"/>
      <c r="K650" s="1"/>
      <c r="L650" s="1"/>
      <c r="M650" s="1"/>
      <c r="N650" s="1"/>
      <c r="O650" s="1"/>
      <c r="P650" s="1"/>
      <c r="Q650" s="1"/>
      <c r="R650" s="1"/>
      <c r="S650" s="3"/>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5"/>
      <c r="AR650" s="1"/>
      <c r="AS650" s="1"/>
      <c r="AT650" s="1"/>
      <c r="AU650" s="1"/>
      <c r="AV650" s="1"/>
      <c r="AW650" s="1"/>
      <c r="AX650" s="1"/>
      <c r="AY650" s="1"/>
      <c r="AZ650" s="1"/>
      <c r="BA650" s="1"/>
    </row>
    <row r="651" spans="3:53" ht="14.25" hidden="1" customHeight="1">
      <c r="C651" s="1"/>
      <c r="D651" s="1"/>
      <c r="E651" s="1"/>
      <c r="F651" s="1"/>
      <c r="G651" s="1"/>
      <c r="H651" s="1"/>
      <c r="I651" s="1"/>
      <c r="J651" s="1"/>
      <c r="K651" s="1"/>
      <c r="L651" s="1"/>
      <c r="M651" s="1"/>
      <c r="N651" s="1"/>
      <c r="O651" s="1"/>
      <c r="P651" s="1"/>
      <c r="Q651" s="1"/>
      <c r="R651" s="1"/>
      <c r="S651" s="3"/>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5"/>
      <c r="AR651" s="1"/>
      <c r="AS651" s="1"/>
      <c r="AT651" s="1"/>
      <c r="AU651" s="1"/>
      <c r="AV651" s="1"/>
      <c r="AW651" s="1"/>
      <c r="AX651" s="1"/>
      <c r="AY651" s="1"/>
      <c r="AZ651" s="1"/>
      <c r="BA651" s="1"/>
    </row>
    <row r="652" spans="3:53" ht="14.25" hidden="1" customHeight="1">
      <c r="C652" s="1"/>
      <c r="D652" s="1"/>
      <c r="E652" s="1"/>
      <c r="F652" s="1"/>
      <c r="G652" s="1"/>
      <c r="H652" s="1"/>
      <c r="I652" s="1"/>
      <c r="J652" s="1"/>
      <c r="K652" s="1"/>
      <c r="L652" s="1"/>
      <c r="M652" s="1"/>
      <c r="N652" s="1"/>
      <c r="O652" s="1"/>
      <c r="P652" s="1"/>
      <c r="Q652" s="1"/>
      <c r="R652" s="1"/>
      <c r="S652" s="3"/>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5"/>
      <c r="AR652" s="1"/>
      <c r="AS652" s="1"/>
      <c r="AT652" s="1"/>
      <c r="AU652" s="1"/>
      <c r="AV652" s="1"/>
      <c r="AW652" s="1"/>
      <c r="AX652" s="1"/>
      <c r="AY652" s="1"/>
      <c r="AZ652" s="1"/>
      <c r="BA652" s="1"/>
    </row>
    <row r="653" spans="3:53" ht="14.25" hidden="1" customHeight="1">
      <c r="C653" s="1"/>
      <c r="D653" s="1"/>
      <c r="E653" s="1"/>
      <c r="F653" s="1"/>
      <c r="G653" s="1"/>
      <c r="H653" s="1"/>
      <c r="I653" s="1"/>
      <c r="J653" s="1"/>
      <c r="K653" s="1"/>
      <c r="L653" s="1"/>
      <c r="M653" s="1"/>
      <c r="N653" s="1"/>
      <c r="O653" s="1"/>
      <c r="P653" s="1"/>
      <c r="Q653" s="1"/>
      <c r="R653" s="1"/>
      <c r="S653" s="3"/>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5"/>
      <c r="AR653" s="1"/>
      <c r="AS653" s="1"/>
      <c r="AT653" s="1"/>
      <c r="AU653" s="1"/>
      <c r="AV653" s="1"/>
      <c r="AW653" s="1"/>
      <c r="AX653" s="1"/>
      <c r="AY653" s="1"/>
      <c r="AZ653" s="1"/>
      <c r="BA653" s="1"/>
    </row>
    <row r="654" spans="3:53" ht="14.25" hidden="1" customHeight="1">
      <c r="C654" s="1"/>
      <c r="D654" s="1"/>
      <c r="E654" s="1"/>
      <c r="F654" s="1"/>
      <c r="G654" s="1"/>
      <c r="H654" s="1"/>
      <c r="I654" s="1"/>
      <c r="J654" s="1"/>
      <c r="K654" s="1"/>
      <c r="L654" s="1"/>
      <c r="M654" s="1"/>
      <c r="N654" s="1"/>
      <c r="O654" s="1"/>
      <c r="P654" s="1"/>
      <c r="Q654" s="1"/>
      <c r="R654" s="1"/>
      <c r="S654" s="3"/>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5"/>
      <c r="AR654" s="1"/>
      <c r="AS654" s="1"/>
      <c r="AT654" s="1"/>
      <c r="AU654" s="1"/>
      <c r="AV654" s="1"/>
      <c r="AW654" s="1"/>
      <c r="AX654" s="1"/>
      <c r="AY654" s="1"/>
      <c r="AZ654" s="1"/>
      <c r="BA654" s="1"/>
    </row>
    <row r="655" spans="3:53" ht="14.25" hidden="1" customHeight="1">
      <c r="C655" s="1"/>
      <c r="D655" s="1"/>
      <c r="E655" s="1"/>
      <c r="F655" s="1"/>
      <c r="G655" s="1"/>
      <c r="H655" s="1"/>
      <c r="I655" s="1"/>
      <c r="J655" s="1"/>
      <c r="K655" s="1"/>
      <c r="L655" s="1"/>
      <c r="M655" s="1"/>
      <c r="N655" s="1"/>
      <c r="O655" s="1"/>
      <c r="P655" s="1"/>
      <c r="Q655" s="1"/>
      <c r="R655" s="1"/>
      <c r="S655" s="3"/>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5"/>
      <c r="AR655" s="1"/>
      <c r="AS655" s="1"/>
      <c r="AT655" s="1"/>
      <c r="AU655" s="1"/>
      <c r="AV655" s="1"/>
      <c r="AW655" s="1"/>
      <c r="AX655" s="1"/>
      <c r="AY655" s="1"/>
      <c r="AZ655" s="1"/>
      <c r="BA655" s="1"/>
    </row>
    <row r="656" spans="3:53" ht="14.25" hidden="1" customHeight="1">
      <c r="C656" s="1"/>
      <c r="D656" s="1"/>
      <c r="E656" s="1"/>
      <c r="F656" s="1"/>
      <c r="G656" s="1"/>
      <c r="H656" s="1"/>
      <c r="I656" s="1"/>
      <c r="J656" s="1"/>
      <c r="K656" s="1"/>
      <c r="L656" s="1"/>
      <c r="M656" s="1"/>
      <c r="N656" s="1"/>
      <c r="O656" s="1"/>
      <c r="P656" s="1"/>
      <c r="Q656" s="1"/>
      <c r="R656" s="1"/>
      <c r="S656" s="3"/>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5"/>
      <c r="AR656" s="1"/>
      <c r="AS656" s="1"/>
      <c r="AT656" s="1"/>
      <c r="AU656" s="1"/>
      <c r="AV656" s="1"/>
      <c r="AW656" s="1"/>
      <c r="AX656" s="1"/>
      <c r="AY656" s="1"/>
      <c r="AZ656" s="1"/>
      <c r="BA656" s="1"/>
    </row>
    <row r="657" spans="3:53" ht="14.25" hidden="1" customHeight="1">
      <c r="C657" s="1"/>
      <c r="D657" s="1"/>
      <c r="E657" s="1"/>
      <c r="F657" s="1"/>
      <c r="G657" s="1"/>
      <c r="H657" s="1"/>
      <c r="I657" s="1"/>
      <c r="J657" s="1"/>
      <c r="K657" s="1"/>
      <c r="L657" s="1"/>
      <c r="M657" s="1"/>
      <c r="N657" s="1"/>
      <c r="O657" s="1"/>
      <c r="P657" s="1"/>
      <c r="Q657" s="1"/>
      <c r="R657" s="1"/>
      <c r="S657" s="3"/>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5"/>
      <c r="AR657" s="1"/>
      <c r="AS657" s="1"/>
      <c r="AT657" s="1"/>
      <c r="AU657" s="1"/>
      <c r="AV657" s="1"/>
      <c r="AW657" s="1"/>
      <c r="AX657" s="1"/>
      <c r="AY657" s="1"/>
      <c r="AZ657" s="1"/>
      <c r="BA657" s="1"/>
    </row>
    <row r="658" spans="3:53" ht="14.25" hidden="1" customHeight="1">
      <c r="C658" s="1"/>
      <c r="D658" s="1"/>
      <c r="E658" s="1"/>
      <c r="F658" s="1"/>
      <c r="G658" s="1"/>
      <c r="H658" s="1"/>
      <c r="I658" s="1"/>
      <c r="J658" s="1"/>
      <c r="K658" s="1"/>
      <c r="L658" s="1"/>
      <c r="M658" s="1"/>
      <c r="N658" s="1"/>
      <c r="O658" s="1"/>
      <c r="P658" s="1"/>
      <c r="Q658" s="1"/>
      <c r="R658" s="1"/>
      <c r="S658" s="3"/>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5"/>
      <c r="AR658" s="1"/>
      <c r="AS658" s="1"/>
      <c r="AT658" s="1"/>
      <c r="AU658" s="1"/>
      <c r="AV658" s="1"/>
      <c r="AW658" s="1"/>
      <c r="AX658" s="1"/>
      <c r="AY658" s="1"/>
      <c r="AZ658" s="1"/>
      <c r="BA658" s="1"/>
    </row>
    <row r="659" spans="3:53" ht="14.25" hidden="1" customHeight="1">
      <c r="C659" s="1"/>
      <c r="D659" s="1"/>
      <c r="E659" s="1"/>
      <c r="F659" s="1"/>
      <c r="G659" s="1"/>
      <c r="H659" s="1"/>
      <c r="I659" s="1"/>
      <c r="J659" s="1"/>
      <c r="K659" s="1"/>
      <c r="L659" s="1"/>
      <c r="M659" s="1"/>
      <c r="N659" s="1"/>
      <c r="O659" s="1"/>
      <c r="P659" s="1"/>
      <c r="Q659" s="1"/>
      <c r="R659" s="1"/>
      <c r="S659" s="3"/>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5"/>
      <c r="AR659" s="1"/>
      <c r="AS659" s="1"/>
      <c r="AT659" s="1"/>
      <c r="AU659" s="1"/>
      <c r="AV659" s="1"/>
      <c r="AW659" s="1"/>
      <c r="AX659" s="1"/>
      <c r="AY659" s="1"/>
      <c r="AZ659" s="1"/>
      <c r="BA659" s="1"/>
    </row>
    <row r="660" spans="3:53" ht="14.25" hidden="1" customHeight="1">
      <c r="C660" s="1"/>
      <c r="D660" s="1"/>
      <c r="E660" s="1"/>
      <c r="F660" s="1"/>
      <c r="G660" s="1"/>
      <c r="H660" s="1"/>
      <c r="I660" s="1"/>
      <c r="J660" s="1"/>
      <c r="K660" s="1"/>
      <c r="L660" s="1"/>
      <c r="M660" s="1"/>
      <c r="N660" s="1"/>
      <c r="O660" s="1"/>
      <c r="P660" s="1"/>
      <c r="Q660" s="1"/>
      <c r="R660" s="1"/>
      <c r="S660" s="3"/>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5"/>
      <c r="AR660" s="1"/>
      <c r="AS660" s="1"/>
      <c r="AT660" s="1"/>
      <c r="AU660" s="1"/>
      <c r="AV660" s="1"/>
      <c r="AW660" s="1"/>
      <c r="AX660" s="1"/>
      <c r="AY660" s="1"/>
      <c r="AZ660" s="1"/>
      <c r="BA660" s="1"/>
    </row>
    <row r="661" spans="3:53" ht="14.25" hidden="1" customHeight="1">
      <c r="C661" s="1"/>
      <c r="D661" s="1"/>
      <c r="E661" s="1"/>
      <c r="F661" s="1"/>
      <c r="G661" s="1"/>
      <c r="H661" s="1"/>
      <c r="I661" s="1"/>
      <c r="J661" s="1"/>
      <c r="K661" s="1"/>
      <c r="L661" s="1"/>
      <c r="M661" s="1"/>
      <c r="N661" s="1"/>
      <c r="O661" s="1"/>
      <c r="P661" s="1"/>
      <c r="Q661" s="1"/>
      <c r="R661" s="1"/>
      <c r="S661" s="3"/>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5"/>
      <c r="AR661" s="1"/>
      <c r="AS661" s="1"/>
      <c r="AT661" s="1"/>
      <c r="AU661" s="1"/>
      <c r="AV661" s="1"/>
      <c r="AW661" s="1"/>
      <c r="AX661" s="1"/>
      <c r="AY661" s="1"/>
      <c r="AZ661" s="1"/>
      <c r="BA661" s="1"/>
    </row>
    <row r="662" spans="3:53" ht="14.25" hidden="1" customHeight="1">
      <c r="C662" s="1"/>
      <c r="D662" s="1"/>
      <c r="E662" s="1"/>
      <c r="F662" s="1"/>
      <c r="G662" s="1"/>
      <c r="H662" s="1"/>
      <c r="I662" s="1"/>
      <c r="J662" s="1"/>
      <c r="K662" s="1"/>
      <c r="L662" s="1"/>
      <c r="M662" s="1"/>
      <c r="N662" s="1"/>
      <c r="O662" s="1"/>
      <c r="P662" s="1"/>
      <c r="Q662" s="1"/>
      <c r="R662" s="1"/>
      <c r="S662" s="3"/>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5"/>
      <c r="AR662" s="1"/>
      <c r="AS662" s="1"/>
      <c r="AT662" s="1"/>
      <c r="AU662" s="1"/>
      <c r="AV662" s="1"/>
      <c r="AW662" s="1"/>
      <c r="AX662" s="1"/>
      <c r="AY662" s="1"/>
      <c r="AZ662" s="1"/>
      <c r="BA662" s="1"/>
    </row>
    <row r="663" spans="3:53" ht="14.25" hidden="1" customHeight="1">
      <c r="C663" s="1"/>
      <c r="D663" s="1"/>
      <c r="E663" s="1"/>
      <c r="F663" s="1"/>
      <c r="G663" s="1"/>
      <c r="H663" s="1"/>
      <c r="I663" s="1"/>
      <c r="J663" s="1"/>
      <c r="K663" s="1"/>
      <c r="L663" s="1"/>
      <c r="M663" s="1"/>
      <c r="N663" s="1"/>
      <c r="O663" s="1"/>
      <c r="P663" s="1"/>
      <c r="Q663" s="1"/>
      <c r="R663" s="1"/>
      <c r="S663" s="3"/>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5"/>
      <c r="AR663" s="1"/>
      <c r="AS663" s="1"/>
      <c r="AT663" s="1"/>
      <c r="AU663" s="1"/>
      <c r="AV663" s="1"/>
      <c r="AW663" s="1"/>
      <c r="AX663" s="1"/>
      <c r="AY663" s="1"/>
      <c r="AZ663" s="1"/>
      <c r="BA663" s="1"/>
    </row>
    <row r="664" spans="3:53" ht="14.25" hidden="1" customHeight="1">
      <c r="C664" s="1"/>
      <c r="D664" s="1"/>
      <c r="E664" s="1"/>
      <c r="F664" s="1"/>
      <c r="G664" s="1"/>
      <c r="H664" s="1"/>
      <c r="I664" s="1"/>
      <c r="J664" s="1"/>
      <c r="K664" s="1"/>
      <c r="L664" s="1"/>
      <c r="M664" s="1"/>
      <c r="N664" s="1"/>
      <c r="O664" s="1"/>
      <c r="P664" s="1"/>
      <c r="Q664" s="1"/>
      <c r="R664" s="1"/>
      <c r="S664" s="3"/>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5"/>
      <c r="AR664" s="1"/>
      <c r="AS664" s="1"/>
      <c r="AT664" s="1"/>
      <c r="AU664" s="1"/>
      <c r="AV664" s="1"/>
      <c r="AW664" s="1"/>
      <c r="AX664" s="1"/>
      <c r="AY664" s="1"/>
      <c r="AZ664" s="1"/>
      <c r="BA664" s="1"/>
    </row>
    <row r="665" spans="3:53" ht="14.25" hidden="1" customHeight="1">
      <c r="C665" s="1"/>
      <c r="D665" s="1"/>
      <c r="E665" s="1"/>
      <c r="F665" s="1"/>
      <c r="G665" s="1"/>
      <c r="H665" s="1"/>
      <c r="I665" s="1"/>
      <c r="J665" s="1"/>
      <c r="K665" s="1"/>
      <c r="L665" s="1"/>
      <c r="M665" s="1"/>
      <c r="N665" s="1"/>
      <c r="O665" s="1"/>
      <c r="P665" s="1"/>
      <c r="Q665" s="1"/>
      <c r="R665" s="1"/>
      <c r="S665" s="3"/>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5"/>
      <c r="AR665" s="1"/>
      <c r="AS665" s="1"/>
      <c r="AT665" s="1"/>
      <c r="AU665" s="1"/>
      <c r="AV665" s="1"/>
      <c r="AW665" s="1"/>
      <c r="AX665" s="1"/>
      <c r="AY665" s="1"/>
      <c r="AZ665" s="1"/>
      <c r="BA665" s="1"/>
    </row>
    <row r="666" spans="3:53" ht="14.25" hidden="1" customHeight="1">
      <c r="C666" s="1"/>
      <c r="D666" s="1"/>
      <c r="E666" s="1"/>
      <c r="F666" s="1"/>
      <c r="G666" s="1"/>
      <c r="H666" s="1"/>
      <c r="I666" s="1"/>
      <c r="J666" s="1"/>
      <c r="K666" s="1"/>
      <c r="L666" s="1"/>
      <c r="M666" s="1"/>
      <c r="N666" s="1"/>
      <c r="O666" s="1"/>
      <c r="P666" s="1"/>
      <c r="Q666" s="1"/>
      <c r="R666" s="1"/>
      <c r="S666" s="3"/>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5"/>
      <c r="AR666" s="1"/>
      <c r="AS666" s="1"/>
      <c r="AT666" s="1"/>
      <c r="AU666" s="1"/>
      <c r="AV666" s="1"/>
      <c r="AW666" s="1"/>
      <c r="AX666" s="1"/>
      <c r="AY666" s="1"/>
      <c r="AZ666" s="1"/>
      <c r="BA666" s="1"/>
    </row>
    <row r="667" spans="3:53" ht="14.25" hidden="1" customHeight="1">
      <c r="C667" s="1"/>
      <c r="D667" s="1"/>
      <c r="E667" s="1"/>
      <c r="F667" s="1"/>
      <c r="G667" s="1"/>
      <c r="H667" s="1"/>
      <c r="I667" s="1"/>
      <c r="J667" s="1"/>
      <c r="K667" s="1"/>
      <c r="L667" s="1"/>
      <c r="M667" s="1"/>
      <c r="N667" s="1"/>
      <c r="O667" s="1"/>
      <c r="P667" s="1"/>
      <c r="Q667" s="1"/>
      <c r="R667" s="1"/>
      <c r="S667" s="3"/>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5"/>
      <c r="AR667" s="1"/>
      <c r="AS667" s="1"/>
      <c r="AT667" s="1"/>
      <c r="AU667" s="1"/>
      <c r="AV667" s="1"/>
      <c r="AW667" s="1"/>
      <c r="AX667" s="1"/>
      <c r="AY667" s="1"/>
      <c r="AZ667" s="1"/>
      <c r="BA667" s="1"/>
    </row>
    <row r="668" spans="3:53" ht="14.25" hidden="1" customHeight="1">
      <c r="C668" s="1"/>
      <c r="D668" s="1"/>
      <c r="E668" s="1"/>
      <c r="F668" s="1"/>
      <c r="G668" s="1"/>
      <c r="H668" s="1"/>
      <c r="I668" s="1"/>
      <c r="J668" s="1"/>
      <c r="K668" s="1"/>
      <c r="L668" s="1"/>
      <c r="M668" s="1"/>
      <c r="N668" s="1"/>
      <c r="O668" s="1"/>
      <c r="P668" s="1"/>
      <c r="Q668" s="1"/>
      <c r="R668" s="1"/>
      <c r="S668" s="3"/>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5"/>
      <c r="AR668" s="1"/>
      <c r="AS668" s="1"/>
      <c r="AT668" s="1"/>
      <c r="AU668" s="1"/>
      <c r="AV668" s="1"/>
      <c r="AW668" s="1"/>
      <c r="AX668" s="1"/>
      <c r="AY668" s="1"/>
      <c r="AZ668" s="1"/>
      <c r="BA668" s="1"/>
    </row>
    <row r="669" spans="3:53" ht="14.25" hidden="1" customHeight="1">
      <c r="C669" s="1"/>
      <c r="D669" s="1"/>
      <c r="E669" s="1"/>
      <c r="F669" s="1"/>
      <c r="G669" s="1"/>
      <c r="H669" s="1"/>
      <c r="I669" s="1"/>
      <c r="J669" s="1"/>
      <c r="K669" s="1"/>
      <c r="L669" s="1"/>
      <c r="M669" s="1"/>
      <c r="N669" s="1"/>
      <c r="O669" s="1"/>
      <c r="P669" s="1"/>
      <c r="Q669" s="1"/>
      <c r="R669" s="1"/>
      <c r="S669" s="3"/>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5"/>
      <c r="AR669" s="1"/>
      <c r="AS669" s="1"/>
      <c r="AT669" s="1"/>
      <c r="AU669" s="1"/>
      <c r="AV669" s="1"/>
      <c r="AW669" s="1"/>
      <c r="AX669" s="1"/>
      <c r="AY669" s="1"/>
      <c r="AZ669" s="1"/>
      <c r="BA669" s="1"/>
    </row>
    <row r="670" spans="3:53" ht="14.25" hidden="1" customHeight="1">
      <c r="C670" s="1"/>
      <c r="D670" s="1"/>
      <c r="E670" s="1"/>
      <c r="F670" s="1"/>
      <c r="G670" s="1"/>
      <c r="H670" s="1"/>
      <c r="I670" s="1"/>
      <c r="J670" s="1"/>
      <c r="K670" s="1"/>
      <c r="L670" s="1"/>
      <c r="M670" s="1"/>
      <c r="N670" s="1"/>
      <c r="O670" s="1"/>
      <c r="P670" s="1"/>
      <c r="Q670" s="1"/>
      <c r="R670" s="1"/>
      <c r="S670" s="3"/>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5"/>
      <c r="AR670" s="1"/>
      <c r="AS670" s="1"/>
      <c r="AT670" s="1"/>
      <c r="AU670" s="1"/>
      <c r="AV670" s="1"/>
      <c r="AW670" s="1"/>
      <c r="AX670" s="1"/>
      <c r="AY670" s="1"/>
      <c r="AZ670" s="1"/>
      <c r="BA670" s="1"/>
    </row>
    <row r="671" spans="3:53" ht="14.25" hidden="1" customHeight="1">
      <c r="C671" s="1"/>
      <c r="D671" s="1"/>
      <c r="E671" s="1"/>
      <c r="F671" s="1"/>
      <c r="G671" s="1"/>
      <c r="H671" s="1"/>
      <c r="I671" s="1"/>
      <c r="J671" s="1"/>
      <c r="K671" s="1"/>
      <c r="L671" s="1"/>
      <c r="M671" s="1"/>
      <c r="N671" s="1"/>
      <c r="O671" s="1"/>
      <c r="P671" s="1"/>
      <c r="Q671" s="1"/>
      <c r="R671" s="1"/>
      <c r="S671" s="3"/>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5"/>
      <c r="AR671" s="1"/>
      <c r="AS671" s="1"/>
      <c r="AT671" s="1"/>
      <c r="AU671" s="1"/>
      <c r="AV671" s="1"/>
      <c r="AW671" s="1"/>
      <c r="AX671" s="1"/>
      <c r="AY671" s="1"/>
      <c r="AZ671" s="1"/>
      <c r="BA671" s="1"/>
    </row>
    <row r="672" spans="3:53" ht="14.25" hidden="1" customHeight="1">
      <c r="C672" s="1"/>
      <c r="D672" s="1"/>
      <c r="E672" s="1"/>
      <c r="F672" s="1"/>
      <c r="G672" s="1"/>
      <c r="H672" s="1"/>
      <c r="I672" s="1"/>
      <c r="J672" s="1"/>
      <c r="K672" s="1"/>
      <c r="L672" s="1"/>
      <c r="M672" s="1"/>
      <c r="N672" s="1"/>
      <c r="O672" s="1"/>
      <c r="P672" s="1"/>
      <c r="Q672" s="1"/>
      <c r="R672" s="1"/>
      <c r="S672" s="3"/>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5"/>
      <c r="AR672" s="1"/>
      <c r="AS672" s="1"/>
      <c r="AT672" s="1"/>
      <c r="AU672" s="1"/>
      <c r="AV672" s="1"/>
      <c r="AW672" s="1"/>
      <c r="AX672" s="1"/>
      <c r="AY672" s="1"/>
      <c r="AZ672" s="1"/>
      <c r="BA672" s="1"/>
    </row>
    <row r="673" spans="3:53" ht="14.25" hidden="1" customHeight="1">
      <c r="C673" s="1"/>
      <c r="D673" s="1"/>
      <c r="E673" s="1"/>
      <c r="F673" s="1"/>
      <c r="G673" s="1"/>
      <c r="H673" s="1"/>
      <c r="I673" s="1"/>
      <c r="J673" s="1"/>
      <c r="K673" s="1"/>
      <c r="L673" s="1"/>
      <c r="M673" s="1"/>
      <c r="N673" s="1"/>
      <c r="O673" s="1"/>
      <c r="P673" s="1"/>
      <c r="Q673" s="1"/>
      <c r="R673" s="1"/>
      <c r="S673" s="3"/>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5"/>
      <c r="AR673" s="1"/>
      <c r="AS673" s="1"/>
      <c r="AT673" s="1"/>
      <c r="AU673" s="1"/>
      <c r="AV673" s="1"/>
      <c r="AW673" s="1"/>
      <c r="AX673" s="1"/>
      <c r="AY673" s="1"/>
      <c r="AZ673" s="1"/>
      <c r="BA673" s="1"/>
    </row>
    <row r="674" spans="3:53" ht="14.25" hidden="1" customHeight="1">
      <c r="C674" s="1"/>
      <c r="D674" s="1"/>
      <c r="E674" s="1"/>
      <c r="F674" s="1"/>
      <c r="G674" s="1"/>
      <c r="H674" s="1"/>
      <c r="I674" s="1"/>
      <c r="J674" s="1"/>
      <c r="K674" s="1"/>
      <c r="L674" s="1"/>
      <c r="M674" s="1"/>
      <c r="N674" s="1"/>
      <c r="O674" s="1"/>
      <c r="P674" s="1"/>
      <c r="Q674" s="1"/>
      <c r="R674" s="1"/>
      <c r="S674" s="3"/>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5"/>
      <c r="AR674" s="1"/>
      <c r="AS674" s="1"/>
      <c r="AT674" s="1"/>
      <c r="AU674" s="1"/>
      <c r="AV674" s="1"/>
      <c r="AW674" s="1"/>
      <c r="AX674" s="1"/>
      <c r="AY674" s="1"/>
      <c r="AZ674" s="1"/>
      <c r="BA674" s="1"/>
    </row>
    <row r="675" spans="3:53" ht="14.25" hidden="1" customHeight="1">
      <c r="C675" s="1"/>
      <c r="D675" s="1"/>
      <c r="E675" s="1"/>
      <c r="F675" s="1"/>
      <c r="G675" s="1"/>
      <c r="H675" s="1"/>
      <c r="I675" s="1"/>
      <c r="J675" s="1"/>
      <c r="K675" s="1"/>
      <c r="L675" s="1"/>
      <c r="M675" s="1"/>
      <c r="N675" s="1"/>
      <c r="O675" s="1"/>
      <c r="P675" s="1"/>
      <c r="Q675" s="1"/>
      <c r="R675" s="1"/>
      <c r="S675" s="3"/>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5"/>
      <c r="AR675" s="1"/>
      <c r="AS675" s="1"/>
      <c r="AT675" s="1"/>
      <c r="AU675" s="1"/>
      <c r="AV675" s="1"/>
      <c r="AW675" s="1"/>
      <c r="AX675" s="1"/>
      <c r="AY675" s="1"/>
      <c r="AZ675" s="1"/>
      <c r="BA675" s="1"/>
    </row>
    <row r="676" spans="3:53" ht="14.25" hidden="1" customHeight="1">
      <c r="C676" s="1"/>
      <c r="D676" s="1"/>
      <c r="E676" s="1"/>
      <c r="F676" s="1"/>
      <c r="G676" s="1"/>
      <c r="H676" s="1"/>
      <c r="I676" s="1"/>
      <c r="J676" s="1"/>
      <c r="K676" s="1"/>
      <c r="L676" s="1"/>
      <c r="M676" s="1"/>
      <c r="N676" s="1"/>
      <c r="O676" s="1"/>
      <c r="P676" s="1"/>
      <c r="Q676" s="1"/>
      <c r="R676" s="1"/>
      <c r="S676" s="3"/>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5"/>
      <c r="AR676" s="1"/>
      <c r="AS676" s="1"/>
      <c r="AT676" s="1"/>
      <c r="AU676" s="1"/>
      <c r="AV676" s="1"/>
      <c r="AW676" s="1"/>
      <c r="AX676" s="1"/>
      <c r="AY676" s="1"/>
      <c r="AZ676" s="1"/>
      <c r="BA676" s="1"/>
    </row>
    <row r="677" spans="3:53" ht="14.25" hidden="1" customHeight="1">
      <c r="C677" s="1"/>
      <c r="D677" s="1"/>
      <c r="E677" s="1"/>
      <c r="F677" s="1"/>
      <c r="G677" s="1"/>
      <c r="H677" s="1"/>
      <c r="I677" s="1"/>
      <c r="J677" s="1"/>
      <c r="K677" s="1"/>
      <c r="L677" s="1"/>
      <c r="M677" s="1"/>
      <c r="N677" s="1"/>
      <c r="O677" s="1"/>
      <c r="P677" s="1"/>
      <c r="Q677" s="1"/>
      <c r="R677" s="1"/>
      <c r="S677" s="3"/>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5"/>
      <c r="AR677" s="1"/>
      <c r="AS677" s="1"/>
      <c r="AT677" s="1"/>
      <c r="AU677" s="1"/>
      <c r="AV677" s="1"/>
      <c r="AW677" s="1"/>
      <c r="AX677" s="1"/>
      <c r="AY677" s="1"/>
      <c r="AZ677" s="1"/>
      <c r="BA677" s="1"/>
    </row>
    <row r="678" spans="3:53" ht="14.25" hidden="1" customHeight="1">
      <c r="C678" s="1"/>
      <c r="D678" s="1"/>
      <c r="E678" s="1"/>
      <c r="F678" s="1"/>
      <c r="G678" s="1"/>
      <c r="H678" s="1"/>
      <c r="I678" s="1"/>
      <c r="J678" s="1"/>
      <c r="K678" s="1"/>
      <c r="L678" s="1"/>
      <c r="M678" s="1"/>
      <c r="N678" s="1"/>
      <c r="O678" s="1"/>
      <c r="P678" s="1"/>
      <c r="Q678" s="1"/>
      <c r="R678" s="1"/>
      <c r="S678" s="3"/>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5"/>
      <c r="AR678" s="1"/>
      <c r="AS678" s="1"/>
      <c r="AT678" s="1"/>
      <c r="AU678" s="1"/>
      <c r="AV678" s="1"/>
      <c r="AW678" s="1"/>
      <c r="AX678" s="1"/>
      <c r="AY678" s="1"/>
      <c r="AZ678" s="1"/>
      <c r="BA678" s="1"/>
    </row>
    <row r="679" spans="3:53" ht="14.25" hidden="1" customHeight="1">
      <c r="C679" s="1"/>
      <c r="D679" s="1"/>
      <c r="E679" s="1"/>
      <c r="F679" s="1"/>
      <c r="G679" s="1"/>
      <c r="H679" s="1"/>
      <c r="I679" s="1"/>
      <c r="J679" s="1"/>
      <c r="K679" s="1"/>
      <c r="L679" s="1"/>
      <c r="M679" s="1"/>
      <c r="N679" s="1"/>
      <c r="O679" s="1"/>
      <c r="P679" s="1"/>
      <c r="Q679" s="1"/>
      <c r="R679" s="1"/>
      <c r="S679" s="3"/>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5"/>
      <c r="AR679" s="1"/>
      <c r="AS679" s="1"/>
      <c r="AT679" s="1"/>
      <c r="AU679" s="1"/>
      <c r="AV679" s="1"/>
      <c r="AW679" s="1"/>
      <c r="AX679" s="1"/>
      <c r="AY679" s="1"/>
      <c r="AZ679" s="1"/>
      <c r="BA679" s="1"/>
    </row>
    <row r="680" spans="3:53" ht="14.25" hidden="1" customHeight="1">
      <c r="C680" s="1"/>
      <c r="D680" s="1"/>
      <c r="E680" s="1"/>
      <c r="F680" s="1"/>
      <c r="G680" s="1"/>
      <c r="H680" s="1"/>
      <c r="I680" s="1"/>
      <c r="J680" s="1"/>
      <c r="K680" s="1"/>
      <c r="L680" s="1"/>
      <c r="M680" s="1"/>
      <c r="N680" s="1"/>
      <c r="O680" s="1"/>
      <c r="P680" s="1"/>
      <c r="Q680" s="1"/>
      <c r="R680" s="1"/>
      <c r="S680" s="3"/>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5"/>
      <c r="AR680" s="1"/>
      <c r="AS680" s="1"/>
      <c r="AT680" s="1"/>
      <c r="AU680" s="1"/>
      <c r="AV680" s="1"/>
      <c r="AW680" s="1"/>
      <c r="AX680" s="1"/>
      <c r="AY680" s="1"/>
      <c r="AZ680" s="1"/>
      <c r="BA680" s="1"/>
    </row>
    <row r="681" spans="3:53" ht="14.25" hidden="1" customHeight="1">
      <c r="C681" s="1"/>
      <c r="D681" s="1"/>
      <c r="E681" s="1"/>
      <c r="F681" s="1"/>
      <c r="G681" s="1"/>
      <c r="H681" s="1"/>
      <c r="I681" s="1"/>
      <c r="J681" s="1"/>
      <c r="K681" s="1"/>
      <c r="L681" s="1"/>
      <c r="M681" s="1"/>
      <c r="N681" s="1"/>
      <c r="O681" s="1"/>
      <c r="P681" s="1"/>
      <c r="Q681" s="1"/>
      <c r="R681" s="1"/>
      <c r="S681" s="3"/>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5"/>
      <c r="AR681" s="1"/>
      <c r="AS681" s="1"/>
      <c r="AT681" s="1"/>
      <c r="AU681" s="1"/>
      <c r="AV681" s="1"/>
      <c r="AW681" s="1"/>
      <c r="AX681" s="1"/>
      <c r="AY681" s="1"/>
      <c r="AZ681" s="1"/>
      <c r="BA681" s="1"/>
    </row>
    <row r="682" spans="3:53" ht="14.25" hidden="1" customHeight="1">
      <c r="C682" s="1"/>
      <c r="D682" s="1"/>
      <c r="E682" s="1"/>
      <c r="F682" s="1"/>
      <c r="G682" s="1"/>
      <c r="H682" s="1"/>
      <c r="I682" s="1"/>
      <c r="J682" s="1"/>
      <c r="K682" s="1"/>
      <c r="L682" s="1"/>
      <c r="M682" s="1"/>
      <c r="N682" s="1"/>
      <c r="O682" s="1"/>
      <c r="P682" s="1"/>
      <c r="Q682" s="1"/>
      <c r="R682" s="1"/>
      <c r="S682" s="3"/>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5"/>
      <c r="AR682" s="1"/>
      <c r="AS682" s="1"/>
      <c r="AT682" s="1"/>
      <c r="AU682" s="1"/>
      <c r="AV682" s="1"/>
      <c r="AW682" s="1"/>
      <c r="AX682" s="1"/>
      <c r="AY682" s="1"/>
      <c r="AZ682" s="1"/>
      <c r="BA682" s="1"/>
    </row>
    <row r="683" spans="3:53" ht="14.25" hidden="1" customHeight="1">
      <c r="C683" s="1"/>
      <c r="D683" s="1"/>
      <c r="E683" s="1"/>
      <c r="F683" s="1"/>
      <c r="G683" s="1"/>
      <c r="H683" s="1"/>
      <c r="I683" s="1"/>
      <c r="J683" s="1"/>
      <c r="K683" s="1"/>
      <c r="L683" s="1"/>
      <c r="M683" s="1"/>
      <c r="N683" s="1"/>
      <c r="O683" s="1"/>
      <c r="P683" s="1"/>
      <c r="Q683" s="1"/>
      <c r="R683" s="1"/>
      <c r="S683" s="3"/>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5"/>
      <c r="AR683" s="1"/>
      <c r="AS683" s="1"/>
      <c r="AT683" s="1"/>
      <c r="AU683" s="1"/>
      <c r="AV683" s="1"/>
      <c r="AW683" s="1"/>
      <c r="AX683" s="1"/>
      <c r="AY683" s="1"/>
      <c r="AZ683" s="1"/>
      <c r="BA683" s="1"/>
    </row>
    <row r="684" spans="3:53" ht="14.25" hidden="1" customHeight="1">
      <c r="C684" s="1"/>
      <c r="D684" s="1"/>
      <c r="E684" s="1"/>
      <c r="F684" s="1"/>
      <c r="G684" s="1"/>
      <c r="H684" s="1"/>
      <c r="I684" s="1"/>
      <c r="J684" s="1"/>
      <c r="K684" s="1"/>
      <c r="L684" s="1"/>
      <c r="M684" s="1"/>
      <c r="N684" s="1"/>
      <c r="O684" s="1"/>
      <c r="P684" s="1"/>
      <c r="Q684" s="1"/>
      <c r="R684" s="1"/>
      <c r="S684" s="3"/>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5"/>
      <c r="AR684" s="1"/>
      <c r="AS684" s="1"/>
      <c r="AT684" s="1"/>
      <c r="AU684" s="1"/>
      <c r="AV684" s="1"/>
      <c r="AW684" s="1"/>
      <c r="AX684" s="1"/>
      <c r="AY684" s="1"/>
      <c r="AZ684" s="1"/>
      <c r="BA684" s="1"/>
    </row>
    <row r="685" spans="3:53" ht="14.25" hidden="1" customHeight="1">
      <c r="C685" s="1"/>
      <c r="D685" s="1"/>
      <c r="E685" s="1"/>
      <c r="F685" s="1"/>
      <c r="G685" s="1"/>
      <c r="H685" s="1"/>
      <c r="I685" s="1"/>
      <c r="J685" s="1"/>
      <c r="K685" s="1"/>
      <c r="L685" s="1"/>
      <c r="M685" s="1"/>
      <c r="N685" s="1"/>
      <c r="O685" s="1"/>
      <c r="P685" s="1"/>
      <c r="Q685" s="1"/>
      <c r="R685" s="1"/>
      <c r="S685" s="3"/>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5"/>
      <c r="AR685" s="1"/>
      <c r="AS685" s="1"/>
      <c r="AT685" s="1"/>
      <c r="AU685" s="1"/>
      <c r="AV685" s="1"/>
      <c r="AW685" s="1"/>
      <c r="AX685" s="1"/>
      <c r="AY685" s="1"/>
      <c r="AZ685" s="1"/>
      <c r="BA685" s="1"/>
    </row>
    <row r="686" spans="3:53" ht="14.25" hidden="1" customHeight="1">
      <c r="C686" s="1"/>
      <c r="D686" s="1"/>
      <c r="E686" s="1"/>
      <c r="F686" s="1"/>
      <c r="G686" s="1"/>
      <c r="H686" s="1"/>
      <c r="I686" s="1"/>
      <c r="J686" s="1"/>
      <c r="K686" s="1"/>
      <c r="L686" s="1"/>
      <c r="M686" s="1"/>
      <c r="N686" s="1"/>
      <c r="O686" s="1"/>
      <c r="P686" s="1"/>
      <c r="Q686" s="1"/>
      <c r="R686" s="1"/>
      <c r="S686" s="3"/>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5"/>
      <c r="AR686" s="1"/>
      <c r="AS686" s="1"/>
      <c r="AT686" s="1"/>
      <c r="AU686" s="1"/>
      <c r="AV686" s="1"/>
      <c r="AW686" s="1"/>
      <c r="AX686" s="1"/>
      <c r="AY686" s="1"/>
      <c r="AZ686" s="1"/>
      <c r="BA686" s="1"/>
    </row>
    <row r="687" spans="3:53" ht="14.25" hidden="1" customHeight="1">
      <c r="C687" s="1"/>
      <c r="D687" s="1"/>
      <c r="E687" s="1"/>
      <c r="F687" s="1"/>
      <c r="G687" s="1"/>
      <c r="H687" s="1"/>
      <c r="I687" s="1"/>
      <c r="J687" s="1"/>
      <c r="K687" s="1"/>
      <c r="L687" s="1"/>
      <c r="M687" s="1"/>
      <c r="N687" s="1"/>
      <c r="O687" s="1"/>
      <c r="P687" s="1"/>
      <c r="Q687" s="1"/>
      <c r="R687" s="1"/>
      <c r="S687" s="3"/>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5"/>
      <c r="AR687" s="1"/>
      <c r="AS687" s="1"/>
      <c r="AT687" s="1"/>
      <c r="AU687" s="1"/>
      <c r="AV687" s="1"/>
      <c r="AW687" s="1"/>
      <c r="AX687" s="1"/>
      <c r="AY687" s="1"/>
      <c r="AZ687" s="1"/>
      <c r="BA687" s="1"/>
    </row>
    <row r="688" spans="3:53" ht="14.25" hidden="1" customHeight="1">
      <c r="C688" s="1"/>
      <c r="D688" s="1"/>
      <c r="E688" s="1"/>
      <c r="F688" s="1"/>
      <c r="G688" s="1"/>
      <c r="H688" s="1"/>
      <c r="I688" s="1"/>
      <c r="J688" s="1"/>
      <c r="K688" s="1"/>
      <c r="L688" s="1"/>
      <c r="M688" s="1"/>
      <c r="N688" s="1"/>
      <c r="O688" s="1"/>
      <c r="P688" s="1"/>
      <c r="Q688" s="1"/>
      <c r="R688" s="1"/>
      <c r="S688" s="3"/>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5"/>
      <c r="AR688" s="1"/>
      <c r="AS688" s="1"/>
      <c r="AT688" s="1"/>
      <c r="AU688" s="1"/>
      <c r="AV688" s="1"/>
      <c r="AW688" s="1"/>
      <c r="AX688" s="1"/>
      <c r="AY688" s="1"/>
      <c r="AZ688" s="1"/>
      <c r="BA688" s="1"/>
    </row>
    <row r="689" spans="3:53" ht="14.25" hidden="1" customHeight="1">
      <c r="C689" s="1"/>
      <c r="D689" s="1"/>
      <c r="E689" s="1"/>
      <c r="F689" s="1"/>
      <c r="G689" s="1"/>
      <c r="H689" s="1"/>
      <c r="I689" s="1"/>
      <c r="J689" s="1"/>
      <c r="K689" s="1"/>
      <c r="L689" s="1"/>
      <c r="M689" s="1"/>
      <c r="N689" s="1"/>
      <c r="O689" s="1"/>
      <c r="P689" s="1"/>
      <c r="Q689" s="1"/>
      <c r="R689" s="1"/>
      <c r="S689" s="3"/>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5"/>
      <c r="AR689" s="1"/>
      <c r="AS689" s="1"/>
      <c r="AT689" s="1"/>
      <c r="AU689" s="1"/>
      <c r="AV689" s="1"/>
      <c r="AW689" s="1"/>
      <c r="AX689" s="1"/>
      <c r="AY689" s="1"/>
      <c r="AZ689" s="1"/>
      <c r="BA689" s="1"/>
    </row>
    <row r="690" spans="3:53" ht="14.25" hidden="1" customHeight="1">
      <c r="C690" s="1"/>
      <c r="D690" s="1"/>
      <c r="E690" s="1"/>
      <c r="F690" s="1"/>
      <c r="G690" s="1"/>
      <c r="H690" s="1"/>
      <c r="I690" s="1"/>
      <c r="J690" s="1"/>
      <c r="K690" s="1"/>
      <c r="L690" s="1"/>
      <c r="M690" s="1"/>
      <c r="N690" s="1"/>
      <c r="O690" s="1"/>
      <c r="P690" s="1"/>
      <c r="Q690" s="1"/>
      <c r="R690" s="1"/>
      <c r="S690" s="3"/>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5"/>
      <c r="AR690" s="1"/>
      <c r="AS690" s="1"/>
      <c r="AT690" s="1"/>
      <c r="AU690" s="1"/>
      <c r="AV690" s="1"/>
      <c r="AW690" s="1"/>
      <c r="AX690" s="1"/>
      <c r="AY690" s="1"/>
      <c r="AZ690" s="1"/>
      <c r="BA690" s="1"/>
    </row>
    <row r="691" spans="3:53" ht="14.25" hidden="1" customHeight="1">
      <c r="C691" s="1"/>
      <c r="D691" s="1"/>
      <c r="E691" s="1"/>
      <c r="F691" s="1"/>
      <c r="G691" s="1"/>
      <c r="H691" s="1"/>
      <c r="I691" s="1"/>
      <c r="J691" s="1"/>
      <c r="K691" s="1"/>
      <c r="L691" s="1"/>
      <c r="M691" s="1"/>
      <c r="N691" s="1"/>
      <c r="O691" s="1"/>
      <c r="P691" s="1"/>
      <c r="Q691" s="1"/>
      <c r="R691" s="1"/>
      <c r="S691" s="3"/>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5"/>
      <c r="AR691" s="1"/>
      <c r="AS691" s="1"/>
      <c r="AT691" s="1"/>
      <c r="AU691" s="1"/>
      <c r="AV691" s="1"/>
      <c r="AW691" s="1"/>
      <c r="AX691" s="1"/>
      <c r="AY691" s="1"/>
      <c r="AZ691" s="1"/>
      <c r="BA691" s="1"/>
    </row>
    <row r="692" spans="3:53" ht="14.25" hidden="1" customHeight="1">
      <c r="C692" s="1"/>
      <c r="D692" s="1"/>
      <c r="E692" s="1"/>
      <c r="F692" s="1"/>
      <c r="G692" s="1"/>
      <c r="H692" s="1"/>
      <c r="I692" s="1"/>
      <c r="J692" s="1"/>
      <c r="K692" s="1"/>
      <c r="L692" s="1"/>
      <c r="M692" s="1"/>
      <c r="N692" s="1"/>
      <c r="O692" s="1"/>
      <c r="P692" s="1"/>
      <c r="Q692" s="1"/>
      <c r="R692" s="1"/>
      <c r="S692" s="3"/>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5"/>
      <c r="AR692" s="1"/>
      <c r="AS692" s="1"/>
      <c r="AT692" s="1"/>
      <c r="AU692" s="1"/>
      <c r="AV692" s="1"/>
      <c r="AW692" s="1"/>
      <c r="AX692" s="1"/>
      <c r="AY692" s="1"/>
      <c r="AZ692" s="1"/>
      <c r="BA692" s="1"/>
    </row>
    <row r="693" spans="3:53" ht="14.25" hidden="1" customHeight="1">
      <c r="C693" s="1"/>
      <c r="D693" s="1"/>
      <c r="E693" s="1"/>
      <c r="F693" s="1"/>
      <c r="G693" s="1"/>
      <c r="H693" s="1"/>
      <c r="I693" s="1"/>
      <c r="J693" s="1"/>
      <c r="K693" s="1"/>
      <c r="L693" s="1"/>
      <c r="M693" s="1"/>
      <c r="N693" s="1"/>
      <c r="O693" s="1"/>
      <c r="P693" s="1"/>
      <c r="Q693" s="1"/>
      <c r="R693" s="1"/>
      <c r="S693" s="3"/>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5"/>
      <c r="AR693" s="1"/>
      <c r="AS693" s="1"/>
      <c r="AT693" s="1"/>
      <c r="AU693" s="1"/>
      <c r="AV693" s="1"/>
      <c r="AW693" s="1"/>
      <c r="AX693" s="1"/>
      <c r="AY693" s="1"/>
      <c r="AZ693" s="1"/>
      <c r="BA693" s="1"/>
    </row>
    <row r="694" spans="3:53" ht="14.25" hidden="1" customHeight="1">
      <c r="C694" s="1"/>
      <c r="D694" s="1"/>
      <c r="E694" s="1"/>
      <c r="F694" s="1"/>
      <c r="G694" s="1"/>
      <c r="H694" s="1"/>
      <c r="I694" s="1"/>
      <c r="J694" s="1"/>
      <c r="K694" s="1"/>
      <c r="L694" s="1"/>
      <c r="M694" s="1"/>
      <c r="N694" s="1"/>
      <c r="O694" s="1"/>
      <c r="P694" s="1"/>
      <c r="Q694" s="1"/>
      <c r="R694" s="1"/>
      <c r="S694" s="3"/>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5"/>
      <c r="AR694" s="1"/>
      <c r="AS694" s="1"/>
      <c r="AT694" s="1"/>
      <c r="AU694" s="1"/>
      <c r="AV694" s="1"/>
      <c r="AW694" s="1"/>
      <c r="AX694" s="1"/>
      <c r="AY694" s="1"/>
      <c r="AZ694" s="1"/>
      <c r="BA694" s="1"/>
    </row>
    <row r="695" spans="3:53" ht="14.25" hidden="1" customHeight="1">
      <c r="C695" s="1"/>
      <c r="D695" s="1"/>
      <c r="E695" s="1"/>
      <c r="F695" s="1"/>
      <c r="G695" s="1"/>
      <c r="H695" s="1"/>
      <c r="I695" s="1"/>
      <c r="J695" s="1"/>
      <c r="K695" s="1"/>
      <c r="L695" s="1"/>
      <c r="M695" s="1"/>
      <c r="N695" s="1"/>
      <c r="O695" s="1"/>
      <c r="P695" s="1"/>
      <c r="Q695" s="1"/>
      <c r="R695" s="1"/>
      <c r="S695" s="3"/>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5"/>
      <c r="AR695" s="1"/>
      <c r="AS695" s="1"/>
      <c r="AT695" s="1"/>
      <c r="AU695" s="1"/>
      <c r="AV695" s="1"/>
      <c r="AW695" s="1"/>
      <c r="AX695" s="1"/>
      <c r="AY695" s="1"/>
      <c r="AZ695" s="1"/>
      <c r="BA695" s="1"/>
    </row>
    <row r="696" spans="3:53" ht="14.25" hidden="1" customHeight="1">
      <c r="C696" s="1"/>
      <c r="D696" s="1"/>
      <c r="E696" s="1"/>
      <c r="F696" s="1"/>
      <c r="G696" s="1"/>
      <c r="H696" s="1"/>
      <c r="I696" s="1"/>
      <c r="J696" s="1"/>
      <c r="K696" s="1"/>
      <c r="L696" s="1"/>
      <c r="M696" s="1"/>
      <c r="N696" s="1"/>
      <c r="O696" s="1"/>
      <c r="P696" s="1"/>
      <c r="Q696" s="1"/>
      <c r="R696" s="1"/>
      <c r="S696" s="3"/>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5"/>
      <c r="AR696" s="1"/>
      <c r="AS696" s="1"/>
      <c r="AT696" s="1"/>
      <c r="AU696" s="1"/>
      <c r="AV696" s="1"/>
      <c r="AW696" s="1"/>
      <c r="AX696" s="1"/>
      <c r="AY696" s="1"/>
      <c r="AZ696" s="1"/>
      <c r="BA696" s="1"/>
    </row>
    <row r="697" spans="3:53" ht="14.25" hidden="1" customHeight="1">
      <c r="C697" s="1"/>
      <c r="D697" s="1"/>
      <c r="E697" s="1"/>
      <c r="F697" s="1"/>
      <c r="G697" s="1"/>
      <c r="H697" s="1"/>
      <c r="I697" s="1"/>
      <c r="J697" s="1"/>
      <c r="K697" s="1"/>
      <c r="L697" s="1"/>
      <c r="M697" s="1"/>
      <c r="N697" s="1"/>
      <c r="O697" s="1"/>
      <c r="P697" s="1"/>
      <c r="Q697" s="1"/>
      <c r="R697" s="1"/>
      <c r="S697" s="3"/>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5"/>
      <c r="AR697" s="1"/>
      <c r="AS697" s="1"/>
      <c r="AT697" s="1"/>
      <c r="AU697" s="1"/>
      <c r="AV697" s="1"/>
      <c r="AW697" s="1"/>
      <c r="AX697" s="1"/>
      <c r="AY697" s="1"/>
      <c r="AZ697" s="1"/>
      <c r="BA697" s="1"/>
    </row>
    <row r="698" spans="3:53" ht="14.25" hidden="1" customHeight="1">
      <c r="C698" s="1"/>
      <c r="D698" s="1"/>
      <c r="E698" s="1"/>
      <c r="F698" s="1"/>
      <c r="G698" s="1"/>
      <c r="H698" s="1"/>
      <c r="I698" s="1"/>
      <c r="J698" s="1"/>
      <c r="K698" s="1"/>
      <c r="L698" s="1"/>
      <c r="M698" s="1"/>
      <c r="N698" s="1"/>
      <c r="O698" s="1"/>
      <c r="P698" s="1"/>
      <c r="Q698" s="1"/>
      <c r="R698" s="1"/>
      <c r="S698" s="3"/>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5"/>
      <c r="AR698" s="1"/>
      <c r="AS698" s="1"/>
      <c r="AT698" s="1"/>
      <c r="AU698" s="1"/>
      <c r="AV698" s="1"/>
      <c r="AW698" s="1"/>
      <c r="AX698" s="1"/>
      <c r="AY698" s="1"/>
      <c r="AZ698" s="1"/>
      <c r="BA698" s="1"/>
    </row>
    <row r="699" spans="3:53" ht="14.25" hidden="1" customHeight="1">
      <c r="C699" s="1"/>
      <c r="D699" s="1"/>
      <c r="E699" s="1"/>
      <c r="F699" s="1"/>
      <c r="G699" s="1"/>
      <c r="H699" s="1"/>
      <c r="I699" s="1"/>
      <c r="J699" s="1"/>
      <c r="K699" s="1"/>
      <c r="L699" s="1"/>
      <c r="M699" s="1"/>
      <c r="N699" s="1"/>
      <c r="O699" s="1"/>
      <c r="P699" s="1"/>
      <c r="Q699" s="1"/>
      <c r="R699" s="1"/>
      <c r="S699" s="3"/>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5"/>
      <c r="AR699" s="1"/>
      <c r="AS699" s="1"/>
      <c r="AT699" s="1"/>
      <c r="AU699" s="1"/>
      <c r="AV699" s="1"/>
      <c r="AW699" s="1"/>
      <c r="AX699" s="1"/>
      <c r="AY699" s="1"/>
      <c r="AZ699" s="1"/>
      <c r="BA699" s="1"/>
    </row>
    <row r="700" spans="3:53" ht="14.25" hidden="1" customHeight="1">
      <c r="C700" s="1"/>
      <c r="D700" s="1"/>
      <c r="E700" s="1"/>
      <c r="F700" s="1"/>
      <c r="G700" s="1"/>
      <c r="H700" s="1"/>
      <c r="I700" s="1"/>
      <c r="J700" s="1"/>
      <c r="K700" s="1"/>
      <c r="L700" s="1"/>
      <c r="M700" s="1"/>
      <c r="N700" s="1"/>
      <c r="O700" s="1"/>
      <c r="P700" s="1"/>
      <c r="Q700" s="1"/>
      <c r="R700" s="1"/>
      <c r="S700" s="3"/>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5"/>
      <c r="AR700" s="1"/>
      <c r="AS700" s="1"/>
      <c r="AT700" s="1"/>
      <c r="AU700" s="1"/>
      <c r="AV700" s="1"/>
      <c r="AW700" s="1"/>
      <c r="AX700" s="1"/>
      <c r="AY700" s="1"/>
      <c r="AZ700" s="1"/>
      <c r="BA700" s="1"/>
    </row>
    <row r="701" spans="3:53" ht="14.25" hidden="1" customHeight="1">
      <c r="C701" s="1"/>
      <c r="D701" s="1"/>
      <c r="E701" s="1"/>
      <c r="F701" s="1"/>
      <c r="G701" s="1"/>
      <c r="H701" s="1"/>
      <c r="I701" s="1"/>
      <c r="J701" s="1"/>
      <c r="K701" s="1"/>
      <c r="L701" s="1"/>
      <c r="M701" s="1"/>
      <c r="N701" s="1"/>
      <c r="O701" s="1"/>
      <c r="P701" s="1"/>
      <c r="Q701" s="1"/>
      <c r="R701" s="1"/>
      <c r="S701" s="3"/>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5"/>
      <c r="AR701" s="1"/>
      <c r="AS701" s="1"/>
      <c r="AT701" s="1"/>
      <c r="AU701" s="1"/>
      <c r="AV701" s="1"/>
      <c r="AW701" s="1"/>
      <c r="AX701" s="1"/>
      <c r="AY701" s="1"/>
      <c r="AZ701" s="1"/>
      <c r="BA701" s="1"/>
    </row>
    <row r="702" spans="3:53" ht="14.25" hidden="1" customHeight="1">
      <c r="C702" s="1"/>
      <c r="D702" s="1"/>
      <c r="E702" s="1"/>
      <c r="F702" s="1"/>
      <c r="G702" s="1"/>
      <c r="H702" s="1"/>
      <c r="I702" s="1"/>
      <c r="J702" s="1"/>
      <c r="K702" s="1"/>
      <c r="L702" s="1"/>
      <c r="M702" s="1"/>
      <c r="N702" s="1"/>
      <c r="O702" s="1"/>
      <c r="P702" s="1"/>
      <c r="Q702" s="1"/>
      <c r="R702" s="1"/>
      <c r="S702" s="3"/>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5"/>
      <c r="AR702" s="1"/>
      <c r="AS702" s="1"/>
      <c r="AT702" s="1"/>
      <c r="AU702" s="1"/>
      <c r="AV702" s="1"/>
      <c r="AW702" s="1"/>
      <c r="AX702" s="1"/>
      <c r="AY702" s="1"/>
      <c r="AZ702" s="1"/>
      <c r="BA702" s="1"/>
    </row>
    <row r="703" spans="3:53" ht="14.25" hidden="1" customHeight="1">
      <c r="C703" s="1"/>
      <c r="D703" s="1"/>
      <c r="E703" s="1"/>
      <c r="F703" s="1"/>
      <c r="G703" s="1"/>
      <c r="H703" s="1"/>
      <c r="I703" s="1"/>
      <c r="J703" s="1"/>
      <c r="K703" s="1"/>
      <c r="L703" s="1"/>
      <c r="M703" s="1"/>
      <c r="N703" s="1"/>
      <c r="O703" s="1"/>
      <c r="P703" s="1"/>
      <c r="Q703" s="1"/>
      <c r="R703" s="1"/>
      <c r="S703" s="3"/>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5"/>
      <c r="AR703" s="1"/>
      <c r="AS703" s="1"/>
      <c r="AT703" s="1"/>
      <c r="AU703" s="1"/>
      <c r="AV703" s="1"/>
      <c r="AW703" s="1"/>
      <c r="AX703" s="1"/>
      <c r="AY703" s="1"/>
      <c r="AZ703" s="1"/>
      <c r="BA703" s="1"/>
    </row>
    <row r="704" spans="3:53" ht="14.25" hidden="1" customHeight="1">
      <c r="C704" s="1"/>
      <c r="D704" s="1"/>
      <c r="E704" s="1"/>
      <c r="F704" s="1"/>
      <c r="G704" s="1"/>
      <c r="H704" s="1"/>
      <c r="I704" s="1"/>
      <c r="J704" s="1"/>
      <c r="K704" s="1"/>
      <c r="L704" s="1"/>
      <c r="M704" s="1"/>
      <c r="N704" s="1"/>
      <c r="O704" s="1"/>
      <c r="P704" s="1"/>
      <c r="Q704" s="1"/>
      <c r="R704" s="1"/>
      <c r="S704" s="3"/>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5"/>
      <c r="AR704" s="1"/>
      <c r="AS704" s="1"/>
      <c r="AT704" s="1"/>
      <c r="AU704" s="1"/>
      <c r="AV704" s="1"/>
      <c r="AW704" s="1"/>
      <c r="AX704" s="1"/>
      <c r="AY704" s="1"/>
      <c r="AZ704" s="1"/>
      <c r="BA704" s="1"/>
    </row>
    <row r="705" spans="3:53" ht="14.25" hidden="1" customHeight="1">
      <c r="C705" s="1"/>
      <c r="D705" s="1"/>
      <c r="E705" s="1"/>
      <c r="F705" s="1"/>
      <c r="G705" s="1"/>
      <c r="H705" s="1"/>
      <c r="I705" s="1"/>
      <c r="J705" s="1"/>
      <c r="K705" s="1"/>
      <c r="L705" s="1"/>
      <c r="M705" s="1"/>
      <c r="N705" s="1"/>
      <c r="O705" s="1"/>
      <c r="P705" s="1"/>
      <c r="Q705" s="1"/>
      <c r="R705" s="1"/>
      <c r="S705" s="3"/>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5"/>
      <c r="AR705" s="1"/>
      <c r="AS705" s="1"/>
      <c r="AT705" s="1"/>
      <c r="AU705" s="1"/>
      <c r="AV705" s="1"/>
      <c r="AW705" s="1"/>
      <c r="AX705" s="1"/>
      <c r="AY705" s="1"/>
      <c r="AZ705" s="1"/>
      <c r="BA705" s="1"/>
    </row>
    <row r="706" spans="3:53" ht="14.25" hidden="1" customHeight="1">
      <c r="C706" s="1"/>
      <c r="D706" s="1"/>
      <c r="E706" s="1"/>
      <c r="F706" s="1"/>
      <c r="G706" s="1"/>
      <c r="H706" s="1"/>
      <c r="I706" s="1"/>
      <c r="J706" s="1"/>
      <c r="K706" s="1"/>
      <c r="L706" s="1"/>
      <c r="M706" s="1"/>
      <c r="N706" s="1"/>
      <c r="O706" s="1"/>
      <c r="P706" s="1"/>
      <c r="Q706" s="1"/>
      <c r="R706" s="1"/>
      <c r="S706" s="3"/>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5"/>
      <c r="AR706" s="1"/>
      <c r="AS706" s="1"/>
      <c r="AT706" s="1"/>
      <c r="AU706" s="1"/>
      <c r="AV706" s="1"/>
      <c r="AW706" s="1"/>
      <c r="AX706" s="1"/>
      <c r="AY706" s="1"/>
      <c r="AZ706" s="1"/>
      <c r="BA706" s="1"/>
    </row>
    <row r="707" spans="3:53" ht="14.25" hidden="1" customHeight="1">
      <c r="C707" s="1"/>
      <c r="D707" s="1"/>
      <c r="E707" s="1"/>
      <c r="F707" s="1"/>
      <c r="G707" s="1"/>
      <c r="H707" s="1"/>
      <c r="I707" s="1"/>
      <c r="J707" s="1"/>
      <c r="K707" s="1"/>
      <c r="L707" s="1"/>
      <c r="M707" s="1"/>
      <c r="N707" s="1"/>
      <c r="O707" s="1"/>
      <c r="P707" s="1"/>
      <c r="Q707" s="1"/>
      <c r="R707" s="1"/>
      <c r="S707" s="3"/>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5"/>
      <c r="AR707" s="1"/>
      <c r="AS707" s="1"/>
      <c r="AT707" s="1"/>
      <c r="AU707" s="1"/>
      <c r="AV707" s="1"/>
      <c r="AW707" s="1"/>
      <c r="AX707" s="1"/>
      <c r="AY707" s="1"/>
      <c r="AZ707" s="1"/>
      <c r="BA707" s="1"/>
    </row>
    <row r="708" spans="3:53" ht="14.25" hidden="1" customHeight="1">
      <c r="C708" s="1"/>
      <c r="D708" s="1"/>
      <c r="E708" s="1"/>
      <c r="F708" s="1"/>
      <c r="G708" s="1"/>
      <c r="H708" s="1"/>
      <c r="I708" s="1"/>
      <c r="J708" s="1"/>
      <c r="K708" s="1"/>
      <c r="L708" s="1"/>
      <c r="M708" s="1"/>
      <c r="N708" s="1"/>
      <c r="O708" s="1"/>
      <c r="P708" s="1"/>
      <c r="Q708" s="1"/>
      <c r="R708" s="1"/>
      <c r="S708" s="3"/>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5"/>
      <c r="AR708" s="1"/>
      <c r="AS708" s="1"/>
      <c r="AT708" s="1"/>
      <c r="AU708" s="1"/>
      <c r="AV708" s="1"/>
      <c r="AW708" s="1"/>
      <c r="AX708" s="1"/>
      <c r="AY708" s="1"/>
      <c r="AZ708" s="1"/>
      <c r="BA708" s="1"/>
    </row>
    <row r="709" spans="3:53" ht="14.25" hidden="1" customHeight="1">
      <c r="C709" s="1"/>
      <c r="D709" s="1"/>
      <c r="E709" s="1"/>
      <c r="F709" s="1"/>
      <c r="G709" s="1"/>
      <c r="H709" s="1"/>
      <c r="I709" s="1"/>
      <c r="J709" s="1"/>
      <c r="K709" s="1"/>
      <c r="L709" s="1"/>
      <c r="M709" s="1"/>
      <c r="N709" s="1"/>
      <c r="O709" s="1"/>
      <c r="P709" s="1"/>
      <c r="Q709" s="1"/>
      <c r="R709" s="1"/>
      <c r="S709" s="3"/>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5"/>
      <c r="AR709" s="1"/>
      <c r="AS709" s="1"/>
      <c r="AT709" s="1"/>
      <c r="AU709" s="1"/>
      <c r="AV709" s="1"/>
      <c r="AW709" s="1"/>
      <c r="AX709" s="1"/>
      <c r="AY709" s="1"/>
      <c r="AZ709" s="1"/>
      <c r="BA709" s="1"/>
    </row>
    <row r="710" spans="3:53" ht="14.25" hidden="1" customHeight="1">
      <c r="C710" s="1"/>
      <c r="D710" s="1"/>
      <c r="E710" s="1"/>
      <c r="F710" s="1"/>
      <c r="G710" s="1"/>
      <c r="H710" s="1"/>
      <c r="I710" s="1"/>
      <c r="J710" s="1"/>
      <c r="K710" s="1"/>
      <c r="L710" s="1"/>
      <c r="M710" s="1"/>
      <c r="N710" s="1"/>
      <c r="O710" s="1"/>
      <c r="P710" s="1"/>
      <c r="Q710" s="1"/>
      <c r="R710" s="1"/>
      <c r="S710" s="3"/>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5"/>
      <c r="AR710" s="1"/>
      <c r="AS710" s="1"/>
      <c r="AT710" s="1"/>
      <c r="AU710" s="1"/>
      <c r="AV710" s="1"/>
      <c r="AW710" s="1"/>
      <c r="AX710" s="1"/>
      <c r="AY710" s="1"/>
      <c r="AZ710" s="1"/>
      <c r="BA710" s="1"/>
    </row>
    <row r="711" spans="3:53" ht="14.25" hidden="1" customHeight="1">
      <c r="C711" s="1"/>
      <c r="D711" s="1"/>
      <c r="E711" s="1"/>
      <c r="F711" s="1"/>
      <c r="G711" s="1"/>
      <c r="H711" s="1"/>
      <c r="I711" s="1"/>
      <c r="J711" s="1"/>
      <c r="K711" s="1"/>
      <c r="L711" s="1"/>
      <c r="M711" s="1"/>
      <c r="N711" s="1"/>
      <c r="O711" s="1"/>
      <c r="P711" s="1"/>
      <c r="Q711" s="1"/>
      <c r="R711" s="1"/>
      <c r="S711" s="3"/>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5"/>
      <c r="AR711" s="1"/>
      <c r="AS711" s="1"/>
      <c r="AT711" s="1"/>
      <c r="AU711" s="1"/>
      <c r="AV711" s="1"/>
      <c r="AW711" s="1"/>
      <c r="AX711" s="1"/>
      <c r="AY711" s="1"/>
      <c r="AZ711" s="1"/>
      <c r="BA711" s="1"/>
    </row>
    <row r="712" spans="3:53" ht="14.25" hidden="1" customHeight="1">
      <c r="C712" s="1"/>
      <c r="D712" s="1"/>
      <c r="E712" s="1"/>
      <c r="F712" s="1"/>
      <c r="G712" s="1"/>
      <c r="H712" s="1"/>
      <c r="I712" s="1"/>
      <c r="J712" s="1"/>
      <c r="K712" s="1"/>
      <c r="L712" s="1"/>
      <c r="M712" s="1"/>
      <c r="N712" s="1"/>
      <c r="O712" s="1"/>
      <c r="P712" s="1"/>
      <c r="Q712" s="1"/>
      <c r="R712" s="1"/>
      <c r="S712" s="3"/>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5"/>
      <c r="AR712" s="1"/>
      <c r="AS712" s="1"/>
      <c r="AT712" s="1"/>
      <c r="AU712" s="1"/>
      <c r="AV712" s="1"/>
      <c r="AW712" s="1"/>
      <c r="AX712" s="1"/>
      <c r="AY712" s="1"/>
      <c r="AZ712" s="1"/>
      <c r="BA712" s="1"/>
    </row>
    <row r="713" spans="3:53" ht="14.25" hidden="1" customHeight="1">
      <c r="C713" s="1"/>
      <c r="D713" s="1"/>
      <c r="E713" s="1"/>
      <c r="F713" s="1"/>
      <c r="G713" s="1"/>
      <c r="H713" s="1"/>
      <c r="I713" s="1"/>
      <c r="J713" s="1"/>
      <c r="K713" s="1"/>
      <c r="L713" s="1"/>
      <c r="M713" s="1"/>
      <c r="N713" s="1"/>
      <c r="O713" s="1"/>
      <c r="P713" s="1"/>
      <c r="Q713" s="1"/>
      <c r="R713" s="1"/>
      <c r="S713" s="3"/>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5"/>
      <c r="AR713" s="1"/>
      <c r="AS713" s="1"/>
      <c r="AT713" s="1"/>
      <c r="AU713" s="1"/>
      <c r="AV713" s="1"/>
      <c r="AW713" s="1"/>
      <c r="AX713" s="1"/>
      <c r="AY713" s="1"/>
      <c r="AZ713" s="1"/>
      <c r="BA713" s="1"/>
    </row>
    <row r="714" spans="3:53" ht="14.25" hidden="1" customHeight="1">
      <c r="C714" s="1"/>
      <c r="D714" s="1"/>
      <c r="E714" s="1"/>
      <c r="F714" s="1"/>
      <c r="G714" s="1"/>
      <c r="H714" s="1"/>
      <c r="I714" s="1"/>
      <c r="J714" s="1"/>
      <c r="K714" s="1"/>
      <c r="L714" s="1"/>
      <c r="M714" s="1"/>
      <c r="N714" s="1"/>
      <c r="O714" s="1"/>
      <c r="P714" s="1"/>
      <c r="Q714" s="1"/>
      <c r="R714" s="1"/>
      <c r="S714" s="3"/>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5"/>
      <c r="AR714" s="1"/>
      <c r="AS714" s="1"/>
      <c r="AT714" s="1"/>
      <c r="AU714" s="1"/>
      <c r="AV714" s="1"/>
      <c r="AW714" s="1"/>
      <c r="AX714" s="1"/>
      <c r="AY714" s="1"/>
      <c r="AZ714" s="1"/>
      <c r="BA714" s="1"/>
    </row>
    <row r="715" spans="3:53" ht="14.25" hidden="1" customHeight="1">
      <c r="C715" s="1"/>
      <c r="D715" s="1"/>
      <c r="E715" s="1"/>
      <c r="F715" s="1"/>
      <c r="G715" s="1"/>
      <c r="H715" s="1"/>
      <c r="I715" s="1"/>
      <c r="J715" s="1"/>
      <c r="K715" s="1"/>
      <c r="L715" s="1"/>
      <c r="M715" s="1"/>
      <c r="N715" s="1"/>
      <c r="O715" s="1"/>
      <c r="P715" s="1"/>
      <c r="Q715" s="1"/>
      <c r="R715" s="1"/>
      <c r="S715" s="3"/>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5"/>
      <c r="AR715" s="1"/>
      <c r="AS715" s="1"/>
      <c r="AT715" s="1"/>
      <c r="AU715" s="1"/>
      <c r="AV715" s="1"/>
      <c r="AW715" s="1"/>
      <c r="AX715" s="1"/>
      <c r="AY715" s="1"/>
      <c r="AZ715" s="1"/>
      <c r="BA715" s="1"/>
    </row>
    <row r="716" spans="3:53" ht="14.25" hidden="1" customHeight="1">
      <c r="C716" s="1"/>
      <c r="D716" s="1"/>
      <c r="E716" s="1"/>
      <c r="F716" s="1"/>
      <c r="G716" s="1"/>
      <c r="H716" s="1"/>
      <c r="I716" s="1"/>
      <c r="J716" s="1"/>
      <c r="K716" s="1"/>
      <c r="L716" s="1"/>
      <c r="M716" s="1"/>
      <c r="N716" s="1"/>
      <c r="O716" s="1"/>
      <c r="P716" s="1"/>
      <c r="Q716" s="1"/>
      <c r="R716" s="1"/>
      <c r="S716" s="3"/>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5"/>
      <c r="AR716" s="1"/>
      <c r="AS716" s="1"/>
      <c r="AT716" s="1"/>
      <c r="AU716" s="1"/>
      <c r="AV716" s="1"/>
      <c r="AW716" s="1"/>
      <c r="AX716" s="1"/>
      <c r="AY716" s="1"/>
      <c r="AZ716" s="1"/>
      <c r="BA716" s="1"/>
    </row>
    <row r="717" spans="3:53" ht="14.25" hidden="1" customHeight="1">
      <c r="C717" s="1"/>
      <c r="D717" s="1"/>
      <c r="E717" s="1"/>
      <c r="F717" s="1"/>
      <c r="G717" s="1"/>
      <c r="H717" s="1"/>
      <c r="I717" s="1"/>
      <c r="J717" s="1"/>
      <c r="K717" s="1"/>
      <c r="L717" s="1"/>
      <c r="M717" s="1"/>
      <c r="N717" s="1"/>
      <c r="O717" s="1"/>
      <c r="P717" s="1"/>
      <c r="Q717" s="1"/>
      <c r="R717" s="1"/>
      <c r="S717" s="3"/>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5"/>
      <c r="AR717" s="1"/>
      <c r="AS717" s="1"/>
      <c r="AT717" s="1"/>
      <c r="AU717" s="1"/>
      <c r="AV717" s="1"/>
      <c r="AW717" s="1"/>
      <c r="AX717" s="1"/>
      <c r="AY717" s="1"/>
      <c r="AZ717" s="1"/>
      <c r="BA717" s="1"/>
    </row>
    <row r="718" spans="3:53" ht="14.25" hidden="1" customHeight="1">
      <c r="C718" s="1"/>
      <c r="D718" s="1"/>
      <c r="E718" s="1"/>
      <c r="F718" s="1"/>
      <c r="G718" s="1"/>
      <c r="H718" s="1"/>
      <c r="I718" s="1"/>
      <c r="J718" s="1"/>
      <c r="K718" s="1"/>
      <c r="L718" s="1"/>
      <c r="M718" s="1"/>
      <c r="N718" s="1"/>
      <c r="O718" s="1"/>
      <c r="P718" s="1"/>
      <c r="Q718" s="1"/>
      <c r="R718" s="1"/>
      <c r="S718" s="3"/>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5"/>
      <c r="AR718" s="1"/>
      <c r="AS718" s="1"/>
      <c r="AT718" s="1"/>
      <c r="AU718" s="1"/>
      <c r="AV718" s="1"/>
      <c r="AW718" s="1"/>
      <c r="AX718" s="1"/>
      <c r="AY718" s="1"/>
      <c r="AZ718" s="1"/>
      <c r="BA718" s="1"/>
    </row>
    <row r="719" spans="3:53" ht="14.25" hidden="1" customHeight="1">
      <c r="C719" s="1"/>
      <c r="D719" s="1"/>
      <c r="E719" s="1"/>
      <c r="F719" s="1"/>
      <c r="G719" s="1"/>
      <c r="H719" s="1"/>
      <c r="I719" s="1"/>
      <c r="J719" s="1"/>
      <c r="K719" s="1"/>
      <c r="L719" s="1"/>
      <c r="M719" s="1"/>
      <c r="N719" s="1"/>
      <c r="O719" s="1"/>
      <c r="P719" s="1"/>
      <c r="Q719" s="1"/>
      <c r="R719" s="1"/>
      <c r="S719" s="3"/>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5"/>
      <c r="AR719" s="1"/>
      <c r="AS719" s="1"/>
      <c r="AT719" s="1"/>
      <c r="AU719" s="1"/>
      <c r="AV719" s="1"/>
      <c r="AW719" s="1"/>
      <c r="AX719" s="1"/>
      <c r="AY719" s="1"/>
      <c r="AZ719" s="1"/>
      <c r="BA719" s="1"/>
    </row>
    <row r="720" spans="3:53" ht="14.25" hidden="1" customHeight="1">
      <c r="C720" s="1"/>
      <c r="D720" s="1"/>
      <c r="E720" s="1"/>
      <c r="F720" s="1"/>
      <c r="G720" s="1"/>
      <c r="H720" s="1"/>
      <c r="I720" s="1"/>
      <c r="J720" s="1"/>
      <c r="K720" s="1"/>
      <c r="L720" s="1"/>
      <c r="M720" s="1"/>
      <c r="N720" s="1"/>
      <c r="O720" s="1"/>
      <c r="P720" s="1"/>
      <c r="Q720" s="1"/>
      <c r="R720" s="1"/>
      <c r="S720" s="3"/>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5"/>
      <c r="AR720" s="1"/>
      <c r="AS720" s="1"/>
      <c r="AT720" s="1"/>
      <c r="AU720" s="1"/>
      <c r="AV720" s="1"/>
      <c r="AW720" s="1"/>
      <c r="AX720" s="1"/>
      <c r="AY720" s="1"/>
      <c r="AZ720" s="1"/>
      <c r="BA720" s="1"/>
    </row>
    <row r="721" spans="3:53" ht="14.25" hidden="1" customHeight="1">
      <c r="C721" s="1"/>
      <c r="D721" s="1"/>
      <c r="E721" s="1"/>
      <c r="F721" s="1"/>
      <c r="G721" s="1"/>
      <c r="H721" s="1"/>
      <c r="I721" s="1"/>
      <c r="J721" s="1"/>
      <c r="K721" s="1"/>
      <c r="L721" s="1"/>
      <c r="M721" s="1"/>
      <c r="N721" s="1"/>
      <c r="O721" s="1"/>
      <c r="P721" s="1"/>
      <c r="Q721" s="1"/>
      <c r="R721" s="1"/>
      <c r="S721" s="3"/>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5"/>
      <c r="AR721" s="1"/>
      <c r="AS721" s="1"/>
      <c r="AT721" s="1"/>
      <c r="AU721" s="1"/>
      <c r="AV721" s="1"/>
      <c r="AW721" s="1"/>
      <c r="AX721" s="1"/>
      <c r="AY721" s="1"/>
      <c r="AZ721" s="1"/>
      <c r="BA721" s="1"/>
    </row>
    <row r="722" spans="3:53" ht="14.25" hidden="1" customHeight="1">
      <c r="C722" s="1"/>
      <c r="D722" s="1"/>
      <c r="E722" s="1"/>
      <c r="F722" s="1"/>
      <c r="G722" s="1"/>
      <c r="H722" s="1"/>
      <c r="I722" s="1"/>
      <c r="J722" s="1"/>
      <c r="K722" s="1"/>
      <c r="L722" s="1"/>
      <c r="M722" s="1"/>
      <c r="N722" s="1"/>
      <c r="O722" s="1"/>
      <c r="P722" s="1"/>
      <c r="Q722" s="1"/>
      <c r="R722" s="1"/>
      <c r="S722" s="3"/>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5"/>
      <c r="AR722" s="1"/>
      <c r="AS722" s="1"/>
      <c r="AT722" s="1"/>
      <c r="AU722" s="1"/>
      <c r="AV722" s="1"/>
      <c r="AW722" s="1"/>
      <c r="AX722" s="1"/>
      <c r="AY722" s="1"/>
      <c r="AZ722" s="1"/>
      <c r="BA722" s="1"/>
    </row>
    <row r="723" spans="3:53" ht="14.25" hidden="1" customHeight="1">
      <c r="C723" s="1"/>
      <c r="D723" s="1"/>
      <c r="E723" s="1"/>
      <c r="F723" s="1"/>
      <c r="G723" s="1"/>
      <c r="H723" s="1"/>
      <c r="I723" s="1"/>
      <c r="J723" s="1"/>
      <c r="K723" s="1"/>
      <c r="L723" s="1"/>
      <c r="M723" s="1"/>
      <c r="N723" s="1"/>
      <c r="O723" s="1"/>
      <c r="P723" s="1"/>
      <c r="Q723" s="1"/>
      <c r="R723" s="1"/>
      <c r="S723" s="3"/>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5"/>
      <c r="AR723" s="1"/>
      <c r="AS723" s="1"/>
      <c r="AT723" s="1"/>
      <c r="AU723" s="1"/>
      <c r="AV723" s="1"/>
      <c r="AW723" s="1"/>
      <c r="AX723" s="1"/>
      <c r="AY723" s="1"/>
      <c r="AZ723" s="1"/>
      <c r="BA723" s="1"/>
    </row>
    <row r="724" spans="3:53" ht="14.25" hidden="1" customHeight="1">
      <c r="C724" s="1"/>
      <c r="D724" s="1"/>
      <c r="E724" s="1"/>
      <c r="F724" s="1"/>
      <c r="G724" s="1"/>
      <c r="H724" s="1"/>
      <c r="I724" s="1"/>
      <c r="J724" s="1"/>
      <c r="K724" s="1"/>
      <c r="L724" s="1"/>
      <c r="M724" s="1"/>
      <c r="N724" s="1"/>
      <c r="O724" s="1"/>
      <c r="P724" s="1"/>
      <c r="Q724" s="1"/>
      <c r="R724" s="1"/>
      <c r="S724" s="3"/>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5"/>
      <c r="AR724" s="1"/>
      <c r="AS724" s="1"/>
      <c r="AT724" s="1"/>
      <c r="AU724" s="1"/>
      <c r="AV724" s="1"/>
      <c r="AW724" s="1"/>
      <c r="AX724" s="1"/>
      <c r="AY724" s="1"/>
      <c r="AZ724" s="1"/>
      <c r="BA724" s="1"/>
    </row>
    <row r="725" spans="3:53" ht="14.25" hidden="1" customHeight="1">
      <c r="C725" s="1"/>
      <c r="D725" s="1"/>
      <c r="E725" s="1"/>
      <c r="F725" s="1"/>
      <c r="G725" s="1"/>
      <c r="H725" s="1"/>
      <c r="I725" s="1"/>
      <c r="J725" s="1"/>
      <c r="K725" s="1"/>
      <c r="L725" s="1"/>
      <c r="M725" s="1"/>
      <c r="N725" s="1"/>
      <c r="O725" s="1"/>
      <c r="P725" s="1"/>
      <c r="Q725" s="1"/>
      <c r="R725" s="1"/>
      <c r="S725" s="3"/>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5"/>
      <c r="AR725" s="1"/>
      <c r="AS725" s="1"/>
      <c r="AT725" s="1"/>
      <c r="AU725" s="1"/>
      <c r="AV725" s="1"/>
      <c r="AW725" s="1"/>
      <c r="AX725" s="1"/>
      <c r="AY725" s="1"/>
      <c r="AZ725" s="1"/>
      <c r="BA725" s="1"/>
    </row>
    <row r="726" spans="3:53" ht="14.25" hidden="1" customHeight="1">
      <c r="C726" s="1"/>
      <c r="D726" s="1"/>
      <c r="E726" s="1"/>
      <c r="F726" s="1"/>
      <c r="G726" s="1"/>
      <c r="H726" s="1"/>
      <c r="I726" s="1"/>
      <c r="J726" s="1"/>
      <c r="K726" s="1"/>
      <c r="L726" s="1"/>
      <c r="M726" s="1"/>
      <c r="N726" s="1"/>
      <c r="O726" s="1"/>
      <c r="P726" s="1"/>
      <c r="Q726" s="1"/>
      <c r="R726" s="1"/>
      <c r="S726" s="3"/>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5"/>
      <c r="AR726" s="1"/>
      <c r="AS726" s="1"/>
      <c r="AT726" s="1"/>
      <c r="AU726" s="1"/>
      <c r="AV726" s="1"/>
      <c r="AW726" s="1"/>
      <c r="AX726" s="1"/>
      <c r="AY726" s="1"/>
      <c r="AZ726" s="1"/>
      <c r="BA726" s="1"/>
    </row>
    <row r="727" spans="3:53" ht="14.25" hidden="1" customHeight="1">
      <c r="C727" s="1"/>
      <c r="D727" s="1"/>
      <c r="E727" s="1"/>
      <c r="F727" s="1"/>
      <c r="G727" s="1"/>
      <c r="H727" s="1"/>
      <c r="I727" s="1"/>
      <c r="J727" s="1"/>
      <c r="K727" s="1"/>
      <c r="L727" s="1"/>
      <c r="M727" s="1"/>
      <c r="N727" s="1"/>
      <c r="O727" s="1"/>
      <c r="P727" s="1"/>
      <c r="Q727" s="1"/>
      <c r="R727" s="1"/>
      <c r="S727" s="3"/>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5"/>
      <c r="AR727" s="1"/>
      <c r="AS727" s="1"/>
      <c r="AT727" s="1"/>
      <c r="AU727" s="1"/>
      <c r="AV727" s="1"/>
      <c r="AW727" s="1"/>
      <c r="AX727" s="1"/>
      <c r="AY727" s="1"/>
      <c r="AZ727" s="1"/>
      <c r="BA727" s="1"/>
    </row>
    <row r="728" spans="3:53" ht="14.25" hidden="1" customHeight="1">
      <c r="C728" s="1"/>
      <c r="D728" s="1"/>
      <c r="E728" s="1"/>
      <c r="F728" s="1"/>
      <c r="G728" s="1"/>
      <c r="H728" s="1"/>
      <c r="I728" s="1"/>
      <c r="J728" s="1"/>
      <c r="K728" s="1"/>
      <c r="L728" s="1"/>
      <c r="M728" s="1"/>
      <c r="N728" s="1"/>
      <c r="O728" s="1"/>
      <c r="P728" s="1"/>
      <c r="Q728" s="1"/>
      <c r="R728" s="1"/>
      <c r="S728" s="3"/>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5"/>
      <c r="AR728" s="1"/>
      <c r="AS728" s="1"/>
      <c r="AT728" s="1"/>
      <c r="AU728" s="1"/>
      <c r="AV728" s="1"/>
      <c r="AW728" s="1"/>
      <c r="AX728" s="1"/>
      <c r="AY728" s="1"/>
      <c r="AZ728" s="1"/>
      <c r="BA728" s="1"/>
    </row>
    <row r="729" spans="3:53" ht="14.25" hidden="1" customHeight="1">
      <c r="C729" s="1"/>
      <c r="D729" s="1"/>
      <c r="E729" s="1"/>
      <c r="F729" s="1"/>
      <c r="G729" s="1"/>
      <c r="H729" s="1"/>
      <c r="I729" s="1"/>
      <c r="J729" s="1"/>
      <c r="K729" s="1"/>
      <c r="L729" s="1"/>
      <c r="M729" s="1"/>
      <c r="N729" s="1"/>
      <c r="O729" s="1"/>
      <c r="P729" s="1"/>
      <c r="Q729" s="1"/>
      <c r="R729" s="1"/>
      <c r="S729" s="3"/>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5"/>
      <c r="AR729" s="1"/>
      <c r="AS729" s="1"/>
      <c r="AT729" s="1"/>
      <c r="AU729" s="1"/>
      <c r="AV729" s="1"/>
      <c r="AW729" s="1"/>
      <c r="AX729" s="1"/>
      <c r="AY729" s="1"/>
      <c r="AZ729" s="1"/>
      <c r="BA729" s="1"/>
    </row>
    <row r="730" spans="3:53" ht="14.25" hidden="1" customHeight="1">
      <c r="C730" s="1"/>
      <c r="D730" s="1"/>
      <c r="E730" s="1"/>
      <c r="F730" s="1"/>
      <c r="G730" s="1"/>
      <c r="H730" s="1"/>
      <c r="I730" s="1"/>
      <c r="J730" s="1"/>
      <c r="K730" s="1"/>
      <c r="L730" s="1"/>
      <c r="M730" s="1"/>
      <c r="N730" s="1"/>
      <c r="O730" s="1"/>
      <c r="P730" s="1"/>
      <c r="Q730" s="1"/>
      <c r="R730" s="1"/>
      <c r="S730" s="3"/>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5"/>
      <c r="AR730" s="1"/>
      <c r="AS730" s="1"/>
      <c r="AT730" s="1"/>
      <c r="AU730" s="1"/>
      <c r="AV730" s="1"/>
      <c r="AW730" s="1"/>
      <c r="AX730" s="1"/>
      <c r="AY730" s="1"/>
      <c r="AZ730" s="1"/>
      <c r="BA730" s="1"/>
    </row>
    <row r="731" spans="3:53" ht="14.25" hidden="1" customHeight="1">
      <c r="C731" s="1"/>
      <c r="D731" s="1"/>
      <c r="E731" s="1"/>
      <c r="F731" s="1"/>
      <c r="G731" s="1"/>
      <c r="H731" s="1"/>
      <c r="I731" s="1"/>
      <c r="J731" s="1"/>
      <c r="K731" s="1"/>
      <c r="L731" s="1"/>
      <c r="M731" s="1"/>
      <c r="N731" s="1"/>
      <c r="O731" s="1"/>
      <c r="P731" s="1"/>
      <c r="Q731" s="1"/>
      <c r="R731" s="1"/>
      <c r="S731" s="3"/>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5"/>
      <c r="AR731" s="1"/>
      <c r="AS731" s="1"/>
      <c r="AT731" s="1"/>
      <c r="AU731" s="1"/>
      <c r="AV731" s="1"/>
      <c r="AW731" s="1"/>
      <c r="AX731" s="1"/>
      <c r="AY731" s="1"/>
      <c r="AZ731" s="1"/>
      <c r="BA731" s="1"/>
    </row>
    <row r="732" spans="3:53" ht="14.25" hidden="1" customHeight="1">
      <c r="C732" s="1"/>
      <c r="D732" s="1"/>
      <c r="E732" s="1"/>
      <c r="F732" s="1"/>
      <c r="G732" s="1"/>
      <c r="H732" s="1"/>
      <c r="I732" s="1"/>
      <c r="J732" s="1"/>
      <c r="K732" s="1"/>
      <c r="L732" s="1"/>
      <c r="M732" s="1"/>
      <c r="N732" s="1"/>
      <c r="O732" s="1"/>
      <c r="P732" s="1"/>
      <c r="Q732" s="1"/>
      <c r="R732" s="1"/>
      <c r="S732" s="3"/>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5"/>
      <c r="AR732" s="1"/>
      <c r="AS732" s="1"/>
      <c r="AT732" s="1"/>
      <c r="AU732" s="1"/>
      <c r="AV732" s="1"/>
      <c r="AW732" s="1"/>
      <c r="AX732" s="1"/>
      <c r="AY732" s="1"/>
      <c r="AZ732" s="1"/>
      <c r="BA732" s="1"/>
    </row>
    <row r="733" spans="3:53" ht="14.25" hidden="1" customHeight="1">
      <c r="C733" s="1"/>
      <c r="D733" s="1"/>
      <c r="E733" s="1"/>
      <c r="F733" s="1"/>
      <c r="G733" s="1"/>
      <c r="H733" s="1"/>
      <c r="I733" s="1"/>
      <c r="J733" s="1"/>
      <c r="K733" s="1"/>
      <c r="L733" s="1"/>
      <c r="M733" s="1"/>
      <c r="N733" s="1"/>
      <c r="O733" s="1"/>
      <c r="P733" s="1"/>
      <c r="Q733" s="1"/>
      <c r="R733" s="1"/>
      <c r="S733" s="3"/>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5"/>
      <c r="AR733" s="1"/>
      <c r="AS733" s="1"/>
      <c r="AT733" s="1"/>
      <c r="AU733" s="1"/>
      <c r="AV733" s="1"/>
      <c r="AW733" s="1"/>
      <c r="AX733" s="1"/>
      <c r="AY733" s="1"/>
      <c r="AZ733" s="1"/>
      <c r="BA733" s="1"/>
    </row>
    <row r="734" spans="3:53" ht="14.25" hidden="1" customHeight="1">
      <c r="C734" s="1"/>
      <c r="D734" s="1"/>
      <c r="E734" s="1"/>
      <c r="F734" s="1"/>
      <c r="G734" s="1"/>
      <c r="H734" s="1"/>
      <c r="I734" s="1"/>
      <c r="J734" s="1"/>
      <c r="K734" s="1"/>
      <c r="L734" s="1"/>
      <c r="M734" s="1"/>
      <c r="N734" s="1"/>
      <c r="O734" s="1"/>
      <c r="P734" s="1"/>
      <c r="Q734" s="1"/>
      <c r="R734" s="1"/>
      <c r="S734" s="3"/>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5"/>
      <c r="AR734" s="1"/>
      <c r="AS734" s="1"/>
      <c r="AT734" s="1"/>
      <c r="AU734" s="1"/>
      <c r="AV734" s="1"/>
      <c r="AW734" s="1"/>
      <c r="AX734" s="1"/>
      <c r="AY734" s="1"/>
      <c r="AZ734" s="1"/>
      <c r="BA734" s="1"/>
    </row>
    <row r="735" spans="3:53" ht="14.25" hidden="1" customHeight="1">
      <c r="C735" s="1"/>
      <c r="D735" s="1"/>
      <c r="E735" s="1"/>
      <c r="F735" s="1"/>
      <c r="G735" s="1"/>
      <c r="H735" s="1"/>
      <c r="I735" s="1"/>
      <c r="J735" s="1"/>
      <c r="K735" s="1"/>
      <c r="L735" s="1"/>
      <c r="M735" s="1"/>
      <c r="N735" s="1"/>
      <c r="O735" s="1"/>
      <c r="P735" s="1"/>
      <c r="Q735" s="1"/>
      <c r="R735" s="1"/>
      <c r="S735" s="3"/>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5"/>
      <c r="AR735" s="1"/>
      <c r="AS735" s="1"/>
      <c r="AT735" s="1"/>
      <c r="AU735" s="1"/>
      <c r="AV735" s="1"/>
      <c r="AW735" s="1"/>
      <c r="AX735" s="1"/>
      <c r="AY735" s="1"/>
      <c r="AZ735" s="1"/>
      <c r="BA735" s="1"/>
    </row>
    <row r="736" spans="3:53" ht="14.25" hidden="1" customHeight="1">
      <c r="C736" s="1"/>
      <c r="D736" s="1"/>
      <c r="E736" s="1"/>
      <c r="F736" s="1"/>
      <c r="G736" s="1"/>
      <c r="H736" s="1"/>
      <c r="I736" s="1"/>
      <c r="J736" s="1"/>
      <c r="K736" s="1"/>
      <c r="L736" s="1"/>
      <c r="M736" s="1"/>
      <c r="N736" s="1"/>
      <c r="O736" s="1"/>
      <c r="P736" s="1"/>
      <c r="Q736" s="1"/>
      <c r="R736" s="1"/>
      <c r="S736" s="3"/>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5"/>
      <c r="AR736" s="1"/>
      <c r="AS736" s="1"/>
      <c r="AT736" s="1"/>
      <c r="AU736" s="1"/>
      <c r="AV736" s="1"/>
      <c r="AW736" s="1"/>
      <c r="AX736" s="1"/>
      <c r="AY736" s="1"/>
      <c r="AZ736" s="1"/>
      <c r="BA736" s="1"/>
    </row>
    <row r="737" spans="3:53" ht="14.25" hidden="1" customHeight="1">
      <c r="C737" s="1"/>
      <c r="D737" s="1"/>
      <c r="E737" s="1"/>
      <c r="F737" s="1"/>
      <c r="G737" s="1"/>
      <c r="H737" s="1"/>
      <c r="I737" s="1"/>
      <c r="J737" s="1"/>
      <c r="K737" s="1"/>
      <c r="L737" s="1"/>
      <c r="M737" s="1"/>
      <c r="N737" s="1"/>
      <c r="O737" s="1"/>
      <c r="P737" s="1"/>
      <c r="Q737" s="1"/>
      <c r="R737" s="1"/>
      <c r="S737" s="3"/>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5"/>
      <c r="AR737" s="1"/>
      <c r="AS737" s="1"/>
      <c r="AT737" s="1"/>
      <c r="AU737" s="1"/>
      <c r="AV737" s="1"/>
      <c r="AW737" s="1"/>
      <c r="AX737" s="1"/>
      <c r="AY737" s="1"/>
      <c r="AZ737" s="1"/>
      <c r="BA737" s="1"/>
    </row>
    <row r="738" spans="3:53" ht="14.25" hidden="1" customHeight="1">
      <c r="C738" s="1"/>
      <c r="D738" s="1"/>
      <c r="E738" s="1"/>
      <c r="F738" s="1"/>
      <c r="G738" s="1"/>
      <c r="H738" s="1"/>
      <c r="I738" s="1"/>
      <c r="J738" s="1"/>
      <c r="K738" s="1"/>
      <c r="L738" s="1"/>
      <c r="M738" s="1"/>
      <c r="N738" s="1"/>
      <c r="O738" s="1"/>
      <c r="P738" s="1"/>
      <c r="Q738" s="1"/>
      <c r="R738" s="1"/>
      <c r="S738" s="3"/>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5"/>
      <c r="AR738" s="1"/>
      <c r="AS738" s="1"/>
      <c r="AT738" s="1"/>
      <c r="AU738" s="1"/>
      <c r="AV738" s="1"/>
      <c r="AW738" s="1"/>
      <c r="AX738" s="1"/>
      <c r="AY738" s="1"/>
      <c r="AZ738" s="1"/>
      <c r="BA738" s="1"/>
    </row>
    <row r="739" spans="3:53" ht="14.25" hidden="1" customHeight="1">
      <c r="C739" s="1"/>
      <c r="D739" s="1"/>
      <c r="E739" s="1"/>
      <c r="F739" s="1"/>
      <c r="G739" s="1"/>
      <c r="H739" s="1"/>
      <c r="I739" s="1"/>
      <c r="J739" s="1"/>
      <c r="K739" s="1"/>
      <c r="L739" s="1"/>
      <c r="M739" s="1"/>
      <c r="N739" s="1"/>
      <c r="O739" s="1"/>
      <c r="P739" s="1"/>
      <c r="Q739" s="1"/>
      <c r="R739" s="1"/>
      <c r="S739" s="3"/>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5"/>
      <c r="AR739" s="1"/>
      <c r="AS739" s="1"/>
      <c r="AT739" s="1"/>
      <c r="AU739" s="1"/>
      <c r="AV739" s="1"/>
      <c r="AW739" s="1"/>
      <c r="AX739" s="1"/>
      <c r="AY739" s="1"/>
      <c r="AZ739" s="1"/>
      <c r="BA739" s="1"/>
    </row>
    <row r="740" spans="3:53" ht="14.25" hidden="1" customHeight="1">
      <c r="C740" s="1"/>
      <c r="D740" s="1"/>
      <c r="E740" s="1"/>
      <c r="F740" s="1"/>
      <c r="G740" s="1"/>
      <c r="H740" s="1"/>
      <c r="I740" s="1"/>
      <c r="J740" s="1"/>
      <c r="K740" s="1"/>
      <c r="L740" s="1"/>
      <c r="M740" s="1"/>
      <c r="N740" s="1"/>
      <c r="O740" s="1"/>
      <c r="P740" s="1"/>
      <c r="Q740" s="1"/>
      <c r="R740" s="1"/>
      <c r="S740" s="3"/>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5"/>
      <c r="AR740" s="1"/>
      <c r="AS740" s="1"/>
      <c r="AT740" s="1"/>
      <c r="AU740" s="1"/>
      <c r="AV740" s="1"/>
      <c r="AW740" s="1"/>
      <c r="AX740" s="1"/>
      <c r="AY740" s="1"/>
      <c r="AZ740" s="1"/>
      <c r="BA740" s="1"/>
    </row>
    <row r="741" spans="3:53" ht="14.25" hidden="1" customHeight="1">
      <c r="C741" s="1"/>
      <c r="D741" s="1"/>
      <c r="E741" s="1"/>
      <c r="F741" s="1"/>
      <c r="G741" s="1"/>
      <c r="H741" s="1"/>
      <c r="I741" s="1"/>
      <c r="J741" s="1"/>
      <c r="K741" s="1"/>
      <c r="L741" s="1"/>
      <c r="M741" s="1"/>
      <c r="N741" s="1"/>
      <c r="O741" s="1"/>
      <c r="P741" s="1"/>
      <c r="Q741" s="1"/>
      <c r="R741" s="1"/>
      <c r="S741" s="3"/>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5"/>
      <c r="AR741" s="1"/>
      <c r="AS741" s="1"/>
      <c r="AT741" s="1"/>
      <c r="AU741" s="1"/>
      <c r="AV741" s="1"/>
      <c r="AW741" s="1"/>
      <c r="AX741" s="1"/>
      <c r="AY741" s="1"/>
      <c r="AZ741" s="1"/>
      <c r="BA741" s="1"/>
    </row>
    <row r="742" spans="3:53" ht="14.25" hidden="1" customHeight="1">
      <c r="C742" s="1"/>
      <c r="D742" s="1"/>
      <c r="E742" s="1"/>
      <c r="F742" s="1"/>
      <c r="G742" s="1"/>
      <c r="H742" s="1"/>
      <c r="I742" s="1"/>
      <c r="J742" s="1"/>
      <c r="K742" s="1"/>
      <c r="L742" s="1"/>
      <c r="M742" s="1"/>
      <c r="N742" s="1"/>
      <c r="O742" s="1"/>
      <c r="P742" s="1"/>
      <c r="Q742" s="1"/>
      <c r="R742" s="1"/>
      <c r="S742" s="3"/>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5"/>
      <c r="AR742" s="1"/>
      <c r="AS742" s="1"/>
      <c r="AT742" s="1"/>
      <c r="AU742" s="1"/>
      <c r="AV742" s="1"/>
      <c r="AW742" s="1"/>
      <c r="AX742" s="1"/>
      <c r="AY742" s="1"/>
      <c r="AZ742" s="1"/>
      <c r="BA742" s="1"/>
    </row>
    <row r="743" spans="3:53" ht="14.25" hidden="1" customHeight="1">
      <c r="C743" s="1"/>
      <c r="D743" s="1"/>
      <c r="E743" s="1"/>
      <c r="F743" s="1"/>
      <c r="G743" s="1"/>
      <c r="H743" s="1"/>
      <c r="I743" s="1"/>
      <c r="J743" s="1"/>
      <c r="K743" s="1"/>
      <c r="L743" s="1"/>
      <c r="M743" s="1"/>
      <c r="N743" s="1"/>
      <c r="O743" s="1"/>
      <c r="P743" s="1"/>
      <c r="Q743" s="1"/>
      <c r="R743" s="1"/>
      <c r="S743" s="3"/>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5"/>
      <c r="AR743" s="1"/>
      <c r="AS743" s="1"/>
      <c r="AT743" s="1"/>
      <c r="AU743" s="1"/>
      <c r="AV743" s="1"/>
      <c r="AW743" s="1"/>
      <c r="AX743" s="1"/>
      <c r="AY743" s="1"/>
      <c r="AZ743" s="1"/>
      <c r="BA743" s="1"/>
    </row>
    <row r="744" spans="3:53" ht="14.25" hidden="1" customHeight="1">
      <c r="C744" s="1"/>
      <c r="D744" s="1"/>
      <c r="E744" s="1"/>
      <c r="F744" s="1"/>
      <c r="G744" s="1"/>
      <c r="H744" s="1"/>
      <c r="I744" s="1"/>
      <c r="J744" s="1"/>
      <c r="K744" s="1"/>
      <c r="L744" s="1"/>
      <c r="M744" s="1"/>
      <c r="N744" s="1"/>
      <c r="O744" s="1"/>
      <c r="P744" s="1"/>
      <c r="Q744" s="1"/>
      <c r="R744" s="1"/>
      <c r="S744" s="3"/>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5"/>
      <c r="AR744" s="1"/>
      <c r="AS744" s="1"/>
      <c r="AT744" s="1"/>
      <c r="AU744" s="1"/>
      <c r="AV744" s="1"/>
      <c r="AW744" s="1"/>
      <c r="AX744" s="1"/>
      <c r="AY744" s="1"/>
      <c r="AZ744" s="1"/>
      <c r="BA744" s="1"/>
    </row>
    <row r="745" spans="3:53" ht="14.25" hidden="1" customHeight="1">
      <c r="C745" s="1"/>
      <c r="D745" s="1"/>
      <c r="E745" s="1"/>
      <c r="F745" s="1"/>
      <c r="G745" s="1"/>
      <c r="H745" s="1"/>
      <c r="I745" s="1"/>
      <c r="J745" s="1"/>
      <c r="K745" s="1"/>
      <c r="L745" s="1"/>
      <c r="M745" s="1"/>
      <c r="N745" s="1"/>
      <c r="O745" s="1"/>
      <c r="P745" s="1"/>
      <c r="Q745" s="1"/>
      <c r="R745" s="1"/>
      <c r="S745" s="3"/>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5"/>
      <c r="AR745" s="1"/>
      <c r="AS745" s="1"/>
      <c r="AT745" s="1"/>
      <c r="AU745" s="1"/>
      <c r="AV745" s="1"/>
      <c r="AW745" s="1"/>
      <c r="AX745" s="1"/>
      <c r="AY745" s="1"/>
      <c r="AZ745" s="1"/>
      <c r="BA745" s="1"/>
    </row>
    <row r="746" spans="3:53" ht="14.25" hidden="1" customHeight="1">
      <c r="C746" s="1"/>
      <c r="D746" s="1"/>
      <c r="E746" s="1"/>
      <c r="F746" s="1"/>
      <c r="G746" s="1"/>
      <c r="H746" s="1"/>
      <c r="I746" s="1"/>
      <c r="J746" s="1"/>
      <c r="K746" s="1"/>
      <c r="L746" s="1"/>
      <c r="M746" s="1"/>
      <c r="N746" s="1"/>
      <c r="O746" s="1"/>
      <c r="P746" s="1"/>
      <c r="Q746" s="1"/>
      <c r="R746" s="1"/>
      <c r="S746" s="3"/>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5"/>
      <c r="AR746" s="1"/>
      <c r="AS746" s="1"/>
      <c r="AT746" s="1"/>
      <c r="AU746" s="1"/>
      <c r="AV746" s="1"/>
      <c r="AW746" s="1"/>
      <c r="AX746" s="1"/>
      <c r="AY746" s="1"/>
      <c r="AZ746" s="1"/>
      <c r="BA746" s="1"/>
    </row>
    <row r="747" spans="3:53" ht="14.25" hidden="1" customHeight="1">
      <c r="C747" s="1"/>
      <c r="D747" s="1"/>
      <c r="E747" s="1"/>
      <c r="F747" s="1"/>
      <c r="G747" s="1"/>
      <c r="H747" s="1"/>
      <c r="I747" s="1"/>
      <c r="J747" s="1"/>
      <c r="K747" s="1"/>
      <c r="L747" s="1"/>
      <c r="M747" s="1"/>
      <c r="N747" s="1"/>
      <c r="O747" s="1"/>
      <c r="P747" s="1"/>
      <c r="Q747" s="1"/>
      <c r="R747" s="1"/>
      <c r="S747" s="3"/>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5"/>
      <c r="AR747" s="1"/>
      <c r="AS747" s="1"/>
      <c r="AT747" s="1"/>
      <c r="AU747" s="1"/>
      <c r="AV747" s="1"/>
      <c r="AW747" s="1"/>
      <c r="AX747" s="1"/>
      <c r="AY747" s="1"/>
      <c r="AZ747" s="1"/>
      <c r="BA747" s="1"/>
    </row>
    <row r="748" spans="3:53" ht="14.25" hidden="1" customHeight="1">
      <c r="C748" s="1"/>
      <c r="D748" s="1"/>
      <c r="E748" s="1"/>
      <c r="F748" s="1"/>
      <c r="G748" s="1"/>
      <c r="H748" s="1"/>
      <c r="I748" s="1"/>
      <c r="J748" s="1"/>
      <c r="K748" s="1"/>
      <c r="L748" s="1"/>
      <c r="M748" s="1"/>
      <c r="N748" s="1"/>
      <c r="O748" s="1"/>
      <c r="P748" s="1"/>
      <c r="Q748" s="1"/>
      <c r="R748" s="1"/>
      <c r="S748" s="3"/>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5"/>
      <c r="AR748" s="1"/>
      <c r="AS748" s="1"/>
      <c r="AT748" s="1"/>
      <c r="AU748" s="1"/>
      <c r="AV748" s="1"/>
      <c r="AW748" s="1"/>
      <c r="AX748" s="1"/>
      <c r="AY748" s="1"/>
      <c r="AZ748" s="1"/>
      <c r="BA748" s="1"/>
    </row>
    <row r="749" spans="3:53" ht="14.25" hidden="1" customHeight="1">
      <c r="C749" s="1"/>
      <c r="D749" s="1"/>
      <c r="E749" s="1"/>
      <c r="F749" s="1"/>
      <c r="G749" s="1"/>
      <c r="H749" s="1"/>
      <c r="I749" s="1"/>
      <c r="J749" s="1"/>
      <c r="K749" s="1"/>
      <c r="L749" s="1"/>
      <c r="M749" s="1"/>
      <c r="N749" s="1"/>
      <c r="O749" s="1"/>
      <c r="P749" s="1"/>
      <c r="Q749" s="1"/>
      <c r="R749" s="1"/>
      <c r="S749" s="3"/>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5"/>
      <c r="AR749" s="1"/>
      <c r="AS749" s="1"/>
      <c r="AT749" s="1"/>
      <c r="AU749" s="1"/>
      <c r="AV749" s="1"/>
      <c r="AW749" s="1"/>
      <c r="AX749" s="1"/>
      <c r="AY749" s="1"/>
      <c r="AZ749" s="1"/>
      <c r="BA749" s="1"/>
    </row>
    <row r="750" spans="3:53" ht="14.25" hidden="1" customHeight="1">
      <c r="C750" s="1"/>
      <c r="D750" s="1"/>
      <c r="E750" s="1"/>
      <c r="F750" s="1"/>
      <c r="G750" s="1"/>
      <c r="H750" s="1"/>
      <c r="I750" s="1"/>
      <c r="J750" s="1"/>
      <c r="K750" s="1"/>
      <c r="L750" s="1"/>
      <c r="M750" s="1"/>
      <c r="N750" s="1"/>
      <c r="O750" s="1"/>
      <c r="P750" s="1"/>
      <c r="Q750" s="1"/>
      <c r="R750" s="1"/>
      <c r="S750" s="3"/>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5"/>
      <c r="AR750" s="1"/>
      <c r="AS750" s="1"/>
      <c r="AT750" s="1"/>
      <c r="AU750" s="1"/>
      <c r="AV750" s="1"/>
      <c r="AW750" s="1"/>
      <c r="AX750" s="1"/>
      <c r="AY750" s="1"/>
      <c r="AZ750" s="1"/>
      <c r="BA750" s="1"/>
    </row>
    <row r="751" spans="3:53" ht="14.25" hidden="1" customHeight="1">
      <c r="C751" s="1"/>
      <c r="D751" s="1"/>
      <c r="E751" s="1"/>
      <c r="F751" s="1"/>
      <c r="G751" s="1"/>
      <c r="H751" s="1"/>
      <c r="I751" s="1"/>
      <c r="J751" s="1"/>
      <c r="K751" s="1"/>
      <c r="L751" s="1"/>
      <c r="M751" s="1"/>
      <c r="N751" s="1"/>
      <c r="O751" s="1"/>
      <c r="P751" s="1"/>
      <c r="Q751" s="1"/>
      <c r="R751" s="1"/>
      <c r="S751" s="3"/>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5"/>
      <c r="AR751" s="1"/>
      <c r="AS751" s="1"/>
      <c r="AT751" s="1"/>
      <c r="AU751" s="1"/>
      <c r="AV751" s="1"/>
      <c r="AW751" s="1"/>
      <c r="AX751" s="1"/>
      <c r="AY751" s="1"/>
      <c r="AZ751" s="1"/>
      <c r="BA751" s="1"/>
    </row>
    <row r="752" spans="3:53" ht="14.25" hidden="1" customHeight="1">
      <c r="C752" s="1"/>
      <c r="D752" s="1"/>
      <c r="E752" s="1"/>
      <c r="F752" s="1"/>
      <c r="G752" s="1"/>
      <c r="H752" s="1"/>
      <c r="I752" s="1"/>
      <c r="J752" s="1"/>
      <c r="K752" s="1"/>
      <c r="L752" s="1"/>
      <c r="M752" s="1"/>
      <c r="N752" s="1"/>
      <c r="O752" s="1"/>
      <c r="P752" s="1"/>
      <c r="Q752" s="1"/>
      <c r="R752" s="1"/>
      <c r="S752" s="3"/>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5"/>
      <c r="AR752" s="1"/>
      <c r="AS752" s="1"/>
      <c r="AT752" s="1"/>
      <c r="AU752" s="1"/>
      <c r="AV752" s="1"/>
      <c r="AW752" s="1"/>
      <c r="AX752" s="1"/>
      <c r="AY752" s="1"/>
      <c r="AZ752" s="1"/>
      <c r="BA752" s="1"/>
    </row>
    <row r="753" spans="3:53" ht="14.25" hidden="1" customHeight="1">
      <c r="C753" s="1"/>
      <c r="D753" s="1"/>
      <c r="E753" s="1"/>
      <c r="F753" s="1"/>
      <c r="G753" s="1"/>
      <c r="H753" s="1"/>
      <c r="I753" s="1"/>
      <c r="J753" s="1"/>
      <c r="K753" s="1"/>
      <c r="L753" s="1"/>
      <c r="M753" s="1"/>
      <c r="N753" s="1"/>
      <c r="O753" s="1"/>
      <c r="P753" s="1"/>
      <c r="Q753" s="1"/>
      <c r="R753" s="1"/>
      <c r="S753" s="3"/>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5"/>
      <c r="AR753" s="1"/>
      <c r="AS753" s="1"/>
      <c r="AT753" s="1"/>
      <c r="AU753" s="1"/>
      <c r="AV753" s="1"/>
      <c r="AW753" s="1"/>
      <c r="AX753" s="1"/>
      <c r="AY753" s="1"/>
      <c r="AZ753" s="1"/>
      <c r="BA753" s="1"/>
    </row>
    <row r="754" spans="3:53" ht="14.25" hidden="1" customHeight="1">
      <c r="C754" s="1"/>
      <c r="D754" s="1"/>
      <c r="E754" s="1"/>
      <c r="F754" s="1"/>
      <c r="G754" s="1"/>
      <c r="H754" s="1"/>
      <c r="I754" s="1"/>
      <c r="J754" s="1"/>
      <c r="K754" s="1"/>
      <c r="L754" s="1"/>
      <c r="M754" s="1"/>
      <c r="N754" s="1"/>
      <c r="O754" s="1"/>
      <c r="P754" s="1"/>
      <c r="Q754" s="1"/>
      <c r="R754" s="1"/>
      <c r="S754" s="3"/>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5"/>
      <c r="AR754" s="1"/>
      <c r="AS754" s="1"/>
      <c r="AT754" s="1"/>
      <c r="AU754" s="1"/>
      <c r="AV754" s="1"/>
      <c r="AW754" s="1"/>
      <c r="AX754" s="1"/>
      <c r="AY754" s="1"/>
      <c r="AZ754" s="1"/>
      <c r="BA754" s="1"/>
    </row>
    <row r="755" spans="3:53" ht="14.25" hidden="1" customHeight="1">
      <c r="C755" s="1"/>
      <c r="D755" s="1"/>
      <c r="E755" s="1"/>
      <c r="F755" s="1"/>
      <c r="G755" s="1"/>
      <c r="H755" s="1"/>
      <c r="I755" s="1"/>
      <c r="J755" s="1"/>
      <c r="K755" s="1"/>
      <c r="L755" s="1"/>
      <c r="M755" s="1"/>
      <c r="N755" s="1"/>
      <c r="O755" s="1"/>
      <c r="P755" s="1"/>
      <c r="Q755" s="1"/>
      <c r="R755" s="1"/>
      <c r="S755" s="3"/>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5"/>
      <c r="AR755" s="1"/>
      <c r="AS755" s="1"/>
      <c r="AT755" s="1"/>
      <c r="AU755" s="1"/>
      <c r="AV755" s="1"/>
      <c r="AW755" s="1"/>
      <c r="AX755" s="1"/>
      <c r="AY755" s="1"/>
      <c r="AZ755" s="1"/>
      <c r="BA755" s="1"/>
    </row>
    <row r="756" spans="3:53" ht="14.25" hidden="1" customHeight="1">
      <c r="C756" s="1"/>
      <c r="D756" s="1"/>
      <c r="E756" s="1"/>
      <c r="F756" s="1"/>
      <c r="G756" s="1"/>
      <c r="H756" s="1"/>
      <c r="I756" s="1"/>
      <c r="J756" s="1"/>
      <c r="K756" s="1"/>
      <c r="L756" s="1"/>
      <c r="M756" s="1"/>
      <c r="N756" s="1"/>
      <c r="O756" s="1"/>
      <c r="P756" s="1"/>
      <c r="Q756" s="1"/>
      <c r="R756" s="1"/>
      <c r="S756" s="3"/>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5"/>
      <c r="AR756" s="1"/>
      <c r="AS756" s="1"/>
      <c r="AT756" s="1"/>
      <c r="AU756" s="1"/>
      <c r="AV756" s="1"/>
      <c r="AW756" s="1"/>
      <c r="AX756" s="1"/>
      <c r="AY756" s="1"/>
      <c r="AZ756" s="1"/>
      <c r="BA756" s="1"/>
    </row>
    <row r="757" spans="3:53" ht="14.25" hidden="1" customHeight="1">
      <c r="C757" s="1"/>
      <c r="D757" s="1"/>
      <c r="E757" s="1"/>
      <c r="F757" s="1"/>
      <c r="G757" s="1"/>
      <c r="H757" s="1"/>
      <c r="I757" s="1"/>
      <c r="J757" s="1"/>
      <c r="K757" s="1"/>
      <c r="L757" s="1"/>
      <c r="M757" s="1"/>
      <c r="N757" s="1"/>
      <c r="O757" s="1"/>
      <c r="P757" s="1"/>
      <c r="Q757" s="1"/>
      <c r="R757" s="1"/>
      <c r="S757" s="3"/>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5"/>
      <c r="AR757" s="1"/>
      <c r="AS757" s="1"/>
      <c r="AT757" s="1"/>
      <c r="AU757" s="1"/>
      <c r="AV757" s="1"/>
      <c r="AW757" s="1"/>
      <c r="AX757" s="1"/>
      <c r="AY757" s="1"/>
      <c r="AZ757" s="1"/>
      <c r="BA757" s="1"/>
    </row>
    <row r="758" spans="3:53" ht="14.25" hidden="1" customHeight="1">
      <c r="C758" s="1"/>
      <c r="D758" s="1"/>
      <c r="E758" s="1"/>
      <c r="F758" s="1"/>
      <c r="G758" s="1"/>
      <c r="H758" s="1"/>
      <c r="I758" s="1"/>
      <c r="J758" s="1"/>
      <c r="K758" s="1"/>
      <c r="L758" s="1"/>
      <c r="M758" s="1"/>
      <c r="N758" s="1"/>
      <c r="O758" s="1"/>
      <c r="P758" s="1"/>
      <c r="Q758" s="1"/>
      <c r="R758" s="1"/>
      <c r="S758" s="3"/>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5"/>
      <c r="AR758" s="1"/>
      <c r="AS758" s="1"/>
      <c r="AT758" s="1"/>
      <c r="AU758" s="1"/>
      <c r="AV758" s="1"/>
      <c r="AW758" s="1"/>
      <c r="AX758" s="1"/>
      <c r="AY758" s="1"/>
      <c r="AZ758" s="1"/>
      <c r="BA758" s="1"/>
    </row>
    <row r="759" spans="3:53" ht="14.25" hidden="1" customHeight="1">
      <c r="C759" s="1"/>
      <c r="D759" s="1"/>
      <c r="E759" s="1"/>
      <c r="F759" s="1"/>
      <c r="G759" s="1"/>
      <c r="H759" s="1"/>
      <c r="I759" s="1"/>
      <c r="J759" s="1"/>
      <c r="K759" s="1"/>
      <c r="L759" s="1"/>
      <c r="M759" s="1"/>
      <c r="N759" s="1"/>
      <c r="O759" s="1"/>
      <c r="P759" s="1"/>
      <c r="Q759" s="1"/>
      <c r="R759" s="1"/>
      <c r="S759" s="3"/>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5"/>
      <c r="AR759" s="1"/>
      <c r="AS759" s="1"/>
      <c r="AT759" s="1"/>
      <c r="AU759" s="1"/>
      <c r="AV759" s="1"/>
      <c r="AW759" s="1"/>
      <c r="AX759" s="1"/>
      <c r="AY759" s="1"/>
      <c r="AZ759" s="1"/>
      <c r="BA759" s="1"/>
    </row>
    <row r="760" spans="3:53" ht="14.25" hidden="1" customHeight="1">
      <c r="C760" s="1"/>
      <c r="D760" s="1"/>
      <c r="E760" s="1"/>
      <c r="F760" s="1"/>
      <c r="G760" s="1"/>
      <c r="H760" s="1"/>
      <c r="I760" s="1"/>
      <c r="J760" s="1"/>
      <c r="K760" s="1"/>
      <c r="L760" s="1"/>
      <c r="M760" s="1"/>
      <c r="N760" s="1"/>
      <c r="O760" s="1"/>
      <c r="P760" s="1"/>
      <c r="Q760" s="1"/>
      <c r="R760" s="1"/>
      <c r="S760" s="3"/>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5"/>
      <c r="AR760" s="1"/>
      <c r="AS760" s="1"/>
      <c r="AT760" s="1"/>
      <c r="AU760" s="1"/>
      <c r="AV760" s="1"/>
      <c r="AW760" s="1"/>
      <c r="AX760" s="1"/>
      <c r="AY760" s="1"/>
      <c r="AZ760" s="1"/>
      <c r="BA760" s="1"/>
    </row>
    <row r="761" spans="3:53" ht="14.25" hidden="1" customHeight="1">
      <c r="C761" s="1"/>
      <c r="D761" s="1"/>
      <c r="E761" s="1"/>
      <c r="F761" s="1"/>
      <c r="G761" s="1"/>
      <c r="H761" s="1"/>
      <c r="I761" s="1"/>
      <c r="J761" s="1"/>
      <c r="K761" s="1"/>
      <c r="L761" s="1"/>
      <c r="M761" s="1"/>
      <c r="N761" s="1"/>
      <c r="O761" s="1"/>
      <c r="P761" s="1"/>
      <c r="Q761" s="1"/>
      <c r="R761" s="1"/>
      <c r="S761" s="3"/>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5"/>
      <c r="AR761" s="1"/>
      <c r="AS761" s="1"/>
      <c r="AT761" s="1"/>
      <c r="AU761" s="1"/>
      <c r="AV761" s="1"/>
      <c r="AW761" s="1"/>
      <c r="AX761" s="1"/>
      <c r="AY761" s="1"/>
      <c r="AZ761" s="1"/>
      <c r="BA761" s="1"/>
    </row>
    <row r="762" spans="3:53" ht="14.25" hidden="1" customHeight="1">
      <c r="C762" s="1"/>
      <c r="D762" s="1"/>
      <c r="E762" s="1"/>
      <c r="F762" s="1"/>
      <c r="G762" s="1"/>
      <c r="H762" s="1"/>
      <c r="I762" s="1"/>
      <c r="J762" s="1"/>
      <c r="K762" s="1"/>
      <c r="L762" s="1"/>
      <c r="M762" s="1"/>
      <c r="N762" s="1"/>
      <c r="O762" s="1"/>
      <c r="P762" s="1"/>
      <c r="Q762" s="1"/>
      <c r="R762" s="1"/>
      <c r="S762" s="3"/>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5"/>
      <c r="AR762" s="1"/>
      <c r="AS762" s="1"/>
      <c r="AT762" s="1"/>
      <c r="AU762" s="1"/>
      <c r="AV762" s="1"/>
      <c r="AW762" s="1"/>
      <c r="AX762" s="1"/>
      <c r="AY762" s="1"/>
      <c r="AZ762" s="1"/>
      <c r="BA762" s="1"/>
    </row>
    <row r="763" spans="3:53" ht="14.25" hidden="1" customHeight="1">
      <c r="C763" s="1"/>
      <c r="D763" s="1"/>
      <c r="E763" s="1"/>
      <c r="F763" s="1"/>
      <c r="G763" s="1"/>
      <c r="H763" s="1"/>
      <c r="I763" s="1"/>
      <c r="J763" s="1"/>
      <c r="K763" s="1"/>
      <c r="L763" s="1"/>
      <c r="M763" s="1"/>
      <c r="N763" s="1"/>
      <c r="O763" s="1"/>
      <c r="P763" s="1"/>
      <c r="Q763" s="1"/>
      <c r="R763" s="1"/>
      <c r="S763" s="3"/>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5"/>
      <c r="AR763" s="1"/>
      <c r="AS763" s="1"/>
      <c r="AT763" s="1"/>
      <c r="AU763" s="1"/>
      <c r="AV763" s="1"/>
      <c r="AW763" s="1"/>
      <c r="AX763" s="1"/>
      <c r="AY763" s="1"/>
      <c r="AZ763" s="1"/>
      <c r="BA763" s="1"/>
    </row>
    <row r="764" spans="3:53" ht="14.25" hidden="1" customHeight="1">
      <c r="C764" s="1"/>
      <c r="D764" s="1"/>
      <c r="E764" s="1"/>
      <c r="F764" s="1"/>
      <c r="G764" s="1"/>
      <c r="H764" s="1"/>
      <c r="I764" s="1"/>
      <c r="J764" s="1"/>
      <c r="K764" s="1"/>
      <c r="L764" s="1"/>
      <c r="M764" s="1"/>
      <c r="N764" s="1"/>
      <c r="O764" s="1"/>
      <c r="P764" s="1"/>
      <c r="Q764" s="1"/>
      <c r="R764" s="1"/>
      <c r="S764" s="3"/>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5"/>
      <c r="AR764" s="1"/>
      <c r="AS764" s="1"/>
      <c r="AT764" s="1"/>
      <c r="AU764" s="1"/>
      <c r="AV764" s="1"/>
      <c r="AW764" s="1"/>
      <c r="AX764" s="1"/>
      <c r="AY764" s="1"/>
      <c r="AZ764" s="1"/>
      <c r="BA764" s="1"/>
    </row>
    <row r="765" spans="3:53" ht="14.25" hidden="1" customHeight="1">
      <c r="C765" s="1"/>
      <c r="D765" s="1"/>
      <c r="E765" s="1"/>
      <c r="F765" s="1"/>
      <c r="G765" s="1"/>
      <c r="H765" s="1"/>
      <c r="I765" s="1"/>
      <c r="J765" s="1"/>
      <c r="K765" s="1"/>
      <c r="L765" s="1"/>
      <c r="M765" s="1"/>
      <c r="N765" s="1"/>
      <c r="O765" s="1"/>
      <c r="P765" s="1"/>
      <c r="Q765" s="1"/>
      <c r="R765" s="1"/>
      <c r="S765" s="3"/>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5"/>
      <c r="AR765" s="1"/>
      <c r="AS765" s="1"/>
      <c r="AT765" s="1"/>
      <c r="AU765" s="1"/>
      <c r="AV765" s="1"/>
      <c r="AW765" s="1"/>
      <c r="AX765" s="1"/>
      <c r="AY765" s="1"/>
      <c r="AZ765" s="1"/>
      <c r="BA765" s="1"/>
    </row>
    <row r="766" spans="3:53" ht="14.25" hidden="1" customHeight="1">
      <c r="C766" s="1"/>
      <c r="D766" s="1"/>
      <c r="E766" s="1"/>
      <c r="F766" s="1"/>
      <c r="G766" s="1"/>
      <c r="H766" s="1"/>
      <c r="I766" s="1"/>
      <c r="J766" s="1"/>
      <c r="K766" s="1"/>
      <c r="L766" s="1"/>
      <c r="M766" s="1"/>
      <c r="N766" s="1"/>
      <c r="O766" s="1"/>
      <c r="P766" s="1"/>
      <c r="Q766" s="1"/>
      <c r="R766" s="1"/>
      <c r="S766" s="3"/>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5"/>
      <c r="AR766" s="1"/>
      <c r="AS766" s="1"/>
      <c r="AT766" s="1"/>
      <c r="AU766" s="1"/>
      <c r="AV766" s="1"/>
      <c r="AW766" s="1"/>
      <c r="AX766" s="1"/>
      <c r="AY766" s="1"/>
      <c r="AZ766" s="1"/>
      <c r="BA766" s="1"/>
    </row>
    <row r="767" spans="3:53" ht="14.25" hidden="1" customHeight="1">
      <c r="C767" s="1"/>
      <c r="D767" s="1"/>
      <c r="E767" s="1"/>
      <c r="F767" s="1"/>
      <c r="G767" s="1"/>
      <c r="H767" s="1"/>
      <c r="I767" s="1"/>
      <c r="J767" s="1"/>
      <c r="K767" s="1"/>
      <c r="L767" s="1"/>
      <c r="M767" s="1"/>
      <c r="N767" s="1"/>
      <c r="O767" s="1"/>
      <c r="P767" s="1"/>
      <c r="Q767" s="1"/>
      <c r="R767" s="1"/>
      <c r="S767" s="3"/>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5"/>
      <c r="AR767" s="1"/>
      <c r="AS767" s="1"/>
      <c r="AT767" s="1"/>
      <c r="AU767" s="1"/>
      <c r="AV767" s="1"/>
      <c r="AW767" s="1"/>
      <c r="AX767" s="1"/>
      <c r="AY767" s="1"/>
      <c r="AZ767" s="1"/>
      <c r="BA767" s="1"/>
    </row>
    <row r="768" spans="3:53" ht="14.25" hidden="1" customHeight="1">
      <c r="C768" s="1"/>
      <c r="D768" s="1"/>
      <c r="E768" s="1"/>
      <c r="F768" s="1"/>
      <c r="G768" s="1"/>
      <c r="H768" s="1"/>
      <c r="I768" s="1"/>
      <c r="J768" s="1"/>
      <c r="K768" s="1"/>
      <c r="L768" s="1"/>
      <c r="M768" s="1"/>
      <c r="N768" s="1"/>
      <c r="O768" s="1"/>
      <c r="P768" s="1"/>
      <c r="Q768" s="1"/>
      <c r="R768" s="1"/>
      <c r="S768" s="3"/>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5"/>
      <c r="AR768" s="1"/>
      <c r="AS768" s="1"/>
      <c r="AT768" s="1"/>
      <c r="AU768" s="1"/>
      <c r="AV768" s="1"/>
      <c r="AW768" s="1"/>
      <c r="AX768" s="1"/>
      <c r="AY768" s="1"/>
      <c r="AZ768" s="1"/>
      <c r="BA768" s="1"/>
    </row>
    <row r="769" spans="3:53" ht="14.25" hidden="1" customHeight="1">
      <c r="C769" s="1"/>
      <c r="D769" s="1"/>
      <c r="E769" s="1"/>
      <c r="F769" s="1"/>
      <c r="G769" s="1"/>
      <c r="H769" s="1"/>
      <c r="I769" s="1"/>
      <c r="J769" s="1"/>
      <c r="K769" s="1"/>
      <c r="L769" s="1"/>
      <c r="M769" s="1"/>
      <c r="N769" s="1"/>
      <c r="O769" s="1"/>
      <c r="P769" s="1"/>
      <c r="Q769" s="1"/>
      <c r="R769" s="1"/>
      <c r="S769" s="3"/>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5"/>
      <c r="AR769" s="1"/>
      <c r="AS769" s="1"/>
      <c r="AT769" s="1"/>
      <c r="AU769" s="1"/>
      <c r="AV769" s="1"/>
      <c r="AW769" s="1"/>
      <c r="AX769" s="1"/>
      <c r="AY769" s="1"/>
      <c r="AZ769" s="1"/>
      <c r="BA769" s="1"/>
    </row>
    <row r="770" spans="3:53" ht="14.25" hidden="1" customHeight="1">
      <c r="C770" s="1"/>
      <c r="D770" s="1"/>
      <c r="E770" s="1"/>
      <c r="F770" s="1"/>
      <c r="G770" s="1"/>
      <c r="H770" s="1"/>
      <c r="I770" s="1"/>
      <c r="J770" s="1"/>
      <c r="K770" s="1"/>
      <c r="L770" s="1"/>
      <c r="M770" s="1"/>
      <c r="N770" s="1"/>
      <c r="O770" s="1"/>
      <c r="P770" s="1"/>
      <c r="Q770" s="1"/>
      <c r="R770" s="1"/>
      <c r="S770" s="3"/>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5"/>
      <c r="AR770" s="1"/>
      <c r="AS770" s="1"/>
      <c r="AT770" s="1"/>
      <c r="AU770" s="1"/>
      <c r="AV770" s="1"/>
      <c r="AW770" s="1"/>
      <c r="AX770" s="1"/>
      <c r="AY770" s="1"/>
      <c r="AZ770" s="1"/>
      <c r="BA770" s="1"/>
    </row>
    <row r="771" spans="3:53" ht="14.25" hidden="1" customHeight="1">
      <c r="C771" s="1"/>
      <c r="D771" s="1"/>
      <c r="E771" s="1"/>
      <c r="F771" s="1"/>
      <c r="G771" s="1"/>
      <c r="H771" s="1"/>
      <c r="I771" s="1"/>
      <c r="J771" s="1"/>
      <c r="K771" s="1"/>
      <c r="L771" s="1"/>
      <c r="M771" s="1"/>
      <c r="N771" s="1"/>
      <c r="O771" s="1"/>
      <c r="P771" s="1"/>
      <c r="Q771" s="1"/>
      <c r="R771" s="1"/>
      <c r="S771" s="3"/>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5"/>
      <c r="AR771" s="1"/>
      <c r="AS771" s="1"/>
      <c r="AT771" s="1"/>
      <c r="AU771" s="1"/>
      <c r="AV771" s="1"/>
      <c r="AW771" s="1"/>
      <c r="AX771" s="1"/>
      <c r="AY771" s="1"/>
      <c r="AZ771" s="1"/>
      <c r="BA771" s="1"/>
    </row>
    <row r="772" spans="3:53" ht="14.25" hidden="1" customHeight="1">
      <c r="C772" s="1"/>
      <c r="D772" s="1"/>
      <c r="E772" s="1"/>
      <c r="F772" s="1"/>
      <c r="G772" s="1"/>
      <c r="H772" s="1"/>
      <c r="I772" s="1"/>
      <c r="J772" s="1"/>
      <c r="K772" s="1"/>
      <c r="L772" s="1"/>
      <c r="M772" s="1"/>
      <c r="N772" s="1"/>
      <c r="O772" s="1"/>
      <c r="P772" s="1"/>
      <c r="Q772" s="1"/>
      <c r="R772" s="1"/>
      <c r="S772" s="3"/>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5"/>
      <c r="AR772" s="1"/>
      <c r="AS772" s="1"/>
      <c r="AT772" s="1"/>
      <c r="AU772" s="1"/>
      <c r="AV772" s="1"/>
      <c r="AW772" s="1"/>
      <c r="AX772" s="1"/>
      <c r="AY772" s="1"/>
      <c r="AZ772" s="1"/>
      <c r="BA772" s="1"/>
    </row>
    <row r="773" spans="3:53" ht="14.25" hidden="1" customHeight="1">
      <c r="C773" s="1"/>
      <c r="D773" s="1"/>
      <c r="E773" s="1"/>
      <c r="F773" s="1"/>
      <c r="G773" s="1"/>
      <c r="H773" s="1"/>
      <c r="I773" s="1"/>
      <c r="J773" s="1"/>
      <c r="K773" s="1"/>
      <c r="L773" s="1"/>
      <c r="M773" s="1"/>
      <c r="N773" s="1"/>
      <c r="O773" s="1"/>
      <c r="P773" s="1"/>
      <c r="Q773" s="1"/>
      <c r="R773" s="1"/>
      <c r="S773" s="3"/>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5"/>
      <c r="AR773" s="1"/>
      <c r="AS773" s="1"/>
      <c r="AT773" s="1"/>
      <c r="AU773" s="1"/>
      <c r="AV773" s="1"/>
      <c r="AW773" s="1"/>
      <c r="AX773" s="1"/>
      <c r="AY773" s="1"/>
      <c r="AZ773" s="1"/>
      <c r="BA773" s="1"/>
    </row>
    <row r="774" spans="3:53" ht="14.25" hidden="1" customHeight="1">
      <c r="C774" s="1"/>
      <c r="D774" s="1"/>
      <c r="E774" s="1"/>
      <c r="F774" s="1"/>
      <c r="G774" s="1"/>
      <c r="H774" s="1"/>
      <c r="I774" s="1"/>
      <c r="J774" s="1"/>
      <c r="K774" s="1"/>
      <c r="L774" s="1"/>
      <c r="M774" s="1"/>
      <c r="N774" s="1"/>
      <c r="O774" s="1"/>
      <c r="P774" s="1"/>
      <c r="Q774" s="1"/>
      <c r="R774" s="1"/>
      <c r="S774" s="3"/>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5"/>
      <c r="AR774" s="1"/>
      <c r="AS774" s="1"/>
      <c r="AT774" s="1"/>
      <c r="AU774" s="1"/>
      <c r="AV774" s="1"/>
      <c r="AW774" s="1"/>
      <c r="AX774" s="1"/>
      <c r="AY774" s="1"/>
      <c r="AZ774" s="1"/>
      <c r="BA774" s="1"/>
    </row>
    <row r="775" spans="3:53" ht="14.25" hidden="1" customHeight="1">
      <c r="C775" s="1"/>
      <c r="D775" s="1"/>
      <c r="E775" s="1"/>
      <c r="F775" s="1"/>
      <c r="G775" s="1"/>
      <c r="H775" s="1"/>
      <c r="I775" s="1"/>
      <c r="J775" s="1"/>
      <c r="K775" s="1"/>
      <c r="L775" s="1"/>
      <c r="M775" s="1"/>
      <c r="N775" s="1"/>
      <c r="O775" s="1"/>
      <c r="P775" s="1"/>
      <c r="Q775" s="1"/>
      <c r="R775" s="1"/>
      <c r="S775" s="3"/>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5"/>
      <c r="AR775" s="1"/>
      <c r="AS775" s="1"/>
      <c r="AT775" s="1"/>
      <c r="AU775" s="1"/>
      <c r="AV775" s="1"/>
      <c r="AW775" s="1"/>
      <c r="AX775" s="1"/>
      <c r="AY775" s="1"/>
      <c r="AZ775" s="1"/>
      <c r="BA775" s="1"/>
    </row>
    <row r="776" spans="3:53" ht="14.25" hidden="1" customHeight="1">
      <c r="C776" s="1"/>
      <c r="D776" s="1"/>
      <c r="E776" s="1"/>
      <c r="F776" s="1"/>
      <c r="G776" s="1"/>
      <c r="H776" s="1"/>
      <c r="I776" s="1"/>
      <c r="J776" s="1"/>
      <c r="K776" s="1"/>
      <c r="L776" s="1"/>
      <c r="M776" s="1"/>
      <c r="N776" s="1"/>
      <c r="O776" s="1"/>
      <c r="P776" s="1"/>
      <c r="Q776" s="1"/>
      <c r="R776" s="1"/>
      <c r="S776" s="3"/>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5"/>
      <c r="AR776" s="1"/>
      <c r="AS776" s="1"/>
      <c r="AT776" s="1"/>
      <c r="AU776" s="1"/>
      <c r="AV776" s="1"/>
      <c r="AW776" s="1"/>
      <c r="AX776" s="1"/>
      <c r="AY776" s="1"/>
      <c r="AZ776" s="1"/>
      <c r="BA776" s="1"/>
    </row>
    <row r="777" spans="3:53" ht="14.25" hidden="1" customHeight="1">
      <c r="C777" s="1"/>
      <c r="D777" s="1"/>
      <c r="E777" s="1"/>
      <c r="F777" s="1"/>
      <c r="G777" s="1"/>
      <c r="H777" s="1"/>
      <c r="I777" s="1"/>
      <c r="J777" s="1"/>
      <c r="K777" s="1"/>
      <c r="L777" s="1"/>
      <c r="M777" s="1"/>
      <c r="N777" s="1"/>
      <c r="O777" s="1"/>
      <c r="P777" s="1"/>
      <c r="Q777" s="1"/>
      <c r="R777" s="1"/>
      <c r="S777" s="3"/>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5"/>
      <c r="AR777" s="1"/>
      <c r="AS777" s="1"/>
      <c r="AT777" s="1"/>
      <c r="AU777" s="1"/>
      <c r="AV777" s="1"/>
      <c r="AW777" s="1"/>
      <c r="AX777" s="1"/>
      <c r="AY777" s="1"/>
      <c r="AZ777" s="1"/>
      <c r="BA777" s="1"/>
    </row>
    <row r="778" spans="3:53" ht="14.25" hidden="1" customHeight="1">
      <c r="C778" s="1"/>
      <c r="D778" s="1"/>
      <c r="E778" s="1"/>
      <c r="F778" s="1"/>
      <c r="G778" s="1"/>
      <c r="H778" s="1"/>
      <c r="I778" s="1"/>
      <c r="J778" s="1"/>
      <c r="K778" s="1"/>
      <c r="L778" s="1"/>
      <c r="M778" s="1"/>
      <c r="N778" s="1"/>
      <c r="O778" s="1"/>
      <c r="P778" s="1"/>
      <c r="Q778" s="1"/>
      <c r="R778" s="1"/>
      <c r="S778" s="3"/>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5"/>
      <c r="AR778" s="1"/>
      <c r="AS778" s="1"/>
      <c r="AT778" s="1"/>
      <c r="AU778" s="1"/>
      <c r="AV778" s="1"/>
      <c r="AW778" s="1"/>
      <c r="AX778" s="1"/>
      <c r="AY778" s="1"/>
      <c r="AZ778" s="1"/>
      <c r="BA778" s="1"/>
    </row>
    <row r="779" spans="3:53" ht="14.25" hidden="1" customHeight="1">
      <c r="C779" s="1"/>
      <c r="D779" s="1"/>
      <c r="E779" s="1"/>
      <c r="F779" s="1"/>
      <c r="G779" s="1"/>
      <c r="H779" s="1"/>
      <c r="I779" s="1"/>
      <c r="J779" s="1"/>
      <c r="K779" s="1"/>
      <c r="L779" s="1"/>
      <c r="M779" s="1"/>
      <c r="N779" s="1"/>
      <c r="O779" s="1"/>
      <c r="P779" s="1"/>
      <c r="Q779" s="1"/>
      <c r="R779" s="1"/>
      <c r="S779" s="3"/>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5"/>
      <c r="AR779" s="1"/>
      <c r="AS779" s="1"/>
      <c r="AT779" s="1"/>
      <c r="AU779" s="1"/>
      <c r="AV779" s="1"/>
      <c r="AW779" s="1"/>
      <c r="AX779" s="1"/>
      <c r="AY779" s="1"/>
      <c r="AZ779" s="1"/>
      <c r="BA779" s="1"/>
    </row>
    <row r="780" spans="3:53" ht="14.25" hidden="1" customHeight="1">
      <c r="C780" s="1"/>
      <c r="D780" s="1"/>
      <c r="E780" s="1"/>
      <c r="F780" s="1"/>
      <c r="G780" s="1"/>
      <c r="H780" s="1"/>
      <c r="I780" s="1"/>
      <c r="J780" s="1"/>
      <c r="K780" s="1"/>
      <c r="L780" s="1"/>
      <c r="M780" s="1"/>
      <c r="N780" s="1"/>
      <c r="O780" s="1"/>
      <c r="P780" s="1"/>
      <c r="Q780" s="1"/>
      <c r="R780" s="1"/>
      <c r="S780" s="3"/>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5"/>
      <c r="AR780" s="1"/>
      <c r="AS780" s="1"/>
      <c r="AT780" s="1"/>
      <c r="AU780" s="1"/>
      <c r="AV780" s="1"/>
      <c r="AW780" s="1"/>
      <c r="AX780" s="1"/>
      <c r="AY780" s="1"/>
      <c r="AZ780" s="1"/>
      <c r="BA780" s="1"/>
    </row>
    <row r="781" spans="3:53" ht="14.25" hidden="1" customHeight="1">
      <c r="C781" s="1"/>
      <c r="D781" s="1"/>
      <c r="E781" s="1"/>
      <c r="F781" s="1"/>
      <c r="G781" s="1"/>
      <c r="H781" s="1"/>
      <c r="I781" s="1"/>
      <c r="J781" s="1"/>
      <c r="K781" s="1"/>
      <c r="L781" s="1"/>
      <c r="M781" s="1"/>
      <c r="N781" s="1"/>
      <c r="O781" s="1"/>
      <c r="P781" s="1"/>
      <c r="Q781" s="1"/>
      <c r="R781" s="1"/>
      <c r="S781" s="3"/>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5"/>
      <c r="AR781" s="1"/>
      <c r="AS781" s="1"/>
      <c r="AT781" s="1"/>
      <c r="AU781" s="1"/>
      <c r="AV781" s="1"/>
      <c r="AW781" s="1"/>
      <c r="AX781" s="1"/>
      <c r="AY781" s="1"/>
      <c r="AZ781" s="1"/>
      <c r="BA781" s="1"/>
    </row>
    <row r="782" spans="3:53" ht="14.25" hidden="1" customHeight="1">
      <c r="C782" s="1"/>
      <c r="D782" s="1"/>
      <c r="E782" s="1"/>
      <c r="F782" s="1"/>
      <c r="G782" s="1"/>
      <c r="H782" s="1"/>
      <c r="I782" s="1"/>
      <c r="J782" s="1"/>
      <c r="K782" s="1"/>
      <c r="L782" s="1"/>
      <c r="M782" s="1"/>
      <c r="N782" s="1"/>
      <c r="O782" s="1"/>
      <c r="P782" s="1"/>
      <c r="Q782" s="1"/>
      <c r="R782" s="1"/>
      <c r="S782" s="3"/>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5"/>
      <c r="AR782" s="1"/>
      <c r="AS782" s="1"/>
      <c r="AT782" s="1"/>
      <c r="AU782" s="1"/>
      <c r="AV782" s="1"/>
      <c r="AW782" s="1"/>
      <c r="AX782" s="1"/>
      <c r="AY782" s="1"/>
      <c r="AZ782" s="1"/>
      <c r="BA782" s="1"/>
    </row>
    <row r="783" spans="3:53" ht="14.25" hidden="1" customHeight="1">
      <c r="C783" s="1"/>
      <c r="D783" s="1"/>
      <c r="E783" s="1"/>
      <c r="F783" s="1"/>
      <c r="G783" s="1"/>
      <c r="H783" s="1"/>
      <c r="I783" s="1"/>
      <c r="J783" s="1"/>
      <c r="K783" s="1"/>
      <c r="L783" s="1"/>
      <c r="M783" s="1"/>
      <c r="N783" s="1"/>
      <c r="O783" s="1"/>
      <c r="P783" s="1"/>
      <c r="Q783" s="1"/>
      <c r="R783" s="1"/>
      <c r="S783" s="3"/>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5"/>
      <c r="AR783" s="1"/>
      <c r="AS783" s="1"/>
      <c r="AT783" s="1"/>
      <c r="AU783" s="1"/>
      <c r="AV783" s="1"/>
      <c r="AW783" s="1"/>
      <c r="AX783" s="1"/>
      <c r="AY783" s="1"/>
      <c r="AZ783" s="1"/>
      <c r="BA783" s="1"/>
    </row>
    <row r="784" spans="3:53" ht="14.25" hidden="1" customHeight="1">
      <c r="C784" s="1"/>
      <c r="D784" s="1"/>
      <c r="E784" s="1"/>
      <c r="F784" s="1"/>
      <c r="G784" s="1"/>
      <c r="H784" s="1"/>
      <c r="I784" s="1"/>
      <c r="J784" s="1"/>
      <c r="K784" s="1"/>
      <c r="L784" s="1"/>
      <c r="M784" s="1"/>
      <c r="N784" s="1"/>
      <c r="O784" s="1"/>
      <c r="P784" s="1"/>
      <c r="Q784" s="1"/>
      <c r="R784" s="1"/>
      <c r="S784" s="3"/>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5"/>
      <c r="AR784" s="1"/>
      <c r="AS784" s="1"/>
      <c r="AT784" s="1"/>
      <c r="AU784" s="1"/>
      <c r="AV784" s="1"/>
      <c r="AW784" s="1"/>
      <c r="AX784" s="1"/>
      <c r="AY784" s="1"/>
      <c r="AZ784" s="1"/>
      <c r="BA784" s="1"/>
    </row>
    <row r="785" spans="3:53" ht="14.25" hidden="1" customHeight="1">
      <c r="C785" s="1"/>
      <c r="D785" s="1"/>
      <c r="E785" s="1"/>
      <c r="F785" s="1"/>
      <c r="G785" s="1"/>
      <c r="H785" s="1"/>
      <c r="I785" s="1"/>
      <c r="J785" s="1"/>
      <c r="K785" s="1"/>
      <c r="L785" s="1"/>
      <c r="M785" s="1"/>
      <c r="N785" s="1"/>
      <c r="O785" s="1"/>
      <c r="P785" s="1"/>
      <c r="Q785" s="1"/>
      <c r="R785" s="1"/>
      <c r="S785" s="3"/>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5"/>
      <c r="AR785" s="1"/>
      <c r="AS785" s="1"/>
      <c r="AT785" s="1"/>
      <c r="AU785" s="1"/>
      <c r="AV785" s="1"/>
      <c r="AW785" s="1"/>
      <c r="AX785" s="1"/>
      <c r="AY785" s="1"/>
      <c r="AZ785" s="1"/>
      <c r="BA785" s="1"/>
    </row>
    <row r="786" spans="3:53" ht="14.25" hidden="1" customHeight="1">
      <c r="C786" s="1"/>
      <c r="D786" s="1"/>
      <c r="E786" s="1"/>
      <c r="F786" s="1"/>
      <c r="G786" s="1"/>
      <c r="H786" s="1"/>
      <c r="I786" s="1"/>
      <c r="J786" s="1"/>
      <c r="K786" s="1"/>
      <c r="L786" s="1"/>
      <c r="M786" s="1"/>
      <c r="N786" s="1"/>
      <c r="O786" s="1"/>
      <c r="P786" s="1"/>
      <c r="Q786" s="1"/>
      <c r="R786" s="1"/>
      <c r="S786" s="3"/>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5"/>
      <c r="AR786" s="1"/>
      <c r="AS786" s="1"/>
      <c r="AT786" s="1"/>
      <c r="AU786" s="1"/>
      <c r="AV786" s="1"/>
      <c r="AW786" s="1"/>
      <c r="AX786" s="1"/>
      <c r="AY786" s="1"/>
      <c r="AZ786" s="1"/>
      <c r="BA786" s="1"/>
    </row>
    <row r="787" spans="3:53" ht="14.25" hidden="1" customHeight="1">
      <c r="C787" s="1"/>
      <c r="D787" s="1"/>
      <c r="E787" s="1"/>
      <c r="F787" s="1"/>
      <c r="G787" s="1"/>
      <c r="H787" s="1"/>
      <c r="I787" s="1"/>
      <c r="J787" s="1"/>
      <c r="K787" s="1"/>
      <c r="L787" s="1"/>
      <c r="M787" s="1"/>
      <c r="N787" s="1"/>
      <c r="O787" s="1"/>
      <c r="P787" s="1"/>
      <c r="Q787" s="1"/>
      <c r="R787" s="1"/>
      <c r="S787" s="3"/>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5"/>
      <c r="AR787" s="1"/>
      <c r="AS787" s="1"/>
      <c r="AT787" s="1"/>
      <c r="AU787" s="1"/>
      <c r="AV787" s="1"/>
      <c r="AW787" s="1"/>
      <c r="AX787" s="1"/>
      <c r="AY787" s="1"/>
      <c r="AZ787" s="1"/>
      <c r="BA787" s="1"/>
    </row>
    <row r="788" spans="3:53" ht="14.25" hidden="1" customHeight="1">
      <c r="C788" s="1"/>
      <c r="D788" s="1"/>
      <c r="E788" s="1"/>
      <c r="F788" s="1"/>
      <c r="G788" s="1"/>
      <c r="H788" s="1"/>
      <c r="I788" s="1"/>
      <c r="J788" s="1"/>
      <c r="K788" s="1"/>
      <c r="L788" s="1"/>
      <c r="M788" s="1"/>
      <c r="N788" s="1"/>
      <c r="O788" s="1"/>
      <c r="P788" s="1"/>
      <c r="Q788" s="1"/>
      <c r="R788" s="1"/>
      <c r="S788" s="3"/>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5"/>
      <c r="AR788" s="1"/>
      <c r="AS788" s="1"/>
      <c r="AT788" s="1"/>
      <c r="AU788" s="1"/>
      <c r="AV788" s="1"/>
      <c r="AW788" s="1"/>
      <c r="AX788" s="1"/>
      <c r="AY788" s="1"/>
      <c r="AZ788" s="1"/>
      <c r="BA788" s="1"/>
    </row>
    <row r="789" spans="3:53" ht="14.25" hidden="1" customHeight="1">
      <c r="C789" s="1"/>
      <c r="D789" s="1"/>
      <c r="E789" s="1"/>
      <c r="F789" s="1"/>
      <c r="G789" s="1"/>
      <c r="H789" s="1"/>
      <c r="I789" s="1"/>
      <c r="J789" s="1"/>
      <c r="K789" s="1"/>
      <c r="L789" s="1"/>
      <c r="M789" s="1"/>
      <c r="N789" s="1"/>
      <c r="O789" s="1"/>
      <c r="P789" s="1"/>
      <c r="Q789" s="1"/>
      <c r="R789" s="1"/>
      <c r="S789" s="3"/>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5"/>
      <c r="AR789" s="1"/>
      <c r="AS789" s="1"/>
      <c r="AT789" s="1"/>
      <c r="AU789" s="1"/>
      <c r="AV789" s="1"/>
      <c r="AW789" s="1"/>
      <c r="AX789" s="1"/>
      <c r="AY789" s="1"/>
      <c r="AZ789" s="1"/>
      <c r="BA789" s="1"/>
    </row>
    <row r="790" spans="3:53" ht="14.25" hidden="1" customHeight="1">
      <c r="C790" s="1"/>
      <c r="D790" s="1"/>
      <c r="E790" s="1"/>
      <c r="F790" s="1"/>
      <c r="G790" s="1"/>
      <c r="H790" s="1"/>
      <c r="I790" s="1"/>
      <c r="J790" s="1"/>
      <c r="K790" s="1"/>
      <c r="L790" s="1"/>
      <c r="M790" s="1"/>
      <c r="N790" s="1"/>
      <c r="O790" s="1"/>
      <c r="P790" s="1"/>
      <c r="Q790" s="1"/>
      <c r="R790" s="1"/>
      <c r="S790" s="3"/>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5"/>
      <c r="AR790" s="1"/>
      <c r="AS790" s="1"/>
      <c r="AT790" s="1"/>
      <c r="AU790" s="1"/>
      <c r="AV790" s="1"/>
      <c r="AW790" s="1"/>
      <c r="AX790" s="1"/>
      <c r="AY790" s="1"/>
      <c r="AZ790" s="1"/>
      <c r="BA790" s="1"/>
    </row>
    <row r="791" spans="3:53" ht="14.25" hidden="1" customHeight="1">
      <c r="C791" s="1"/>
      <c r="D791" s="1"/>
      <c r="E791" s="1"/>
      <c r="F791" s="1"/>
      <c r="G791" s="1"/>
      <c r="H791" s="1"/>
      <c r="I791" s="1"/>
      <c r="J791" s="1"/>
      <c r="K791" s="1"/>
      <c r="L791" s="1"/>
      <c r="M791" s="1"/>
      <c r="N791" s="1"/>
      <c r="O791" s="1"/>
      <c r="P791" s="1"/>
      <c r="Q791" s="1"/>
      <c r="R791" s="1"/>
      <c r="S791" s="3"/>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5"/>
      <c r="AR791" s="1"/>
      <c r="AS791" s="1"/>
      <c r="AT791" s="1"/>
      <c r="AU791" s="1"/>
      <c r="AV791" s="1"/>
      <c r="AW791" s="1"/>
      <c r="AX791" s="1"/>
      <c r="AY791" s="1"/>
      <c r="AZ791" s="1"/>
      <c r="BA791" s="1"/>
    </row>
    <row r="792" spans="3:53" ht="14.25" hidden="1" customHeight="1">
      <c r="C792" s="1"/>
      <c r="D792" s="1"/>
      <c r="E792" s="1"/>
      <c r="F792" s="1"/>
      <c r="G792" s="1"/>
      <c r="H792" s="1"/>
      <c r="I792" s="1"/>
      <c r="J792" s="1"/>
      <c r="K792" s="1"/>
      <c r="L792" s="1"/>
      <c r="M792" s="1"/>
      <c r="N792" s="1"/>
      <c r="O792" s="1"/>
      <c r="P792" s="1"/>
      <c r="Q792" s="1"/>
      <c r="R792" s="1"/>
      <c r="S792" s="3"/>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5"/>
      <c r="AR792" s="1"/>
      <c r="AS792" s="1"/>
      <c r="AT792" s="1"/>
      <c r="AU792" s="1"/>
      <c r="AV792" s="1"/>
      <c r="AW792" s="1"/>
      <c r="AX792" s="1"/>
      <c r="AY792" s="1"/>
      <c r="AZ792" s="1"/>
      <c r="BA792" s="1"/>
    </row>
    <row r="793" spans="3:53" ht="14.25" hidden="1" customHeight="1">
      <c r="C793" s="1"/>
      <c r="D793" s="1"/>
      <c r="E793" s="1"/>
      <c r="F793" s="1"/>
      <c r="G793" s="1"/>
      <c r="H793" s="1"/>
      <c r="I793" s="1"/>
      <c r="J793" s="1"/>
      <c r="K793" s="1"/>
      <c r="L793" s="1"/>
      <c r="M793" s="1"/>
      <c r="N793" s="1"/>
      <c r="O793" s="1"/>
      <c r="P793" s="1"/>
      <c r="Q793" s="1"/>
      <c r="R793" s="1"/>
      <c r="S793" s="3"/>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5"/>
      <c r="AR793" s="1"/>
      <c r="AS793" s="1"/>
      <c r="AT793" s="1"/>
      <c r="AU793" s="1"/>
      <c r="AV793" s="1"/>
      <c r="AW793" s="1"/>
      <c r="AX793" s="1"/>
      <c r="AY793" s="1"/>
      <c r="AZ793" s="1"/>
      <c r="BA793" s="1"/>
    </row>
    <row r="794" spans="3:53" ht="14.25" hidden="1" customHeight="1">
      <c r="C794" s="1"/>
      <c r="D794" s="1"/>
      <c r="E794" s="1"/>
      <c r="F794" s="1"/>
      <c r="G794" s="1"/>
      <c r="H794" s="1"/>
      <c r="I794" s="1"/>
      <c r="J794" s="1"/>
      <c r="K794" s="1"/>
      <c r="L794" s="1"/>
      <c r="M794" s="1"/>
      <c r="N794" s="1"/>
      <c r="O794" s="1"/>
      <c r="P794" s="1"/>
      <c r="Q794" s="1"/>
      <c r="R794" s="1"/>
      <c r="S794" s="3"/>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5"/>
      <c r="AR794" s="1"/>
      <c r="AS794" s="1"/>
      <c r="AT794" s="1"/>
      <c r="AU794" s="1"/>
      <c r="AV794" s="1"/>
      <c r="AW794" s="1"/>
      <c r="AX794" s="1"/>
      <c r="AY794" s="1"/>
      <c r="AZ794" s="1"/>
      <c r="BA794" s="1"/>
    </row>
    <row r="795" spans="3:53" ht="14.25" hidden="1" customHeight="1">
      <c r="C795" s="1"/>
      <c r="D795" s="1"/>
      <c r="E795" s="1"/>
      <c r="F795" s="1"/>
      <c r="G795" s="1"/>
      <c r="H795" s="1"/>
      <c r="I795" s="1"/>
      <c r="J795" s="1"/>
      <c r="K795" s="1"/>
      <c r="L795" s="1"/>
      <c r="M795" s="1"/>
      <c r="N795" s="1"/>
      <c r="O795" s="1"/>
      <c r="P795" s="1"/>
      <c r="Q795" s="1"/>
      <c r="R795" s="1"/>
      <c r="S795" s="3"/>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5"/>
      <c r="AR795" s="1"/>
      <c r="AS795" s="1"/>
      <c r="AT795" s="1"/>
      <c r="AU795" s="1"/>
      <c r="AV795" s="1"/>
      <c r="AW795" s="1"/>
      <c r="AX795" s="1"/>
      <c r="AY795" s="1"/>
      <c r="AZ795" s="1"/>
      <c r="BA795" s="1"/>
    </row>
    <row r="796" spans="3:53" ht="14.25" hidden="1" customHeight="1">
      <c r="C796" s="1"/>
      <c r="D796" s="1"/>
      <c r="E796" s="1"/>
      <c r="F796" s="1"/>
      <c r="G796" s="1"/>
      <c r="H796" s="1"/>
      <c r="I796" s="1"/>
      <c r="J796" s="1"/>
      <c r="K796" s="1"/>
      <c r="L796" s="1"/>
      <c r="M796" s="1"/>
      <c r="N796" s="1"/>
      <c r="O796" s="1"/>
      <c r="P796" s="1"/>
      <c r="Q796" s="1"/>
      <c r="R796" s="1"/>
      <c r="S796" s="3"/>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5"/>
      <c r="AR796" s="1"/>
      <c r="AS796" s="1"/>
      <c r="AT796" s="1"/>
      <c r="AU796" s="1"/>
      <c r="AV796" s="1"/>
      <c r="AW796" s="1"/>
      <c r="AX796" s="1"/>
      <c r="AY796" s="1"/>
      <c r="AZ796" s="1"/>
      <c r="BA796" s="1"/>
    </row>
    <row r="797" spans="3:53" ht="14.25" hidden="1" customHeight="1">
      <c r="C797" s="1"/>
      <c r="D797" s="1"/>
      <c r="E797" s="1"/>
      <c r="F797" s="1"/>
      <c r="G797" s="1"/>
      <c r="H797" s="1"/>
      <c r="I797" s="1"/>
      <c r="J797" s="1"/>
      <c r="K797" s="1"/>
      <c r="L797" s="1"/>
      <c r="M797" s="1"/>
      <c r="N797" s="1"/>
      <c r="O797" s="1"/>
      <c r="P797" s="1"/>
      <c r="Q797" s="1"/>
      <c r="R797" s="1"/>
      <c r="S797" s="3"/>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5"/>
      <c r="AR797" s="1"/>
      <c r="AS797" s="1"/>
      <c r="AT797" s="1"/>
      <c r="AU797" s="1"/>
      <c r="AV797" s="1"/>
      <c r="AW797" s="1"/>
      <c r="AX797" s="1"/>
      <c r="AY797" s="1"/>
      <c r="AZ797" s="1"/>
      <c r="BA797" s="1"/>
    </row>
    <row r="798" spans="3:53" ht="14.25" hidden="1" customHeight="1">
      <c r="C798" s="1"/>
      <c r="D798" s="1"/>
      <c r="E798" s="1"/>
      <c r="F798" s="1"/>
      <c r="G798" s="1"/>
      <c r="H798" s="1"/>
      <c r="I798" s="1"/>
      <c r="J798" s="1"/>
      <c r="K798" s="1"/>
      <c r="L798" s="1"/>
      <c r="M798" s="1"/>
      <c r="N798" s="1"/>
      <c r="O798" s="1"/>
      <c r="P798" s="1"/>
      <c r="Q798" s="1"/>
      <c r="R798" s="1"/>
      <c r="S798" s="3"/>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5"/>
      <c r="AR798" s="1"/>
      <c r="AS798" s="1"/>
      <c r="AT798" s="1"/>
      <c r="AU798" s="1"/>
      <c r="AV798" s="1"/>
      <c r="AW798" s="1"/>
      <c r="AX798" s="1"/>
      <c r="AY798" s="1"/>
      <c r="AZ798" s="1"/>
      <c r="BA798" s="1"/>
    </row>
    <row r="799" spans="3:53" ht="14.25" hidden="1" customHeight="1">
      <c r="C799" s="1"/>
      <c r="D799" s="1"/>
      <c r="E799" s="1"/>
      <c r="F799" s="1"/>
      <c r="G799" s="1"/>
      <c r="H799" s="1"/>
      <c r="I799" s="1"/>
      <c r="J799" s="1"/>
      <c r="K799" s="1"/>
      <c r="L799" s="1"/>
      <c r="M799" s="1"/>
      <c r="N799" s="1"/>
      <c r="O799" s="1"/>
      <c r="P799" s="1"/>
      <c r="Q799" s="1"/>
      <c r="R799" s="1"/>
      <c r="S799" s="3"/>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5"/>
      <c r="AR799" s="1"/>
      <c r="AS799" s="1"/>
      <c r="AT799" s="1"/>
      <c r="AU799" s="1"/>
      <c r="AV799" s="1"/>
      <c r="AW799" s="1"/>
      <c r="AX799" s="1"/>
      <c r="AY799" s="1"/>
      <c r="AZ799" s="1"/>
      <c r="BA799" s="1"/>
    </row>
    <row r="800" spans="3:53" ht="14.25" hidden="1" customHeight="1">
      <c r="C800" s="1"/>
      <c r="D800" s="1"/>
      <c r="E800" s="1"/>
      <c r="F800" s="1"/>
      <c r="G800" s="1"/>
      <c r="H800" s="1"/>
      <c r="I800" s="1"/>
      <c r="J800" s="1"/>
      <c r="K800" s="1"/>
      <c r="L800" s="1"/>
      <c r="M800" s="1"/>
      <c r="N800" s="1"/>
      <c r="O800" s="1"/>
      <c r="P800" s="1"/>
      <c r="Q800" s="1"/>
      <c r="R800" s="1"/>
      <c r="S800" s="3"/>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5"/>
      <c r="AR800" s="1"/>
      <c r="AS800" s="1"/>
      <c r="AT800" s="1"/>
      <c r="AU800" s="1"/>
      <c r="AV800" s="1"/>
      <c r="AW800" s="1"/>
      <c r="AX800" s="1"/>
      <c r="AY800" s="1"/>
      <c r="AZ800" s="1"/>
      <c r="BA800" s="1"/>
    </row>
    <row r="801" spans="3:53" ht="14.25" hidden="1" customHeight="1">
      <c r="C801" s="1"/>
      <c r="D801" s="1"/>
      <c r="E801" s="1"/>
      <c r="F801" s="1"/>
      <c r="G801" s="1"/>
      <c r="H801" s="1"/>
      <c r="I801" s="1"/>
      <c r="J801" s="1"/>
      <c r="K801" s="1"/>
      <c r="L801" s="1"/>
      <c r="M801" s="1"/>
      <c r="N801" s="1"/>
      <c r="O801" s="1"/>
      <c r="P801" s="1"/>
      <c r="Q801" s="1"/>
      <c r="R801" s="1"/>
      <c r="S801" s="3"/>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5"/>
      <c r="AR801" s="1"/>
      <c r="AS801" s="1"/>
      <c r="AT801" s="1"/>
      <c r="AU801" s="1"/>
      <c r="AV801" s="1"/>
      <c r="AW801" s="1"/>
      <c r="AX801" s="1"/>
      <c r="AY801" s="1"/>
      <c r="AZ801" s="1"/>
      <c r="BA801" s="1"/>
    </row>
    <row r="802" spans="3:53" ht="14.25" hidden="1" customHeight="1">
      <c r="C802" s="1"/>
      <c r="D802" s="1"/>
      <c r="E802" s="1"/>
      <c r="F802" s="1"/>
      <c r="G802" s="1"/>
      <c r="H802" s="1"/>
      <c r="I802" s="1"/>
      <c r="J802" s="1"/>
      <c r="K802" s="1"/>
      <c r="L802" s="1"/>
      <c r="M802" s="1"/>
      <c r="N802" s="1"/>
      <c r="O802" s="1"/>
      <c r="P802" s="1"/>
      <c r="Q802" s="1"/>
      <c r="R802" s="1"/>
      <c r="S802" s="3"/>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5"/>
      <c r="AR802" s="1"/>
      <c r="AS802" s="1"/>
      <c r="AT802" s="1"/>
      <c r="AU802" s="1"/>
      <c r="AV802" s="1"/>
      <c r="AW802" s="1"/>
      <c r="AX802" s="1"/>
      <c r="AY802" s="1"/>
      <c r="AZ802" s="1"/>
      <c r="BA802" s="1"/>
    </row>
    <row r="803" spans="3:53" ht="14.25" hidden="1" customHeight="1">
      <c r="C803" s="1"/>
      <c r="D803" s="1"/>
      <c r="E803" s="1"/>
      <c r="F803" s="1"/>
      <c r="G803" s="1"/>
      <c r="H803" s="1"/>
      <c r="I803" s="1"/>
      <c r="J803" s="1"/>
      <c r="K803" s="1"/>
      <c r="L803" s="1"/>
      <c r="M803" s="1"/>
      <c r="N803" s="1"/>
      <c r="O803" s="1"/>
      <c r="P803" s="1"/>
      <c r="Q803" s="1"/>
      <c r="R803" s="1"/>
      <c r="S803" s="3"/>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5"/>
      <c r="AR803" s="1"/>
      <c r="AS803" s="1"/>
      <c r="AT803" s="1"/>
      <c r="AU803" s="1"/>
      <c r="AV803" s="1"/>
      <c r="AW803" s="1"/>
      <c r="AX803" s="1"/>
      <c r="AY803" s="1"/>
      <c r="AZ803" s="1"/>
      <c r="BA803" s="1"/>
    </row>
    <row r="804" spans="3:53" ht="14.25" hidden="1" customHeight="1">
      <c r="C804" s="1"/>
      <c r="D804" s="1"/>
      <c r="E804" s="1"/>
      <c r="F804" s="1"/>
      <c r="G804" s="1"/>
      <c r="H804" s="1"/>
      <c r="I804" s="1"/>
      <c r="J804" s="1"/>
      <c r="K804" s="1"/>
      <c r="L804" s="1"/>
      <c r="M804" s="1"/>
      <c r="N804" s="1"/>
      <c r="O804" s="1"/>
      <c r="P804" s="1"/>
      <c r="Q804" s="1"/>
      <c r="R804" s="1"/>
      <c r="S804" s="3"/>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5"/>
      <c r="AR804" s="1"/>
      <c r="AS804" s="1"/>
      <c r="AT804" s="1"/>
      <c r="AU804" s="1"/>
      <c r="AV804" s="1"/>
      <c r="AW804" s="1"/>
      <c r="AX804" s="1"/>
      <c r="AY804" s="1"/>
      <c r="AZ804" s="1"/>
      <c r="BA804" s="1"/>
    </row>
    <row r="805" spans="3:53" ht="14.25" hidden="1" customHeight="1">
      <c r="C805" s="1"/>
      <c r="D805" s="1"/>
      <c r="E805" s="1"/>
      <c r="F805" s="1"/>
      <c r="G805" s="1"/>
      <c r="H805" s="1"/>
      <c r="I805" s="1"/>
      <c r="J805" s="1"/>
      <c r="K805" s="1"/>
      <c r="L805" s="1"/>
      <c r="M805" s="1"/>
      <c r="N805" s="1"/>
      <c r="O805" s="1"/>
      <c r="P805" s="1"/>
      <c r="Q805" s="1"/>
      <c r="R805" s="1"/>
      <c r="S805" s="3"/>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5"/>
      <c r="AR805" s="1"/>
      <c r="AS805" s="1"/>
      <c r="AT805" s="1"/>
      <c r="AU805" s="1"/>
      <c r="AV805" s="1"/>
      <c r="AW805" s="1"/>
      <c r="AX805" s="1"/>
      <c r="AY805" s="1"/>
      <c r="AZ805" s="1"/>
      <c r="BA805" s="1"/>
    </row>
    <row r="806" spans="3:53" ht="14.25" hidden="1" customHeight="1">
      <c r="C806" s="1"/>
      <c r="D806" s="1"/>
      <c r="E806" s="1"/>
      <c r="F806" s="1"/>
      <c r="G806" s="1"/>
      <c r="H806" s="1"/>
      <c r="I806" s="1"/>
      <c r="J806" s="1"/>
      <c r="K806" s="1"/>
      <c r="L806" s="1"/>
      <c r="M806" s="1"/>
      <c r="N806" s="1"/>
      <c r="O806" s="1"/>
      <c r="P806" s="1"/>
      <c r="Q806" s="1"/>
      <c r="R806" s="1"/>
      <c r="S806" s="3"/>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5"/>
      <c r="AR806" s="1"/>
      <c r="AS806" s="1"/>
      <c r="AT806" s="1"/>
      <c r="AU806" s="1"/>
      <c r="AV806" s="1"/>
      <c r="AW806" s="1"/>
      <c r="AX806" s="1"/>
      <c r="AY806" s="1"/>
      <c r="AZ806" s="1"/>
      <c r="BA806" s="1"/>
    </row>
    <row r="807" spans="3:53" ht="14.25" hidden="1" customHeight="1">
      <c r="C807" s="1"/>
      <c r="D807" s="1"/>
      <c r="E807" s="1"/>
      <c r="F807" s="1"/>
      <c r="G807" s="1"/>
      <c r="H807" s="1"/>
      <c r="I807" s="1"/>
      <c r="J807" s="1"/>
      <c r="K807" s="1"/>
      <c r="L807" s="1"/>
      <c r="M807" s="1"/>
      <c r="N807" s="1"/>
      <c r="O807" s="1"/>
      <c r="P807" s="1"/>
      <c r="Q807" s="1"/>
      <c r="R807" s="1"/>
      <c r="S807" s="3"/>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5"/>
      <c r="AR807" s="1"/>
      <c r="AS807" s="1"/>
      <c r="AT807" s="1"/>
      <c r="AU807" s="1"/>
      <c r="AV807" s="1"/>
      <c r="AW807" s="1"/>
      <c r="AX807" s="1"/>
      <c r="AY807" s="1"/>
      <c r="AZ807" s="1"/>
      <c r="BA807" s="1"/>
    </row>
    <row r="808" spans="3:53" ht="14.25" hidden="1" customHeight="1">
      <c r="C808" s="1"/>
      <c r="D808" s="1"/>
      <c r="E808" s="1"/>
      <c r="F808" s="1"/>
      <c r="G808" s="1"/>
      <c r="H808" s="1"/>
      <c r="I808" s="1"/>
      <c r="J808" s="1"/>
      <c r="K808" s="1"/>
      <c r="L808" s="1"/>
      <c r="M808" s="1"/>
      <c r="N808" s="1"/>
      <c r="O808" s="1"/>
      <c r="P808" s="1"/>
      <c r="Q808" s="1"/>
      <c r="R808" s="1"/>
      <c r="S808" s="3"/>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5"/>
      <c r="AR808" s="1"/>
      <c r="AS808" s="1"/>
      <c r="AT808" s="1"/>
      <c r="AU808" s="1"/>
      <c r="AV808" s="1"/>
      <c r="AW808" s="1"/>
      <c r="AX808" s="1"/>
      <c r="AY808" s="1"/>
      <c r="AZ808" s="1"/>
      <c r="BA808" s="1"/>
    </row>
    <row r="809" spans="3:53" ht="14.25" hidden="1" customHeight="1">
      <c r="C809" s="1"/>
      <c r="D809" s="1"/>
      <c r="E809" s="1"/>
      <c r="F809" s="1"/>
      <c r="G809" s="1"/>
      <c r="H809" s="1"/>
      <c r="I809" s="1"/>
      <c r="J809" s="1"/>
      <c r="K809" s="1"/>
      <c r="L809" s="1"/>
      <c r="M809" s="1"/>
      <c r="N809" s="1"/>
      <c r="O809" s="1"/>
      <c r="P809" s="1"/>
      <c r="Q809" s="1"/>
      <c r="R809" s="1"/>
      <c r="S809" s="3"/>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5"/>
      <c r="AR809" s="1"/>
      <c r="AS809" s="1"/>
      <c r="AT809" s="1"/>
      <c r="AU809" s="1"/>
      <c r="AV809" s="1"/>
      <c r="AW809" s="1"/>
      <c r="AX809" s="1"/>
      <c r="AY809" s="1"/>
      <c r="AZ809" s="1"/>
      <c r="BA809" s="1"/>
    </row>
    <row r="810" spans="3:53" ht="14.25" hidden="1" customHeight="1">
      <c r="C810" s="1"/>
      <c r="D810" s="1"/>
      <c r="E810" s="1"/>
      <c r="F810" s="1"/>
      <c r="G810" s="1"/>
      <c r="H810" s="1"/>
      <c r="I810" s="1"/>
      <c r="J810" s="1"/>
      <c r="K810" s="1"/>
      <c r="L810" s="1"/>
      <c r="M810" s="1"/>
      <c r="N810" s="1"/>
      <c r="O810" s="1"/>
      <c r="P810" s="1"/>
      <c r="Q810" s="1"/>
      <c r="R810" s="1"/>
      <c r="S810" s="3"/>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5"/>
      <c r="AR810" s="1"/>
      <c r="AS810" s="1"/>
      <c r="AT810" s="1"/>
      <c r="AU810" s="1"/>
      <c r="AV810" s="1"/>
      <c r="AW810" s="1"/>
      <c r="AX810" s="1"/>
      <c r="AY810" s="1"/>
      <c r="AZ810" s="1"/>
      <c r="BA810" s="1"/>
    </row>
    <row r="811" spans="3:53" ht="14.25" hidden="1" customHeight="1">
      <c r="C811" s="1"/>
      <c r="D811" s="1"/>
      <c r="E811" s="1"/>
      <c r="F811" s="1"/>
      <c r="G811" s="1"/>
      <c r="H811" s="1"/>
      <c r="I811" s="1"/>
      <c r="J811" s="1"/>
      <c r="K811" s="1"/>
      <c r="L811" s="1"/>
      <c r="M811" s="1"/>
      <c r="N811" s="1"/>
      <c r="O811" s="1"/>
      <c r="P811" s="1"/>
      <c r="Q811" s="1"/>
      <c r="R811" s="1"/>
      <c r="S811" s="3"/>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5"/>
      <c r="AR811" s="1"/>
      <c r="AS811" s="1"/>
      <c r="AT811" s="1"/>
      <c r="AU811" s="1"/>
      <c r="AV811" s="1"/>
      <c r="AW811" s="1"/>
      <c r="AX811" s="1"/>
      <c r="AY811" s="1"/>
      <c r="AZ811" s="1"/>
      <c r="BA811" s="1"/>
    </row>
    <row r="812" spans="3:53" ht="14.25" hidden="1" customHeight="1">
      <c r="C812" s="1"/>
      <c r="D812" s="1"/>
      <c r="E812" s="1"/>
      <c r="F812" s="1"/>
      <c r="G812" s="1"/>
      <c r="H812" s="1"/>
      <c r="I812" s="1"/>
      <c r="J812" s="1"/>
      <c r="K812" s="1"/>
      <c r="L812" s="1"/>
      <c r="M812" s="1"/>
      <c r="N812" s="1"/>
      <c r="O812" s="1"/>
      <c r="P812" s="1"/>
      <c r="Q812" s="1"/>
      <c r="R812" s="1"/>
      <c r="S812" s="3"/>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5"/>
      <c r="AR812" s="1"/>
      <c r="AS812" s="1"/>
      <c r="AT812" s="1"/>
      <c r="AU812" s="1"/>
      <c r="AV812" s="1"/>
      <c r="AW812" s="1"/>
      <c r="AX812" s="1"/>
      <c r="AY812" s="1"/>
      <c r="AZ812" s="1"/>
      <c r="BA812" s="1"/>
    </row>
    <row r="813" spans="3:53" ht="14.25" hidden="1" customHeight="1">
      <c r="C813" s="1"/>
      <c r="D813" s="1"/>
      <c r="E813" s="1"/>
      <c r="F813" s="1"/>
      <c r="G813" s="1"/>
      <c r="H813" s="1"/>
      <c r="I813" s="1"/>
      <c r="J813" s="1"/>
      <c r="K813" s="1"/>
      <c r="L813" s="1"/>
      <c r="M813" s="1"/>
      <c r="N813" s="1"/>
      <c r="O813" s="1"/>
      <c r="P813" s="1"/>
      <c r="Q813" s="1"/>
      <c r="R813" s="1"/>
      <c r="S813" s="3"/>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5"/>
      <c r="AR813" s="1"/>
      <c r="AS813" s="1"/>
      <c r="AT813" s="1"/>
      <c r="AU813" s="1"/>
      <c r="AV813" s="1"/>
      <c r="AW813" s="1"/>
      <c r="AX813" s="1"/>
      <c r="AY813" s="1"/>
      <c r="AZ813" s="1"/>
      <c r="BA813" s="1"/>
    </row>
    <row r="814" spans="3:53" ht="14.25" hidden="1" customHeight="1">
      <c r="C814" s="1"/>
      <c r="D814" s="1"/>
      <c r="E814" s="1"/>
      <c r="F814" s="1"/>
      <c r="G814" s="1"/>
      <c r="H814" s="1"/>
      <c r="I814" s="1"/>
      <c r="J814" s="1"/>
      <c r="K814" s="1"/>
      <c r="L814" s="1"/>
      <c r="M814" s="1"/>
      <c r="N814" s="1"/>
      <c r="O814" s="1"/>
      <c r="P814" s="1"/>
      <c r="Q814" s="1"/>
      <c r="R814" s="1"/>
      <c r="S814" s="3"/>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5"/>
      <c r="AR814" s="1"/>
      <c r="AS814" s="1"/>
      <c r="AT814" s="1"/>
      <c r="AU814" s="1"/>
      <c r="AV814" s="1"/>
      <c r="AW814" s="1"/>
      <c r="AX814" s="1"/>
      <c r="AY814" s="1"/>
      <c r="AZ814" s="1"/>
      <c r="BA814" s="1"/>
    </row>
    <row r="815" spans="3:53" ht="14.25" hidden="1" customHeight="1">
      <c r="C815" s="1"/>
      <c r="D815" s="1"/>
      <c r="E815" s="1"/>
      <c r="F815" s="1"/>
      <c r="G815" s="1"/>
      <c r="H815" s="1"/>
      <c r="I815" s="1"/>
      <c r="J815" s="1"/>
      <c r="K815" s="1"/>
      <c r="L815" s="1"/>
      <c r="M815" s="1"/>
      <c r="N815" s="1"/>
      <c r="O815" s="1"/>
      <c r="P815" s="1"/>
      <c r="Q815" s="1"/>
      <c r="R815" s="1"/>
      <c r="S815" s="3"/>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5"/>
      <c r="AR815" s="1"/>
      <c r="AS815" s="1"/>
      <c r="AT815" s="1"/>
      <c r="AU815" s="1"/>
      <c r="AV815" s="1"/>
      <c r="AW815" s="1"/>
      <c r="AX815" s="1"/>
      <c r="AY815" s="1"/>
      <c r="AZ815" s="1"/>
      <c r="BA815" s="1"/>
    </row>
    <row r="816" spans="3:53" ht="14.25" hidden="1" customHeight="1">
      <c r="C816" s="1"/>
      <c r="D816" s="1"/>
      <c r="E816" s="1"/>
      <c r="F816" s="1"/>
      <c r="G816" s="1"/>
      <c r="H816" s="1"/>
      <c r="I816" s="1"/>
      <c r="J816" s="1"/>
      <c r="K816" s="1"/>
      <c r="L816" s="1"/>
      <c r="M816" s="1"/>
      <c r="N816" s="1"/>
      <c r="O816" s="1"/>
      <c r="P816" s="1"/>
      <c r="Q816" s="1"/>
      <c r="R816" s="1"/>
      <c r="S816" s="3"/>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5"/>
      <c r="AR816" s="1"/>
      <c r="AS816" s="1"/>
      <c r="AT816" s="1"/>
      <c r="AU816" s="1"/>
      <c r="AV816" s="1"/>
      <c r="AW816" s="1"/>
      <c r="AX816" s="1"/>
      <c r="AY816" s="1"/>
      <c r="AZ816" s="1"/>
      <c r="BA816" s="1"/>
    </row>
    <row r="817" spans="3:53" ht="14.25" hidden="1" customHeight="1">
      <c r="C817" s="1"/>
      <c r="D817" s="1"/>
      <c r="E817" s="1"/>
      <c r="F817" s="1"/>
      <c r="G817" s="1"/>
      <c r="H817" s="1"/>
      <c r="I817" s="1"/>
      <c r="J817" s="1"/>
      <c r="K817" s="1"/>
      <c r="L817" s="1"/>
      <c r="M817" s="1"/>
      <c r="N817" s="1"/>
      <c r="O817" s="1"/>
      <c r="P817" s="1"/>
      <c r="Q817" s="1"/>
      <c r="R817" s="1"/>
      <c r="S817" s="3"/>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5"/>
      <c r="AR817" s="1"/>
      <c r="AS817" s="1"/>
      <c r="AT817" s="1"/>
      <c r="AU817" s="1"/>
      <c r="AV817" s="1"/>
      <c r="AW817" s="1"/>
      <c r="AX817" s="1"/>
      <c r="AY817" s="1"/>
      <c r="AZ817" s="1"/>
      <c r="BA817" s="1"/>
    </row>
    <row r="818" spans="3:53" ht="14.25" hidden="1" customHeight="1">
      <c r="C818" s="1"/>
      <c r="D818" s="1"/>
      <c r="E818" s="1"/>
      <c r="F818" s="1"/>
      <c r="G818" s="1"/>
      <c r="H818" s="1"/>
      <c r="I818" s="1"/>
      <c r="J818" s="1"/>
      <c r="K818" s="1"/>
      <c r="L818" s="1"/>
      <c r="M818" s="1"/>
      <c r="N818" s="1"/>
      <c r="O818" s="1"/>
      <c r="P818" s="1"/>
      <c r="Q818" s="1"/>
      <c r="R818" s="1"/>
      <c r="S818" s="3"/>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5"/>
      <c r="AR818" s="1"/>
      <c r="AS818" s="1"/>
      <c r="AT818" s="1"/>
      <c r="AU818" s="1"/>
      <c r="AV818" s="1"/>
      <c r="AW818" s="1"/>
      <c r="AX818" s="1"/>
      <c r="AY818" s="1"/>
      <c r="AZ818" s="1"/>
      <c r="BA818" s="1"/>
    </row>
    <row r="819" spans="3:53" ht="14.25" hidden="1" customHeight="1">
      <c r="C819" s="1"/>
      <c r="D819" s="1"/>
      <c r="E819" s="1"/>
      <c r="F819" s="1"/>
      <c r="G819" s="1"/>
      <c r="H819" s="1"/>
      <c r="I819" s="1"/>
      <c r="J819" s="1"/>
      <c r="K819" s="1"/>
      <c r="L819" s="1"/>
      <c r="M819" s="1"/>
      <c r="N819" s="1"/>
      <c r="O819" s="1"/>
      <c r="P819" s="1"/>
      <c r="Q819" s="1"/>
      <c r="R819" s="1"/>
      <c r="S819" s="3"/>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5"/>
      <c r="AR819" s="1"/>
      <c r="AS819" s="1"/>
      <c r="AT819" s="1"/>
      <c r="AU819" s="1"/>
      <c r="AV819" s="1"/>
      <c r="AW819" s="1"/>
      <c r="AX819" s="1"/>
      <c r="AY819" s="1"/>
      <c r="AZ819" s="1"/>
      <c r="BA819" s="1"/>
    </row>
    <row r="820" spans="3:53" ht="14.25" hidden="1" customHeight="1">
      <c r="C820" s="1"/>
      <c r="D820" s="1"/>
      <c r="E820" s="1"/>
      <c r="F820" s="1"/>
      <c r="G820" s="1"/>
      <c r="H820" s="1"/>
      <c r="I820" s="1"/>
      <c r="J820" s="1"/>
      <c r="K820" s="1"/>
      <c r="L820" s="1"/>
      <c r="M820" s="1"/>
      <c r="N820" s="1"/>
      <c r="O820" s="1"/>
      <c r="P820" s="1"/>
      <c r="Q820" s="1"/>
      <c r="R820" s="1"/>
      <c r="S820" s="3"/>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5"/>
      <c r="AR820" s="1"/>
      <c r="AS820" s="1"/>
      <c r="AT820" s="1"/>
      <c r="AU820" s="1"/>
      <c r="AV820" s="1"/>
      <c r="AW820" s="1"/>
      <c r="AX820" s="1"/>
      <c r="AY820" s="1"/>
      <c r="AZ820" s="1"/>
      <c r="BA820" s="1"/>
    </row>
    <row r="821" spans="3:53" ht="14.25" hidden="1" customHeight="1">
      <c r="C821" s="1"/>
      <c r="D821" s="1"/>
      <c r="E821" s="1"/>
      <c r="F821" s="1"/>
      <c r="G821" s="1"/>
      <c r="H821" s="1"/>
      <c r="I821" s="1"/>
      <c r="J821" s="1"/>
      <c r="K821" s="1"/>
      <c r="L821" s="1"/>
      <c r="M821" s="1"/>
      <c r="N821" s="1"/>
      <c r="O821" s="1"/>
      <c r="P821" s="1"/>
      <c r="Q821" s="1"/>
      <c r="R821" s="1"/>
      <c r="S821" s="3"/>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5"/>
      <c r="AR821" s="1"/>
      <c r="AS821" s="1"/>
      <c r="AT821" s="1"/>
      <c r="AU821" s="1"/>
      <c r="AV821" s="1"/>
      <c r="AW821" s="1"/>
      <c r="AX821" s="1"/>
      <c r="AY821" s="1"/>
      <c r="AZ821" s="1"/>
      <c r="BA821" s="1"/>
    </row>
    <row r="822" spans="3:53" ht="14.25" hidden="1" customHeight="1">
      <c r="C822" s="1"/>
      <c r="D822" s="1"/>
      <c r="E822" s="1"/>
      <c r="F822" s="1"/>
      <c r="G822" s="1"/>
      <c r="H822" s="1"/>
      <c r="I822" s="1"/>
      <c r="J822" s="1"/>
      <c r="K822" s="1"/>
      <c r="L822" s="1"/>
      <c r="M822" s="1"/>
      <c r="N822" s="1"/>
      <c r="O822" s="1"/>
      <c r="P822" s="1"/>
      <c r="Q822" s="1"/>
      <c r="R822" s="1"/>
      <c r="S822" s="3"/>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5"/>
      <c r="AR822" s="1"/>
      <c r="AS822" s="1"/>
      <c r="AT822" s="1"/>
      <c r="AU822" s="1"/>
      <c r="AV822" s="1"/>
      <c r="AW822" s="1"/>
      <c r="AX822" s="1"/>
      <c r="AY822" s="1"/>
      <c r="AZ822" s="1"/>
      <c r="BA822" s="1"/>
    </row>
    <row r="823" spans="3:53" ht="14.25" hidden="1" customHeight="1">
      <c r="C823" s="1"/>
      <c r="D823" s="1"/>
      <c r="E823" s="1"/>
      <c r="F823" s="1"/>
      <c r="G823" s="1"/>
      <c r="H823" s="1"/>
      <c r="I823" s="1"/>
      <c r="J823" s="1"/>
      <c r="K823" s="1"/>
      <c r="L823" s="1"/>
      <c r="M823" s="1"/>
      <c r="N823" s="1"/>
      <c r="O823" s="1"/>
      <c r="P823" s="1"/>
      <c r="Q823" s="1"/>
      <c r="R823" s="1"/>
      <c r="S823" s="3"/>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5"/>
      <c r="AR823" s="1"/>
      <c r="AS823" s="1"/>
      <c r="AT823" s="1"/>
      <c r="AU823" s="1"/>
      <c r="AV823" s="1"/>
      <c r="AW823" s="1"/>
      <c r="AX823" s="1"/>
      <c r="AY823" s="1"/>
      <c r="AZ823" s="1"/>
      <c r="BA823" s="1"/>
    </row>
    <row r="824" spans="3:53" ht="14.25" hidden="1" customHeight="1">
      <c r="C824" s="1"/>
      <c r="D824" s="1"/>
      <c r="E824" s="1"/>
      <c r="F824" s="1"/>
      <c r="G824" s="1"/>
      <c r="H824" s="1"/>
      <c r="I824" s="1"/>
      <c r="J824" s="1"/>
      <c r="K824" s="1"/>
      <c r="L824" s="1"/>
      <c r="M824" s="1"/>
      <c r="N824" s="1"/>
      <c r="O824" s="1"/>
      <c r="P824" s="1"/>
      <c r="Q824" s="1"/>
      <c r="R824" s="1"/>
      <c r="S824" s="3"/>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5"/>
      <c r="AR824" s="1"/>
      <c r="AS824" s="1"/>
      <c r="AT824" s="1"/>
      <c r="AU824" s="1"/>
      <c r="AV824" s="1"/>
      <c r="AW824" s="1"/>
      <c r="AX824" s="1"/>
      <c r="AY824" s="1"/>
      <c r="AZ824" s="1"/>
      <c r="BA824" s="1"/>
    </row>
    <row r="825" spans="3:53" ht="14.25" hidden="1" customHeight="1">
      <c r="C825" s="1"/>
      <c r="D825" s="1"/>
      <c r="E825" s="1"/>
      <c r="F825" s="1"/>
      <c r="G825" s="1"/>
      <c r="H825" s="1"/>
      <c r="I825" s="1"/>
      <c r="J825" s="1"/>
      <c r="K825" s="1"/>
      <c r="L825" s="1"/>
      <c r="M825" s="1"/>
      <c r="N825" s="1"/>
      <c r="O825" s="1"/>
      <c r="P825" s="1"/>
      <c r="Q825" s="1"/>
      <c r="R825" s="1"/>
      <c r="S825" s="3"/>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5"/>
      <c r="AR825" s="1"/>
      <c r="AS825" s="1"/>
      <c r="AT825" s="1"/>
      <c r="AU825" s="1"/>
      <c r="AV825" s="1"/>
      <c r="AW825" s="1"/>
      <c r="AX825" s="1"/>
      <c r="AY825" s="1"/>
      <c r="AZ825" s="1"/>
      <c r="BA825" s="1"/>
    </row>
    <row r="826" spans="3:53" ht="14.25" hidden="1" customHeight="1">
      <c r="C826" s="1"/>
      <c r="D826" s="1"/>
      <c r="E826" s="1"/>
      <c r="F826" s="1"/>
      <c r="G826" s="1"/>
      <c r="H826" s="1"/>
      <c r="I826" s="1"/>
      <c r="J826" s="1"/>
      <c r="K826" s="1"/>
      <c r="L826" s="1"/>
      <c r="M826" s="1"/>
      <c r="N826" s="1"/>
      <c r="O826" s="1"/>
      <c r="P826" s="1"/>
      <c r="Q826" s="1"/>
      <c r="R826" s="1"/>
      <c r="S826" s="3"/>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5"/>
      <c r="AR826" s="1"/>
      <c r="AS826" s="1"/>
      <c r="AT826" s="1"/>
      <c r="AU826" s="1"/>
      <c r="AV826" s="1"/>
      <c r="AW826" s="1"/>
      <c r="AX826" s="1"/>
      <c r="AY826" s="1"/>
      <c r="AZ826" s="1"/>
      <c r="BA826" s="1"/>
    </row>
    <row r="827" spans="3:53" ht="14.25" hidden="1" customHeight="1">
      <c r="C827" s="1"/>
      <c r="D827" s="1"/>
      <c r="E827" s="1"/>
      <c r="F827" s="1"/>
      <c r="G827" s="1"/>
      <c r="H827" s="1"/>
      <c r="I827" s="1"/>
      <c r="J827" s="1"/>
      <c r="K827" s="1"/>
      <c r="L827" s="1"/>
      <c r="M827" s="1"/>
      <c r="N827" s="1"/>
      <c r="O827" s="1"/>
      <c r="P827" s="1"/>
      <c r="Q827" s="1"/>
      <c r="R827" s="1"/>
      <c r="S827" s="3"/>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5"/>
      <c r="AR827" s="1"/>
      <c r="AS827" s="1"/>
      <c r="AT827" s="1"/>
      <c r="AU827" s="1"/>
      <c r="AV827" s="1"/>
      <c r="AW827" s="1"/>
      <c r="AX827" s="1"/>
      <c r="AY827" s="1"/>
      <c r="AZ827" s="1"/>
      <c r="BA827" s="1"/>
    </row>
    <row r="828" spans="3:53" ht="14.25" hidden="1" customHeight="1">
      <c r="C828" s="1"/>
      <c r="D828" s="1"/>
      <c r="E828" s="1"/>
      <c r="F828" s="1"/>
      <c r="G828" s="1"/>
      <c r="H828" s="1"/>
      <c r="I828" s="1"/>
      <c r="J828" s="1"/>
      <c r="K828" s="1"/>
      <c r="L828" s="1"/>
      <c r="M828" s="1"/>
      <c r="N828" s="1"/>
      <c r="O828" s="1"/>
      <c r="P828" s="1"/>
      <c r="Q828" s="1"/>
      <c r="R828" s="1"/>
      <c r="S828" s="3"/>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5"/>
      <c r="AR828" s="1"/>
      <c r="AS828" s="1"/>
      <c r="AT828" s="1"/>
      <c r="AU828" s="1"/>
      <c r="AV828" s="1"/>
      <c r="AW828" s="1"/>
      <c r="AX828" s="1"/>
      <c r="AY828" s="1"/>
      <c r="AZ828" s="1"/>
      <c r="BA828" s="1"/>
    </row>
    <row r="829" spans="3:53" ht="14.25" hidden="1" customHeight="1">
      <c r="C829" s="1"/>
      <c r="D829" s="1"/>
      <c r="E829" s="1"/>
      <c r="F829" s="1"/>
      <c r="G829" s="1"/>
      <c r="H829" s="1"/>
      <c r="I829" s="1"/>
      <c r="J829" s="1"/>
      <c r="K829" s="1"/>
      <c r="L829" s="1"/>
      <c r="M829" s="1"/>
      <c r="N829" s="1"/>
      <c r="O829" s="1"/>
      <c r="P829" s="1"/>
      <c r="Q829" s="1"/>
      <c r="R829" s="1"/>
      <c r="S829" s="3"/>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5"/>
      <c r="AR829" s="1"/>
      <c r="AS829" s="1"/>
      <c r="AT829" s="1"/>
      <c r="AU829" s="1"/>
      <c r="AV829" s="1"/>
      <c r="AW829" s="1"/>
      <c r="AX829" s="1"/>
      <c r="AY829" s="1"/>
      <c r="AZ829" s="1"/>
      <c r="BA829" s="1"/>
    </row>
    <row r="830" spans="3:53" ht="14.25" hidden="1" customHeight="1">
      <c r="C830" s="1"/>
      <c r="D830" s="1"/>
      <c r="E830" s="1"/>
      <c r="F830" s="1"/>
      <c r="G830" s="1"/>
      <c r="H830" s="1"/>
      <c r="I830" s="1"/>
      <c r="J830" s="1"/>
      <c r="K830" s="1"/>
      <c r="L830" s="1"/>
      <c r="M830" s="1"/>
      <c r="N830" s="1"/>
      <c r="O830" s="1"/>
      <c r="P830" s="1"/>
      <c r="Q830" s="1"/>
      <c r="R830" s="1"/>
      <c r="S830" s="3"/>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5"/>
      <c r="AR830" s="1"/>
      <c r="AS830" s="1"/>
      <c r="AT830" s="1"/>
      <c r="AU830" s="1"/>
      <c r="AV830" s="1"/>
      <c r="AW830" s="1"/>
      <c r="AX830" s="1"/>
      <c r="AY830" s="1"/>
      <c r="AZ830" s="1"/>
      <c r="BA830" s="1"/>
    </row>
    <row r="831" spans="3:53" ht="14.25" hidden="1" customHeight="1">
      <c r="C831" s="1"/>
      <c r="D831" s="1"/>
      <c r="E831" s="1"/>
      <c r="F831" s="1"/>
      <c r="G831" s="1"/>
      <c r="H831" s="1"/>
      <c r="I831" s="1"/>
      <c r="J831" s="1"/>
      <c r="K831" s="1"/>
      <c r="L831" s="1"/>
      <c r="M831" s="1"/>
      <c r="N831" s="1"/>
      <c r="O831" s="1"/>
      <c r="P831" s="1"/>
      <c r="Q831" s="1"/>
      <c r="R831" s="1"/>
      <c r="S831" s="3"/>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5"/>
      <c r="AR831" s="1"/>
      <c r="AS831" s="1"/>
      <c r="AT831" s="1"/>
      <c r="AU831" s="1"/>
      <c r="AV831" s="1"/>
      <c r="AW831" s="1"/>
      <c r="AX831" s="1"/>
      <c r="AY831" s="1"/>
      <c r="AZ831" s="1"/>
      <c r="BA831" s="1"/>
    </row>
    <row r="832" spans="3:53" ht="14.25" hidden="1" customHeight="1">
      <c r="C832" s="1"/>
      <c r="D832" s="1"/>
      <c r="E832" s="1"/>
      <c r="F832" s="1"/>
      <c r="G832" s="1"/>
      <c r="H832" s="1"/>
      <c r="I832" s="1"/>
      <c r="J832" s="1"/>
      <c r="K832" s="1"/>
      <c r="L832" s="1"/>
      <c r="M832" s="1"/>
      <c r="N832" s="1"/>
      <c r="O832" s="1"/>
      <c r="P832" s="1"/>
      <c r="Q832" s="1"/>
      <c r="R832" s="1"/>
      <c r="S832" s="3"/>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5"/>
      <c r="AR832" s="1"/>
      <c r="AS832" s="1"/>
      <c r="AT832" s="1"/>
      <c r="AU832" s="1"/>
      <c r="AV832" s="1"/>
      <c r="AW832" s="1"/>
      <c r="AX832" s="1"/>
      <c r="AY832" s="1"/>
      <c r="AZ832" s="1"/>
      <c r="BA832" s="1"/>
    </row>
    <row r="833" spans="3:53" ht="14.25" hidden="1" customHeight="1">
      <c r="C833" s="1"/>
      <c r="D833" s="1"/>
      <c r="E833" s="1"/>
      <c r="F833" s="1"/>
      <c r="G833" s="1"/>
      <c r="H833" s="1"/>
      <c r="I833" s="1"/>
      <c r="J833" s="1"/>
      <c r="K833" s="1"/>
      <c r="L833" s="1"/>
      <c r="M833" s="1"/>
      <c r="N833" s="1"/>
      <c r="O833" s="1"/>
      <c r="P833" s="1"/>
      <c r="Q833" s="1"/>
      <c r="R833" s="1"/>
      <c r="S833" s="3"/>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5"/>
      <c r="AR833" s="1"/>
      <c r="AS833" s="1"/>
      <c r="AT833" s="1"/>
      <c r="AU833" s="1"/>
      <c r="AV833" s="1"/>
      <c r="AW833" s="1"/>
      <c r="AX833" s="1"/>
      <c r="AY833" s="1"/>
      <c r="AZ833" s="1"/>
      <c r="BA833" s="1"/>
    </row>
    <row r="834" spans="3:53" ht="14.25" hidden="1" customHeight="1">
      <c r="C834" s="1"/>
      <c r="D834" s="1"/>
      <c r="E834" s="1"/>
      <c r="F834" s="1"/>
      <c r="G834" s="1"/>
      <c r="H834" s="1"/>
      <c r="I834" s="1"/>
      <c r="J834" s="1"/>
      <c r="K834" s="1"/>
      <c r="L834" s="1"/>
      <c r="M834" s="1"/>
      <c r="N834" s="1"/>
      <c r="O834" s="1"/>
      <c r="P834" s="1"/>
      <c r="Q834" s="1"/>
      <c r="R834" s="1"/>
      <c r="S834" s="3"/>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5"/>
      <c r="AR834" s="1"/>
      <c r="AS834" s="1"/>
      <c r="AT834" s="1"/>
      <c r="AU834" s="1"/>
      <c r="AV834" s="1"/>
      <c r="AW834" s="1"/>
      <c r="AX834" s="1"/>
      <c r="AY834" s="1"/>
      <c r="AZ834" s="1"/>
      <c r="BA834" s="1"/>
    </row>
    <row r="835" spans="3:53" ht="14.25" hidden="1" customHeight="1">
      <c r="C835" s="1"/>
      <c r="D835" s="1"/>
      <c r="E835" s="1"/>
      <c r="F835" s="1"/>
      <c r="G835" s="1"/>
      <c r="H835" s="1"/>
      <c r="I835" s="1"/>
      <c r="J835" s="1"/>
      <c r="K835" s="1"/>
      <c r="L835" s="1"/>
      <c r="M835" s="1"/>
      <c r="N835" s="1"/>
      <c r="O835" s="1"/>
      <c r="P835" s="1"/>
      <c r="Q835" s="1"/>
      <c r="R835" s="1"/>
      <c r="S835" s="3"/>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5"/>
      <c r="AR835" s="1"/>
      <c r="AS835" s="1"/>
      <c r="AT835" s="1"/>
      <c r="AU835" s="1"/>
      <c r="AV835" s="1"/>
      <c r="AW835" s="1"/>
      <c r="AX835" s="1"/>
      <c r="AY835" s="1"/>
      <c r="AZ835" s="1"/>
      <c r="BA835" s="1"/>
    </row>
    <row r="836" spans="3:53" ht="14.25" hidden="1" customHeight="1">
      <c r="C836" s="1"/>
      <c r="D836" s="1"/>
      <c r="E836" s="1"/>
      <c r="F836" s="1"/>
      <c r="G836" s="1"/>
      <c r="H836" s="1"/>
      <c r="I836" s="1"/>
      <c r="J836" s="1"/>
      <c r="K836" s="1"/>
      <c r="L836" s="1"/>
      <c r="M836" s="1"/>
      <c r="N836" s="1"/>
      <c r="O836" s="1"/>
      <c r="P836" s="1"/>
      <c r="Q836" s="1"/>
      <c r="R836" s="1"/>
      <c r="S836" s="3"/>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5"/>
      <c r="AR836" s="1"/>
      <c r="AS836" s="1"/>
      <c r="AT836" s="1"/>
      <c r="AU836" s="1"/>
      <c r="AV836" s="1"/>
      <c r="AW836" s="1"/>
      <c r="AX836" s="1"/>
      <c r="AY836" s="1"/>
      <c r="AZ836" s="1"/>
      <c r="BA836" s="1"/>
    </row>
    <row r="837" spans="3:53" ht="14.25" hidden="1" customHeight="1">
      <c r="C837" s="1"/>
      <c r="D837" s="1"/>
      <c r="E837" s="1"/>
      <c r="F837" s="1"/>
      <c r="G837" s="1"/>
      <c r="H837" s="1"/>
      <c r="I837" s="1"/>
      <c r="J837" s="1"/>
      <c r="K837" s="1"/>
      <c r="L837" s="1"/>
      <c r="M837" s="1"/>
      <c r="N837" s="1"/>
      <c r="O837" s="1"/>
      <c r="P837" s="1"/>
      <c r="Q837" s="1"/>
      <c r="R837" s="1"/>
      <c r="S837" s="3"/>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5"/>
      <c r="AR837" s="1"/>
      <c r="AS837" s="1"/>
      <c r="AT837" s="1"/>
      <c r="AU837" s="1"/>
      <c r="AV837" s="1"/>
      <c r="AW837" s="1"/>
      <c r="AX837" s="1"/>
      <c r="AY837" s="1"/>
      <c r="AZ837" s="1"/>
      <c r="BA837" s="1"/>
    </row>
    <row r="838" spans="3:53" ht="14.25" hidden="1" customHeight="1">
      <c r="C838" s="1"/>
      <c r="D838" s="1"/>
      <c r="E838" s="1"/>
      <c r="F838" s="1"/>
      <c r="G838" s="1"/>
      <c r="H838" s="1"/>
      <c r="I838" s="1"/>
      <c r="J838" s="1"/>
      <c r="K838" s="1"/>
      <c r="L838" s="1"/>
      <c r="M838" s="1"/>
      <c r="N838" s="1"/>
      <c r="O838" s="1"/>
      <c r="P838" s="1"/>
      <c r="Q838" s="1"/>
      <c r="R838" s="1"/>
      <c r="S838" s="3"/>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5"/>
      <c r="AR838" s="1"/>
      <c r="AS838" s="1"/>
      <c r="AT838" s="1"/>
      <c r="AU838" s="1"/>
      <c r="AV838" s="1"/>
      <c r="AW838" s="1"/>
      <c r="AX838" s="1"/>
      <c r="AY838" s="1"/>
      <c r="AZ838" s="1"/>
      <c r="BA838" s="1"/>
    </row>
    <row r="839" spans="3:53" ht="14.25" hidden="1" customHeight="1">
      <c r="C839" s="1"/>
      <c r="D839" s="1"/>
      <c r="E839" s="1"/>
      <c r="F839" s="1"/>
      <c r="G839" s="1"/>
      <c r="H839" s="1"/>
      <c r="I839" s="1"/>
      <c r="J839" s="1"/>
      <c r="K839" s="1"/>
      <c r="L839" s="1"/>
      <c r="M839" s="1"/>
      <c r="N839" s="1"/>
      <c r="O839" s="1"/>
      <c r="P839" s="1"/>
      <c r="Q839" s="1"/>
      <c r="R839" s="1"/>
      <c r="S839" s="3"/>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5"/>
      <c r="AR839" s="1"/>
      <c r="AS839" s="1"/>
      <c r="AT839" s="1"/>
      <c r="AU839" s="1"/>
      <c r="AV839" s="1"/>
      <c r="AW839" s="1"/>
      <c r="AX839" s="1"/>
      <c r="AY839" s="1"/>
      <c r="AZ839" s="1"/>
      <c r="BA839" s="1"/>
    </row>
    <row r="840" spans="3:53" ht="14.25" hidden="1" customHeight="1">
      <c r="C840" s="1"/>
      <c r="D840" s="1"/>
      <c r="E840" s="1"/>
      <c r="F840" s="1"/>
      <c r="G840" s="1"/>
      <c r="H840" s="1"/>
      <c r="I840" s="1"/>
      <c r="J840" s="1"/>
      <c r="K840" s="1"/>
      <c r="L840" s="1"/>
      <c r="M840" s="1"/>
      <c r="N840" s="1"/>
      <c r="O840" s="1"/>
      <c r="P840" s="1"/>
      <c r="Q840" s="1"/>
      <c r="R840" s="1"/>
      <c r="S840" s="3"/>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5"/>
      <c r="AR840" s="1"/>
      <c r="AS840" s="1"/>
      <c r="AT840" s="1"/>
      <c r="AU840" s="1"/>
      <c r="AV840" s="1"/>
      <c r="AW840" s="1"/>
      <c r="AX840" s="1"/>
      <c r="AY840" s="1"/>
      <c r="AZ840" s="1"/>
      <c r="BA840" s="1"/>
    </row>
    <row r="841" spans="3:53" ht="14.25" hidden="1" customHeight="1">
      <c r="C841" s="1"/>
      <c r="D841" s="1"/>
      <c r="E841" s="1"/>
      <c r="F841" s="1"/>
      <c r="G841" s="1"/>
      <c r="H841" s="1"/>
      <c r="I841" s="1"/>
      <c r="J841" s="1"/>
      <c r="K841" s="1"/>
      <c r="L841" s="1"/>
      <c r="M841" s="1"/>
      <c r="N841" s="1"/>
      <c r="O841" s="1"/>
      <c r="P841" s="1"/>
      <c r="Q841" s="1"/>
      <c r="R841" s="1"/>
      <c r="S841" s="3"/>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5"/>
      <c r="AR841" s="1"/>
      <c r="AS841" s="1"/>
      <c r="AT841" s="1"/>
      <c r="AU841" s="1"/>
      <c r="AV841" s="1"/>
      <c r="AW841" s="1"/>
      <c r="AX841" s="1"/>
      <c r="AY841" s="1"/>
      <c r="AZ841" s="1"/>
      <c r="BA841" s="1"/>
    </row>
    <row r="842" spans="3:53" ht="14.25" hidden="1" customHeight="1">
      <c r="C842" s="1"/>
      <c r="D842" s="1"/>
      <c r="E842" s="1"/>
      <c r="F842" s="1"/>
      <c r="G842" s="1"/>
      <c r="H842" s="1"/>
      <c r="I842" s="1"/>
      <c r="J842" s="1"/>
      <c r="K842" s="1"/>
      <c r="L842" s="1"/>
      <c r="M842" s="1"/>
      <c r="N842" s="1"/>
      <c r="O842" s="1"/>
      <c r="P842" s="1"/>
      <c r="Q842" s="1"/>
      <c r="R842" s="1"/>
      <c r="S842" s="3"/>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5"/>
      <c r="AR842" s="1"/>
      <c r="AS842" s="1"/>
      <c r="AT842" s="1"/>
      <c r="AU842" s="1"/>
      <c r="AV842" s="1"/>
      <c r="AW842" s="1"/>
      <c r="AX842" s="1"/>
      <c r="AY842" s="1"/>
      <c r="AZ842" s="1"/>
      <c r="BA842" s="1"/>
    </row>
    <row r="843" spans="3:53" ht="14.25" hidden="1" customHeight="1">
      <c r="C843" s="1"/>
      <c r="D843" s="1"/>
      <c r="E843" s="1"/>
      <c r="F843" s="1"/>
      <c r="G843" s="1"/>
      <c r="H843" s="1"/>
      <c r="I843" s="1"/>
      <c r="J843" s="1"/>
      <c r="K843" s="1"/>
      <c r="L843" s="1"/>
      <c r="M843" s="1"/>
      <c r="N843" s="1"/>
      <c r="O843" s="1"/>
      <c r="P843" s="1"/>
      <c r="Q843" s="1"/>
      <c r="R843" s="1"/>
      <c r="S843" s="3"/>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5"/>
      <c r="AR843" s="1"/>
      <c r="AS843" s="1"/>
      <c r="AT843" s="1"/>
      <c r="AU843" s="1"/>
      <c r="AV843" s="1"/>
      <c r="AW843" s="1"/>
      <c r="AX843" s="1"/>
      <c r="AY843" s="1"/>
      <c r="AZ843" s="1"/>
      <c r="BA843" s="1"/>
    </row>
    <row r="844" spans="3:53" ht="14.25" hidden="1" customHeight="1">
      <c r="C844" s="1"/>
      <c r="D844" s="1"/>
      <c r="E844" s="1"/>
      <c r="F844" s="1"/>
      <c r="G844" s="1"/>
      <c r="H844" s="1"/>
      <c r="I844" s="1"/>
      <c r="J844" s="1"/>
      <c r="K844" s="1"/>
      <c r="L844" s="1"/>
      <c r="M844" s="1"/>
      <c r="N844" s="1"/>
      <c r="O844" s="1"/>
      <c r="P844" s="1"/>
      <c r="Q844" s="1"/>
      <c r="R844" s="1"/>
      <c r="S844" s="3"/>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5"/>
      <c r="AR844" s="1"/>
      <c r="AS844" s="1"/>
      <c r="AT844" s="1"/>
      <c r="AU844" s="1"/>
      <c r="AV844" s="1"/>
      <c r="AW844" s="1"/>
      <c r="AX844" s="1"/>
      <c r="AY844" s="1"/>
      <c r="AZ844" s="1"/>
      <c r="BA844" s="1"/>
    </row>
    <row r="845" spans="3:53" ht="14.25" hidden="1" customHeight="1">
      <c r="C845" s="1"/>
      <c r="D845" s="1"/>
      <c r="E845" s="1"/>
      <c r="F845" s="1"/>
      <c r="G845" s="1"/>
      <c r="H845" s="1"/>
      <c r="I845" s="1"/>
      <c r="J845" s="1"/>
      <c r="K845" s="1"/>
      <c r="L845" s="1"/>
      <c r="M845" s="1"/>
      <c r="N845" s="1"/>
      <c r="O845" s="1"/>
      <c r="P845" s="1"/>
      <c r="Q845" s="1"/>
      <c r="R845" s="1"/>
      <c r="S845" s="3"/>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5"/>
      <c r="AR845" s="1"/>
      <c r="AS845" s="1"/>
      <c r="AT845" s="1"/>
      <c r="AU845" s="1"/>
      <c r="AV845" s="1"/>
      <c r="AW845" s="1"/>
      <c r="AX845" s="1"/>
      <c r="AY845" s="1"/>
      <c r="AZ845" s="1"/>
      <c r="BA845" s="1"/>
    </row>
    <row r="846" spans="3:53" ht="14.25" hidden="1" customHeight="1">
      <c r="C846" s="1"/>
      <c r="D846" s="1"/>
      <c r="E846" s="1"/>
      <c r="F846" s="1"/>
      <c r="G846" s="1"/>
      <c r="H846" s="1"/>
      <c r="I846" s="1"/>
      <c r="J846" s="1"/>
      <c r="K846" s="1"/>
      <c r="L846" s="1"/>
      <c r="M846" s="1"/>
      <c r="N846" s="1"/>
      <c r="O846" s="1"/>
      <c r="P846" s="1"/>
      <c r="Q846" s="1"/>
      <c r="R846" s="1"/>
      <c r="S846" s="3"/>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5"/>
      <c r="AR846" s="1"/>
      <c r="AS846" s="1"/>
      <c r="AT846" s="1"/>
      <c r="AU846" s="1"/>
      <c r="AV846" s="1"/>
      <c r="AW846" s="1"/>
      <c r="AX846" s="1"/>
      <c r="AY846" s="1"/>
      <c r="AZ846" s="1"/>
      <c r="BA846" s="1"/>
    </row>
    <row r="847" spans="3:53" ht="14.25" hidden="1" customHeight="1">
      <c r="C847" s="1"/>
      <c r="D847" s="1"/>
      <c r="E847" s="1"/>
      <c r="F847" s="1"/>
      <c r="G847" s="1"/>
      <c r="H847" s="1"/>
      <c r="I847" s="1"/>
      <c r="J847" s="1"/>
      <c r="K847" s="1"/>
      <c r="L847" s="1"/>
      <c r="M847" s="1"/>
      <c r="N847" s="1"/>
      <c r="O847" s="1"/>
      <c r="P847" s="1"/>
      <c r="Q847" s="1"/>
      <c r="R847" s="1"/>
      <c r="S847" s="3"/>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5"/>
      <c r="AR847" s="1"/>
      <c r="AS847" s="1"/>
      <c r="AT847" s="1"/>
      <c r="AU847" s="1"/>
      <c r="AV847" s="1"/>
      <c r="AW847" s="1"/>
      <c r="AX847" s="1"/>
      <c r="AY847" s="1"/>
      <c r="AZ847" s="1"/>
      <c r="BA847" s="1"/>
    </row>
    <row r="848" spans="3:53" ht="14.25" hidden="1" customHeight="1">
      <c r="C848" s="1"/>
      <c r="D848" s="1"/>
      <c r="E848" s="1"/>
      <c r="F848" s="1"/>
      <c r="G848" s="1"/>
      <c r="H848" s="1"/>
      <c r="I848" s="1"/>
      <c r="J848" s="1"/>
      <c r="K848" s="1"/>
      <c r="L848" s="1"/>
      <c r="M848" s="1"/>
      <c r="N848" s="1"/>
      <c r="O848" s="1"/>
      <c r="P848" s="1"/>
      <c r="Q848" s="1"/>
      <c r="R848" s="1"/>
      <c r="S848" s="3"/>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5"/>
      <c r="AR848" s="1"/>
      <c r="AS848" s="1"/>
      <c r="AT848" s="1"/>
      <c r="AU848" s="1"/>
      <c r="AV848" s="1"/>
      <c r="AW848" s="1"/>
      <c r="AX848" s="1"/>
      <c r="AY848" s="1"/>
      <c r="AZ848" s="1"/>
      <c r="BA848" s="1"/>
    </row>
    <row r="849" spans="3:53" ht="14.25" hidden="1" customHeight="1">
      <c r="C849" s="1"/>
      <c r="D849" s="1"/>
      <c r="E849" s="1"/>
      <c r="F849" s="1"/>
      <c r="G849" s="1"/>
      <c r="H849" s="1"/>
      <c r="I849" s="1"/>
      <c r="J849" s="1"/>
      <c r="K849" s="1"/>
      <c r="L849" s="1"/>
      <c r="M849" s="1"/>
      <c r="N849" s="1"/>
      <c r="O849" s="1"/>
      <c r="P849" s="1"/>
      <c r="Q849" s="1"/>
      <c r="R849" s="1"/>
      <c r="S849" s="3"/>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5"/>
      <c r="AR849" s="1"/>
      <c r="AS849" s="1"/>
      <c r="AT849" s="1"/>
      <c r="AU849" s="1"/>
      <c r="AV849" s="1"/>
      <c r="AW849" s="1"/>
      <c r="AX849" s="1"/>
      <c r="AY849" s="1"/>
      <c r="AZ849" s="1"/>
      <c r="BA849" s="1"/>
    </row>
    <row r="850" spans="3:53" ht="14.25" hidden="1" customHeight="1">
      <c r="C850" s="1"/>
      <c r="D850" s="1"/>
      <c r="E850" s="1"/>
      <c r="F850" s="1"/>
      <c r="G850" s="1"/>
      <c r="H850" s="1"/>
      <c r="I850" s="1"/>
      <c r="J850" s="1"/>
      <c r="K850" s="1"/>
      <c r="L850" s="1"/>
      <c r="M850" s="1"/>
      <c r="N850" s="1"/>
      <c r="O850" s="1"/>
      <c r="P850" s="1"/>
      <c r="Q850" s="1"/>
      <c r="R850" s="1"/>
      <c r="S850" s="3"/>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5"/>
      <c r="AR850" s="1"/>
      <c r="AS850" s="1"/>
      <c r="AT850" s="1"/>
      <c r="AU850" s="1"/>
      <c r="AV850" s="1"/>
      <c r="AW850" s="1"/>
      <c r="AX850" s="1"/>
      <c r="AY850" s="1"/>
      <c r="AZ850" s="1"/>
      <c r="BA850" s="1"/>
    </row>
    <row r="851" spans="3:53" ht="14.25" hidden="1" customHeight="1">
      <c r="C851" s="1"/>
      <c r="D851" s="1"/>
      <c r="E851" s="1"/>
      <c r="F851" s="1"/>
      <c r="G851" s="1"/>
      <c r="H851" s="1"/>
      <c r="I851" s="1"/>
      <c r="J851" s="1"/>
      <c r="K851" s="1"/>
      <c r="L851" s="1"/>
      <c r="M851" s="1"/>
      <c r="N851" s="1"/>
      <c r="O851" s="1"/>
      <c r="P851" s="1"/>
      <c r="Q851" s="1"/>
      <c r="R851" s="1"/>
      <c r="S851" s="3"/>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5"/>
      <c r="AR851" s="1"/>
      <c r="AS851" s="1"/>
      <c r="AT851" s="1"/>
      <c r="AU851" s="1"/>
      <c r="AV851" s="1"/>
      <c r="AW851" s="1"/>
      <c r="AX851" s="1"/>
      <c r="AY851" s="1"/>
      <c r="AZ851" s="1"/>
      <c r="BA851" s="1"/>
    </row>
    <row r="852" spans="3:53" ht="14.25" hidden="1" customHeight="1">
      <c r="C852" s="1"/>
      <c r="D852" s="1"/>
      <c r="E852" s="1"/>
      <c r="F852" s="1"/>
      <c r="G852" s="1"/>
      <c r="H852" s="1"/>
      <c r="I852" s="1"/>
      <c r="J852" s="1"/>
      <c r="K852" s="1"/>
      <c r="L852" s="1"/>
      <c r="M852" s="1"/>
      <c r="N852" s="1"/>
      <c r="O852" s="1"/>
      <c r="P852" s="1"/>
      <c r="Q852" s="1"/>
      <c r="R852" s="1"/>
      <c r="S852" s="3"/>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5"/>
      <c r="AR852" s="1"/>
      <c r="AS852" s="1"/>
      <c r="AT852" s="1"/>
      <c r="AU852" s="1"/>
      <c r="AV852" s="1"/>
      <c r="AW852" s="1"/>
      <c r="AX852" s="1"/>
      <c r="AY852" s="1"/>
      <c r="AZ852" s="1"/>
      <c r="BA852" s="1"/>
    </row>
    <row r="853" spans="3:53" ht="14.25" hidden="1" customHeight="1">
      <c r="C853" s="1"/>
      <c r="D853" s="1"/>
      <c r="E853" s="1"/>
      <c r="F853" s="1"/>
      <c r="G853" s="1"/>
      <c r="H853" s="1"/>
      <c r="I853" s="1"/>
      <c r="J853" s="1"/>
      <c r="K853" s="1"/>
      <c r="L853" s="1"/>
      <c r="M853" s="1"/>
      <c r="N853" s="1"/>
      <c r="O853" s="1"/>
      <c r="P853" s="1"/>
      <c r="Q853" s="1"/>
      <c r="R853" s="1"/>
      <c r="S853" s="3"/>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5"/>
      <c r="AR853" s="1"/>
      <c r="AS853" s="1"/>
      <c r="AT853" s="1"/>
      <c r="AU853" s="1"/>
      <c r="AV853" s="1"/>
      <c r="AW853" s="1"/>
      <c r="AX853" s="1"/>
      <c r="AY853" s="1"/>
      <c r="AZ853" s="1"/>
      <c r="BA853" s="1"/>
    </row>
    <row r="854" spans="3:53" ht="14.25" hidden="1" customHeight="1">
      <c r="C854" s="1"/>
      <c r="D854" s="1"/>
      <c r="E854" s="1"/>
      <c r="F854" s="1"/>
      <c r="G854" s="1"/>
      <c r="H854" s="1"/>
      <c r="I854" s="1"/>
      <c r="J854" s="1"/>
      <c r="K854" s="1"/>
      <c r="L854" s="1"/>
      <c r="M854" s="1"/>
      <c r="N854" s="1"/>
      <c r="O854" s="1"/>
      <c r="P854" s="1"/>
      <c r="Q854" s="1"/>
      <c r="R854" s="1"/>
      <c r="S854" s="3"/>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5"/>
      <c r="AR854" s="1"/>
      <c r="AS854" s="1"/>
      <c r="AT854" s="1"/>
      <c r="AU854" s="1"/>
      <c r="AV854" s="1"/>
      <c r="AW854" s="1"/>
      <c r="AX854" s="1"/>
      <c r="AY854" s="1"/>
      <c r="AZ854" s="1"/>
      <c r="BA854" s="1"/>
    </row>
    <row r="855" spans="3:53" ht="14.25" hidden="1" customHeight="1">
      <c r="C855" s="1"/>
      <c r="D855" s="1"/>
      <c r="E855" s="1"/>
      <c r="F855" s="1"/>
      <c r="G855" s="1"/>
      <c r="H855" s="1"/>
      <c r="I855" s="1"/>
      <c r="J855" s="1"/>
      <c r="K855" s="1"/>
      <c r="L855" s="1"/>
      <c r="M855" s="1"/>
      <c r="N855" s="1"/>
      <c r="O855" s="1"/>
      <c r="P855" s="1"/>
      <c r="Q855" s="1"/>
      <c r="R855" s="1"/>
      <c r="S855" s="3"/>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5"/>
      <c r="AR855" s="1"/>
      <c r="AS855" s="1"/>
      <c r="AT855" s="1"/>
      <c r="AU855" s="1"/>
      <c r="AV855" s="1"/>
      <c r="AW855" s="1"/>
      <c r="AX855" s="1"/>
      <c r="AY855" s="1"/>
      <c r="AZ855" s="1"/>
      <c r="BA855" s="1"/>
    </row>
    <row r="856" spans="3:53" ht="14.25" hidden="1" customHeight="1">
      <c r="C856" s="1"/>
      <c r="D856" s="1"/>
      <c r="E856" s="1"/>
      <c r="F856" s="1"/>
      <c r="G856" s="1"/>
      <c r="H856" s="1"/>
      <c r="I856" s="1"/>
      <c r="J856" s="1"/>
      <c r="K856" s="1"/>
      <c r="L856" s="1"/>
      <c r="M856" s="1"/>
      <c r="N856" s="1"/>
      <c r="O856" s="1"/>
      <c r="P856" s="1"/>
      <c r="Q856" s="1"/>
      <c r="R856" s="1"/>
      <c r="S856" s="3"/>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5"/>
      <c r="AR856" s="1"/>
      <c r="AS856" s="1"/>
      <c r="AT856" s="1"/>
      <c r="AU856" s="1"/>
      <c r="AV856" s="1"/>
      <c r="AW856" s="1"/>
      <c r="AX856" s="1"/>
      <c r="AY856" s="1"/>
      <c r="AZ856" s="1"/>
      <c r="BA856" s="1"/>
    </row>
    <row r="857" spans="3:53" ht="14.25" hidden="1" customHeight="1">
      <c r="C857" s="1"/>
      <c r="D857" s="1"/>
      <c r="E857" s="1"/>
      <c r="F857" s="1"/>
      <c r="G857" s="1"/>
      <c r="H857" s="1"/>
      <c r="I857" s="1"/>
      <c r="J857" s="1"/>
      <c r="K857" s="1"/>
      <c r="L857" s="1"/>
      <c r="M857" s="1"/>
      <c r="N857" s="1"/>
      <c r="O857" s="1"/>
      <c r="P857" s="1"/>
      <c r="Q857" s="1"/>
      <c r="R857" s="1"/>
      <c r="S857" s="3"/>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5"/>
      <c r="AR857" s="1"/>
      <c r="AS857" s="1"/>
      <c r="AT857" s="1"/>
      <c r="AU857" s="1"/>
      <c r="AV857" s="1"/>
      <c r="AW857" s="1"/>
      <c r="AX857" s="1"/>
      <c r="AY857" s="1"/>
      <c r="AZ857" s="1"/>
      <c r="BA857" s="1"/>
    </row>
    <row r="858" spans="3:53" ht="14.25" hidden="1" customHeight="1">
      <c r="C858" s="1"/>
      <c r="D858" s="1"/>
      <c r="E858" s="1"/>
      <c r="F858" s="1"/>
      <c r="G858" s="1"/>
      <c r="H858" s="1"/>
      <c r="I858" s="1"/>
      <c r="J858" s="1"/>
      <c r="K858" s="1"/>
      <c r="L858" s="1"/>
      <c r="M858" s="1"/>
      <c r="N858" s="1"/>
      <c r="O858" s="1"/>
      <c r="P858" s="1"/>
      <c r="Q858" s="1"/>
      <c r="R858" s="1"/>
      <c r="S858" s="3"/>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5"/>
      <c r="AR858" s="1"/>
      <c r="AS858" s="1"/>
      <c r="AT858" s="1"/>
      <c r="AU858" s="1"/>
      <c r="AV858" s="1"/>
      <c r="AW858" s="1"/>
      <c r="AX858" s="1"/>
      <c r="AY858" s="1"/>
      <c r="AZ858" s="1"/>
      <c r="BA858" s="1"/>
    </row>
    <row r="859" spans="3:53" ht="14.25" hidden="1" customHeight="1">
      <c r="C859" s="1"/>
      <c r="D859" s="1"/>
      <c r="E859" s="1"/>
      <c r="F859" s="1"/>
      <c r="G859" s="1"/>
      <c r="H859" s="1"/>
      <c r="I859" s="1"/>
      <c r="J859" s="1"/>
      <c r="K859" s="1"/>
      <c r="L859" s="1"/>
      <c r="M859" s="1"/>
      <c r="N859" s="1"/>
      <c r="O859" s="1"/>
      <c r="P859" s="1"/>
      <c r="Q859" s="1"/>
      <c r="R859" s="1"/>
      <c r="S859" s="3"/>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5"/>
      <c r="AR859" s="1"/>
      <c r="AS859" s="1"/>
      <c r="AT859" s="1"/>
      <c r="AU859" s="1"/>
      <c r="AV859" s="1"/>
      <c r="AW859" s="1"/>
      <c r="AX859" s="1"/>
      <c r="AY859" s="1"/>
      <c r="AZ859" s="1"/>
      <c r="BA859" s="1"/>
    </row>
    <row r="860" spans="3:53" ht="14.25" hidden="1" customHeight="1">
      <c r="C860" s="1"/>
      <c r="D860" s="1"/>
      <c r="E860" s="1"/>
      <c r="F860" s="1"/>
      <c r="G860" s="1"/>
      <c r="H860" s="1"/>
      <c r="I860" s="1"/>
      <c r="J860" s="1"/>
      <c r="K860" s="1"/>
      <c r="L860" s="1"/>
      <c r="M860" s="1"/>
      <c r="N860" s="1"/>
      <c r="O860" s="1"/>
      <c r="P860" s="1"/>
      <c r="Q860" s="1"/>
      <c r="R860" s="1"/>
      <c r="S860" s="3"/>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5"/>
      <c r="AR860" s="1"/>
      <c r="AS860" s="1"/>
      <c r="AT860" s="1"/>
      <c r="AU860" s="1"/>
      <c r="AV860" s="1"/>
      <c r="AW860" s="1"/>
      <c r="AX860" s="1"/>
      <c r="AY860" s="1"/>
      <c r="AZ860" s="1"/>
      <c r="BA860" s="1"/>
    </row>
    <row r="861" spans="3:53" ht="14.25" hidden="1" customHeight="1">
      <c r="C861" s="1"/>
      <c r="D861" s="1"/>
      <c r="E861" s="1"/>
      <c r="F861" s="1"/>
      <c r="G861" s="1"/>
      <c r="H861" s="1"/>
      <c r="I861" s="1"/>
      <c r="J861" s="1"/>
      <c r="K861" s="1"/>
      <c r="L861" s="1"/>
      <c r="M861" s="1"/>
      <c r="N861" s="1"/>
      <c r="O861" s="1"/>
      <c r="P861" s="1"/>
      <c r="Q861" s="1"/>
      <c r="R861" s="1"/>
      <c r="S861" s="3"/>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5"/>
      <c r="AR861" s="1"/>
      <c r="AS861" s="1"/>
      <c r="AT861" s="1"/>
      <c r="AU861" s="1"/>
      <c r="AV861" s="1"/>
      <c r="AW861" s="1"/>
      <c r="AX861" s="1"/>
      <c r="AY861" s="1"/>
      <c r="AZ861" s="1"/>
      <c r="BA861" s="1"/>
    </row>
    <row r="862" spans="3:53" ht="14.25" hidden="1" customHeight="1">
      <c r="C862" s="1"/>
      <c r="D862" s="1"/>
      <c r="E862" s="1"/>
      <c r="F862" s="1"/>
      <c r="G862" s="1"/>
      <c r="H862" s="1"/>
      <c r="I862" s="1"/>
      <c r="J862" s="1"/>
      <c r="K862" s="1"/>
      <c r="L862" s="1"/>
      <c r="M862" s="1"/>
      <c r="N862" s="1"/>
      <c r="O862" s="1"/>
      <c r="P862" s="1"/>
      <c r="Q862" s="1"/>
      <c r="R862" s="1"/>
      <c r="S862" s="3"/>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5"/>
      <c r="AR862" s="1"/>
      <c r="AS862" s="1"/>
      <c r="AT862" s="1"/>
      <c r="AU862" s="1"/>
      <c r="AV862" s="1"/>
      <c r="AW862" s="1"/>
      <c r="AX862" s="1"/>
      <c r="AY862" s="1"/>
      <c r="AZ862" s="1"/>
      <c r="BA862" s="1"/>
    </row>
    <row r="863" spans="3:53" ht="14.25" hidden="1" customHeight="1">
      <c r="C863" s="1"/>
      <c r="D863" s="1"/>
      <c r="E863" s="1"/>
      <c r="F863" s="1"/>
      <c r="G863" s="1"/>
      <c r="H863" s="1"/>
      <c r="I863" s="1"/>
      <c r="J863" s="1"/>
      <c r="K863" s="1"/>
      <c r="L863" s="1"/>
      <c r="M863" s="1"/>
      <c r="N863" s="1"/>
      <c r="O863" s="1"/>
      <c r="P863" s="1"/>
      <c r="Q863" s="1"/>
      <c r="R863" s="1"/>
      <c r="S863" s="3"/>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5"/>
      <c r="AR863" s="1"/>
      <c r="AS863" s="1"/>
      <c r="AT863" s="1"/>
      <c r="AU863" s="1"/>
      <c r="AV863" s="1"/>
      <c r="AW863" s="1"/>
      <c r="AX863" s="1"/>
      <c r="AY863" s="1"/>
      <c r="AZ863" s="1"/>
      <c r="BA863" s="1"/>
    </row>
    <row r="864" spans="3:53" ht="14.25" hidden="1" customHeight="1">
      <c r="C864" s="1"/>
      <c r="D864" s="1"/>
      <c r="E864" s="1"/>
      <c r="F864" s="1"/>
      <c r="G864" s="1"/>
      <c r="H864" s="1"/>
      <c r="I864" s="1"/>
      <c r="J864" s="1"/>
      <c r="K864" s="1"/>
      <c r="L864" s="1"/>
      <c r="M864" s="1"/>
      <c r="N864" s="1"/>
      <c r="O864" s="1"/>
      <c r="P864" s="1"/>
      <c r="Q864" s="1"/>
      <c r="R864" s="1"/>
      <c r="S864" s="3"/>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5"/>
      <c r="AR864" s="1"/>
      <c r="AS864" s="1"/>
      <c r="AT864" s="1"/>
      <c r="AU864" s="1"/>
      <c r="AV864" s="1"/>
      <c r="AW864" s="1"/>
      <c r="AX864" s="1"/>
      <c r="AY864" s="1"/>
      <c r="AZ864" s="1"/>
      <c r="BA864" s="1"/>
    </row>
    <row r="865" spans="3:53" ht="14.25" hidden="1" customHeight="1">
      <c r="C865" s="1"/>
      <c r="D865" s="1"/>
      <c r="E865" s="1"/>
      <c r="F865" s="1"/>
      <c r="G865" s="1"/>
      <c r="H865" s="1"/>
      <c r="I865" s="1"/>
      <c r="J865" s="1"/>
      <c r="K865" s="1"/>
      <c r="L865" s="1"/>
      <c r="M865" s="1"/>
      <c r="N865" s="1"/>
      <c r="O865" s="1"/>
      <c r="P865" s="1"/>
      <c r="Q865" s="1"/>
      <c r="R865" s="1"/>
      <c r="S865" s="3"/>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5"/>
      <c r="AR865" s="1"/>
      <c r="AS865" s="1"/>
      <c r="AT865" s="1"/>
      <c r="AU865" s="1"/>
      <c r="AV865" s="1"/>
      <c r="AW865" s="1"/>
      <c r="AX865" s="1"/>
      <c r="AY865" s="1"/>
      <c r="AZ865" s="1"/>
      <c r="BA865" s="1"/>
    </row>
    <row r="866" spans="3:53" ht="14.25" hidden="1" customHeight="1">
      <c r="C866" s="1"/>
      <c r="D866" s="1"/>
      <c r="E866" s="1"/>
      <c r="F866" s="1"/>
      <c r="G866" s="1"/>
      <c r="H866" s="1"/>
      <c r="I866" s="1"/>
      <c r="J866" s="1"/>
      <c r="K866" s="1"/>
      <c r="L866" s="1"/>
      <c r="M866" s="1"/>
      <c r="N866" s="1"/>
      <c r="O866" s="1"/>
      <c r="P866" s="1"/>
      <c r="Q866" s="1"/>
      <c r="R866" s="1"/>
      <c r="S866" s="3"/>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5"/>
      <c r="AR866" s="1"/>
      <c r="AS866" s="1"/>
      <c r="AT866" s="1"/>
      <c r="AU866" s="1"/>
      <c r="AV866" s="1"/>
      <c r="AW866" s="1"/>
      <c r="AX866" s="1"/>
      <c r="AY866" s="1"/>
      <c r="AZ866" s="1"/>
      <c r="BA866" s="1"/>
    </row>
    <row r="867" spans="3:53" ht="14.25" hidden="1" customHeight="1">
      <c r="C867" s="1"/>
      <c r="D867" s="1"/>
      <c r="E867" s="1"/>
      <c r="F867" s="1"/>
      <c r="G867" s="1"/>
      <c r="H867" s="1"/>
      <c r="I867" s="1"/>
      <c r="J867" s="1"/>
      <c r="K867" s="1"/>
      <c r="L867" s="1"/>
      <c r="M867" s="1"/>
      <c r="N867" s="1"/>
      <c r="O867" s="1"/>
      <c r="P867" s="1"/>
      <c r="Q867" s="1"/>
      <c r="R867" s="1"/>
      <c r="S867" s="3"/>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5"/>
      <c r="AR867" s="1"/>
      <c r="AS867" s="1"/>
      <c r="AT867" s="1"/>
      <c r="AU867" s="1"/>
      <c r="AV867" s="1"/>
      <c r="AW867" s="1"/>
      <c r="AX867" s="1"/>
      <c r="AY867" s="1"/>
      <c r="AZ867" s="1"/>
      <c r="BA867" s="1"/>
    </row>
    <row r="868" spans="3:53" ht="14.25" hidden="1" customHeight="1">
      <c r="C868" s="1"/>
      <c r="D868" s="1"/>
      <c r="E868" s="1"/>
      <c r="F868" s="1"/>
      <c r="G868" s="1"/>
      <c r="H868" s="1"/>
      <c r="I868" s="1"/>
      <c r="J868" s="1"/>
      <c r="K868" s="1"/>
      <c r="L868" s="1"/>
      <c r="M868" s="1"/>
      <c r="N868" s="1"/>
      <c r="O868" s="1"/>
      <c r="P868" s="1"/>
      <c r="Q868" s="1"/>
      <c r="R868" s="1"/>
      <c r="S868" s="3"/>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5"/>
      <c r="AR868" s="1"/>
      <c r="AS868" s="1"/>
      <c r="AT868" s="1"/>
      <c r="AU868" s="1"/>
      <c r="AV868" s="1"/>
      <c r="AW868" s="1"/>
      <c r="AX868" s="1"/>
      <c r="AY868" s="1"/>
      <c r="AZ868" s="1"/>
      <c r="BA868" s="1"/>
    </row>
    <row r="869" spans="3:53" ht="14.25" hidden="1" customHeight="1">
      <c r="C869" s="1"/>
      <c r="D869" s="1"/>
      <c r="E869" s="1"/>
      <c r="F869" s="1"/>
      <c r="G869" s="1"/>
      <c r="H869" s="1"/>
      <c r="I869" s="1"/>
      <c r="J869" s="1"/>
      <c r="K869" s="1"/>
      <c r="L869" s="1"/>
      <c r="M869" s="1"/>
      <c r="N869" s="1"/>
      <c r="O869" s="1"/>
      <c r="P869" s="1"/>
      <c r="Q869" s="1"/>
      <c r="R869" s="1"/>
      <c r="S869" s="3"/>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5"/>
      <c r="AR869" s="1"/>
      <c r="AS869" s="1"/>
      <c r="AT869" s="1"/>
      <c r="AU869" s="1"/>
      <c r="AV869" s="1"/>
      <c r="AW869" s="1"/>
      <c r="AX869" s="1"/>
      <c r="AY869" s="1"/>
      <c r="AZ869" s="1"/>
      <c r="BA869" s="1"/>
    </row>
    <row r="870" spans="3:53" ht="14.25" hidden="1" customHeight="1">
      <c r="C870" s="1"/>
      <c r="D870" s="1"/>
      <c r="E870" s="1"/>
      <c r="F870" s="1"/>
      <c r="G870" s="1"/>
      <c r="H870" s="1"/>
      <c r="I870" s="1"/>
      <c r="J870" s="1"/>
      <c r="K870" s="1"/>
      <c r="L870" s="1"/>
      <c r="M870" s="1"/>
      <c r="N870" s="1"/>
      <c r="O870" s="1"/>
      <c r="P870" s="1"/>
      <c r="Q870" s="1"/>
      <c r="R870" s="1"/>
      <c r="S870" s="3"/>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5"/>
      <c r="AR870" s="1"/>
      <c r="AS870" s="1"/>
      <c r="AT870" s="1"/>
      <c r="AU870" s="1"/>
      <c r="AV870" s="1"/>
      <c r="AW870" s="1"/>
      <c r="AX870" s="1"/>
      <c r="AY870" s="1"/>
      <c r="AZ870" s="1"/>
      <c r="BA870" s="1"/>
    </row>
    <row r="871" spans="3:53" ht="14.25" hidden="1" customHeight="1">
      <c r="C871" s="1"/>
      <c r="D871" s="1"/>
      <c r="E871" s="1"/>
      <c r="F871" s="1"/>
      <c r="G871" s="1"/>
      <c r="H871" s="1"/>
      <c r="I871" s="1"/>
      <c r="J871" s="1"/>
      <c r="K871" s="1"/>
      <c r="L871" s="1"/>
      <c r="M871" s="1"/>
      <c r="N871" s="1"/>
      <c r="O871" s="1"/>
      <c r="P871" s="1"/>
      <c r="Q871" s="1"/>
      <c r="R871" s="1"/>
      <c r="S871" s="3"/>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5"/>
      <c r="AR871" s="1"/>
      <c r="AS871" s="1"/>
      <c r="AT871" s="1"/>
      <c r="AU871" s="1"/>
      <c r="AV871" s="1"/>
      <c r="AW871" s="1"/>
      <c r="AX871" s="1"/>
      <c r="AY871" s="1"/>
      <c r="AZ871" s="1"/>
      <c r="BA871" s="1"/>
    </row>
    <row r="872" spans="3:53" ht="14.25" hidden="1" customHeight="1">
      <c r="C872" s="1"/>
      <c r="D872" s="1"/>
      <c r="E872" s="1"/>
      <c r="F872" s="1"/>
      <c r="G872" s="1"/>
      <c r="H872" s="1"/>
      <c r="I872" s="1"/>
      <c r="J872" s="1"/>
      <c r="K872" s="1"/>
      <c r="L872" s="1"/>
      <c r="M872" s="1"/>
      <c r="N872" s="1"/>
      <c r="O872" s="1"/>
      <c r="P872" s="1"/>
      <c r="Q872" s="1"/>
      <c r="R872" s="1"/>
      <c r="S872" s="3"/>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5"/>
      <c r="AR872" s="1"/>
      <c r="AS872" s="1"/>
      <c r="AT872" s="1"/>
      <c r="AU872" s="1"/>
      <c r="AV872" s="1"/>
      <c r="AW872" s="1"/>
      <c r="AX872" s="1"/>
      <c r="AY872" s="1"/>
      <c r="AZ872" s="1"/>
      <c r="BA872" s="1"/>
    </row>
    <row r="873" spans="3:53" ht="14.25" hidden="1" customHeight="1">
      <c r="C873" s="1"/>
      <c r="D873" s="1"/>
      <c r="E873" s="1"/>
      <c r="F873" s="1"/>
      <c r="G873" s="1"/>
      <c r="H873" s="1"/>
      <c r="I873" s="1"/>
      <c r="J873" s="1"/>
      <c r="K873" s="1"/>
      <c r="L873" s="1"/>
      <c r="M873" s="1"/>
      <c r="N873" s="1"/>
      <c r="O873" s="1"/>
      <c r="P873" s="1"/>
      <c r="Q873" s="1"/>
      <c r="R873" s="1"/>
      <c r="S873" s="3"/>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5"/>
      <c r="AR873" s="1"/>
      <c r="AS873" s="1"/>
      <c r="AT873" s="1"/>
      <c r="AU873" s="1"/>
      <c r="AV873" s="1"/>
      <c r="AW873" s="1"/>
      <c r="AX873" s="1"/>
      <c r="AY873" s="1"/>
      <c r="AZ873" s="1"/>
      <c r="BA873" s="1"/>
    </row>
    <row r="874" spans="3:53" ht="14.25" hidden="1" customHeight="1">
      <c r="C874" s="1"/>
      <c r="D874" s="1"/>
      <c r="E874" s="1"/>
      <c r="F874" s="1"/>
      <c r="G874" s="1"/>
      <c r="H874" s="1"/>
      <c r="I874" s="1"/>
      <c r="J874" s="1"/>
      <c r="K874" s="1"/>
      <c r="L874" s="1"/>
      <c r="M874" s="1"/>
      <c r="N874" s="1"/>
      <c r="O874" s="1"/>
      <c r="P874" s="1"/>
      <c r="Q874" s="1"/>
      <c r="R874" s="1"/>
      <c r="S874" s="3"/>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5"/>
      <c r="AR874" s="1"/>
      <c r="AS874" s="1"/>
      <c r="AT874" s="1"/>
      <c r="AU874" s="1"/>
      <c r="AV874" s="1"/>
      <c r="AW874" s="1"/>
      <c r="AX874" s="1"/>
      <c r="AY874" s="1"/>
      <c r="AZ874" s="1"/>
      <c r="BA874" s="1"/>
    </row>
    <row r="875" spans="3:53" ht="14.25" hidden="1" customHeight="1">
      <c r="C875" s="1"/>
      <c r="D875" s="1"/>
      <c r="E875" s="1"/>
      <c r="F875" s="1"/>
      <c r="G875" s="1"/>
      <c r="H875" s="1"/>
      <c r="I875" s="1"/>
      <c r="J875" s="1"/>
      <c r="K875" s="1"/>
      <c r="L875" s="1"/>
      <c r="M875" s="1"/>
      <c r="N875" s="1"/>
      <c r="O875" s="1"/>
      <c r="P875" s="1"/>
      <c r="Q875" s="1"/>
      <c r="R875" s="1"/>
      <c r="S875" s="3"/>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5"/>
      <c r="AR875" s="1"/>
      <c r="AS875" s="1"/>
      <c r="AT875" s="1"/>
      <c r="AU875" s="1"/>
      <c r="AV875" s="1"/>
      <c r="AW875" s="1"/>
      <c r="AX875" s="1"/>
      <c r="AY875" s="1"/>
      <c r="AZ875" s="1"/>
      <c r="BA875" s="1"/>
    </row>
    <row r="876" spans="3:53" ht="14.25" hidden="1" customHeight="1">
      <c r="C876" s="1"/>
      <c r="D876" s="1"/>
      <c r="E876" s="1"/>
      <c r="F876" s="1"/>
      <c r="G876" s="1"/>
      <c r="H876" s="1"/>
      <c r="I876" s="1"/>
      <c r="J876" s="1"/>
      <c r="K876" s="1"/>
      <c r="L876" s="1"/>
      <c r="M876" s="1"/>
      <c r="N876" s="1"/>
      <c r="O876" s="1"/>
      <c r="P876" s="1"/>
      <c r="Q876" s="1"/>
      <c r="R876" s="1"/>
      <c r="S876" s="3"/>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5"/>
      <c r="AR876" s="1"/>
      <c r="AS876" s="1"/>
      <c r="AT876" s="1"/>
      <c r="AU876" s="1"/>
      <c r="AV876" s="1"/>
      <c r="AW876" s="1"/>
      <c r="AX876" s="1"/>
      <c r="AY876" s="1"/>
      <c r="AZ876" s="1"/>
      <c r="BA876" s="1"/>
    </row>
    <row r="877" spans="3:53" ht="14.25" hidden="1" customHeight="1">
      <c r="C877" s="1"/>
      <c r="D877" s="1"/>
      <c r="E877" s="1"/>
      <c r="F877" s="1"/>
      <c r="G877" s="1"/>
      <c r="H877" s="1"/>
      <c r="I877" s="1"/>
      <c r="J877" s="1"/>
      <c r="K877" s="1"/>
      <c r="L877" s="1"/>
      <c r="M877" s="1"/>
      <c r="N877" s="1"/>
      <c r="O877" s="1"/>
      <c r="P877" s="1"/>
      <c r="Q877" s="1"/>
      <c r="R877" s="1"/>
      <c r="S877" s="3"/>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5"/>
      <c r="AR877" s="1"/>
      <c r="AS877" s="1"/>
      <c r="AT877" s="1"/>
      <c r="AU877" s="1"/>
      <c r="AV877" s="1"/>
      <c r="AW877" s="1"/>
      <c r="AX877" s="1"/>
      <c r="AY877" s="1"/>
      <c r="AZ877" s="1"/>
      <c r="BA877" s="1"/>
    </row>
    <row r="878" spans="3:53" ht="14.25" hidden="1" customHeight="1">
      <c r="C878" s="1"/>
      <c r="D878" s="1"/>
      <c r="E878" s="1"/>
      <c r="F878" s="1"/>
      <c r="G878" s="1"/>
      <c r="H878" s="1"/>
      <c r="I878" s="1"/>
      <c r="J878" s="1"/>
      <c r="K878" s="1"/>
      <c r="L878" s="1"/>
      <c r="M878" s="1"/>
      <c r="N878" s="1"/>
      <c r="O878" s="1"/>
      <c r="P878" s="1"/>
      <c r="Q878" s="1"/>
      <c r="R878" s="1"/>
      <c r="S878" s="3"/>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5"/>
      <c r="AR878" s="1"/>
      <c r="AS878" s="1"/>
      <c r="AT878" s="1"/>
      <c r="AU878" s="1"/>
      <c r="AV878" s="1"/>
      <c r="AW878" s="1"/>
      <c r="AX878" s="1"/>
      <c r="AY878" s="1"/>
      <c r="AZ878" s="1"/>
      <c r="BA878" s="1"/>
    </row>
    <row r="879" spans="3:53" ht="14.25" hidden="1" customHeight="1">
      <c r="C879" s="1"/>
      <c r="D879" s="1"/>
      <c r="E879" s="1"/>
      <c r="F879" s="1"/>
      <c r="G879" s="1"/>
      <c r="H879" s="1"/>
      <c r="I879" s="1"/>
      <c r="J879" s="1"/>
      <c r="K879" s="1"/>
      <c r="L879" s="1"/>
      <c r="M879" s="1"/>
      <c r="N879" s="1"/>
      <c r="O879" s="1"/>
      <c r="P879" s="1"/>
      <c r="Q879" s="1"/>
      <c r="R879" s="1"/>
      <c r="S879" s="3"/>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5"/>
      <c r="AR879" s="1"/>
      <c r="AS879" s="1"/>
      <c r="AT879" s="1"/>
      <c r="AU879" s="1"/>
      <c r="AV879" s="1"/>
      <c r="AW879" s="1"/>
      <c r="AX879" s="1"/>
      <c r="AY879" s="1"/>
      <c r="AZ879" s="1"/>
      <c r="BA879" s="1"/>
    </row>
    <row r="880" spans="3:53" ht="14.25" hidden="1" customHeight="1">
      <c r="C880" s="1"/>
      <c r="D880" s="1"/>
      <c r="E880" s="1"/>
      <c r="F880" s="1"/>
      <c r="G880" s="1"/>
      <c r="H880" s="1"/>
      <c r="I880" s="1"/>
      <c r="J880" s="1"/>
      <c r="K880" s="1"/>
      <c r="L880" s="1"/>
      <c r="M880" s="1"/>
      <c r="N880" s="1"/>
      <c r="O880" s="1"/>
      <c r="P880" s="1"/>
      <c r="Q880" s="1"/>
      <c r="R880" s="1"/>
      <c r="S880" s="3"/>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5"/>
      <c r="AR880" s="1"/>
      <c r="AS880" s="1"/>
      <c r="AT880" s="1"/>
      <c r="AU880" s="1"/>
      <c r="AV880" s="1"/>
      <c r="AW880" s="1"/>
      <c r="AX880" s="1"/>
      <c r="AY880" s="1"/>
      <c r="AZ880" s="1"/>
      <c r="BA880" s="1"/>
    </row>
    <row r="881" spans="3:53" ht="14.25" hidden="1" customHeight="1">
      <c r="C881" s="1"/>
      <c r="D881" s="1"/>
      <c r="E881" s="1"/>
      <c r="F881" s="1"/>
      <c r="G881" s="1"/>
      <c r="H881" s="1"/>
      <c r="I881" s="1"/>
      <c r="J881" s="1"/>
      <c r="K881" s="1"/>
      <c r="L881" s="1"/>
      <c r="M881" s="1"/>
      <c r="N881" s="1"/>
      <c r="O881" s="1"/>
      <c r="P881" s="1"/>
      <c r="Q881" s="1"/>
      <c r="R881" s="1"/>
      <c r="S881" s="3"/>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5"/>
      <c r="AR881" s="1"/>
      <c r="AS881" s="1"/>
      <c r="AT881" s="1"/>
      <c r="AU881" s="1"/>
      <c r="AV881" s="1"/>
      <c r="AW881" s="1"/>
      <c r="AX881" s="1"/>
      <c r="AY881" s="1"/>
      <c r="AZ881" s="1"/>
      <c r="BA881" s="1"/>
    </row>
    <row r="882" spans="3:53" ht="14.25" hidden="1" customHeight="1">
      <c r="C882" s="1"/>
      <c r="D882" s="1"/>
      <c r="E882" s="1"/>
      <c r="F882" s="1"/>
      <c r="G882" s="1"/>
      <c r="H882" s="1"/>
      <c r="I882" s="1"/>
      <c r="J882" s="1"/>
      <c r="K882" s="1"/>
      <c r="L882" s="1"/>
      <c r="M882" s="1"/>
      <c r="N882" s="1"/>
      <c r="O882" s="1"/>
      <c r="P882" s="1"/>
      <c r="Q882" s="1"/>
      <c r="R882" s="1"/>
      <c r="S882" s="3"/>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5"/>
      <c r="AR882" s="1"/>
      <c r="AS882" s="1"/>
      <c r="AT882" s="1"/>
      <c r="AU882" s="1"/>
      <c r="AV882" s="1"/>
      <c r="AW882" s="1"/>
      <c r="AX882" s="1"/>
      <c r="AY882" s="1"/>
      <c r="AZ882" s="1"/>
      <c r="BA882" s="1"/>
    </row>
    <row r="883" spans="3:53" ht="14.25" hidden="1" customHeight="1">
      <c r="C883" s="1"/>
      <c r="D883" s="1"/>
      <c r="E883" s="1"/>
      <c r="F883" s="1"/>
      <c r="G883" s="1"/>
      <c r="H883" s="1"/>
      <c r="I883" s="1"/>
      <c r="J883" s="1"/>
      <c r="K883" s="1"/>
      <c r="L883" s="1"/>
      <c r="M883" s="1"/>
      <c r="N883" s="1"/>
      <c r="O883" s="1"/>
      <c r="P883" s="1"/>
      <c r="Q883" s="1"/>
      <c r="R883" s="1"/>
      <c r="S883" s="3"/>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5"/>
      <c r="AR883" s="1"/>
      <c r="AS883" s="1"/>
      <c r="AT883" s="1"/>
      <c r="AU883" s="1"/>
      <c r="AV883" s="1"/>
      <c r="AW883" s="1"/>
      <c r="AX883" s="1"/>
      <c r="AY883" s="1"/>
      <c r="AZ883" s="1"/>
      <c r="BA883" s="1"/>
    </row>
    <row r="884" spans="3:53" ht="14.25" hidden="1" customHeight="1">
      <c r="C884" s="1"/>
      <c r="D884" s="1"/>
      <c r="E884" s="1"/>
      <c r="F884" s="1"/>
      <c r="G884" s="1"/>
      <c r="H884" s="1"/>
      <c r="I884" s="1"/>
      <c r="J884" s="1"/>
      <c r="K884" s="1"/>
      <c r="L884" s="1"/>
      <c r="M884" s="1"/>
      <c r="N884" s="1"/>
      <c r="O884" s="1"/>
      <c r="P884" s="1"/>
      <c r="Q884" s="1"/>
      <c r="R884" s="1"/>
      <c r="S884" s="3"/>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5"/>
      <c r="AR884" s="1"/>
      <c r="AS884" s="1"/>
      <c r="AT884" s="1"/>
      <c r="AU884" s="1"/>
      <c r="AV884" s="1"/>
      <c r="AW884" s="1"/>
      <c r="AX884" s="1"/>
      <c r="AY884" s="1"/>
      <c r="AZ884" s="1"/>
      <c r="BA884" s="1"/>
    </row>
    <row r="885" spans="3:53" ht="14.25" hidden="1" customHeight="1">
      <c r="C885" s="1"/>
      <c r="D885" s="1"/>
      <c r="E885" s="1"/>
      <c r="F885" s="1"/>
      <c r="G885" s="1"/>
      <c r="H885" s="1"/>
      <c r="I885" s="1"/>
      <c r="J885" s="1"/>
      <c r="K885" s="1"/>
      <c r="L885" s="1"/>
      <c r="M885" s="1"/>
      <c r="N885" s="1"/>
      <c r="O885" s="1"/>
      <c r="P885" s="1"/>
      <c r="Q885" s="1"/>
      <c r="R885" s="1"/>
      <c r="S885" s="3"/>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5"/>
      <c r="AR885" s="1"/>
      <c r="AS885" s="1"/>
      <c r="AT885" s="1"/>
      <c r="AU885" s="1"/>
      <c r="AV885" s="1"/>
      <c r="AW885" s="1"/>
      <c r="AX885" s="1"/>
      <c r="AY885" s="1"/>
      <c r="AZ885" s="1"/>
      <c r="BA885" s="1"/>
    </row>
    <row r="886" spans="3:53" ht="14.25" hidden="1" customHeight="1">
      <c r="C886" s="1"/>
      <c r="D886" s="1"/>
      <c r="E886" s="1"/>
      <c r="F886" s="1"/>
      <c r="G886" s="1"/>
      <c r="H886" s="1"/>
      <c r="I886" s="1"/>
      <c r="J886" s="1"/>
      <c r="K886" s="1"/>
      <c r="L886" s="1"/>
      <c r="M886" s="1"/>
      <c r="N886" s="1"/>
      <c r="O886" s="1"/>
      <c r="P886" s="1"/>
      <c r="Q886" s="1"/>
      <c r="R886" s="1"/>
      <c r="S886" s="3"/>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5"/>
      <c r="AR886" s="1"/>
      <c r="AS886" s="1"/>
      <c r="AT886" s="1"/>
      <c r="AU886" s="1"/>
      <c r="AV886" s="1"/>
      <c r="AW886" s="1"/>
      <c r="AX886" s="1"/>
      <c r="AY886" s="1"/>
      <c r="AZ886" s="1"/>
      <c r="BA886" s="1"/>
    </row>
    <row r="887" spans="3:53" ht="14.25" hidden="1" customHeight="1">
      <c r="C887" s="1"/>
      <c r="D887" s="1"/>
      <c r="E887" s="1"/>
      <c r="F887" s="1"/>
      <c r="G887" s="1"/>
      <c r="H887" s="1"/>
      <c r="I887" s="1"/>
      <c r="J887" s="1"/>
      <c r="K887" s="1"/>
      <c r="L887" s="1"/>
      <c r="M887" s="1"/>
      <c r="N887" s="1"/>
      <c r="O887" s="1"/>
      <c r="P887" s="1"/>
      <c r="Q887" s="1"/>
      <c r="R887" s="1"/>
      <c r="S887" s="3"/>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5"/>
      <c r="AR887" s="1"/>
      <c r="AS887" s="1"/>
      <c r="AT887" s="1"/>
      <c r="AU887" s="1"/>
      <c r="AV887" s="1"/>
      <c r="AW887" s="1"/>
      <c r="AX887" s="1"/>
      <c r="AY887" s="1"/>
      <c r="AZ887" s="1"/>
      <c r="BA887" s="1"/>
    </row>
    <row r="888" spans="3:53" ht="14.25" hidden="1" customHeight="1">
      <c r="C888" s="1"/>
      <c r="D888" s="1"/>
      <c r="E888" s="1"/>
      <c r="F888" s="1"/>
      <c r="G888" s="1"/>
      <c r="H888" s="1"/>
      <c r="I888" s="1"/>
      <c r="J888" s="1"/>
      <c r="K888" s="1"/>
      <c r="L888" s="1"/>
      <c r="M888" s="1"/>
      <c r="N888" s="1"/>
      <c r="O888" s="1"/>
      <c r="P888" s="1"/>
      <c r="Q888" s="1"/>
      <c r="R888" s="1"/>
      <c r="S888" s="3"/>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5"/>
      <c r="AR888" s="1"/>
      <c r="AS888" s="1"/>
      <c r="AT888" s="1"/>
      <c r="AU888" s="1"/>
      <c r="AV888" s="1"/>
      <c r="AW888" s="1"/>
      <c r="AX888" s="1"/>
      <c r="AY888" s="1"/>
      <c r="AZ888" s="1"/>
      <c r="BA888" s="1"/>
    </row>
    <row r="889" spans="3:53" ht="14.25" hidden="1" customHeight="1">
      <c r="C889" s="1"/>
      <c r="D889" s="1"/>
      <c r="E889" s="1"/>
      <c r="F889" s="1"/>
      <c r="G889" s="1"/>
      <c r="H889" s="1"/>
      <c r="I889" s="1"/>
      <c r="J889" s="1"/>
      <c r="K889" s="1"/>
      <c r="L889" s="1"/>
      <c r="M889" s="1"/>
      <c r="N889" s="1"/>
      <c r="O889" s="1"/>
      <c r="P889" s="1"/>
      <c r="Q889" s="1"/>
      <c r="R889" s="1"/>
      <c r="S889" s="3"/>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5"/>
      <c r="AR889" s="1"/>
      <c r="AS889" s="1"/>
      <c r="AT889" s="1"/>
      <c r="AU889" s="1"/>
      <c r="AV889" s="1"/>
      <c r="AW889" s="1"/>
      <c r="AX889" s="1"/>
      <c r="AY889" s="1"/>
      <c r="AZ889" s="1"/>
      <c r="BA889" s="1"/>
    </row>
    <row r="890" spans="3:53" ht="14.25" hidden="1" customHeight="1">
      <c r="C890" s="1"/>
      <c r="D890" s="1"/>
      <c r="E890" s="1"/>
      <c r="F890" s="1"/>
      <c r="G890" s="1"/>
      <c r="H890" s="1"/>
      <c r="I890" s="1"/>
      <c r="J890" s="1"/>
      <c r="K890" s="1"/>
      <c r="L890" s="1"/>
      <c r="M890" s="1"/>
      <c r="N890" s="1"/>
      <c r="O890" s="1"/>
      <c r="P890" s="1"/>
      <c r="Q890" s="1"/>
      <c r="R890" s="1"/>
      <c r="S890" s="3"/>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5"/>
      <c r="AR890" s="1"/>
      <c r="AS890" s="1"/>
      <c r="AT890" s="1"/>
      <c r="AU890" s="1"/>
      <c r="AV890" s="1"/>
      <c r="AW890" s="1"/>
      <c r="AX890" s="1"/>
      <c r="AY890" s="1"/>
      <c r="AZ890" s="1"/>
      <c r="BA890" s="1"/>
    </row>
    <row r="891" spans="3:53" ht="14.25" hidden="1" customHeight="1">
      <c r="C891" s="1"/>
      <c r="D891" s="1"/>
      <c r="E891" s="1"/>
      <c r="F891" s="1"/>
      <c r="G891" s="1"/>
      <c r="H891" s="1"/>
      <c r="I891" s="1"/>
      <c r="J891" s="1"/>
      <c r="K891" s="1"/>
      <c r="L891" s="1"/>
      <c r="M891" s="1"/>
      <c r="N891" s="1"/>
      <c r="O891" s="1"/>
      <c r="P891" s="1"/>
      <c r="Q891" s="1"/>
      <c r="R891" s="1"/>
      <c r="S891" s="3"/>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5"/>
      <c r="AR891" s="1"/>
      <c r="AS891" s="1"/>
      <c r="AT891" s="1"/>
      <c r="AU891" s="1"/>
      <c r="AV891" s="1"/>
      <c r="AW891" s="1"/>
      <c r="AX891" s="1"/>
      <c r="AY891" s="1"/>
      <c r="AZ891" s="1"/>
      <c r="BA891" s="1"/>
    </row>
    <row r="892" spans="3:53" ht="14.25" hidden="1" customHeight="1">
      <c r="C892" s="1"/>
      <c r="D892" s="1"/>
      <c r="E892" s="1"/>
      <c r="F892" s="1"/>
      <c r="G892" s="1"/>
      <c r="H892" s="1"/>
      <c r="I892" s="1"/>
      <c r="J892" s="1"/>
      <c r="K892" s="1"/>
      <c r="L892" s="1"/>
      <c r="M892" s="1"/>
      <c r="N892" s="1"/>
      <c r="O892" s="1"/>
      <c r="P892" s="1"/>
      <c r="Q892" s="1"/>
      <c r="R892" s="1"/>
      <c r="S892" s="3"/>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5"/>
      <c r="AR892" s="1"/>
      <c r="AS892" s="1"/>
      <c r="AT892" s="1"/>
      <c r="AU892" s="1"/>
      <c r="AV892" s="1"/>
      <c r="AW892" s="1"/>
      <c r="AX892" s="1"/>
      <c r="AY892" s="1"/>
      <c r="AZ892" s="1"/>
      <c r="BA892" s="1"/>
    </row>
    <row r="893" spans="3:53" ht="14.25" hidden="1" customHeight="1">
      <c r="C893" s="1"/>
      <c r="D893" s="1"/>
      <c r="E893" s="1"/>
      <c r="F893" s="1"/>
      <c r="G893" s="1"/>
      <c r="H893" s="1"/>
      <c r="I893" s="1"/>
      <c r="J893" s="1"/>
      <c r="K893" s="1"/>
      <c r="L893" s="1"/>
      <c r="M893" s="1"/>
      <c r="N893" s="1"/>
      <c r="O893" s="1"/>
      <c r="P893" s="1"/>
      <c r="Q893" s="1"/>
      <c r="R893" s="1"/>
      <c r="S893" s="3"/>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5"/>
      <c r="AR893" s="1"/>
      <c r="AS893" s="1"/>
      <c r="AT893" s="1"/>
      <c r="AU893" s="1"/>
      <c r="AV893" s="1"/>
      <c r="AW893" s="1"/>
      <c r="AX893" s="1"/>
      <c r="AY893" s="1"/>
      <c r="AZ893" s="1"/>
      <c r="BA893" s="1"/>
    </row>
    <row r="894" spans="3:53" ht="14.25" hidden="1" customHeight="1">
      <c r="C894" s="1"/>
      <c r="D894" s="1"/>
      <c r="E894" s="1"/>
      <c r="F894" s="1"/>
      <c r="G894" s="1"/>
      <c r="H894" s="1"/>
      <c r="I894" s="1"/>
      <c r="J894" s="1"/>
      <c r="K894" s="1"/>
      <c r="L894" s="1"/>
      <c r="M894" s="1"/>
      <c r="N894" s="1"/>
      <c r="O894" s="1"/>
      <c r="P894" s="1"/>
      <c r="Q894" s="1"/>
      <c r="R894" s="1"/>
      <c r="S894" s="3"/>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5"/>
      <c r="AR894" s="1"/>
      <c r="AS894" s="1"/>
      <c r="AT894" s="1"/>
      <c r="AU894" s="1"/>
      <c r="AV894" s="1"/>
      <c r="AW894" s="1"/>
      <c r="AX894" s="1"/>
      <c r="AY894" s="1"/>
      <c r="AZ894" s="1"/>
      <c r="BA894" s="1"/>
    </row>
    <row r="895" spans="3:53" ht="14.25" hidden="1" customHeight="1">
      <c r="C895" s="1"/>
      <c r="D895" s="1"/>
      <c r="E895" s="1"/>
      <c r="F895" s="1"/>
      <c r="G895" s="1"/>
      <c r="H895" s="1"/>
      <c r="I895" s="1"/>
      <c r="J895" s="1"/>
      <c r="K895" s="1"/>
      <c r="L895" s="1"/>
      <c r="M895" s="1"/>
      <c r="N895" s="1"/>
      <c r="O895" s="1"/>
      <c r="P895" s="1"/>
      <c r="Q895" s="1"/>
      <c r="R895" s="1"/>
      <c r="S895" s="3"/>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5"/>
      <c r="AR895" s="1"/>
      <c r="AS895" s="1"/>
      <c r="AT895" s="1"/>
      <c r="AU895" s="1"/>
      <c r="AV895" s="1"/>
      <c r="AW895" s="1"/>
      <c r="AX895" s="1"/>
      <c r="AY895" s="1"/>
      <c r="AZ895" s="1"/>
      <c r="BA895" s="1"/>
    </row>
    <row r="896" spans="3:53" ht="14.25" hidden="1" customHeight="1">
      <c r="C896" s="1"/>
      <c r="D896" s="1"/>
      <c r="E896" s="1"/>
      <c r="F896" s="1"/>
      <c r="G896" s="1"/>
      <c r="H896" s="1"/>
      <c r="I896" s="1"/>
      <c r="J896" s="1"/>
      <c r="K896" s="1"/>
      <c r="L896" s="1"/>
      <c r="M896" s="1"/>
      <c r="N896" s="1"/>
      <c r="O896" s="1"/>
      <c r="P896" s="1"/>
      <c r="Q896" s="1"/>
      <c r="R896" s="1"/>
      <c r="S896" s="3"/>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5"/>
      <c r="AR896" s="1"/>
      <c r="AS896" s="1"/>
      <c r="AT896" s="1"/>
      <c r="AU896" s="1"/>
      <c r="AV896" s="1"/>
      <c r="AW896" s="1"/>
      <c r="AX896" s="1"/>
      <c r="AY896" s="1"/>
      <c r="AZ896" s="1"/>
      <c r="BA896" s="1"/>
    </row>
    <row r="897" spans="3:53" ht="14.25" hidden="1" customHeight="1">
      <c r="C897" s="1"/>
      <c r="D897" s="1"/>
      <c r="E897" s="1"/>
      <c r="F897" s="1"/>
      <c r="G897" s="1"/>
      <c r="H897" s="1"/>
      <c r="I897" s="1"/>
      <c r="J897" s="1"/>
      <c r="K897" s="1"/>
      <c r="L897" s="1"/>
      <c r="M897" s="1"/>
      <c r="N897" s="1"/>
      <c r="O897" s="1"/>
      <c r="P897" s="1"/>
      <c r="Q897" s="1"/>
      <c r="R897" s="1"/>
      <c r="S897" s="3"/>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5"/>
      <c r="AR897" s="1"/>
      <c r="AS897" s="1"/>
      <c r="AT897" s="1"/>
      <c r="AU897" s="1"/>
      <c r="AV897" s="1"/>
      <c r="AW897" s="1"/>
      <c r="AX897" s="1"/>
      <c r="AY897" s="1"/>
      <c r="AZ897" s="1"/>
      <c r="BA897" s="1"/>
    </row>
    <row r="898" spans="3:53" ht="14.25" hidden="1" customHeight="1">
      <c r="C898" s="1"/>
      <c r="D898" s="1"/>
      <c r="E898" s="1"/>
      <c r="F898" s="1"/>
      <c r="G898" s="1"/>
      <c r="H898" s="1"/>
      <c r="I898" s="1"/>
      <c r="J898" s="1"/>
      <c r="K898" s="1"/>
      <c r="L898" s="1"/>
      <c r="M898" s="1"/>
      <c r="N898" s="1"/>
      <c r="O898" s="1"/>
      <c r="P898" s="1"/>
      <c r="Q898" s="1"/>
      <c r="R898" s="1"/>
      <c r="S898" s="3"/>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5"/>
      <c r="AR898" s="1"/>
      <c r="AS898" s="1"/>
      <c r="AT898" s="1"/>
      <c r="AU898" s="1"/>
      <c r="AV898" s="1"/>
      <c r="AW898" s="1"/>
      <c r="AX898" s="1"/>
      <c r="AY898" s="1"/>
      <c r="AZ898" s="1"/>
      <c r="BA898" s="1"/>
    </row>
    <row r="899" spans="3:53" ht="14.25" hidden="1" customHeight="1">
      <c r="C899" s="1"/>
      <c r="D899" s="1"/>
      <c r="E899" s="1"/>
      <c r="F899" s="1"/>
      <c r="G899" s="1"/>
      <c r="H899" s="1"/>
      <c r="I899" s="1"/>
      <c r="J899" s="1"/>
      <c r="K899" s="1"/>
      <c r="L899" s="1"/>
      <c r="M899" s="1"/>
      <c r="N899" s="1"/>
      <c r="O899" s="1"/>
      <c r="P899" s="1"/>
      <c r="Q899" s="1"/>
      <c r="R899" s="1"/>
      <c r="S899" s="3"/>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5"/>
      <c r="AR899" s="1"/>
      <c r="AS899" s="1"/>
      <c r="AT899" s="1"/>
      <c r="AU899" s="1"/>
      <c r="AV899" s="1"/>
      <c r="AW899" s="1"/>
      <c r="AX899" s="1"/>
      <c r="AY899" s="1"/>
      <c r="AZ899" s="1"/>
      <c r="BA899" s="1"/>
    </row>
    <row r="900" spans="3:53" ht="14.25" hidden="1" customHeight="1">
      <c r="C900" s="1"/>
      <c r="D900" s="1"/>
      <c r="E900" s="1"/>
      <c r="F900" s="1"/>
      <c r="G900" s="1"/>
      <c r="H900" s="1"/>
      <c r="I900" s="1"/>
      <c r="J900" s="1"/>
      <c r="K900" s="1"/>
      <c r="L900" s="1"/>
      <c r="M900" s="1"/>
      <c r="N900" s="1"/>
      <c r="O900" s="1"/>
      <c r="P900" s="1"/>
      <c r="Q900" s="1"/>
      <c r="R900" s="1"/>
      <c r="S900" s="3"/>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5"/>
      <c r="AR900" s="1"/>
      <c r="AS900" s="1"/>
      <c r="AT900" s="1"/>
      <c r="AU900" s="1"/>
      <c r="AV900" s="1"/>
      <c r="AW900" s="1"/>
      <c r="AX900" s="1"/>
      <c r="AY900" s="1"/>
      <c r="AZ900" s="1"/>
      <c r="BA900" s="1"/>
    </row>
    <row r="901" spans="3:53" ht="14.25" hidden="1" customHeight="1">
      <c r="C901" s="1"/>
      <c r="D901" s="1"/>
      <c r="E901" s="1"/>
      <c r="F901" s="1"/>
      <c r="G901" s="1"/>
      <c r="H901" s="1"/>
      <c r="I901" s="1"/>
      <c r="J901" s="1"/>
      <c r="K901" s="1"/>
      <c r="L901" s="1"/>
      <c r="M901" s="1"/>
      <c r="N901" s="1"/>
      <c r="O901" s="1"/>
      <c r="P901" s="1"/>
      <c r="Q901" s="1"/>
      <c r="R901" s="1"/>
      <c r="S901" s="3"/>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5"/>
      <c r="AR901" s="1"/>
      <c r="AS901" s="1"/>
      <c r="AT901" s="1"/>
      <c r="AU901" s="1"/>
      <c r="AV901" s="1"/>
      <c r="AW901" s="1"/>
      <c r="AX901" s="1"/>
      <c r="AY901" s="1"/>
      <c r="AZ901" s="1"/>
      <c r="BA901" s="1"/>
    </row>
    <row r="902" spans="3:53" ht="14.25" hidden="1" customHeight="1">
      <c r="C902" s="1"/>
      <c r="D902" s="1"/>
      <c r="E902" s="1"/>
      <c r="F902" s="1"/>
      <c r="G902" s="1"/>
      <c r="H902" s="1"/>
      <c r="I902" s="1"/>
      <c r="J902" s="1"/>
      <c r="K902" s="1"/>
      <c r="L902" s="1"/>
      <c r="M902" s="1"/>
      <c r="N902" s="1"/>
      <c r="O902" s="1"/>
      <c r="P902" s="1"/>
      <c r="Q902" s="1"/>
      <c r="R902" s="1"/>
      <c r="S902" s="3"/>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5"/>
      <c r="AR902" s="1"/>
      <c r="AS902" s="1"/>
      <c r="AT902" s="1"/>
      <c r="AU902" s="1"/>
      <c r="AV902" s="1"/>
      <c r="AW902" s="1"/>
      <c r="AX902" s="1"/>
      <c r="AY902" s="1"/>
      <c r="AZ902" s="1"/>
      <c r="BA902" s="1"/>
    </row>
    <row r="903" spans="3:53" ht="14.25" hidden="1" customHeight="1">
      <c r="C903" s="1"/>
      <c r="D903" s="1"/>
      <c r="E903" s="1"/>
      <c r="F903" s="1"/>
      <c r="G903" s="1"/>
      <c r="H903" s="1"/>
      <c r="I903" s="1"/>
      <c r="J903" s="1"/>
      <c r="K903" s="1"/>
      <c r="L903" s="1"/>
      <c r="M903" s="1"/>
      <c r="N903" s="1"/>
      <c r="O903" s="1"/>
      <c r="P903" s="1"/>
      <c r="Q903" s="1"/>
      <c r="R903" s="1"/>
      <c r="S903" s="3"/>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5"/>
      <c r="AR903" s="1"/>
      <c r="AS903" s="1"/>
      <c r="AT903" s="1"/>
      <c r="AU903" s="1"/>
      <c r="AV903" s="1"/>
      <c r="AW903" s="1"/>
      <c r="AX903" s="1"/>
      <c r="AY903" s="1"/>
      <c r="AZ903" s="1"/>
      <c r="BA903" s="1"/>
    </row>
    <row r="904" spans="3:53" ht="14.25" hidden="1" customHeight="1">
      <c r="C904" s="1"/>
      <c r="D904" s="1"/>
      <c r="E904" s="1"/>
      <c r="F904" s="1"/>
      <c r="G904" s="1"/>
      <c r="H904" s="1"/>
      <c r="I904" s="1"/>
      <c r="J904" s="1"/>
      <c r="K904" s="1"/>
      <c r="L904" s="1"/>
      <c r="M904" s="1"/>
      <c r="N904" s="1"/>
      <c r="O904" s="1"/>
      <c r="P904" s="1"/>
      <c r="Q904" s="1"/>
      <c r="R904" s="1"/>
      <c r="S904" s="3"/>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5"/>
      <c r="AR904" s="1"/>
      <c r="AS904" s="1"/>
      <c r="AT904" s="1"/>
      <c r="AU904" s="1"/>
      <c r="AV904" s="1"/>
      <c r="AW904" s="1"/>
      <c r="AX904" s="1"/>
      <c r="AY904" s="1"/>
      <c r="AZ904" s="1"/>
      <c r="BA904" s="1"/>
    </row>
    <row r="905" spans="3:53" ht="14.25" hidden="1" customHeight="1">
      <c r="C905" s="1"/>
      <c r="D905" s="1"/>
      <c r="E905" s="1"/>
      <c r="F905" s="1"/>
      <c r="G905" s="1"/>
      <c r="H905" s="1"/>
      <c r="I905" s="1"/>
      <c r="J905" s="1"/>
      <c r="K905" s="1"/>
      <c r="L905" s="1"/>
      <c r="M905" s="1"/>
      <c r="N905" s="1"/>
      <c r="O905" s="1"/>
      <c r="P905" s="1"/>
      <c r="Q905" s="1"/>
      <c r="R905" s="1"/>
      <c r="S905" s="3"/>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5"/>
      <c r="AR905" s="1"/>
      <c r="AS905" s="1"/>
      <c r="AT905" s="1"/>
      <c r="AU905" s="1"/>
      <c r="AV905" s="1"/>
      <c r="AW905" s="1"/>
      <c r="AX905" s="1"/>
      <c r="AY905" s="1"/>
      <c r="AZ905" s="1"/>
      <c r="BA905" s="1"/>
    </row>
    <row r="906" spans="3:53" ht="14.25" hidden="1" customHeight="1">
      <c r="C906" s="1"/>
      <c r="D906" s="1"/>
      <c r="E906" s="1"/>
      <c r="F906" s="1"/>
      <c r="G906" s="1"/>
      <c r="H906" s="1"/>
      <c r="I906" s="1"/>
      <c r="J906" s="1"/>
      <c r="K906" s="1"/>
      <c r="L906" s="1"/>
      <c r="M906" s="1"/>
      <c r="N906" s="1"/>
      <c r="O906" s="1"/>
      <c r="P906" s="1"/>
      <c r="Q906" s="1"/>
      <c r="R906" s="1"/>
      <c r="S906" s="3"/>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5"/>
      <c r="AR906" s="1"/>
      <c r="AS906" s="1"/>
      <c r="AT906" s="1"/>
      <c r="AU906" s="1"/>
      <c r="AV906" s="1"/>
      <c r="AW906" s="1"/>
      <c r="AX906" s="1"/>
      <c r="AY906" s="1"/>
      <c r="AZ906" s="1"/>
      <c r="BA906" s="1"/>
    </row>
    <row r="907" spans="3:53" ht="14.25" hidden="1" customHeight="1">
      <c r="C907" s="1"/>
      <c r="D907" s="1"/>
      <c r="E907" s="1"/>
      <c r="F907" s="1"/>
      <c r="G907" s="1"/>
      <c r="H907" s="1"/>
      <c r="I907" s="1"/>
      <c r="J907" s="1"/>
      <c r="K907" s="1"/>
      <c r="L907" s="1"/>
      <c r="M907" s="1"/>
      <c r="N907" s="1"/>
      <c r="O907" s="1"/>
      <c r="P907" s="1"/>
      <c r="Q907" s="1"/>
      <c r="R907" s="1"/>
      <c r="S907" s="3"/>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5"/>
      <c r="AR907" s="1"/>
      <c r="AS907" s="1"/>
      <c r="AT907" s="1"/>
      <c r="AU907" s="1"/>
      <c r="AV907" s="1"/>
      <c r="AW907" s="1"/>
      <c r="AX907" s="1"/>
      <c r="AY907" s="1"/>
      <c r="AZ907" s="1"/>
      <c r="BA907" s="1"/>
    </row>
    <row r="908" spans="3:53" ht="14.25" hidden="1" customHeight="1">
      <c r="C908" s="1"/>
      <c r="D908" s="1"/>
      <c r="E908" s="1"/>
      <c r="F908" s="1"/>
      <c r="G908" s="1"/>
      <c r="H908" s="1"/>
      <c r="I908" s="1"/>
      <c r="J908" s="1"/>
      <c r="K908" s="1"/>
      <c r="L908" s="1"/>
      <c r="M908" s="1"/>
      <c r="N908" s="1"/>
      <c r="O908" s="1"/>
      <c r="P908" s="1"/>
      <c r="Q908" s="1"/>
      <c r="R908" s="1"/>
      <c r="S908" s="3"/>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5"/>
      <c r="AR908" s="1"/>
      <c r="AS908" s="1"/>
      <c r="AT908" s="1"/>
      <c r="AU908" s="1"/>
      <c r="AV908" s="1"/>
      <c r="AW908" s="1"/>
      <c r="AX908" s="1"/>
      <c r="AY908" s="1"/>
      <c r="AZ908" s="1"/>
      <c r="BA908" s="1"/>
    </row>
    <row r="909" spans="3:53" ht="14.25" hidden="1" customHeight="1">
      <c r="C909" s="1"/>
      <c r="D909" s="1"/>
      <c r="E909" s="1"/>
      <c r="F909" s="1"/>
      <c r="G909" s="1"/>
      <c r="H909" s="1"/>
      <c r="I909" s="1"/>
      <c r="J909" s="1"/>
      <c r="K909" s="1"/>
      <c r="L909" s="1"/>
      <c r="M909" s="1"/>
      <c r="N909" s="1"/>
      <c r="O909" s="1"/>
      <c r="P909" s="1"/>
      <c r="Q909" s="1"/>
      <c r="R909" s="1"/>
      <c r="S909" s="3"/>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5"/>
      <c r="AR909" s="1"/>
      <c r="AS909" s="1"/>
      <c r="AT909" s="1"/>
      <c r="AU909" s="1"/>
      <c r="AV909" s="1"/>
      <c r="AW909" s="1"/>
      <c r="AX909" s="1"/>
      <c r="AY909" s="1"/>
      <c r="AZ909" s="1"/>
      <c r="BA909" s="1"/>
    </row>
    <row r="910" spans="3:53" ht="14.25" hidden="1" customHeight="1">
      <c r="C910" s="1"/>
      <c r="D910" s="1"/>
      <c r="E910" s="1"/>
      <c r="F910" s="1"/>
      <c r="G910" s="1"/>
      <c r="H910" s="1"/>
      <c r="I910" s="1"/>
      <c r="J910" s="1"/>
      <c r="K910" s="1"/>
      <c r="L910" s="1"/>
      <c r="M910" s="1"/>
      <c r="N910" s="1"/>
      <c r="O910" s="1"/>
      <c r="P910" s="1"/>
      <c r="Q910" s="1"/>
      <c r="R910" s="1"/>
      <c r="S910" s="3"/>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5"/>
      <c r="AR910" s="1"/>
      <c r="AS910" s="1"/>
      <c r="AT910" s="1"/>
      <c r="AU910" s="1"/>
      <c r="AV910" s="1"/>
      <c r="AW910" s="1"/>
      <c r="AX910" s="1"/>
      <c r="AY910" s="1"/>
      <c r="AZ910" s="1"/>
      <c r="BA910" s="1"/>
    </row>
    <row r="911" spans="3:53" ht="14.25" hidden="1" customHeight="1">
      <c r="C911" s="1"/>
      <c r="D911" s="1"/>
      <c r="E911" s="1"/>
      <c r="F911" s="1"/>
      <c r="G911" s="1"/>
      <c r="H911" s="1"/>
      <c r="I911" s="1"/>
      <c r="J911" s="1"/>
      <c r="K911" s="1"/>
      <c r="L911" s="1"/>
      <c r="M911" s="1"/>
      <c r="N911" s="1"/>
      <c r="O911" s="1"/>
      <c r="P911" s="1"/>
      <c r="Q911" s="1"/>
      <c r="R911" s="1"/>
      <c r="S911" s="3"/>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5"/>
      <c r="AR911" s="1"/>
      <c r="AS911" s="1"/>
      <c r="AT911" s="1"/>
      <c r="AU911" s="1"/>
      <c r="AV911" s="1"/>
      <c r="AW911" s="1"/>
      <c r="AX911" s="1"/>
      <c r="AY911" s="1"/>
      <c r="AZ911" s="1"/>
      <c r="BA911" s="1"/>
    </row>
    <row r="912" spans="3:53" ht="14.25" hidden="1" customHeight="1">
      <c r="C912" s="1"/>
      <c r="D912" s="1"/>
      <c r="E912" s="1"/>
      <c r="F912" s="1"/>
      <c r="G912" s="1"/>
      <c r="H912" s="1"/>
      <c r="I912" s="1"/>
      <c r="J912" s="1"/>
      <c r="K912" s="1"/>
      <c r="L912" s="1"/>
      <c r="M912" s="1"/>
      <c r="N912" s="1"/>
      <c r="O912" s="1"/>
      <c r="P912" s="1"/>
      <c r="Q912" s="1"/>
      <c r="R912" s="1"/>
      <c r="S912" s="3"/>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5"/>
      <c r="AR912" s="1"/>
      <c r="AS912" s="1"/>
      <c r="AT912" s="1"/>
      <c r="AU912" s="1"/>
      <c r="AV912" s="1"/>
      <c r="AW912" s="1"/>
      <c r="AX912" s="1"/>
      <c r="AY912" s="1"/>
      <c r="AZ912" s="1"/>
      <c r="BA912" s="1"/>
    </row>
    <row r="913" spans="3:53" ht="14.25" hidden="1" customHeight="1">
      <c r="C913" s="1"/>
      <c r="D913" s="1"/>
      <c r="E913" s="1"/>
      <c r="F913" s="1"/>
      <c r="G913" s="1"/>
      <c r="H913" s="1"/>
      <c r="I913" s="1"/>
      <c r="J913" s="1"/>
      <c r="K913" s="1"/>
      <c r="L913" s="1"/>
      <c r="M913" s="1"/>
      <c r="N913" s="1"/>
      <c r="O913" s="1"/>
      <c r="P913" s="1"/>
      <c r="Q913" s="1"/>
      <c r="R913" s="1"/>
      <c r="S913" s="3"/>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5"/>
      <c r="AR913" s="1"/>
      <c r="AS913" s="1"/>
      <c r="AT913" s="1"/>
      <c r="AU913" s="1"/>
      <c r="AV913" s="1"/>
      <c r="AW913" s="1"/>
      <c r="AX913" s="1"/>
      <c r="AY913" s="1"/>
      <c r="AZ913" s="1"/>
      <c r="BA913" s="1"/>
    </row>
    <row r="914" spans="3:53" ht="14.25" hidden="1" customHeight="1">
      <c r="C914" s="1"/>
      <c r="D914" s="1"/>
      <c r="E914" s="1"/>
      <c r="F914" s="1"/>
      <c r="G914" s="1"/>
      <c r="H914" s="1"/>
      <c r="I914" s="1"/>
      <c r="J914" s="1"/>
      <c r="K914" s="1"/>
      <c r="L914" s="1"/>
      <c r="M914" s="1"/>
      <c r="N914" s="1"/>
      <c r="O914" s="1"/>
      <c r="P914" s="1"/>
      <c r="Q914" s="1"/>
      <c r="R914" s="1"/>
      <c r="S914" s="3"/>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5"/>
      <c r="AR914" s="1"/>
      <c r="AS914" s="1"/>
      <c r="AT914" s="1"/>
      <c r="AU914" s="1"/>
      <c r="AV914" s="1"/>
      <c r="AW914" s="1"/>
      <c r="AX914" s="1"/>
      <c r="AY914" s="1"/>
      <c r="AZ914" s="1"/>
      <c r="BA914" s="1"/>
    </row>
    <row r="915" spans="3:53" ht="14.25" hidden="1" customHeight="1">
      <c r="C915" s="1"/>
      <c r="D915" s="1"/>
      <c r="E915" s="1"/>
      <c r="F915" s="1"/>
      <c r="G915" s="1"/>
      <c r="H915" s="1"/>
      <c r="I915" s="1"/>
      <c r="J915" s="1"/>
      <c r="K915" s="1"/>
      <c r="L915" s="1"/>
      <c r="M915" s="1"/>
      <c r="N915" s="1"/>
      <c r="O915" s="1"/>
      <c r="P915" s="1"/>
      <c r="Q915" s="1"/>
      <c r="R915" s="1"/>
      <c r="S915" s="3"/>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5"/>
      <c r="AR915" s="1"/>
      <c r="AS915" s="1"/>
      <c r="AT915" s="1"/>
      <c r="AU915" s="1"/>
      <c r="AV915" s="1"/>
      <c r="AW915" s="1"/>
      <c r="AX915" s="1"/>
      <c r="AY915" s="1"/>
      <c r="AZ915" s="1"/>
      <c r="BA915" s="1"/>
    </row>
    <row r="916" spans="3:53" ht="14.25" hidden="1" customHeight="1">
      <c r="C916" s="1"/>
      <c r="D916" s="1"/>
      <c r="E916" s="1"/>
      <c r="F916" s="1"/>
      <c r="G916" s="1"/>
      <c r="H916" s="1"/>
      <c r="I916" s="1"/>
      <c r="J916" s="1"/>
      <c r="K916" s="1"/>
      <c r="L916" s="1"/>
      <c r="M916" s="1"/>
      <c r="N916" s="1"/>
      <c r="O916" s="1"/>
      <c r="P916" s="1"/>
      <c r="Q916" s="1"/>
      <c r="R916" s="1"/>
      <c r="S916" s="3"/>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5"/>
      <c r="AR916" s="1"/>
      <c r="AS916" s="1"/>
      <c r="AT916" s="1"/>
      <c r="AU916" s="1"/>
      <c r="AV916" s="1"/>
      <c r="AW916" s="1"/>
      <c r="AX916" s="1"/>
      <c r="AY916" s="1"/>
      <c r="AZ916" s="1"/>
      <c r="BA916" s="1"/>
    </row>
    <row r="917" spans="3:53" ht="14.25" hidden="1" customHeight="1">
      <c r="C917" s="1"/>
      <c r="D917" s="1"/>
      <c r="E917" s="1"/>
      <c r="F917" s="1"/>
      <c r="G917" s="1"/>
      <c r="H917" s="1"/>
      <c r="I917" s="1"/>
      <c r="J917" s="1"/>
      <c r="K917" s="1"/>
      <c r="L917" s="1"/>
      <c r="M917" s="1"/>
      <c r="N917" s="1"/>
      <c r="O917" s="1"/>
      <c r="P917" s="1"/>
      <c r="Q917" s="1"/>
      <c r="R917" s="1"/>
      <c r="S917" s="3"/>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5"/>
      <c r="AR917" s="1"/>
      <c r="AS917" s="1"/>
      <c r="AT917" s="1"/>
      <c r="AU917" s="1"/>
      <c r="AV917" s="1"/>
      <c r="AW917" s="1"/>
      <c r="AX917" s="1"/>
      <c r="AY917" s="1"/>
      <c r="AZ917" s="1"/>
      <c r="BA917" s="1"/>
    </row>
    <row r="918" spans="3:53" ht="14.25" hidden="1" customHeight="1">
      <c r="C918" s="1"/>
      <c r="D918" s="1"/>
      <c r="E918" s="1"/>
      <c r="F918" s="1"/>
      <c r="G918" s="1"/>
      <c r="H918" s="1"/>
      <c r="I918" s="1"/>
      <c r="J918" s="1"/>
      <c r="K918" s="1"/>
      <c r="L918" s="1"/>
      <c r="M918" s="1"/>
      <c r="N918" s="1"/>
      <c r="O918" s="1"/>
      <c r="P918" s="1"/>
      <c r="Q918" s="1"/>
      <c r="R918" s="1"/>
      <c r="S918" s="3"/>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5"/>
      <c r="AR918" s="1"/>
      <c r="AS918" s="1"/>
      <c r="AT918" s="1"/>
      <c r="AU918" s="1"/>
      <c r="AV918" s="1"/>
      <c r="AW918" s="1"/>
      <c r="AX918" s="1"/>
      <c r="AY918" s="1"/>
      <c r="AZ918" s="1"/>
      <c r="BA918" s="1"/>
    </row>
    <row r="919" spans="3:53" ht="14.25" hidden="1" customHeight="1">
      <c r="C919" s="1"/>
      <c r="D919" s="1"/>
      <c r="E919" s="1"/>
      <c r="F919" s="1"/>
      <c r="G919" s="1"/>
      <c r="H919" s="1"/>
      <c r="I919" s="1"/>
      <c r="J919" s="1"/>
      <c r="K919" s="1"/>
      <c r="L919" s="1"/>
      <c r="M919" s="1"/>
      <c r="N919" s="1"/>
      <c r="O919" s="1"/>
      <c r="P919" s="1"/>
      <c r="Q919" s="1"/>
      <c r="R919" s="1"/>
      <c r="S919" s="3"/>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5"/>
      <c r="AR919" s="1"/>
      <c r="AS919" s="1"/>
      <c r="AT919" s="1"/>
      <c r="AU919" s="1"/>
      <c r="AV919" s="1"/>
      <c r="AW919" s="1"/>
      <c r="AX919" s="1"/>
      <c r="AY919" s="1"/>
      <c r="AZ919" s="1"/>
      <c r="BA919" s="1"/>
    </row>
    <row r="920" spans="3:53" ht="14.25" hidden="1" customHeight="1">
      <c r="C920" s="1"/>
      <c r="D920" s="1"/>
      <c r="E920" s="1"/>
      <c r="F920" s="1"/>
      <c r="G920" s="1"/>
      <c r="H920" s="1"/>
      <c r="I920" s="1"/>
      <c r="J920" s="1"/>
      <c r="K920" s="1"/>
      <c r="L920" s="1"/>
      <c r="M920" s="1"/>
      <c r="N920" s="1"/>
      <c r="O920" s="1"/>
      <c r="P920" s="1"/>
      <c r="Q920" s="1"/>
      <c r="R920" s="1"/>
      <c r="S920" s="3"/>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5"/>
      <c r="AR920" s="1"/>
      <c r="AS920" s="1"/>
      <c r="AT920" s="1"/>
      <c r="AU920" s="1"/>
      <c r="AV920" s="1"/>
      <c r="AW920" s="1"/>
      <c r="AX920" s="1"/>
      <c r="AY920" s="1"/>
      <c r="AZ920" s="1"/>
      <c r="BA920" s="1"/>
    </row>
    <row r="921" spans="3:53" ht="14.25" hidden="1" customHeight="1">
      <c r="C921" s="1"/>
      <c r="D921" s="1"/>
      <c r="E921" s="1"/>
      <c r="F921" s="1"/>
      <c r="G921" s="1"/>
      <c r="H921" s="1"/>
      <c r="I921" s="1"/>
      <c r="J921" s="1"/>
      <c r="K921" s="1"/>
      <c r="L921" s="1"/>
      <c r="M921" s="1"/>
      <c r="N921" s="1"/>
      <c r="O921" s="1"/>
      <c r="P921" s="1"/>
      <c r="Q921" s="1"/>
      <c r="R921" s="1"/>
      <c r="S921" s="3"/>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5"/>
      <c r="AR921" s="1"/>
      <c r="AS921" s="1"/>
      <c r="AT921" s="1"/>
      <c r="AU921" s="1"/>
      <c r="AV921" s="1"/>
      <c r="AW921" s="1"/>
      <c r="AX921" s="1"/>
      <c r="AY921" s="1"/>
      <c r="AZ921" s="1"/>
      <c r="BA921" s="1"/>
    </row>
    <row r="922" spans="3:53" ht="14.25" hidden="1" customHeight="1">
      <c r="C922" s="1"/>
      <c r="D922" s="1"/>
      <c r="E922" s="1"/>
      <c r="F922" s="1"/>
      <c r="G922" s="1"/>
      <c r="H922" s="1"/>
      <c r="I922" s="1"/>
      <c r="J922" s="1"/>
      <c r="K922" s="1"/>
      <c r="L922" s="1"/>
      <c r="M922" s="1"/>
      <c r="N922" s="1"/>
      <c r="O922" s="1"/>
      <c r="P922" s="1"/>
      <c r="Q922" s="1"/>
      <c r="R922" s="1"/>
      <c r="S922" s="3"/>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5"/>
      <c r="AR922" s="1"/>
      <c r="AS922" s="1"/>
      <c r="AT922" s="1"/>
      <c r="AU922" s="1"/>
      <c r="AV922" s="1"/>
      <c r="AW922" s="1"/>
      <c r="AX922" s="1"/>
      <c r="AY922" s="1"/>
      <c r="AZ922" s="1"/>
      <c r="BA922" s="1"/>
    </row>
    <row r="923" spans="3:53" ht="14.25" hidden="1" customHeight="1">
      <c r="C923" s="1"/>
      <c r="D923" s="1"/>
      <c r="E923" s="1"/>
      <c r="F923" s="1"/>
      <c r="G923" s="1"/>
      <c r="H923" s="1"/>
      <c r="I923" s="1"/>
      <c r="J923" s="1"/>
      <c r="K923" s="1"/>
      <c r="L923" s="1"/>
      <c r="M923" s="1"/>
      <c r="N923" s="1"/>
      <c r="O923" s="1"/>
      <c r="P923" s="1"/>
      <c r="Q923" s="1"/>
      <c r="R923" s="1"/>
      <c r="S923" s="3"/>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5"/>
      <c r="AR923" s="1"/>
      <c r="AS923" s="1"/>
      <c r="AT923" s="1"/>
      <c r="AU923" s="1"/>
      <c r="AV923" s="1"/>
      <c r="AW923" s="1"/>
      <c r="AX923" s="1"/>
      <c r="AY923" s="1"/>
      <c r="AZ923" s="1"/>
      <c r="BA923" s="1"/>
    </row>
    <row r="924" spans="3:53" ht="14.25" hidden="1" customHeight="1">
      <c r="C924" s="1"/>
      <c r="D924" s="1"/>
      <c r="E924" s="1"/>
      <c r="F924" s="1"/>
      <c r="G924" s="1"/>
      <c r="H924" s="1"/>
      <c r="I924" s="1"/>
      <c r="J924" s="1"/>
      <c r="K924" s="1"/>
      <c r="L924" s="1"/>
      <c r="M924" s="1"/>
      <c r="N924" s="1"/>
      <c r="O924" s="1"/>
      <c r="P924" s="1"/>
      <c r="Q924" s="1"/>
      <c r="R924" s="1"/>
      <c r="S924" s="3"/>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5"/>
      <c r="AR924" s="1"/>
      <c r="AS924" s="1"/>
      <c r="AT924" s="1"/>
      <c r="AU924" s="1"/>
      <c r="AV924" s="1"/>
      <c r="AW924" s="1"/>
      <c r="AX924" s="1"/>
      <c r="AY924" s="1"/>
      <c r="AZ924" s="1"/>
      <c r="BA924" s="1"/>
    </row>
    <row r="925" spans="3:53" ht="14.25" hidden="1" customHeight="1">
      <c r="C925" s="1"/>
      <c r="D925" s="1"/>
      <c r="E925" s="1"/>
      <c r="F925" s="1"/>
      <c r="G925" s="1"/>
      <c r="H925" s="1"/>
      <c r="I925" s="1"/>
      <c r="J925" s="1"/>
      <c r="K925" s="1"/>
      <c r="L925" s="1"/>
      <c r="M925" s="1"/>
      <c r="N925" s="1"/>
      <c r="O925" s="1"/>
      <c r="P925" s="1"/>
      <c r="Q925" s="1"/>
      <c r="R925" s="1"/>
      <c r="S925" s="3"/>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5"/>
      <c r="AR925" s="1"/>
      <c r="AS925" s="1"/>
      <c r="AT925" s="1"/>
      <c r="AU925" s="1"/>
      <c r="AV925" s="1"/>
      <c r="AW925" s="1"/>
      <c r="AX925" s="1"/>
      <c r="AY925" s="1"/>
      <c r="AZ925" s="1"/>
      <c r="BA925" s="1"/>
    </row>
    <row r="926" spans="3:53" ht="14.25" hidden="1" customHeight="1">
      <c r="C926" s="1"/>
      <c r="D926" s="1"/>
      <c r="E926" s="1"/>
      <c r="F926" s="1"/>
      <c r="G926" s="1"/>
      <c r="H926" s="1"/>
      <c r="I926" s="1"/>
      <c r="J926" s="1"/>
      <c r="K926" s="1"/>
      <c r="L926" s="1"/>
      <c r="M926" s="1"/>
      <c r="N926" s="1"/>
      <c r="O926" s="1"/>
      <c r="P926" s="1"/>
      <c r="Q926" s="1"/>
      <c r="R926" s="1"/>
      <c r="S926" s="3"/>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5"/>
      <c r="AR926" s="1"/>
      <c r="AS926" s="1"/>
      <c r="AT926" s="1"/>
      <c r="AU926" s="1"/>
      <c r="AV926" s="1"/>
      <c r="AW926" s="1"/>
      <c r="AX926" s="1"/>
      <c r="AY926" s="1"/>
      <c r="AZ926" s="1"/>
      <c r="BA926" s="1"/>
    </row>
    <row r="927" spans="3:53" ht="14.25" hidden="1" customHeight="1">
      <c r="C927" s="1"/>
      <c r="D927" s="1"/>
      <c r="E927" s="1"/>
      <c r="F927" s="1"/>
      <c r="G927" s="1"/>
      <c r="H927" s="1"/>
      <c r="I927" s="1"/>
      <c r="J927" s="1"/>
      <c r="K927" s="1"/>
      <c r="L927" s="1"/>
      <c r="M927" s="1"/>
      <c r="N927" s="1"/>
      <c r="O927" s="1"/>
      <c r="P927" s="1"/>
      <c r="Q927" s="1"/>
      <c r="R927" s="1"/>
      <c r="S927" s="3"/>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5"/>
      <c r="AR927" s="1"/>
      <c r="AS927" s="1"/>
      <c r="AT927" s="1"/>
      <c r="AU927" s="1"/>
      <c r="AV927" s="1"/>
      <c r="AW927" s="1"/>
      <c r="AX927" s="1"/>
      <c r="AY927" s="1"/>
      <c r="AZ927" s="1"/>
      <c r="BA927" s="1"/>
    </row>
    <row r="928" spans="3:53" ht="14.25" hidden="1" customHeight="1">
      <c r="C928" s="1"/>
      <c r="D928" s="1"/>
      <c r="E928" s="1"/>
      <c r="F928" s="1"/>
      <c r="G928" s="1"/>
      <c r="H928" s="1"/>
      <c r="I928" s="1"/>
      <c r="J928" s="1"/>
      <c r="K928" s="1"/>
      <c r="L928" s="1"/>
      <c r="M928" s="1"/>
      <c r="N928" s="1"/>
      <c r="O928" s="1"/>
      <c r="P928" s="1"/>
      <c r="Q928" s="1"/>
      <c r="R928" s="1"/>
      <c r="S928" s="3"/>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5"/>
      <c r="AR928" s="1"/>
      <c r="AS928" s="1"/>
      <c r="AT928" s="1"/>
      <c r="AU928" s="1"/>
      <c r="AV928" s="1"/>
      <c r="AW928" s="1"/>
      <c r="AX928" s="1"/>
      <c r="AY928" s="1"/>
      <c r="AZ928" s="1"/>
      <c r="BA928" s="1"/>
    </row>
    <row r="929" spans="3:53" ht="14.25" hidden="1" customHeight="1">
      <c r="C929" s="1"/>
      <c r="D929" s="1"/>
      <c r="E929" s="1"/>
      <c r="F929" s="1"/>
      <c r="G929" s="1"/>
      <c r="H929" s="1"/>
      <c r="I929" s="1"/>
      <c r="J929" s="1"/>
      <c r="K929" s="1"/>
      <c r="L929" s="1"/>
      <c r="M929" s="1"/>
      <c r="N929" s="1"/>
      <c r="O929" s="1"/>
      <c r="P929" s="1"/>
      <c r="Q929" s="1"/>
      <c r="R929" s="1"/>
      <c r="S929" s="3"/>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5"/>
      <c r="AR929" s="1"/>
      <c r="AS929" s="1"/>
      <c r="AT929" s="1"/>
      <c r="AU929" s="1"/>
      <c r="AV929" s="1"/>
      <c r="AW929" s="1"/>
      <c r="AX929" s="1"/>
      <c r="AY929" s="1"/>
      <c r="AZ929" s="1"/>
      <c r="BA929" s="1"/>
    </row>
    <row r="930" spans="3:53" ht="14.25" hidden="1" customHeight="1">
      <c r="C930" s="1"/>
      <c r="D930" s="1"/>
      <c r="E930" s="1"/>
      <c r="F930" s="1"/>
      <c r="G930" s="1"/>
      <c r="H930" s="1"/>
      <c r="I930" s="1"/>
      <c r="J930" s="1"/>
      <c r="K930" s="1"/>
      <c r="L930" s="1"/>
      <c r="M930" s="1"/>
      <c r="N930" s="1"/>
      <c r="O930" s="1"/>
      <c r="P930" s="1"/>
      <c r="Q930" s="1"/>
      <c r="R930" s="1"/>
      <c r="S930" s="3"/>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5"/>
      <c r="AR930" s="1"/>
      <c r="AS930" s="1"/>
      <c r="AT930" s="1"/>
      <c r="AU930" s="1"/>
      <c r="AV930" s="1"/>
      <c r="AW930" s="1"/>
      <c r="AX930" s="1"/>
      <c r="AY930" s="1"/>
      <c r="AZ930" s="1"/>
      <c r="BA930" s="1"/>
    </row>
    <row r="931" spans="3:53" ht="14.25" hidden="1" customHeight="1">
      <c r="C931" s="1"/>
      <c r="D931" s="1"/>
      <c r="E931" s="1"/>
      <c r="F931" s="1"/>
      <c r="G931" s="1"/>
      <c r="H931" s="1"/>
      <c r="I931" s="1"/>
      <c r="J931" s="1"/>
      <c r="K931" s="1"/>
      <c r="L931" s="1"/>
      <c r="M931" s="1"/>
      <c r="N931" s="1"/>
      <c r="O931" s="1"/>
      <c r="P931" s="1"/>
      <c r="Q931" s="1"/>
      <c r="R931" s="1"/>
      <c r="S931" s="3"/>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5"/>
      <c r="AR931" s="1"/>
      <c r="AS931" s="1"/>
      <c r="AT931" s="1"/>
      <c r="AU931" s="1"/>
      <c r="AV931" s="1"/>
      <c r="AW931" s="1"/>
      <c r="AX931" s="1"/>
      <c r="AY931" s="1"/>
      <c r="AZ931" s="1"/>
      <c r="BA931" s="1"/>
    </row>
    <row r="932" spans="3:53" ht="14.25" hidden="1" customHeight="1">
      <c r="C932" s="1"/>
      <c r="D932" s="1"/>
      <c r="E932" s="1"/>
      <c r="F932" s="1"/>
      <c r="G932" s="1"/>
      <c r="H932" s="1"/>
      <c r="I932" s="1"/>
      <c r="J932" s="1"/>
      <c r="K932" s="1"/>
      <c r="L932" s="1"/>
      <c r="M932" s="1"/>
      <c r="N932" s="1"/>
      <c r="O932" s="1"/>
      <c r="P932" s="1"/>
      <c r="Q932" s="1"/>
      <c r="R932" s="1"/>
      <c r="S932" s="3"/>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5"/>
      <c r="AR932" s="1"/>
      <c r="AS932" s="1"/>
      <c r="AT932" s="1"/>
      <c r="AU932" s="1"/>
      <c r="AV932" s="1"/>
      <c r="AW932" s="1"/>
      <c r="AX932" s="1"/>
      <c r="AY932" s="1"/>
      <c r="AZ932" s="1"/>
      <c r="BA932" s="1"/>
    </row>
    <row r="933" spans="3:53" ht="14.25" hidden="1" customHeight="1">
      <c r="C933" s="1"/>
      <c r="D933" s="1"/>
      <c r="E933" s="1"/>
      <c r="F933" s="1"/>
      <c r="G933" s="1"/>
      <c r="H933" s="1"/>
      <c r="I933" s="1"/>
      <c r="J933" s="1"/>
      <c r="K933" s="1"/>
      <c r="L933" s="1"/>
      <c r="M933" s="1"/>
      <c r="N933" s="1"/>
      <c r="O933" s="1"/>
      <c r="P933" s="1"/>
      <c r="Q933" s="1"/>
      <c r="R933" s="1"/>
      <c r="S933" s="3"/>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5"/>
      <c r="AR933" s="1"/>
      <c r="AS933" s="1"/>
      <c r="AT933" s="1"/>
      <c r="AU933" s="1"/>
      <c r="AV933" s="1"/>
      <c r="AW933" s="1"/>
      <c r="AX933" s="1"/>
      <c r="AY933" s="1"/>
      <c r="AZ933" s="1"/>
      <c r="BA933" s="1"/>
    </row>
    <row r="934" spans="3:53" ht="14.25" hidden="1" customHeight="1">
      <c r="C934" s="1"/>
      <c r="D934" s="1"/>
      <c r="E934" s="1"/>
      <c r="F934" s="1"/>
      <c r="G934" s="1"/>
      <c r="H934" s="1"/>
      <c r="I934" s="1"/>
      <c r="J934" s="1"/>
      <c r="K934" s="1"/>
      <c r="L934" s="1"/>
      <c r="M934" s="1"/>
      <c r="N934" s="1"/>
      <c r="O934" s="1"/>
      <c r="P934" s="1"/>
      <c r="Q934" s="1"/>
      <c r="R934" s="1"/>
      <c r="S934" s="3"/>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5"/>
      <c r="AR934" s="1"/>
      <c r="AS934" s="1"/>
      <c r="AT934" s="1"/>
      <c r="AU934" s="1"/>
      <c r="AV934" s="1"/>
      <c r="AW934" s="1"/>
      <c r="AX934" s="1"/>
      <c r="AY934" s="1"/>
      <c r="AZ934" s="1"/>
      <c r="BA934" s="1"/>
    </row>
    <row r="935" spans="3:53" ht="14.25" hidden="1" customHeight="1">
      <c r="C935" s="1"/>
      <c r="D935" s="1"/>
      <c r="E935" s="1"/>
      <c r="F935" s="1"/>
      <c r="G935" s="1"/>
      <c r="H935" s="1"/>
      <c r="I935" s="1"/>
      <c r="J935" s="1"/>
      <c r="K935" s="1"/>
      <c r="L935" s="1"/>
      <c r="M935" s="1"/>
      <c r="N935" s="1"/>
      <c r="O935" s="1"/>
      <c r="P935" s="1"/>
      <c r="Q935" s="1"/>
      <c r="R935" s="1"/>
      <c r="S935" s="3"/>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5"/>
      <c r="AR935" s="1"/>
      <c r="AS935" s="1"/>
      <c r="AT935" s="1"/>
      <c r="AU935" s="1"/>
      <c r="AV935" s="1"/>
      <c r="AW935" s="1"/>
      <c r="AX935" s="1"/>
      <c r="AY935" s="1"/>
      <c r="AZ935" s="1"/>
      <c r="BA935" s="1"/>
    </row>
    <row r="936" spans="3:53" ht="14.25" hidden="1" customHeight="1">
      <c r="C936" s="1"/>
      <c r="D936" s="1"/>
      <c r="E936" s="1"/>
      <c r="F936" s="1"/>
      <c r="G936" s="1"/>
      <c r="H936" s="1"/>
      <c r="I936" s="1"/>
      <c r="J936" s="1"/>
      <c r="K936" s="1"/>
      <c r="L936" s="1"/>
      <c r="M936" s="1"/>
      <c r="N936" s="1"/>
      <c r="O936" s="1"/>
      <c r="P936" s="1"/>
      <c r="Q936" s="1"/>
      <c r="R936" s="1"/>
      <c r="S936" s="3"/>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5"/>
      <c r="AR936" s="1"/>
      <c r="AS936" s="1"/>
      <c r="AT936" s="1"/>
      <c r="AU936" s="1"/>
      <c r="AV936" s="1"/>
      <c r="AW936" s="1"/>
      <c r="AX936" s="1"/>
      <c r="AY936" s="1"/>
      <c r="AZ936" s="1"/>
      <c r="BA936" s="1"/>
    </row>
    <row r="937" spans="3:53" ht="14.25" hidden="1" customHeight="1">
      <c r="C937" s="1"/>
      <c r="D937" s="1"/>
      <c r="E937" s="1"/>
      <c r="F937" s="1"/>
      <c r="G937" s="1"/>
      <c r="H937" s="1"/>
      <c r="I937" s="1"/>
      <c r="J937" s="1"/>
      <c r="K937" s="1"/>
      <c r="L937" s="1"/>
      <c r="M937" s="1"/>
      <c r="N937" s="1"/>
      <c r="O937" s="1"/>
      <c r="P937" s="1"/>
      <c r="Q937" s="1"/>
      <c r="R937" s="1"/>
      <c r="S937" s="3"/>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5"/>
      <c r="AR937" s="1"/>
      <c r="AS937" s="1"/>
      <c r="AT937" s="1"/>
      <c r="AU937" s="1"/>
      <c r="AV937" s="1"/>
      <c r="AW937" s="1"/>
      <c r="AX937" s="1"/>
      <c r="AY937" s="1"/>
      <c r="AZ937" s="1"/>
      <c r="BA937" s="1"/>
    </row>
    <row r="938" spans="3:53" ht="14.25" hidden="1" customHeight="1">
      <c r="C938" s="1"/>
      <c r="D938" s="1"/>
      <c r="E938" s="1"/>
      <c r="F938" s="1"/>
      <c r="G938" s="1"/>
      <c r="H938" s="1"/>
      <c r="I938" s="1"/>
      <c r="J938" s="1"/>
      <c r="K938" s="1"/>
      <c r="L938" s="1"/>
      <c r="M938" s="1"/>
      <c r="N938" s="1"/>
      <c r="O938" s="1"/>
      <c r="P938" s="1"/>
      <c r="Q938" s="1"/>
      <c r="R938" s="1"/>
      <c r="S938" s="3"/>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5"/>
      <c r="AR938" s="1"/>
      <c r="AS938" s="1"/>
      <c r="AT938" s="1"/>
      <c r="AU938" s="1"/>
      <c r="AV938" s="1"/>
      <c r="AW938" s="1"/>
      <c r="AX938" s="1"/>
      <c r="AY938" s="1"/>
      <c r="AZ938" s="1"/>
      <c r="BA938" s="1"/>
    </row>
    <row r="939" spans="3:53" ht="14.25" hidden="1" customHeight="1">
      <c r="C939" s="1"/>
      <c r="D939" s="1"/>
      <c r="E939" s="1"/>
      <c r="F939" s="1"/>
      <c r="G939" s="1"/>
      <c r="H939" s="1"/>
      <c r="I939" s="1"/>
      <c r="J939" s="1"/>
      <c r="K939" s="1"/>
      <c r="L939" s="1"/>
      <c r="M939" s="1"/>
      <c r="N939" s="1"/>
      <c r="O939" s="1"/>
      <c r="P939" s="1"/>
      <c r="Q939" s="1"/>
      <c r="R939" s="1"/>
      <c r="S939" s="3"/>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5"/>
      <c r="AR939" s="1"/>
      <c r="AS939" s="1"/>
      <c r="AT939" s="1"/>
      <c r="AU939" s="1"/>
      <c r="AV939" s="1"/>
      <c r="AW939" s="1"/>
      <c r="AX939" s="1"/>
      <c r="AY939" s="1"/>
      <c r="AZ939" s="1"/>
      <c r="BA939" s="1"/>
    </row>
    <row r="940" spans="3:53" ht="14.25" hidden="1" customHeight="1">
      <c r="C940" s="1"/>
      <c r="D940" s="1"/>
      <c r="E940" s="1"/>
      <c r="F940" s="1"/>
      <c r="G940" s="1"/>
      <c r="H940" s="1"/>
      <c r="I940" s="1"/>
      <c r="J940" s="1"/>
      <c r="K940" s="1"/>
      <c r="L940" s="1"/>
      <c r="M940" s="1"/>
      <c r="N940" s="1"/>
      <c r="O940" s="1"/>
      <c r="P940" s="1"/>
      <c r="Q940" s="1"/>
      <c r="R940" s="1"/>
      <c r="S940" s="3"/>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5"/>
      <c r="AR940" s="1"/>
      <c r="AS940" s="1"/>
      <c r="AT940" s="1"/>
      <c r="AU940" s="1"/>
      <c r="AV940" s="1"/>
      <c r="AW940" s="1"/>
      <c r="AX940" s="1"/>
      <c r="AY940" s="1"/>
      <c r="AZ940" s="1"/>
      <c r="BA940" s="1"/>
    </row>
    <row r="941" spans="3:53" ht="14.25" hidden="1" customHeight="1">
      <c r="C941" s="1"/>
      <c r="D941" s="1"/>
      <c r="E941" s="1"/>
      <c r="F941" s="1"/>
      <c r="G941" s="1"/>
      <c r="H941" s="1"/>
      <c r="I941" s="1"/>
      <c r="J941" s="1"/>
      <c r="K941" s="1"/>
      <c r="L941" s="1"/>
      <c r="M941" s="1"/>
      <c r="N941" s="1"/>
      <c r="O941" s="1"/>
      <c r="P941" s="1"/>
      <c r="Q941" s="1"/>
      <c r="R941" s="1"/>
      <c r="S941" s="3"/>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5"/>
      <c r="AR941" s="1"/>
      <c r="AS941" s="1"/>
      <c r="AT941" s="1"/>
      <c r="AU941" s="1"/>
      <c r="AV941" s="1"/>
      <c r="AW941" s="1"/>
      <c r="AX941" s="1"/>
      <c r="AY941" s="1"/>
      <c r="AZ941" s="1"/>
      <c r="BA941" s="1"/>
    </row>
    <row r="942" spans="3:53" ht="14.25" hidden="1" customHeight="1">
      <c r="C942" s="1"/>
      <c r="D942" s="1"/>
      <c r="E942" s="1"/>
      <c r="F942" s="1"/>
      <c r="G942" s="1"/>
      <c r="H942" s="1"/>
      <c r="I942" s="1"/>
      <c r="J942" s="1"/>
      <c r="K942" s="1"/>
      <c r="L942" s="1"/>
      <c r="M942" s="1"/>
      <c r="N942" s="1"/>
      <c r="O942" s="1"/>
      <c r="P942" s="1"/>
      <c r="Q942" s="1"/>
      <c r="R942" s="1"/>
      <c r="S942" s="3"/>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5"/>
      <c r="AR942" s="1"/>
      <c r="AS942" s="1"/>
      <c r="AT942" s="1"/>
      <c r="AU942" s="1"/>
      <c r="AV942" s="1"/>
      <c r="AW942" s="1"/>
      <c r="AX942" s="1"/>
      <c r="AY942" s="1"/>
      <c r="AZ942" s="1"/>
      <c r="BA942" s="1"/>
    </row>
    <row r="943" spans="3:53" ht="14.25" hidden="1" customHeight="1">
      <c r="C943" s="1"/>
      <c r="D943" s="1"/>
      <c r="E943" s="1"/>
      <c r="F943" s="1"/>
      <c r="G943" s="1"/>
      <c r="H943" s="1"/>
      <c r="I943" s="1"/>
      <c r="J943" s="1"/>
      <c r="K943" s="1"/>
      <c r="L943" s="1"/>
      <c r="M943" s="1"/>
      <c r="N943" s="1"/>
      <c r="O943" s="1"/>
      <c r="P943" s="1"/>
      <c r="Q943" s="1"/>
      <c r="R943" s="1"/>
      <c r="S943" s="3"/>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5"/>
      <c r="AR943" s="1"/>
      <c r="AS943" s="1"/>
      <c r="AT943" s="1"/>
      <c r="AU943" s="1"/>
      <c r="AV943" s="1"/>
      <c r="AW943" s="1"/>
      <c r="AX943" s="1"/>
      <c r="AY943" s="1"/>
      <c r="AZ943" s="1"/>
      <c r="BA943" s="1"/>
    </row>
    <row r="944" spans="3:53" ht="14.25" hidden="1" customHeight="1">
      <c r="C944" s="1"/>
      <c r="D944" s="1"/>
      <c r="E944" s="1"/>
      <c r="F944" s="1"/>
      <c r="G944" s="1"/>
      <c r="H944" s="1"/>
      <c r="I944" s="1"/>
      <c r="J944" s="1"/>
      <c r="K944" s="1"/>
      <c r="L944" s="1"/>
      <c r="M944" s="1"/>
      <c r="N944" s="1"/>
      <c r="O944" s="1"/>
      <c r="P944" s="1"/>
      <c r="Q944" s="1"/>
      <c r="R944" s="1"/>
      <c r="S944" s="3"/>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5"/>
      <c r="AR944" s="1"/>
      <c r="AS944" s="1"/>
      <c r="AT944" s="1"/>
      <c r="AU944" s="1"/>
      <c r="AV944" s="1"/>
      <c r="AW944" s="1"/>
      <c r="AX944" s="1"/>
      <c r="AY944" s="1"/>
      <c r="AZ944" s="1"/>
      <c r="BA944" s="1"/>
    </row>
    <row r="945" spans="3:53" ht="14.25" hidden="1" customHeight="1">
      <c r="C945" s="1"/>
      <c r="D945" s="1"/>
      <c r="E945" s="1"/>
      <c r="F945" s="1"/>
      <c r="G945" s="1"/>
      <c r="H945" s="1"/>
      <c r="I945" s="1"/>
      <c r="J945" s="1"/>
      <c r="K945" s="1"/>
      <c r="L945" s="1"/>
      <c r="M945" s="1"/>
      <c r="N945" s="1"/>
      <c r="O945" s="1"/>
      <c r="P945" s="1"/>
      <c r="Q945" s="1"/>
      <c r="R945" s="1"/>
      <c r="S945" s="3"/>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5"/>
      <c r="AR945" s="1"/>
      <c r="AS945" s="1"/>
      <c r="AT945" s="1"/>
      <c r="AU945" s="1"/>
      <c r="AV945" s="1"/>
      <c r="AW945" s="1"/>
      <c r="AX945" s="1"/>
      <c r="AY945" s="1"/>
      <c r="AZ945" s="1"/>
      <c r="BA945" s="1"/>
    </row>
    <row r="946" spans="3:53" ht="14.25" hidden="1" customHeight="1">
      <c r="C946" s="1"/>
      <c r="D946" s="1"/>
      <c r="E946" s="1"/>
      <c r="F946" s="1"/>
      <c r="G946" s="1"/>
      <c r="H946" s="1"/>
      <c r="I946" s="1"/>
      <c r="J946" s="1"/>
      <c r="K946" s="1"/>
      <c r="L946" s="1"/>
      <c r="M946" s="1"/>
      <c r="N946" s="1"/>
      <c r="O946" s="1"/>
      <c r="P946" s="1"/>
      <c r="Q946" s="1"/>
      <c r="R946" s="1"/>
      <c r="S946" s="3"/>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5"/>
      <c r="AR946" s="1"/>
      <c r="AS946" s="1"/>
      <c r="AT946" s="1"/>
      <c r="AU946" s="1"/>
      <c r="AV946" s="1"/>
      <c r="AW946" s="1"/>
      <c r="AX946" s="1"/>
      <c r="AY946" s="1"/>
      <c r="AZ946" s="1"/>
      <c r="BA946" s="1"/>
    </row>
    <row r="947" spans="3:53" ht="14.25" hidden="1" customHeight="1">
      <c r="C947" s="1"/>
      <c r="D947" s="1"/>
      <c r="E947" s="1"/>
      <c r="F947" s="1"/>
      <c r="G947" s="1"/>
      <c r="H947" s="1"/>
      <c r="I947" s="1"/>
      <c r="J947" s="1"/>
      <c r="K947" s="1"/>
      <c r="L947" s="1"/>
      <c r="M947" s="1"/>
      <c r="N947" s="1"/>
      <c r="O947" s="1"/>
      <c r="P947" s="1"/>
      <c r="Q947" s="1"/>
      <c r="R947" s="1"/>
      <c r="S947" s="3"/>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5"/>
      <c r="AR947" s="1"/>
      <c r="AS947" s="1"/>
      <c r="AT947" s="1"/>
      <c r="AU947" s="1"/>
      <c r="AV947" s="1"/>
      <c r="AW947" s="1"/>
      <c r="AX947" s="1"/>
      <c r="AY947" s="1"/>
      <c r="AZ947" s="1"/>
      <c r="BA947" s="1"/>
    </row>
    <row r="948" spans="3:53" ht="14.25" hidden="1" customHeight="1">
      <c r="C948" s="1"/>
      <c r="D948" s="1"/>
      <c r="E948" s="1"/>
      <c r="F948" s="1"/>
      <c r="G948" s="1"/>
      <c r="H948" s="1"/>
      <c r="I948" s="1"/>
      <c r="J948" s="1"/>
      <c r="K948" s="1"/>
      <c r="L948" s="1"/>
      <c r="M948" s="1"/>
      <c r="N948" s="1"/>
      <c r="O948" s="1"/>
      <c r="P948" s="1"/>
      <c r="Q948" s="1"/>
      <c r="R948" s="1"/>
      <c r="S948" s="3"/>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5"/>
      <c r="AR948" s="1"/>
      <c r="AS948" s="1"/>
      <c r="AT948" s="1"/>
      <c r="AU948" s="1"/>
      <c r="AV948" s="1"/>
      <c r="AW948" s="1"/>
      <c r="AX948" s="1"/>
      <c r="AY948" s="1"/>
      <c r="AZ948" s="1"/>
      <c r="BA948" s="1"/>
    </row>
    <row r="949" spans="3:53" ht="14.25" hidden="1" customHeight="1">
      <c r="C949" s="1"/>
      <c r="D949" s="1"/>
      <c r="E949" s="1"/>
      <c r="F949" s="1"/>
      <c r="G949" s="1"/>
      <c r="H949" s="1"/>
      <c r="I949" s="1"/>
      <c r="J949" s="1"/>
      <c r="K949" s="1"/>
      <c r="L949" s="1"/>
      <c r="M949" s="1"/>
      <c r="N949" s="1"/>
      <c r="O949" s="1"/>
      <c r="P949" s="1"/>
      <c r="Q949" s="1"/>
      <c r="R949" s="1"/>
      <c r="S949" s="3"/>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5"/>
      <c r="AR949" s="1"/>
      <c r="AS949" s="1"/>
      <c r="AT949" s="1"/>
      <c r="AU949" s="1"/>
      <c r="AV949" s="1"/>
      <c r="AW949" s="1"/>
      <c r="AX949" s="1"/>
      <c r="AY949" s="1"/>
      <c r="AZ949" s="1"/>
      <c r="BA949" s="1"/>
    </row>
    <row r="950" spans="3:53" ht="14.25" hidden="1" customHeight="1">
      <c r="C950" s="1"/>
      <c r="D950" s="1"/>
      <c r="E950" s="1"/>
      <c r="F950" s="1"/>
      <c r="G950" s="1"/>
      <c r="H950" s="1"/>
      <c r="I950" s="1"/>
      <c r="J950" s="1"/>
      <c r="K950" s="1"/>
      <c r="L950" s="1"/>
      <c r="M950" s="1"/>
      <c r="N950" s="1"/>
      <c r="O950" s="1"/>
      <c r="P950" s="1"/>
      <c r="Q950" s="1"/>
      <c r="R950" s="1"/>
      <c r="S950" s="3"/>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5"/>
      <c r="AR950" s="1"/>
      <c r="AS950" s="1"/>
      <c r="AT950" s="1"/>
      <c r="AU950" s="1"/>
      <c r="AV950" s="1"/>
      <c r="AW950" s="1"/>
      <c r="AX950" s="1"/>
      <c r="AY950" s="1"/>
      <c r="AZ950" s="1"/>
      <c r="BA950" s="1"/>
    </row>
    <row r="951" spans="3:53" ht="14.25" hidden="1" customHeight="1">
      <c r="C951" s="1"/>
      <c r="D951" s="1"/>
      <c r="E951" s="1"/>
      <c r="F951" s="1"/>
      <c r="G951" s="1"/>
      <c r="H951" s="1"/>
      <c r="I951" s="1"/>
      <c r="J951" s="1"/>
      <c r="K951" s="1"/>
      <c r="L951" s="1"/>
      <c r="M951" s="1"/>
      <c r="N951" s="1"/>
      <c r="O951" s="1"/>
      <c r="P951" s="1"/>
      <c r="Q951" s="1"/>
      <c r="R951" s="1"/>
      <c r="S951" s="3"/>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5"/>
      <c r="AR951" s="1"/>
      <c r="AS951" s="1"/>
      <c r="AT951" s="1"/>
      <c r="AU951" s="1"/>
      <c r="AV951" s="1"/>
      <c r="AW951" s="1"/>
      <c r="AX951" s="1"/>
      <c r="AY951" s="1"/>
      <c r="AZ951" s="1"/>
      <c r="BA951" s="1"/>
    </row>
    <row r="952" spans="3:53" ht="14.25" hidden="1" customHeight="1">
      <c r="C952" s="1"/>
      <c r="D952" s="1"/>
      <c r="E952" s="1"/>
      <c r="F952" s="1"/>
      <c r="G952" s="1"/>
      <c r="H952" s="1"/>
      <c r="I952" s="1"/>
      <c r="J952" s="1"/>
      <c r="K952" s="1"/>
      <c r="L952" s="1"/>
      <c r="M952" s="1"/>
      <c r="N952" s="1"/>
      <c r="O952" s="1"/>
      <c r="P952" s="1"/>
      <c r="Q952" s="1"/>
      <c r="R952" s="1"/>
      <c r="S952" s="3"/>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5"/>
      <c r="AR952" s="1"/>
      <c r="AS952" s="1"/>
      <c r="AT952" s="1"/>
      <c r="AU952" s="1"/>
      <c r="AV952" s="1"/>
      <c r="AW952" s="1"/>
      <c r="AX952" s="1"/>
      <c r="AY952" s="1"/>
      <c r="AZ952" s="1"/>
      <c r="BA952" s="1"/>
    </row>
    <row r="953" spans="3:53" ht="14.25" hidden="1" customHeight="1">
      <c r="C953" s="1"/>
      <c r="D953" s="1"/>
      <c r="E953" s="1"/>
      <c r="F953" s="1"/>
      <c r="G953" s="1"/>
      <c r="H953" s="1"/>
      <c r="I953" s="1"/>
      <c r="J953" s="1"/>
      <c r="K953" s="1"/>
      <c r="L953" s="1"/>
      <c r="M953" s="1"/>
      <c r="N953" s="1"/>
      <c r="O953" s="1"/>
      <c r="P953" s="1"/>
      <c r="Q953" s="1"/>
      <c r="R953" s="1"/>
      <c r="S953" s="3"/>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5"/>
      <c r="AR953" s="1"/>
      <c r="AS953" s="1"/>
      <c r="AT953" s="1"/>
      <c r="AU953" s="1"/>
      <c r="AV953" s="1"/>
      <c r="AW953" s="1"/>
      <c r="AX953" s="1"/>
      <c r="AY953" s="1"/>
      <c r="AZ953" s="1"/>
      <c r="BA953" s="1"/>
    </row>
    <row r="954" spans="3:53" ht="14.25" hidden="1" customHeight="1">
      <c r="C954" s="1"/>
      <c r="D954" s="1"/>
      <c r="E954" s="1"/>
      <c r="F954" s="1"/>
      <c r="G954" s="1"/>
      <c r="H954" s="1"/>
      <c r="I954" s="1"/>
      <c r="J954" s="1"/>
      <c r="K954" s="1"/>
      <c r="L954" s="1"/>
      <c r="M954" s="1"/>
      <c r="N954" s="1"/>
      <c r="O954" s="1"/>
      <c r="P954" s="1"/>
      <c r="Q954" s="1"/>
      <c r="R954" s="1"/>
      <c r="S954" s="3"/>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5"/>
      <c r="AR954" s="1"/>
      <c r="AS954" s="1"/>
      <c r="AT954" s="1"/>
      <c r="AU954" s="1"/>
      <c r="AV954" s="1"/>
      <c r="AW954" s="1"/>
      <c r="AX954" s="1"/>
      <c r="AY954" s="1"/>
      <c r="AZ954" s="1"/>
      <c r="BA954" s="1"/>
    </row>
    <row r="955" spans="3:53" ht="14.25" hidden="1" customHeight="1">
      <c r="C955" s="1"/>
      <c r="D955" s="1"/>
      <c r="E955" s="1"/>
      <c r="F955" s="1"/>
      <c r="G955" s="1"/>
      <c r="H955" s="1"/>
      <c r="I955" s="1"/>
      <c r="J955" s="1"/>
      <c r="K955" s="1"/>
      <c r="L955" s="1"/>
      <c r="M955" s="1"/>
      <c r="N955" s="1"/>
      <c r="O955" s="1"/>
      <c r="P955" s="1"/>
      <c r="Q955" s="1"/>
      <c r="R955" s="1"/>
      <c r="S955" s="3"/>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5"/>
      <c r="AR955" s="1"/>
      <c r="AS955" s="1"/>
      <c r="AT955" s="1"/>
      <c r="AU955" s="1"/>
      <c r="AV955" s="1"/>
      <c r="AW955" s="1"/>
      <c r="AX955" s="1"/>
      <c r="AY955" s="1"/>
      <c r="AZ955" s="1"/>
      <c r="BA955" s="1"/>
    </row>
    <row r="956" spans="3:53" ht="14.25" hidden="1" customHeight="1">
      <c r="C956" s="1"/>
      <c r="D956" s="1"/>
      <c r="E956" s="1"/>
      <c r="F956" s="1"/>
      <c r="G956" s="1"/>
      <c r="H956" s="1"/>
      <c r="I956" s="1"/>
      <c r="J956" s="1"/>
      <c r="K956" s="1"/>
      <c r="L956" s="1"/>
      <c r="M956" s="1"/>
      <c r="N956" s="1"/>
      <c r="O956" s="1"/>
      <c r="P956" s="1"/>
      <c r="Q956" s="1"/>
      <c r="R956" s="1"/>
      <c r="S956" s="3"/>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5"/>
      <c r="AR956" s="1"/>
      <c r="AS956" s="1"/>
      <c r="AT956" s="1"/>
      <c r="AU956" s="1"/>
      <c r="AV956" s="1"/>
      <c r="AW956" s="1"/>
      <c r="AX956" s="1"/>
      <c r="AY956" s="1"/>
      <c r="AZ956" s="1"/>
      <c r="BA956" s="1"/>
    </row>
    <row r="957" spans="3:53" ht="14.25" hidden="1" customHeight="1">
      <c r="C957" s="1"/>
      <c r="D957" s="1"/>
      <c r="E957" s="1"/>
      <c r="F957" s="1"/>
      <c r="G957" s="1"/>
      <c r="H957" s="1"/>
      <c r="I957" s="1"/>
      <c r="J957" s="1"/>
      <c r="K957" s="1"/>
      <c r="L957" s="1"/>
      <c r="M957" s="1"/>
      <c r="N957" s="1"/>
      <c r="O957" s="1"/>
      <c r="P957" s="1"/>
      <c r="Q957" s="1"/>
      <c r="R957" s="1"/>
      <c r="S957" s="3"/>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5"/>
      <c r="AR957" s="1"/>
      <c r="AS957" s="1"/>
      <c r="AT957" s="1"/>
      <c r="AU957" s="1"/>
      <c r="AV957" s="1"/>
      <c r="AW957" s="1"/>
      <c r="AX957" s="1"/>
      <c r="AY957" s="1"/>
      <c r="AZ957" s="1"/>
      <c r="BA957" s="1"/>
    </row>
    <row r="958" spans="3:53" ht="14.25" hidden="1" customHeight="1">
      <c r="C958" s="1"/>
      <c r="D958" s="1"/>
      <c r="E958" s="1"/>
      <c r="F958" s="1"/>
      <c r="G958" s="1"/>
      <c r="H958" s="1"/>
      <c r="I958" s="1"/>
      <c r="J958" s="1"/>
      <c r="K958" s="1"/>
      <c r="L958" s="1"/>
      <c r="M958" s="1"/>
      <c r="N958" s="1"/>
      <c r="O958" s="1"/>
      <c r="P958" s="1"/>
      <c r="Q958" s="1"/>
      <c r="R958" s="1"/>
      <c r="S958" s="3"/>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5"/>
      <c r="AR958" s="1"/>
      <c r="AS958" s="1"/>
      <c r="AT958" s="1"/>
      <c r="AU958" s="1"/>
      <c r="AV958" s="1"/>
      <c r="AW958" s="1"/>
      <c r="AX958" s="1"/>
      <c r="AY958" s="1"/>
      <c r="AZ958" s="1"/>
      <c r="BA958" s="1"/>
    </row>
    <row r="959" spans="3:53" ht="14.25" hidden="1" customHeight="1">
      <c r="C959" s="1"/>
      <c r="D959" s="1"/>
      <c r="E959" s="1"/>
      <c r="F959" s="1"/>
      <c r="G959" s="1"/>
      <c r="H959" s="1"/>
      <c r="I959" s="1"/>
      <c r="J959" s="1"/>
      <c r="K959" s="1"/>
      <c r="L959" s="1"/>
      <c r="M959" s="1"/>
      <c r="N959" s="1"/>
      <c r="O959" s="1"/>
      <c r="P959" s="1"/>
      <c r="Q959" s="1"/>
      <c r="R959" s="1"/>
      <c r="S959" s="3"/>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5"/>
      <c r="AR959" s="1"/>
      <c r="AS959" s="1"/>
      <c r="AT959" s="1"/>
      <c r="AU959" s="1"/>
      <c r="AV959" s="1"/>
      <c r="AW959" s="1"/>
      <c r="AX959" s="1"/>
      <c r="AY959" s="1"/>
      <c r="AZ959" s="1"/>
      <c r="BA959" s="1"/>
    </row>
    <row r="960" spans="3:53" ht="14.25" hidden="1" customHeight="1">
      <c r="C960" s="1"/>
      <c r="D960" s="1"/>
      <c r="E960" s="1"/>
      <c r="F960" s="1"/>
      <c r="G960" s="1"/>
      <c r="H960" s="1"/>
      <c r="I960" s="1"/>
      <c r="J960" s="1"/>
      <c r="K960" s="1"/>
      <c r="L960" s="1"/>
      <c r="M960" s="1"/>
      <c r="N960" s="1"/>
      <c r="O960" s="1"/>
      <c r="P960" s="1"/>
      <c r="Q960" s="1"/>
      <c r="R960" s="1"/>
      <c r="S960" s="3"/>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5"/>
      <c r="AR960" s="1"/>
      <c r="AS960" s="1"/>
      <c r="AT960" s="1"/>
      <c r="AU960" s="1"/>
      <c r="AV960" s="1"/>
      <c r="AW960" s="1"/>
      <c r="AX960" s="1"/>
      <c r="AY960" s="1"/>
      <c r="AZ960" s="1"/>
      <c r="BA960" s="1"/>
    </row>
    <row r="961" spans="3:53" ht="14.25" hidden="1" customHeight="1">
      <c r="C961" s="1"/>
      <c r="D961" s="1"/>
      <c r="E961" s="1"/>
      <c r="F961" s="1"/>
      <c r="G961" s="1"/>
      <c r="H961" s="1"/>
      <c r="I961" s="1"/>
      <c r="J961" s="1"/>
      <c r="K961" s="1"/>
      <c r="L961" s="1"/>
      <c r="M961" s="1"/>
      <c r="N961" s="1"/>
      <c r="O961" s="1"/>
      <c r="P961" s="1"/>
      <c r="Q961" s="1"/>
      <c r="R961" s="1"/>
      <c r="S961" s="3"/>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5"/>
      <c r="AR961" s="1"/>
      <c r="AS961" s="1"/>
      <c r="AT961" s="1"/>
      <c r="AU961" s="1"/>
      <c r="AV961" s="1"/>
      <c r="AW961" s="1"/>
      <c r="AX961" s="1"/>
      <c r="AY961" s="1"/>
      <c r="AZ961" s="1"/>
      <c r="BA961" s="1"/>
    </row>
    <row r="962" spans="3:53" ht="14.25" hidden="1" customHeight="1">
      <c r="C962" s="1"/>
      <c r="D962" s="1"/>
      <c r="E962" s="1"/>
      <c r="F962" s="1"/>
      <c r="G962" s="1"/>
      <c r="H962" s="1"/>
      <c r="I962" s="1"/>
      <c r="J962" s="1"/>
      <c r="K962" s="1"/>
      <c r="L962" s="1"/>
      <c r="M962" s="1"/>
      <c r="N962" s="1"/>
      <c r="O962" s="1"/>
      <c r="P962" s="1"/>
      <c r="Q962" s="1"/>
      <c r="R962" s="1"/>
      <c r="S962" s="3"/>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5"/>
      <c r="AR962" s="1"/>
      <c r="AS962" s="1"/>
      <c r="AT962" s="1"/>
      <c r="AU962" s="1"/>
      <c r="AV962" s="1"/>
      <c r="AW962" s="1"/>
      <c r="AX962" s="1"/>
      <c r="AY962" s="1"/>
      <c r="AZ962" s="1"/>
      <c r="BA962" s="1"/>
    </row>
    <row r="963" spans="3:53" ht="14.25" hidden="1" customHeight="1">
      <c r="C963" s="1"/>
      <c r="D963" s="1"/>
      <c r="E963" s="1"/>
      <c r="F963" s="1"/>
      <c r="G963" s="1"/>
      <c r="H963" s="1"/>
      <c r="I963" s="1"/>
      <c r="J963" s="1"/>
      <c r="K963" s="1"/>
      <c r="L963" s="1"/>
      <c r="M963" s="1"/>
      <c r="N963" s="1"/>
      <c r="O963" s="1"/>
      <c r="P963" s="1"/>
      <c r="Q963" s="1"/>
      <c r="R963" s="1"/>
      <c r="S963" s="3"/>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5"/>
      <c r="AR963" s="1"/>
      <c r="AS963" s="1"/>
      <c r="AT963" s="1"/>
      <c r="AU963" s="1"/>
      <c r="AV963" s="1"/>
      <c r="AW963" s="1"/>
      <c r="AX963" s="1"/>
      <c r="AY963" s="1"/>
      <c r="AZ963" s="1"/>
      <c r="BA963" s="1"/>
    </row>
    <row r="964" spans="3:53" ht="14.25" hidden="1" customHeight="1">
      <c r="C964" s="1"/>
      <c r="D964" s="1"/>
      <c r="E964" s="1"/>
      <c r="F964" s="1"/>
      <c r="G964" s="1"/>
      <c r="H964" s="1"/>
      <c r="I964" s="1"/>
      <c r="J964" s="1"/>
      <c r="K964" s="1"/>
      <c r="L964" s="1"/>
      <c r="M964" s="1"/>
      <c r="N964" s="1"/>
      <c r="O964" s="1"/>
      <c r="P964" s="1"/>
      <c r="Q964" s="1"/>
      <c r="R964" s="1"/>
      <c r="S964" s="3"/>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5"/>
      <c r="AR964" s="1"/>
      <c r="AS964" s="1"/>
      <c r="AT964" s="1"/>
      <c r="AU964" s="1"/>
      <c r="AV964" s="1"/>
      <c r="AW964" s="1"/>
      <c r="AX964" s="1"/>
      <c r="AY964" s="1"/>
      <c r="AZ964" s="1"/>
      <c r="BA964" s="1"/>
    </row>
    <row r="965" spans="3:53" ht="14.25" hidden="1" customHeight="1">
      <c r="C965" s="1"/>
      <c r="D965" s="1"/>
      <c r="E965" s="1"/>
      <c r="F965" s="1"/>
      <c r="G965" s="1"/>
      <c r="H965" s="1"/>
      <c r="I965" s="1"/>
      <c r="J965" s="1"/>
      <c r="K965" s="1"/>
      <c r="L965" s="1"/>
      <c r="M965" s="1"/>
      <c r="N965" s="1"/>
      <c r="O965" s="1"/>
      <c r="P965" s="1"/>
      <c r="Q965" s="1"/>
      <c r="R965" s="1"/>
      <c r="S965" s="3"/>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5"/>
      <c r="AR965" s="1"/>
      <c r="AS965" s="1"/>
      <c r="AT965" s="1"/>
      <c r="AU965" s="1"/>
      <c r="AV965" s="1"/>
      <c r="AW965" s="1"/>
      <c r="AX965" s="1"/>
      <c r="AY965" s="1"/>
      <c r="AZ965" s="1"/>
      <c r="BA965" s="1"/>
    </row>
    <row r="966" spans="3:53" ht="14.25" hidden="1" customHeight="1">
      <c r="C966" s="1"/>
      <c r="D966" s="1"/>
      <c r="E966" s="1"/>
      <c r="F966" s="1"/>
      <c r="G966" s="1"/>
      <c r="H966" s="1"/>
      <c r="I966" s="1"/>
      <c r="J966" s="1"/>
      <c r="K966" s="1"/>
      <c r="L966" s="1"/>
      <c r="M966" s="1"/>
      <c r="N966" s="1"/>
      <c r="O966" s="1"/>
      <c r="P966" s="1"/>
      <c r="Q966" s="1"/>
      <c r="R966" s="1"/>
      <c r="S966" s="3"/>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5"/>
      <c r="AR966" s="1"/>
      <c r="AS966" s="1"/>
      <c r="AT966" s="1"/>
      <c r="AU966" s="1"/>
      <c r="AV966" s="1"/>
      <c r="AW966" s="1"/>
      <c r="AX966" s="1"/>
      <c r="AY966" s="1"/>
      <c r="AZ966" s="1"/>
      <c r="BA966" s="1"/>
    </row>
    <row r="967" spans="3:53" ht="14.25" hidden="1" customHeight="1">
      <c r="C967" s="1"/>
      <c r="D967" s="1"/>
      <c r="E967" s="1"/>
      <c r="F967" s="1"/>
      <c r="G967" s="1"/>
      <c r="H967" s="1"/>
      <c r="I967" s="1"/>
      <c r="J967" s="1"/>
      <c r="K967" s="1"/>
      <c r="L967" s="1"/>
      <c r="M967" s="1"/>
      <c r="N967" s="1"/>
      <c r="O967" s="1"/>
      <c r="P967" s="1"/>
      <c r="Q967" s="1"/>
      <c r="R967" s="1"/>
      <c r="S967" s="3"/>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5"/>
      <c r="AR967" s="1"/>
      <c r="AS967" s="1"/>
      <c r="AT967" s="1"/>
      <c r="AU967" s="1"/>
      <c r="AV967" s="1"/>
      <c r="AW967" s="1"/>
      <c r="AX967" s="1"/>
      <c r="AY967" s="1"/>
      <c r="AZ967" s="1"/>
      <c r="BA967" s="1"/>
    </row>
    <row r="968" spans="3:53" ht="14.25" hidden="1" customHeight="1">
      <c r="C968" s="1"/>
      <c r="D968" s="1"/>
      <c r="E968" s="1"/>
      <c r="F968" s="1"/>
      <c r="G968" s="1"/>
      <c r="H968" s="1"/>
      <c r="I968" s="1"/>
      <c r="J968" s="1"/>
      <c r="K968" s="1"/>
      <c r="L968" s="1"/>
      <c r="M968" s="1"/>
      <c r="N968" s="1"/>
      <c r="O968" s="1"/>
      <c r="P968" s="1"/>
      <c r="Q968" s="1"/>
      <c r="R968" s="1"/>
      <c r="S968" s="3"/>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5"/>
      <c r="AR968" s="1"/>
      <c r="AS968" s="1"/>
      <c r="AT968" s="1"/>
      <c r="AU968" s="1"/>
      <c r="AV968" s="1"/>
      <c r="AW968" s="1"/>
      <c r="AX968" s="1"/>
      <c r="AY968" s="1"/>
      <c r="AZ968" s="1"/>
      <c r="BA968" s="1"/>
    </row>
    <row r="969" spans="3:53" ht="14.25" hidden="1" customHeight="1">
      <c r="C969" s="1"/>
      <c r="D969" s="1"/>
      <c r="E969" s="1"/>
      <c r="F969" s="1"/>
      <c r="G969" s="1"/>
      <c r="H969" s="1"/>
      <c r="I969" s="1"/>
      <c r="J969" s="1"/>
      <c r="K969" s="1"/>
      <c r="L969" s="1"/>
      <c r="M969" s="1"/>
      <c r="N969" s="1"/>
      <c r="O969" s="1"/>
      <c r="P969" s="1"/>
      <c r="Q969" s="1"/>
      <c r="R969" s="1"/>
      <c r="S969" s="3"/>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5"/>
      <c r="AR969" s="1"/>
      <c r="AS969" s="1"/>
      <c r="AT969" s="1"/>
      <c r="AU969" s="1"/>
      <c r="AV969" s="1"/>
      <c r="AW969" s="1"/>
      <c r="AX969" s="1"/>
      <c r="AY969" s="1"/>
      <c r="AZ969" s="1"/>
      <c r="BA969" s="1"/>
    </row>
    <row r="970" spans="3:53" ht="14.25" hidden="1" customHeight="1">
      <c r="C970" s="1"/>
      <c r="D970" s="1"/>
      <c r="E970" s="1"/>
      <c r="F970" s="1"/>
      <c r="G970" s="1"/>
      <c r="H970" s="1"/>
      <c r="I970" s="1"/>
      <c r="J970" s="1"/>
      <c r="K970" s="1"/>
      <c r="L970" s="1"/>
      <c r="M970" s="1"/>
      <c r="N970" s="1"/>
      <c r="O970" s="1"/>
      <c r="P970" s="1"/>
      <c r="Q970" s="1"/>
      <c r="R970" s="1"/>
      <c r="S970" s="3"/>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5"/>
      <c r="AR970" s="1"/>
      <c r="AS970" s="1"/>
      <c r="AT970" s="1"/>
      <c r="AU970" s="1"/>
      <c r="AV970" s="1"/>
      <c r="AW970" s="1"/>
      <c r="AX970" s="1"/>
      <c r="AY970" s="1"/>
      <c r="AZ970" s="1"/>
      <c r="BA970" s="1"/>
    </row>
    <row r="971" spans="3:53" ht="14.25" hidden="1" customHeight="1">
      <c r="C971" s="1"/>
      <c r="D971" s="1"/>
      <c r="E971" s="1"/>
      <c r="F971" s="1"/>
      <c r="G971" s="1"/>
      <c r="H971" s="1"/>
      <c r="I971" s="1"/>
      <c r="J971" s="1"/>
      <c r="K971" s="1"/>
      <c r="L971" s="1"/>
      <c r="M971" s="1"/>
      <c r="N971" s="1"/>
      <c r="O971" s="1"/>
      <c r="P971" s="1"/>
      <c r="Q971" s="1"/>
      <c r="R971" s="1"/>
      <c r="S971" s="3"/>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5"/>
      <c r="AR971" s="1"/>
      <c r="AS971" s="1"/>
      <c r="AT971" s="1"/>
      <c r="AU971" s="1"/>
      <c r="AV971" s="1"/>
      <c r="AW971" s="1"/>
      <c r="AX971" s="1"/>
      <c r="AY971" s="1"/>
      <c r="AZ971" s="1"/>
      <c r="BA971" s="1"/>
    </row>
    <row r="972" spans="3:53" ht="14.25" hidden="1" customHeight="1">
      <c r="C972" s="1"/>
      <c r="D972" s="1"/>
      <c r="E972" s="1"/>
      <c r="F972" s="1"/>
      <c r="G972" s="1"/>
      <c r="H972" s="1"/>
      <c r="I972" s="1"/>
      <c r="J972" s="1"/>
      <c r="K972" s="1"/>
      <c r="L972" s="1"/>
      <c r="M972" s="1"/>
      <c r="N972" s="1"/>
      <c r="O972" s="1"/>
      <c r="P972" s="1"/>
      <c r="Q972" s="1"/>
      <c r="R972" s="1"/>
      <c r="S972" s="3"/>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5"/>
      <c r="AR972" s="1"/>
      <c r="AS972" s="1"/>
      <c r="AT972" s="1"/>
      <c r="AU972" s="1"/>
      <c r="AV972" s="1"/>
      <c r="AW972" s="1"/>
      <c r="AX972" s="1"/>
      <c r="AY972" s="1"/>
      <c r="AZ972" s="1"/>
      <c r="BA972" s="1"/>
    </row>
    <row r="973" spans="3:53" ht="14.25" hidden="1" customHeight="1">
      <c r="C973" s="1"/>
      <c r="D973" s="1"/>
      <c r="E973" s="1"/>
      <c r="F973" s="1"/>
      <c r="G973" s="1"/>
      <c r="H973" s="1"/>
      <c r="I973" s="1"/>
      <c r="J973" s="1"/>
      <c r="K973" s="1"/>
      <c r="L973" s="1"/>
      <c r="M973" s="1"/>
      <c r="N973" s="1"/>
      <c r="O973" s="1"/>
      <c r="P973" s="1"/>
      <c r="Q973" s="1"/>
      <c r="R973" s="1"/>
      <c r="S973" s="3"/>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5"/>
      <c r="AR973" s="1"/>
      <c r="AS973" s="1"/>
      <c r="AT973" s="1"/>
      <c r="AU973" s="1"/>
      <c r="AV973" s="1"/>
      <c r="AW973" s="1"/>
      <c r="AX973" s="1"/>
      <c r="AY973" s="1"/>
      <c r="AZ973" s="1"/>
      <c r="BA973" s="1"/>
    </row>
    <row r="974" spans="3:53" ht="14.25" hidden="1" customHeight="1">
      <c r="C974" s="1"/>
      <c r="D974" s="1"/>
      <c r="E974" s="1"/>
      <c r="F974" s="1"/>
      <c r="G974" s="1"/>
      <c r="H974" s="1"/>
      <c r="I974" s="1"/>
      <c r="J974" s="1"/>
      <c r="K974" s="1"/>
      <c r="L974" s="1"/>
      <c r="M974" s="1"/>
      <c r="N974" s="1"/>
      <c r="O974" s="1"/>
      <c r="P974" s="1"/>
      <c r="Q974" s="1"/>
      <c r="R974" s="1"/>
      <c r="S974" s="3"/>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5"/>
      <c r="AR974" s="1"/>
      <c r="AS974" s="1"/>
      <c r="AT974" s="1"/>
      <c r="AU974" s="1"/>
      <c r="AV974" s="1"/>
      <c r="AW974" s="1"/>
      <c r="AX974" s="1"/>
      <c r="AY974" s="1"/>
      <c r="AZ974" s="1"/>
      <c r="BA974" s="1"/>
    </row>
    <row r="975" spans="3:53" ht="14.25" hidden="1" customHeight="1">
      <c r="C975" s="1"/>
      <c r="D975" s="1"/>
      <c r="E975" s="1"/>
      <c r="F975" s="1"/>
      <c r="G975" s="1"/>
      <c r="H975" s="1"/>
      <c r="I975" s="1"/>
      <c r="J975" s="1"/>
      <c r="K975" s="1"/>
      <c r="L975" s="1"/>
      <c r="M975" s="1"/>
      <c r="N975" s="1"/>
      <c r="O975" s="1"/>
      <c r="P975" s="1"/>
      <c r="Q975" s="1"/>
      <c r="R975" s="1"/>
      <c r="S975" s="3"/>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5"/>
      <c r="AR975" s="1"/>
      <c r="AS975" s="1"/>
      <c r="AT975" s="1"/>
      <c r="AU975" s="1"/>
      <c r="AV975" s="1"/>
      <c r="AW975" s="1"/>
      <c r="AX975" s="1"/>
      <c r="AY975" s="1"/>
      <c r="AZ975" s="1"/>
      <c r="BA975" s="1"/>
    </row>
    <row r="976" spans="3:53" ht="14.25" hidden="1" customHeight="1">
      <c r="C976" s="1"/>
      <c r="D976" s="1"/>
      <c r="E976" s="1"/>
      <c r="F976" s="1"/>
      <c r="G976" s="1"/>
      <c r="H976" s="1"/>
      <c r="I976" s="1"/>
      <c r="J976" s="1"/>
      <c r="K976" s="1"/>
      <c r="L976" s="1"/>
      <c r="M976" s="1"/>
      <c r="N976" s="1"/>
      <c r="O976" s="1"/>
      <c r="P976" s="1"/>
      <c r="Q976" s="1"/>
      <c r="R976" s="1"/>
      <c r="S976" s="3"/>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5"/>
      <c r="AR976" s="1"/>
      <c r="AS976" s="1"/>
      <c r="AT976" s="1"/>
      <c r="AU976" s="1"/>
      <c r="AV976" s="1"/>
      <c r="AW976" s="1"/>
      <c r="AX976" s="1"/>
      <c r="AY976" s="1"/>
      <c r="AZ976" s="1"/>
      <c r="BA976" s="1"/>
    </row>
    <row r="977" spans="3:53" ht="14.25" hidden="1" customHeight="1">
      <c r="C977" s="1"/>
      <c r="D977" s="1"/>
      <c r="E977" s="1"/>
      <c r="F977" s="1"/>
      <c r="G977" s="1"/>
      <c r="H977" s="1"/>
      <c r="I977" s="1"/>
      <c r="J977" s="1"/>
      <c r="K977" s="1"/>
      <c r="L977" s="1"/>
      <c r="M977" s="1"/>
      <c r="N977" s="1"/>
      <c r="O977" s="1"/>
      <c r="P977" s="1"/>
      <c r="Q977" s="1"/>
      <c r="R977" s="1"/>
      <c r="S977" s="3"/>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5"/>
      <c r="AR977" s="1"/>
      <c r="AS977" s="1"/>
      <c r="AT977" s="1"/>
      <c r="AU977" s="1"/>
      <c r="AV977" s="1"/>
      <c r="AW977" s="1"/>
      <c r="AX977" s="1"/>
      <c r="AY977" s="1"/>
      <c r="AZ977" s="1"/>
      <c r="BA977" s="1"/>
    </row>
    <row r="978" spans="3:53" ht="14.25" hidden="1" customHeight="1">
      <c r="C978" s="1"/>
      <c r="D978" s="1"/>
      <c r="E978" s="1"/>
      <c r="F978" s="1"/>
      <c r="G978" s="1"/>
      <c r="H978" s="1"/>
      <c r="I978" s="1"/>
      <c r="J978" s="1"/>
      <c r="K978" s="1"/>
      <c r="L978" s="1"/>
      <c r="M978" s="1"/>
      <c r="N978" s="1"/>
      <c r="O978" s="1"/>
      <c r="P978" s="1"/>
      <c r="Q978" s="1"/>
      <c r="R978" s="1"/>
      <c r="S978" s="3"/>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5"/>
      <c r="AR978" s="1"/>
      <c r="AS978" s="1"/>
      <c r="AT978" s="1"/>
      <c r="AU978" s="1"/>
      <c r="AV978" s="1"/>
      <c r="AW978" s="1"/>
      <c r="AX978" s="1"/>
      <c r="AY978" s="1"/>
      <c r="AZ978" s="1"/>
      <c r="BA978" s="1"/>
    </row>
    <row r="979" spans="3:53" ht="14.25" hidden="1" customHeight="1">
      <c r="C979" s="1"/>
      <c r="D979" s="1"/>
      <c r="E979" s="1"/>
      <c r="F979" s="1"/>
      <c r="G979" s="1"/>
      <c r="H979" s="1"/>
      <c r="I979" s="1"/>
      <c r="J979" s="1"/>
      <c r="K979" s="1"/>
      <c r="L979" s="1"/>
      <c r="M979" s="1"/>
      <c r="N979" s="1"/>
      <c r="O979" s="1"/>
      <c r="P979" s="1"/>
      <c r="Q979" s="1"/>
      <c r="R979" s="1"/>
      <c r="S979" s="3"/>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5"/>
      <c r="AR979" s="1"/>
      <c r="AS979" s="1"/>
      <c r="AT979" s="1"/>
      <c r="AU979" s="1"/>
      <c r="AV979" s="1"/>
      <c r="AW979" s="1"/>
      <c r="AX979" s="1"/>
      <c r="AY979" s="1"/>
      <c r="AZ979" s="1"/>
      <c r="BA979" s="1"/>
    </row>
    <row r="980" spans="3:53" ht="14.25" hidden="1" customHeight="1">
      <c r="C980" s="1"/>
      <c r="D980" s="1"/>
      <c r="E980" s="1"/>
      <c r="F980" s="1"/>
      <c r="G980" s="1"/>
      <c r="H980" s="1"/>
      <c r="I980" s="1"/>
      <c r="J980" s="1"/>
      <c r="K980" s="1"/>
      <c r="L980" s="1"/>
      <c r="M980" s="1"/>
      <c r="N980" s="1"/>
      <c r="O980" s="1"/>
      <c r="P980" s="1"/>
      <c r="Q980" s="1"/>
      <c r="R980" s="1"/>
      <c r="S980" s="3"/>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5"/>
      <c r="AR980" s="1"/>
      <c r="AS980" s="1"/>
      <c r="AT980" s="1"/>
      <c r="AU980" s="1"/>
      <c r="AV980" s="1"/>
      <c r="AW980" s="1"/>
      <c r="AX980" s="1"/>
      <c r="AY980" s="1"/>
      <c r="AZ980" s="1"/>
      <c r="BA980" s="1"/>
    </row>
    <row r="981" spans="3:53" ht="14.25" hidden="1" customHeight="1">
      <c r="C981" s="1"/>
      <c r="D981" s="1"/>
      <c r="E981" s="1"/>
      <c r="F981" s="1"/>
      <c r="G981" s="1"/>
      <c r="H981" s="1"/>
      <c r="I981" s="1"/>
      <c r="J981" s="1"/>
      <c r="K981" s="1"/>
      <c r="L981" s="1"/>
      <c r="M981" s="1"/>
      <c r="N981" s="1"/>
      <c r="O981" s="1"/>
      <c r="P981" s="1"/>
      <c r="Q981" s="1"/>
      <c r="R981" s="1"/>
      <c r="S981" s="3"/>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5"/>
      <c r="AR981" s="1"/>
      <c r="AS981" s="1"/>
      <c r="AT981" s="1"/>
      <c r="AU981" s="1"/>
      <c r="AV981" s="1"/>
      <c r="AW981" s="1"/>
      <c r="AX981" s="1"/>
      <c r="AY981" s="1"/>
      <c r="AZ981" s="1"/>
      <c r="BA981" s="1"/>
    </row>
    <row r="982" spans="3:53" ht="14.25" hidden="1" customHeight="1">
      <c r="C982" s="1"/>
      <c r="D982" s="1"/>
      <c r="E982" s="1"/>
      <c r="F982" s="1"/>
      <c r="G982" s="1"/>
      <c r="H982" s="1"/>
      <c r="I982" s="1"/>
      <c r="J982" s="1"/>
      <c r="K982" s="1"/>
      <c r="L982" s="1"/>
      <c r="M982" s="1"/>
      <c r="N982" s="1"/>
      <c r="O982" s="1"/>
      <c r="P982" s="1"/>
      <c r="Q982" s="1"/>
      <c r="R982" s="1"/>
      <c r="S982" s="3"/>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5"/>
      <c r="AR982" s="1"/>
      <c r="AS982" s="1"/>
      <c r="AT982" s="1"/>
      <c r="AU982" s="1"/>
      <c r="AV982" s="1"/>
      <c r="AW982" s="1"/>
      <c r="AX982" s="1"/>
      <c r="AY982" s="1"/>
      <c r="AZ982" s="1"/>
      <c r="BA982" s="1"/>
    </row>
    <row r="983" spans="3:53" ht="14.25" hidden="1" customHeight="1">
      <c r="C983" s="1"/>
      <c r="D983" s="1"/>
      <c r="E983" s="1"/>
      <c r="F983" s="1"/>
      <c r="G983" s="1"/>
      <c r="H983" s="1"/>
      <c r="I983" s="1"/>
      <c r="J983" s="1"/>
      <c r="K983" s="1"/>
      <c r="L983" s="1"/>
      <c r="M983" s="1"/>
      <c r="N983" s="1"/>
      <c r="O983" s="1"/>
      <c r="P983" s="1"/>
      <c r="Q983" s="1"/>
      <c r="R983" s="1"/>
      <c r="S983" s="3"/>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5"/>
      <c r="AR983" s="1"/>
      <c r="AS983" s="1"/>
      <c r="AT983" s="1"/>
      <c r="AU983" s="1"/>
      <c r="AV983" s="1"/>
      <c r="AW983" s="1"/>
      <c r="AX983" s="1"/>
      <c r="AY983" s="1"/>
      <c r="AZ983" s="1"/>
      <c r="BA983" s="1"/>
    </row>
    <row r="984" spans="3:53" ht="14.25" hidden="1" customHeight="1">
      <c r="C984" s="1"/>
      <c r="D984" s="1"/>
      <c r="E984" s="1"/>
      <c r="F984" s="1"/>
      <c r="G984" s="1"/>
      <c r="H984" s="1"/>
      <c r="I984" s="1"/>
      <c r="J984" s="1"/>
      <c r="K984" s="1"/>
      <c r="L984" s="1"/>
      <c r="M984" s="1"/>
      <c r="N984" s="1"/>
      <c r="O984" s="1"/>
      <c r="P984" s="1"/>
      <c r="Q984" s="1"/>
      <c r="R984" s="1"/>
      <c r="S984" s="3"/>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5"/>
      <c r="AR984" s="1"/>
      <c r="AS984" s="1"/>
      <c r="AT984" s="1"/>
      <c r="AU984" s="1"/>
      <c r="AV984" s="1"/>
      <c r="AW984" s="1"/>
      <c r="AX984" s="1"/>
      <c r="AY984" s="1"/>
      <c r="AZ984" s="1"/>
      <c r="BA984" s="1"/>
    </row>
    <row r="985" spans="3:53" ht="14.25" hidden="1" customHeight="1">
      <c r="C985" s="1"/>
      <c r="D985" s="1"/>
      <c r="E985" s="1"/>
      <c r="F985" s="1"/>
      <c r="G985" s="1"/>
      <c r="H985" s="1"/>
      <c r="I985" s="1"/>
      <c r="J985" s="1"/>
      <c r="K985" s="1"/>
      <c r="L985" s="1"/>
      <c r="M985" s="1"/>
      <c r="N985" s="1"/>
      <c r="O985" s="1"/>
      <c r="P985" s="1"/>
      <c r="Q985" s="1"/>
      <c r="R985" s="1"/>
      <c r="S985" s="3"/>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5"/>
      <c r="AR985" s="1"/>
      <c r="AS985" s="1"/>
      <c r="AT985" s="1"/>
      <c r="AU985" s="1"/>
      <c r="AV985" s="1"/>
      <c r="AW985" s="1"/>
      <c r="AX985" s="1"/>
      <c r="AY985" s="1"/>
      <c r="AZ985" s="1"/>
      <c r="BA985" s="1"/>
    </row>
    <row r="986" spans="3:53" ht="14.25" hidden="1" customHeight="1">
      <c r="C986" s="1"/>
      <c r="D986" s="1"/>
      <c r="E986" s="1"/>
      <c r="F986" s="1"/>
      <c r="G986" s="1"/>
      <c r="H986" s="1"/>
      <c r="I986" s="1"/>
      <c r="J986" s="1"/>
      <c r="K986" s="1"/>
      <c r="L986" s="1"/>
      <c r="M986" s="1"/>
      <c r="N986" s="1"/>
      <c r="O986" s="1"/>
      <c r="P986" s="1"/>
      <c r="Q986" s="1"/>
      <c r="R986" s="1"/>
      <c r="S986" s="3"/>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5"/>
      <c r="AR986" s="1"/>
      <c r="AS986" s="1"/>
      <c r="AT986" s="1"/>
      <c r="AU986" s="1"/>
      <c r="AV986" s="1"/>
      <c r="AW986" s="1"/>
      <c r="AX986" s="1"/>
      <c r="AY986" s="1"/>
      <c r="AZ986" s="1"/>
      <c r="BA986" s="1"/>
    </row>
    <row r="987" spans="3:53" ht="14.25" hidden="1" customHeight="1">
      <c r="C987" s="1"/>
      <c r="D987" s="1"/>
      <c r="E987" s="1"/>
      <c r="F987" s="1"/>
      <c r="G987" s="1"/>
      <c r="H987" s="1"/>
      <c r="I987" s="1"/>
      <c r="J987" s="1"/>
      <c r="K987" s="1"/>
      <c r="L987" s="1"/>
      <c r="M987" s="1"/>
      <c r="N987" s="1"/>
      <c r="O987" s="1"/>
      <c r="P987" s="1"/>
      <c r="Q987" s="1"/>
      <c r="R987" s="1"/>
      <c r="S987" s="3"/>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5"/>
      <c r="AR987" s="1"/>
      <c r="AS987" s="1"/>
      <c r="AT987" s="1"/>
      <c r="AU987" s="1"/>
      <c r="AV987" s="1"/>
      <c r="AW987" s="1"/>
      <c r="AX987" s="1"/>
      <c r="AY987" s="1"/>
      <c r="AZ987" s="1"/>
      <c r="BA987" s="1"/>
    </row>
    <row r="988" spans="3:53" ht="14.25" hidden="1" customHeight="1">
      <c r="C988" s="1"/>
      <c r="D988" s="1"/>
      <c r="E988" s="1"/>
      <c r="F988" s="1"/>
      <c r="G988" s="1"/>
      <c r="H988" s="1"/>
      <c r="I988" s="1"/>
      <c r="J988" s="1"/>
      <c r="K988" s="1"/>
      <c r="L988" s="1"/>
      <c r="M988" s="1"/>
      <c r="N988" s="1"/>
      <c r="O988" s="1"/>
      <c r="P988" s="1"/>
      <c r="Q988" s="1"/>
      <c r="R988" s="1"/>
      <c r="S988" s="3"/>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5"/>
      <c r="AR988" s="1"/>
      <c r="AS988" s="1"/>
      <c r="AT988" s="1"/>
      <c r="AU988" s="1"/>
      <c r="AV988" s="1"/>
      <c r="AW988" s="1"/>
      <c r="AX988" s="1"/>
      <c r="AY988" s="1"/>
      <c r="AZ988" s="1"/>
      <c r="BA988" s="1"/>
    </row>
    <row r="989" spans="3:53" ht="14.25" hidden="1" customHeight="1">
      <c r="C989" s="1"/>
      <c r="D989" s="1"/>
      <c r="E989" s="1"/>
      <c r="F989" s="1"/>
      <c r="G989" s="1"/>
      <c r="H989" s="1"/>
      <c r="I989" s="1"/>
      <c r="J989" s="1"/>
      <c r="K989" s="1"/>
      <c r="L989" s="1"/>
      <c r="M989" s="1"/>
      <c r="N989" s="1"/>
      <c r="O989" s="1"/>
      <c r="P989" s="1"/>
      <c r="Q989" s="1"/>
      <c r="R989" s="1"/>
      <c r="S989" s="3"/>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5"/>
      <c r="AR989" s="1"/>
      <c r="AS989" s="1"/>
      <c r="AT989" s="1"/>
      <c r="AU989" s="1"/>
      <c r="AV989" s="1"/>
      <c r="AW989" s="1"/>
      <c r="AX989" s="1"/>
      <c r="AY989" s="1"/>
      <c r="AZ989" s="1"/>
      <c r="BA989" s="1"/>
    </row>
    <row r="990" spans="3:53" ht="14.25" hidden="1" customHeight="1">
      <c r="C990" s="1"/>
      <c r="D990" s="1"/>
      <c r="E990" s="1"/>
      <c r="F990" s="1"/>
      <c r="G990" s="1"/>
      <c r="H990" s="1"/>
      <c r="I990" s="1"/>
      <c r="J990" s="1"/>
      <c r="K990" s="1"/>
      <c r="L990" s="1"/>
      <c r="M990" s="1"/>
      <c r="N990" s="1"/>
      <c r="O990" s="1"/>
      <c r="P990" s="1"/>
      <c r="Q990" s="1"/>
      <c r="R990" s="1"/>
      <c r="S990" s="3"/>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5"/>
      <c r="AR990" s="1"/>
      <c r="AS990" s="1"/>
      <c r="AT990" s="1"/>
      <c r="AU990" s="1"/>
      <c r="AV990" s="1"/>
      <c r="AW990" s="1"/>
      <c r="AX990" s="1"/>
      <c r="AY990" s="1"/>
      <c r="AZ990" s="1"/>
      <c r="BA990" s="1"/>
    </row>
    <row r="991" spans="3:53" ht="14.25" hidden="1" customHeight="1">
      <c r="C991" s="1"/>
      <c r="D991" s="1"/>
      <c r="E991" s="1"/>
      <c r="F991" s="1"/>
      <c r="G991" s="1"/>
      <c r="H991" s="1"/>
      <c r="I991" s="1"/>
      <c r="J991" s="1"/>
      <c r="K991" s="1"/>
      <c r="L991" s="1"/>
      <c r="M991" s="1"/>
      <c r="N991" s="1"/>
      <c r="O991" s="1"/>
      <c r="P991" s="1"/>
      <c r="Q991" s="1"/>
      <c r="R991" s="1"/>
      <c r="S991" s="3"/>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5"/>
      <c r="AR991" s="1"/>
      <c r="AS991" s="1"/>
      <c r="AT991" s="1"/>
      <c r="AU991" s="1"/>
      <c r="AV991" s="1"/>
      <c r="AW991" s="1"/>
      <c r="AX991" s="1"/>
      <c r="AY991" s="1"/>
      <c r="AZ991" s="1"/>
      <c r="BA991" s="1"/>
    </row>
    <row r="992" spans="3:53" ht="14.25" hidden="1" customHeight="1">
      <c r="C992" s="1"/>
      <c r="D992" s="1"/>
      <c r="E992" s="1"/>
      <c r="F992" s="1"/>
      <c r="G992" s="1"/>
      <c r="H992" s="1"/>
      <c r="I992" s="1"/>
      <c r="J992" s="1"/>
      <c r="K992" s="1"/>
      <c r="L992" s="1"/>
      <c r="M992" s="1"/>
      <c r="N992" s="1"/>
      <c r="O992" s="1"/>
      <c r="P992" s="1"/>
      <c r="Q992" s="1"/>
      <c r="R992" s="1"/>
      <c r="S992" s="3"/>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5"/>
      <c r="AR992" s="1"/>
      <c r="AS992" s="1"/>
      <c r="AT992" s="1"/>
      <c r="AU992" s="1"/>
      <c r="AV992" s="1"/>
      <c r="AW992" s="1"/>
      <c r="AX992" s="1"/>
      <c r="AY992" s="1"/>
      <c r="AZ992" s="1"/>
      <c r="BA992" s="1"/>
    </row>
    <row r="993" spans="3:53" ht="14.25" hidden="1" customHeight="1">
      <c r="C993" s="1"/>
      <c r="D993" s="1"/>
      <c r="E993" s="1"/>
      <c r="F993" s="1"/>
      <c r="G993" s="1"/>
      <c r="H993" s="1"/>
      <c r="I993" s="1"/>
      <c r="J993" s="1"/>
      <c r="K993" s="1"/>
      <c r="L993" s="1"/>
      <c r="M993" s="1"/>
      <c r="N993" s="1"/>
      <c r="O993" s="1"/>
      <c r="P993" s="1"/>
      <c r="Q993" s="1"/>
      <c r="R993" s="1"/>
      <c r="S993" s="3"/>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5"/>
      <c r="AR993" s="1"/>
      <c r="AS993" s="1"/>
      <c r="AT993" s="1"/>
      <c r="AU993" s="1"/>
      <c r="AV993" s="1"/>
      <c r="AW993" s="1"/>
      <c r="AX993" s="1"/>
      <c r="AY993" s="1"/>
      <c r="AZ993" s="1"/>
      <c r="BA993" s="1"/>
    </row>
    <row r="994" spans="3:53" ht="14.25" hidden="1" customHeight="1">
      <c r="C994" s="1"/>
      <c r="D994" s="1"/>
      <c r="E994" s="1"/>
      <c r="F994" s="1"/>
      <c r="G994" s="1"/>
      <c r="H994" s="1"/>
      <c r="I994" s="1"/>
      <c r="J994" s="1"/>
      <c r="K994" s="1"/>
      <c r="L994" s="1"/>
      <c r="M994" s="1"/>
      <c r="N994" s="1"/>
      <c r="O994" s="1"/>
      <c r="P994" s="1"/>
      <c r="Q994" s="1"/>
      <c r="R994" s="1"/>
      <c r="S994" s="3"/>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5"/>
      <c r="AR994" s="1"/>
      <c r="AS994" s="1"/>
      <c r="AT994" s="1"/>
      <c r="AU994" s="1"/>
      <c r="AV994" s="1"/>
      <c r="AW994" s="1"/>
      <c r="AX994" s="1"/>
      <c r="AY994" s="1"/>
      <c r="AZ994" s="1"/>
      <c r="BA994" s="1"/>
    </row>
    <row r="995" spans="3:53" ht="14.25" hidden="1" customHeight="1">
      <c r="C995" s="1"/>
      <c r="D995" s="1"/>
      <c r="E995" s="1"/>
      <c r="F995" s="1"/>
      <c r="G995" s="1"/>
      <c r="H995" s="1"/>
      <c r="I995" s="1"/>
      <c r="J995" s="1"/>
      <c r="K995" s="1"/>
      <c r="L995" s="1"/>
      <c r="M995" s="1"/>
      <c r="N995" s="1"/>
      <c r="O995" s="1"/>
      <c r="P995" s="1"/>
      <c r="Q995" s="1"/>
      <c r="R995" s="1"/>
      <c r="S995" s="3"/>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5"/>
      <c r="AR995" s="1"/>
      <c r="AS995" s="1"/>
      <c r="AT995" s="1"/>
      <c r="AU995" s="1"/>
      <c r="AV995" s="1"/>
      <c r="AW995" s="1"/>
      <c r="AX995" s="1"/>
      <c r="AY995" s="1"/>
      <c r="AZ995" s="1"/>
      <c r="BA995" s="1"/>
    </row>
    <row r="996" spans="3:53" ht="14.25" hidden="1" customHeight="1">
      <c r="C996" s="1"/>
      <c r="D996" s="1"/>
      <c r="E996" s="1"/>
      <c r="F996" s="1"/>
      <c r="G996" s="1"/>
      <c r="H996" s="1"/>
      <c r="I996" s="1"/>
      <c r="J996" s="1"/>
      <c r="K996" s="1"/>
      <c r="L996" s="1"/>
      <c r="M996" s="1"/>
      <c r="N996" s="1"/>
      <c r="O996" s="1"/>
      <c r="P996" s="1"/>
      <c r="Q996" s="1"/>
      <c r="R996" s="1"/>
      <c r="S996" s="3"/>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5"/>
      <c r="AR996" s="1"/>
      <c r="AS996" s="1"/>
      <c r="AT996" s="1"/>
      <c r="AU996" s="1"/>
      <c r="AV996" s="1"/>
      <c r="AW996" s="1"/>
      <c r="AX996" s="1"/>
      <c r="AY996" s="1"/>
      <c r="AZ996" s="1"/>
      <c r="BA996" s="1"/>
    </row>
    <row r="997" spans="3:53" ht="14.25" hidden="1" customHeight="1">
      <c r="C997" s="1"/>
      <c r="D997" s="1"/>
      <c r="E997" s="1"/>
      <c r="F997" s="1"/>
      <c r="G997" s="1"/>
      <c r="H997" s="1"/>
      <c r="I997" s="1"/>
      <c r="J997" s="1"/>
      <c r="K997" s="1"/>
      <c r="L997" s="1"/>
      <c r="M997" s="1"/>
      <c r="N997" s="1"/>
      <c r="O997" s="1"/>
      <c r="P997" s="1"/>
      <c r="Q997" s="1"/>
      <c r="R997" s="1"/>
      <c r="S997" s="3"/>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5"/>
      <c r="AR997" s="1"/>
      <c r="AS997" s="1"/>
      <c r="AT997" s="1"/>
      <c r="AU997" s="1"/>
      <c r="AV997" s="1"/>
      <c r="AW997" s="1"/>
      <c r="AX997" s="1"/>
      <c r="AY997" s="1"/>
      <c r="AZ997" s="1"/>
      <c r="BA997" s="1"/>
    </row>
    <row r="998" spans="3:53" ht="15" hidden="1" customHeight="1">
      <c r="C998" s="1"/>
      <c r="D998" s="1"/>
      <c r="E998" s="1"/>
      <c r="F998" s="1"/>
      <c r="G998" s="1"/>
      <c r="H998" s="1"/>
      <c r="I998" s="1"/>
      <c r="J998" s="1"/>
      <c r="K998" s="1"/>
      <c r="L998" s="1"/>
      <c r="M998" s="1"/>
      <c r="N998" s="1"/>
      <c r="O998" s="1"/>
      <c r="P998" s="1"/>
      <c r="Q998" s="1"/>
      <c r="R998" s="1"/>
      <c r="S998" s="3"/>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5"/>
    </row>
    <row r="999" spans="3:53" ht="15" customHeight="1"/>
    <row r="1000" spans="3:53" ht="15" customHeight="1"/>
    <row r="1001" spans="3:53" ht="15" customHeight="1"/>
    <row r="1002" spans="3:53" ht="15" customHeight="1"/>
    <row r="1003" spans="3:53" ht="15" customHeight="1"/>
  </sheetData>
  <sheetProtection selectLockedCells="1"/>
  <mergeCells count="146">
    <mergeCell ref="AF3:AG3"/>
    <mergeCell ref="B33:AQ35"/>
    <mergeCell ref="AP36:AQ36"/>
    <mergeCell ref="O13:Q13"/>
    <mergeCell ref="R13:V13"/>
    <mergeCell ref="W13:AA13"/>
    <mergeCell ref="AB13:AF13"/>
    <mergeCell ref="AG13:AK13"/>
    <mergeCell ref="AL13:AP13"/>
    <mergeCell ref="O27:Q27"/>
    <mergeCell ref="R27:V27"/>
    <mergeCell ref="W27:AA27"/>
    <mergeCell ref="AB27:AF27"/>
    <mergeCell ref="AG27:AK27"/>
    <mergeCell ref="AL27:AP27"/>
    <mergeCell ref="O26:Q26"/>
    <mergeCell ref="R26:V26"/>
    <mergeCell ref="W26:AA26"/>
    <mergeCell ref="O23:P23"/>
    <mergeCell ref="O24:P24"/>
    <mergeCell ref="O29:Q29"/>
    <mergeCell ref="R29:V29"/>
    <mergeCell ref="W29:AA29"/>
    <mergeCell ref="AB29:AF29"/>
    <mergeCell ref="AG29:AK29"/>
    <mergeCell ref="AL29:AP29"/>
    <mergeCell ref="O28:Q28"/>
    <mergeCell ref="R28:V28"/>
    <mergeCell ref="W28:AA28"/>
    <mergeCell ref="AB28:AF28"/>
    <mergeCell ref="AG28:AK28"/>
    <mergeCell ref="AL28:AP28"/>
    <mergeCell ref="AB26:AF26"/>
    <mergeCell ref="AG26:AK26"/>
    <mergeCell ref="AL26:AP26"/>
    <mergeCell ref="O25:Q25"/>
    <mergeCell ref="R25:V25"/>
    <mergeCell ref="W25:AA25"/>
    <mergeCell ref="AB25:AF25"/>
    <mergeCell ref="AG25:AK25"/>
    <mergeCell ref="AL25:AP25"/>
    <mergeCell ref="R24:V24"/>
    <mergeCell ref="W24:AA24"/>
    <mergeCell ref="AB24:AF24"/>
    <mergeCell ref="AG24:AK24"/>
    <mergeCell ref="AL24:AP24"/>
    <mergeCell ref="R23:V23"/>
    <mergeCell ref="W23:AA23"/>
    <mergeCell ref="AB23:AF23"/>
    <mergeCell ref="AG23:AK23"/>
    <mergeCell ref="AL23:AP23"/>
    <mergeCell ref="O19:Q19"/>
    <mergeCell ref="R19:V19"/>
    <mergeCell ref="W19:AA19"/>
    <mergeCell ref="AB19:AF19"/>
    <mergeCell ref="AG19:AK19"/>
    <mergeCell ref="AL19:AP19"/>
    <mergeCell ref="O22:Q22"/>
    <mergeCell ref="R22:V22"/>
    <mergeCell ref="W22:AA22"/>
    <mergeCell ref="AB22:AF22"/>
    <mergeCell ref="AG22:AK22"/>
    <mergeCell ref="AL22:AP22"/>
    <mergeCell ref="O21:Q21"/>
    <mergeCell ref="R21:V21"/>
    <mergeCell ref="W21:AA21"/>
    <mergeCell ref="AB21:AF21"/>
    <mergeCell ref="AG21:AK21"/>
    <mergeCell ref="AL21:AP21"/>
    <mergeCell ref="O20:Q20"/>
    <mergeCell ref="R20:V20"/>
    <mergeCell ref="W20:AA20"/>
    <mergeCell ref="AB20:AF20"/>
    <mergeCell ref="AG20:AK20"/>
    <mergeCell ref="AL20:AP20"/>
    <mergeCell ref="O18:Q18"/>
    <mergeCell ref="R18:V18"/>
    <mergeCell ref="W18:AA18"/>
    <mergeCell ref="AB18:AF18"/>
    <mergeCell ref="AG18:AK18"/>
    <mergeCell ref="AL18:AP18"/>
    <mergeCell ref="C16:E18"/>
    <mergeCell ref="O16:Q16"/>
    <mergeCell ref="R16:V16"/>
    <mergeCell ref="W16:AA16"/>
    <mergeCell ref="AB16:AF16"/>
    <mergeCell ref="AG16:AK16"/>
    <mergeCell ref="AL16:AP16"/>
    <mergeCell ref="O15:Q15"/>
    <mergeCell ref="R15:V15"/>
    <mergeCell ref="W15:AA15"/>
    <mergeCell ref="AB15:AF15"/>
    <mergeCell ref="AG15:AK15"/>
    <mergeCell ref="AL15:AP15"/>
    <mergeCell ref="O17:Q17"/>
    <mergeCell ref="R17:V17"/>
    <mergeCell ref="W17:AA17"/>
    <mergeCell ref="AB17:AF17"/>
    <mergeCell ref="AG17:AK17"/>
    <mergeCell ref="AL17:AP17"/>
    <mergeCell ref="O14:Q14"/>
    <mergeCell ref="R14:V14"/>
    <mergeCell ref="W14:AA14"/>
    <mergeCell ref="AB14:AF14"/>
    <mergeCell ref="AG14:AK14"/>
    <mergeCell ref="AL14:AP14"/>
    <mergeCell ref="O11:Q11"/>
    <mergeCell ref="R11:V11"/>
    <mergeCell ref="W11:AA11"/>
    <mergeCell ref="AB11:AF11"/>
    <mergeCell ref="AG11:AK11"/>
    <mergeCell ref="AL11:AP11"/>
    <mergeCell ref="W10:AA10"/>
    <mergeCell ref="AB10:AF10"/>
    <mergeCell ref="AG10:AK10"/>
    <mergeCell ref="AL10:AP10"/>
    <mergeCell ref="O9:Q9"/>
    <mergeCell ref="R9:V9"/>
    <mergeCell ref="W9:AA9"/>
    <mergeCell ref="AB9:AF9"/>
    <mergeCell ref="AG9:AK9"/>
    <mergeCell ref="AL9:AP9"/>
    <mergeCell ref="E20:N20"/>
    <mergeCell ref="O7:Q7"/>
    <mergeCell ref="R7:V7"/>
    <mergeCell ref="W7:AA7"/>
    <mergeCell ref="AB7:AF7"/>
    <mergeCell ref="AG7:AK7"/>
    <mergeCell ref="AL7:AP7"/>
    <mergeCell ref="B2:AQ2"/>
    <mergeCell ref="C19:D24"/>
    <mergeCell ref="C6:N6"/>
    <mergeCell ref="O6:Q6"/>
    <mergeCell ref="R6:V6"/>
    <mergeCell ref="W6:AA6"/>
    <mergeCell ref="AB6:AF6"/>
    <mergeCell ref="AG6:AK6"/>
    <mergeCell ref="AL6:AP6"/>
    <mergeCell ref="O8:Q8"/>
    <mergeCell ref="R8:V8"/>
    <mergeCell ref="W8:AA8"/>
    <mergeCell ref="AB8:AF8"/>
    <mergeCell ref="AG8:AK8"/>
    <mergeCell ref="AL8:AP8"/>
    <mergeCell ref="O10:Q10"/>
    <mergeCell ref="R10:V10"/>
  </mergeCells>
  <phoneticPr fontId="77" type="noConversion"/>
  <dataValidations count="3">
    <dataValidation type="list" allowBlank="1" showInputMessage="1" showErrorMessage="1" sqref="R7:AP7" xr:uid="{00000000-0002-0000-0900-000000000000}">
      <formula1>$BB$7:$BB$10</formula1>
    </dataValidation>
    <dataValidation type="decimal" operator="greaterThanOrEqual" allowBlank="1" showInputMessage="1" showErrorMessage="1" sqref="R16:AP18" xr:uid="{00000000-0002-0000-0900-000001000000}">
      <formula1>0</formula1>
    </dataValidation>
    <dataValidation type="list" allowBlank="1" showInputMessage="1" showErrorMessage="1" sqref="AF3:AG3" xr:uid="{00000000-0002-0000-0900-000002000000}">
      <formula1>"Yes, No"</formula1>
    </dataValidation>
  </dataValidations>
  <printOptions horizontalCentered="1" verticalCentered="1"/>
  <pageMargins left="0.11811023622047244" right="0.11811023622047244" top="0.11811023622047244" bottom="0.11811023622047244" header="0" footer="0"/>
  <pageSetup paperSize="9" scale="9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tabColor theme="7" tint="0.39997558519241921"/>
    <pageSetUpPr fitToPage="1"/>
  </sheetPr>
  <dimension ref="A1:BP1010"/>
  <sheetViews>
    <sheetView showGridLines="0" topLeftCell="A21" zoomScaleNormal="100" workbookViewId="0">
      <selection activeCell="B24" sqref="B24"/>
    </sheetView>
  </sheetViews>
  <sheetFormatPr baseColWidth="10" defaultColWidth="0" defaultRowHeight="15" customHeight="1" zeroHeight="1"/>
  <cols>
    <col min="1" max="1" width="2.44140625" style="2" customWidth="1"/>
    <col min="2" max="2" width="0.88671875" style="4" customWidth="1"/>
    <col min="3" max="13" width="4.33203125" style="2" customWidth="1"/>
    <col min="14" max="56" width="3.6640625" style="2" customWidth="1"/>
    <col min="57" max="57" width="0.88671875" style="16" customWidth="1"/>
    <col min="58" max="66" width="3.6640625" style="2" hidden="1" customWidth="1"/>
    <col min="67" max="68" width="0" style="2" hidden="1" customWidth="1"/>
    <col min="69" max="16384" width="17.33203125" style="2" hidden="1"/>
  </cols>
  <sheetData>
    <row r="1" spans="2:68" ht="7.95" customHeight="1">
      <c r="B1" s="2"/>
      <c r="BE1" s="2"/>
    </row>
    <row r="2" spans="2:68" ht="15.6">
      <c r="B2" s="1434" t="s">
        <v>370</v>
      </c>
      <c r="C2" s="1271"/>
      <c r="D2" s="1271"/>
      <c r="E2" s="1271"/>
      <c r="F2" s="1271"/>
      <c r="G2" s="1271"/>
      <c r="H2" s="1271"/>
      <c r="I2" s="1271"/>
      <c r="J2" s="1271"/>
      <c r="K2" s="1271"/>
      <c r="L2" s="1271"/>
      <c r="M2" s="1271"/>
      <c r="N2" s="1271"/>
      <c r="O2" s="1271"/>
      <c r="P2" s="1271"/>
      <c r="Q2" s="1271"/>
      <c r="R2" s="1271"/>
      <c r="S2" s="1271"/>
      <c r="T2" s="1271"/>
      <c r="U2" s="1271"/>
      <c r="V2" s="1271"/>
      <c r="W2" s="1271"/>
      <c r="X2" s="1271"/>
      <c r="Y2" s="1271"/>
      <c r="Z2" s="1271"/>
      <c r="AA2" s="1271"/>
      <c r="AB2" s="1271"/>
      <c r="AC2" s="1271"/>
      <c r="AD2" s="1271"/>
      <c r="AE2" s="1271"/>
      <c r="AF2" s="1271"/>
      <c r="AG2" s="1271"/>
      <c r="AH2" s="1271"/>
      <c r="AI2" s="1271"/>
      <c r="AJ2" s="1271"/>
      <c r="AK2" s="1271"/>
      <c r="AL2" s="1271"/>
      <c r="AM2" s="1271"/>
      <c r="AN2" s="1271"/>
      <c r="AO2" s="1271"/>
      <c r="AP2" s="1271"/>
      <c r="AQ2" s="1271"/>
      <c r="AR2" s="1271"/>
      <c r="AS2" s="1271"/>
      <c r="AT2" s="1271"/>
      <c r="AU2" s="1271"/>
      <c r="AV2" s="1271"/>
      <c r="AW2" s="1271"/>
      <c r="AX2" s="1271"/>
      <c r="AY2" s="1271"/>
      <c r="AZ2" s="1271"/>
      <c r="BA2" s="1271"/>
      <c r="BB2" s="1271"/>
      <c r="BC2" s="1271"/>
      <c r="BD2" s="1271"/>
      <c r="BE2" s="1271"/>
      <c r="BF2" s="1"/>
      <c r="BG2" s="1"/>
      <c r="BH2" s="1"/>
      <c r="BI2" s="1"/>
      <c r="BJ2" s="1"/>
      <c r="BK2" s="1"/>
      <c r="BL2" s="1"/>
      <c r="BM2" s="1"/>
      <c r="BN2" s="1"/>
    </row>
    <row r="3" spans="2:68" ht="14.4">
      <c r="B3" s="91"/>
      <c r="C3" s="94"/>
      <c r="D3" s="94"/>
      <c r="E3" s="94"/>
      <c r="F3" s="94"/>
      <c r="G3" s="94"/>
      <c r="H3" s="94"/>
      <c r="I3" s="94"/>
      <c r="J3" s="94"/>
      <c r="K3" s="94"/>
      <c r="L3" s="94"/>
      <c r="M3" s="94"/>
      <c r="N3" s="94"/>
      <c r="O3" s="94"/>
      <c r="P3" s="94"/>
      <c r="Q3" s="94"/>
      <c r="R3" s="94"/>
      <c r="S3" s="95"/>
      <c r="T3" s="94"/>
      <c r="U3" s="94"/>
      <c r="V3" s="94"/>
      <c r="W3" s="94"/>
      <c r="X3" s="94"/>
      <c r="Y3" s="94"/>
      <c r="Z3" s="94"/>
      <c r="AA3" s="94"/>
      <c r="AB3" s="94"/>
      <c r="AC3" s="94"/>
      <c r="AD3" s="94"/>
      <c r="AE3" s="94"/>
      <c r="AF3" s="94"/>
      <c r="AG3" s="94"/>
      <c r="AH3" s="94"/>
      <c r="AI3" s="94"/>
      <c r="AJ3" s="103"/>
      <c r="AK3" s="94"/>
      <c r="AL3" s="94"/>
      <c r="AM3" s="94"/>
      <c r="AN3" s="94"/>
      <c r="AO3" s="94"/>
      <c r="AP3" s="94"/>
      <c r="AQ3" s="94"/>
      <c r="AR3" s="94"/>
      <c r="AS3" s="94"/>
      <c r="AT3" s="165"/>
      <c r="AU3" s="165"/>
      <c r="AV3" s="58"/>
      <c r="AW3" s="58"/>
      <c r="AX3" s="58"/>
      <c r="AY3" s="58"/>
      <c r="AZ3" s="58"/>
      <c r="BA3" s="58"/>
      <c r="BB3" s="58"/>
      <c r="BC3" s="58"/>
      <c r="BD3" s="58"/>
      <c r="BE3" s="107"/>
      <c r="BF3" s="1"/>
      <c r="BG3" s="1"/>
      <c r="BH3" s="1"/>
      <c r="BI3" s="1"/>
      <c r="BJ3" s="1"/>
      <c r="BK3" s="1"/>
      <c r="BL3" s="1"/>
      <c r="BM3" s="1" t="s">
        <v>121</v>
      </c>
      <c r="BN3" s="1"/>
    </row>
    <row r="4" spans="2:68" ht="14.4">
      <c r="B4" s="91"/>
      <c r="C4" s="139"/>
      <c r="D4" s="58"/>
      <c r="E4" s="58"/>
      <c r="F4" s="58"/>
      <c r="G4" s="58"/>
      <c r="H4" s="58"/>
      <c r="I4" s="58"/>
      <c r="J4" s="58"/>
      <c r="K4" s="58"/>
      <c r="L4" s="58"/>
      <c r="M4" s="172"/>
      <c r="N4" s="1337" t="s">
        <v>226</v>
      </c>
      <c r="O4" s="1338"/>
      <c r="P4" s="1347"/>
      <c r="Q4" s="1337" t="s">
        <v>299</v>
      </c>
      <c r="R4" s="1338"/>
      <c r="S4" s="1338"/>
      <c r="T4" s="1338"/>
      <c r="U4" s="1347"/>
      <c r="V4" s="1337" t="s">
        <v>300</v>
      </c>
      <c r="W4" s="1338"/>
      <c r="X4" s="1338"/>
      <c r="Y4" s="1338"/>
      <c r="Z4" s="1347"/>
      <c r="AA4" s="1337" t="s">
        <v>301</v>
      </c>
      <c r="AB4" s="1338"/>
      <c r="AC4" s="1338"/>
      <c r="AD4" s="1338"/>
      <c r="AE4" s="1347"/>
      <c r="AF4" s="1337" t="s">
        <v>302</v>
      </c>
      <c r="AG4" s="1338"/>
      <c r="AH4" s="1338"/>
      <c r="AI4" s="1338"/>
      <c r="AJ4" s="1347"/>
      <c r="AK4" s="1337" t="s">
        <v>350</v>
      </c>
      <c r="AL4" s="1338"/>
      <c r="AM4" s="1338"/>
      <c r="AN4" s="1338"/>
      <c r="AO4" s="1347"/>
      <c r="AP4" s="1337" t="s">
        <v>371</v>
      </c>
      <c r="AQ4" s="1338"/>
      <c r="AR4" s="1338"/>
      <c r="AS4" s="1338"/>
      <c r="AT4" s="1347"/>
      <c r="AU4" s="1337" t="s">
        <v>372</v>
      </c>
      <c r="AV4" s="1338"/>
      <c r="AW4" s="1338"/>
      <c r="AX4" s="1338"/>
      <c r="AY4" s="1347"/>
      <c r="AZ4" s="1337" t="s">
        <v>373</v>
      </c>
      <c r="BA4" s="1338"/>
      <c r="BB4" s="1338"/>
      <c r="BC4" s="1338"/>
      <c r="BD4" s="1347"/>
      <c r="BE4" s="107"/>
      <c r="BF4" s="1"/>
      <c r="BG4" s="1"/>
      <c r="BH4" s="1"/>
      <c r="BI4" s="1"/>
      <c r="BJ4" s="1"/>
      <c r="BK4" s="1"/>
      <c r="BL4" s="1"/>
      <c r="BM4" s="1"/>
      <c r="BN4" s="1"/>
    </row>
    <row r="5" spans="2:68" ht="14.4">
      <c r="B5" s="91"/>
      <c r="C5" s="173" t="s">
        <v>336</v>
      </c>
      <c r="D5" s="150"/>
      <c r="E5" s="150"/>
      <c r="F5" s="150"/>
      <c r="G5" s="150"/>
      <c r="H5" s="150"/>
      <c r="I5" s="150"/>
      <c r="J5" s="150"/>
      <c r="K5" s="150"/>
      <c r="L5" s="150"/>
      <c r="M5" s="150"/>
      <c r="N5" s="161"/>
      <c r="O5" s="161"/>
      <c r="P5" s="161"/>
      <c r="Q5" s="161"/>
      <c r="R5" s="161"/>
      <c r="S5" s="161"/>
      <c r="T5" s="161"/>
      <c r="U5" s="161"/>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74"/>
      <c r="BE5" s="167"/>
      <c r="BG5" s="1"/>
      <c r="BH5" s="1"/>
      <c r="BI5" s="1"/>
      <c r="BJ5" s="1"/>
      <c r="BK5" s="1"/>
      <c r="BL5" s="1"/>
      <c r="BM5" s="1"/>
      <c r="BN5" s="1"/>
      <c r="BO5" s="1"/>
      <c r="BP5" s="1"/>
    </row>
    <row r="6" spans="2:68" ht="19.649999999999999" customHeight="1">
      <c r="B6" s="91"/>
      <c r="C6" s="121" t="s">
        <v>269</v>
      </c>
      <c r="D6" s="149"/>
      <c r="E6" s="149"/>
      <c r="F6" s="149"/>
      <c r="G6" s="149"/>
      <c r="H6" s="149"/>
      <c r="I6" s="149"/>
      <c r="J6" s="149"/>
      <c r="K6" s="149"/>
      <c r="L6" s="149"/>
      <c r="M6" s="149"/>
      <c r="N6" s="1431"/>
      <c r="O6" s="1365"/>
      <c r="P6" s="148" t="s">
        <v>318</v>
      </c>
      <c r="Q6" s="1318"/>
      <c r="R6" s="1343"/>
      <c r="S6" s="1343"/>
      <c r="T6" s="1343"/>
      <c r="U6" s="1344"/>
      <c r="V6" s="1318"/>
      <c r="W6" s="1343"/>
      <c r="X6" s="1343"/>
      <c r="Y6" s="1343"/>
      <c r="Z6" s="1344"/>
      <c r="AA6" s="1318"/>
      <c r="AB6" s="1343"/>
      <c r="AC6" s="1343"/>
      <c r="AD6" s="1343"/>
      <c r="AE6" s="1344"/>
      <c r="AF6" s="1318"/>
      <c r="AG6" s="1343"/>
      <c r="AH6" s="1343"/>
      <c r="AI6" s="1343"/>
      <c r="AJ6" s="1344"/>
      <c r="AK6" s="1318"/>
      <c r="AL6" s="1343"/>
      <c r="AM6" s="1343"/>
      <c r="AN6" s="1343"/>
      <c r="AO6" s="1344"/>
      <c r="AP6" s="1318"/>
      <c r="AQ6" s="1343"/>
      <c r="AR6" s="1343"/>
      <c r="AS6" s="1343"/>
      <c r="AT6" s="1344"/>
      <c r="AU6" s="1318"/>
      <c r="AV6" s="1343"/>
      <c r="AW6" s="1343"/>
      <c r="AX6" s="1343"/>
      <c r="AY6" s="1344"/>
      <c r="AZ6" s="1318"/>
      <c r="BA6" s="1343"/>
      <c r="BB6" s="1343"/>
      <c r="BC6" s="1343"/>
      <c r="BD6" s="1344"/>
      <c r="BE6" s="59"/>
      <c r="BG6" s="1"/>
      <c r="BH6" s="1"/>
      <c r="BI6" s="1"/>
      <c r="BJ6" s="1"/>
      <c r="BK6" s="1"/>
      <c r="BL6" s="1"/>
      <c r="BM6" s="1"/>
      <c r="BN6" s="1"/>
      <c r="BO6" s="1"/>
      <c r="BP6" s="1"/>
    </row>
    <row r="7" spans="2:68" ht="19.649999999999999" customHeight="1">
      <c r="B7" s="91"/>
      <c r="C7" s="121" t="s">
        <v>270</v>
      </c>
      <c r="D7" s="149"/>
      <c r="E7" s="149"/>
      <c r="F7" s="149"/>
      <c r="G7" s="149"/>
      <c r="H7" s="149"/>
      <c r="I7" s="149"/>
      <c r="J7" s="149"/>
      <c r="K7" s="149"/>
      <c r="L7" s="149"/>
      <c r="M7" s="149"/>
      <c r="N7" s="1431"/>
      <c r="O7" s="1365"/>
      <c r="P7" s="148" t="s">
        <v>318</v>
      </c>
      <c r="Q7" s="1318"/>
      <c r="R7" s="1343"/>
      <c r="S7" s="1343"/>
      <c r="T7" s="1343"/>
      <c r="U7" s="1344"/>
      <c r="V7" s="1318"/>
      <c r="W7" s="1343"/>
      <c r="X7" s="1343"/>
      <c r="Y7" s="1343"/>
      <c r="Z7" s="1344"/>
      <c r="AA7" s="1318"/>
      <c r="AB7" s="1343"/>
      <c r="AC7" s="1343"/>
      <c r="AD7" s="1343"/>
      <c r="AE7" s="1344"/>
      <c r="AF7" s="1318"/>
      <c r="AG7" s="1343"/>
      <c r="AH7" s="1343"/>
      <c r="AI7" s="1343"/>
      <c r="AJ7" s="1344"/>
      <c r="AK7" s="1318"/>
      <c r="AL7" s="1343"/>
      <c r="AM7" s="1343"/>
      <c r="AN7" s="1343"/>
      <c r="AO7" s="1344"/>
      <c r="AP7" s="1318"/>
      <c r="AQ7" s="1343"/>
      <c r="AR7" s="1343"/>
      <c r="AS7" s="1343"/>
      <c r="AT7" s="1344"/>
      <c r="AU7" s="1318"/>
      <c r="AV7" s="1343"/>
      <c r="AW7" s="1343"/>
      <c r="AX7" s="1343"/>
      <c r="AY7" s="1344"/>
      <c r="AZ7" s="1318"/>
      <c r="BA7" s="1343"/>
      <c r="BB7" s="1343"/>
      <c r="BC7" s="1343"/>
      <c r="BD7" s="1344"/>
      <c r="BE7" s="59"/>
      <c r="BG7" s="1"/>
      <c r="BH7" s="1"/>
      <c r="BI7" s="1"/>
      <c r="BJ7" s="1"/>
      <c r="BK7" s="1"/>
      <c r="BL7" s="1"/>
      <c r="BM7" s="1"/>
      <c r="BN7" s="1"/>
      <c r="BO7" s="1"/>
      <c r="BP7" s="1"/>
    </row>
    <row r="8" spans="2:68" ht="19.649999999999999" customHeight="1">
      <c r="B8" s="91"/>
      <c r="C8" s="175" t="s">
        <v>271</v>
      </c>
      <c r="D8" s="149"/>
      <c r="E8" s="149"/>
      <c r="F8" s="149"/>
      <c r="G8" s="149"/>
      <c r="H8" s="149"/>
      <c r="I8" s="149"/>
      <c r="J8" s="149"/>
      <c r="K8" s="149"/>
      <c r="L8" s="149"/>
      <c r="M8" s="149"/>
      <c r="N8" s="1431"/>
      <c r="O8" s="1365"/>
      <c r="P8" s="148" t="s">
        <v>318</v>
      </c>
      <c r="Q8" s="1318"/>
      <c r="R8" s="1343"/>
      <c r="S8" s="1343"/>
      <c r="T8" s="1343"/>
      <c r="U8" s="1344"/>
      <c r="V8" s="1318"/>
      <c r="W8" s="1343"/>
      <c r="X8" s="1343"/>
      <c r="Y8" s="1343"/>
      <c r="Z8" s="1344"/>
      <c r="AA8" s="1318"/>
      <c r="AB8" s="1343"/>
      <c r="AC8" s="1343"/>
      <c r="AD8" s="1343"/>
      <c r="AE8" s="1344"/>
      <c r="AF8" s="1318"/>
      <c r="AG8" s="1343"/>
      <c r="AH8" s="1343"/>
      <c r="AI8" s="1343"/>
      <c r="AJ8" s="1344"/>
      <c r="AK8" s="1318"/>
      <c r="AL8" s="1343"/>
      <c r="AM8" s="1343"/>
      <c r="AN8" s="1343"/>
      <c r="AO8" s="1344"/>
      <c r="AP8" s="1318"/>
      <c r="AQ8" s="1343"/>
      <c r="AR8" s="1343"/>
      <c r="AS8" s="1343"/>
      <c r="AT8" s="1344"/>
      <c r="AU8" s="1318"/>
      <c r="AV8" s="1343"/>
      <c r="AW8" s="1343"/>
      <c r="AX8" s="1343"/>
      <c r="AY8" s="1344"/>
      <c r="AZ8" s="1318"/>
      <c r="BA8" s="1343"/>
      <c r="BB8" s="1343"/>
      <c r="BC8" s="1343"/>
      <c r="BD8" s="1344"/>
      <c r="BE8" s="59"/>
      <c r="BG8" s="1"/>
      <c r="BH8" s="1"/>
      <c r="BI8" s="1"/>
      <c r="BJ8" s="1"/>
      <c r="BK8" s="1"/>
      <c r="BL8" s="1"/>
      <c r="BM8" s="1"/>
      <c r="BN8" s="1"/>
      <c r="BO8" s="1"/>
      <c r="BP8" s="1"/>
    </row>
    <row r="9" spans="2:68" ht="19.649999999999999" customHeight="1">
      <c r="B9" s="91"/>
      <c r="C9" s="151"/>
      <c r="D9" s="130"/>
      <c r="E9" s="130"/>
      <c r="F9" s="130"/>
      <c r="G9" s="130"/>
      <c r="H9" s="130"/>
      <c r="I9" s="130"/>
      <c r="J9" s="130"/>
      <c r="K9" s="130"/>
      <c r="L9" s="130"/>
      <c r="M9" s="130"/>
      <c r="N9" s="127"/>
      <c r="O9" s="138"/>
      <c r="P9" s="138"/>
      <c r="Q9" s="127"/>
      <c r="R9" s="138"/>
      <c r="S9" s="138"/>
      <c r="T9" s="138"/>
      <c r="U9" s="138"/>
      <c r="V9" s="127"/>
      <c r="W9" s="138"/>
      <c r="X9" s="138"/>
      <c r="Y9" s="138"/>
      <c r="Z9" s="138"/>
      <c r="AA9" s="127"/>
      <c r="AB9" s="138"/>
      <c r="AC9" s="138"/>
      <c r="AD9" s="138"/>
      <c r="AE9" s="138"/>
      <c r="AF9" s="127"/>
      <c r="AG9" s="138"/>
      <c r="AH9" s="138"/>
      <c r="AI9" s="138"/>
      <c r="AJ9" s="138"/>
      <c r="AK9" s="127"/>
      <c r="AL9" s="138"/>
      <c r="AM9" s="138"/>
      <c r="AN9" s="138"/>
      <c r="AO9" s="138"/>
      <c r="AP9" s="127"/>
      <c r="AQ9" s="138"/>
      <c r="AR9" s="138"/>
      <c r="AS9" s="138"/>
      <c r="AT9" s="138"/>
      <c r="AU9" s="127"/>
      <c r="AV9" s="138"/>
      <c r="AW9" s="138"/>
      <c r="AX9" s="138"/>
      <c r="AY9" s="138"/>
      <c r="AZ9" s="127"/>
      <c r="BA9" s="138"/>
      <c r="BB9" s="138"/>
      <c r="BC9" s="138"/>
      <c r="BD9" s="97"/>
      <c r="BE9" s="107"/>
      <c r="BF9" s="1"/>
      <c r="BG9" s="1"/>
      <c r="BH9" s="1"/>
      <c r="BI9" s="1"/>
      <c r="BJ9" s="1"/>
      <c r="BK9" s="1"/>
      <c r="BL9" s="1"/>
      <c r="BM9" s="1"/>
      <c r="BN9" s="1"/>
    </row>
    <row r="10" spans="2:68" ht="19.649999999999999" customHeight="1">
      <c r="B10" s="91"/>
      <c r="C10" s="176" t="s">
        <v>374</v>
      </c>
      <c r="D10" s="177"/>
      <c r="E10" s="177"/>
      <c r="F10" s="177"/>
      <c r="G10" s="177"/>
      <c r="H10" s="177"/>
      <c r="I10" s="177"/>
      <c r="J10" s="177"/>
      <c r="K10" s="177"/>
      <c r="L10" s="177"/>
      <c r="M10" s="177"/>
      <c r="N10" s="177"/>
      <c r="O10" s="177"/>
      <c r="P10" s="177"/>
      <c r="Q10" s="177"/>
      <c r="R10" s="177"/>
      <c r="S10" s="177"/>
      <c r="T10" s="177"/>
      <c r="U10" s="177"/>
      <c r="V10" s="177"/>
      <c r="W10" s="177"/>
      <c r="X10" s="177"/>
      <c r="Y10" s="177"/>
      <c r="Z10" s="177"/>
      <c r="AA10" s="177"/>
      <c r="AB10" s="177"/>
      <c r="AC10" s="177"/>
      <c r="AD10" s="177"/>
      <c r="AE10" s="177"/>
      <c r="AF10" s="177"/>
      <c r="AG10" s="177"/>
      <c r="AH10" s="177"/>
      <c r="AI10" s="177"/>
      <c r="AJ10" s="177"/>
      <c r="AK10" s="177"/>
      <c r="AL10" s="177"/>
      <c r="AM10" s="177"/>
      <c r="AN10" s="177"/>
      <c r="AO10" s="177"/>
      <c r="AP10" s="177"/>
      <c r="AQ10" s="177"/>
      <c r="AR10" s="177"/>
      <c r="AS10" s="177"/>
      <c r="AT10" s="177"/>
      <c r="AU10" s="177"/>
      <c r="AV10" s="177"/>
      <c r="AW10" s="177"/>
      <c r="AX10" s="177"/>
      <c r="AY10" s="177"/>
      <c r="AZ10" s="177"/>
      <c r="BA10" s="177"/>
      <c r="BB10" s="177"/>
      <c r="BC10" s="177"/>
      <c r="BD10" s="178"/>
      <c r="BE10" s="107"/>
      <c r="BF10" s="1"/>
      <c r="BG10" s="1"/>
      <c r="BH10" s="1"/>
      <c r="BI10" s="1"/>
      <c r="BJ10" s="1"/>
      <c r="BK10" s="1"/>
      <c r="BL10" s="1"/>
      <c r="BM10" s="1"/>
      <c r="BN10" s="1"/>
    </row>
    <row r="11" spans="2:68" ht="19.649999999999999" customHeight="1">
      <c r="B11" s="91"/>
      <c r="C11" s="179" t="s">
        <v>375</v>
      </c>
      <c r="D11" s="180"/>
      <c r="E11" s="180"/>
      <c r="F11" s="180"/>
      <c r="G11" s="180"/>
      <c r="H11" s="180"/>
      <c r="I11" s="180"/>
      <c r="J11" s="180"/>
      <c r="K11" s="180"/>
      <c r="L11" s="180"/>
      <c r="M11" s="180"/>
      <c r="N11" s="1380" t="s">
        <v>217</v>
      </c>
      <c r="O11" s="1268"/>
      <c r="P11" s="1268"/>
      <c r="Q11" s="1236"/>
      <c r="R11" s="1436"/>
      <c r="S11" s="1436"/>
      <c r="T11" s="1436"/>
      <c r="U11" s="1437"/>
      <c r="V11" s="1435"/>
      <c r="W11" s="1436"/>
      <c r="X11" s="1436"/>
      <c r="Y11" s="1436"/>
      <c r="Z11" s="1437"/>
      <c r="AA11" s="1435"/>
      <c r="AB11" s="1436"/>
      <c r="AC11" s="1436"/>
      <c r="AD11" s="1436"/>
      <c r="AE11" s="1437"/>
      <c r="AF11" s="1435"/>
      <c r="AG11" s="1436"/>
      <c r="AH11" s="1436"/>
      <c r="AI11" s="1436"/>
      <c r="AJ11" s="1437"/>
      <c r="AK11" s="1435"/>
      <c r="AL11" s="1436"/>
      <c r="AM11" s="1436"/>
      <c r="AN11" s="1436"/>
      <c r="AO11" s="1437"/>
      <c r="AP11" s="1435"/>
      <c r="AQ11" s="1436"/>
      <c r="AR11" s="1436"/>
      <c r="AS11" s="1436"/>
      <c r="AT11" s="1437"/>
      <c r="AU11" s="1435"/>
      <c r="AV11" s="1436"/>
      <c r="AW11" s="1436"/>
      <c r="AX11" s="1436"/>
      <c r="AY11" s="1437"/>
      <c r="AZ11" s="1435"/>
      <c r="BA11" s="1436"/>
      <c r="BB11" s="1436"/>
      <c r="BC11" s="1436"/>
      <c r="BD11" s="1438"/>
      <c r="BE11" s="107"/>
      <c r="BF11" s="1"/>
      <c r="BG11" s="1"/>
      <c r="BH11" s="1"/>
      <c r="BI11" s="1"/>
      <c r="BJ11" s="1"/>
      <c r="BK11" s="1"/>
      <c r="BL11" s="1"/>
      <c r="BM11" s="1"/>
      <c r="BN11" s="1"/>
    </row>
    <row r="12" spans="2:68" ht="19.649999999999999" customHeight="1">
      <c r="B12" s="91"/>
      <c r="C12" s="179" t="s">
        <v>376</v>
      </c>
      <c r="D12" s="126"/>
      <c r="E12" s="126"/>
      <c r="F12" s="126"/>
      <c r="G12" s="126"/>
      <c r="H12" s="126"/>
      <c r="I12" s="126"/>
      <c r="J12" s="126"/>
      <c r="K12" s="126"/>
      <c r="L12" s="126"/>
      <c r="M12" s="126"/>
      <c r="N12" s="1439" t="s">
        <v>217</v>
      </c>
      <c r="O12" s="1440"/>
      <c r="P12" s="1440"/>
      <c r="Q12" s="1236"/>
      <c r="R12" s="1436"/>
      <c r="S12" s="1436"/>
      <c r="T12" s="1436"/>
      <c r="U12" s="1437"/>
      <c r="V12" s="1435"/>
      <c r="W12" s="1436"/>
      <c r="X12" s="1436"/>
      <c r="Y12" s="1436"/>
      <c r="Z12" s="1437"/>
      <c r="AA12" s="1435"/>
      <c r="AB12" s="1436"/>
      <c r="AC12" s="1436"/>
      <c r="AD12" s="1436"/>
      <c r="AE12" s="1437"/>
      <c r="AF12" s="1435"/>
      <c r="AG12" s="1436"/>
      <c r="AH12" s="1436"/>
      <c r="AI12" s="1436"/>
      <c r="AJ12" s="1437"/>
      <c r="AK12" s="1435"/>
      <c r="AL12" s="1436"/>
      <c r="AM12" s="1436"/>
      <c r="AN12" s="1436"/>
      <c r="AO12" s="1437"/>
      <c r="AP12" s="1435"/>
      <c r="AQ12" s="1436"/>
      <c r="AR12" s="1436"/>
      <c r="AS12" s="1436"/>
      <c r="AT12" s="1437"/>
      <c r="AU12" s="1435"/>
      <c r="AV12" s="1436"/>
      <c r="AW12" s="1436"/>
      <c r="AX12" s="1436"/>
      <c r="AY12" s="1437"/>
      <c r="AZ12" s="1435"/>
      <c r="BA12" s="1436"/>
      <c r="BB12" s="1436"/>
      <c r="BC12" s="1436"/>
      <c r="BD12" s="1438"/>
      <c r="BE12" s="107"/>
      <c r="BF12" s="1"/>
      <c r="BG12" s="1"/>
      <c r="BH12" s="1"/>
      <c r="BI12" s="1"/>
      <c r="BJ12" s="1"/>
      <c r="BK12" s="1"/>
      <c r="BL12" s="1"/>
      <c r="BM12" s="1"/>
      <c r="BN12" s="1"/>
    </row>
    <row r="13" spans="2:68" ht="19.649999999999999" customHeight="1">
      <c r="B13" s="91"/>
      <c r="C13" s="176" t="s">
        <v>377</v>
      </c>
      <c r="D13" s="177"/>
      <c r="E13" s="177"/>
      <c r="F13" s="177"/>
      <c r="G13" s="177"/>
      <c r="H13" s="177"/>
      <c r="I13" s="177"/>
      <c r="J13" s="177"/>
      <c r="K13" s="177"/>
      <c r="L13" s="177"/>
      <c r="M13" s="177"/>
      <c r="N13" s="177"/>
      <c r="O13" s="177"/>
      <c r="P13" s="177"/>
      <c r="Q13" s="177"/>
      <c r="R13" s="177"/>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8"/>
      <c r="BE13" s="107"/>
      <c r="BF13" s="1"/>
      <c r="BG13" s="1"/>
      <c r="BH13" s="1"/>
      <c r="BI13" s="1"/>
      <c r="BJ13" s="1"/>
      <c r="BK13" s="1"/>
      <c r="BL13" s="1"/>
      <c r="BM13" s="1"/>
      <c r="BN13" s="1"/>
    </row>
    <row r="14" spans="2:68" ht="19.649999999999999" customHeight="1">
      <c r="B14" s="91"/>
      <c r="C14" s="182" t="s">
        <v>378</v>
      </c>
      <c r="D14" s="141"/>
      <c r="E14" s="141"/>
      <c r="F14" s="141"/>
      <c r="G14" s="141"/>
      <c r="H14" s="141"/>
      <c r="I14" s="141"/>
      <c r="J14" s="141"/>
      <c r="K14" s="141"/>
      <c r="L14" s="141"/>
      <c r="M14" s="141"/>
      <c r="N14" s="1423" t="s">
        <v>304</v>
      </c>
      <c r="O14" s="1329"/>
      <c r="P14" s="1330"/>
      <c r="Q14" s="1236"/>
      <c r="R14" s="1436"/>
      <c r="S14" s="1436"/>
      <c r="T14" s="1436"/>
      <c r="U14" s="1437"/>
      <c r="V14" s="1435"/>
      <c r="W14" s="1436"/>
      <c r="X14" s="1436"/>
      <c r="Y14" s="1436"/>
      <c r="Z14" s="1437"/>
      <c r="AA14" s="1435"/>
      <c r="AB14" s="1436"/>
      <c r="AC14" s="1436"/>
      <c r="AD14" s="1436"/>
      <c r="AE14" s="1437"/>
      <c r="AF14" s="1435"/>
      <c r="AG14" s="1436"/>
      <c r="AH14" s="1436"/>
      <c r="AI14" s="1436"/>
      <c r="AJ14" s="1437"/>
      <c r="AK14" s="1435"/>
      <c r="AL14" s="1436"/>
      <c r="AM14" s="1436"/>
      <c r="AN14" s="1436"/>
      <c r="AO14" s="1437"/>
      <c r="AP14" s="1435"/>
      <c r="AQ14" s="1436"/>
      <c r="AR14" s="1436"/>
      <c r="AS14" s="1436"/>
      <c r="AT14" s="1437"/>
      <c r="AU14" s="1435"/>
      <c r="AV14" s="1436"/>
      <c r="AW14" s="1436"/>
      <c r="AX14" s="1436"/>
      <c r="AY14" s="1437"/>
      <c r="AZ14" s="1435"/>
      <c r="BA14" s="1436"/>
      <c r="BB14" s="1436"/>
      <c r="BC14" s="1436"/>
      <c r="BD14" s="1438"/>
      <c r="BE14" s="107"/>
      <c r="BF14" s="1"/>
      <c r="BG14" s="1"/>
      <c r="BH14" s="1"/>
      <c r="BI14" s="1"/>
      <c r="BJ14" s="1"/>
      <c r="BK14" s="1"/>
      <c r="BL14" s="1"/>
      <c r="BM14" s="1"/>
      <c r="BN14" s="1"/>
    </row>
    <row r="15" spans="2:68" ht="19.649999999999999" customHeight="1">
      <c r="B15" s="91"/>
      <c r="C15" s="179" t="s">
        <v>379</v>
      </c>
      <c r="D15" s="141"/>
      <c r="E15" s="141"/>
      <c r="F15" s="141"/>
      <c r="G15" s="141"/>
      <c r="H15" s="141"/>
      <c r="I15" s="141"/>
      <c r="J15" s="141"/>
      <c r="K15" s="141"/>
      <c r="L15" s="141"/>
      <c r="M15" s="141"/>
      <c r="N15" s="1380" t="s">
        <v>236</v>
      </c>
      <c r="O15" s="1268"/>
      <c r="P15" s="1268"/>
      <c r="Q15" s="1236"/>
      <c r="R15" s="1436"/>
      <c r="S15" s="1436"/>
      <c r="T15" s="1436"/>
      <c r="U15" s="1437"/>
      <c r="V15" s="1435"/>
      <c r="W15" s="1436"/>
      <c r="X15" s="1436"/>
      <c r="Y15" s="1436"/>
      <c r="Z15" s="1437"/>
      <c r="AA15" s="1435"/>
      <c r="AB15" s="1436"/>
      <c r="AC15" s="1436"/>
      <c r="AD15" s="1436"/>
      <c r="AE15" s="1437"/>
      <c r="AF15" s="1435"/>
      <c r="AG15" s="1436"/>
      <c r="AH15" s="1436"/>
      <c r="AI15" s="1436"/>
      <c r="AJ15" s="1437"/>
      <c r="AK15" s="1435"/>
      <c r="AL15" s="1436"/>
      <c r="AM15" s="1436"/>
      <c r="AN15" s="1436"/>
      <c r="AO15" s="1437"/>
      <c r="AP15" s="1435"/>
      <c r="AQ15" s="1436"/>
      <c r="AR15" s="1436"/>
      <c r="AS15" s="1436"/>
      <c r="AT15" s="1437"/>
      <c r="AU15" s="1435"/>
      <c r="AV15" s="1436"/>
      <c r="AW15" s="1436"/>
      <c r="AX15" s="1436"/>
      <c r="AY15" s="1437"/>
      <c r="AZ15" s="1435"/>
      <c r="BA15" s="1436"/>
      <c r="BB15" s="1436"/>
      <c r="BC15" s="1436"/>
      <c r="BD15" s="1438"/>
      <c r="BE15" s="107"/>
      <c r="BF15" s="1"/>
      <c r="BG15" s="1"/>
      <c r="BH15" s="1"/>
      <c r="BI15" s="1"/>
      <c r="BJ15" s="1"/>
      <c r="BK15" s="1"/>
      <c r="BL15" s="1"/>
      <c r="BM15" s="1"/>
      <c r="BN15" s="1"/>
    </row>
    <row r="16" spans="2:68" ht="19.649999999999999" customHeight="1">
      <c r="B16" s="91"/>
      <c r="C16" s="183" t="s">
        <v>380</v>
      </c>
      <c r="D16" s="122"/>
      <c r="E16" s="122"/>
      <c r="F16" s="122"/>
      <c r="G16" s="122"/>
      <c r="H16" s="122"/>
      <c r="I16" s="122"/>
      <c r="J16" s="122"/>
      <c r="K16" s="122"/>
      <c r="L16" s="122"/>
      <c r="M16" s="122"/>
      <c r="N16" s="1380" t="s">
        <v>381</v>
      </c>
      <c r="O16" s="1268"/>
      <c r="P16" s="1268"/>
      <c r="Q16" s="1236"/>
      <c r="R16" s="1436"/>
      <c r="S16" s="1436"/>
      <c r="T16" s="1436"/>
      <c r="U16" s="1437"/>
      <c r="V16" s="1435"/>
      <c r="W16" s="1436"/>
      <c r="X16" s="1436"/>
      <c r="Y16" s="1436"/>
      <c r="Z16" s="1437"/>
      <c r="AA16" s="1435"/>
      <c r="AB16" s="1436"/>
      <c r="AC16" s="1436"/>
      <c r="AD16" s="1436"/>
      <c r="AE16" s="1437"/>
      <c r="AF16" s="1435"/>
      <c r="AG16" s="1436"/>
      <c r="AH16" s="1436"/>
      <c r="AI16" s="1436"/>
      <c r="AJ16" s="1437"/>
      <c r="AK16" s="1435"/>
      <c r="AL16" s="1436"/>
      <c r="AM16" s="1436"/>
      <c r="AN16" s="1436"/>
      <c r="AO16" s="1437"/>
      <c r="AP16" s="1435"/>
      <c r="AQ16" s="1436"/>
      <c r="AR16" s="1436"/>
      <c r="AS16" s="1436"/>
      <c r="AT16" s="1437"/>
      <c r="AU16" s="1435"/>
      <c r="AV16" s="1436"/>
      <c r="AW16" s="1436"/>
      <c r="AX16" s="1436"/>
      <c r="AY16" s="1437"/>
      <c r="AZ16" s="1435"/>
      <c r="BA16" s="1436"/>
      <c r="BB16" s="1436"/>
      <c r="BC16" s="1436"/>
      <c r="BD16" s="1438"/>
      <c r="BE16" s="107"/>
      <c r="BF16" s="1"/>
      <c r="BG16" s="1"/>
      <c r="BH16" s="1"/>
      <c r="BI16" s="1"/>
      <c r="BJ16" s="1"/>
      <c r="BK16" s="1"/>
      <c r="BL16" s="1"/>
      <c r="BM16" s="1"/>
      <c r="BN16" s="1"/>
    </row>
    <row r="17" spans="1:66" ht="19.649999999999999" customHeight="1">
      <c r="B17" s="91"/>
      <c r="C17" s="181" t="s">
        <v>382</v>
      </c>
      <c r="D17" s="126"/>
      <c r="E17" s="126"/>
      <c r="F17" s="126"/>
      <c r="G17" s="126"/>
      <c r="H17" s="126"/>
      <c r="I17" s="126"/>
      <c r="J17" s="126"/>
      <c r="K17" s="126"/>
      <c r="L17" s="126"/>
      <c r="M17" s="126"/>
      <c r="N17" s="1380" t="s">
        <v>381</v>
      </c>
      <c r="O17" s="1268"/>
      <c r="P17" s="1268"/>
      <c r="Q17" s="1236"/>
      <c r="R17" s="1436"/>
      <c r="S17" s="1436"/>
      <c r="T17" s="1436"/>
      <c r="U17" s="1437"/>
      <c r="V17" s="1435"/>
      <c r="W17" s="1436"/>
      <c r="X17" s="1436"/>
      <c r="Y17" s="1436"/>
      <c r="Z17" s="1437"/>
      <c r="AA17" s="1435"/>
      <c r="AB17" s="1436"/>
      <c r="AC17" s="1436"/>
      <c r="AD17" s="1436"/>
      <c r="AE17" s="1437"/>
      <c r="AF17" s="1435"/>
      <c r="AG17" s="1436"/>
      <c r="AH17" s="1436"/>
      <c r="AI17" s="1436"/>
      <c r="AJ17" s="1437"/>
      <c r="AK17" s="1435"/>
      <c r="AL17" s="1436"/>
      <c r="AM17" s="1436"/>
      <c r="AN17" s="1436"/>
      <c r="AO17" s="1437"/>
      <c r="AP17" s="1435"/>
      <c r="AQ17" s="1436"/>
      <c r="AR17" s="1436"/>
      <c r="AS17" s="1436"/>
      <c r="AT17" s="1437"/>
      <c r="AU17" s="1435"/>
      <c r="AV17" s="1436"/>
      <c r="AW17" s="1436"/>
      <c r="AX17" s="1436"/>
      <c r="AY17" s="1437"/>
      <c r="AZ17" s="1435"/>
      <c r="BA17" s="1436"/>
      <c r="BB17" s="1436"/>
      <c r="BC17" s="1436"/>
      <c r="BD17" s="1438"/>
      <c r="BE17" s="107"/>
      <c r="BF17" s="1"/>
      <c r="BG17" s="1"/>
      <c r="BH17" s="1"/>
      <c r="BI17" s="1"/>
      <c r="BJ17" s="1"/>
      <c r="BK17" s="1"/>
      <c r="BL17" s="1"/>
      <c r="BM17" s="1"/>
      <c r="BN17" s="1"/>
    </row>
    <row r="18" spans="1:66" ht="19.649999999999999" customHeight="1">
      <c r="B18" s="91"/>
      <c r="C18" s="155" t="s">
        <v>272</v>
      </c>
      <c r="D18" s="131"/>
      <c r="E18" s="184"/>
      <c r="F18" s="184"/>
      <c r="G18" s="184"/>
      <c r="H18" s="184"/>
      <c r="I18" s="184"/>
      <c r="J18" s="184"/>
      <c r="K18" s="184"/>
      <c r="L18" s="184"/>
      <c r="M18" s="184"/>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c r="AS18" s="127"/>
      <c r="AT18" s="127"/>
      <c r="AU18" s="127"/>
      <c r="AV18" s="127"/>
      <c r="AW18" s="127"/>
      <c r="AX18" s="127"/>
      <c r="AY18" s="127"/>
      <c r="AZ18" s="127"/>
      <c r="BA18" s="127"/>
      <c r="BB18" s="127"/>
      <c r="BC18" s="127"/>
      <c r="BD18" s="185"/>
      <c r="BE18" s="107"/>
      <c r="BF18" s="1"/>
      <c r="BG18" s="1"/>
      <c r="BH18" s="1"/>
      <c r="BI18" s="1"/>
      <c r="BJ18" s="1"/>
      <c r="BK18" s="1"/>
      <c r="BL18" s="1"/>
      <c r="BM18" s="1"/>
      <c r="BN18" s="1"/>
    </row>
    <row r="19" spans="1:66" ht="19.649999999999999" customHeight="1">
      <c r="B19" s="91"/>
      <c r="C19" s="1459" t="s">
        <v>383</v>
      </c>
      <c r="D19" s="1460"/>
      <c r="E19" s="1460"/>
      <c r="F19" s="1460"/>
      <c r="G19" s="1460"/>
      <c r="H19" s="1460"/>
      <c r="I19" s="1460"/>
      <c r="J19" s="1460"/>
      <c r="K19" s="1460"/>
      <c r="L19" s="1460"/>
      <c r="M19" s="1460"/>
      <c r="N19" s="1380" t="s">
        <v>217</v>
      </c>
      <c r="O19" s="1380"/>
      <c r="P19" s="1380"/>
      <c r="Q19" s="1236"/>
      <c r="R19" s="1436"/>
      <c r="S19" s="1436"/>
      <c r="T19" s="1436"/>
      <c r="U19" s="1437"/>
      <c r="V19" s="1435"/>
      <c r="W19" s="1436"/>
      <c r="X19" s="1436"/>
      <c r="Y19" s="1436"/>
      <c r="Z19" s="1437"/>
      <c r="AA19" s="1435"/>
      <c r="AB19" s="1436"/>
      <c r="AC19" s="1436"/>
      <c r="AD19" s="1436"/>
      <c r="AE19" s="1437"/>
      <c r="AF19" s="1435"/>
      <c r="AG19" s="1436"/>
      <c r="AH19" s="1436"/>
      <c r="AI19" s="1436"/>
      <c r="AJ19" s="1437"/>
      <c r="AK19" s="1435"/>
      <c r="AL19" s="1436"/>
      <c r="AM19" s="1436"/>
      <c r="AN19" s="1436"/>
      <c r="AO19" s="1437"/>
      <c r="AP19" s="1435"/>
      <c r="AQ19" s="1436"/>
      <c r="AR19" s="1436"/>
      <c r="AS19" s="1436"/>
      <c r="AT19" s="1437"/>
      <c r="AU19" s="1435"/>
      <c r="AV19" s="1436"/>
      <c r="AW19" s="1436"/>
      <c r="AX19" s="1436"/>
      <c r="AY19" s="1437"/>
      <c r="AZ19" s="1435"/>
      <c r="BA19" s="1436"/>
      <c r="BB19" s="1436"/>
      <c r="BC19" s="1436"/>
      <c r="BD19" s="1438"/>
      <c r="BE19" s="107"/>
      <c r="BF19" s="1"/>
      <c r="BG19" s="1"/>
      <c r="BH19" s="1"/>
      <c r="BI19" s="1"/>
      <c r="BJ19" s="1"/>
      <c r="BK19" s="1"/>
      <c r="BL19" s="1"/>
      <c r="BM19" s="1"/>
      <c r="BN19" s="1"/>
    </row>
    <row r="20" spans="1:66" ht="19.649999999999999" customHeight="1">
      <c r="B20" s="91"/>
      <c r="C20" s="1426" t="s">
        <v>277</v>
      </c>
      <c r="D20" s="1427"/>
      <c r="E20" s="1427"/>
      <c r="F20" s="1427"/>
      <c r="G20" s="1427"/>
      <c r="H20" s="1427"/>
      <c r="I20" s="1427"/>
      <c r="J20" s="1427"/>
      <c r="K20" s="1427"/>
      <c r="L20" s="1427"/>
      <c r="M20" s="1427"/>
      <c r="N20" s="1380" t="s">
        <v>236</v>
      </c>
      <c r="O20" s="1268"/>
      <c r="P20" s="1268"/>
      <c r="Q20" s="1236"/>
      <c r="R20" s="1436"/>
      <c r="S20" s="1436"/>
      <c r="T20" s="1436"/>
      <c r="U20" s="1437"/>
      <c r="V20" s="1435"/>
      <c r="W20" s="1436"/>
      <c r="X20" s="1436"/>
      <c r="Y20" s="1436"/>
      <c r="Z20" s="1437"/>
      <c r="AA20" s="1435"/>
      <c r="AB20" s="1436"/>
      <c r="AC20" s="1436"/>
      <c r="AD20" s="1436"/>
      <c r="AE20" s="1437"/>
      <c r="AF20" s="1435"/>
      <c r="AG20" s="1436"/>
      <c r="AH20" s="1436"/>
      <c r="AI20" s="1436"/>
      <c r="AJ20" s="1437"/>
      <c r="AK20" s="1435"/>
      <c r="AL20" s="1436"/>
      <c r="AM20" s="1436"/>
      <c r="AN20" s="1436"/>
      <c r="AO20" s="1437"/>
      <c r="AP20" s="1435"/>
      <c r="AQ20" s="1436"/>
      <c r="AR20" s="1436"/>
      <c r="AS20" s="1436"/>
      <c r="AT20" s="1437"/>
      <c r="AU20" s="1435"/>
      <c r="AV20" s="1436"/>
      <c r="AW20" s="1436"/>
      <c r="AX20" s="1436"/>
      <c r="AY20" s="1437"/>
      <c r="AZ20" s="1435"/>
      <c r="BA20" s="1436"/>
      <c r="BB20" s="1436"/>
      <c r="BC20" s="1436"/>
      <c r="BD20" s="1438"/>
      <c r="BE20" s="107"/>
      <c r="BF20" s="1"/>
      <c r="BG20" s="1"/>
      <c r="BH20" s="1"/>
      <c r="BI20" s="1"/>
      <c r="BJ20" s="1"/>
      <c r="BK20" s="1"/>
      <c r="BL20" s="1"/>
      <c r="BM20" s="1"/>
      <c r="BN20" s="1"/>
    </row>
    <row r="21" spans="1:66" ht="19.649999999999999" customHeight="1">
      <c r="B21" s="91"/>
      <c r="C21" s="1426" t="s">
        <v>327</v>
      </c>
      <c r="D21" s="1427"/>
      <c r="E21" s="1427"/>
      <c r="F21" s="1427"/>
      <c r="G21" s="1427"/>
      <c r="H21" s="1427"/>
      <c r="I21" s="1427"/>
      <c r="J21" s="1427"/>
      <c r="K21" s="1427"/>
      <c r="L21" s="1427"/>
      <c r="M21" s="1427"/>
      <c r="N21" s="1380" t="s">
        <v>236</v>
      </c>
      <c r="O21" s="1268"/>
      <c r="P21" s="1268"/>
      <c r="Q21" s="1236"/>
      <c r="R21" s="1436"/>
      <c r="S21" s="1436"/>
      <c r="T21" s="1436"/>
      <c r="U21" s="1437"/>
      <c r="V21" s="1435"/>
      <c r="W21" s="1436"/>
      <c r="X21" s="1436"/>
      <c r="Y21" s="1436"/>
      <c r="Z21" s="1437"/>
      <c r="AA21" s="1435"/>
      <c r="AB21" s="1436"/>
      <c r="AC21" s="1436"/>
      <c r="AD21" s="1436"/>
      <c r="AE21" s="1437"/>
      <c r="AF21" s="1435"/>
      <c r="AG21" s="1436"/>
      <c r="AH21" s="1436"/>
      <c r="AI21" s="1436"/>
      <c r="AJ21" s="1437"/>
      <c r="AK21" s="1435"/>
      <c r="AL21" s="1436"/>
      <c r="AM21" s="1436"/>
      <c r="AN21" s="1436"/>
      <c r="AO21" s="1437"/>
      <c r="AP21" s="1435"/>
      <c r="AQ21" s="1436"/>
      <c r="AR21" s="1436"/>
      <c r="AS21" s="1436"/>
      <c r="AT21" s="1437"/>
      <c r="AU21" s="1435"/>
      <c r="AV21" s="1436"/>
      <c r="AW21" s="1436"/>
      <c r="AX21" s="1436"/>
      <c r="AY21" s="1437"/>
      <c r="AZ21" s="1435"/>
      <c r="BA21" s="1436"/>
      <c r="BB21" s="1436"/>
      <c r="BC21" s="1436"/>
      <c r="BD21" s="1438"/>
      <c r="BE21" s="107"/>
      <c r="BF21" s="1"/>
      <c r="BG21" s="1"/>
      <c r="BH21" s="1"/>
      <c r="BI21" s="1"/>
      <c r="BJ21" s="1"/>
      <c r="BK21" s="1"/>
      <c r="BL21" s="1"/>
      <c r="BM21" s="1"/>
      <c r="BN21" s="1"/>
    </row>
    <row r="22" spans="1:66" ht="15" customHeight="1">
      <c r="B22" s="91"/>
      <c r="C22" s="45" t="s">
        <v>384</v>
      </c>
      <c r="D22" s="94"/>
      <c r="E22" s="94"/>
      <c r="F22" s="94"/>
      <c r="G22" s="94"/>
      <c r="H22" s="94"/>
      <c r="I22" s="94"/>
      <c r="J22" s="94"/>
      <c r="K22" s="94"/>
      <c r="L22" s="94"/>
      <c r="M22" s="94"/>
      <c r="N22" s="94"/>
      <c r="O22" s="94"/>
      <c r="P22" s="94"/>
      <c r="Q22" s="94"/>
      <c r="R22" s="94"/>
      <c r="S22" s="95"/>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107"/>
      <c r="BF22" s="1"/>
    </row>
    <row r="23" spans="1:66" ht="19.5" customHeight="1">
      <c r="B23" s="1466" t="s">
        <v>385</v>
      </c>
      <c r="C23" s="1271"/>
      <c r="D23" s="1271"/>
      <c r="E23" s="1271"/>
      <c r="F23" s="1271"/>
      <c r="G23" s="1271"/>
      <c r="H23" s="1271"/>
      <c r="I23" s="1271"/>
      <c r="J23" s="1271"/>
      <c r="K23" s="1271"/>
      <c r="L23" s="1271"/>
      <c r="M23" s="1271"/>
      <c r="N23" s="1271"/>
      <c r="O23" s="1271"/>
      <c r="P23" s="1271"/>
      <c r="Q23" s="1271"/>
      <c r="R23" s="1271"/>
      <c r="S23" s="1271"/>
      <c r="T23" s="1271"/>
      <c r="U23" s="1271"/>
      <c r="V23" s="1271"/>
      <c r="W23" s="1271"/>
      <c r="X23" s="1271"/>
      <c r="Y23" s="1271"/>
      <c r="Z23" s="1271"/>
      <c r="AA23" s="1271"/>
      <c r="AB23" s="1271"/>
      <c r="AC23" s="1271"/>
      <c r="AD23" s="1271"/>
      <c r="AE23" s="1271"/>
      <c r="AF23" s="1271"/>
      <c r="AG23" s="1271"/>
      <c r="AH23" s="1271"/>
      <c r="AI23" s="1271"/>
      <c r="AJ23" s="1271"/>
      <c r="AK23" s="1271"/>
      <c r="AL23" s="1271"/>
      <c r="AM23" s="1271"/>
      <c r="AN23" s="1271"/>
      <c r="AO23" s="1271"/>
      <c r="AP23" s="1271"/>
      <c r="AQ23" s="1271"/>
      <c r="AR23" s="1271"/>
      <c r="AS23" s="1271"/>
      <c r="AT23" s="1271"/>
      <c r="AU23" s="1271"/>
      <c r="AV23" s="1271"/>
      <c r="AW23" s="1271"/>
      <c r="AX23" s="1271"/>
      <c r="AY23" s="1271"/>
      <c r="AZ23" s="1271"/>
      <c r="BA23" s="1271"/>
      <c r="BB23" s="1271"/>
      <c r="BC23" s="1271"/>
      <c r="BD23" s="1271"/>
      <c r="BE23" s="1271"/>
    </row>
    <row r="24" spans="1:66" ht="4.2" customHeight="1">
      <c r="A24" s="16"/>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6"/>
      <c r="BC24" s="94"/>
      <c r="BD24" s="94"/>
      <c r="BE24" s="107"/>
    </row>
    <row r="25" spans="1:66" ht="19.95" customHeight="1">
      <c r="B25" s="91"/>
      <c r="C25" s="114" t="s">
        <v>386</v>
      </c>
      <c r="D25" s="187"/>
      <c r="E25" s="187"/>
      <c r="F25" s="187"/>
      <c r="G25" s="187"/>
      <c r="H25" s="187"/>
      <c r="I25" s="187"/>
      <c r="J25" s="187"/>
      <c r="K25" s="187"/>
      <c r="L25" s="187"/>
      <c r="M25" s="187"/>
      <c r="N25" s="187"/>
      <c r="O25" s="187"/>
      <c r="P25" s="187"/>
      <c r="Q25" s="187"/>
      <c r="R25" s="187"/>
      <c r="S25" s="187"/>
      <c r="T25" s="187"/>
      <c r="U25" s="187"/>
      <c r="V25" s="187"/>
      <c r="W25" s="187"/>
      <c r="X25" s="115"/>
      <c r="Y25" s="45"/>
      <c r="Z25" s="45"/>
      <c r="AA25" s="45"/>
      <c r="AB25" s="45"/>
      <c r="AC25" s="45"/>
      <c r="AD25" s="115"/>
      <c r="AE25" s="94"/>
      <c r="AF25" s="1135"/>
      <c r="AG25" s="1136"/>
      <c r="AJ25" s="103" t="s">
        <v>169</v>
      </c>
      <c r="AK25" s="75"/>
      <c r="AL25" s="104" t="s">
        <v>387</v>
      </c>
      <c r="AM25" s="94"/>
      <c r="AN25" s="94"/>
      <c r="AO25" s="94"/>
      <c r="AP25" s="94"/>
      <c r="AQ25" s="94"/>
      <c r="AR25" s="94"/>
      <c r="AS25" s="45"/>
      <c r="AT25" s="45"/>
      <c r="AU25" s="45"/>
      <c r="AV25" s="45"/>
      <c r="AW25" s="115"/>
      <c r="AX25" s="94"/>
      <c r="AY25" s="94"/>
      <c r="AZ25" s="94"/>
      <c r="BA25" s="94"/>
      <c r="BB25" s="94"/>
      <c r="BC25" s="94"/>
      <c r="BD25" s="94"/>
      <c r="BE25" s="107"/>
      <c r="BF25" s="1"/>
    </row>
    <row r="26" spans="1:66" ht="19.95" customHeight="1">
      <c r="B26" s="91"/>
      <c r="C26" s="187"/>
      <c r="D26" s="115" t="s">
        <v>388</v>
      </c>
      <c r="E26" s="187"/>
      <c r="F26" s="187"/>
      <c r="G26" s="187"/>
      <c r="H26" s="187"/>
      <c r="I26" s="187"/>
      <c r="J26" s="187"/>
      <c r="K26" s="187"/>
      <c r="L26" s="187"/>
      <c r="M26" s="187"/>
      <c r="N26" s="187"/>
      <c r="O26" s="187"/>
      <c r="P26" s="187"/>
      <c r="Q26" s="187"/>
      <c r="R26" s="187"/>
      <c r="S26" s="187"/>
      <c r="T26" s="187"/>
      <c r="U26" s="187"/>
      <c r="V26" s="187"/>
      <c r="W26" s="187"/>
      <c r="X26" s="115"/>
      <c r="Y26" s="45"/>
      <c r="Z26" s="45"/>
      <c r="AA26" s="45"/>
      <c r="AB26" s="45"/>
      <c r="AC26" s="45"/>
      <c r="AD26" s="115"/>
      <c r="AE26" s="105"/>
      <c r="AF26" s="103"/>
      <c r="AG26" s="115"/>
      <c r="AH26" s="115"/>
      <c r="AI26" s="94"/>
      <c r="AJ26" s="94"/>
      <c r="AK26" s="94"/>
      <c r="AL26" s="94"/>
      <c r="AM26" s="94"/>
      <c r="AN26" s="94"/>
      <c r="AO26" s="94"/>
      <c r="AP26" s="94"/>
      <c r="AQ26" s="94"/>
      <c r="AR26" s="94"/>
      <c r="AS26" s="45"/>
      <c r="AT26" s="45"/>
      <c r="AU26" s="45"/>
      <c r="AV26" s="45"/>
      <c r="AW26" s="115"/>
      <c r="AX26" s="94"/>
      <c r="AY26" s="94"/>
      <c r="AZ26" s="94"/>
      <c r="BA26" s="94"/>
      <c r="BB26" s="94"/>
      <c r="BC26" s="94"/>
      <c r="BD26" s="94"/>
      <c r="BE26" s="107"/>
      <c r="BF26" s="1"/>
    </row>
    <row r="27" spans="1:66" ht="7.2" customHeight="1">
      <c r="B27" s="91"/>
      <c r="C27" s="187"/>
      <c r="D27" s="115"/>
      <c r="E27" s="187"/>
      <c r="F27" s="187"/>
      <c r="G27" s="187"/>
      <c r="H27" s="187"/>
      <c r="I27" s="187"/>
      <c r="J27" s="187"/>
      <c r="K27" s="187"/>
      <c r="L27" s="187"/>
      <c r="M27" s="187"/>
      <c r="N27" s="187"/>
      <c r="O27" s="187"/>
      <c r="P27" s="187"/>
      <c r="Q27" s="187"/>
      <c r="R27" s="187"/>
      <c r="S27" s="187"/>
      <c r="T27" s="187"/>
      <c r="U27" s="187"/>
      <c r="V27" s="187"/>
      <c r="W27" s="187"/>
      <c r="X27" s="115"/>
      <c r="Y27" s="45"/>
      <c r="Z27" s="45"/>
      <c r="AA27" s="45"/>
      <c r="AB27" s="45"/>
      <c r="AC27" s="45"/>
      <c r="AD27" s="115"/>
      <c r="AE27" s="115"/>
      <c r="AF27" s="116"/>
      <c r="AG27" s="115"/>
      <c r="AH27" s="115"/>
      <c r="AI27" s="94"/>
      <c r="AJ27" s="94"/>
      <c r="AK27" s="94"/>
      <c r="AL27" s="94"/>
      <c r="AM27" s="94"/>
      <c r="AN27" s="94"/>
      <c r="AO27" s="94"/>
      <c r="AP27" s="94"/>
      <c r="AQ27" s="94"/>
      <c r="AR27" s="94"/>
      <c r="AS27" s="45"/>
      <c r="AT27" s="45"/>
      <c r="AU27" s="45"/>
      <c r="AV27" s="45"/>
      <c r="AW27" s="115"/>
      <c r="AX27" s="94"/>
      <c r="AY27" s="94"/>
      <c r="AZ27" s="94"/>
      <c r="BA27" s="94"/>
      <c r="BB27" s="94"/>
      <c r="BC27" s="94"/>
      <c r="BD27" s="94"/>
      <c r="BE27" s="107"/>
      <c r="BF27" s="1"/>
    </row>
    <row r="28" spans="1:66" ht="15" customHeight="1">
      <c r="B28" s="91"/>
      <c r="C28" s="45"/>
      <c r="D28" s="45"/>
      <c r="E28" s="45"/>
      <c r="F28" s="45"/>
      <c r="G28" s="115"/>
      <c r="H28" s="115"/>
      <c r="I28" s="115"/>
      <c r="J28" s="115"/>
      <c r="K28" s="115"/>
      <c r="L28" s="115"/>
      <c r="M28" s="115"/>
      <c r="N28" s="115"/>
      <c r="O28" s="115"/>
      <c r="P28" s="115"/>
      <c r="Q28" s="115"/>
      <c r="R28" s="115"/>
      <c r="S28" s="115"/>
      <c r="T28" s="116"/>
      <c r="U28" s="115"/>
      <c r="V28" s="115"/>
      <c r="W28" s="115"/>
      <c r="X28" s="1450" t="s">
        <v>359</v>
      </c>
      <c r="Y28" s="1451"/>
      <c r="Z28" s="1451"/>
      <c r="AA28" s="1451"/>
      <c r="AB28" s="1451"/>
      <c r="AC28" s="1451"/>
      <c r="AD28" s="1451"/>
      <c r="AE28" s="1451"/>
      <c r="AF28" s="1451"/>
      <c r="AG28" s="1451"/>
      <c r="AH28" s="1451"/>
      <c r="AI28" s="1451"/>
      <c r="AJ28" s="1451"/>
      <c r="AK28" s="1451"/>
      <c r="AL28" s="1451"/>
      <c r="AM28" s="1451"/>
      <c r="AN28" s="1451"/>
      <c r="AO28" s="1451"/>
      <c r="AP28" s="1451"/>
      <c r="AQ28" s="1451"/>
      <c r="AR28" s="1451"/>
      <c r="AS28" s="1451"/>
      <c r="AT28" s="1451"/>
      <c r="AU28" s="1451"/>
      <c r="AV28" s="1451"/>
      <c r="AW28" s="1451"/>
      <c r="AX28" s="1451"/>
      <c r="AY28" s="1451"/>
      <c r="AZ28" s="1451"/>
      <c r="BA28" s="1451"/>
      <c r="BB28" s="1451"/>
      <c r="BC28" s="1451"/>
      <c r="BD28" s="1452"/>
      <c r="BE28" s="107"/>
      <c r="BF28" s="1"/>
    </row>
    <row r="29" spans="1:66" ht="19.95" customHeight="1">
      <c r="B29" s="91"/>
      <c r="C29" s="45"/>
      <c r="D29" s="45"/>
      <c r="E29" s="45"/>
      <c r="F29" s="45"/>
      <c r="G29" s="1467" t="s">
        <v>389</v>
      </c>
      <c r="H29" s="1467"/>
      <c r="I29" s="1467"/>
      <c r="J29" s="1467"/>
      <c r="K29" s="1467"/>
      <c r="L29" s="1467" t="s">
        <v>390</v>
      </c>
      <c r="M29" s="1467"/>
      <c r="N29" s="1467"/>
      <c r="O29" s="1467"/>
      <c r="P29" s="1467" t="s">
        <v>391</v>
      </c>
      <c r="Q29" s="1467"/>
      <c r="R29" s="1467"/>
      <c r="S29" s="1467"/>
      <c r="T29" s="1467" t="s">
        <v>392</v>
      </c>
      <c r="U29" s="1467"/>
      <c r="V29" s="1467"/>
      <c r="W29" s="1450"/>
      <c r="X29" s="1450" t="s">
        <v>174</v>
      </c>
      <c r="Y29" s="1451"/>
      <c r="Z29" s="1451"/>
      <c r="AA29" s="1451"/>
      <c r="AB29" s="1451"/>
      <c r="AC29" s="1452"/>
      <c r="AD29" s="1453" t="s">
        <v>393</v>
      </c>
      <c r="AE29" s="1454"/>
      <c r="AF29" s="1454"/>
      <c r="AG29" s="1454"/>
      <c r="AH29" s="1454"/>
      <c r="AI29" s="1455"/>
      <c r="AJ29" s="1451" t="s">
        <v>394</v>
      </c>
      <c r="AK29" s="1451"/>
      <c r="AL29" s="1451"/>
      <c r="AM29" s="1451"/>
      <c r="AN29" s="1451"/>
      <c r="AO29" s="1452"/>
      <c r="AP29" s="1450" t="s">
        <v>395</v>
      </c>
      <c r="AQ29" s="1451"/>
      <c r="AR29" s="1451"/>
      <c r="AS29" s="1451"/>
      <c r="AT29" s="1451"/>
      <c r="AU29" s="1451"/>
      <c r="AV29" s="1451"/>
      <c r="AW29" s="1451"/>
      <c r="AX29" s="1452"/>
      <c r="AY29" s="1453" t="s">
        <v>396</v>
      </c>
      <c r="AZ29" s="1454"/>
      <c r="BA29" s="1454"/>
      <c r="BB29" s="1454"/>
      <c r="BC29" s="1454"/>
      <c r="BD29" s="1455"/>
      <c r="BE29" s="107"/>
      <c r="BF29" s="1"/>
    </row>
    <row r="30" spans="1:66" ht="25.95" customHeight="1">
      <c r="B30" s="91"/>
      <c r="C30" s="45"/>
      <c r="D30" s="45"/>
      <c r="E30" s="45"/>
      <c r="F30" s="45"/>
      <c r="G30" s="1467"/>
      <c r="H30" s="1467"/>
      <c r="I30" s="1467"/>
      <c r="J30" s="1467"/>
      <c r="K30" s="1467"/>
      <c r="L30" s="1467"/>
      <c r="M30" s="1467"/>
      <c r="N30" s="1467"/>
      <c r="O30" s="1467"/>
      <c r="P30" s="1467"/>
      <c r="Q30" s="1467"/>
      <c r="R30" s="1467"/>
      <c r="S30" s="1467"/>
      <c r="T30" s="1467"/>
      <c r="U30" s="1467"/>
      <c r="V30" s="1467"/>
      <c r="W30" s="1450"/>
      <c r="X30" s="1450" t="s">
        <v>181</v>
      </c>
      <c r="Y30" s="1451"/>
      <c r="Z30" s="1452"/>
      <c r="AA30" s="1450" t="s">
        <v>397</v>
      </c>
      <c r="AB30" s="1451"/>
      <c r="AC30" s="1452"/>
      <c r="AD30" s="1456"/>
      <c r="AE30" s="1457"/>
      <c r="AF30" s="1457"/>
      <c r="AG30" s="1457"/>
      <c r="AH30" s="1457"/>
      <c r="AI30" s="1458"/>
      <c r="AJ30" s="1450" t="s">
        <v>181</v>
      </c>
      <c r="AK30" s="1451"/>
      <c r="AL30" s="1452"/>
      <c r="AM30" s="1450" t="s">
        <v>398</v>
      </c>
      <c r="AN30" s="1451"/>
      <c r="AO30" s="1452"/>
      <c r="AP30" s="1293" t="s">
        <v>399</v>
      </c>
      <c r="AQ30" s="1294"/>
      <c r="AR30" s="1295"/>
      <c r="AS30" s="1293" t="s">
        <v>400</v>
      </c>
      <c r="AT30" s="1294"/>
      <c r="AU30" s="1295"/>
      <c r="AV30" s="1293" t="s">
        <v>401</v>
      </c>
      <c r="AW30" s="1294"/>
      <c r="AX30" s="1295"/>
      <c r="AY30" s="1456"/>
      <c r="AZ30" s="1457"/>
      <c r="BA30" s="1457"/>
      <c r="BB30" s="1457"/>
      <c r="BC30" s="1457"/>
      <c r="BD30" s="1458"/>
      <c r="BE30" s="107"/>
      <c r="BF30" s="1"/>
    </row>
    <row r="31" spans="1:66" ht="19.95" customHeight="1">
      <c r="B31" s="91"/>
      <c r="C31" s="45"/>
      <c r="D31" s="1432" t="s">
        <v>299</v>
      </c>
      <c r="E31" s="1432"/>
      <c r="F31" s="1433"/>
      <c r="G31" s="1445"/>
      <c r="H31" s="1446"/>
      <c r="I31" s="1446"/>
      <c r="J31" s="1446"/>
      <c r="K31" s="1446"/>
      <c r="L31" s="1386"/>
      <c r="M31" s="1386"/>
      <c r="N31" s="1386"/>
      <c r="O31" s="1386"/>
      <c r="P31" s="1441"/>
      <c r="Q31" s="1441"/>
      <c r="R31" s="1441"/>
      <c r="S31" s="1441"/>
      <c r="T31" s="1441"/>
      <c r="U31" s="1441"/>
      <c r="V31" s="1441"/>
      <c r="W31" s="1121"/>
      <c r="X31" s="1442"/>
      <c r="Y31" s="1443"/>
      <c r="Z31" s="1444"/>
      <c r="AA31" s="1238"/>
      <c r="AB31" s="1239"/>
      <c r="AC31" s="1242"/>
      <c r="AD31" s="1238"/>
      <c r="AE31" s="1239"/>
      <c r="AF31" s="1239"/>
      <c r="AG31" s="1239"/>
      <c r="AH31" s="1239"/>
      <c r="AI31" s="1242"/>
      <c r="AJ31" s="1442"/>
      <c r="AK31" s="1443"/>
      <c r="AL31" s="1444"/>
      <c r="AM31" s="1121"/>
      <c r="AN31" s="1122"/>
      <c r="AO31" s="1123"/>
      <c r="AP31" s="1447"/>
      <c r="AQ31" s="1448"/>
      <c r="AR31" s="1449"/>
      <c r="AS31" s="1447"/>
      <c r="AT31" s="1448"/>
      <c r="AU31" s="1449"/>
      <c r="AV31" s="1447"/>
      <c r="AW31" s="1448"/>
      <c r="AX31" s="1449"/>
      <c r="AY31" s="1121"/>
      <c r="AZ31" s="1122"/>
      <c r="BA31" s="1122"/>
      <c r="BB31" s="1122"/>
      <c r="BC31" s="1122"/>
      <c r="BD31" s="1123"/>
      <c r="BE31" s="107"/>
      <c r="BF31" s="1"/>
    </row>
    <row r="32" spans="1:66" ht="19.95" customHeight="1">
      <c r="B32" s="91"/>
      <c r="C32" s="45"/>
      <c r="D32" s="1432" t="s">
        <v>300</v>
      </c>
      <c r="E32" s="1432"/>
      <c r="F32" s="1433"/>
      <c r="G32" s="1445"/>
      <c r="H32" s="1446"/>
      <c r="I32" s="1446"/>
      <c r="J32" s="1446"/>
      <c r="K32" s="1446"/>
      <c r="L32" s="1386"/>
      <c r="M32" s="1386"/>
      <c r="N32" s="1386"/>
      <c r="O32" s="1386"/>
      <c r="P32" s="1441"/>
      <c r="Q32" s="1441"/>
      <c r="R32" s="1441"/>
      <c r="S32" s="1441"/>
      <c r="T32" s="1441"/>
      <c r="U32" s="1441"/>
      <c r="V32" s="1441"/>
      <c r="W32" s="1121"/>
      <c r="X32" s="1442"/>
      <c r="Y32" s="1443"/>
      <c r="Z32" s="1444"/>
      <c r="AA32" s="1238"/>
      <c r="AB32" s="1239"/>
      <c r="AC32" s="1242"/>
      <c r="AD32" s="1238"/>
      <c r="AE32" s="1239"/>
      <c r="AF32" s="1239"/>
      <c r="AG32" s="1239"/>
      <c r="AH32" s="1239"/>
      <c r="AI32" s="1242"/>
      <c r="AJ32" s="1442"/>
      <c r="AK32" s="1443"/>
      <c r="AL32" s="1444"/>
      <c r="AM32" s="1121"/>
      <c r="AN32" s="1122"/>
      <c r="AO32" s="1123"/>
      <c r="AP32" s="1447"/>
      <c r="AQ32" s="1448"/>
      <c r="AR32" s="1449"/>
      <c r="AS32" s="1447"/>
      <c r="AT32" s="1448"/>
      <c r="AU32" s="1449"/>
      <c r="AV32" s="1447"/>
      <c r="AW32" s="1448"/>
      <c r="AX32" s="1449"/>
      <c r="AY32" s="1121"/>
      <c r="AZ32" s="1122"/>
      <c r="BA32" s="1122"/>
      <c r="BB32" s="1122"/>
      <c r="BC32" s="1122"/>
      <c r="BD32" s="1123"/>
      <c r="BE32" s="107"/>
      <c r="BF32" s="1"/>
    </row>
    <row r="33" spans="2:66" ht="19.95" customHeight="1">
      <c r="B33" s="91"/>
      <c r="C33" s="45"/>
      <c r="D33" s="1432" t="s">
        <v>301</v>
      </c>
      <c r="E33" s="1432"/>
      <c r="F33" s="1433"/>
      <c r="G33" s="1445"/>
      <c r="H33" s="1446"/>
      <c r="I33" s="1446"/>
      <c r="J33" s="1446"/>
      <c r="K33" s="1446"/>
      <c r="L33" s="1386"/>
      <c r="M33" s="1386"/>
      <c r="N33" s="1386"/>
      <c r="O33" s="1386"/>
      <c r="P33" s="1441"/>
      <c r="Q33" s="1441"/>
      <c r="R33" s="1441"/>
      <c r="S33" s="1441"/>
      <c r="T33" s="1441"/>
      <c r="U33" s="1441"/>
      <c r="V33" s="1441"/>
      <c r="W33" s="1121"/>
      <c r="X33" s="1442"/>
      <c r="Y33" s="1443"/>
      <c r="Z33" s="1444"/>
      <c r="AA33" s="1238"/>
      <c r="AB33" s="1239"/>
      <c r="AC33" s="1242"/>
      <c r="AD33" s="1238"/>
      <c r="AE33" s="1239"/>
      <c r="AF33" s="1239"/>
      <c r="AG33" s="1239"/>
      <c r="AH33" s="1239"/>
      <c r="AI33" s="1242"/>
      <c r="AJ33" s="1442"/>
      <c r="AK33" s="1443"/>
      <c r="AL33" s="1444"/>
      <c r="AM33" s="1121"/>
      <c r="AN33" s="1122"/>
      <c r="AO33" s="1123"/>
      <c r="AP33" s="1447"/>
      <c r="AQ33" s="1448"/>
      <c r="AR33" s="1449"/>
      <c r="AS33" s="1447"/>
      <c r="AT33" s="1448"/>
      <c r="AU33" s="1449"/>
      <c r="AV33" s="1447"/>
      <c r="AW33" s="1448"/>
      <c r="AX33" s="1449"/>
      <c r="AY33" s="1121"/>
      <c r="AZ33" s="1122"/>
      <c r="BA33" s="1122"/>
      <c r="BB33" s="1122"/>
      <c r="BC33" s="1122"/>
      <c r="BD33" s="1123"/>
      <c r="BE33" s="107"/>
      <c r="BF33" s="1"/>
    </row>
    <row r="34" spans="2:66" ht="19.95" customHeight="1">
      <c r="B34" s="91"/>
      <c r="C34" s="45"/>
      <c r="D34" s="1432" t="s">
        <v>302</v>
      </c>
      <c r="E34" s="1432"/>
      <c r="F34" s="1433"/>
      <c r="G34" s="1445"/>
      <c r="H34" s="1446"/>
      <c r="I34" s="1446"/>
      <c r="J34" s="1446"/>
      <c r="K34" s="1446"/>
      <c r="L34" s="1386"/>
      <c r="M34" s="1386"/>
      <c r="N34" s="1386"/>
      <c r="O34" s="1386"/>
      <c r="P34" s="1441"/>
      <c r="Q34" s="1441"/>
      <c r="R34" s="1441"/>
      <c r="S34" s="1441"/>
      <c r="T34" s="1441"/>
      <c r="U34" s="1441"/>
      <c r="V34" s="1441"/>
      <c r="W34" s="1121"/>
      <c r="X34" s="1442"/>
      <c r="Y34" s="1443"/>
      <c r="Z34" s="1444"/>
      <c r="AA34" s="1238"/>
      <c r="AB34" s="1239"/>
      <c r="AC34" s="1242"/>
      <c r="AD34" s="1238"/>
      <c r="AE34" s="1239"/>
      <c r="AF34" s="1239"/>
      <c r="AG34" s="1239"/>
      <c r="AH34" s="1239"/>
      <c r="AI34" s="1242"/>
      <c r="AJ34" s="1442"/>
      <c r="AK34" s="1443"/>
      <c r="AL34" s="1444"/>
      <c r="AM34" s="1121"/>
      <c r="AN34" s="1122"/>
      <c r="AO34" s="1123"/>
      <c r="AP34" s="1447"/>
      <c r="AQ34" s="1448"/>
      <c r="AR34" s="1449"/>
      <c r="AS34" s="1447"/>
      <c r="AT34" s="1448"/>
      <c r="AU34" s="1449"/>
      <c r="AV34" s="1447"/>
      <c r="AW34" s="1448"/>
      <c r="AX34" s="1449"/>
      <c r="AY34" s="1121"/>
      <c r="AZ34" s="1122"/>
      <c r="BA34" s="1122"/>
      <c r="BB34" s="1122"/>
      <c r="BC34" s="1122"/>
      <c r="BD34" s="1123"/>
      <c r="BE34" s="107"/>
      <c r="BF34" s="1"/>
    </row>
    <row r="35" spans="2:66" ht="13.95" customHeight="1">
      <c r="B35" s="91"/>
      <c r="C35" s="45"/>
      <c r="D35" s="115" t="s">
        <v>402</v>
      </c>
      <c r="E35" s="115"/>
      <c r="F35" s="115"/>
      <c r="G35" s="115"/>
      <c r="H35" s="115"/>
      <c r="I35" s="115"/>
      <c r="J35" s="115"/>
      <c r="K35" s="115"/>
      <c r="L35" s="115"/>
      <c r="M35" s="115"/>
      <c r="N35" s="115"/>
      <c r="O35" s="115"/>
      <c r="P35" s="115"/>
      <c r="Q35" s="116"/>
      <c r="R35" s="115"/>
      <c r="S35" s="115"/>
      <c r="T35" s="115"/>
      <c r="U35" s="115"/>
      <c r="V35" s="115"/>
      <c r="W35" s="115"/>
      <c r="X35" s="115" t="s">
        <v>403</v>
      </c>
      <c r="Y35" s="45"/>
      <c r="Z35" s="115"/>
      <c r="AA35" s="115"/>
      <c r="AB35" s="115"/>
      <c r="AC35" s="115"/>
      <c r="AD35" s="115"/>
      <c r="AE35" s="94"/>
      <c r="AF35" s="94"/>
      <c r="AG35" s="115" t="s">
        <v>404</v>
      </c>
      <c r="AH35" s="94"/>
      <c r="AI35" s="94"/>
      <c r="AJ35" s="94"/>
      <c r="AK35" s="45"/>
      <c r="AL35" s="94"/>
      <c r="AM35" s="94"/>
      <c r="AN35" s="94"/>
      <c r="AO35" s="94"/>
      <c r="AP35" s="94"/>
      <c r="AQ35" s="94"/>
      <c r="AR35" s="94"/>
      <c r="AS35" s="94"/>
      <c r="AT35" s="94"/>
      <c r="AU35" s="94"/>
      <c r="AV35" s="94"/>
      <c r="AW35" s="94"/>
      <c r="AX35" s="94"/>
      <c r="AY35" s="94"/>
      <c r="AZ35" s="94"/>
      <c r="BA35" s="94"/>
      <c r="BB35" s="94"/>
      <c r="BC35" s="94"/>
      <c r="BD35" s="94"/>
      <c r="BE35" s="107"/>
      <c r="BF35" s="1"/>
    </row>
    <row r="36" spans="2:66" ht="13.95" customHeight="1">
      <c r="B36" s="91"/>
      <c r="C36" s="45"/>
      <c r="D36" s="115" t="s">
        <v>405</v>
      </c>
      <c r="E36" s="115"/>
      <c r="F36" s="115"/>
      <c r="G36" s="115"/>
      <c r="H36" s="115"/>
      <c r="I36" s="115"/>
      <c r="J36" s="115"/>
      <c r="K36" s="115"/>
      <c r="L36" s="115"/>
      <c r="M36" s="115"/>
      <c r="N36" s="115"/>
      <c r="O36" s="45"/>
      <c r="P36" s="115"/>
      <c r="Q36" s="115"/>
      <c r="R36" s="115"/>
      <c r="S36" s="116"/>
      <c r="T36" s="116"/>
      <c r="U36" s="116"/>
      <c r="V36" s="115"/>
      <c r="W36" s="115"/>
      <c r="X36" s="115" t="s">
        <v>406</v>
      </c>
      <c r="Y36" s="115"/>
      <c r="Z36" s="115"/>
      <c r="AA36" s="115"/>
      <c r="AB36" s="115"/>
      <c r="AC36" s="115"/>
      <c r="AD36" s="115"/>
      <c r="AE36" s="94"/>
      <c r="AF36" s="94"/>
      <c r="AG36" s="115"/>
      <c r="AH36" s="94"/>
      <c r="AI36" s="94"/>
      <c r="AJ36" s="94"/>
      <c r="AK36" s="94"/>
      <c r="AL36" s="94"/>
      <c r="AM36" s="94"/>
      <c r="AN36" s="94"/>
      <c r="AO36" s="94"/>
      <c r="AP36" s="94"/>
      <c r="AQ36" s="94"/>
      <c r="AR36" s="94"/>
      <c r="AS36" s="94"/>
      <c r="AT36" s="94"/>
      <c r="AU36" s="94"/>
      <c r="AV36" s="94"/>
      <c r="AW36" s="94"/>
      <c r="AX36" s="94"/>
      <c r="AY36" s="94"/>
      <c r="AZ36" s="94"/>
      <c r="BA36" s="94"/>
      <c r="BB36" s="94"/>
      <c r="BC36" s="94"/>
      <c r="BD36" s="94"/>
      <c r="BE36" s="107"/>
      <c r="BF36" s="1"/>
    </row>
    <row r="37" spans="2:66" ht="4.95" customHeight="1">
      <c r="B37" s="91"/>
      <c r="C37" s="162"/>
      <c r="D37" s="162"/>
      <c r="E37" s="162"/>
      <c r="F37" s="162"/>
      <c r="G37" s="162"/>
      <c r="H37" s="162"/>
      <c r="I37" s="162"/>
      <c r="J37" s="162"/>
      <c r="K37" s="162"/>
      <c r="L37" s="162"/>
      <c r="M37" s="162"/>
      <c r="N37" s="103"/>
      <c r="O37" s="58"/>
      <c r="P37" s="58"/>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7"/>
      <c r="BF37" s="1"/>
      <c r="BG37" s="1"/>
      <c r="BH37" s="1"/>
      <c r="BI37" s="1"/>
      <c r="BJ37" s="1"/>
      <c r="BK37" s="1"/>
      <c r="BL37" s="1"/>
      <c r="BM37" s="1"/>
      <c r="BN37" s="1"/>
    </row>
    <row r="38" spans="2:66" ht="19.95" customHeight="1">
      <c r="B38" s="118" t="s">
        <v>407</v>
      </c>
      <c r="C38" s="118"/>
      <c r="D38" s="120"/>
      <c r="E38" s="120"/>
      <c r="F38" s="120"/>
      <c r="G38" s="1464"/>
      <c r="H38" s="1464"/>
      <c r="I38" s="1464"/>
      <c r="J38" s="1464"/>
      <c r="K38" s="1464"/>
      <c r="L38" s="1464"/>
      <c r="M38" s="1464"/>
      <c r="N38" s="1464"/>
      <c r="O38" s="1464"/>
      <c r="P38" s="1464"/>
      <c r="Q38" s="1464"/>
      <c r="R38" s="1464"/>
      <c r="S38" s="1464"/>
      <c r="T38" s="1464"/>
      <c r="U38" s="1464"/>
      <c r="V38" s="1464"/>
      <c r="W38" s="1464"/>
      <c r="X38" s="1464"/>
      <c r="Y38" s="1464"/>
      <c r="Z38" s="1464"/>
      <c r="AA38" s="1464"/>
      <c r="AB38" s="1464"/>
      <c r="AC38" s="1464"/>
      <c r="AD38" s="1464"/>
      <c r="AE38" s="1464"/>
      <c r="AF38" s="1464"/>
      <c r="AG38" s="1464"/>
      <c r="AH38" s="1464"/>
      <c r="AI38" s="1464"/>
      <c r="AJ38" s="1464"/>
      <c r="AK38" s="1464"/>
      <c r="AL38" s="1464"/>
      <c r="AM38" s="1464"/>
      <c r="AN38" s="1464"/>
      <c r="AO38" s="1464"/>
      <c r="AP38" s="1464"/>
      <c r="AQ38" s="1464"/>
      <c r="AR38" s="1464"/>
      <c r="AS38" s="1464"/>
      <c r="AT38" s="1464"/>
      <c r="AU38" s="1464"/>
      <c r="AV38" s="1464"/>
      <c r="AW38" s="1464"/>
      <c r="AX38" s="1464"/>
      <c r="AY38" s="1464"/>
      <c r="AZ38" s="1464"/>
      <c r="BA38" s="1464"/>
      <c r="BB38" s="1464"/>
      <c r="BC38" s="1464"/>
      <c r="BD38" s="1464"/>
      <c r="BE38" s="1465"/>
      <c r="BF38" s="1"/>
      <c r="BG38" s="1"/>
      <c r="BH38" s="1"/>
      <c r="BI38" s="1"/>
      <c r="BJ38" s="1"/>
      <c r="BK38" s="1"/>
      <c r="BL38" s="1"/>
      <c r="BM38" s="1"/>
      <c r="BN38" s="1"/>
    </row>
    <row r="39" spans="2:66" ht="19.95" customHeight="1">
      <c r="B39" s="1260"/>
      <c r="C39" s="1261"/>
      <c r="D39" s="1261"/>
      <c r="E39" s="1261"/>
      <c r="F39" s="1261"/>
      <c r="G39" s="1261"/>
      <c r="H39" s="1261"/>
      <c r="I39" s="1261"/>
      <c r="J39" s="1261"/>
      <c r="K39" s="1261"/>
      <c r="L39" s="1261"/>
      <c r="M39" s="1261"/>
      <c r="N39" s="1261"/>
      <c r="O39" s="1261"/>
      <c r="P39" s="1261"/>
      <c r="Q39" s="1261"/>
      <c r="R39" s="1261"/>
      <c r="S39" s="1261"/>
      <c r="T39" s="1261"/>
      <c r="U39" s="1261"/>
      <c r="V39" s="1261"/>
      <c r="W39" s="1261"/>
      <c r="X39" s="1261"/>
      <c r="Y39" s="1261"/>
      <c r="Z39" s="1261"/>
      <c r="AA39" s="1261"/>
      <c r="AB39" s="1261"/>
      <c r="AC39" s="1261"/>
      <c r="AD39" s="1261"/>
      <c r="AE39" s="1261"/>
      <c r="AF39" s="1261"/>
      <c r="AG39" s="1261"/>
      <c r="AH39" s="1261"/>
      <c r="AI39" s="1261"/>
      <c r="AJ39" s="1261"/>
      <c r="AK39" s="1261"/>
      <c r="AL39" s="1261"/>
      <c r="AM39" s="1261"/>
      <c r="AN39" s="1261"/>
      <c r="AO39" s="1261"/>
      <c r="AP39" s="1261"/>
      <c r="AQ39" s="1261"/>
      <c r="AR39" s="1261"/>
      <c r="AS39" s="1261"/>
      <c r="AT39" s="1261"/>
      <c r="AU39" s="1261"/>
      <c r="AV39" s="1261"/>
      <c r="AW39" s="1261"/>
      <c r="AX39" s="1261"/>
      <c r="AY39" s="1261"/>
      <c r="AZ39" s="1261"/>
      <c r="BA39" s="1261"/>
      <c r="BB39" s="1261"/>
      <c r="BC39" s="1261"/>
      <c r="BD39" s="1261"/>
      <c r="BE39" s="1262"/>
      <c r="BF39" s="1"/>
      <c r="BG39" s="1"/>
      <c r="BH39" s="1"/>
      <c r="BI39" s="1"/>
      <c r="BJ39" s="1"/>
      <c r="BK39" s="1"/>
      <c r="BL39" s="1"/>
      <c r="BM39" s="1"/>
      <c r="BN39" s="1"/>
    </row>
    <row r="40" spans="2:66" ht="19.95" customHeight="1">
      <c r="B40" s="1260"/>
      <c r="C40" s="1261"/>
      <c r="D40" s="1261"/>
      <c r="E40" s="1261"/>
      <c r="F40" s="1261"/>
      <c r="G40" s="1261"/>
      <c r="H40" s="1261"/>
      <c r="I40" s="1261"/>
      <c r="J40" s="1261"/>
      <c r="K40" s="1261"/>
      <c r="L40" s="1261"/>
      <c r="M40" s="1261"/>
      <c r="N40" s="1261"/>
      <c r="O40" s="1261"/>
      <c r="P40" s="1261"/>
      <c r="Q40" s="1261"/>
      <c r="R40" s="1261"/>
      <c r="S40" s="1261"/>
      <c r="T40" s="1261"/>
      <c r="U40" s="1261"/>
      <c r="V40" s="1261"/>
      <c r="W40" s="1261"/>
      <c r="X40" s="1261"/>
      <c r="Y40" s="1261"/>
      <c r="Z40" s="1261"/>
      <c r="AA40" s="1261"/>
      <c r="AB40" s="1261"/>
      <c r="AC40" s="1261"/>
      <c r="AD40" s="1261"/>
      <c r="AE40" s="1261"/>
      <c r="AF40" s="1261"/>
      <c r="AG40" s="1261"/>
      <c r="AH40" s="1261"/>
      <c r="AI40" s="1261"/>
      <c r="AJ40" s="1261"/>
      <c r="AK40" s="1261"/>
      <c r="AL40" s="1261"/>
      <c r="AM40" s="1261"/>
      <c r="AN40" s="1261"/>
      <c r="AO40" s="1261"/>
      <c r="AP40" s="1261"/>
      <c r="AQ40" s="1261"/>
      <c r="AR40" s="1261"/>
      <c r="AS40" s="1261"/>
      <c r="AT40" s="1261"/>
      <c r="AU40" s="1261"/>
      <c r="AV40" s="1261"/>
      <c r="AW40" s="1261"/>
      <c r="AX40" s="1261"/>
      <c r="AY40" s="1261"/>
      <c r="AZ40" s="1261"/>
      <c r="BA40" s="1261"/>
      <c r="BB40" s="1261"/>
      <c r="BC40" s="1261"/>
      <c r="BD40" s="1261"/>
      <c r="BE40" s="1262"/>
      <c r="BF40" s="1"/>
      <c r="BG40" s="1"/>
      <c r="BH40" s="1"/>
      <c r="BI40" s="1"/>
      <c r="BJ40" s="1"/>
      <c r="BK40" s="1"/>
      <c r="BL40" s="1"/>
      <c r="BM40" s="1"/>
      <c r="BN40" s="1"/>
    </row>
    <row r="41" spans="2:66" ht="19.95" customHeight="1">
      <c r="B41" s="1260"/>
      <c r="C41" s="1261"/>
      <c r="D41" s="1261"/>
      <c r="E41" s="1261"/>
      <c r="F41" s="1261"/>
      <c r="G41" s="1261"/>
      <c r="H41" s="1261"/>
      <c r="I41" s="1261"/>
      <c r="J41" s="1261"/>
      <c r="K41" s="1261"/>
      <c r="L41" s="1261"/>
      <c r="M41" s="1261"/>
      <c r="N41" s="1261"/>
      <c r="O41" s="1261"/>
      <c r="P41" s="1261"/>
      <c r="Q41" s="1261"/>
      <c r="R41" s="1261"/>
      <c r="S41" s="1261"/>
      <c r="T41" s="1261"/>
      <c r="U41" s="1261"/>
      <c r="V41" s="1261"/>
      <c r="W41" s="1261"/>
      <c r="X41" s="1261"/>
      <c r="Y41" s="1261"/>
      <c r="Z41" s="1261"/>
      <c r="AA41" s="1261"/>
      <c r="AB41" s="1261"/>
      <c r="AC41" s="1261"/>
      <c r="AD41" s="1261"/>
      <c r="AE41" s="1261"/>
      <c r="AF41" s="1261"/>
      <c r="AG41" s="1261"/>
      <c r="AH41" s="1261"/>
      <c r="AI41" s="1261"/>
      <c r="AJ41" s="1261"/>
      <c r="AK41" s="1261"/>
      <c r="AL41" s="1261"/>
      <c r="AM41" s="1261"/>
      <c r="AN41" s="1261"/>
      <c r="AO41" s="1261"/>
      <c r="AP41" s="1261"/>
      <c r="AQ41" s="1261"/>
      <c r="AR41" s="1261"/>
      <c r="AS41" s="1261"/>
      <c r="AT41" s="1261"/>
      <c r="AU41" s="1261"/>
      <c r="AV41" s="1261"/>
      <c r="AW41" s="1261"/>
      <c r="AX41" s="1261"/>
      <c r="AY41" s="1261"/>
      <c r="AZ41" s="1261"/>
      <c r="BA41" s="1261"/>
      <c r="BB41" s="1261"/>
      <c r="BC41" s="1261"/>
      <c r="BD41" s="1261"/>
      <c r="BE41" s="1262"/>
      <c r="BF41" s="1"/>
      <c r="BG41" s="1"/>
      <c r="BH41" s="1"/>
      <c r="BI41" s="1"/>
      <c r="BJ41" s="1"/>
      <c r="BK41" s="1"/>
      <c r="BL41" s="1"/>
      <c r="BM41" s="1"/>
      <c r="BN41" s="1"/>
    </row>
    <row r="42" spans="2:66" ht="19.95" customHeight="1">
      <c r="B42" s="1260"/>
      <c r="C42" s="1261"/>
      <c r="D42" s="1261"/>
      <c r="E42" s="1261"/>
      <c r="F42" s="1261"/>
      <c r="G42" s="1261"/>
      <c r="H42" s="1261"/>
      <c r="I42" s="1261"/>
      <c r="J42" s="1261"/>
      <c r="K42" s="1261"/>
      <c r="L42" s="1261"/>
      <c r="M42" s="1261"/>
      <c r="N42" s="1261"/>
      <c r="O42" s="1261"/>
      <c r="P42" s="1261"/>
      <c r="Q42" s="1261"/>
      <c r="R42" s="1261"/>
      <c r="S42" s="1261"/>
      <c r="T42" s="1261"/>
      <c r="U42" s="1261"/>
      <c r="V42" s="1261"/>
      <c r="W42" s="1261"/>
      <c r="X42" s="1261"/>
      <c r="Y42" s="1261"/>
      <c r="Z42" s="1261"/>
      <c r="AA42" s="1261"/>
      <c r="AB42" s="1261"/>
      <c r="AC42" s="1261"/>
      <c r="AD42" s="1261"/>
      <c r="AE42" s="1261"/>
      <c r="AF42" s="1261"/>
      <c r="AG42" s="1261"/>
      <c r="AH42" s="1261"/>
      <c r="AI42" s="1261"/>
      <c r="AJ42" s="1261"/>
      <c r="AK42" s="1261"/>
      <c r="AL42" s="1261"/>
      <c r="AM42" s="1261"/>
      <c r="AN42" s="1261"/>
      <c r="AO42" s="1261"/>
      <c r="AP42" s="1261"/>
      <c r="AQ42" s="1261"/>
      <c r="AR42" s="1261"/>
      <c r="AS42" s="1261"/>
      <c r="AT42" s="1261"/>
      <c r="AU42" s="1261"/>
      <c r="AV42" s="1261"/>
      <c r="AW42" s="1261"/>
      <c r="AX42" s="1261"/>
      <c r="AY42" s="1261"/>
      <c r="AZ42" s="1261"/>
      <c r="BA42" s="1261"/>
      <c r="BB42" s="1261"/>
      <c r="BC42" s="1261"/>
      <c r="BD42" s="1261"/>
      <c r="BE42" s="1262"/>
      <c r="BF42" s="1"/>
      <c r="BG42" s="1"/>
      <c r="BH42" s="1"/>
      <c r="BI42" s="1"/>
      <c r="BJ42" s="1"/>
      <c r="BK42" s="1"/>
      <c r="BL42" s="1"/>
      <c r="BM42" s="1"/>
      <c r="BN42" s="1"/>
    </row>
    <row r="43" spans="2:66" ht="19.95" customHeight="1">
      <c r="B43" s="1260"/>
      <c r="C43" s="1261"/>
      <c r="D43" s="1261"/>
      <c r="E43" s="1261"/>
      <c r="F43" s="1261"/>
      <c r="G43" s="1261"/>
      <c r="H43" s="1261"/>
      <c r="I43" s="1261"/>
      <c r="J43" s="1261"/>
      <c r="K43" s="1261"/>
      <c r="L43" s="1261"/>
      <c r="M43" s="1261"/>
      <c r="N43" s="1261"/>
      <c r="O43" s="1261"/>
      <c r="P43" s="1261"/>
      <c r="Q43" s="1261"/>
      <c r="R43" s="1261"/>
      <c r="S43" s="1261"/>
      <c r="T43" s="1261"/>
      <c r="U43" s="1261"/>
      <c r="V43" s="1261"/>
      <c r="W43" s="1261"/>
      <c r="X43" s="1261"/>
      <c r="Y43" s="1261"/>
      <c r="Z43" s="1261"/>
      <c r="AA43" s="1261"/>
      <c r="AB43" s="1261"/>
      <c r="AC43" s="1261"/>
      <c r="AD43" s="1261"/>
      <c r="AE43" s="1261"/>
      <c r="AF43" s="1261"/>
      <c r="AG43" s="1261"/>
      <c r="AH43" s="1261"/>
      <c r="AI43" s="1261"/>
      <c r="AJ43" s="1261"/>
      <c r="AK43" s="1261"/>
      <c r="AL43" s="1261"/>
      <c r="AM43" s="1261"/>
      <c r="AN43" s="1261"/>
      <c r="AO43" s="1261"/>
      <c r="AP43" s="1261"/>
      <c r="AQ43" s="1261"/>
      <c r="AR43" s="1261"/>
      <c r="AS43" s="1261"/>
      <c r="AT43" s="1261"/>
      <c r="AU43" s="1261"/>
      <c r="AV43" s="1261"/>
      <c r="AW43" s="1261"/>
      <c r="AX43" s="1261"/>
      <c r="AY43" s="1261"/>
      <c r="AZ43" s="1261"/>
      <c r="BA43" s="1261"/>
      <c r="BB43" s="1261"/>
      <c r="BC43" s="1261"/>
      <c r="BD43" s="1261"/>
      <c r="BE43" s="1262"/>
      <c r="BF43" s="1"/>
      <c r="BG43" s="1"/>
      <c r="BH43" s="1"/>
      <c r="BI43" s="1"/>
      <c r="BJ43" s="1"/>
      <c r="BK43" s="1"/>
      <c r="BL43" s="1"/>
      <c r="BM43" s="1"/>
      <c r="BN43" s="1"/>
    </row>
    <row r="44" spans="2:66" ht="19.95" customHeight="1">
      <c r="B44" s="1260"/>
      <c r="C44" s="1261"/>
      <c r="D44" s="1261"/>
      <c r="E44" s="1261"/>
      <c r="F44" s="1261"/>
      <c r="G44" s="1261"/>
      <c r="H44" s="1261"/>
      <c r="I44" s="1261"/>
      <c r="J44" s="1261"/>
      <c r="K44" s="1261"/>
      <c r="L44" s="1261"/>
      <c r="M44" s="1261"/>
      <c r="N44" s="1261"/>
      <c r="O44" s="1261"/>
      <c r="P44" s="1261"/>
      <c r="Q44" s="1261"/>
      <c r="R44" s="1261"/>
      <c r="S44" s="1261"/>
      <c r="T44" s="1261"/>
      <c r="U44" s="1261"/>
      <c r="V44" s="1261"/>
      <c r="W44" s="1261"/>
      <c r="X44" s="1261"/>
      <c r="Y44" s="1261"/>
      <c r="Z44" s="1261"/>
      <c r="AA44" s="1261"/>
      <c r="AB44" s="1261"/>
      <c r="AC44" s="1261"/>
      <c r="AD44" s="1261"/>
      <c r="AE44" s="1261"/>
      <c r="AF44" s="1261"/>
      <c r="AG44" s="1261"/>
      <c r="AH44" s="1261"/>
      <c r="AI44" s="1261"/>
      <c r="AJ44" s="1261"/>
      <c r="AK44" s="1261"/>
      <c r="AL44" s="1261"/>
      <c r="AM44" s="1261"/>
      <c r="AN44" s="1261"/>
      <c r="AO44" s="1261"/>
      <c r="AP44" s="1261"/>
      <c r="AQ44" s="1261"/>
      <c r="AR44" s="1261"/>
      <c r="AS44" s="1261"/>
      <c r="AT44" s="1261"/>
      <c r="AU44" s="1261"/>
      <c r="AV44" s="1261"/>
      <c r="AW44" s="1261"/>
      <c r="AX44" s="1261"/>
      <c r="AY44" s="1261"/>
      <c r="AZ44" s="1261"/>
      <c r="BA44" s="1261"/>
      <c r="BB44" s="1261"/>
      <c r="BC44" s="1261"/>
      <c r="BD44" s="1261"/>
      <c r="BE44" s="1262"/>
      <c r="BF44" s="1"/>
      <c r="BG44" s="1"/>
      <c r="BH44" s="1"/>
      <c r="BI44" s="1"/>
      <c r="BJ44" s="1"/>
      <c r="BK44" s="1"/>
      <c r="BL44" s="1"/>
      <c r="BM44" s="1"/>
      <c r="BN44" s="1"/>
    </row>
    <row r="45" spans="2:66" ht="19.5" customHeight="1">
      <c r="B45" s="1461"/>
      <c r="C45" s="1462"/>
      <c r="D45" s="1462"/>
      <c r="E45" s="1462"/>
      <c r="F45" s="1462"/>
      <c r="G45" s="1462"/>
      <c r="H45" s="1462"/>
      <c r="I45" s="1462"/>
      <c r="J45" s="1462"/>
      <c r="K45" s="1462"/>
      <c r="L45" s="1462"/>
      <c r="M45" s="1462"/>
      <c r="N45" s="1462"/>
      <c r="O45" s="1462"/>
      <c r="P45" s="1462"/>
      <c r="Q45" s="1462"/>
      <c r="R45" s="1462"/>
      <c r="S45" s="1462"/>
      <c r="T45" s="1462"/>
      <c r="U45" s="1462"/>
      <c r="V45" s="1462"/>
      <c r="W45" s="1462"/>
      <c r="X45" s="1462"/>
      <c r="Y45" s="1462"/>
      <c r="Z45" s="1462"/>
      <c r="AA45" s="1462"/>
      <c r="AB45" s="1462"/>
      <c r="AC45" s="1462"/>
      <c r="AD45" s="1462"/>
      <c r="AE45" s="1462"/>
      <c r="AF45" s="1462"/>
      <c r="AG45" s="1462"/>
      <c r="AH45" s="1462"/>
      <c r="AI45" s="1462"/>
      <c r="AJ45" s="1462"/>
      <c r="AK45" s="1462"/>
      <c r="AL45" s="1462"/>
      <c r="AM45" s="1462"/>
      <c r="AN45" s="1462"/>
      <c r="AO45" s="1462"/>
      <c r="AP45" s="1462"/>
      <c r="AQ45" s="1462"/>
      <c r="AR45" s="1462"/>
      <c r="AS45" s="1462"/>
      <c r="AT45" s="1462"/>
      <c r="AU45" s="1462"/>
      <c r="AV45" s="1462"/>
      <c r="AW45" s="1462"/>
      <c r="AX45" s="1462"/>
      <c r="AY45" s="1462"/>
      <c r="AZ45" s="1462"/>
      <c r="BA45" s="1462"/>
      <c r="BB45" s="1462"/>
      <c r="BC45" s="1463"/>
      <c r="BD45" s="1307">
        <v>9</v>
      </c>
      <c r="BE45" s="1308"/>
      <c r="BF45" s="1"/>
      <c r="BG45" s="1"/>
      <c r="BH45" s="1"/>
      <c r="BI45" s="1"/>
      <c r="BJ45" s="1"/>
      <c r="BK45" s="1"/>
      <c r="BL45" s="1"/>
      <c r="BM45" s="1"/>
      <c r="BN45" s="1"/>
    </row>
    <row r="46" spans="2:66" ht="19.5" hidden="1" customHeight="1">
      <c r="B46" s="2"/>
      <c r="C46" s="1"/>
      <c r="D46" s="1"/>
      <c r="E46" s="1"/>
      <c r="F46" s="1"/>
      <c r="G46" s="1"/>
      <c r="H46" s="1"/>
      <c r="I46" s="1"/>
      <c r="J46" s="1"/>
      <c r="K46" s="1"/>
      <c r="L46" s="1"/>
      <c r="M46" s="1"/>
      <c r="N46" s="1"/>
      <c r="O46" s="1"/>
      <c r="P46" s="1"/>
      <c r="Q46" s="1"/>
      <c r="R46" s="3"/>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spans="2:66" ht="14.25" hidden="1" customHeight="1">
      <c r="B47" s="2"/>
      <c r="C47" s="1"/>
      <c r="D47" s="1"/>
      <c r="E47" s="1"/>
      <c r="F47" s="1"/>
      <c r="G47" s="1"/>
      <c r="H47" s="1"/>
      <c r="I47" s="1"/>
      <c r="J47" s="1"/>
      <c r="K47" s="1"/>
      <c r="L47" s="1"/>
      <c r="M47" s="1"/>
      <c r="N47" s="1"/>
      <c r="O47" s="1"/>
      <c r="P47" s="1"/>
      <c r="Q47" s="1"/>
      <c r="R47" s="3"/>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spans="2:66" ht="14.25" hidden="1" customHeight="1">
      <c r="B48" s="2"/>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spans="31:66" s="2" customFormat="1" ht="14.25" hidden="1" customHeight="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spans="31:66" s="2" customFormat="1" ht="14.25" hidden="1" customHeight="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spans="31:66" s="2" customFormat="1" ht="14.25" hidden="1" customHeight="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spans="31:66" s="2" customFormat="1" ht="14.25" hidden="1" customHeight="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spans="31:66" s="2" customFormat="1" ht="14.25" hidden="1" customHeight="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spans="31:66" s="2" customFormat="1" ht="14.25" hidden="1" customHeight="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spans="31:66" s="2" customFormat="1" ht="14.25" hidden="1" customHeight="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spans="31:66" s="2" customFormat="1" ht="14.25" hidden="1" customHeight="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spans="31:66" s="2" customFormat="1" ht="14.25" hidden="1" customHeight="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spans="31:66" s="2" customFormat="1" ht="14.25" hidden="1" customHeight="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spans="31:66" s="2" customFormat="1" ht="14.25" hidden="1" customHeight="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spans="31:66" s="2" customFormat="1" ht="14.25" hidden="1" customHeight="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spans="31:66" s="2" customFormat="1" ht="14.25" hidden="1" customHeight="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spans="31:66" s="2" customFormat="1" ht="14.25" hidden="1" customHeight="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spans="31:66" s="2" customFormat="1" ht="14.25" hidden="1" customHeight="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spans="31:66" s="2" customFormat="1" ht="14.25" hidden="1" customHeight="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spans="3:66" s="2" customFormat="1" ht="14.25" hidden="1" customHeight="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spans="3:66" s="2" customFormat="1" ht="14.25" hidden="1" customHeight="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spans="3:66" s="2" customFormat="1" ht="14.25" hidden="1" customHeight="1">
      <c r="C67" s="1"/>
      <c r="D67" s="1"/>
      <c r="E67" s="1"/>
      <c r="F67" s="1"/>
      <c r="G67" s="1"/>
      <c r="H67" s="1"/>
      <c r="I67" s="1"/>
      <c r="J67" s="1"/>
      <c r="K67" s="1"/>
      <c r="L67" s="1"/>
      <c r="M67" s="1"/>
      <c r="N67" s="1"/>
      <c r="O67" s="1"/>
      <c r="P67" s="1"/>
      <c r="Q67" s="1"/>
      <c r="R67" s="3"/>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spans="3:66" s="2" customFormat="1" ht="14.25" hidden="1" customHeight="1">
      <c r="C68" s="1"/>
      <c r="D68" s="1"/>
      <c r="E68" s="1"/>
      <c r="F68" s="1"/>
      <c r="G68" s="1"/>
      <c r="H68" s="1"/>
      <c r="I68" s="1"/>
      <c r="J68" s="1"/>
      <c r="K68" s="1"/>
      <c r="L68" s="1"/>
      <c r="M68" s="1"/>
      <c r="N68" s="1"/>
      <c r="O68" s="1"/>
      <c r="P68" s="1"/>
      <c r="Q68" s="1"/>
      <c r="R68" s="3"/>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spans="3:66" s="2" customFormat="1" ht="14.25" hidden="1" customHeight="1">
      <c r="C69" s="1"/>
      <c r="D69" s="1"/>
      <c r="E69" s="1"/>
      <c r="F69" s="1"/>
      <c r="G69" s="1"/>
      <c r="H69" s="1"/>
      <c r="I69" s="1"/>
      <c r="J69" s="1"/>
      <c r="K69" s="1"/>
      <c r="L69" s="1"/>
      <c r="M69" s="1"/>
      <c r="N69" s="1"/>
      <c r="O69" s="1"/>
      <c r="P69" s="1"/>
      <c r="Q69" s="1"/>
      <c r="R69" s="3"/>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spans="3:66" s="2" customFormat="1" ht="14.25" hidden="1" customHeight="1">
      <c r="C70" s="1"/>
      <c r="D70" s="1"/>
      <c r="E70" s="1"/>
      <c r="F70" s="1"/>
      <c r="G70" s="1"/>
      <c r="H70" s="1"/>
      <c r="I70" s="1"/>
      <c r="J70" s="1"/>
      <c r="K70" s="1"/>
      <c r="L70" s="1"/>
      <c r="M70" s="1"/>
      <c r="N70" s="1"/>
      <c r="O70" s="1"/>
      <c r="P70" s="1"/>
      <c r="Q70" s="1"/>
      <c r="R70" s="3"/>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spans="3:66" s="2" customFormat="1" ht="14.25" hidden="1" customHeight="1">
      <c r="C71" s="1"/>
      <c r="D71" s="1"/>
      <c r="E71" s="1"/>
      <c r="F71" s="1"/>
      <c r="G71" s="1"/>
      <c r="H71" s="1"/>
      <c r="I71" s="1"/>
      <c r="J71" s="1"/>
      <c r="K71" s="1"/>
      <c r="L71" s="1"/>
      <c r="M71" s="1"/>
      <c r="N71" s="1"/>
      <c r="O71" s="1"/>
      <c r="P71" s="1"/>
      <c r="Q71" s="1"/>
      <c r="R71" s="3"/>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spans="3:66" s="2" customFormat="1" ht="14.25" hidden="1" customHeight="1">
      <c r="C72" s="1"/>
      <c r="D72" s="1"/>
      <c r="E72" s="1"/>
      <c r="F72" s="1"/>
      <c r="G72" s="1"/>
      <c r="H72" s="1"/>
      <c r="I72" s="1"/>
      <c r="J72" s="1"/>
      <c r="K72" s="1"/>
      <c r="L72" s="1"/>
      <c r="M72" s="1"/>
      <c r="N72" s="1"/>
      <c r="O72" s="1"/>
      <c r="P72" s="1"/>
      <c r="Q72" s="1"/>
      <c r="R72" s="3"/>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spans="3:66" s="2" customFormat="1" ht="14.25" hidden="1" customHeight="1">
      <c r="C73" s="1"/>
      <c r="D73" s="1"/>
      <c r="E73" s="1"/>
      <c r="F73" s="1"/>
      <c r="G73" s="1"/>
      <c r="H73" s="1"/>
      <c r="I73" s="1"/>
      <c r="J73" s="1"/>
      <c r="K73" s="1"/>
      <c r="L73" s="1"/>
      <c r="M73" s="1"/>
      <c r="N73" s="1"/>
      <c r="O73" s="1"/>
      <c r="P73" s="1"/>
      <c r="Q73" s="1"/>
      <c r="R73" s="3"/>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spans="3:66" s="2" customFormat="1" ht="14.25" hidden="1" customHeight="1">
      <c r="C74" s="1"/>
      <c r="D74" s="1"/>
      <c r="E74" s="1"/>
      <c r="F74" s="1"/>
      <c r="G74" s="1"/>
      <c r="H74" s="1"/>
      <c r="I74" s="1"/>
      <c r="J74" s="1"/>
      <c r="K74" s="1"/>
      <c r="L74" s="1"/>
      <c r="M74" s="1"/>
      <c r="N74" s="1"/>
      <c r="O74" s="1"/>
      <c r="P74" s="1"/>
      <c r="Q74" s="1"/>
      <c r="R74" s="3"/>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spans="3:66" s="2" customFormat="1" ht="14.25" hidden="1" customHeight="1">
      <c r="C75" s="1"/>
      <c r="D75" s="1"/>
      <c r="E75" s="1"/>
      <c r="F75" s="1"/>
      <c r="G75" s="1"/>
      <c r="H75" s="1"/>
      <c r="I75" s="1"/>
      <c r="J75" s="1"/>
      <c r="K75" s="1"/>
      <c r="L75" s="1"/>
      <c r="M75" s="1"/>
      <c r="N75" s="1"/>
      <c r="O75" s="1"/>
      <c r="P75" s="1"/>
      <c r="Q75" s="1"/>
      <c r="R75" s="3"/>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spans="3:66" s="2" customFormat="1" ht="14.25" hidden="1" customHeight="1">
      <c r="C76" s="1"/>
      <c r="D76" s="1"/>
      <c r="E76" s="1"/>
      <c r="F76" s="1"/>
      <c r="G76" s="1"/>
      <c r="H76" s="1"/>
      <c r="I76" s="1"/>
      <c r="J76" s="1"/>
      <c r="K76" s="1"/>
      <c r="L76" s="1"/>
      <c r="M76" s="1"/>
      <c r="N76" s="1"/>
      <c r="O76" s="1"/>
      <c r="P76" s="1"/>
      <c r="Q76" s="1"/>
      <c r="R76" s="3"/>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spans="3:66" s="2" customFormat="1" ht="14.25" hidden="1" customHeight="1">
      <c r="C77" s="1"/>
      <c r="D77" s="1"/>
      <c r="E77" s="1"/>
      <c r="F77" s="1"/>
      <c r="G77" s="1"/>
      <c r="H77" s="1"/>
      <c r="I77" s="1"/>
      <c r="J77" s="1"/>
      <c r="K77" s="1"/>
      <c r="L77" s="1"/>
      <c r="M77" s="1"/>
      <c r="N77" s="1"/>
      <c r="O77" s="1"/>
      <c r="P77" s="1"/>
      <c r="Q77" s="1"/>
      <c r="R77" s="3"/>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spans="3:66" s="2" customFormat="1" ht="14.25" hidden="1" customHeight="1">
      <c r="C78" s="1"/>
      <c r="D78" s="1"/>
      <c r="E78" s="1"/>
      <c r="F78" s="1"/>
      <c r="G78" s="1"/>
      <c r="H78" s="1"/>
      <c r="I78" s="1"/>
      <c r="J78" s="1"/>
      <c r="K78" s="1"/>
      <c r="L78" s="1"/>
      <c r="M78" s="1"/>
      <c r="N78" s="1"/>
      <c r="O78" s="1"/>
      <c r="P78" s="1"/>
      <c r="Q78" s="1"/>
      <c r="R78" s="3"/>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spans="3:66" s="2" customFormat="1" ht="14.25" hidden="1" customHeight="1">
      <c r="C79" s="1"/>
      <c r="D79" s="1"/>
      <c r="E79" s="1"/>
      <c r="F79" s="1"/>
      <c r="G79" s="1"/>
      <c r="H79" s="1"/>
      <c r="I79" s="1"/>
      <c r="J79" s="1"/>
      <c r="K79" s="1"/>
      <c r="L79" s="1"/>
      <c r="M79" s="1"/>
      <c r="N79" s="1"/>
      <c r="O79" s="1"/>
      <c r="P79" s="1"/>
      <c r="Q79" s="1"/>
      <c r="R79" s="3"/>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spans="3:66" s="2" customFormat="1" ht="14.25" hidden="1" customHeight="1">
      <c r="C80" s="1"/>
      <c r="D80" s="1"/>
      <c r="E80" s="1"/>
      <c r="F80" s="1"/>
      <c r="G80" s="1"/>
      <c r="H80" s="1"/>
      <c r="I80" s="1"/>
      <c r="J80" s="1"/>
      <c r="K80" s="1"/>
      <c r="L80" s="1"/>
      <c r="M80" s="1"/>
      <c r="N80" s="1"/>
      <c r="O80" s="1"/>
      <c r="P80" s="1"/>
      <c r="Q80" s="1"/>
      <c r="R80" s="3"/>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spans="3:66" s="2" customFormat="1" ht="14.25" hidden="1" customHeight="1">
      <c r="C81" s="1"/>
      <c r="D81" s="1"/>
      <c r="E81" s="1"/>
      <c r="F81" s="1"/>
      <c r="G81" s="1"/>
      <c r="H81" s="1"/>
      <c r="I81" s="1"/>
      <c r="J81" s="1"/>
      <c r="K81" s="1"/>
      <c r="L81" s="1"/>
      <c r="M81" s="1"/>
      <c r="N81" s="1"/>
      <c r="O81" s="1"/>
      <c r="P81" s="1"/>
      <c r="Q81" s="1"/>
      <c r="R81" s="3"/>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spans="3:66" s="2" customFormat="1" ht="14.25" hidden="1" customHeight="1">
      <c r="C82" s="1"/>
      <c r="D82" s="1"/>
      <c r="E82" s="1"/>
      <c r="F82" s="1"/>
      <c r="G82" s="1"/>
      <c r="H82" s="1"/>
      <c r="I82" s="1"/>
      <c r="J82" s="1"/>
      <c r="K82" s="1"/>
      <c r="L82" s="1"/>
      <c r="M82" s="1"/>
      <c r="N82" s="1"/>
      <c r="O82" s="1"/>
      <c r="P82" s="1"/>
      <c r="Q82" s="1"/>
      <c r="R82" s="3"/>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spans="3:66" s="2" customFormat="1" ht="14.25" hidden="1" customHeight="1">
      <c r="C83" s="1"/>
      <c r="D83" s="1"/>
      <c r="E83" s="1"/>
      <c r="F83" s="1"/>
      <c r="G83" s="1"/>
      <c r="H83" s="1"/>
      <c r="I83" s="1"/>
      <c r="J83" s="1"/>
      <c r="K83" s="1"/>
      <c r="L83" s="1"/>
      <c r="M83" s="1"/>
      <c r="N83" s="1"/>
      <c r="O83" s="1"/>
      <c r="P83" s="1"/>
      <c r="Q83" s="1"/>
      <c r="R83" s="3"/>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spans="3:66" s="2" customFormat="1" ht="14.25" hidden="1" customHeight="1">
      <c r="C84" s="1"/>
      <c r="D84" s="1"/>
      <c r="E84" s="1"/>
      <c r="F84" s="1"/>
      <c r="G84" s="1"/>
      <c r="H84" s="1"/>
      <c r="I84" s="1"/>
      <c r="J84" s="1"/>
      <c r="K84" s="1"/>
      <c r="L84" s="1"/>
      <c r="M84" s="1"/>
      <c r="N84" s="1"/>
      <c r="O84" s="1"/>
      <c r="P84" s="1"/>
      <c r="Q84" s="1"/>
      <c r="R84" s="3"/>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spans="3:66" s="2" customFormat="1" ht="14.25" hidden="1" customHeight="1">
      <c r="C85" s="1"/>
      <c r="D85" s="1"/>
      <c r="E85" s="1"/>
      <c r="F85" s="1"/>
      <c r="G85" s="1"/>
      <c r="H85" s="1"/>
      <c r="I85" s="1"/>
      <c r="J85" s="1"/>
      <c r="K85" s="1"/>
      <c r="L85" s="1"/>
      <c r="M85" s="1"/>
      <c r="N85" s="1"/>
      <c r="O85" s="1"/>
      <c r="P85" s="1"/>
      <c r="Q85" s="1"/>
      <c r="R85" s="3"/>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spans="3:66" s="2" customFormat="1" ht="14.25" hidden="1" customHeight="1">
      <c r="C86" s="1"/>
      <c r="D86" s="1"/>
      <c r="E86" s="1"/>
      <c r="F86" s="1"/>
      <c r="G86" s="1"/>
      <c r="H86" s="1"/>
      <c r="I86" s="1"/>
      <c r="J86" s="1"/>
      <c r="K86" s="1"/>
      <c r="L86" s="1"/>
      <c r="M86" s="1"/>
      <c r="N86" s="1"/>
      <c r="O86" s="1"/>
      <c r="P86" s="1"/>
      <c r="Q86" s="1"/>
      <c r="R86" s="3"/>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spans="3:66" s="2" customFormat="1" ht="14.25" hidden="1" customHeight="1">
      <c r="C87" s="1"/>
      <c r="D87" s="1"/>
      <c r="E87" s="1"/>
      <c r="F87" s="1"/>
      <c r="G87" s="1"/>
      <c r="H87" s="1"/>
      <c r="I87" s="1"/>
      <c r="J87" s="1"/>
      <c r="K87" s="1"/>
      <c r="L87" s="1"/>
      <c r="M87" s="1"/>
      <c r="N87" s="1"/>
      <c r="O87" s="1"/>
      <c r="P87" s="1"/>
      <c r="Q87" s="1"/>
      <c r="R87" s="3"/>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spans="3:66" s="2" customFormat="1" ht="14.25" hidden="1" customHeight="1">
      <c r="C88" s="1"/>
      <c r="D88" s="1"/>
      <c r="E88" s="1"/>
      <c r="F88" s="1"/>
      <c r="G88" s="1"/>
      <c r="H88" s="1"/>
      <c r="I88" s="1"/>
      <c r="J88" s="1"/>
      <c r="K88" s="1"/>
      <c r="L88" s="1"/>
      <c r="M88" s="1"/>
      <c r="N88" s="1"/>
      <c r="O88" s="1"/>
      <c r="P88" s="1"/>
      <c r="Q88" s="1"/>
      <c r="R88" s="3"/>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spans="3:66" s="2" customFormat="1" ht="14.25" hidden="1" customHeight="1">
      <c r="C89" s="1"/>
      <c r="D89" s="1"/>
      <c r="E89" s="1"/>
      <c r="F89" s="1"/>
      <c r="G89" s="1"/>
      <c r="H89" s="1"/>
      <c r="I89" s="1"/>
      <c r="J89" s="1"/>
      <c r="K89" s="1"/>
      <c r="L89" s="1"/>
      <c r="M89" s="1"/>
      <c r="N89" s="1"/>
      <c r="O89" s="1"/>
      <c r="P89" s="1"/>
      <c r="Q89" s="1"/>
      <c r="R89" s="3"/>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spans="3:66" s="2" customFormat="1" ht="14.25" hidden="1" customHeight="1">
      <c r="C90" s="1"/>
      <c r="D90" s="1"/>
      <c r="E90" s="1"/>
      <c r="F90" s="1"/>
      <c r="G90" s="1"/>
      <c r="H90" s="1"/>
      <c r="I90" s="1"/>
      <c r="J90" s="1"/>
      <c r="K90" s="1"/>
      <c r="L90" s="1"/>
      <c r="M90" s="1"/>
      <c r="N90" s="1"/>
      <c r="O90" s="1"/>
      <c r="P90" s="1"/>
      <c r="Q90" s="1"/>
      <c r="R90" s="3"/>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spans="3:66" s="2" customFormat="1" ht="14.25" hidden="1" customHeight="1">
      <c r="C91" s="1"/>
      <c r="D91" s="1"/>
      <c r="E91" s="1"/>
      <c r="F91" s="1"/>
      <c r="G91" s="1"/>
      <c r="H91" s="1"/>
      <c r="I91" s="1"/>
      <c r="J91" s="1"/>
      <c r="K91" s="1"/>
      <c r="L91" s="1"/>
      <c r="M91" s="1"/>
      <c r="N91" s="1"/>
      <c r="O91" s="1"/>
      <c r="P91" s="1"/>
      <c r="Q91" s="1"/>
      <c r="R91" s="3"/>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spans="3:66" s="2" customFormat="1" ht="14.25" hidden="1" customHeight="1">
      <c r="C92" s="1"/>
      <c r="D92" s="1"/>
      <c r="E92" s="1"/>
      <c r="F92" s="1"/>
      <c r="G92" s="1"/>
      <c r="H92" s="1"/>
      <c r="I92" s="1"/>
      <c r="J92" s="1"/>
      <c r="K92" s="1"/>
      <c r="L92" s="1"/>
      <c r="M92" s="1"/>
      <c r="N92" s="1"/>
      <c r="O92" s="1"/>
      <c r="P92" s="1"/>
      <c r="Q92" s="1"/>
      <c r="R92" s="3"/>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spans="3:66" s="2" customFormat="1" ht="14.25" hidden="1" customHeight="1">
      <c r="C93" s="1"/>
      <c r="D93" s="1"/>
      <c r="E93" s="1"/>
      <c r="F93" s="1"/>
      <c r="G93" s="1"/>
      <c r="H93" s="1"/>
      <c r="I93" s="1"/>
      <c r="J93" s="1"/>
      <c r="K93" s="1"/>
      <c r="L93" s="1"/>
      <c r="M93" s="1"/>
      <c r="N93" s="1"/>
      <c r="O93" s="1"/>
      <c r="P93" s="1"/>
      <c r="Q93" s="1"/>
      <c r="R93" s="3"/>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spans="3:66" s="2" customFormat="1" ht="14.25" hidden="1" customHeight="1">
      <c r="C94" s="1"/>
      <c r="D94" s="1"/>
      <c r="E94" s="1"/>
      <c r="F94" s="1"/>
      <c r="G94" s="1"/>
      <c r="H94" s="1"/>
      <c r="I94" s="1"/>
      <c r="J94" s="1"/>
      <c r="K94" s="1"/>
      <c r="L94" s="1"/>
      <c r="M94" s="1"/>
      <c r="N94" s="1"/>
      <c r="O94" s="1"/>
      <c r="P94" s="1"/>
      <c r="Q94" s="1"/>
      <c r="R94" s="3"/>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spans="3:66" s="2" customFormat="1" ht="14.25" hidden="1" customHeight="1">
      <c r="C95" s="1"/>
      <c r="D95" s="1"/>
      <c r="E95" s="1"/>
      <c r="F95" s="1"/>
      <c r="G95" s="1"/>
      <c r="H95" s="1"/>
      <c r="I95" s="1"/>
      <c r="J95" s="1"/>
      <c r="K95" s="1"/>
      <c r="L95" s="1"/>
      <c r="M95" s="1"/>
      <c r="N95" s="1"/>
      <c r="O95" s="1"/>
      <c r="P95" s="1"/>
      <c r="Q95" s="1"/>
      <c r="R95" s="3"/>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spans="3:66" s="2" customFormat="1" ht="14.25" hidden="1" customHeight="1">
      <c r="C96" s="1"/>
      <c r="D96" s="1"/>
      <c r="E96" s="1"/>
      <c r="F96" s="1"/>
      <c r="G96" s="1"/>
      <c r="H96" s="1"/>
      <c r="I96" s="1"/>
      <c r="J96" s="1"/>
      <c r="K96" s="1"/>
      <c r="L96" s="1"/>
      <c r="M96" s="1"/>
      <c r="N96" s="1"/>
      <c r="O96" s="1"/>
      <c r="P96" s="1"/>
      <c r="Q96" s="1"/>
      <c r="R96" s="3"/>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spans="3:66" s="2" customFormat="1" ht="14.25" hidden="1" customHeight="1">
      <c r="C97" s="1"/>
      <c r="D97" s="1"/>
      <c r="E97" s="1"/>
      <c r="F97" s="1"/>
      <c r="G97" s="1"/>
      <c r="H97" s="1"/>
      <c r="I97" s="1"/>
      <c r="J97" s="1"/>
      <c r="K97" s="1"/>
      <c r="L97" s="1"/>
      <c r="M97" s="1"/>
      <c r="N97" s="1"/>
      <c r="O97" s="1"/>
      <c r="P97" s="1"/>
      <c r="Q97" s="1"/>
      <c r="R97" s="3"/>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spans="3:66" s="2" customFormat="1" ht="14.25" hidden="1" customHeight="1">
      <c r="C98" s="1"/>
      <c r="D98" s="1"/>
      <c r="E98" s="1"/>
      <c r="F98" s="1"/>
      <c r="G98" s="1"/>
      <c r="H98" s="1"/>
      <c r="I98" s="1"/>
      <c r="J98" s="1"/>
      <c r="K98" s="1"/>
      <c r="L98" s="1"/>
      <c r="M98" s="1"/>
      <c r="N98" s="1"/>
      <c r="O98" s="1"/>
      <c r="P98" s="1"/>
      <c r="Q98" s="1"/>
      <c r="R98" s="3"/>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spans="3:66" s="2" customFormat="1" ht="14.25" hidden="1" customHeight="1">
      <c r="C99" s="1"/>
      <c r="D99" s="1"/>
      <c r="E99" s="1"/>
      <c r="F99" s="1"/>
      <c r="G99" s="1"/>
      <c r="H99" s="1"/>
      <c r="I99" s="1"/>
      <c r="J99" s="1"/>
      <c r="K99" s="1"/>
      <c r="L99" s="1"/>
      <c r="M99" s="1"/>
      <c r="N99" s="1"/>
      <c r="O99" s="1"/>
      <c r="P99" s="1"/>
      <c r="Q99" s="1"/>
      <c r="R99" s="3"/>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spans="3:66" s="2" customFormat="1" ht="14.25" hidden="1" customHeight="1">
      <c r="C100" s="1"/>
      <c r="D100" s="1"/>
      <c r="E100" s="1"/>
      <c r="F100" s="1"/>
      <c r="G100" s="1"/>
      <c r="H100" s="1"/>
      <c r="I100" s="1"/>
      <c r="J100" s="1"/>
      <c r="K100" s="1"/>
      <c r="L100" s="1"/>
      <c r="M100" s="1"/>
      <c r="N100" s="1"/>
      <c r="O100" s="1"/>
      <c r="P100" s="1"/>
      <c r="Q100" s="1"/>
      <c r="R100" s="3"/>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spans="3:66" s="2" customFormat="1" ht="14.25" hidden="1" customHeight="1">
      <c r="C101" s="1"/>
      <c r="D101" s="1"/>
      <c r="E101" s="1"/>
      <c r="F101" s="1"/>
      <c r="G101" s="1"/>
      <c r="H101" s="1"/>
      <c r="I101" s="1"/>
      <c r="J101" s="1"/>
      <c r="K101" s="1"/>
      <c r="L101" s="1"/>
      <c r="M101" s="1"/>
      <c r="N101" s="1"/>
      <c r="O101" s="1"/>
      <c r="P101" s="1"/>
      <c r="Q101" s="1"/>
      <c r="R101" s="3"/>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spans="3:66" s="2" customFormat="1" ht="14.25" hidden="1" customHeight="1">
      <c r="C102" s="1"/>
      <c r="D102" s="1"/>
      <c r="E102" s="1"/>
      <c r="F102" s="1"/>
      <c r="G102" s="1"/>
      <c r="H102" s="1"/>
      <c r="I102" s="1"/>
      <c r="J102" s="1"/>
      <c r="K102" s="1"/>
      <c r="L102" s="1"/>
      <c r="M102" s="1"/>
      <c r="N102" s="1"/>
      <c r="O102" s="1"/>
      <c r="P102" s="1"/>
      <c r="Q102" s="1"/>
      <c r="R102" s="3"/>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spans="3:66" s="2" customFormat="1" ht="14.25" hidden="1" customHeight="1">
      <c r="C103" s="1"/>
      <c r="D103" s="1"/>
      <c r="E103" s="1"/>
      <c r="F103" s="1"/>
      <c r="G103" s="1"/>
      <c r="H103" s="1"/>
      <c r="I103" s="1"/>
      <c r="J103" s="1"/>
      <c r="K103" s="1"/>
      <c r="L103" s="1"/>
      <c r="M103" s="1"/>
      <c r="N103" s="1"/>
      <c r="O103" s="1"/>
      <c r="P103" s="1"/>
      <c r="Q103" s="1"/>
      <c r="R103" s="3"/>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spans="3:66" s="2" customFormat="1" ht="14.25" hidden="1" customHeight="1">
      <c r="C104" s="1"/>
      <c r="D104" s="1"/>
      <c r="E104" s="1"/>
      <c r="F104" s="1"/>
      <c r="G104" s="1"/>
      <c r="H104" s="1"/>
      <c r="I104" s="1"/>
      <c r="J104" s="1"/>
      <c r="K104" s="1"/>
      <c r="L104" s="1"/>
      <c r="M104" s="1"/>
      <c r="N104" s="1"/>
      <c r="O104" s="1"/>
      <c r="P104" s="1"/>
      <c r="Q104" s="1"/>
      <c r="R104" s="3"/>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spans="3:66" s="2" customFormat="1" ht="14.25" hidden="1" customHeight="1">
      <c r="C105" s="1"/>
      <c r="D105" s="1"/>
      <c r="E105" s="1"/>
      <c r="F105" s="1"/>
      <c r="G105" s="1"/>
      <c r="H105" s="1"/>
      <c r="I105" s="1"/>
      <c r="J105" s="1"/>
      <c r="K105" s="1"/>
      <c r="L105" s="1"/>
      <c r="M105" s="1"/>
      <c r="N105" s="1"/>
      <c r="O105" s="1"/>
      <c r="P105" s="1"/>
      <c r="Q105" s="1"/>
      <c r="R105" s="3"/>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spans="3:66" s="2" customFormat="1" ht="14.25" hidden="1" customHeight="1">
      <c r="C106" s="1"/>
      <c r="D106" s="1"/>
      <c r="E106" s="1"/>
      <c r="F106" s="1"/>
      <c r="G106" s="1"/>
      <c r="H106" s="1"/>
      <c r="I106" s="1"/>
      <c r="J106" s="1"/>
      <c r="K106" s="1"/>
      <c r="L106" s="1"/>
      <c r="M106" s="1"/>
      <c r="N106" s="1"/>
      <c r="O106" s="1"/>
      <c r="P106" s="1"/>
      <c r="Q106" s="1"/>
      <c r="R106" s="3"/>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spans="3:66" s="2" customFormat="1" ht="14.25" hidden="1" customHeight="1">
      <c r="C107" s="1"/>
      <c r="D107" s="1"/>
      <c r="E107" s="1"/>
      <c r="F107" s="1"/>
      <c r="G107" s="1"/>
      <c r="H107" s="1"/>
      <c r="I107" s="1"/>
      <c r="J107" s="1"/>
      <c r="K107" s="1"/>
      <c r="L107" s="1"/>
      <c r="M107" s="1"/>
      <c r="N107" s="1"/>
      <c r="O107" s="1"/>
      <c r="P107" s="1"/>
      <c r="Q107" s="1"/>
      <c r="R107" s="3"/>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spans="3:66" s="2" customFormat="1" ht="14.25" hidden="1" customHeight="1">
      <c r="C108" s="1"/>
      <c r="D108" s="1"/>
      <c r="E108" s="1"/>
      <c r="F108" s="1"/>
      <c r="G108" s="1"/>
      <c r="H108" s="1"/>
      <c r="I108" s="1"/>
      <c r="J108" s="1"/>
      <c r="K108" s="1"/>
      <c r="L108" s="1"/>
      <c r="M108" s="1"/>
      <c r="N108" s="1"/>
      <c r="O108" s="1"/>
      <c r="P108" s="1"/>
      <c r="Q108" s="1"/>
      <c r="R108" s="3"/>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spans="3:66" s="2" customFormat="1" ht="14.25" hidden="1" customHeight="1">
      <c r="C109" s="1"/>
      <c r="D109" s="1"/>
      <c r="E109" s="1"/>
      <c r="F109" s="1"/>
      <c r="G109" s="1"/>
      <c r="H109" s="1"/>
      <c r="I109" s="1"/>
      <c r="J109" s="1"/>
      <c r="K109" s="1"/>
      <c r="L109" s="1"/>
      <c r="M109" s="1"/>
      <c r="N109" s="1"/>
      <c r="O109" s="1"/>
      <c r="P109" s="1"/>
      <c r="Q109" s="1"/>
      <c r="R109" s="3"/>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spans="3:66" s="2" customFormat="1" ht="14.25" hidden="1" customHeight="1">
      <c r="C110" s="1"/>
      <c r="D110" s="1"/>
      <c r="E110" s="1"/>
      <c r="F110" s="1"/>
      <c r="G110" s="1"/>
      <c r="H110" s="1"/>
      <c r="I110" s="1"/>
      <c r="J110" s="1"/>
      <c r="K110" s="1"/>
      <c r="L110" s="1"/>
      <c r="M110" s="1"/>
      <c r="N110" s="1"/>
      <c r="O110" s="1"/>
      <c r="P110" s="1"/>
      <c r="Q110" s="1"/>
      <c r="R110" s="3"/>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spans="3:66" s="2" customFormat="1" ht="14.25" hidden="1" customHeight="1">
      <c r="C111" s="1"/>
      <c r="D111" s="1"/>
      <c r="E111" s="1"/>
      <c r="F111" s="1"/>
      <c r="G111" s="1"/>
      <c r="H111" s="1"/>
      <c r="I111" s="1"/>
      <c r="J111" s="1"/>
      <c r="K111" s="1"/>
      <c r="L111" s="1"/>
      <c r="M111" s="1"/>
      <c r="N111" s="1"/>
      <c r="O111" s="1"/>
      <c r="P111" s="1"/>
      <c r="Q111" s="1"/>
      <c r="R111" s="3"/>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spans="3:66" s="2" customFormat="1" ht="14.25" hidden="1" customHeight="1">
      <c r="C112" s="1"/>
      <c r="D112" s="1"/>
      <c r="E112" s="1"/>
      <c r="F112" s="1"/>
      <c r="G112" s="1"/>
      <c r="H112" s="1"/>
      <c r="I112" s="1"/>
      <c r="J112" s="1"/>
      <c r="K112" s="1"/>
      <c r="L112" s="1"/>
      <c r="M112" s="1"/>
      <c r="N112" s="1"/>
      <c r="O112" s="1"/>
      <c r="P112" s="1"/>
      <c r="Q112" s="1"/>
      <c r="R112" s="3"/>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spans="3:66" s="2" customFormat="1" ht="14.25" hidden="1" customHeight="1">
      <c r="C113" s="1"/>
      <c r="D113" s="1"/>
      <c r="E113" s="1"/>
      <c r="F113" s="1"/>
      <c r="G113" s="1"/>
      <c r="H113" s="1"/>
      <c r="I113" s="1"/>
      <c r="J113" s="1"/>
      <c r="K113" s="1"/>
      <c r="L113" s="1"/>
      <c r="M113" s="1"/>
      <c r="N113" s="1"/>
      <c r="O113" s="1"/>
      <c r="P113" s="1"/>
      <c r="Q113" s="1"/>
      <c r="R113" s="3"/>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spans="3:66" s="2" customFormat="1" ht="14.25" hidden="1" customHeight="1">
      <c r="C114" s="1"/>
      <c r="D114" s="1"/>
      <c r="E114" s="1"/>
      <c r="F114" s="1"/>
      <c r="G114" s="1"/>
      <c r="H114" s="1"/>
      <c r="I114" s="1"/>
      <c r="J114" s="1"/>
      <c r="K114" s="1"/>
      <c r="L114" s="1"/>
      <c r="M114" s="1"/>
      <c r="N114" s="1"/>
      <c r="O114" s="1"/>
      <c r="P114" s="1"/>
      <c r="Q114" s="1"/>
      <c r="R114" s="3"/>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spans="3:66" s="2" customFormat="1" ht="14.25" hidden="1" customHeight="1">
      <c r="C115" s="1"/>
      <c r="D115" s="1"/>
      <c r="E115" s="1"/>
      <c r="F115" s="1"/>
      <c r="G115" s="1"/>
      <c r="H115" s="1"/>
      <c r="I115" s="1"/>
      <c r="J115" s="1"/>
      <c r="K115" s="1"/>
      <c r="L115" s="1"/>
      <c r="M115" s="1"/>
      <c r="N115" s="1"/>
      <c r="O115" s="1"/>
      <c r="P115" s="1"/>
      <c r="Q115" s="1"/>
      <c r="R115" s="3"/>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spans="3:66" s="2" customFormat="1" ht="14.25" hidden="1" customHeight="1">
      <c r="C116" s="1"/>
      <c r="D116" s="1"/>
      <c r="E116" s="1"/>
      <c r="F116" s="1"/>
      <c r="G116" s="1"/>
      <c r="H116" s="1"/>
      <c r="I116" s="1"/>
      <c r="J116" s="1"/>
      <c r="K116" s="1"/>
      <c r="L116" s="1"/>
      <c r="M116" s="1"/>
      <c r="N116" s="1"/>
      <c r="O116" s="1"/>
      <c r="P116" s="1"/>
      <c r="Q116" s="1"/>
      <c r="R116" s="3"/>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spans="3:66" s="2" customFormat="1" ht="14.25" hidden="1" customHeight="1">
      <c r="C117" s="1"/>
      <c r="D117" s="1"/>
      <c r="E117" s="1"/>
      <c r="F117" s="1"/>
      <c r="G117" s="1"/>
      <c r="H117" s="1"/>
      <c r="I117" s="1"/>
      <c r="J117" s="1"/>
      <c r="K117" s="1"/>
      <c r="L117" s="1"/>
      <c r="M117" s="1"/>
      <c r="N117" s="1"/>
      <c r="O117" s="1"/>
      <c r="P117" s="1"/>
      <c r="Q117" s="1"/>
      <c r="R117" s="3"/>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spans="3:66" s="2" customFormat="1" ht="14.25" hidden="1" customHeight="1">
      <c r="C118" s="1"/>
      <c r="D118" s="1"/>
      <c r="E118" s="1"/>
      <c r="F118" s="1"/>
      <c r="G118" s="1"/>
      <c r="H118" s="1"/>
      <c r="I118" s="1"/>
      <c r="J118" s="1"/>
      <c r="K118" s="1"/>
      <c r="L118" s="1"/>
      <c r="M118" s="1"/>
      <c r="N118" s="1"/>
      <c r="O118" s="1"/>
      <c r="P118" s="1"/>
      <c r="Q118" s="1"/>
      <c r="R118" s="3"/>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spans="3:66" s="2" customFormat="1" ht="14.25" hidden="1" customHeight="1">
      <c r="C119" s="1"/>
      <c r="D119" s="1"/>
      <c r="E119" s="1"/>
      <c r="F119" s="1"/>
      <c r="G119" s="1"/>
      <c r="H119" s="1"/>
      <c r="I119" s="1"/>
      <c r="J119" s="1"/>
      <c r="K119" s="1"/>
      <c r="L119" s="1"/>
      <c r="M119" s="1"/>
      <c r="N119" s="1"/>
      <c r="O119" s="1"/>
      <c r="P119" s="1"/>
      <c r="Q119" s="1"/>
      <c r="R119" s="3"/>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spans="3:66" s="2" customFormat="1" ht="14.25" hidden="1" customHeight="1">
      <c r="C120" s="1"/>
      <c r="D120" s="1"/>
      <c r="E120" s="1"/>
      <c r="F120" s="1"/>
      <c r="G120" s="1"/>
      <c r="H120" s="1"/>
      <c r="I120" s="1"/>
      <c r="J120" s="1"/>
      <c r="K120" s="1"/>
      <c r="L120" s="1"/>
      <c r="M120" s="1"/>
      <c r="N120" s="1"/>
      <c r="O120" s="1"/>
      <c r="P120" s="1"/>
      <c r="Q120" s="1"/>
      <c r="R120" s="3"/>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spans="3:66" s="2" customFormat="1" ht="14.25" hidden="1" customHeight="1">
      <c r="C121" s="1"/>
      <c r="D121" s="1"/>
      <c r="E121" s="1"/>
      <c r="F121" s="1"/>
      <c r="G121" s="1"/>
      <c r="H121" s="1"/>
      <c r="I121" s="1"/>
      <c r="J121" s="1"/>
      <c r="K121" s="1"/>
      <c r="L121" s="1"/>
      <c r="M121" s="1"/>
      <c r="N121" s="1"/>
      <c r="O121" s="1"/>
      <c r="P121" s="1"/>
      <c r="Q121" s="1"/>
      <c r="R121" s="3"/>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spans="3:66" s="2" customFormat="1" ht="14.25" hidden="1" customHeight="1">
      <c r="C122" s="1"/>
      <c r="D122" s="1"/>
      <c r="E122" s="1"/>
      <c r="F122" s="1"/>
      <c r="G122" s="1"/>
      <c r="H122" s="1"/>
      <c r="I122" s="1"/>
      <c r="J122" s="1"/>
      <c r="K122" s="1"/>
      <c r="L122" s="1"/>
      <c r="M122" s="1"/>
      <c r="N122" s="1"/>
      <c r="O122" s="1"/>
      <c r="P122" s="1"/>
      <c r="Q122" s="1"/>
      <c r="R122" s="3"/>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spans="3:66" s="2" customFormat="1" ht="14.25" hidden="1" customHeight="1">
      <c r="C123" s="1"/>
      <c r="D123" s="1"/>
      <c r="E123" s="1"/>
      <c r="F123" s="1"/>
      <c r="G123" s="1"/>
      <c r="H123" s="1"/>
      <c r="I123" s="1"/>
      <c r="J123" s="1"/>
      <c r="K123" s="1"/>
      <c r="L123" s="1"/>
      <c r="M123" s="1"/>
      <c r="N123" s="1"/>
      <c r="O123" s="1"/>
      <c r="P123" s="1"/>
      <c r="Q123" s="1"/>
      <c r="R123" s="3"/>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spans="3:66" s="2" customFormat="1" ht="14.25" hidden="1" customHeight="1">
      <c r="C124" s="1"/>
      <c r="D124" s="1"/>
      <c r="E124" s="1"/>
      <c r="F124" s="1"/>
      <c r="G124" s="1"/>
      <c r="H124" s="1"/>
      <c r="I124" s="1"/>
      <c r="J124" s="1"/>
      <c r="K124" s="1"/>
      <c r="L124" s="1"/>
      <c r="M124" s="1"/>
      <c r="N124" s="1"/>
      <c r="O124" s="1"/>
      <c r="P124" s="1"/>
      <c r="Q124" s="1"/>
      <c r="R124" s="3"/>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spans="3:66" s="2" customFormat="1" ht="14.25" hidden="1" customHeight="1">
      <c r="C125" s="1"/>
      <c r="D125" s="1"/>
      <c r="E125" s="1"/>
      <c r="F125" s="1"/>
      <c r="G125" s="1"/>
      <c r="H125" s="1"/>
      <c r="I125" s="1"/>
      <c r="J125" s="1"/>
      <c r="K125" s="1"/>
      <c r="L125" s="1"/>
      <c r="M125" s="1"/>
      <c r="N125" s="1"/>
      <c r="O125" s="1"/>
      <c r="P125" s="1"/>
      <c r="Q125" s="1"/>
      <c r="R125" s="3"/>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spans="3:66" s="2" customFormat="1" ht="14.25" hidden="1" customHeight="1">
      <c r="C126" s="1"/>
      <c r="D126" s="1"/>
      <c r="E126" s="1"/>
      <c r="F126" s="1"/>
      <c r="G126" s="1"/>
      <c r="H126" s="1"/>
      <c r="I126" s="1"/>
      <c r="J126" s="1"/>
      <c r="K126" s="1"/>
      <c r="L126" s="1"/>
      <c r="M126" s="1"/>
      <c r="N126" s="1"/>
      <c r="O126" s="1"/>
      <c r="P126" s="1"/>
      <c r="Q126" s="1"/>
      <c r="R126" s="3"/>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spans="3:66" s="2" customFormat="1" ht="14.25" hidden="1" customHeight="1">
      <c r="C127" s="1"/>
      <c r="D127" s="1"/>
      <c r="E127" s="1"/>
      <c r="F127" s="1"/>
      <c r="G127" s="1"/>
      <c r="H127" s="1"/>
      <c r="I127" s="1"/>
      <c r="J127" s="1"/>
      <c r="K127" s="1"/>
      <c r="L127" s="1"/>
      <c r="M127" s="1"/>
      <c r="N127" s="1"/>
      <c r="O127" s="1"/>
      <c r="P127" s="1"/>
      <c r="Q127" s="1"/>
      <c r="R127" s="3"/>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spans="3:66" s="2" customFormat="1" ht="14.25" hidden="1" customHeight="1">
      <c r="C128" s="1"/>
      <c r="D128" s="1"/>
      <c r="E128" s="1"/>
      <c r="F128" s="1"/>
      <c r="G128" s="1"/>
      <c r="H128" s="1"/>
      <c r="I128" s="1"/>
      <c r="J128" s="1"/>
      <c r="K128" s="1"/>
      <c r="L128" s="1"/>
      <c r="M128" s="1"/>
      <c r="N128" s="1"/>
      <c r="O128" s="1"/>
      <c r="P128" s="1"/>
      <c r="Q128" s="1"/>
      <c r="R128" s="3"/>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spans="3:66" s="2" customFormat="1" ht="14.25" hidden="1" customHeight="1">
      <c r="C129" s="1"/>
      <c r="D129" s="1"/>
      <c r="E129" s="1"/>
      <c r="F129" s="1"/>
      <c r="G129" s="1"/>
      <c r="H129" s="1"/>
      <c r="I129" s="1"/>
      <c r="J129" s="1"/>
      <c r="K129" s="1"/>
      <c r="L129" s="1"/>
      <c r="M129" s="1"/>
      <c r="N129" s="1"/>
      <c r="O129" s="1"/>
      <c r="P129" s="1"/>
      <c r="Q129" s="1"/>
      <c r="R129" s="3"/>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spans="3:66" s="2" customFormat="1" ht="14.25" hidden="1" customHeight="1">
      <c r="C130" s="1"/>
      <c r="D130" s="1"/>
      <c r="E130" s="1"/>
      <c r="F130" s="1"/>
      <c r="G130" s="1"/>
      <c r="H130" s="1"/>
      <c r="I130" s="1"/>
      <c r="J130" s="1"/>
      <c r="K130" s="1"/>
      <c r="L130" s="1"/>
      <c r="M130" s="1"/>
      <c r="N130" s="1"/>
      <c r="O130" s="1"/>
      <c r="P130" s="1"/>
      <c r="Q130" s="1"/>
      <c r="R130" s="3"/>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spans="3:66" s="2" customFormat="1" ht="14.25" hidden="1" customHeight="1">
      <c r="C131" s="1"/>
      <c r="D131" s="1"/>
      <c r="E131" s="1"/>
      <c r="F131" s="1"/>
      <c r="G131" s="1"/>
      <c r="H131" s="1"/>
      <c r="I131" s="1"/>
      <c r="J131" s="1"/>
      <c r="K131" s="1"/>
      <c r="L131" s="1"/>
      <c r="M131" s="1"/>
      <c r="N131" s="1"/>
      <c r="O131" s="1"/>
      <c r="P131" s="1"/>
      <c r="Q131" s="1"/>
      <c r="R131" s="3"/>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spans="3:66" s="2" customFormat="1" ht="14.25" hidden="1" customHeight="1">
      <c r="C132" s="1"/>
      <c r="D132" s="1"/>
      <c r="E132" s="1"/>
      <c r="F132" s="1"/>
      <c r="G132" s="1"/>
      <c r="H132" s="1"/>
      <c r="I132" s="1"/>
      <c r="J132" s="1"/>
      <c r="K132" s="1"/>
      <c r="L132" s="1"/>
      <c r="M132" s="1"/>
      <c r="N132" s="1"/>
      <c r="O132" s="1"/>
      <c r="P132" s="1"/>
      <c r="Q132" s="1"/>
      <c r="R132" s="3"/>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spans="3:66" s="2" customFormat="1" ht="14.25" hidden="1" customHeight="1">
      <c r="C133" s="1"/>
      <c r="D133" s="1"/>
      <c r="E133" s="1"/>
      <c r="F133" s="1"/>
      <c r="G133" s="1"/>
      <c r="H133" s="1"/>
      <c r="I133" s="1"/>
      <c r="J133" s="1"/>
      <c r="K133" s="1"/>
      <c r="L133" s="1"/>
      <c r="M133" s="1"/>
      <c r="N133" s="1"/>
      <c r="O133" s="1"/>
      <c r="P133" s="1"/>
      <c r="Q133" s="1"/>
      <c r="R133" s="3"/>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spans="3:66" s="2" customFormat="1" ht="14.25" hidden="1" customHeight="1">
      <c r="C134" s="1"/>
      <c r="D134" s="1"/>
      <c r="E134" s="1"/>
      <c r="F134" s="1"/>
      <c r="G134" s="1"/>
      <c r="H134" s="1"/>
      <c r="I134" s="1"/>
      <c r="J134" s="1"/>
      <c r="K134" s="1"/>
      <c r="L134" s="1"/>
      <c r="M134" s="1"/>
      <c r="N134" s="1"/>
      <c r="O134" s="1"/>
      <c r="P134" s="1"/>
      <c r="Q134" s="1"/>
      <c r="R134" s="3"/>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spans="3:66" s="2" customFormat="1" ht="14.25" hidden="1" customHeight="1">
      <c r="C135" s="1"/>
      <c r="D135" s="1"/>
      <c r="E135" s="1"/>
      <c r="F135" s="1"/>
      <c r="G135" s="1"/>
      <c r="H135" s="1"/>
      <c r="I135" s="1"/>
      <c r="J135" s="1"/>
      <c r="K135" s="1"/>
      <c r="L135" s="1"/>
      <c r="M135" s="1"/>
      <c r="N135" s="1"/>
      <c r="O135" s="1"/>
      <c r="P135" s="1"/>
      <c r="Q135" s="1"/>
      <c r="R135" s="3"/>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spans="3:66" s="2" customFormat="1" ht="14.25" hidden="1" customHeight="1">
      <c r="C136" s="1"/>
      <c r="D136" s="1"/>
      <c r="E136" s="1"/>
      <c r="F136" s="1"/>
      <c r="G136" s="1"/>
      <c r="H136" s="1"/>
      <c r="I136" s="1"/>
      <c r="J136" s="1"/>
      <c r="K136" s="1"/>
      <c r="L136" s="1"/>
      <c r="M136" s="1"/>
      <c r="N136" s="1"/>
      <c r="O136" s="1"/>
      <c r="P136" s="1"/>
      <c r="Q136" s="1"/>
      <c r="R136" s="3"/>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spans="3:66" s="2" customFormat="1" ht="14.25" hidden="1" customHeight="1">
      <c r="C137" s="1"/>
      <c r="D137" s="1"/>
      <c r="E137" s="1"/>
      <c r="F137" s="1"/>
      <c r="G137" s="1"/>
      <c r="H137" s="1"/>
      <c r="I137" s="1"/>
      <c r="J137" s="1"/>
      <c r="K137" s="1"/>
      <c r="L137" s="1"/>
      <c r="M137" s="1"/>
      <c r="N137" s="1"/>
      <c r="O137" s="1"/>
      <c r="P137" s="1"/>
      <c r="Q137" s="1"/>
      <c r="R137" s="3"/>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spans="3:66" s="2" customFormat="1" ht="14.25" hidden="1" customHeight="1">
      <c r="C138" s="1"/>
      <c r="D138" s="1"/>
      <c r="E138" s="1"/>
      <c r="F138" s="1"/>
      <c r="G138" s="1"/>
      <c r="H138" s="1"/>
      <c r="I138" s="1"/>
      <c r="J138" s="1"/>
      <c r="K138" s="1"/>
      <c r="L138" s="1"/>
      <c r="M138" s="1"/>
      <c r="N138" s="1"/>
      <c r="O138" s="1"/>
      <c r="P138" s="1"/>
      <c r="Q138" s="1"/>
      <c r="R138" s="3"/>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spans="3:66" s="2" customFormat="1" ht="14.25" hidden="1" customHeight="1">
      <c r="C139" s="1"/>
      <c r="D139" s="1"/>
      <c r="E139" s="1"/>
      <c r="F139" s="1"/>
      <c r="G139" s="1"/>
      <c r="H139" s="1"/>
      <c r="I139" s="1"/>
      <c r="J139" s="1"/>
      <c r="K139" s="1"/>
      <c r="L139" s="1"/>
      <c r="M139" s="1"/>
      <c r="N139" s="1"/>
      <c r="O139" s="1"/>
      <c r="P139" s="1"/>
      <c r="Q139" s="1"/>
      <c r="R139" s="3"/>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spans="3:66" s="2" customFormat="1" ht="14.25" hidden="1" customHeight="1">
      <c r="C140" s="1"/>
      <c r="D140" s="1"/>
      <c r="E140" s="1"/>
      <c r="F140" s="1"/>
      <c r="G140" s="1"/>
      <c r="H140" s="1"/>
      <c r="I140" s="1"/>
      <c r="J140" s="1"/>
      <c r="K140" s="1"/>
      <c r="L140" s="1"/>
      <c r="M140" s="1"/>
      <c r="N140" s="1"/>
      <c r="O140" s="1"/>
      <c r="P140" s="1"/>
      <c r="Q140" s="1"/>
      <c r="R140" s="3"/>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spans="3:66" s="2" customFormat="1" ht="14.25" hidden="1" customHeight="1">
      <c r="C141" s="1"/>
      <c r="D141" s="1"/>
      <c r="E141" s="1"/>
      <c r="F141" s="1"/>
      <c r="G141" s="1"/>
      <c r="H141" s="1"/>
      <c r="I141" s="1"/>
      <c r="J141" s="1"/>
      <c r="K141" s="1"/>
      <c r="L141" s="1"/>
      <c r="M141" s="1"/>
      <c r="N141" s="1"/>
      <c r="O141" s="1"/>
      <c r="P141" s="1"/>
      <c r="Q141" s="1"/>
      <c r="R141" s="3"/>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spans="3:66" s="2" customFormat="1" ht="14.25" hidden="1" customHeight="1">
      <c r="C142" s="1"/>
      <c r="D142" s="1"/>
      <c r="E142" s="1"/>
      <c r="F142" s="1"/>
      <c r="G142" s="1"/>
      <c r="H142" s="1"/>
      <c r="I142" s="1"/>
      <c r="J142" s="1"/>
      <c r="K142" s="1"/>
      <c r="L142" s="1"/>
      <c r="M142" s="1"/>
      <c r="N142" s="1"/>
      <c r="O142" s="1"/>
      <c r="P142" s="1"/>
      <c r="Q142" s="1"/>
      <c r="R142" s="3"/>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spans="3:66" s="2" customFormat="1" ht="14.25" hidden="1" customHeight="1">
      <c r="C143" s="1"/>
      <c r="D143" s="1"/>
      <c r="E143" s="1"/>
      <c r="F143" s="1"/>
      <c r="G143" s="1"/>
      <c r="H143" s="1"/>
      <c r="I143" s="1"/>
      <c r="J143" s="1"/>
      <c r="K143" s="1"/>
      <c r="L143" s="1"/>
      <c r="M143" s="1"/>
      <c r="N143" s="1"/>
      <c r="O143" s="1"/>
      <c r="P143" s="1"/>
      <c r="Q143" s="1"/>
      <c r="R143" s="3"/>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spans="3:66" s="2" customFormat="1" ht="14.25" hidden="1" customHeight="1">
      <c r="C144" s="1"/>
      <c r="D144" s="1"/>
      <c r="E144" s="1"/>
      <c r="F144" s="1"/>
      <c r="G144" s="1"/>
      <c r="H144" s="1"/>
      <c r="I144" s="1"/>
      <c r="J144" s="1"/>
      <c r="K144" s="1"/>
      <c r="L144" s="1"/>
      <c r="M144" s="1"/>
      <c r="N144" s="1"/>
      <c r="O144" s="1"/>
      <c r="P144" s="1"/>
      <c r="Q144" s="1"/>
      <c r="R144" s="3"/>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spans="3:66" s="2" customFormat="1" ht="14.25" hidden="1" customHeight="1">
      <c r="C145" s="1"/>
      <c r="D145" s="1"/>
      <c r="E145" s="1"/>
      <c r="F145" s="1"/>
      <c r="G145" s="1"/>
      <c r="H145" s="1"/>
      <c r="I145" s="1"/>
      <c r="J145" s="1"/>
      <c r="K145" s="1"/>
      <c r="L145" s="1"/>
      <c r="M145" s="1"/>
      <c r="N145" s="1"/>
      <c r="O145" s="1"/>
      <c r="P145" s="1"/>
      <c r="Q145" s="1"/>
      <c r="R145" s="3"/>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spans="3:66" s="2" customFormat="1" ht="14.25" hidden="1" customHeight="1">
      <c r="C146" s="1"/>
      <c r="D146" s="1"/>
      <c r="E146" s="1"/>
      <c r="F146" s="1"/>
      <c r="G146" s="1"/>
      <c r="H146" s="1"/>
      <c r="I146" s="1"/>
      <c r="J146" s="1"/>
      <c r="K146" s="1"/>
      <c r="L146" s="1"/>
      <c r="M146" s="1"/>
      <c r="N146" s="1"/>
      <c r="O146" s="1"/>
      <c r="P146" s="1"/>
      <c r="Q146" s="1"/>
      <c r="R146" s="3"/>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spans="3:66" s="2" customFormat="1" ht="14.25" hidden="1" customHeight="1">
      <c r="C147" s="1"/>
      <c r="D147" s="1"/>
      <c r="E147" s="1"/>
      <c r="F147" s="1"/>
      <c r="G147" s="1"/>
      <c r="H147" s="1"/>
      <c r="I147" s="1"/>
      <c r="J147" s="1"/>
      <c r="K147" s="1"/>
      <c r="L147" s="1"/>
      <c r="M147" s="1"/>
      <c r="N147" s="1"/>
      <c r="O147" s="1"/>
      <c r="P147" s="1"/>
      <c r="Q147" s="1"/>
      <c r="R147" s="3"/>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spans="3:66" s="2" customFormat="1" ht="14.25" hidden="1" customHeight="1">
      <c r="C148" s="1"/>
      <c r="D148" s="1"/>
      <c r="E148" s="1"/>
      <c r="F148" s="1"/>
      <c r="G148" s="1"/>
      <c r="H148" s="1"/>
      <c r="I148" s="1"/>
      <c r="J148" s="1"/>
      <c r="K148" s="1"/>
      <c r="L148" s="1"/>
      <c r="M148" s="1"/>
      <c r="N148" s="1"/>
      <c r="O148" s="1"/>
      <c r="P148" s="1"/>
      <c r="Q148" s="1"/>
      <c r="R148" s="3"/>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spans="3:66" s="2" customFormat="1" ht="14.25" hidden="1" customHeight="1">
      <c r="C149" s="1"/>
      <c r="D149" s="1"/>
      <c r="E149" s="1"/>
      <c r="F149" s="1"/>
      <c r="G149" s="1"/>
      <c r="H149" s="1"/>
      <c r="I149" s="1"/>
      <c r="J149" s="1"/>
      <c r="K149" s="1"/>
      <c r="L149" s="1"/>
      <c r="M149" s="1"/>
      <c r="N149" s="1"/>
      <c r="O149" s="1"/>
      <c r="P149" s="1"/>
      <c r="Q149" s="1"/>
      <c r="R149" s="3"/>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spans="3:66" s="2" customFormat="1" ht="14.25" hidden="1" customHeight="1">
      <c r="C150" s="1"/>
      <c r="D150" s="1"/>
      <c r="E150" s="1"/>
      <c r="F150" s="1"/>
      <c r="G150" s="1"/>
      <c r="H150" s="1"/>
      <c r="I150" s="1"/>
      <c r="J150" s="1"/>
      <c r="K150" s="1"/>
      <c r="L150" s="1"/>
      <c r="M150" s="1"/>
      <c r="N150" s="1"/>
      <c r="O150" s="1"/>
      <c r="P150" s="1"/>
      <c r="Q150" s="1"/>
      <c r="R150" s="3"/>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spans="3:66" s="2" customFormat="1" ht="14.25" hidden="1" customHeight="1">
      <c r="C151" s="1"/>
      <c r="D151" s="1"/>
      <c r="E151" s="1"/>
      <c r="F151" s="1"/>
      <c r="G151" s="1"/>
      <c r="H151" s="1"/>
      <c r="I151" s="1"/>
      <c r="J151" s="1"/>
      <c r="K151" s="1"/>
      <c r="L151" s="1"/>
      <c r="M151" s="1"/>
      <c r="N151" s="1"/>
      <c r="O151" s="1"/>
      <c r="P151" s="1"/>
      <c r="Q151" s="1"/>
      <c r="R151" s="3"/>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spans="3:66" s="2" customFormat="1" ht="14.25" hidden="1" customHeight="1">
      <c r="C152" s="1"/>
      <c r="D152" s="1"/>
      <c r="E152" s="1"/>
      <c r="F152" s="1"/>
      <c r="G152" s="1"/>
      <c r="H152" s="1"/>
      <c r="I152" s="1"/>
      <c r="J152" s="1"/>
      <c r="K152" s="1"/>
      <c r="L152" s="1"/>
      <c r="M152" s="1"/>
      <c r="N152" s="1"/>
      <c r="O152" s="1"/>
      <c r="P152" s="1"/>
      <c r="Q152" s="1"/>
      <c r="R152" s="3"/>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spans="3:66" s="2" customFormat="1" ht="14.25" hidden="1" customHeight="1">
      <c r="C153" s="1"/>
      <c r="D153" s="1"/>
      <c r="E153" s="1"/>
      <c r="F153" s="1"/>
      <c r="G153" s="1"/>
      <c r="H153" s="1"/>
      <c r="I153" s="1"/>
      <c r="J153" s="1"/>
      <c r="K153" s="1"/>
      <c r="L153" s="1"/>
      <c r="M153" s="1"/>
      <c r="N153" s="1"/>
      <c r="O153" s="1"/>
      <c r="P153" s="1"/>
      <c r="Q153" s="1"/>
      <c r="R153" s="3"/>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spans="3:66" s="2" customFormat="1" ht="14.25" hidden="1" customHeight="1">
      <c r="C154" s="1"/>
      <c r="D154" s="1"/>
      <c r="E154" s="1"/>
      <c r="F154" s="1"/>
      <c r="G154" s="1"/>
      <c r="H154" s="1"/>
      <c r="I154" s="1"/>
      <c r="J154" s="1"/>
      <c r="K154" s="1"/>
      <c r="L154" s="1"/>
      <c r="M154" s="1"/>
      <c r="N154" s="1"/>
      <c r="O154" s="1"/>
      <c r="P154" s="1"/>
      <c r="Q154" s="1"/>
      <c r="R154" s="3"/>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spans="3:66" s="2" customFormat="1" ht="14.25" hidden="1" customHeight="1">
      <c r="C155" s="1"/>
      <c r="D155" s="1"/>
      <c r="E155" s="1"/>
      <c r="F155" s="1"/>
      <c r="G155" s="1"/>
      <c r="H155" s="1"/>
      <c r="I155" s="1"/>
      <c r="J155" s="1"/>
      <c r="K155" s="1"/>
      <c r="L155" s="1"/>
      <c r="M155" s="1"/>
      <c r="N155" s="1"/>
      <c r="O155" s="1"/>
      <c r="P155" s="1"/>
      <c r="Q155" s="1"/>
      <c r="R155" s="3"/>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spans="3:66" s="2" customFormat="1" ht="14.25" hidden="1" customHeight="1">
      <c r="C156" s="1"/>
      <c r="D156" s="1"/>
      <c r="E156" s="1"/>
      <c r="F156" s="1"/>
      <c r="G156" s="1"/>
      <c r="H156" s="1"/>
      <c r="I156" s="1"/>
      <c r="J156" s="1"/>
      <c r="K156" s="1"/>
      <c r="L156" s="1"/>
      <c r="M156" s="1"/>
      <c r="N156" s="1"/>
      <c r="O156" s="1"/>
      <c r="P156" s="1"/>
      <c r="Q156" s="1"/>
      <c r="R156" s="3"/>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spans="3:66" s="2" customFormat="1" ht="14.25" hidden="1" customHeight="1">
      <c r="C157" s="1"/>
      <c r="D157" s="1"/>
      <c r="E157" s="1"/>
      <c r="F157" s="1"/>
      <c r="G157" s="1"/>
      <c r="H157" s="1"/>
      <c r="I157" s="1"/>
      <c r="J157" s="1"/>
      <c r="K157" s="1"/>
      <c r="L157" s="1"/>
      <c r="M157" s="1"/>
      <c r="N157" s="1"/>
      <c r="O157" s="1"/>
      <c r="P157" s="1"/>
      <c r="Q157" s="1"/>
      <c r="R157" s="3"/>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spans="3:66" s="2" customFormat="1" ht="14.25" hidden="1" customHeight="1">
      <c r="C158" s="1"/>
      <c r="D158" s="1"/>
      <c r="E158" s="1"/>
      <c r="F158" s="1"/>
      <c r="G158" s="1"/>
      <c r="H158" s="1"/>
      <c r="I158" s="1"/>
      <c r="J158" s="1"/>
      <c r="K158" s="1"/>
      <c r="L158" s="1"/>
      <c r="M158" s="1"/>
      <c r="N158" s="1"/>
      <c r="O158" s="1"/>
      <c r="P158" s="1"/>
      <c r="Q158" s="1"/>
      <c r="R158" s="3"/>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spans="3:66" s="2" customFormat="1" ht="14.25" hidden="1" customHeight="1">
      <c r="C159" s="1"/>
      <c r="D159" s="1"/>
      <c r="E159" s="1"/>
      <c r="F159" s="1"/>
      <c r="G159" s="1"/>
      <c r="H159" s="1"/>
      <c r="I159" s="1"/>
      <c r="J159" s="1"/>
      <c r="K159" s="1"/>
      <c r="L159" s="1"/>
      <c r="M159" s="1"/>
      <c r="N159" s="1"/>
      <c r="O159" s="1"/>
      <c r="P159" s="1"/>
      <c r="Q159" s="1"/>
      <c r="R159" s="3"/>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spans="3:66" s="2" customFormat="1" ht="14.25" hidden="1" customHeight="1">
      <c r="C160" s="1"/>
      <c r="D160" s="1"/>
      <c r="E160" s="1"/>
      <c r="F160" s="1"/>
      <c r="G160" s="1"/>
      <c r="H160" s="1"/>
      <c r="I160" s="1"/>
      <c r="J160" s="1"/>
      <c r="K160" s="1"/>
      <c r="L160" s="1"/>
      <c r="M160" s="1"/>
      <c r="N160" s="1"/>
      <c r="O160" s="1"/>
      <c r="P160" s="1"/>
      <c r="Q160" s="1"/>
      <c r="R160" s="3"/>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spans="3:66" s="2" customFormat="1" ht="14.25" hidden="1" customHeight="1">
      <c r="C161" s="1"/>
      <c r="D161" s="1"/>
      <c r="E161" s="1"/>
      <c r="F161" s="1"/>
      <c r="G161" s="1"/>
      <c r="H161" s="1"/>
      <c r="I161" s="1"/>
      <c r="J161" s="1"/>
      <c r="K161" s="1"/>
      <c r="L161" s="1"/>
      <c r="M161" s="1"/>
      <c r="N161" s="1"/>
      <c r="O161" s="1"/>
      <c r="P161" s="1"/>
      <c r="Q161" s="1"/>
      <c r="R161" s="3"/>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spans="3:66" s="2" customFormat="1" ht="14.25" hidden="1" customHeight="1">
      <c r="C162" s="1"/>
      <c r="D162" s="1"/>
      <c r="E162" s="1"/>
      <c r="F162" s="1"/>
      <c r="G162" s="1"/>
      <c r="H162" s="1"/>
      <c r="I162" s="1"/>
      <c r="J162" s="1"/>
      <c r="K162" s="1"/>
      <c r="L162" s="1"/>
      <c r="M162" s="1"/>
      <c r="N162" s="1"/>
      <c r="O162" s="1"/>
      <c r="P162" s="1"/>
      <c r="Q162" s="1"/>
      <c r="R162" s="3"/>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spans="3:66" s="2" customFormat="1" ht="14.25" hidden="1" customHeight="1">
      <c r="C163" s="1"/>
      <c r="D163" s="1"/>
      <c r="E163" s="1"/>
      <c r="F163" s="1"/>
      <c r="G163" s="1"/>
      <c r="H163" s="1"/>
      <c r="I163" s="1"/>
      <c r="J163" s="1"/>
      <c r="K163" s="1"/>
      <c r="L163" s="1"/>
      <c r="M163" s="1"/>
      <c r="N163" s="1"/>
      <c r="O163" s="1"/>
      <c r="P163" s="1"/>
      <c r="Q163" s="1"/>
      <c r="R163" s="3"/>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spans="3:66" s="2" customFormat="1" ht="14.25" hidden="1" customHeight="1">
      <c r="C164" s="1"/>
      <c r="D164" s="1"/>
      <c r="E164" s="1"/>
      <c r="F164" s="1"/>
      <c r="G164" s="1"/>
      <c r="H164" s="1"/>
      <c r="I164" s="1"/>
      <c r="J164" s="1"/>
      <c r="K164" s="1"/>
      <c r="L164" s="1"/>
      <c r="M164" s="1"/>
      <c r="N164" s="1"/>
      <c r="O164" s="1"/>
      <c r="P164" s="1"/>
      <c r="Q164" s="1"/>
      <c r="R164" s="3"/>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spans="3:66" s="2" customFormat="1" ht="14.25" hidden="1" customHeight="1">
      <c r="C165" s="1"/>
      <c r="D165" s="1"/>
      <c r="E165" s="1"/>
      <c r="F165" s="1"/>
      <c r="G165" s="1"/>
      <c r="H165" s="1"/>
      <c r="I165" s="1"/>
      <c r="J165" s="1"/>
      <c r="K165" s="1"/>
      <c r="L165" s="1"/>
      <c r="M165" s="1"/>
      <c r="N165" s="1"/>
      <c r="O165" s="1"/>
      <c r="P165" s="1"/>
      <c r="Q165" s="1"/>
      <c r="R165" s="3"/>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spans="3:66" s="2" customFormat="1" ht="14.25" hidden="1" customHeight="1">
      <c r="C166" s="1"/>
      <c r="D166" s="1"/>
      <c r="E166" s="1"/>
      <c r="F166" s="1"/>
      <c r="G166" s="1"/>
      <c r="H166" s="1"/>
      <c r="I166" s="1"/>
      <c r="J166" s="1"/>
      <c r="K166" s="1"/>
      <c r="L166" s="1"/>
      <c r="M166" s="1"/>
      <c r="N166" s="1"/>
      <c r="O166" s="1"/>
      <c r="P166" s="1"/>
      <c r="Q166" s="1"/>
      <c r="R166" s="3"/>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spans="3:66" s="2" customFormat="1" ht="14.25" hidden="1" customHeight="1">
      <c r="C167" s="1"/>
      <c r="D167" s="1"/>
      <c r="E167" s="1"/>
      <c r="F167" s="1"/>
      <c r="G167" s="1"/>
      <c r="H167" s="1"/>
      <c r="I167" s="1"/>
      <c r="J167" s="1"/>
      <c r="K167" s="1"/>
      <c r="L167" s="1"/>
      <c r="M167" s="1"/>
      <c r="N167" s="1"/>
      <c r="O167" s="1"/>
      <c r="P167" s="1"/>
      <c r="Q167" s="1"/>
      <c r="R167" s="3"/>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spans="3:66" s="2" customFormat="1" ht="14.25" hidden="1" customHeight="1">
      <c r="C168" s="1"/>
      <c r="D168" s="1"/>
      <c r="E168" s="1"/>
      <c r="F168" s="1"/>
      <c r="G168" s="1"/>
      <c r="H168" s="1"/>
      <c r="I168" s="1"/>
      <c r="J168" s="1"/>
      <c r="K168" s="1"/>
      <c r="L168" s="1"/>
      <c r="M168" s="1"/>
      <c r="N168" s="1"/>
      <c r="O168" s="1"/>
      <c r="P168" s="1"/>
      <c r="Q168" s="1"/>
      <c r="R168" s="3"/>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spans="3:66" s="2" customFormat="1" ht="14.25" hidden="1" customHeight="1">
      <c r="C169" s="1"/>
      <c r="D169" s="1"/>
      <c r="E169" s="1"/>
      <c r="F169" s="1"/>
      <c r="G169" s="1"/>
      <c r="H169" s="1"/>
      <c r="I169" s="1"/>
      <c r="J169" s="1"/>
      <c r="K169" s="1"/>
      <c r="L169" s="1"/>
      <c r="M169" s="1"/>
      <c r="N169" s="1"/>
      <c r="O169" s="1"/>
      <c r="P169" s="1"/>
      <c r="Q169" s="1"/>
      <c r="R169" s="3"/>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spans="3:66" s="2" customFormat="1" ht="14.25" hidden="1" customHeight="1">
      <c r="C170" s="1"/>
      <c r="D170" s="1"/>
      <c r="E170" s="1"/>
      <c r="F170" s="1"/>
      <c r="G170" s="1"/>
      <c r="H170" s="1"/>
      <c r="I170" s="1"/>
      <c r="J170" s="1"/>
      <c r="K170" s="1"/>
      <c r="L170" s="1"/>
      <c r="M170" s="1"/>
      <c r="N170" s="1"/>
      <c r="O170" s="1"/>
      <c r="P170" s="1"/>
      <c r="Q170" s="1"/>
      <c r="R170" s="3"/>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spans="3:66" s="2" customFormat="1" ht="14.25" hidden="1" customHeight="1">
      <c r="C171" s="1"/>
      <c r="D171" s="1"/>
      <c r="E171" s="1"/>
      <c r="F171" s="1"/>
      <c r="G171" s="1"/>
      <c r="H171" s="1"/>
      <c r="I171" s="1"/>
      <c r="J171" s="1"/>
      <c r="K171" s="1"/>
      <c r="L171" s="1"/>
      <c r="M171" s="1"/>
      <c r="N171" s="1"/>
      <c r="O171" s="1"/>
      <c r="P171" s="1"/>
      <c r="Q171" s="1"/>
      <c r="R171" s="3"/>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spans="3:66" s="2" customFormat="1" ht="14.25" hidden="1" customHeight="1">
      <c r="C172" s="1"/>
      <c r="D172" s="1"/>
      <c r="E172" s="1"/>
      <c r="F172" s="1"/>
      <c r="G172" s="1"/>
      <c r="H172" s="1"/>
      <c r="I172" s="1"/>
      <c r="J172" s="1"/>
      <c r="K172" s="1"/>
      <c r="L172" s="1"/>
      <c r="M172" s="1"/>
      <c r="N172" s="1"/>
      <c r="O172" s="1"/>
      <c r="P172" s="1"/>
      <c r="Q172" s="1"/>
      <c r="R172" s="3"/>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spans="3:66" s="2" customFormat="1" ht="14.25" hidden="1" customHeight="1">
      <c r="C173" s="1"/>
      <c r="D173" s="1"/>
      <c r="E173" s="1"/>
      <c r="F173" s="1"/>
      <c r="G173" s="1"/>
      <c r="H173" s="1"/>
      <c r="I173" s="1"/>
      <c r="J173" s="1"/>
      <c r="K173" s="1"/>
      <c r="L173" s="1"/>
      <c r="M173" s="1"/>
      <c r="N173" s="1"/>
      <c r="O173" s="1"/>
      <c r="P173" s="1"/>
      <c r="Q173" s="1"/>
      <c r="R173" s="3"/>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spans="3:66" s="2" customFormat="1" ht="14.25" hidden="1" customHeight="1">
      <c r="C174" s="1"/>
      <c r="D174" s="1"/>
      <c r="E174" s="1"/>
      <c r="F174" s="1"/>
      <c r="G174" s="1"/>
      <c r="H174" s="1"/>
      <c r="I174" s="1"/>
      <c r="J174" s="1"/>
      <c r="K174" s="1"/>
      <c r="L174" s="1"/>
      <c r="M174" s="1"/>
      <c r="N174" s="1"/>
      <c r="O174" s="1"/>
      <c r="P174" s="1"/>
      <c r="Q174" s="1"/>
      <c r="R174" s="3"/>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spans="3:66" s="2" customFormat="1" ht="14.25" hidden="1" customHeight="1">
      <c r="C175" s="1"/>
      <c r="D175" s="1"/>
      <c r="E175" s="1"/>
      <c r="F175" s="1"/>
      <c r="G175" s="1"/>
      <c r="H175" s="1"/>
      <c r="I175" s="1"/>
      <c r="J175" s="1"/>
      <c r="K175" s="1"/>
      <c r="L175" s="1"/>
      <c r="M175" s="1"/>
      <c r="N175" s="1"/>
      <c r="O175" s="1"/>
      <c r="P175" s="1"/>
      <c r="Q175" s="1"/>
      <c r="R175" s="3"/>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spans="3:66" s="2" customFormat="1" ht="14.25" hidden="1" customHeight="1">
      <c r="C176" s="1"/>
      <c r="D176" s="1"/>
      <c r="E176" s="1"/>
      <c r="F176" s="1"/>
      <c r="G176" s="1"/>
      <c r="H176" s="1"/>
      <c r="I176" s="1"/>
      <c r="J176" s="1"/>
      <c r="K176" s="1"/>
      <c r="L176" s="1"/>
      <c r="M176" s="1"/>
      <c r="N176" s="1"/>
      <c r="O176" s="1"/>
      <c r="P176" s="1"/>
      <c r="Q176" s="1"/>
      <c r="R176" s="3"/>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spans="3:66" s="2" customFormat="1" ht="14.25" hidden="1" customHeight="1">
      <c r="C177" s="1"/>
      <c r="D177" s="1"/>
      <c r="E177" s="1"/>
      <c r="F177" s="1"/>
      <c r="G177" s="1"/>
      <c r="H177" s="1"/>
      <c r="I177" s="1"/>
      <c r="J177" s="1"/>
      <c r="K177" s="1"/>
      <c r="L177" s="1"/>
      <c r="M177" s="1"/>
      <c r="N177" s="1"/>
      <c r="O177" s="1"/>
      <c r="P177" s="1"/>
      <c r="Q177" s="1"/>
      <c r="R177" s="3"/>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spans="3:66" s="2" customFormat="1" ht="14.25" hidden="1" customHeight="1">
      <c r="C178" s="1"/>
      <c r="D178" s="1"/>
      <c r="E178" s="1"/>
      <c r="F178" s="1"/>
      <c r="G178" s="1"/>
      <c r="H178" s="1"/>
      <c r="I178" s="1"/>
      <c r="J178" s="1"/>
      <c r="K178" s="1"/>
      <c r="L178" s="1"/>
      <c r="M178" s="1"/>
      <c r="N178" s="1"/>
      <c r="O178" s="1"/>
      <c r="P178" s="1"/>
      <c r="Q178" s="1"/>
      <c r="R178" s="3"/>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spans="3:66" s="2" customFormat="1" ht="14.25" hidden="1" customHeight="1">
      <c r="C179" s="1"/>
      <c r="D179" s="1"/>
      <c r="E179" s="1"/>
      <c r="F179" s="1"/>
      <c r="G179" s="1"/>
      <c r="H179" s="1"/>
      <c r="I179" s="1"/>
      <c r="J179" s="1"/>
      <c r="K179" s="1"/>
      <c r="L179" s="1"/>
      <c r="M179" s="1"/>
      <c r="N179" s="1"/>
      <c r="O179" s="1"/>
      <c r="P179" s="1"/>
      <c r="Q179" s="1"/>
      <c r="R179" s="3"/>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spans="3:66" s="2" customFormat="1" ht="14.25" hidden="1" customHeight="1">
      <c r="C180" s="1"/>
      <c r="D180" s="1"/>
      <c r="E180" s="1"/>
      <c r="F180" s="1"/>
      <c r="G180" s="1"/>
      <c r="H180" s="1"/>
      <c r="I180" s="1"/>
      <c r="J180" s="1"/>
      <c r="K180" s="1"/>
      <c r="L180" s="1"/>
      <c r="M180" s="1"/>
      <c r="N180" s="1"/>
      <c r="O180" s="1"/>
      <c r="P180" s="1"/>
      <c r="Q180" s="1"/>
      <c r="R180" s="3"/>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spans="3:66" s="2" customFormat="1" ht="14.25" hidden="1" customHeight="1">
      <c r="C181" s="1"/>
      <c r="D181" s="1"/>
      <c r="E181" s="1"/>
      <c r="F181" s="1"/>
      <c r="G181" s="1"/>
      <c r="H181" s="1"/>
      <c r="I181" s="1"/>
      <c r="J181" s="1"/>
      <c r="K181" s="1"/>
      <c r="L181" s="1"/>
      <c r="M181" s="1"/>
      <c r="N181" s="1"/>
      <c r="O181" s="1"/>
      <c r="P181" s="1"/>
      <c r="Q181" s="1"/>
      <c r="R181" s="3"/>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spans="3:66" s="2" customFormat="1" ht="14.25" hidden="1" customHeight="1">
      <c r="C182" s="1"/>
      <c r="D182" s="1"/>
      <c r="E182" s="1"/>
      <c r="F182" s="1"/>
      <c r="G182" s="1"/>
      <c r="H182" s="1"/>
      <c r="I182" s="1"/>
      <c r="J182" s="1"/>
      <c r="K182" s="1"/>
      <c r="L182" s="1"/>
      <c r="M182" s="1"/>
      <c r="N182" s="1"/>
      <c r="O182" s="1"/>
      <c r="P182" s="1"/>
      <c r="Q182" s="1"/>
      <c r="R182" s="3"/>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spans="3:66" s="2" customFormat="1" ht="14.25" hidden="1" customHeight="1">
      <c r="C183" s="1"/>
      <c r="D183" s="1"/>
      <c r="E183" s="1"/>
      <c r="F183" s="1"/>
      <c r="G183" s="1"/>
      <c r="H183" s="1"/>
      <c r="I183" s="1"/>
      <c r="J183" s="1"/>
      <c r="K183" s="1"/>
      <c r="L183" s="1"/>
      <c r="M183" s="1"/>
      <c r="N183" s="1"/>
      <c r="O183" s="1"/>
      <c r="P183" s="1"/>
      <c r="Q183" s="1"/>
      <c r="R183" s="3"/>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spans="3:66" s="2" customFormat="1" ht="14.25" hidden="1" customHeight="1">
      <c r="C184" s="1"/>
      <c r="D184" s="1"/>
      <c r="E184" s="1"/>
      <c r="F184" s="1"/>
      <c r="G184" s="1"/>
      <c r="H184" s="1"/>
      <c r="I184" s="1"/>
      <c r="J184" s="1"/>
      <c r="K184" s="1"/>
      <c r="L184" s="1"/>
      <c r="M184" s="1"/>
      <c r="N184" s="1"/>
      <c r="O184" s="1"/>
      <c r="P184" s="1"/>
      <c r="Q184" s="1"/>
      <c r="R184" s="3"/>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spans="3:66" s="2" customFormat="1" ht="14.25" hidden="1" customHeight="1">
      <c r="C185" s="1"/>
      <c r="D185" s="1"/>
      <c r="E185" s="1"/>
      <c r="F185" s="1"/>
      <c r="G185" s="1"/>
      <c r="H185" s="1"/>
      <c r="I185" s="1"/>
      <c r="J185" s="1"/>
      <c r="K185" s="1"/>
      <c r="L185" s="1"/>
      <c r="M185" s="1"/>
      <c r="N185" s="1"/>
      <c r="O185" s="1"/>
      <c r="P185" s="1"/>
      <c r="Q185" s="1"/>
      <c r="R185" s="3"/>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spans="3:66" s="2" customFormat="1" ht="14.25" hidden="1" customHeight="1">
      <c r="C186" s="1"/>
      <c r="D186" s="1"/>
      <c r="E186" s="1"/>
      <c r="F186" s="1"/>
      <c r="G186" s="1"/>
      <c r="H186" s="1"/>
      <c r="I186" s="1"/>
      <c r="J186" s="1"/>
      <c r="K186" s="1"/>
      <c r="L186" s="1"/>
      <c r="M186" s="1"/>
      <c r="N186" s="1"/>
      <c r="O186" s="1"/>
      <c r="P186" s="1"/>
      <c r="Q186" s="1"/>
      <c r="R186" s="3"/>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spans="3:66" s="2" customFormat="1" ht="14.25" hidden="1" customHeight="1">
      <c r="C187" s="1"/>
      <c r="D187" s="1"/>
      <c r="E187" s="1"/>
      <c r="F187" s="1"/>
      <c r="G187" s="1"/>
      <c r="H187" s="1"/>
      <c r="I187" s="1"/>
      <c r="J187" s="1"/>
      <c r="K187" s="1"/>
      <c r="L187" s="1"/>
      <c r="M187" s="1"/>
      <c r="N187" s="1"/>
      <c r="O187" s="1"/>
      <c r="P187" s="1"/>
      <c r="Q187" s="1"/>
      <c r="R187" s="3"/>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spans="3:66" s="2" customFormat="1" ht="14.25" hidden="1" customHeight="1">
      <c r="C188" s="1"/>
      <c r="D188" s="1"/>
      <c r="E188" s="1"/>
      <c r="F188" s="1"/>
      <c r="G188" s="1"/>
      <c r="H188" s="1"/>
      <c r="I188" s="1"/>
      <c r="J188" s="1"/>
      <c r="K188" s="1"/>
      <c r="L188" s="1"/>
      <c r="M188" s="1"/>
      <c r="N188" s="1"/>
      <c r="O188" s="1"/>
      <c r="P188" s="1"/>
      <c r="Q188" s="1"/>
      <c r="R188" s="3"/>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spans="3:66" s="2" customFormat="1" ht="14.25" hidden="1" customHeight="1">
      <c r="C189" s="1"/>
      <c r="D189" s="1"/>
      <c r="E189" s="1"/>
      <c r="F189" s="1"/>
      <c r="G189" s="1"/>
      <c r="H189" s="1"/>
      <c r="I189" s="1"/>
      <c r="J189" s="1"/>
      <c r="K189" s="1"/>
      <c r="L189" s="1"/>
      <c r="M189" s="1"/>
      <c r="N189" s="1"/>
      <c r="O189" s="1"/>
      <c r="P189" s="1"/>
      <c r="Q189" s="1"/>
      <c r="R189" s="3"/>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spans="3:66" s="2" customFormat="1" ht="14.25" hidden="1" customHeight="1">
      <c r="C190" s="1"/>
      <c r="D190" s="1"/>
      <c r="E190" s="1"/>
      <c r="F190" s="1"/>
      <c r="G190" s="1"/>
      <c r="H190" s="1"/>
      <c r="I190" s="1"/>
      <c r="J190" s="1"/>
      <c r="K190" s="1"/>
      <c r="L190" s="1"/>
      <c r="M190" s="1"/>
      <c r="N190" s="1"/>
      <c r="O190" s="1"/>
      <c r="P190" s="1"/>
      <c r="Q190" s="1"/>
      <c r="R190" s="3"/>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spans="3:66" s="2" customFormat="1" ht="14.25" hidden="1" customHeight="1">
      <c r="C191" s="1"/>
      <c r="D191" s="1"/>
      <c r="E191" s="1"/>
      <c r="F191" s="1"/>
      <c r="G191" s="1"/>
      <c r="H191" s="1"/>
      <c r="I191" s="1"/>
      <c r="J191" s="1"/>
      <c r="K191" s="1"/>
      <c r="L191" s="1"/>
      <c r="M191" s="1"/>
      <c r="N191" s="1"/>
      <c r="O191" s="1"/>
      <c r="P191" s="1"/>
      <c r="Q191" s="1"/>
      <c r="R191" s="3"/>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spans="3:66" s="2" customFormat="1" ht="14.25" hidden="1" customHeight="1">
      <c r="C192" s="1"/>
      <c r="D192" s="1"/>
      <c r="E192" s="1"/>
      <c r="F192" s="1"/>
      <c r="G192" s="1"/>
      <c r="H192" s="1"/>
      <c r="I192" s="1"/>
      <c r="J192" s="1"/>
      <c r="K192" s="1"/>
      <c r="L192" s="1"/>
      <c r="M192" s="1"/>
      <c r="N192" s="1"/>
      <c r="O192" s="1"/>
      <c r="P192" s="1"/>
      <c r="Q192" s="1"/>
      <c r="R192" s="3"/>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spans="2:66" ht="14.25" hidden="1" customHeight="1">
      <c r="B193" s="2"/>
      <c r="C193" s="1"/>
      <c r="D193" s="1"/>
      <c r="E193" s="1"/>
      <c r="F193" s="1"/>
      <c r="G193" s="1"/>
      <c r="H193" s="1"/>
      <c r="I193" s="1"/>
      <c r="J193" s="1"/>
      <c r="K193" s="1"/>
      <c r="L193" s="1"/>
      <c r="M193" s="1"/>
      <c r="N193" s="1"/>
      <c r="O193" s="1"/>
      <c r="P193" s="1"/>
      <c r="Q193" s="1"/>
      <c r="R193" s="3"/>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spans="2:66" ht="14.25" hidden="1" customHeight="1">
      <c r="B194" s="2"/>
      <c r="C194" s="1"/>
      <c r="D194" s="1"/>
      <c r="E194" s="1"/>
      <c r="F194" s="1"/>
      <c r="G194" s="1"/>
      <c r="H194" s="1"/>
      <c r="I194" s="1"/>
      <c r="J194" s="1"/>
      <c r="K194" s="1"/>
      <c r="L194" s="1"/>
      <c r="M194" s="1"/>
      <c r="N194" s="1"/>
      <c r="O194" s="1"/>
      <c r="P194" s="1"/>
      <c r="Q194" s="1"/>
      <c r="R194" s="3"/>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spans="2:66" ht="14.25" hidden="1" customHeight="1">
      <c r="B195" s="2"/>
      <c r="C195" s="1"/>
      <c r="D195" s="1"/>
      <c r="E195" s="1"/>
      <c r="F195" s="1"/>
      <c r="G195" s="1"/>
      <c r="H195" s="1"/>
      <c r="I195" s="1"/>
      <c r="J195" s="1"/>
      <c r="K195" s="1"/>
      <c r="L195" s="1"/>
      <c r="M195" s="1"/>
      <c r="N195" s="1"/>
      <c r="O195" s="1"/>
      <c r="P195" s="1"/>
      <c r="Q195" s="1"/>
      <c r="R195" s="3"/>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spans="2:66" ht="14.25" hidden="1" customHeight="1">
      <c r="B196" s="2"/>
      <c r="C196" s="1"/>
      <c r="D196" s="1"/>
      <c r="E196" s="1"/>
      <c r="F196" s="1"/>
      <c r="G196" s="1"/>
      <c r="H196" s="1"/>
      <c r="I196" s="1"/>
      <c r="J196" s="1"/>
      <c r="K196" s="1"/>
      <c r="L196" s="1"/>
      <c r="M196" s="1"/>
      <c r="N196" s="1"/>
      <c r="O196" s="1"/>
      <c r="P196" s="1"/>
      <c r="Q196" s="1"/>
      <c r="R196" s="3"/>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spans="2:66" ht="14.25" hidden="1" customHeight="1">
      <c r="B197" s="2"/>
      <c r="C197" s="1"/>
      <c r="D197" s="1"/>
      <c r="E197" s="1"/>
      <c r="F197" s="1"/>
      <c r="G197" s="1"/>
      <c r="H197" s="1"/>
      <c r="I197" s="1"/>
      <c r="J197" s="1"/>
      <c r="K197" s="1"/>
      <c r="L197" s="1"/>
      <c r="M197" s="1"/>
      <c r="N197" s="1"/>
      <c r="O197" s="1"/>
      <c r="P197" s="1"/>
      <c r="Q197" s="1"/>
      <c r="R197" s="3"/>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spans="2:66" ht="14.25" hidden="1" customHeight="1">
      <c r="B198" s="2"/>
      <c r="C198" s="1"/>
      <c r="D198" s="1"/>
      <c r="E198" s="1"/>
      <c r="F198" s="1"/>
      <c r="G198" s="1"/>
      <c r="H198" s="1"/>
      <c r="I198" s="1"/>
      <c r="J198" s="1"/>
      <c r="K198" s="1"/>
      <c r="L198" s="1"/>
      <c r="M198" s="1"/>
      <c r="N198" s="1"/>
      <c r="O198" s="1"/>
      <c r="P198" s="1"/>
      <c r="Q198" s="1"/>
      <c r="R198" s="3"/>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spans="2:66" ht="14.25" hidden="1" customHeight="1">
      <c r="B199" s="2"/>
      <c r="C199" s="1"/>
      <c r="D199" s="1"/>
      <c r="E199" s="1"/>
      <c r="F199" s="1"/>
      <c r="G199" s="1"/>
      <c r="H199" s="1"/>
      <c r="I199" s="1"/>
      <c r="J199" s="1"/>
      <c r="K199" s="1"/>
      <c r="L199" s="1"/>
      <c r="M199" s="1"/>
      <c r="N199" s="1"/>
      <c r="O199" s="1"/>
      <c r="P199" s="1"/>
      <c r="Q199" s="1"/>
      <c r="R199" s="3"/>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spans="2:66" ht="14.25" hidden="1" customHeight="1">
      <c r="B200" s="2"/>
      <c r="C200" s="1"/>
      <c r="D200" s="1"/>
      <c r="E200" s="1"/>
      <c r="F200" s="1"/>
      <c r="G200" s="1"/>
      <c r="H200" s="1"/>
      <c r="I200" s="1"/>
      <c r="J200" s="1"/>
      <c r="K200" s="1"/>
      <c r="L200" s="1"/>
      <c r="M200" s="1"/>
      <c r="N200" s="1"/>
      <c r="O200" s="1"/>
      <c r="P200" s="1"/>
      <c r="Q200" s="1"/>
      <c r="R200" s="3"/>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spans="2:66" ht="14.25" hidden="1" customHeight="1">
      <c r="B201" s="2"/>
      <c r="C201" s="1"/>
      <c r="D201" s="1"/>
      <c r="E201" s="1"/>
      <c r="F201" s="1"/>
      <c r="G201" s="1"/>
      <c r="H201" s="1"/>
      <c r="I201" s="1"/>
      <c r="J201" s="1"/>
      <c r="K201" s="1"/>
      <c r="L201" s="1"/>
      <c r="M201" s="1"/>
      <c r="N201" s="1"/>
      <c r="O201" s="1"/>
      <c r="P201" s="1"/>
      <c r="Q201" s="1"/>
      <c r="R201" s="3"/>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spans="2:66" ht="14.25" hidden="1" customHeight="1">
      <c r="B202" s="2"/>
      <c r="C202" s="1"/>
      <c r="D202" s="1"/>
      <c r="E202" s="1"/>
      <c r="F202" s="1"/>
      <c r="G202" s="1"/>
      <c r="H202" s="1"/>
      <c r="I202" s="1"/>
      <c r="J202" s="1"/>
      <c r="K202" s="1"/>
      <c r="L202" s="1"/>
      <c r="M202" s="1"/>
      <c r="N202" s="1"/>
      <c r="O202" s="1"/>
      <c r="P202" s="1"/>
      <c r="Q202" s="1"/>
      <c r="R202" s="3"/>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spans="2:66" ht="14.25" hidden="1" customHeight="1">
      <c r="B203" s="2"/>
      <c r="C203" s="1"/>
      <c r="D203" s="1"/>
      <c r="E203" s="1"/>
      <c r="F203" s="1"/>
      <c r="G203" s="1"/>
      <c r="H203" s="1"/>
      <c r="I203" s="1"/>
      <c r="J203" s="1"/>
      <c r="K203" s="1"/>
      <c r="L203" s="1"/>
      <c r="M203" s="1"/>
      <c r="N203" s="1"/>
      <c r="O203" s="1"/>
      <c r="P203" s="1"/>
      <c r="Q203" s="1"/>
      <c r="R203" s="3"/>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spans="2:66" ht="14.25" hidden="1" customHeight="1">
      <c r="B204" s="2"/>
      <c r="C204" s="1"/>
      <c r="D204" s="1"/>
      <c r="E204" s="1"/>
      <c r="F204" s="1"/>
      <c r="G204" s="1"/>
      <c r="H204" s="1"/>
      <c r="I204" s="1"/>
      <c r="J204" s="1"/>
      <c r="K204" s="1"/>
      <c r="L204" s="1"/>
      <c r="M204" s="1"/>
      <c r="N204" s="1"/>
      <c r="O204" s="1"/>
      <c r="P204" s="1"/>
      <c r="Q204" s="1"/>
      <c r="R204" s="3"/>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spans="2:66" ht="14.25" hidden="1" customHeight="1">
      <c r="B205" s="2"/>
      <c r="C205" s="1"/>
      <c r="D205" s="1"/>
      <c r="E205" s="1"/>
      <c r="F205" s="1"/>
      <c r="G205" s="1"/>
      <c r="H205" s="1"/>
      <c r="I205" s="1"/>
      <c r="J205" s="1"/>
      <c r="K205" s="1"/>
      <c r="L205" s="1"/>
      <c r="M205" s="1"/>
      <c r="N205" s="1"/>
      <c r="O205" s="1"/>
      <c r="P205" s="1"/>
      <c r="Q205" s="1"/>
      <c r="R205" s="3"/>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spans="2:66" ht="14.25" hidden="1" customHeight="1">
      <c r="B206" s="2"/>
      <c r="C206" s="1"/>
      <c r="D206" s="1"/>
      <c r="E206" s="1"/>
      <c r="F206" s="1"/>
      <c r="G206" s="1"/>
      <c r="H206" s="1"/>
      <c r="I206" s="1"/>
      <c r="J206" s="1"/>
      <c r="K206" s="1"/>
      <c r="L206" s="1"/>
      <c r="M206" s="1"/>
      <c r="N206" s="1"/>
      <c r="O206" s="1"/>
      <c r="P206" s="1"/>
      <c r="Q206" s="1"/>
      <c r="R206" s="3"/>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spans="2:66" ht="14.25" hidden="1" customHeight="1">
      <c r="B207" s="2"/>
      <c r="C207" s="1"/>
      <c r="D207" s="1"/>
      <c r="E207" s="1"/>
      <c r="F207" s="1"/>
      <c r="G207" s="1"/>
      <c r="H207" s="1"/>
      <c r="I207" s="1"/>
      <c r="J207" s="1"/>
      <c r="K207" s="1"/>
      <c r="L207" s="1"/>
      <c r="M207" s="1"/>
      <c r="N207" s="1"/>
      <c r="O207" s="1"/>
      <c r="P207" s="1"/>
      <c r="Q207" s="1"/>
      <c r="R207" s="3"/>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spans="2:66" ht="14.25" hidden="1" customHeight="1">
      <c r="C208" s="1"/>
      <c r="D208" s="1"/>
      <c r="E208" s="1"/>
      <c r="F208" s="1"/>
      <c r="G208" s="1"/>
      <c r="H208" s="1"/>
      <c r="I208" s="1"/>
      <c r="J208" s="1"/>
      <c r="K208" s="1"/>
      <c r="L208" s="1"/>
      <c r="M208" s="1"/>
      <c r="N208" s="1"/>
      <c r="O208" s="1"/>
      <c r="P208" s="1"/>
      <c r="Q208" s="1"/>
      <c r="R208" s="3"/>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spans="3:66" ht="14.25" hidden="1" customHeight="1">
      <c r="C209" s="1"/>
      <c r="D209" s="1"/>
      <c r="E209" s="1"/>
      <c r="F209" s="1"/>
      <c r="G209" s="1"/>
      <c r="H209" s="1"/>
      <c r="I209" s="1"/>
      <c r="J209" s="1"/>
      <c r="K209" s="1"/>
      <c r="L209" s="1"/>
      <c r="M209" s="1"/>
      <c r="N209" s="1"/>
      <c r="O209" s="1"/>
      <c r="P209" s="1"/>
      <c r="Q209" s="1"/>
      <c r="R209" s="3"/>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spans="3:66" ht="14.25" hidden="1" customHeight="1">
      <c r="C210" s="1"/>
      <c r="D210" s="1"/>
      <c r="E210" s="1"/>
      <c r="F210" s="1"/>
      <c r="G210" s="1"/>
      <c r="H210" s="1"/>
      <c r="I210" s="1"/>
      <c r="J210" s="1"/>
      <c r="K210" s="1"/>
      <c r="L210" s="1"/>
      <c r="M210" s="1"/>
      <c r="N210" s="1"/>
      <c r="O210" s="1"/>
      <c r="P210" s="1"/>
      <c r="Q210" s="1"/>
      <c r="R210" s="3"/>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spans="3:66" ht="14.25" hidden="1" customHeight="1">
      <c r="C211" s="1"/>
      <c r="D211" s="1"/>
      <c r="E211" s="1"/>
      <c r="F211" s="1"/>
      <c r="G211" s="1"/>
      <c r="H211" s="1"/>
      <c r="I211" s="1"/>
      <c r="J211" s="1"/>
      <c r="K211" s="1"/>
      <c r="L211" s="1"/>
      <c r="M211" s="1"/>
      <c r="N211" s="1"/>
      <c r="O211" s="1"/>
      <c r="P211" s="1"/>
      <c r="Q211" s="1"/>
      <c r="R211" s="3"/>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spans="3:66" ht="14.25" hidden="1" customHeight="1">
      <c r="C212" s="1"/>
      <c r="D212" s="1"/>
      <c r="E212" s="1"/>
      <c r="F212" s="1"/>
      <c r="G212" s="1"/>
      <c r="H212" s="1"/>
      <c r="I212" s="1"/>
      <c r="J212" s="1"/>
      <c r="K212" s="1"/>
      <c r="L212" s="1"/>
      <c r="M212" s="1"/>
      <c r="N212" s="1"/>
      <c r="O212" s="1"/>
      <c r="P212" s="1"/>
      <c r="Q212" s="1"/>
      <c r="R212" s="3"/>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spans="3:66" ht="14.25" hidden="1" customHeight="1">
      <c r="C213" s="1"/>
      <c r="D213" s="1"/>
      <c r="E213" s="1"/>
      <c r="F213" s="1"/>
      <c r="G213" s="1"/>
      <c r="H213" s="1"/>
      <c r="I213" s="1"/>
      <c r="J213" s="1"/>
      <c r="K213" s="1"/>
      <c r="L213" s="1"/>
      <c r="M213" s="1"/>
      <c r="N213" s="1"/>
      <c r="O213" s="1"/>
      <c r="P213" s="1"/>
      <c r="Q213" s="1"/>
      <c r="R213" s="3"/>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spans="3:66" ht="14.25" hidden="1" customHeight="1">
      <c r="C214" s="1"/>
      <c r="D214" s="1"/>
      <c r="E214" s="1"/>
      <c r="F214" s="1"/>
      <c r="G214" s="1"/>
      <c r="H214" s="1"/>
      <c r="I214" s="1"/>
      <c r="J214" s="1"/>
      <c r="K214" s="1"/>
      <c r="L214" s="1"/>
      <c r="M214" s="1"/>
      <c r="N214" s="1"/>
      <c r="O214" s="1"/>
      <c r="P214" s="1"/>
      <c r="Q214" s="1"/>
      <c r="R214" s="3"/>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spans="3:66" ht="14.25" hidden="1" customHeight="1">
      <c r="C215" s="1"/>
      <c r="D215" s="1"/>
      <c r="E215" s="1"/>
      <c r="F215" s="1"/>
      <c r="G215" s="1"/>
      <c r="H215" s="1"/>
      <c r="I215" s="1"/>
      <c r="J215" s="1"/>
      <c r="K215" s="1"/>
      <c r="L215" s="1"/>
      <c r="M215" s="1"/>
      <c r="N215" s="1"/>
      <c r="O215" s="1"/>
      <c r="P215" s="1"/>
      <c r="Q215" s="1"/>
      <c r="R215" s="3"/>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spans="3:66" ht="14.25" hidden="1" customHeight="1">
      <c r="C216" s="1"/>
      <c r="D216" s="1"/>
      <c r="E216" s="1"/>
      <c r="F216" s="1"/>
      <c r="G216" s="1"/>
      <c r="H216" s="1"/>
      <c r="I216" s="1"/>
      <c r="J216" s="1"/>
      <c r="K216" s="1"/>
      <c r="L216" s="1"/>
      <c r="M216" s="1"/>
      <c r="N216" s="1"/>
      <c r="O216" s="1"/>
      <c r="P216" s="1"/>
      <c r="Q216" s="1"/>
      <c r="R216" s="3"/>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spans="3:66" ht="14.25" hidden="1" customHeight="1">
      <c r="C217" s="1"/>
      <c r="D217" s="1"/>
      <c r="E217" s="1"/>
      <c r="F217" s="1"/>
      <c r="G217" s="1"/>
      <c r="H217" s="1"/>
      <c r="I217" s="1"/>
      <c r="J217" s="1"/>
      <c r="K217" s="1"/>
      <c r="L217" s="1"/>
      <c r="M217" s="1"/>
      <c r="N217" s="1"/>
      <c r="O217" s="1"/>
      <c r="P217" s="1"/>
      <c r="Q217" s="1"/>
      <c r="R217" s="3"/>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spans="3:66" ht="14.25" hidden="1" customHeight="1">
      <c r="C218" s="1"/>
      <c r="D218" s="1"/>
      <c r="E218" s="1"/>
      <c r="F218" s="1"/>
      <c r="G218" s="1"/>
      <c r="H218" s="1"/>
      <c r="I218" s="1"/>
      <c r="J218" s="1"/>
      <c r="K218" s="1"/>
      <c r="L218" s="1"/>
      <c r="M218" s="1"/>
      <c r="N218" s="1"/>
      <c r="O218" s="1"/>
      <c r="P218" s="1"/>
      <c r="Q218" s="1"/>
      <c r="R218" s="3"/>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spans="3:66" ht="14.25" hidden="1" customHeight="1">
      <c r="C219" s="1"/>
      <c r="D219" s="1"/>
      <c r="E219" s="1"/>
      <c r="F219" s="1"/>
      <c r="G219" s="1"/>
      <c r="H219" s="1"/>
      <c r="I219" s="1"/>
      <c r="J219" s="1"/>
      <c r="K219" s="1"/>
      <c r="L219" s="1"/>
      <c r="M219" s="1"/>
      <c r="N219" s="1"/>
      <c r="O219" s="1"/>
      <c r="P219" s="1"/>
      <c r="Q219" s="1"/>
      <c r="R219" s="3"/>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spans="3:66" ht="14.25" hidden="1" customHeight="1">
      <c r="C220" s="1"/>
      <c r="D220" s="1"/>
      <c r="E220" s="1"/>
      <c r="F220" s="1"/>
      <c r="G220" s="1"/>
      <c r="H220" s="1"/>
      <c r="I220" s="1"/>
      <c r="J220" s="1"/>
      <c r="K220" s="1"/>
      <c r="L220" s="1"/>
      <c r="M220" s="1"/>
      <c r="N220" s="1"/>
      <c r="O220" s="1"/>
      <c r="P220" s="1"/>
      <c r="Q220" s="1"/>
      <c r="R220" s="3"/>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spans="3:66" ht="14.25" hidden="1" customHeight="1">
      <c r="C221" s="1"/>
      <c r="D221" s="1"/>
      <c r="E221" s="1"/>
      <c r="F221" s="1"/>
      <c r="G221" s="1"/>
      <c r="H221" s="1"/>
      <c r="I221" s="1"/>
      <c r="J221" s="1"/>
      <c r="K221" s="1"/>
      <c r="L221" s="1"/>
      <c r="M221" s="1"/>
      <c r="N221" s="1"/>
      <c r="O221" s="1"/>
      <c r="P221" s="1"/>
      <c r="Q221" s="1"/>
      <c r="R221" s="3"/>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spans="3:66" ht="14.25" hidden="1" customHeight="1">
      <c r="C222" s="1"/>
      <c r="D222" s="1"/>
      <c r="E222" s="1"/>
      <c r="F222" s="1"/>
      <c r="G222" s="1"/>
      <c r="H222" s="1"/>
      <c r="I222" s="1"/>
      <c r="J222" s="1"/>
      <c r="K222" s="1"/>
      <c r="L222" s="1"/>
      <c r="M222" s="1"/>
      <c r="N222" s="1"/>
      <c r="O222" s="1"/>
      <c r="P222" s="1"/>
      <c r="Q222" s="1"/>
      <c r="R222" s="3"/>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spans="3:66" ht="14.25" hidden="1" customHeight="1">
      <c r="C223" s="1"/>
      <c r="D223" s="1"/>
      <c r="E223" s="1"/>
      <c r="F223" s="1"/>
      <c r="G223" s="1"/>
      <c r="H223" s="1"/>
      <c r="I223" s="1"/>
      <c r="J223" s="1"/>
      <c r="K223" s="1"/>
      <c r="L223" s="1"/>
      <c r="M223" s="1"/>
      <c r="N223" s="1"/>
      <c r="O223" s="1"/>
      <c r="P223" s="1"/>
      <c r="Q223" s="1"/>
      <c r="R223" s="3"/>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spans="3:66" ht="14.25" hidden="1" customHeight="1">
      <c r="C224" s="1"/>
      <c r="D224" s="1"/>
      <c r="E224" s="1"/>
      <c r="F224" s="1"/>
      <c r="G224" s="1"/>
      <c r="H224" s="1"/>
      <c r="I224" s="1"/>
      <c r="J224" s="1"/>
      <c r="K224" s="1"/>
      <c r="L224" s="1"/>
      <c r="M224" s="1"/>
      <c r="N224" s="1"/>
      <c r="O224" s="1"/>
      <c r="P224" s="1"/>
      <c r="Q224" s="1"/>
      <c r="R224" s="3"/>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spans="3:66" ht="14.25" hidden="1" customHeight="1">
      <c r="C225" s="1"/>
      <c r="D225" s="1"/>
      <c r="E225" s="1"/>
      <c r="F225" s="1"/>
      <c r="G225" s="1"/>
      <c r="H225" s="1"/>
      <c r="I225" s="1"/>
      <c r="J225" s="1"/>
      <c r="K225" s="1"/>
      <c r="L225" s="1"/>
      <c r="M225" s="1"/>
      <c r="N225" s="1"/>
      <c r="O225" s="1"/>
      <c r="P225" s="1"/>
      <c r="Q225" s="1"/>
      <c r="R225" s="3"/>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spans="3:66" ht="14.25" hidden="1" customHeight="1">
      <c r="C226" s="1"/>
      <c r="D226" s="1"/>
      <c r="E226" s="1"/>
      <c r="F226" s="1"/>
      <c r="G226" s="1"/>
      <c r="H226" s="1"/>
      <c r="I226" s="1"/>
      <c r="J226" s="1"/>
      <c r="K226" s="1"/>
      <c r="L226" s="1"/>
      <c r="M226" s="1"/>
      <c r="N226" s="1"/>
      <c r="O226" s="1"/>
      <c r="P226" s="1"/>
      <c r="Q226" s="1"/>
      <c r="R226" s="3"/>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spans="3:66" ht="14.25" hidden="1" customHeight="1">
      <c r="C227" s="1"/>
      <c r="D227" s="1"/>
      <c r="E227" s="1"/>
      <c r="F227" s="1"/>
      <c r="G227" s="1"/>
      <c r="H227" s="1"/>
      <c r="I227" s="1"/>
      <c r="J227" s="1"/>
      <c r="K227" s="1"/>
      <c r="L227" s="1"/>
      <c r="M227" s="1"/>
      <c r="N227" s="1"/>
      <c r="O227" s="1"/>
      <c r="P227" s="1"/>
      <c r="Q227" s="1"/>
      <c r="R227" s="3"/>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spans="3:66" ht="14.25" hidden="1" customHeight="1">
      <c r="C228" s="1"/>
      <c r="D228" s="1"/>
      <c r="E228" s="1"/>
      <c r="F228" s="1"/>
      <c r="G228" s="1"/>
      <c r="H228" s="1"/>
      <c r="I228" s="1"/>
      <c r="J228" s="1"/>
      <c r="K228" s="1"/>
      <c r="L228" s="1"/>
      <c r="M228" s="1"/>
      <c r="N228" s="1"/>
      <c r="O228" s="1"/>
      <c r="P228" s="1"/>
      <c r="Q228" s="1"/>
      <c r="R228" s="3"/>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spans="3:66" ht="14.25" hidden="1" customHeight="1">
      <c r="C229" s="1"/>
      <c r="D229" s="1"/>
      <c r="E229" s="1"/>
      <c r="F229" s="1"/>
      <c r="G229" s="1"/>
      <c r="H229" s="1"/>
      <c r="I229" s="1"/>
      <c r="J229" s="1"/>
      <c r="K229" s="1"/>
      <c r="L229" s="1"/>
      <c r="M229" s="1"/>
      <c r="N229" s="1"/>
      <c r="O229" s="1"/>
      <c r="P229" s="1"/>
      <c r="Q229" s="1"/>
      <c r="R229" s="3"/>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spans="3:66" ht="14.25" hidden="1" customHeight="1">
      <c r="C230" s="1"/>
      <c r="D230" s="1"/>
      <c r="E230" s="1"/>
      <c r="F230" s="1"/>
      <c r="G230" s="1"/>
      <c r="H230" s="1"/>
      <c r="I230" s="1"/>
      <c r="J230" s="1"/>
      <c r="K230" s="1"/>
      <c r="L230" s="1"/>
      <c r="M230" s="1"/>
      <c r="N230" s="1"/>
      <c r="O230" s="1"/>
      <c r="P230" s="1"/>
      <c r="Q230" s="1"/>
      <c r="R230" s="3"/>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spans="3:66" ht="14.25" hidden="1" customHeight="1">
      <c r="C231" s="1"/>
      <c r="D231" s="1"/>
      <c r="E231" s="1"/>
      <c r="F231" s="1"/>
      <c r="G231" s="1"/>
      <c r="H231" s="1"/>
      <c r="I231" s="1"/>
      <c r="J231" s="1"/>
      <c r="K231" s="1"/>
      <c r="L231" s="1"/>
      <c r="M231" s="1"/>
      <c r="N231" s="1"/>
      <c r="O231" s="1"/>
      <c r="P231" s="1"/>
      <c r="Q231" s="1"/>
      <c r="R231" s="3"/>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spans="3:66" ht="14.25" hidden="1" customHeight="1">
      <c r="C232" s="1"/>
      <c r="D232" s="1"/>
      <c r="E232" s="1"/>
      <c r="F232" s="1"/>
      <c r="G232" s="1"/>
      <c r="H232" s="1"/>
      <c r="I232" s="1"/>
      <c r="J232" s="1"/>
      <c r="K232" s="1"/>
      <c r="L232" s="1"/>
      <c r="M232" s="1"/>
      <c r="N232" s="1"/>
      <c r="O232" s="1"/>
      <c r="P232" s="1"/>
      <c r="Q232" s="1"/>
      <c r="R232" s="3"/>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spans="3:66" ht="14.25" hidden="1" customHeight="1">
      <c r="C233" s="1"/>
      <c r="D233" s="1"/>
      <c r="E233" s="1"/>
      <c r="F233" s="1"/>
      <c r="G233" s="1"/>
      <c r="H233" s="1"/>
      <c r="I233" s="1"/>
      <c r="J233" s="1"/>
      <c r="K233" s="1"/>
      <c r="L233" s="1"/>
      <c r="M233" s="1"/>
      <c r="N233" s="1"/>
      <c r="O233" s="1"/>
      <c r="P233" s="1"/>
      <c r="Q233" s="1"/>
      <c r="R233" s="3"/>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spans="3:66" ht="14.25" hidden="1" customHeight="1">
      <c r="C234" s="1"/>
      <c r="D234" s="1"/>
      <c r="E234" s="1"/>
      <c r="F234" s="1"/>
      <c r="G234" s="1"/>
      <c r="H234" s="1"/>
      <c r="I234" s="1"/>
      <c r="J234" s="1"/>
      <c r="K234" s="1"/>
      <c r="L234" s="1"/>
      <c r="M234" s="1"/>
      <c r="N234" s="1"/>
      <c r="O234" s="1"/>
      <c r="P234" s="1"/>
      <c r="Q234" s="1"/>
      <c r="R234" s="3"/>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spans="3:66" ht="14.25" hidden="1" customHeight="1">
      <c r="C235" s="1"/>
      <c r="D235" s="1"/>
      <c r="E235" s="1"/>
      <c r="F235" s="1"/>
      <c r="G235" s="1"/>
      <c r="H235" s="1"/>
      <c r="I235" s="1"/>
      <c r="J235" s="1"/>
      <c r="K235" s="1"/>
      <c r="L235" s="1"/>
      <c r="M235" s="1"/>
      <c r="N235" s="1"/>
      <c r="O235" s="1"/>
      <c r="P235" s="1"/>
      <c r="Q235" s="1"/>
      <c r="R235" s="3"/>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spans="3:66" ht="14.25" hidden="1" customHeight="1">
      <c r="C236" s="1"/>
      <c r="D236" s="1"/>
      <c r="E236" s="1"/>
      <c r="F236" s="1"/>
      <c r="G236" s="1"/>
      <c r="H236" s="1"/>
      <c r="I236" s="1"/>
      <c r="J236" s="1"/>
      <c r="K236" s="1"/>
      <c r="L236" s="1"/>
      <c r="M236" s="1"/>
      <c r="N236" s="1"/>
      <c r="O236" s="1"/>
      <c r="P236" s="1"/>
      <c r="Q236" s="1"/>
      <c r="R236" s="3"/>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spans="3:66" ht="14.25" hidden="1" customHeight="1">
      <c r="C237" s="1"/>
      <c r="D237" s="1"/>
      <c r="E237" s="1"/>
      <c r="F237" s="1"/>
      <c r="G237" s="1"/>
      <c r="H237" s="1"/>
      <c r="I237" s="1"/>
      <c r="J237" s="1"/>
      <c r="K237" s="1"/>
      <c r="L237" s="1"/>
      <c r="M237" s="1"/>
      <c r="N237" s="1"/>
      <c r="O237" s="1"/>
      <c r="P237" s="1"/>
      <c r="Q237" s="1"/>
      <c r="R237" s="3"/>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spans="3:66" ht="14.25" hidden="1" customHeight="1">
      <c r="C238" s="1"/>
      <c r="D238" s="1"/>
      <c r="E238" s="1"/>
      <c r="F238" s="1"/>
      <c r="G238" s="1"/>
      <c r="H238" s="1"/>
      <c r="I238" s="1"/>
      <c r="J238" s="1"/>
      <c r="K238" s="1"/>
      <c r="L238" s="1"/>
      <c r="M238" s="1"/>
      <c r="N238" s="1"/>
      <c r="O238" s="1"/>
      <c r="P238" s="1"/>
      <c r="Q238" s="1"/>
      <c r="R238" s="3"/>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spans="3:66" ht="14.25" hidden="1" customHeight="1">
      <c r="C239" s="1"/>
      <c r="D239" s="1"/>
      <c r="E239" s="1"/>
      <c r="F239" s="1"/>
      <c r="G239" s="1"/>
      <c r="H239" s="1"/>
      <c r="I239" s="1"/>
      <c r="J239" s="1"/>
      <c r="K239" s="1"/>
      <c r="L239" s="1"/>
      <c r="M239" s="1"/>
      <c r="N239" s="1"/>
      <c r="O239" s="1"/>
      <c r="P239" s="1"/>
      <c r="Q239" s="1"/>
      <c r="R239" s="3"/>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spans="3:66" ht="14.25" hidden="1" customHeight="1">
      <c r="C240" s="1"/>
      <c r="D240" s="1"/>
      <c r="E240" s="1"/>
      <c r="F240" s="1"/>
      <c r="G240" s="1"/>
      <c r="H240" s="1"/>
      <c r="I240" s="1"/>
      <c r="J240" s="1"/>
      <c r="K240" s="1"/>
      <c r="L240" s="1"/>
      <c r="M240" s="1"/>
      <c r="N240" s="1"/>
      <c r="O240" s="1"/>
      <c r="P240" s="1"/>
      <c r="Q240" s="1"/>
      <c r="R240" s="3"/>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spans="3:66" ht="14.25" hidden="1" customHeight="1">
      <c r="C241" s="1"/>
      <c r="D241" s="1"/>
      <c r="E241" s="1"/>
      <c r="F241" s="1"/>
      <c r="G241" s="1"/>
      <c r="H241" s="1"/>
      <c r="I241" s="1"/>
      <c r="J241" s="1"/>
      <c r="K241" s="1"/>
      <c r="L241" s="1"/>
      <c r="M241" s="1"/>
      <c r="N241" s="1"/>
      <c r="O241" s="1"/>
      <c r="P241" s="1"/>
      <c r="Q241" s="1"/>
      <c r="R241" s="3"/>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spans="3:66" ht="14.25" hidden="1" customHeight="1">
      <c r="C242" s="1"/>
      <c r="D242" s="1"/>
      <c r="E242" s="1"/>
      <c r="F242" s="1"/>
      <c r="G242" s="1"/>
      <c r="H242" s="1"/>
      <c r="I242" s="1"/>
      <c r="J242" s="1"/>
      <c r="K242" s="1"/>
      <c r="L242" s="1"/>
      <c r="M242" s="1"/>
      <c r="N242" s="1"/>
      <c r="O242" s="1"/>
      <c r="P242" s="1"/>
      <c r="Q242" s="1"/>
      <c r="R242" s="3"/>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spans="3:66" ht="14.25" hidden="1" customHeight="1">
      <c r="C243" s="1"/>
      <c r="D243" s="1"/>
      <c r="E243" s="1"/>
      <c r="F243" s="1"/>
      <c r="G243" s="1"/>
      <c r="H243" s="1"/>
      <c r="I243" s="1"/>
      <c r="J243" s="1"/>
      <c r="K243" s="1"/>
      <c r="L243" s="1"/>
      <c r="M243" s="1"/>
      <c r="N243" s="1"/>
      <c r="O243" s="1"/>
      <c r="P243" s="1"/>
      <c r="Q243" s="1"/>
      <c r="R243" s="3"/>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spans="3:66" ht="14.25" hidden="1" customHeight="1">
      <c r="C244" s="1"/>
      <c r="D244" s="1"/>
      <c r="E244" s="1"/>
      <c r="F244" s="1"/>
      <c r="G244" s="1"/>
      <c r="H244" s="1"/>
      <c r="I244" s="1"/>
      <c r="J244" s="1"/>
      <c r="K244" s="1"/>
      <c r="L244" s="1"/>
      <c r="M244" s="1"/>
      <c r="N244" s="1"/>
      <c r="O244" s="1"/>
      <c r="P244" s="1"/>
      <c r="Q244" s="1"/>
      <c r="R244" s="3"/>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spans="3:66" ht="14.25" hidden="1" customHeight="1">
      <c r="C245" s="1"/>
      <c r="D245" s="1"/>
      <c r="E245" s="1"/>
      <c r="F245" s="1"/>
      <c r="G245" s="1"/>
      <c r="H245" s="1"/>
      <c r="I245" s="1"/>
      <c r="J245" s="1"/>
      <c r="K245" s="1"/>
      <c r="L245" s="1"/>
      <c r="M245" s="1"/>
      <c r="N245" s="1"/>
      <c r="O245" s="1"/>
      <c r="P245" s="1"/>
      <c r="Q245" s="1"/>
      <c r="R245" s="3"/>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spans="3:66" ht="14.25" hidden="1" customHeight="1">
      <c r="C246" s="1"/>
      <c r="D246" s="1"/>
      <c r="E246" s="1"/>
      <c r="F246" s="1"/>
      <c r="G246" s="1"/>
      <c r="H246" s="1"/>
      <c r="I246" s="1"/>
      <c r="J246" s="1"/>
      <c r="K246" s="1"/>
      <c r="L246" s="1"/>
      <c r="M246" s="1"/>
      <c r="N246" s="1"/>
      <c r="O246" s="1"/>
      <c r="P246" s="1"/>
      <c r="Q246" s="1"/>
      <c r="R246" s="3"/>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spans="3:66" ht="14.25" hidden="1" customHeight="1">
      <c r="C247" s="1"/>
      <c r="D247" s="1"/>
      <c r="E247" s="1"/>
      <c r="F247" s="1"/>
      <c r="G247" s="1"/>
      <c r="H247" s="1"/>
      <c r="I247" s="1"/>
      <c r="J247" s="1"/>
      <c r="K247" s="1"/>
      <c r="L247" s="1"/>
      <c r="M247" s="1"/>
      <c r="N247" s="1"/>
      <c r="O247" s="1"/>
      <c r="P247" s="1"/>
      <c r="Q247" s="1"/>
      <c r="R247" s="3"/>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spans="3:66" ht="14.25" hidden="1" customHeight="1">
      <c r="C248" s="1"/>
      <c r="D248" s="1"/>
      <c r="E248" s="1"/>
      <c r="F248" s="1"/>
      <c r="G248" s="1"/>
      <c r="H248" s="1"/>
      <c r="I248" s="1"/>
      <c r="J248" s="1"/>
      <c r="K248" s="1"/>
      <c r="L248" s="1"/>
      <c r="M248" s="1"/>
      <c r="N248" s="1"/>
      <c r="O248" s="1"/>
      <c r="P248" s="1"/>
      <c r="Q248" s="1"/>
      <c r="R248" s="3"/>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spans="3:66" ht="14.25" hidden="1" customHeight="1">
      <c r="C249" s="1"/>
      <c r="D249" s="1"/>
      <c r="E249" s="1"/>
      <c r="F249" s="1"/>
      <c r="G249" s="1"/>
      <c r="H249" s="1"/>
      <c r="I249" s="1"/>
      <c r="J249" s="1"/>
      <c r="K249" s="1"/>
      <c r="L249" s="1"/>
      <c r="M249" s="1"/>
      <c r="N249" s="1"/>
      <c r="O249" s="1"/>
      <c r="P249" s="1"/>
      <c r="Q249" s="1"/>
      <c r="R249" s="3"/>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spans="3:66" ht="14.25" hidden="1" customHeight="1">
      <c r="C250" s="1"/>
      <c r="D250" s="1"/>
      <c r="E250" s="1"/>
      <c r="F250" s="1"/>
      <c r="G250" s="1"/>
      <c r="H250" s="1"/>
      <c r="I250" s="1"/>
      <c r="J250" s="1"/>
      <c r="K250" s="1"/>
      <c r="L250" s="1"/>
      <c r="M250" s="1"/>
      <c r="N250" s="1"/>
      <c r="O250" s="1"/>
      <c r="P250" s="1"/>
      <c r="Q250" s="1"/>
      <c r="R250" s="3"/>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spans="3:66" ht="14.25" hidden="1" customHeight="1">
      <c r="C251" s="1"/>
      <c r="D251" s="1"/>
      <c r="E251" s="1"/>
      <c r="F251" s="1"/>
      <c r="G251" s="1"/>
      <c r="H251" s="1"/>
      <c r="I251" s="1"/>
      <c r="J251" s="1"/>
      <c r="K251" s="1"/>
      <c r="L251" s="1"/>
      <c r="M251" s="1"/>
      <c r="N251" s="1"/>
      <c r="O251" s="1"/>
      <c r="P251" s="1"/>
      <c r="Q251" s="1"/>
      <c r="R251" s="3"/>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spans="3:66" ht="14.25" hidden="1" customHeight="1">
      <c r="C252" s="1"/>
      <c r="D252" s="1"/>
      <c r="E252" s="1"/>
      <c r="F252" s="1"/>
      <c r="G252" s="1"/>
      <c r="H252" s="1"/>
      <c r="I252" s="1"/>
      <c r="J252" s="1"/>
      <c r="K252" s="1"/>
      <c r="L252" s="1"/>
      <c r="M252" s="1"/>
      <c r="N252" s="1"/>
      <c r="O252" s="1"/>
      <c r="P252" s="1"/>
      <c r="Q252" s="1"/>
      <c r="R252" s="3"/>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spans="3:66" ht="14.25" hidden="1" customHeight="1">
      <c r="C253" s="1"/>
      <c r="D253" s="1"/>
      <c r="E253" s="1"/>
      <c r="F253" s="1"/>
      <c r="G253" s="1"/>
      <c r="H253" s="1"/>
      <c r="I253" s="1"/>
      <c r="J253" s="1"/>
      <c r="K253" s="1"/>
      <c r="L253" s="1"/>
      <c r="M253" s="1"/>
      <c r="N253" s="1"/>
      <c r="O253" s="1"/>
      <c r="P253" s="1"/>
      <c r="Q253" s="1"/>
      <c r="R253" s="3"/>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spans="3:66" ht="14.25" hidden="1" customHeight="1">
      <c r="C254" s="1"/>
      <c r="D254" s="1"/>
      <c r="E254" s="1"/>
      <c r="F254" s="1"/>
      <c r="G254" s="1"/>
      <c r="H254" s="1"/>
      <c r="I254" s="1"/>
      <c r="J254" s="1"/>
      <c r="K254" s="1"/>
      <c r="L254" s="1"/>
      <c r="M254" s="1"/>
      <c r="N254" s="1"/>
      <c r="O254" s="1"/>
      <c r="P254" s="1"/>
      <c r="Q254" s="1"/>
      <c r="R254" s="3"/>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spans="3:66" ht="14.25" hidden="1" customHeight="1">
      <c r="C255" s="1"/>
      <c r="D255" s="1"/>
      <c r="E255" s="1"/>
      <c r="F255" s="1"/>
      <c r="G255" s="1"/>
      <c r="H255" s="1"/>
      <c r="I255" s="1"/>
      <c r="J255" s="1"/>
      <c r="K255" s="1"/>
      <c r="L255" s="1"/>
      <c r="M255" s="1"/>
      <c r="N255" s="1"/>
      <c r="O255" s="1"/>
      <c r="P255" s="1"/>
      <c r="Q255" s="1"/>
      <c r="R255" s="3"/>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spans="3:66" ht="14.25" hidden="1" customHeight="1">
      <c r="C256" s="1"/>
      <c r="D256" s="1"/>
      <c r="E256" s="1"/>
      <c r="F256" s="1"/>
      <c r="G256" s="1"/>
      <c r="H256" s="1"/>
      <c r="I256" s="1"/>
      <c r="J256" s="1"/>
      <c r="K256" s="1"/>
      <c r="L256" s="1"/>
      <c r="M256" s="1"/>
      <c r="N256" s="1"/>
      <c r="O256" s="1"/>
      <c r="P256" s="1"/>
      <c r="Q256" s="1"/>
      <c r="R256" s="3"/>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spans="3:66" ht="14.25" hidden="1" customHeight="1">
      <c r="C257" s="1"/>
      <c r="D257" s="1"/>
      <c r="E257" s="1"/>
      <c r="F257" s="1"/>
      <c r="G257" s="1"/>
      <c r="H257" s="1"/>
      <c r="I257" s="1"/>
      <c r="J257" s="1"/>
      <c r="K257" s="1"/>
      <c r="L257" s="1"/>
      <c r="M257" s="1"/>
      <c r="N257" s="1"/>
      <c r="O257" s="1"/>
      <c r="P257" s="1"/>
      <c r="Q257" s="1"/>
      <c r="R257" s="3"/>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spans="3:66" ht="14.25" hidden="1" customHeight="1">
      <c r="C258" s="1"/>
      <c r="D258" s="1"/>
      <c r="E258" s="1"/>
      <c r="F258" s="1"/>
      <c r="G258" s="1"/>
      <c r="H258" s="1"/>
      <c r="I258" s="1"/>
      <c r="J258" s="1"/>
      <c r="K258" s="1"/>
      <c r="L258" s="1"/>
      <c r="M258" s="1"/>
      <c r="N258" s="1"/>
      <c r="O258" s="1"/>
      <c r="P258" s="1"/>
      <c r="Q258" s="1"/>
      <c r="R258" s="3"/>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spans="3:66" ht="14.25" hidden="1" customHeight="1">
      <c r="C259" s="1"/>
      <c r="D259" s="1"/>
      <c r="E259" s="1"/>
      <c r="F259" s="1"/>
      <c r="G259" s="1"/>
      <c r="H259" s="1"/>
      <c r="I259" s="1"/>
      <c r="J259" s="1"/>
      <c r="K259" s="1"/>
      <c r="L259" s="1"/>
      <c r="M259" s="1"/>
      <c r="N259" s="1"/>
      <c r="O259" s="1"/>
      <c r="P259" s="1"/>
      <c r="Q259" s="1"/>
      <c r="R259" s="3"/>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spans="3:66" ht="14.25" hidden="1" customHeight="1">
      <c r="C260" s="1"/>
      <c r="D260" s="1"/>
      <c r="E260" s="1"/>
      <c r="F260" s="1"/>
      <c r="G260" s="1"/>
      <c r="H260" s="1"/>
      <c r="I260" s="1"/>
      <c r="J260" s="1"/>
      <c r="K260" s="1"/>
      <c r="L260" s="1"/>
      <c r="M260" s="1"/>
      <c r="N260" s="1"/>
      <c r="O260" s="1"/>
      <c r="P260" s="1"/>
      <c r="Q260" s="1"/>
      <c r="R260" s="3"/>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spans="3:66" ht="14.25" hidden="1" customHeight="1">
      <c r="C261" s="1"/>
      <c r="D261" s="1"/>
      <c r="E261" s="1"/>
      <c r="F261" s="1"/>
      <c r="G261" s="1"/>
      <c r="H261" s="1"/>
      <c r="I261" s="1"/>
      <c r="J261" s="1"/>
      <c r="K261" s="1"/>
      <c r="L261" s="1"/>
      <c r="M261" s="1"/>
      <c r="N261" s="1"/>
      <c r="O261" s="1"/>
      <c r="P261" s="1"/>
      <c r="Q261" s="1"/>
      <c r="R261" s="3"/>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spans="3:66" ht="14.25" hidden="1" customHeight="1">
      <c r="C262" s="1"/>
      <c r="D262" s="1"/>
      <c r="E262" s="1"/>
      <c r="F262" s="1"/>
      <c r="G262" s="1"/>
      <c r="H262" s="1"/>
      <c r="I262" s="1"/>
      <c r="J262" s="1"/>
      <c r="K262" s="1"/>
      <c r="L262" s="1"/>
      <c r="M262" s="1"/>
      <c r="N262" s="1"/>
      <c r="O262" s="1"/>
      <c r="P262" s="1"/>
      <c r="Q262" s="1"/>
      <c r="R262" s="3"/>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spans="3:66" ht="14.25" hidden="1" customHeight="1">
      <c r="C263" s="1"/>
      <c r="D263" s="1"/>
      <c r="E263" s="1"/>
      <c r="F263" s="1"/>
      <c r="G263" s="1"/>
      <c r="H263" s="1"/>
      <c r="I263" s="1"/>
      <c r="J263" s="1"/>
      <c r="K263" s="1"/>
      <c r="L263" s="1"/>
      <c r="M263" s="1"/>
      <c r="N263" s="1"/>
      <c r="O263" s="1"/>
      <c r="P263" s="1"/>
      <c r="Q263" s="1"/>
      <c r="R263" s="3"/>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spans="3:66" ht="14.25" hidden="1" customHeight="1">
      <c r="C264" s="1"/>
      <c r="D264" s="1"/>
      <c r="E264" s="1"/>
      <c r="F264" s="1"/>
      <c r="G264" s="1"/>
      <c r="H264" s="1"/>
      <c r="I264" s="1"/>
      <c r="J264" s="1"/>
      <c r="K264" s="1"/>
      <c r="L264" s="1"/>
      <c r="M264" s="1"/>
      <c r="N264" s="1"/>
      <c r="O264" s="1"/>
      <c r="P264" s="1"/>
      <c r="Q264" s="1"/>
      <c r="R264" s="3"/>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spans="3:66" ht="14.25" hidden="1" customHeight="1">
      <c r="C265" s="1"/>
      <c r="D265" s="1"/>
      <c r="E265" s="1"/>
      <c r="F265" s="1"/>
      <c r="G265" s="1"/>
      <c r="H265" s="1"/>
      <c r="I265" s="1"/>
      <c r="J265" s="1"/>
      <c r="K265" s="1"/>
      <c r="L265" s="1"/>
      <c r="M265" s="1"/>
      <c r="N265" s="1"/>
      <c r="O265" s="1"/>
      <c r="P265" s="1"/>
      <c r="Q265" s="1"/>
      <c r="R265" s="3"/>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spans="3:66" ht="14.25" hidden="1" customHeight="1">
      <c r="C266" s="1"/>
      <c r="D266" s="1"/>
      <c r="E266" s="1"/>
      <c r="F266" s="1"/>
      <c r="G266" s="1"/>
      <c r="H266" s="1"/>
      <c r="I266" s="1"/>
      <c r="J266" s="1"/>
      <c r="K266" s="1"/>
      <c r="L266" s="1"/>
      <c r="M266" s="1"/>
      <c r="N266" s="1"/>
      <c r="O266" s="1"/>
      <c r="P266" s="1"/>
      <c r="Q266" s="1"/>
      <c r="R266" s="3"/>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spans="3:66" ht="14.25" hidden="1" customHeight="1">
      <c r="C267" s="1"/>
      <c r="D267" s="1"/>
      <c r="E267" s="1"/>
      <c r="F267" s="1"/>
      <c r="G267" s="1"/>
      <c r="H267" s="1"/>
      <c r="I267" s="1"/>
      <c r="J267" s="1"/>
      <c r="K267" s="1"/>
      <c r="L267" s="1"/>
      <c r="M267" s="1"/>
      <c r="N267" s="1"/>
      <c r="O267" s="1"/>
      <c r="P267" s="1"/>
      <c r="Q267" s="1"/>
      <c r="R267" s="3"/>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spans="3:66" ht="14.25" hidden="1" customHeight="1">
      <c r="C268" s="1"/>
      <c r="D268" s="1"/>
      <c r="E268" s="1"/>
      <c r="F268" s="1"/>
      <c r="G268" s="1"/>
      <c r="H268" s="1"/>
      <c r="I268" s="1"/>
      <c r="J268" s="1"/>
      <c r="K268" s="1"/>
      <c r="L268" s="1"/>
      <c r="M268" s="1"/>
      <c r="N268" s="1"/>
      <c r="O268" s="1"/>
      <c r="P268" s="1"/>
      <c r="Q268" s="1"/>
      <c r="R268" s="3"/>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spans="3:66" ht="14.25" hidden="1" customHeight="1">
      <c r="C269" s="1"/>
      <c r="D269" s="1"/>
      <c r="E269" s="1"/>
      <c r="F269" s="1"/>
      <c r="G269" s="1"/>
      <c r="H269" s="1"/>
      <c r="I269" s="1"/>
      <c r="J269" s="1"/>
      <c r="K269" s="1"/>
      <c r="L269" s="1"/>
      <c r="M269" s="1"/>
      <c r="N269" s="1"/>
      <c r="O269" s="1"/>
      <c r="P269" s="1"/>
      <c r="Q269" s="1"/>
      <c r="R269" s="3"/>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spans="3:66" ht="14.25" hidden="1" customHeight="1">
      <c r="C270" s="1"/>
      <c r="D270" s="1"/>
      <c r="E270" s="1"/>
      <c r="F270" s="1"/>
      <c r="G270" s="1"/>
      <c r="H270" s="1"/>
      <c r="I270" s="1"/>
      <c r="J270" s="1"/>
      <c r="K270" s="1"/>
      <c r="L270" s="1"/>
      <c r="M270" s="1"/>
      <c r="N270" s="1"/>
      <c r="O270" s="1"/>
      <c r="P270" s="1"/>
      <c r="Q270" s="1"/>
      <c r="R270" s="3"/>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spans="3:66" ht="14.25" hidden="1" customHeight="1">
      <c r="C271" s="1"/>
      <c r="D271" s="1"/>
      <c r="E271" s="1"/>
      <c r="F271" s="1"/>
      <c r="G271" s="1"/>
      <c r="H271" s="1"/>
      <c r="I271" s="1"/>
      <c r="J271" s="1"/>
      <c r="K271" s="1"/>
      <c r="L271" s="1"/>
      <c r="M271" s="1"/>
      <c r="N271" s="1"/>
      <c r="O271" s="1"/>
      <c r="P271" s="1"/>
      <c r="Q271" s="1"/>
      <c r="R271" s="3"/>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spans="3:66" ht="14.25" hidden="1" customHeight="1">
      <c r="C272" s="1"/>
      <c r="D272" s="1"/>
      <c r="E272" s="1"/>
      <c r="F272" s="1"/>
      <c r="G272" s="1"/>
      <c r="H272" s="1"/>
      <c r="I272" s="1"/>
      <c r="J272" s="1"/>
      <c r="K272" s="1"/>
      <c r="L272" s="1"/>
      <c r="M272" s="1"/>
      <c r="N272" s="1"/>
      <c r="O272" s="1"/>
      <c r="P272" s="1"/>
      <c r="Q272" s="1"/>
      <c r="R272" s="3"/>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spans="3:66" ht="14.25" hidden="1" customHeight="1">
      <c r="C273" s="1"/>
      <c r="D273" s="1"/>
      <c r="E273" s="1"/>
      <c r="F273" s="1"/>
      <c r="G273" s="1"/>
      <c r="H273" s="1"/>
      <c r="I273" s="1"/>
      <c r="J273" s="1"/>
      <c r="K273" s="1"/>
      <c r="L273" s="1"/>
      <c r="M273" s="1"/>
      <c r="N273" s="1"/>
      <c r="O273" s="1"/>
      <c r="P273" s="1"/>
      <c r="Q273" s="1"/>
      <c r="R273" s="3"/>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spans="3:66" ht="14.25" hidden="1" customHeight="1">
      <c r="C274" s="1"/>
      <c r="D274" s="1"/>
      <c r="E274" s="1"/>
      <c r="F274" s="1"/>
      <c r="G274" s="1"/>
      <c r="H274" s="1"/>
      <c r="I274" s="1"/>
      <c r="J274" s="1"/>
      <c r="K274" s="1"/>
      <c r="L274" s="1"/>
      <c r="M274" s="1"/>
      <c r="N274" s="1"/>
      <c r="O274" s="1"/>
      <c r="P274" s="1"/>
      <c r="Q274" s="1"/>
      <c r="R274" s="3"/>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spans="3:66" ht="14.25" hidden="1" customHeight="1">
      <c r="C275" s="1"/>
      <c r="D275" s="1"/>
      <c r="E275" s="1"/>
      <c r="F275" s="1"/>
      <c r="G275" s="1"/>
      <c r="H275" s="1"/>
      <c r="I275" s="1"/>
      <c r="J275" s="1"/>
      <c r="K275" s="1"/>
      <c r="L275" s="1"/>
      <c r="M275" s="1"/>
      <c r="N275" s="1"/>
      <c r="O275" s="1"/>
      <c r="P275" s="1"/>
      <c r="Q275" s="1"/>
      <c r="R275" s="3"/>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spans="3:66" ht="14.25" hidden="1" customHeight="1">
      <c r="C276" s="1"/>
      <c r="D276" s="1"/>
      <c r="E276" s="1"/>
      <c r="F276" s="1"/>
      <c r="G276" s="1"/>
      <c r="H276" s="1"/>
      <c r="I276" s="1"/>
      <c r="J276" s="1"/>
      <c r="K276" s="1"/>
      <c r="L276" s="1"/>
      <c r="M276" s="1"/>
      <c r="N276" s="1"/>
      <c r="O276" s="1"/>
      <c r="P276" s="1"/>
      <c r="Q276" s="1"/>
      <c r="R276" s="3"/>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spans="3:66" ht="14.25" hidden="1" customHeight="1">
      <c r="C277" s="1"/>
      <c r="D277" s="1"/>
      <c r="E277" s="1"/>
      <c r="F277" s="1"/>
      <c r="G277" s="1"/>
      <c r="H277" s="1"/>
      <c r="I277" s="1"/>
      <c r="J277" s="1"/>
      <c r="K277" s="1"/>
      <c r="L277" s="1"/>
      <c r="M277" s="1"/>
      <c r="N277" s="1"/>
      <c r="O277" s="1"/>
      <c r="P277" s="1"/>
      <c r="Q277" s="1"/>
      <c r="R277" s="3"/>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spans="3:66" ht="14.25" hidden="1" customHeight="1">
      <c r="C278" s="1"/>
      <c r="D278" s="1"/>
      <c r="E278" s="1"/>
      <c r="F278" s="1"/>
      <c r="G278" s="1"/>
      <c r="H278" s="1"/>
      <c r="I278" s="1"/>
      <c r="J278" s="1"/>
      <c r="K278" s="1"/>
      <c r="L278" s="1"/>
      <c r="M278" s="1"/>
      <c r="N278" s="1"/>
      <c r="O278" s="1"/>
      <c r="P278" s="1"/>
      <c r="Q278" s="1"/>
      <c r="R278" s="3"/>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spans="3:66" ht="14.25" hidden="1" customHeight="1">
      <c r="C279" s="1"/>
      <c r="D279" s="1"/>
      <c r="E279" s="1"/>
      <c r="F279" s="1"/>
      <c r="G279" s="1"/>
      <c r="H279" s="1"/>
      <c r="I279" s="1"/>
      <c r="J279" s="1"/>
      <c r="K279" s="1"/>
      <c r="L279" s="1"/>
      <c r="M279" s="1"/>
      <c r="N279" s="1"/>
      <c r="O279" s="1"/>
      <c r="P279" s="1"/>
      <c r="Q279" s="1"/>
      <c r="R279" s="3"/>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spans="3:66" ht="14.25" hidden="1" customHeight="1">
      <c r="C280" s="1"/>
      <c r="D280" s="1"/>
      <c r="E280" s="1"/>
      <c r="F280" s="1"/>
      <c r="G280" s="1"/>
      <c r="H280" s="1"/>
      <c r="I280" s="1"/>
      <c r="J280" s="1"/>
      <c r="K280" s="1"/>
      <c r="L280" s="1"/>
      <c r="M280" s="1"/>
      <c r="N280" s="1"/>
      <c r="O280" s="1"/>
      <c r="P280" s="1"/>
      <c r="Q280" s="1"/>
      <c r="R280" s="3"/>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spans="3:66" ht="14.25" hidden="1" customHeight="1">
      <c r="C281" s="1"/>
      <c r="D281" s="1"/>
      <c r="E281" s="1"/>
      <c r="F281" s="1"/>
      <c r="G281" s="1"/>
      <c r="H281" s="1"/>
      <c r="I281" s="1"/>
      <c r="J281" s="1"/>
      <c r="K281" s="1"/>
      <c r="L281" s="1"/>
      <c r="M281" s="1"/>
      <c r="N281" s="1"/>
      <c r="O281" s="1"/>
      <c r="P281" s="1"/>
      <c r="Q281" s="1"/>
      <c r="R281" s="3"/>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spans="3:66" ht="14.25" hidden="1" customHeight="1">
      <c r="C282" s="1"/>
      <c r="D282" s="1"/>
      <c r="E282" s="1"/>
      <c r="F282" s="1"/>
      <c r="G282" s="1"/>
      <c r="H282" s="1"/>
      <c r="I282" s="1"/>
      <c r="J282" s="1"/>
      <c r="K282" s="1"/>
      <c r="L282" s="1"/>
      <c r="M282" s="1"/>
      <c r="N282" s="1"/>
      <c r="O282" s="1"/>
      <c r="P282" s="1"/>
      <c r="Q282" s="1"/>
      <c r="R282" s="3"/>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spans="3:66" ht="14.25" hidden="1" customHeight="1">
      <c r="C283" s="1"/>
      <c r="D283" s="1"/>
      <c r="E283" s="1"/>
      <c r="F283" s="1"/>
      <c r="G283" s="1"/>
      <c r="H283" s="1"/>
      <c r="I283" s="1"/>
      <c r="J283" s="1"/>
      <c r="K283" s="1"/>
      <c r="L283" s="1"/>
      <c r="M283" s="1"/>
      <c r="N283" s="1"/>
      <c r="O283" s="1"/>
      <c r="P283" s="1"/>
      <c r="Q283" s="1"/>
      <c r="R283" s="3"/>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spans="3:66" ht="14.25" hidden="1" customHeight="1">
      <c r="C284" s="1"/>
      <c r="D284" s="1"/>
      <c r="E284" s="1"/>
      <c r="F284" s="1"/>
      <c r="G284" s="1"/>
      <c r="H284" s="1"/>
      <c r="I284" s="1"/>
      <c r="J284" s="1"/>
      <c r="K284" s="1"/>
      <c r="L284" s="1"/>
      <c r="M284" s="1"/>
      <c r="N284" s="1"/>
      <c r="O284" s="1"/>
      <c r="P284" s="1"/>
      <c r="Q284" s="1"/>
      <c r="R284" s="3"/>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spans="3:66" ht="14.25" hidden="1" customHeight="1">
      <c r="C285" s="1"/>
      <c r="D285" s="1"/>
      <c r="E285" s="1"/>
      <c r="F285" s="1"/>
      <c r="G285" s="1"/>
      <c r="H285" s="1"/>
      <c r="I285" s="1"/>
      <c r="J285" s="1"/>
      <c r="K285" s="1"/>
      <c r="L285" s="1"/>
      <c r="M285" s="1"/>
      <c r="N285" s="1"/>
      <c r="O285" s="1"/>
      <c r="P285" s="1"/>
      <c r="Q285" s="1"/>
      <c r="R285" s="3"/>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spans="3:66" ht="14.25" hidden="1" customHeight="1">
      <c r="C286" s="1"/>
      <c r="D286" s="1"/>
      <c r="E286" s="1"/>
      <c r="F286" s="1"/>
      <c r="G286" s="1"/>
      <c r="H286" s="1"/>
      <c r="I286" s="1"/>
      <c r="J286" s="1"/>
      <c r="K286" s="1"/>
      <c r="L286" s="1"/>
      <c r="M286" s="1"/>
      <c r="N286" s="1"/>
      <c r="O286" s="1"/>
      <c r="P286" s="1"/>
      <c r="Q286" s="1"/>
      <c r="R286" s="3"/>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spans="3:66" ht="14.25" hidden="1" customHeight="1">
      <c r="C287" s="1"/>
      <c r="D287" s="1"/>
      <c r="E287" s="1"/>
      <c r="F287" s="1"/>
      <c r="G287" s="1"/>
      <c r="H287" s="1"/>
      <c r="I287" s="1"/>
      <c r="J287" s="1"/>
      <c r="K287" s="1"/>
      <c r="L287" s="1"/>
      <c r="M287" s="1"/>
      <c r="N287" s="1"/>
      <c r="O287" s="1"/>
      <c r="P287" s="1"/>
      <c r="Q287" s="1"/>
      <c r="R287" s="3"/>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spans="3:66" ht="14.25" hidden="1" customHeight="1">
      <c r="C288" s="1"/>
      <c r="D288" s="1"/>
      <c r="E288" s="1"/>
      <c r="F288" s="1"/>
      <c r="G288" s="1"/>
      <c r="H288" s="1"/>
      <c r="I288" s="1"/>
      <c r="J288" s="1"/>
      <c r="K288" s="1"/>
      <c r="L288" s="1"/>
      <c r="M288" s="1"/>
      <c r="N288" s="1"/>
      <c r="O288" s="1"/>
      <c r="P288" s="1"/>
      <c r="Q288" s="1"/>
      <c r="R288" s="3"/>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spans="3:66" ht="14.25" hidden="1" customHeight="1">
      <c r="C289" s="1"/>
      <c r="D289" s="1"/>
      <c r="E289" s="1"/>
      <c r="F289" s="1"/>
      <c r="G289" s="1"/>
      <c r="H289" s="1"/>
      <c r="I289" s="1"/>
      <c r="J289" s="1"/>
      <c r="K289" s="1"/>
      <c r="L289" s="1"/>
      <c r="M289" s="1"/>
      <c r="N289" s="1"/>
      <c r="O289" s="1"/>
      <c r="P289" s="1"/>
      <c r="Q289" s="1"/>
      <c r="R289" s="3"/>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spans="3:66" ht="14.25" hidden="1" customHeight="1">
      <c r="C290" s="1"/>
      <c r="D290" s="1"/>
      <c r="E290" s="1"/>
      <c r="F290" s="1"/>
      <c r="G290" s="1"/>
      <c r="H290" s="1"/>
      <c r="I290" s="1"/>
      <c r="J290" s="1"/>
      <c r="K290" s="1"/>
      <c r="L290" s="1"/>
      <c r="M290" s="1"/>
      <c r="N290" s="1"/>
      <c r="O290" s="1"/>
      <c r="P290" s="1"/>
      <c r="Q290" s="1"/>
      <c r="R290" s="3"/>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spans="3:66" ht="14.25" hidden="1" customHeight="1">
      <c r="C291" s="1"/>
      <c r="D291" s="1"/>
      <c r="E291" s="1"/>
      <c r="F291" s="1"/>
      <c r="G291" s="1"/>
      <c r="H291" s="1"/>
      <c r="I291" s="1"/>
      <c r="J291" s="1"/>
      <c r="K291" s="1"/>
      <c r="L291" s="1"/>
      <c r="M291" s="1"/>
      <c r="N291" s="1"/>
      <c r="O291" s="1"/>
      <c r="P291" s="1"/>
      <c r="Q291" s="1"/>
      <c r="R291" s="3"/>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spans="3:66" ht="14.25" hidden="1" customHeight="1">
      <c r="C292" s="1"/>
      <c r="D292" s="1"/>
      <c r="E292" s="1"/>
      <c r="F292" s="1"/>
      <c r="G292" s="1"/>
      <c r="H292" s="1"/>
      <c r="I292" s="1"/>
      <c r="J292" s="1"/>
      <c r="K292" s="1"/>
      <c r="L292" s="1"/>
      <c r="M292" s="1"/>
      <c r="N292" s="1"/>
      <c r="O292" s="1"/>
      <c r="P292" s="1"/>
      <c r="Q292" s="1"/>
      <c r="R292" s="3"/>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spans="3:66" ht="14.25" hidden="1" customHeight="1">
      <c r="C293" s="1"/>
      <c r="D293" s="1"/>
      <c r="E293" s="1"/>
      <c r="F293" s="1"/>
      <c r="G293" s="1"/>
      <c r="H293" s="1"/>
      <c r="I293" s="1"/>
      <c r="J293" s="1"/>
      <c r="K293" s="1"/>
      <c r="L293" s="1"/>
      <c r="M293" s="1"/>
      <c r="N293" s="1"/>
      <c r="O293" s="1"/>
      <c r="P293" s="1"/>
      <c r="Q293" s="1"/>
      <c r="R293" s="3"/>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spans="3:66" ht="14.25" hidden="1" customHeight="1">
      <c r="C294" s="1"/>
      <c r="D294" s="1"/>
      <c r="E294" s="1"/>
      <c r="F294" s="1"/>
      <c r="G294" s="1"/>
      <c r="H294" s="1"/>
      <c r="I294" s="1"/>
      <c r="J294" s="1"/>
      <c r="K294" s="1"/>
      <c r="L294" s="1"/>
      <c r="M294" s="1"/>
      <c r="N294" s="1"/>
      <c r="O294" s="1"/>
      <c r="P294" s="1"/>
      <c r="Q294" s="1"/>
      <c r="R294" s="3"/>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spans="3:66" ht="14.25" hidden="1" customHeight="1">
      <c r="C295" s="1"/>
      <c r="D295" s="1"/>
      <c r="E295" s="1"/>
      <c r="F295" s="1"/>
      <c r="G295" s="1"/>
      <c r="H295" s="1"/>
      <c r="I295" s="1"/>
      <c r="J295" s="1"/>
      <c r="K295" s="1"/>
      <c r="L295" s="1"/>
      <c r="M295" s="1"/>
      <c r="N295" s="1"/>
      <c r="O295" s="1"/>
      <c r="P295" s="1"/>
      <c r="Q295" s="1"/>
      <c r="R295" s="3"/>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spans="3:66" ht="14.25" hidden="1" customHeight="1">
      <c r="C296" s="1"/>
      <c r="D296" s="1"/>
      <c r="E296" s="1"/>
      <c r="F296" s="1"/>
      <c r="G296" s="1"/>
      <c r="H296" s="1"/>
      <c r="I296" s="1"/>
      <c r="J296" s="1"/>
      <c r="K296" s="1"/>
      <c r="L296" s="1"/>
      <c r="M296" s="1"/>
      <c r="N296" s="1"/>
      <c r="O296" s="1"/>
      <c r="P296" s="1"/>
      <c r="Q296" s="1"/>
      <c r="R296" s="3"/>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spans="3:66" ht="14.25" hidden="1" customHeight="1">
      <c r="C297" s="1"/>
      <c r="D297" s="1"/>
      <c r="E297" s="1"/>
      <c r="F297" s="1"/>
      <c r="G297" s="1"/>
      <c r="H297" s="1"/>
      <c r="I297" s="1"/>
      <c r="J297" s="1"/>
      <c r="K297" s="1"/>
      <c r="L297" s="1"/>
      <c r="M297" s="1"/>
      <c r="N297" s="1"/>
      <c r="O297" s="1"/>
      <c r="P297" s="1"/>
      <c r="Q297" s="1"/>
      <c r="R297" s="3"/>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spans="3:66" ht="14.25" hidden="1" customHeight="1">
      <c r="C298" s="1"/>
      <c r="D298" s="1"/>
      <c r="E298" s="1"/>
      <c r="F298" s="1"/>
      <c r="G298" s="1"/>
      <c r="H298" s="1"/>
      <c r="I298" s="1"/>
      <c r="J298" s="1"/>
      <c r="K298" s="1"/>
      <c r="L298" s="1"/>
      <c r="M298" s="1"/>
      <c r="N298" s="1"/>
      <c r="O298" s="1"/>
      <c r="P298" s="1"/>
      <c r="Q298" s="1"/>
      <c r="R298" s="3"/>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spans="3:66" ht="14.25" hidden="1" customHeight="1">
      <c r="C299" s="1"/>
      <c r="D299" s="1"/>
      <c r="E299" s="1"/>
      <c r="F299" s="1"/>
      <c r="G299" s="1"/>
      <c r="H299" s="1"/>
      <c r="I299" s="1"/>
      <c r="J299" s="1"/>
      <c r="K299" s="1"/>
      <c r="L299" s="1"/>
      <c r="M299" s="1"/>
      <c r="N299" s="1"/>
      <c r="O299" s="1"/>
      <c r="P299" s="1"/>
      <c r="Q299" s="1"/>
      <c r="R299" s="3"/>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spans="3:66" ht="14.25" hidden="1" customHeight="1">
      <c r="C300" s="1"/>
      <c r="D300" s="1"/>
      <c r="E300" s="1"/>
      <c r="F300" s="1"/>
      <c r="G300" s="1"/>
      <c r="H300" s="1"/>
      <c r="I300" s="1"/>
      <c r="J300" s="1"/>
      <c r="K300" s="1"/>
      <c r="L300" s="1"/>
      <c r="M300" s="1"/>
      <c r="N300" s="1"/>
      <c r="O300" s="1"/>
      <c r="P300" s="1"/>
      <c r="Q300" s="1"/>
      <c r="R300" s="3"/>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spans="3:66" ht="14.25" hidden="1" customHeight="1">
      <c r="C301" s="1"/>
      <c r="D301" s="1"/>
      <c r="E301" s="1"/>
      <c r="F301" s="1"/>
      <c r="G301" s="1"/>
      <c r="H301" s="1"/>
      <c r="I301" s="1"/>
      <c r="J301" s="1"/>
      <c r="K301" s="1"/>
      <c r="L301" s="1"/>
      <c r="M301" s="1"/>
      <c r="N301" s="1"/>
      <c r="O301" s="1"/>
      <c r="P301" s="1"/>
      <c r="Q301" s="1"/>
      <c r="R301" s="3"/>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spans="3:66" ht="14.25" hidden="1" customHeight="1">
      <c r="C302" s="1"/>
      <c r="D302" s="1"/>
      <c r="E302" s="1"/>
      <c r="F302" s="1"/>
      <c r="G302" s="1"/>
      <c r="H302" s="1"/>
      <c r="I302" s="1"/>
      <c r="J302" s="1"/>
      <c r="K302" s="1"/>
      <c r="L302" s="1"/>
      <c r="M302" s="1"/>
      <c r="N302" s="1"/>
      <c r="O302" s="1"/>
      <c r="P302" s="1"/>
      <c r="Q302" s="1"/>
      <c r="R302" s="3"/>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spans="3:66" ht="14.25" hidden="1" customHeight="1">
      <c r="C303" s="1"/>
      <c r="D303" s="1"/>
      <c r="E303" s="1"/>
      <c r="F303" s="1"/>
      <c r="G303" s="1"/>
      <c r="H303" s="1"/>
      <c r="I303" s="1"/>
      <c r="J303" s="1"/>
      <c r="K303" s="1"/>
      <c r="L303" s="1"/>
      <c r="M303" s="1"/>
      <c r="N303" s="1"/>
      <c r="O303" s="1"/>
      <c r="P303" s="1"/>
      <c r="Q303" s="1"/>
      <c r="R303" s="3"/>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spans="3:66" ht="14.25" hidden="1" customHeight="1">
      <c r="C304" s="1"/>
      <c r="D304" s="1"/>
      <c r="E304" s="1"/>
      <c r="F304" s="1"/>
      <c r="G304" s="1"/>
      <c r="H304" s="1"/>
      <c r="I304" s="1"/>
      <c r="J304" s="1"/>
      <c r="K304" s="1"/>
      <c r="L304" s="1"/>
      <c r="M304" s="1"/>
      <c r="N304" s="1"/>
      <c r="O304" s="1"/>
      <c r="P304" s="1"/>
      <c r="Q304" s="1"/>
      <c r="R304" s="3"/>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spans="3:66" ht="14.25" hidden="1" customHeight="1">
      <c r="C305" s="1"/>
      <c r="D305" s="1"/>
      <c r="E305" s="1"/>
      <c r="F305" s="1"/>
      <c r="G305" s="1"/>
      <c r="H305" s="1"/>
      <c r="I305" s="1"/>
      <c r="J305" s="1"/>
      <c r="K305" s="1"/>
      <c r="L305" s="1"/>
      <c r="M305" s="1"/>
      <c r="N305" s="1"/>
      <c r="O305" s="1"/>
      <c r="P305" s="1"/>
      <c r="Q305" s="1"/>
      <c r="R305" s="3"/>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spans="3:66" ht="14.25" hidden="1" customHeight="1">
      <c r="C306" s="1"/>
      <c r="D306" s="1"/>
      <c r="E306" s="1"/>
      <c r="F306" s="1"/>
      <c r="G306" s="1"/>
      <c r="H306" s="1"/>
      <c r="I306" s="1"/>
      <c r="J306" s="1"/>
      <c r="K306" s="1"/>
      <c r="L306" s="1"/>
      <c r="M306" s="1"/>
      <c r="N306" s="1"/>
      <c r="O306" s="1"/>
      <c r="P306" s="1"/>
      <c r="Q306" s="1"/>
      <c r="R306" s="3"/>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spans="3:66" ht="14.25" hidden="1" customHeight="1">
      <c r="C307" s="1"/>
      <c r="D307" s="1"/>
      <c r="E307" s="1"/>
      <c r="F307" s="1"/>
      <c r="G307" s="1"/>
      <c r="H307" s="1"/>
      <c r="I307" s="1"/>
      <c r="J307" s="1"/>
      <c r="K307" s="1"/>
      <c r="L307" s="1"/>
      <c r="M307" s="1"/>
      <c r="N307" s="1"/>
      <c r="O307" s="1"/>
      <c r="P307" s="1"/>
      <c r="Q307" s="1"/>
      <c r="R307" s="3"/>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spans="3:66" ht="14.25" hidden="1" customHeight="1">
      <c r="C308" s="1"/>
      <c r="D308" s="1"/>
      <c r="E308" s="1"/>
      <c r="F308" s="1"/>
      <c r="G308" s="1"/>
      <c r="H308" s="1"/>
      <c r="I308" s="1"/>
      <c r="J308" s="1"/>
      <c r="K308" s="1"/>
      <c r="L308" s="1"/>
      <c r="M308" s="1"/>
      <c r="N308" s="1"/>
      <c r="O308" s="1"/>
      <c r="P308" s="1"/>
      <c r="Q308" s="1"/>
      <c r="R308" s="3"/>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spans="3:66" ht="14.25" hidden="1" customHeight="1">
      <c r="C309" s="1"/>
      <c r="D309" s="1"/>
      <c r="E309" s="1"/>
      <c r="F309" s="1"/>
      <c r="G309" s="1"/>
      <c r="H309" s="1"/>
      <c r="I309" s="1"/>
      <c r="J309" s="1"/>
      <c r="K309" s="1"/>
      <c r="L309" s="1"/>
      <c r="M309" s="1"/>
      <c r="N309" s="1"/>
      <c r="O309" s="1"/>
      <c r="P309" s="1"/>
      <c r="Q309" s="1"/>
      <c r="R309" s="3"/>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spans="3:66" ht="14.25" hidden="1" customHeight="1">
      <c r="C310" s="1"/>
      <c r="D310" s="1"/>
      <c r="E310" s="1"/>
      <c r="F310" s="1"/>
      <c r="G310" s="1"/>
      <c r="H310" s="1"/>
      <c r="I310" s="1"/>
      <c r="J310" s="1"/>
      <c r="K310" s="1"/>
      <c r="L310" s="1"/>
      <c r="M310" s="1"/>
      <c r="N310" s="1"/>
      <c r="O310" s="1"/>
      <c r="P310" s="1"/>
      <c r="Q310" s="1"/>
      <c r="R310" s="3"/>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spans="3:66" ht="14.25" hidden="1" customHeight="1">
      <c r="C311" s="1"/>
      <c r="D311" s="1"/>
      <c r="E311" s="1"/>
      <c r="F311" s="1"/>
      <c r="G311" s="1"/>
      <c r="H311" s="1"/>
      <c r="I311" s="1"/>
      <c r="J311" s="1"/>
      <c r="K311" s="1"/>
      <c r="L311" s="1"/>
      <c r="M311" s="1"/>
      <c r="N311" s="1"/>
      <c r="O311" s="1"/>
      <c r="P311" s="1"/>
      <c r="Q311" s="1"/>
      <c r="R311" s="3"/>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spans="3:66" ht="14.25" hidden="1" customHeight="1">
      <c r="C312" s="1"/>
      <c r="D312" s="1"/>
      <c r="E312" s="1"/>
      <c r="F312" s="1"/>
      <c r="G312" s="1"/>
      <c r="H312" s="1"/>
      <c r="I312" s="1"/>
      <c r="J312" s="1"/>
      <c r="K312" s="1"/>
      <c r="L312" s="1"/>
      <c r="M312" s="1"/>
      <c r="N312" s="1"/>
      <c r="O312" s="1"/>
      <c r="P312" s="1"/>
      <c r="Q312" s="1"/>
      <c r="R312" s="3"/>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spans="3:66" ht="14.25" hidden="1" customHeight="1">
      <c r="C313" s="1"/>
      <c r="D313" s="1"/>
      <c r="E313" s="1"/>
      <c r="F313" s="1"/>
      <c r="G313" s="1"/>
      <c r="H313" s="1"/>
      <c r="I313" s="1"/>
      <c r="J313" s="1"/>
      <c r="K313" s="1"/>
      <c r="L313" s="1"/>
      <c r="M313" s="1"/>
      <c r="N313" s="1"/>
      <c r="O313" s="1"/>
      <c r="P313" s="1"/>
      <c r="Q313" s="1"/>
      <c r="R313" s="3"/>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spans="3:66" ht="14.25" hidden="1" customHeight="1">
      <c r="C314" s="1"/>
      <c r="D314" s="1"/>
      <c r="E314" s="1"/>
      <c r="F314" s="1"/>
      <c r="G314" s="1"/>
      <c r="H314" s="1"/>
      <c r="I314" s="1"/>
      <c r="J314" s="1"/>
      <c r="K314" s="1"/>
      <c r="L314" s="1"/>
      <c r="M314" s="1"/>
      <c r="N314" s="1"/>
      <c r="O314" s="1"/>
      <c r="P314" s="1"/>
      <c r="Q314" s="1"/>
      <c r="R314" s="3"/>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spans="3:66" ht="14.25" hidden="1" customHeight="1">
      <c r="C315" s="1"/>
      <c r="D315" s="1"/>
      <c r="E315" s="1"/>
      <c r="F315" s="1"/>
      <c r="G315" s="1"/>
      <c r="H315" s="1"/>
      <c r="I315" s="1"/>
      <c r="J315" s="1"/>
      <c r="K315" s="1"/>
      <c r="L315" s="1"/>
      <c r="M315" s="1"/>
      <c r="N315" s="1"/>
      <c r="O315" s="1"/>
      <c r="P315" s="1"/>
      <c r="Q315" s="1"/>
      <c r="R315" s="3"/>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spans="3:66" ht="14.25" hidden="1" customHeight="1">
      <c r="C316" s="1"/>
      <c r="D316" s="1"/>
      <c r="E316" s="1"/>
      <c r="F316" s="1"/>
      <c r="G316" s="1"/>
      <c r="H316" s="1"/>
      <c r="I316" s="1"/>
      <c r="J316" s="1"/>
      <c r="K316" s="1"/>
      <c r="L316" s="1"/>
      <c r="M316" s="1"/>
      <c r="N316" s="1"/>
      <c r="O316" s="1"/>
      <c r="P316" s="1"/>
      <c r="Q316" s="1"/>
      <c r="R316" s="3"/>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spans="3:66" ht="14.25" hidden="1" customHeight="1">
      <c r="C317" s="1"/>
      <c r="D317" s="1"/>
      <c r="E317" s="1"/>
      <c r="F317" s="1"/>
      <c r="G317" s="1"/>
      <c r="H317" s="1"/>
      <c r="I317" s="1"/>
      <c r="J317" s="1"/>
      <c r="K317" s="1"/>
      <c r="L317" s="1"/>
      <c r="M317" s="1"/>
      <c r="N317" s="1"/>
      <c r="O317" s="1"/>
      <c r="P317" s="1"/>
      <c r="Q317" s="1"/>
      <c r="R317" s="3"/>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spans="3:66" ht="14.25" hidden="1" customHeight="1">
      <c r="C318" s="1"/>
      <c r="D318" s="1"/>
      <c r="E318" s="1"/>
      <c r="F318" s="1"/>
      <c r="G318" s="1"/>
      <c r="H318" s="1"/>
      <c r="I318" s="1"/>
      <c r="J318" s="1"/>
      <c r="K318" s="1"/>
      <c r="L318" s="1"/>
      <c r="M318" s="1"/>
      <c r="N318" s="1"/>
      <c r="O318" s="1"/>
      <c r="P318" s="1"/>
      <c r="Q318" s="1"/>
      <c r="R318" s="3"/>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spans="3:66" ht="14.25" hidden="1" customHeight="1">
      <c r="C319" s="1"/>
      <c r="D319" s="1"/>
      <c r="E319" s="1"/>
      <c r="F319" s="1"/>
      <c r="G319" s="1"/>
      <c r="H319" s="1"/>
      <c r="I319" s="1"/>
      <c r="J319" s="1"/>
      <c r="K319" s="1"/>
      <c r="L319" s="1"/>
      <c r="M319" s="1"/>
      <c r="N319" s="1"/>
      <c r="O319" s="1"/>
      <c r="P319" s="1"/>
      <c r="Q319" s="1"/>
      <c r="R319" s="3"/>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spans="3:66" ht="14.25" hidden="1" customHeight="1">
      <c r="C320" s="1"/>
      <c r="D320" s="1"/>
      <c r="E320" s="1"/>
      <c r="F320" s="1"/>
      <c r="G320" s="1"/>
      <c r="H320" s="1"/>
      <c r="I320" s="1"/>
      <c r="J320" s="1"/>
      <c r="K320" s="1"/>
      <c r="L320" s="1"/>
      <c r="M320" s="1"/>
      <c r="N320" s="1"/>
      <c r="O320" s="1"/>
      <c r="P320" s="1"/>
      <c r="Q320" s="1"/>
      <c r="R320" s="3"/>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spans="3:66" ht="14.25" hidden="1" customHeight="1">
      <c r="C321" s="1"/>
      <c r="D321" s="1"/>
      <c r="E321" s="1"/>
      <c r="F321" s="1"/>
      <c r="G321" s="1"/>
      <c r="H321" s="1"/>
      <c r="I321" s="1"/>
      <c r="J321" s="1"/>
      <c r="K321" s="1"/>
      <c r="L321" s="1"/>
      <c r="M321" s="1"/>
      <c r="N321" s="1"/>
      <c r="O321" s="1"/>
      <c r="P321" s="1"/>
      <c r="Q321" s="1"/>
      <c r="R321" s="3"/>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spans="3:66" ht="14.25" hidden="1" customHeight="1">
      <c r="C322" s="1"/>
      <c r="D322" s="1"/>
      <c r="E322" s="1"/>
      <c r="F322" s="1"/>
      <c r="G322" s="1"/>
      <c r="H322" s="1"/>
      <c r="I322" s="1"/>
      <c r="J322" s="1"/>
      <c r="K322" s="1"/>
      <c r="L322" s="1"/>
      <c r="M322" s="1"/>
      <c r="N322" s="1"/>
      <c r="O322" s="1"/>
      <c r="P322" s="1"/>
      <c r="Q322" s="1"/>
      <c r="R322" s="3"/>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spans="3:66" ht="14.25" hidden="1" customHeight="1">
      <c r="C323" s="1"/>
      <c r="D323" s="1"/>
      <c r="E323" s="1"/>
      <c r="F323" s="1"/>
      <c r="G323" s="1"/>
      <c r="H323" s="1"/>
      <c r="I323" s="1"/>
      <c r="J323" s="1"/>
      <c r="K323" s="1"/>
      <c r="L323" s="1"/>
      <c r="M323" s="1"/>
      <c r="N323" s="1"/>
      <c r="O323" s="1"/>
      <c r="P323" s="1"/>
      <c r="Q323" s="1"/>
      <c r="R323" s="3"/>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spans="3:66" ht="14.25" hidden="1" customHeight="1">
      <c r="C324" s="1"/>
      <c r="D324" s="1"/>
      <c r="E324" s="1"/>
      <c r="F324" s="1"/>
      <c r="G324" s="1"/>
      <c r="H324" s="1"/>
      <c r="I324" s="1"/>
      <c r="J324" s="1"/>
      <c r="K324" s="1"/>
      <c r="L324" s="1"/>
      <c r="M324" s="1"/>
      <c r="N324" s="1"/>
      <c r="O324" s="1"/>
      <c r="P324" s="1"/>
      <c r="Q324" s="1"/>
      <c r="R324" s="3"/>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spans="3:66" ht="14.25" hidden="1" customHeight="1">
      <c r="C325" s="1"/>
      <c r="D325" s="1"/>
      <c r="E325" s="1"/>
      <c r="F325" s="1"/>
      <c r="G325" s="1"/>
      <c r="H325" s="1"/>
      <c r="I325" s="1"/>
      <c r="J325" s="1"/>
      <c r="K325" s="1"/>
      <c r="L325" s="1"/>
      <c r="M325" s="1"/>
      <c r="N325" s="1"/>
      <c r="O325" s="1"/>
      <c r="P325" s="1"/>
      <c r="Q325" s="1"/>
      <c r="R325" s="3"/>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spans="3:66" ht="14.25" hidden="1" customHeight="1">
      <c r="C326" s="1"/>
      <c r="D326" s="1"/>
      <c r="E326" s="1"/>
      <c r="F326" s="1"/>
      <c r="G326" s="1"/>
      <c r="H326" s="1"/>
      <c r="I326" s="1"/>
      <c r="J326" s="1"/>
      <c r="K326" s="1"/>
      <c r="L326" s="1"/>
      <c r="M326" s="1"/>
      <c r="N326" s="1"/>
      <c r="O326" s="1"/>
      <c r="P326" s="1"/>
      <c r="Q326" s="1"/>
      <c r="R326" s="3"/>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spans="3:66" ht="14.25" hidden="1" customHeight="1">
      <c r="C327" s="1"/>
      <c r="D327" s="1"/>
      <c r="E327" s="1"/>
      <c r="F327" s="1"/>
      <c r="G327" s="1"/>
      <c r="H327" s="1"/>
      <c r="I327" s="1"/>
      <c r="J327" s="1"/>
      <c r="K327" s="1"/>
      <c r="L327" s="1"/>
      <c r="M327" s="1"/>
      <c r="N327" s="1"/>
      <c r="O327" s="1"/>
      <c r="P327" s="1"/>
      <c r="Q327" s="1"/>
      <c r="R327" s="3"/>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spans="3:66" ht="14.25" hidden="1" customHeight="1">
      <c r="C328" s="1"/>
      <c r="D328" s="1"/>
      <c r="E328" s="1"/>
      <c r="F328" s="1"/>
      <c r="G328" s="1"/>
      <c r="H328" s="1"/>
      <c r="I328" s="1"/>
      <c r="J328" s="1"/>
      <c r="K328" s="1"/>
      <c r="L328" s="1"/>
      <c r="M328" s="1"/>
      <c r="N328" s="1"/>
      <c r="O328" s="1"/>
      <c r="P328" s="1"/>
      <c r="Q328" s="1"/>
      <c r="R328" s="3"/>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spans="3:66" ht="14.25" hidden="1" customHeight="1">
      <c r="C329" s="1"/>
      <c r="D329" s="1"/>
      <c r="E329" s="1"/>
      <c r="F329" s="1"/>
      <c r="G329" s="1"/>
      <c r="H329" s="1"/>
      <c r="I329" s="1"/>
      <c r="J329" s="1"/>
      <c r="K329" s="1"/>
      <c r="L329" s="1"/>
      <c r="M329" s="1"/>
      <c r="N329" s="1"/>
      <c r="O329" s="1"/>
      <c r="P329" s="1"/>
      <c r="Q329" s="1"/>
      <c r="R329" s="3"/>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spans="3:66" ht="14.25" hidden="1" customHeight="1">
      <c r="C330" s="1"/>
      <c r="D330" s="1"/>
      <c r="E330" s="1"/>
      <c r="F330" s="1"/>
      <c r="G330" s="1"/>
      <c r="H330" s="1"/>
      <c r="I330" s="1"/>
      <c r="J330" s="1"/>
      <c r="K330" s="1"/>
      <c r="L330" s="1"/>
      <c r="M330" s="1"/>
      <c r="N330" s="1"/>
      <c r="O330" s="1"/>
      <c r="P330" s="1"/>
      <c r="Q330" s="1"/>
      <c r="R330" s="3"/>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spans="3:66" ht="14.25" hidden="1" customHeight="1">
      <c r="C331" s="1"/>
      <c r="D331" s="1"/>
      <c r="E331" s="1"/>
      <c r="F331" s="1"/>
      <c r="G331" s="1"/>
      <c r="H331" s="1"/>
      <c r="I331" s="1"/>
      <c r="J331" s="1"/>
      <c r="K331" s="1"/>
      <c r="L331" s="1"/>
      <c r="M331" s="1"/>
      <c r="N331" s="1"/>
      <c r="O331" s="1"/>
      <c r="P331" s="1"/>
      <c r="Q331" s="1"/>
      <c r="R331" s="3"/>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spans="3:66" ht="14.25" hidden="1" customHeight="1">
      <c r="C332" s="1"/>
      <c r="D332" s="1"/>
      <c r="E332" s="1"/>
      <c r="F332" s="1"/>
      <c r="G332" s="1"/>
      <c r="H332" s="1"/>
      <c r="I332" s="1"/>
      <c r="J332" s="1"/>
      <c r="K332" s="1"/>
      <c r="L332" s="1"/>
      <c r="M332" s="1"/>
      <c r="N332" s="1"/>
      <c r="O332" s="1"/>
      <c r="P332" s="1"/>
      <c r="Q332" s="1"/>
      <c r="R332" s="3"/>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spans="3:66" ht="14.25" hidden="1" customHeight="1">
      <c r="C333" s="1"/>
      <c r="D333" s="1"/>
      <c r="E333" s="1"/>
      <c r="F333" s="1"/>
      <c r="G333" s="1"/>
      <c r="H333" s="1"/>
      <c r="I333" s="1"/>
      <c r="J333" s="1"/>
      <c r="K333" s="1"/>
      <c r="L333" s="1"/>
      <c r="M333" s="1"/>
      <c r="N333" s="1"/>
      <c r="O333" s="1"/>
      <c r="P333" s="1"/>
      <c r="Q333" s="1"/>
      <c r="R333" s="3"/>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spans="3:66" ht="14.25" hidden="1" customHeight="1">
      <c r="C334" s="1"/>
      <c r="D334" s="1"/>
      <c r="E334" s="1"/>
      <c r="F334" s="1"/>
      <c r="G334" s="1"/>
      <c r="H334" s="1"/>
      <c r="I334" s="1"/>
      <c r="J334" s="1"/>
      <c r="K334" s="1"/>
      <c r="L334" s="1"/>
      <c r="M334" s="1"/>
      <c r="N334" s="1"/>
      <c r="O334" s="1"/>
      <c r="P334" s="1"/>
      <c r="Q334" s="1"/>
      <c r="R334" s="3"/>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spans="3:66" ht="14.25" hidden="1" customHeight="1">
      <c r="C335" s="1"/>
      <c r="D335" s="1"/>
      <c r="E335" s="1"/>
      <c r="F335" s="1"/>
      <c r="G335" s="1"/>
      <c r="H335" s="1"/>
      <c r="I335" s="1"/>
      <c r="J335" s="1"/>
      <c r="K335" s="1"/>
      <c r="L335" s="1"/>
      <c r="M335" s="1"/>
      <c r="N335" s="1"/>
      <c r="O335" s="1"/>
      <c r="P335" s="1"/>
      <c r="Q335" s="1"/>
      <c r="R335" s="3"/>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spans="3:66" ht="14.25" hidden="1" customHeight="1">
      <c r="C336" s="1"/>
      <c r="D336" s="1"/>
      <c r="E336" s="1"/>
      <c r="F336" s="1"/>
      <c r="G336" s="1"/>
      <c r="H336" s="1"/>
      <c r="I336" s="1"/>
      <c r="J336" s="1"/>
      <c r="K336" s="1"/>
      <c r="L336" s="1"/>
      <c r="M336" s="1"/>
      <c r="N336" s="1"/>
      <c r="O336" s="1"/>
      <c r="P336" s="1"/>
      <c r="Q336" s="1"/>
      <c r="R336" s="3"/>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spans="3:66" ht="14.25" hidden="1" customHeight="1">
      <c r="C337" s="1"/>
      <c r="D337" s="1"/>
      <c r="E337" s="1"/>
      <c r="F337" s="1"/>
      <c r="G337" s="1"/>
      <c r="H337" s="1"/>
      <c r="I337" s="1"/>
      <c r="J337" s="1"/>
      <c r="K337" s="1"/>
      <c r="L337" s="1"/>
      <c r="M337" s="1"/>
      <c r="N337" s="1"/>
      <c r="O337" s="1"/>
      <c r="P337" s="1"/>
      <c r="Q337" s="1"/>
      <c r="R337" s="3"/>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spans="3:66" ht="14.25" hidden="1" customHeight="1">
      <c r="C338" s="1"/>
      <c r="D338" s="1"/>
      <c r="E338" s="1"/>
      <c r="F338" s="1"/>
      <c r="G338" s="1"/>
      <c r="H338" s="1"/>
      <c r="I338" s="1"/>
      <c r="J338" s="1"/>
      <c r="K338" s="1"/>
      <c r="L338" s="1"/>
      <c r="M338" s="1"/>
      <c r="N338" s="1"/>
      <c r="O338" s="1"/>
      <c r="P338" s="1"/>
      <c r="Q338" s="1"/>
      <c r="R338" s="3"/>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spans="3:66" ht="14.25" hidden="1" customHeight="1">
      <c r="C339" s="1"/>
      <c r="D339" s="1"/>
      <c r="E339" s="1"/>
      <c r="F339" s="1"/>
      <c r="G339" s="1"/>
      <c r="H339" s="1"/>
      <c r="I339" s="1"/>
      <c r="J339" s="1"/>
      <c r="K339" s="1"/>
      <c r="L339" s="1"/>
      <c r="M339" s="1"/>
      <c r="N339" s="1"/>
      <c r="O339" s="1"/>
      <c r="P339" s="1"/>
      <c r="Q339" s="1"/>
      <c r="R339" s="3"/>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spans="3:66" ht="14.25" hidden="1" customHeight="1">
      <c r="C340" s="1"/>
      <c r="D340" s="1"/>
      <c r="E340" s="1"/>
      <c r="F340" s="1"/>
      <c r="G340" s="1"/>
      <c r="H340" s="1"/>
      <c r="I340" s="1"/>
      <c r="J340" s="1"/>
      <c r="K340" s="1"/>
      <c r="L340" s="1"/>
      <c r="M340" s="1"/>
      <c r="N340" s="1"/>
      <c r="O340" s="1"/>
      <c r="P340" s="1"/>
      <c r="Q340" s="1"/>
      <c r="R340" s="3"/>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spans="3:66" ht="14.25" hidden="1" customHeight="1">
      <c r="C341" s="1"/>
      <c r="D341" s="1"/>
      <c r="E341" s="1"/>
      <c r="F341" s="1"/>
      <c r="G341" s="1"/>
      <c r="H341" s="1"/>
      <c r="I341" s="1"/>
      <c r="J341" s="1"/>
      <c r="K341" s="1"/>
      <c r="L341" s="1"/>
      <c r="M341" s="1"/>
      <c r="N341" s="1"/>
      <c r="O341" s="1"/>
      <c r="P341" s="1"/>
      <c r="Q341" s="1"/>
      <c r="R341" s="3"/>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spans="3:66" ht="14.25" hidden="1" customHeight="1">
      <c r="C342" s="1"/>
      <c r="D342" s="1"/>
      <c r="E342" s="1"/>
      <c r="F342" s="1"/>
      <c r="G342" s="1"/>
      <c r="H342" s="1"/>
      <c r="I342" s="1"/>
      <c r="J342" s="1"/>
      <c r="K342" s="1"/>
      <c r="L342" s="1"/>
      <c r="M342" s="1"/>
      <c r="N342" s="1"/>
      <c r="O342" s="1"/>
      <c r="P342" s="1"/>
      <c r="Q342" s="1"/>
      <c r="R342" s="3"/>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spans="3:66" ht="14.25" hidden="1" customHeight="1">
      <c r="C343" s="1"/>
      <c r="D343" s="1"/>
      <c r="E343" s="1"/>
      <c r="F343" s="1"/>
      <c r="G343" s="1"/>
      <c r="H343" s="1"/>
      <c r="I343" s="1"/>
      <c r="J343" s="1"/>
      <c r="K343" s="1"/>
      <c r="L343" s="1"/>
      <c r="M343" s="1"/>
      <c r="N343" s="1"/>
      <c r="O343" s="1"/>
      <c r="P343" s="1"/>
      <c r="Q343" s="1"/>
      <c r="R343" s="3"/>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spans="3:66" ht="14.25" hidden="1" customHeight="1">
      <c r="C344" s="1"/>
      <c r="D344" s="1"/>
      <c r="E344" s="1"/>
      <c r="F344" s="1"/>
      <c r="G344" s="1"/>
      <c r="H344" s="1"/>
      <c r="I344" s="1"/>
      <c r="J344" s="1"/>
      <c r="K344" s="1"/>
      <c r="L344" s="1"/>
      <c r="M344" s="1"/>
      <c r="N344" s="1"/>
      <c r="O344" s="1"/>
      <c r="P344" s="1"/>
      <c r="Q344" s="1"/>
      <c r="R344" s="3"/>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spans="3:66" ht="14.25" hidden="1" customHeight="1">
      <c r="C345" s="1"/>
      <c r="D345" s="1"/>
      <c r="E345" s="1"/>
      <c r="F345" s="1"/>
      <c r="G345" s="1"/>
      <c r="H345" s="1"/>
      <c r="I345" s="1"/>
      <c r="J345" s="1"/>
      <c r="K345" s="1"/>
      <c r="L345" s="1"/>
      <c r="M345" s="1"/>
      <c r="N345" s="1"/>
      <c r="O345" s="1"/>
      <c r="P345" s="1"/>
      <c r="Q345" s="1"/>
      <c r="R345" s="3"/>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spans="3:66" ht="14.25" hidden="1" customHeight="1">
      <c r="C346" s="1"/>
      <c r="D346" s="1"/>
      <c r="E346" s="1"/>
      <c r="F346" s="1"/>
      <c r="G346" s="1"/>
      <c r="H346" s="1"/>
      <c r="I346" s="1"/>
      <c r="J346" s="1"/>
      <c r="K346" s="1"/>
      <c r="L346" s="1"/>
      <c r="M346" s="1"/>
      <c r="N346" s="1"/>
      <c r="O346" s="1"/>
      <c r="P346" s="1"/>
      <c r="Q346" s="1"/>
      <c r="R346" s="3"/>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spans="3:66" ht="14.25" hidden="1" customHeight="1">
      <c r="C347" s="1"/>
      <c r="D347" s="1"/>
      <c r="E347" s="1"/>
      <c r="F347" s="1"/>
      <c r="G347" s="1"/>
      <c r="H347" s="1"/>
      <c r="I347" s="1"/>
      <c r="J347" s="1"/>
      <c r="K347" s="1"/>
      <c r="L347" s="1"/>
      <c r="M347" s="1"/>
      <c r="N347" s="1"/>
      <c r="O347" s="1"/>
      <c r="P347" s="1"/>
      <c r="Q347" s="1"/>
      <c r="R347" s="3"/>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spans="3:66" ht="14.25" hidden="1" customHeight="1">
      <c r="C348" s="1"/>
      <c r="D348" s="1"/>
      <c r="E348" s="1"/>
      <c r="F348" s="1"/>
      <c r="G348" s="1"/>
      <c r="H348" s="1"/>
      <c r="I348" s="1"/>
      <c r="J348" s="1"/>
      <c r="K348" s="1"/>
      <c r="L348" s="1"/>
      <c r="M348" s="1"/>
      <c r="N348" s="1"/>
      <c r="O348" s="1"/>
      <c r="P348" s="1"/>
      <c r="Q348" s="1"/>
      <c r="R348" s="3"/>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spans="3:66" ht="14.25" hidden="1" customHeight="1">
      <c r="C349" s="1"/>
      <c r="D349" s="1"/>
      <c r="E349" s="1"/>
      <c r="F349" s="1"/>
      <c r="G349" s="1"/>
      <c r="H349" s="1"/>
      <c r="I349" s="1"/>
      <c r="J349" s="1"/>
      <c r="K349" s="1"/>
      <c r="L349" s="1"/>
      <c r="M349" s="1"/>
      <c r="N349" s="1"/>
      <c r="O349" s="1"/>
      <c r="P349" s="1"/>
      <c r="Q349" s="1"/>
      <c r="R349" s="3"/>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spans="3:66" ht="14.25" hidden="1" customHeight="1">
      <c r="C350" s="1"/>
      <c r="D350" s="1"/>
      <c r="E350" s="1"/>
      <c r="F350" s="1"/>
      <c r="G350" s="1"/>
      <c r="H350" s="1"/>
      <c r="I350" s="1"/>
      <c r="J350" s="1"/>
      <c r="K350" s="1"/>
      <c r="L350" s="1"/>
      <c r="M350" s="1"/>
      <c r="N350" s="1"/>
      <c r="O350" s="1"/>
      <c r="P350" s="1"/>
      <c r="Q350" s="1"/>
      <c r="R350" s="3"/>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spans="3:66" ht="14.25" hidden="1" customHeight="1">
      <c r="C351" s="1"/>
      <c r="D351" s="1"/>
      <c r="E351" s="1"/>
      <c r="F351" s="1"/>
      <c r="G351" s="1"/>
      <c r="H351" s="1"/>
      <c r="I351" s="1"/>
      <c r="J351" s="1"/>
      <c r="K351" s="1"/>
      <c r="L351" s="1"/>
      <c r="M351" s="1"/>
      <c r="N351" s="1"/>
      <c r="O351" s="1"/>
      <c r="P351" s="1"/>
      <c r="Q351" s="1"/>
      <c r="R351" s="3"/>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spans="3:66" ht="14.25" hidden="1" customHeight="1">
      <c r="C352" s="1"/>
      <c r="D352" s="1"/>
      <c r="E352" s="1"/>
      <c r="F352" s="1"/>
      <c r="G352" s="1"/>
      <c r="H352" s="1"/>
      <c r="I352" s="1"/>
      <c r="J352" s="1"/>
      <c r="K352" s="1"/>
      <c r="L352" s="1"/>
      <c r="M352" s="1"/>
      <c r="N352" s="1"/>
      <c r="O352" s="1"/>
      <c r="P352" s="1"/>
      <c r="Q352" s="1"/>
      <c r="R352" s="3"/>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spans="3:66" ht="14.25" hidden="1" customHeight="1">
      <c r="C353" s="1"/>
      <c r="D353" s="1"/>
      <c r="E353" s="1"/>
      <c r="F353" s="1"/>
      <c r="G353" s="1"/>
      <c r="H353" s="1"/>
      <c r="I353" s="1"/>
      <c r="J353" s="1"/>
      <c r="K353" s="1"/>
      <c r="L353" s="1"/>
      <c r="M353" s="1"/>
      <c r="N353" s="1"/>
      <c r="O353" s="1"/>
      <c r="P353" s="1"/>
      <c r="Q353" s="1"/>
      <c r="R353" s="3"/>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spans="3:66" ht="14.25" hidden="1" customHeight="1">
      <c r="C354" s="1"/>
      <c r="D354" s="1"/>
      <c r="E354" s="1"/>
      <c r="F354" s="1"/>
      <c r="G354" s="1"/>
      <c r="H354" s="1"/>
      <c r="I354" s="1"/>
      <c r="J354" s="1"/>
      <c r="K354" s="1"/>
      <c r="L354" s="1"/>
      <c r="M354" s="1"/>
      <c r="N354" s="1"/>
      <c r="O354" s="1"/>
      <c r="P354" s="1"/>
      <c r="Q354" s="1"/>
      <c r="R354" s="3"/>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spans="3:66" ht="14.25" hidden="1" customHeight="1">
      <c r="C355" s="1"/>
      <c r="D355" s="1"/>
      <c r="E355" s="1"/>
      <c r="F355" s="1"/>
      <c r="G355" s="1"/>
      <c r="H355" s="1"/>
      <c r="I355" s="1"/>
      <c r="J355" s="1"/>
      <c r="K355" s="1"/>
      <c r="L355" s="1"/>
      <c r="M355" s="1"/>
      <c r="N355" s="1"/>
      <c r="O355" s="1"/>
      <c r="P355" s="1"/>
      <c r="Q355" s="1"/>
      <c r="R355" s="3"/>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spans="3:66" ht="14.25" hidden="1" customHeight="1">
      <c r="C356" s="1"/>
      <c r="D356" s="1"/>
      <c r="E356" s="1"/>
      <c r="F356" s="1"/>
      <c r="G356" s="1"/>
      <c r="H356" s="1"/>
      <c r="I356" s="1"/>
      <c r="J356" s="1"/>
      <c r="K356" s="1"/>
      <c r="L356" s="1"/>
      <c r="M356" s="1"/>
      <c r="N356" s="1"/>
      <c r="O356" s="1"/>
      <c r="P356" s="1"/>
      <c r="Q356" s="1"/>
      <c r="R356" s="3"/>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spans="3:66" ht="14.25" hidden="1" customHeight="1">
      <c r="C357" s="1"/>
      <c r="D357" s="1"/>
      <c r="E357" s="1"/>
      <c r="F357" s="1"/>
      <c r="G357" s="1"/>
      <c r="H357" s="1"/>
      <c r="I357" s="1"/>
      <c r="J357" s="1"/>
      <c r="K357" s="1"/>
      <c r="L357" s="1"/>
      <c r="M357" s="1"/>
      <c r="N357" s="1"/>
      <c r="O357" s="1"/>
      <c r="P357" s="1"/>
      <c r="Q357" s="1"/>
      <c r="R357" s="3"/>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spans="3:66" ht="14.25" hidden="1" customHeight="1">
      <c r="C358" s="1"/>
      <c r="D358" s="1"/>
      <c r="E358" s="1"/>
      <c r="F358" s="1"/>
      <c r="G358" s="1"/>
      <c r="H358" s="1"/>
      <c r="I358" s="1"/>
      <c r="J358" s="1"/>
      <c r="K358" s="1"/>
      <c r="L358" s="1"/>
      <c r="M358" s="1"/>
      <c r="N358" s="1"/>
      <c r="O358" s="1"/>
      <c r="P358" s="1"/>
      <c r="Q358" s="1"/>
      <c r="R358" s="3"/>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spans="3:66" ht="14.25" hidden="1" customHeight="1">
      <c r="C359" s="1"/>
      <c r="D359" s="1"/>
      <c r="E359" s="1"/>
      <c r="F359" s="1"/>
      <c r="G359" s="1"/>
      <c r="H359" s="1"/>
      <c r="I359" s="1"/>
      <c r="J359" s="1"/>
      <c r="K359" s="1"/>
      <c r="L359" s="1"/>
      <c r="M359" s="1"/>
      <c r="N359" s="1"/>
      <c r="O359" s="1"/>
      <c r="P359" s="1"/>
      <c r="Q359" s="1"/>
      <c r="R359" s="3"/>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spans="3:66" ht="14.25" hidden="1" customHeight="1">
      <c r="C360" s="1"/>
      <c r="D360" s="1"/>
      <c r="E360" s="1"/>
      <c r="F360" s="1"/>
      <c r="G360" s="1"/>
      <c r="H360" s="1"/>
      <c r="I360" s="1"/>
      <c r="J360" s="1"/>
      <c r="K360" s="1"/>
      <c r="L360" s="1"/>
      <c r="M360" s="1"/>
      <c r="N360" s="1"/>
      <c r="O360" s="1"/>
      <c r="P360" s="1"/>
      <c r="Q360" s="1"/>
      <c r="R360" s="3"/>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spans="3:66" ht="14.25" hidden="1" customHeight="1">
      <c r="C361" s="1"/>
      <c r="D361" s="1"/>
      <c r="E361" s="1"/>
      <c r="F361" s="1"/>
      <c r="G361" s="1"/>
      <c r="H361" s="1"/>
      <c r="I361" s="1"/>
      <c r="J361" s="1"/>
      <c r="K361" s="1"/>
      <c r="L361" s="1"/>
      <c r="M361" s="1"/>
      <c r="N361" s="1"/>
      <c r="O361" s="1"/>
      <c r="P361" s="1"/>
      <c r="Q361" s="1"/>
      <c r="R361" s="3"/>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spans="3:66" ht="14.25" hidden="1" customHeight="1">
      <c r="C362" s="1"/>
      <c r="D362" s="1"/>
      <c r="E362" s="1"/>
      <c r="F362" s="1"/>
      <c r="G362" s="1"/>
      <c r="H362" s="1"/>
      <c r="I362" s="1"/>
      <c r="J362" s="1"/>
      <c r="K362" s="1"/>
      <c r="L362" s="1"/>
      <c r="M362" s="1"/>
      <c r="N362" s="1"/>
      <c r="O362" s="1"/>
      <c r="P362" s="1"/>
      <c r="Q362" s="1"/>
      <c r="R362" s="3"/>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spans="3:66" ht="14.25" hidden="1" customHeight="1">
      <c r="C363" s="1"/>
      <c r="D363" s="1"/>
      <c r="E363" s="1"/>
      <c r="F363" s="1"/>
      <c r="G363" s="1"/>
      <c r="H363" s="1"/>
      <c r="I363" s="1"/>
      <c r="J363" s="1"/>
      <c r="K363" s="1"/>
      <c r="L363" s="1"/>
      <c r="M363" s="1"/>
      <c r="N363" s="1"/>
      <c r="O363" s="1"/>
      <c r="P363" s="1"/>
      <c r="Q363" s="1"/>
      <c r="R363" s="3"/>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spans="3:66" ht="14.25" hidden="1" customHeight="1">
      <c r="C364" s="1"/>
      <c r="D364" s="1"/>
      <c r="E364" s="1"/>
      <c r="F364" s="1"/>
      <c r="G364" s="1"/>
      <c r="H364" s="1"/>
      <c r="I364" s="1"/>
      <c r="J364" s="1"/>
      <c r="K364" s="1"/>
      <c r="L364" s="1"/>
      <c r="M364" s="1"/>
      <c r="N364" s="1"/>
      <c r="O364" s="1"/>
      <c r="P364" s="1"/>
      <c r="Q364" s="1"/>
      <c r="R364" s="3"/>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spans="3:66" ht="14.25" hidden="1" customHeight="1">
      <c r="C365" s="1"/>
      <c r="D365" s="1"/>
      <c r="E365" s="1"/>
      <c r="F365" s="1"/>
      <c r="G365" s="1"/>
      <c r="H365" s="1"/>
      <c r="I365" s="1"/>
      <c r="J365" s="1"/>
      <c r="K365" s="1"/>
      <c r="L365" s="1"/>
      <c r="M365" s="1"/>
      <c r="N365" s="1"/>
      <c r="O365" s="1"/>
      <c r="P365" s="1"/>
      <c r="Q365" s="1"/>
      <c r="R365" s="3"/>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spans="3:66" ht="14.25" hidden="1" customHeight="1">
      <c r="C366" s="1"/>
      <c r="D366" s="1"/>
      <c r="E366" s="1"/>
      <c r="F366" s="1"/>
      <c r="G366" s="1"/>
      <c r="H366" s="1"/>
      <c r="I366" s="1"/>
      <c r="J366" s="1"/>
      <c r="K366" s="1"/>
      <c r="L366" s="1"/>
      <c r="M366" s="1"/>
      <c r="N366" s="1"/>
      <c r="O366" s="1"/>
      <c r="P366" s="1"/>
      <c r="Q366" s="1"/>
      <c r="R366" s="3"/>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spans="3:66" ht="14.25" hidden="1" customHeight="1">
      <c r="C367" s="1"/>
      <c r="D367" s="1"/>
      <c r="E367" s="1"/>
      <c r="F367" s="1"/>
      <c r="G367" s="1"/>
      <c r="H367" s="1"/>
      <c r="I367" s="1"/>
      <c r="J367" s="1"/>
      <c r="K367" s="1"/>
      <c r="L367" s="1"/>
      <c r="M367" s="1"/>
      <c r="N367" s="1"/>
      <c r="O367" s="1"/>
      <c r="P367" s="1"/>
      <c r="Q367" s="1"/>
      <c r="R367" s="3"/>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spans="3:66" ht="14.25" hidden="1" customHeight="1">
      <c r="C368" s="1"/>
      <c r="D368" s="1"/>
      <c r="E368" s="1"/>
      <c r="F368" s="1"/>
      <c r="G368" s="1"/>
      <c r="H368" s="1"/>
      <c r="I368" s="1"/>
      <c r="J368" s="1"/>
      <c r="K368" s="1"/>
      <c r="L368" s="1"/>
      <c r="M368" s="1"/>
      <c r="N368" s="1"/>
      <c r="O368" s="1"/>
      <c r="P368" s="1"/>
      <c r="Q368" s="1"/>
      <c r="R368" s="3"/>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spans="3:66" ht="14.25" hidden="1" customHeight="1">
      <c r="C369" s="1"/>
      <c r="D369" s="1"/>
      <c r="E369" s="1"/>
      <c r="F369" s="1"/>
      <c r="G369" s="1"/>
      <c r="H369" s="1"/>
      <c r="I369" s="1"/>
      <c r="J369" s="1"/>
      <c r="K369" s="1"/>
      <c r="L369" s="1"/>
      <c r="M369" s="1"/>
      <c r="N369" s="1"/>
      <c r="O369" s="1"/>
      <c r="P369" s="1"/>
      <c r="Q369" s="1"/>
      <c r="R369" s="3"/>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spans="3:66" ht="14.25" hidden="1" customHeight="1">
      <c r="C370" s="1"/>
      <c r="D370" s="1"/>
      <c r="E370" s="1"/>
      <c r="F370" s="1"/>
      <c r="G370" s="1"/>
      <c r="H370" s="1"/>
      <c r="I370" s="1"/>
      <c r="J370" s="1"/>
      <c r="K370" s="1"/>
      <c r="L370" s="1"/>
      <c r="M370" s="1"/>
      <c r="N370" s="1"/>
      <c r="O370" s="1"/>
      <c r="P370" s="1"/>
      <c r="Q370" s="1"/>
      <c r="R370" s="3"/>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spans="3:66" ht="14.25" hidden="1" customHeight="1">
      <c r="C371" s="1"/>
      <c r="D371" s="1"/>
      <c r="E371" s="1"/>
      <c r="F371" s="1"/>
      <c r="G371" s="1"/>
      <c r="H371" s="1"/>
      <c r="I371" s="1"/>
      <c r="J371" s="1"/>
      <c r="K371" s="1"/>
      <c r="L371" s="1"/>
      <c r="M371" s="1"/>
      <c r="N371" s="1"/>
      <c r="O371" s="1"/>
      <c r="P371" s="1"/>
      <c r="Q371" s="1"/>
      <c r="R371" s="3"/>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spans="3:66" ht="14.25" hidden="1" customHeight="1">
      <c r="C372" s="1"/>
      <c r="D372" s="1"/>
      <c r="E372" s="1"/>
      <c r="F372" s="1"/>
      <c r="G372" s="1"/>
      <c r="H372" s="1"/>
      <c r="I372" s="1"/>
      <c r="J372" s="1"/>
      <c r="K372" s="1"/>
      <c r="L372" s="1"/>
      <c r="M372" s="1"/>
      <c r="N372" s="1"/>
      <c r="O372" s="1"/>
      <c r="P372" s="1"/>
      <c r="Q372" s="1"/>
      <c r="R372" s="3"/>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spans="3:66" ht="14.25" hidden="1" customHeight="1">
      <c r="C373" s="1"/>
      <c r="D373" s="1"/>
      <c r="E373" s="1"/>
      <c r="F373" s="1"/>
      <c r="G373" s="1"/>
      <c r="H373" s="1"/>
      <c r="I373" s="1"/>
      <c r="J373" s="1"/>
      <c r="K373" s="1"/>
      <c r="L373" s="1"/>
      <c r="M373" s="1"/>
      <c r="N373" s="1"/>
      <c r="O373" s="1"/>
      <c r="P373" s="1"/>
      <c r="Q373" s="1"/>
      <c r="R373" s="3"/>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spans="3:66" ht="14.25" hidden="1" customHeight="1">
      <c r="C374" s="1"/>
      <c r="D374" s="1"/>
      <c r="E374" s="1"/>
      <c r="F374" s="1"/>
      <c r="G374" s="1"/>
      <c r="H374" s="1"/>
      <c r="I374" s="1"/>
      <c r="J374" s="1"/>
      <c r="K374" s="1"/>
      <c r="L374" s="1"/>
      <c r="M374" s="1"/>
      <c r="N374" s="1"/>
      <c r="O374" s="1"/>
      <c r="P374" s="1"/>
      <c r="Q374" s="1"/>
      <c r="R374" s="3"/>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spans="3:66" ht="14.25" hidden="1" customHeight="1">
      <c r="C375" s="1"/>
      <c r="D375" s="1"/>
      <c r="E375" s="1"/>
      <c r="F375" s="1"/>
      <c r="G375" s="1"/>
      <c r="H375" s="1"/>
      <c r="I375" s="1"/>
      <c r="J375" s="1"/>
      <c r="K375" s="1"/>
      <c r="L375" s="1"/>
      <c r="M375" s="1"/>
      <c r="N375" s="1"/>
      <c r="O375" s="1"/>
      <c r="P375" s="1"/>
      <c r="Q375" s="1"/>
      <c r="R375" s="3"/>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spans="3:66" ht="14.25" hidden="1" customHeight="1">
      <c r="C376" s="1"/>
      <c r="D376" s="1"/>
      <c r="E376" s="1"/>
      <c r="F376" s="1"/>
      <c r="G376" s="1"/>
      <c r="H376" s="1"/>
      <c r="I376" s="1"/>
      <c r="J376" s="1"/>
      <c r="K376" s="1"/>
      <c r="L376" s="1"/>
      <c r="M376" s="1"/>
      <c r="N376" s="1"/>
      <c r="O376" s="1"/>
      <c r="P376" s="1"/>
      <c r="Q376" s="1"/>
      <c r="R376" s="3"/>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spans="3:66" ht="14.25" hidden="1" customHeight="1">
      <c r="C377" s="1"/>
      <c r="D377" s="1"/>
      <c r="E377" s="1"/>
      <c r="F377" s="1"/>
      <c r="G377" s="1"/>
      <c r="H377" s="1"/>
      <c r="I377" s="1"/>
      <c r="J377" s="1"/>
      <c r="K377" s="1"/>
      <c r="L377" s="1"/>
      <c r="M377" s="1"/>
      <c r="N377" s="1"/>
      <c r="O377" s="1"/>
      <c r="P377" s="1"/>
      <c r="Q377" s="1"/>
      <c r="R377" s="3"/>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spans="3:66" ht="14.25" hidden="1" customHeight="1">
      <c r="C378" s="1"/>
      <c r="D378" s="1"/>
      <c r="E378" s="1"/>
      <c r="F378" s="1"/>
      <c r="G378" s="1"/>
      <c r="H378" s="1"/>
      <c r="I378" s="1"/>
      <c r="J378" s="1"/>
      <c r="K378" s="1"/>
      <c r="L378" s="1"/>
      <c r="M378" s="1"/>
      <c r="N378" s="1"/>
      <c r="O378" s="1"/>
      <c r="P378" s="1"/>
      <c r="Q378" s="1"/>
      <c r="R378" s="3"/>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spans="3:66" ht="14.25" hidden="1" customHeight="1">
      <c r="C379" s="1"/>
      <c r="D379" s="1"/>
      <c r="E379" s="1"/>
      <c r="F379" s="1"/>
      <c r="G379" s="1"/>
      <c r="H379" s="1"/>
      <c r="I379" s="1"/>
      <c r="J379" s="1"/>
      <c r="K379" s="1"/>
      <c r="L379" s="1"/>
      <c r="M379" s="1"/>
      <c r="N379" s="1"/>
      <c r="O379" s="1"/>
      <c r="P379" s="1"/>
      <c r="Q379" s="1"/>
      <c r="R379" s="3"/>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spans="3:66" ht="14.25" hidden="1" customHeight="1">
      <c r="C380" s="1"/>
      <c r="D380" s="1"/>
      <c r="E380" s="1"/>
      <c r="F380" s="1"/>
      <c r="G380" s="1"/>
      <c r="H380" s="1"/>
      <c r="I380" s="1"/>
      <c r="J380" s="1"/>
      <c r="K380" s="1"/>
      <c r="L380" s="1"/>
      <c r="M380" s="1"/>
      <c r="N380" s="1"/>
      <c r="O380" s="1"/>
      <c r="P380" s="1"/>
      <c r="Q380" s="1"/>
      <c r="R380" s="3"/>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spans="3:66" ht="14.25" hidden="1" customHeight="1">
      <c r="C381" s="1"/>
      <c r="D381" s="1"/>
      <c r="E381" s="1"/>
      <c r="F381" s="1"/>
      <c r="G381" s="1"/>
      <c r="H381" s="1"/>
      <c r="I381" s="1"/>
      <c r="J381" s="1"/>
      <c r="K381" s="1"/>
      <c r="L381" s="1"/>
      <c r="M381" s="1"/>
      <c r="N381" s="1"/>
      <c r="O381" s="1"/>
      <c r="P381" s="1"/>
      <c r="Q381" s="1"/>
      <c r="R381" s="3"/>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spans="3:66" ht="14.25" hidden="1" customHeight="1">
      <c r="C382" s="1"/>
      <c r="D382" s="1"/>
      <c r="E382" s="1"/>
      <c r="F382" s="1"/>
      <c r="G382" s="1"/>
      <c r="H382" s="1"/>
      <c r="I382" s="1"/>
      <c r="J382" s="1"/>
      <c r="K382" s="1"/>
      <c r="L382" s="1"/>
      <c r="M382" s="1"/>
      <c r="N382" s="1"/>
      <c r="O382" s="1"/>
      <c r="P382" s="1"/>
      <c r="Q382" s="1"/>
      <c r="R382" s="3"/>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spans="3:66" ht="14.25" hidden="1" customHeight="1">
      <c r="C383" s="1"/>
      <c r="D383" s="1"/>
      <c r="E383" s="1"/>
      <c r="F383" s="1"/>
      <c r="G383" s="1"/>
      <c r="H383" s="1"/>
      <c r="I383" s="1"/>
      <c r="J383" s="1"/>
      <c r="K383" s="1"/>
      <c r="L383" s="1"/>
      <c r="M383" s="1"/>
      <c r="N383" s="1"/>
      <c r="O383" s="1"/>
      <c r="P383" s="1"/>
      <c r="Q383" s="1"/>
      <c r="R383" s="3"/>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spans="3:66" ht="14.25" hidden="1" customHeight="1">
      <c r="C384" s="1"/>
      <c r="D384" s="1"/>
      <c r="E384" s="1"/>
      <c r="F384" s="1"/>
      <c r="G384" s="1"/>
      <c r="H384" s="1"/>
      <c r="I384" s="1"/>
      <c r="J384" s="1"/>
      <c r="K384" s="1"/>
      <c r="L384" s="1"/>
      <c r="M384" s="1"/>
      <c r="N384" s="1"/>
      <c r="O384" s="1"/>
      <c r="P384" s="1"/>
      <c r="Q384" s="1"/>
      <c r="R384" s="3"/>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spans="3:66" ht="14.25" hidden="1" customHeight="1">
      <c r="C385" s="1"/>
      <c r="D385" s="1"/>
      <c r="E385" s="1"/>
      <c r="F385" s="1"/>
      <c r="G385" s="1"/>
      <c r="H385" s="1"/>
      <c r="I385" s="1"/>
      <c r="J385" s="1"/>
      <c r="K385" s="1"/>
      <c r="L385" s="1"/>
      <c r="M385" s="1"/>
      <c r="N385" s="1"/>
      <c r="O385" s="1"/>
      <c r="P385" s="1"/>
      <c r="Q385" s="1"/>
      <c r="R385" s="3"/>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spans="3:66" ht="14.25" hidden="1" customHeight="1">
      <c r="C386" s="1"/>
      <c r="D386" s="1"/>
      <c r="E386" s="1"/>
      <c r="F386" s="1"/>
      <c r="G386" s="1"/>
      <c r="H386" s="1"/>
      <c r="I386" s="1"/>
      <c r="J386" s="1"/>
      <c r="K386" s="1"/>
      <c r="L386" s="1"/>
      <c r="M386" s="1"/>
      <c r="N386" s="1"/>
      <c r="O386" s="1"/>
      <c r="P386" s="1"/>
      <c r="Q386" s="1"/>
      <c r="R386" s="3"/>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spans="3:66" ht="14.25" hidden="1" customHeight="1">
      <c r="C387" s="1"/>
      <c r="D387" s="1"/>
      <c r="E387" s="1"/>
      <c r="F387" s="1"/>
      <c r="G387" s="1"/>
      <c r="H387" s="1"/>
      <c r="I387" s="1"/>
      <c r="J387" s="1"/>
      <c r="K387" s="1"/>
      <c r="L387" s="1"/>
      <c r="M387" s="1"/>
      <c r="N387" s="1"/>
      <c r="O387" s="1"/>
      <c r="P387" s="1"/>
      <c r="Q387" s="1"/>
      <c r="R387" s="3"/>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spans="3:66" ht="14.25" hidden="1" customHeight="1">
      <c r="C388" s="1"/>
      <c r="D388" s="1"/>
      <c r="E388" s="1"/>
      <c r="F388" s="1"/>
      <c r="G388" s="1"/>
      <c r="H388" s="1"/>
      <c r="I388" s="1"/>
      <c r="J388" s="1"/>
      <c r="K388" s="1"/>
      <c r="L388" s="1"/>
      <c r="M388" s="1"/>
      <c r="N388" s="1"/>
      <c r="O388" s="1"/>
      <c r="P388" s="1"/>
      <c r="Q388" s="1"/>
      <c r="R388" s="3"/>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spans="3:66" ht="14.25" hidden="1" customHeight="1">
      <c r="C389" s="1"/>
      <c r="D389" s="1"/>
      <c r="E389" s="1"/>
      <c r="F389" s="1"/>
      <c r="G389" s="1"/>
      <c r="H389" s="1"/>
      <c r="I389" s="1"/>
      <c r="J389" s="1"/>
      <c r="K389" s="1"/>
      <c r="L389" s="1"/>
      <c r="M389" s="1"/>
      <c r="N389" s="1"/>
      <c r="O389" s="1"/>
      <c r="P389" s="1"/>
      <c r="Q389" s="1"/>
      <c r="R389" s="3"/>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spans="3:66" ht="14.25" hidden="1" customHeight="1">
      <c r="C390" s="1"/>
      <c r="D390" s="1"/>
      <c r="E390" s="1"/>
      <c r="F390" s="1"/>
      <c r="G390" s="1"/>
      <c r="H390" s="1"/>
      <c r="I390" s="1"/>
      <c r="J390" s="1"/>
      <c r="K390" s="1"/>
      <c r="L390" s="1"/>
      <c r="M390" s="1"/>
      <c r="N390" s="1"/>
      <c r="O390" s="1"/>
      <c r="P390" s="1"/>
      <c r="Q390" s="1"/>
      <c r="R390" s="3"/>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spans="3:66" ht="14.25" hidden="1" customHeight="1">
      <c r="C391" s="1"/>
      <c r="D391" s="1"/>
      <c r="E391" s="1"/>
      <c r="F391" s="1"/>
      <c r="G391" s="1"/>
      <c r="H391" s="1"/>
      <c r="I391" s="1"/>
      <c r="J391" s="1"/>
      <c r="K391" s="1"/>
      <c r="L391" s="1"/>
      <c r="M391" s="1"/>
      <c r="N391" s="1"/>
      <c r="O391" s="1"/>
      <c r="P391" s="1"/>
      <c r="Q391" s="1"/>
      <c r="R391" s="3"/>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spans="3:66" ht="14.25" hidden="1" customHeight="1">
      <c r="C392" s="1"/>
      <c r="D392" s="1"/>
      <c r="E392" s="1"/>
      <c r="F392" s="1"/>
      <c r="G392" s="1"/>
      <c r="H392" s="1"/>
      <c r="I392" s="1"/>
      <c r="J392" s="1"/>
      <c r="K392" s="1"/>
      <c r="L392" s="1"/>
      <c r="M392" s="1"/>
      <c r="N392" s="1"/>
      <c r="O392" s="1"/>
      <c r="P392" s="1"/>
      <c r="Q392" s="1"/>
      <c r="R392" s="3"/>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spans="3:66" ht="14.25" hidden="1" customHeight="1">
      <c r="C393" s="1"/>
      <c r="D393" s="1"/>
      <c r="E393" s="1"/>
      <c r="F393" s="1"/>
      <c r="G393" s="1"/>
      <c r="H393" s="1"/>
      <c r="I393" s="1"/>
      <c r="J393" s="1"/>
      <c r="K393" s="1"/>
      <c r="L393" s="1"/>
      <c r="M393" s="1"/>
      <c r="N393" s="1"/>
      <c r="O393" s="1"/>
      <c r="P393" s="1"/>
      <c r="Q393" s="1"/>
      <c r="R393" s="3"/>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spans="3:66" ht="14.25" hidden="1" customHeight="1">
      <c r="C394" s="1"/>
      <c r="D394" s="1"/>
      <c r="E394" s="1"/>
      <c r="F394" s="1"/>
      <c r="G394" s="1"/>
      <c r="H394" s="1"/>
      <c r="I394" s="1"/>
      <c r="J394" s="1"/>
      <c r="K394" s="1"/>
      <c r="L394" s="1"/>
      <c r="M394" s="1"/>
      <c r="N394" s="1"/>
      <c r="O394" s="1"/>
      <c r="P394" s="1"/>
      <c r="Q394" s="1"/>
      <c r="R394" s="3"/>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spans="3:66" ht="14.25" hidden="1" customHeight="1">
      <c r="C395" s="1"/>
      <c r="D395" s="1"/>
      <c r="E395" s="1"/>
      <c r="F395" s="1"/>
      <c r="G395" s="1"/>
      <c r="H395" s="1"/>
      <c r="I395" s="1"/>
      <c r="J395" s="1"/>
      <c r="K395" s="1"/>
      <c r="L395" s="1"/>
      <c r="M395" s="1"/>
      <c r="N395" s="1"/>
      <c r="O395" s="1"/>
      <c r="P395" s="1"/>
      <c r="Q395" s="1"/>
      <c r="R395" s="3"/>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spans="3:66" ht="14.25" hidden="1" customHeight="1">
      <c r="C396" s="1"/>
      <c r="D396" s="1"/>
      <c r="E396" s="1"/>
      <c r="F396" s="1"/>
      <c r="G396" s="1"/>
      <c r="H396" s="1"/>
      <c r="I396" s="1"/>
      <c r="J396" s="1"/>
      <c r="K396" s="1"/>
      <c r="L396" s="1"/>
      <c r="M396" s="1"/>
      <c r="N396" s="1"/>
      <c r="O396" s="1"/>
      <c r="P396" s="1"/>
      <c r="Q396" s="1"/>
      <c r="R396" s="3"/>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spans="3:66" ht="14.25" hidden="1" customHeight="1">
      <c r="C397" s="1"/>
      <c r="D397" s="1"/>
      <c r="E397" s="1"/>
      <c r="F397" s="1"/>
      <c r="G397" s="1"/>
      <c r="H397" s="1"/>
      <c r="I397" s="1"/>
      <c r="J397" s="1"/>
      <c r="K397" s="1"/>
      <c r="L397" s="1"/>
      <c r="M397" s="1"/>
      <c r="N397" s="1"/>
      <c r="O397" s="1"/>
      <c r="P397" s="1"/>
      <c r="Q397" s="1"/>
      <c r="R397" s="3"/>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spans="3:66" ht="14.25" hidden="1" customHeight="1">
      <c r="C398" s="1"/>
      <c r="D398" s="1"/>
      <c r="E398" s="1"/>
      <c r="F398" s="1"/>
      <c r="G398" s="1"/>
      <c r="H398" s="1"/>
      <c r="I398" s="1"/>
      <c r="J398" s="1"/>
      <c r="K398" s="1"/>
      <c r="L398" s="1"/>
      <c r="M398" s="1"/>
      <c r="N398" s="1"/>
      <c r="O398" s="1"/>
      <c r="P398" s="1"/>
      <c r="Q398" s="1"/>
      <c r="R398" s="3"/>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spans="3:66" ht="14.25" hidden="1" customHeight="1">
      <c r="C399" s="1"/>
      <c r="D399" s="1"/>
      <c r="E399" s="1"/>
      <c r="F399" s="1"/>
      <c r="G399" s="1"/>
      <c r="H399" s="1"/>
      <c r="I399" s="1"/>
      <c r="J399" s="1"/>
      <c r="K399" s="1"/>
      <c r="L399" s="1"/>
      <c r="M399" s="1"/>
      <c r="N399" s="1"/>
      <c r="O399" s="1"/>
      <c r="P399" s="1"/>
      <c r="Q399" s="1"/>
      <c r="R399" s="3"/>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spans="3:66" ht="14.25" hidden="1" customHeight="1">
      <c r="C400" s="1"/>
      <c r="D400" s="1"/>
      <c r="E400" s="1"/>
      <c r="F400" s="1"/>
      <c r="G400" s="1"/>
      <c r="H400" s="1"/>
      <c r="I400" s="1"/>
      <c r="J400" s="1"/>
      <c r="K400" s="1"/>
      <c r="L400" s="1"/>
      <c r="M400" s="1"/>
      <c r="N400" s="1"/>
      <c r="O400" s="1"/>
      <c r="P400" s="1"/>
      <c r="Q400" s="1"/>
      <c r="R400" s="3"/>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spans="3:66" ht="14.25" hidden="1" customHeight="1">
      <c r="C401" s="1"/>
      <c r="D401" s="1"/>
      <c r="E401" s="1"/>
      <c r="F401" s="1"/>
      <c r="G401" s="1"/>
      <c r="H401" s="1"/>
      <c r="I401" s="1"/>
      <c r="J401" s="1"/>
      <c r="K401" s="1"/>
      <c r="L401" s="1"/>
      <c r="M401" s="1"/>
      <c r="N401" s="1"/>
      <c r="O401" s="1"/>
      <c r="P401" s="1"/>
      <c r="Q401" s="1"/>
      <c r="R401" s="3"/>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spans="3:66" ht="14.25" hidden="1" customHeight="1">
      <c r="C402" s="1"/>
      <c r="D402" s="1"/>
      <c r="E402" s="1"/>
      <c r="F402" s="1"/>
      <c r="G402" s="1"/>
      <c r="H402" s="1"/>
      <c r="I402" s="1"/>
      <c r="J402" s="1"/>
      <c r="K402" s="1"/>
      <c r="L402" s="1"/>
      <c r="M402" s="1"/>
      <c r="N402" s="1"/>
      <c r="O402" s="1"/>
      <c r="P402" s="1"/>
      <c r="Q402" s="1"/>
      <c r="R402" s="3"/>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spans="3:66" ht="14.25" hidden="1" customHeight="1">
      <c r="C403" s="1"/>
      <c r="D403" s="1"/>
      <c r="E403" s="1"/>
      <c r="F403" s="1"/>
      <c r="G403" s="1"/>
      <c r="H403" s="1"/>
      <c r="I403" s="1"/>
      <c r="J403" s="1"/>
      <c r="K403" s="1"/>
      <c r="L403" s="1"/>
      <c r="M403" s="1"/>
      <c r="N403" s="1"/>
      <c r="O403" s="1"/>
      <c r="P403" s="1"/>
      <c r="Q403" s="1"/>
      <c r="R403" s="3"/>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spans="3:66" ht="14.25" hidden="1" customHeight="1">
      <c r="C404" s="1"/>
      <c r="D404" s="1"/>
      <c r="E404" s="1"/>
      <c r="F404" s="1"/>
      <c r="G404" s="1"/>
      <c r="H404" s="1"/>
      <c r="I404" s="1"/>
      <c r="J404" s="1"/>
      <c r="K404" s="1"/>
      <c r="L404" s="1"/>
      <c r="M404" s="1"/>
      <c r="N404" s="1"/>
      <c r="O404" s="1"/>
      <c r="P404" s="1"/>
      <c r="Q404" s="1"/>
      <c r="R404" s="3"/>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spans="3:66" ht="14.25" hidden="1" customHeight="1">
      <c r="C405" s="1"/>
      <c r="D405" s="1"/>
      <c r="E405" s="1"/>
      <c r="F405" s="1"/>
      <c r="G405" s="1"/>
      <c r="H405" s="1"/>
      <c r="I405" s="1"/>
      <c r="J405" s="1"/>
      <c r="K405" s="1"/>
      <c r="L405" s="1"/>
      <c r="M405" s="1"/>
      <c r="N405" s="1"/>
      <c r="O405" s="1"/>
      <c r="P405" s="1"/>
      <c r="Q405" s="1"/>
      <c r="R405" s="3"/>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spans="3:66" ht="14.25" hidden="1" customHeight="1">
      <c r="C406" s="1"/>
      <c r="D406" s="1"/>
      <c r="E406" s="1"/>
      <c r="F406" s="1"/>
      <c r="G406" s="1"/>
      <c r="H406" s="1"/>
      <c r="I406" s="1"/>
      <c r="J406" s="1"/>
      <c r="K406" s="1"/>
      <c r="L406" s="1"/>
      <c r="M406" s="1"/>
      <c r="N406" s="1"/>
      <c r="O406" s="1"/>
      <c r="P406" s="1"/>
      <c r="Q406" s="1"/>
      <c r="R406" s="3"/>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spans="3:66" ht="14.25" hidden="1" customHeight="1">
      <c r="C407" s="1"/>
      <c r="D407" s="1"/>
      <c r="E407" s="1"/>
      <c r="F407" s="1"/>
      <c r="G407" s="1"/>
      <c r="H407" s="1"/>
      <c r="I407" s="1"/>
      <c r="J407" s="1"/>
      <c r="K407" s="1"/>
      <c r="L407" s="1"/>
      <c r="M407" s="1"/>
      <c r="N407" s="1"/>
      <c r="O407" s="1"/>
      <c r="P407" s="1"/>
      <c r="Q407" s="1"/>
      <c r="R407" s="3"/>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spans="3:66" ht="14.25" hidden="1" customHeight="1">
      <c r="C408" s="1"/>
      <c r="D408" s="1"/>
      <c r="E408" s="1"/>
      <c r="F408" s="1"/>
      <c r="G408" s="1"/>
      <c r="H408" s="1"/>
      <c r="I408" s="1"/>
      <c r="J408" s="1"/>
      <c r="K408" s="1"/>
      <c r="L408" s="1"/>
      <c r="M408" s="1"/>
      <c r="N408" s="1"/>
      <c r="O408" s="1"/>
      <c r="P408" s="1"/>
      <c r="Q408" s="1"/>
      <c r="R408" s="3"/>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spans="3:66" ht="14.25" hidden="1" customHeight="1">
      <c r="C409" s="1"/>
      <c r="D409" s="1"/>
      <c r="E409" s="1"/>
      <c r="F409" s="1"/>
      <c r="G409" s="1"/>
      <c r="H409" s="1"/>
      <c r="I409" s="1"/>
      <c r="J409" s="1"/>
      <c r="K409" s="1"/>
      <c r="L409" s="1"/>
      <c r="M409" s="1"/>
      <c r="N409" s="1"/>
      <c r="O409" s="1"/>
      <c r="P409" s="1"/>
      <c r="Q409" s="1"/>
      <c r="R409" s="3"/>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spans="3:66" ht="14.25" hidden="1" customHeight="1">
      <c r="C410" s="1"/>
      <c r="D410" s="1"/>
      <c r="E410" s="1"/>
      <c r="F410" s="1"/>
      <c r="G410" s="1"/>
      <c r="H410" s="1"/>
      <c r="I410" s="1"/>
      <c r="J410" s="1"/>
      <c r="K410" s="1"/>
      <c r="L410" s="1"/>
      <c r="M410" s="1"/>
      <c r="N410" s="1"/>
      <c r="O410" s="1"/>
      <c r="P410" s="1"/>
      <c r="Q410" s="1"/>
      <c r="R410" s="3"/>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spans="3:66" ht="14.25" hidden="1" customHeight="1">
      <c r="C411" s="1"/>
      <c r="D411" s="1"/>
      <c r="E411" s="1"/>
      <c r="F411" s="1"/>
      <c r="G411" s="1"/>
      <c r="H411" s="1"/>
      <c r="I411" s="1"/>
      <c r="J411" s="1"/>
      <c r="K411" s="1"/>
      <c r="L411" s="1"/>
      <c r="M411" s="1"/>
      <c r="N411" s="1"/>
      <c r="O411" s="1"/>
      <c r="P411" s="1"/>
      <c r="Q411" s="1"/>
      <c r="R411" s="3"/>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spans="3:66" ht="14.25" hidden="1" customHeight="1">
      <c r="C412" s="1"/>
      <c r="D412" s="1"/>
      <c r="E412" s="1"/>
      <c r="F412" s="1"/>
      <c r="G412" s="1"/>
      <c r="H412" s="1"/>
      <c r="I412" s="1"/>
      <c r="J412" s="1"/>
      <c r="K412" s="1"/>
      <c r="L412" s="1"/>
      <c r="M412" s="1"/>
      <c r="N412" s="1"/>
      <c r="O412" s="1"/>
      <c r="P412" s="1"/>
      <c r="Q412" s="1"/>
      <c r="R412" s="3"/>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spans="3:66" ht="14.25" hidden="1" customHeight="1">
      <c r="C413" s="1"/>
      <c r="D413" s="1"/>
      <c r="E413" s="1"/>
      <c r="F413" s="1"/>
      <c r="G413" s="1"/>
      <c r="H413" s="1"/>
      <c r="I413" s="1"/>
      <c r="J413" s="1"/>
      <c r="K413" s="1"/>
      <c r="L413" s="1"/>
      <c r="M413" s="1"/>
      <c r="N413" s="1"/>
      <c r="O413" s="1"/>
      <c r="P413" s="1"/>
      <c r="Q413" s="1"/>
      <c r="R413" s="3"/>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spans="3:66" ht="14.25" hidden="1" customHeight="1">
      <c r="C414" s="1"/>
      <c r="D414" s="1"/>
      <c r="E414" s="1"/>
      <c r="F414" s="1"/>
      <c r="G414" s="1"/>
      <c r="H414" s="1"/>
      <c r="I414" s="1"/>
      <c r="J414" s="1"/>
      <c r="K414" s="1"/>
      <c r="L414" s="1"/>
      <c r="M414" s="1"/>
      <c r="N414" s="1"/>
      <c r="O414" s="1"/>
      <c r="P414" s="1"/>
      <c r="Q414" s="1"/>
      <c r="R414" s="3"/>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spans="3:66" ht="14.25" hidden="1" customHeight="1">
      <c r="C415" s="1"/>
      <c r="D415" s="1"/>
      <c r="E415" s="1"/>
      <c r="F415" s="1"/>
      <c r="G415" s="1"/>
      <c r="H415" s="1"/>
      <c r="I415" s="1"/>
      <c r="J415" s="1"/>
      <c r="K415" s="1"/>
      <c r="L415" s="1"/>
      <c r="M415" s="1"/>
      <c r="N415" s="1"/>
      <c r="O415" s="1"/>
      <c r="P415" s="1"/>
      <c r="Q415" s="1"/>
      <c r="R415" s="3"/>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spans="3:66" ht="14.25" hidden="1" customHeight="1">
      <c r="C416" s="1"/>
      <c r="D416" s="1"/>
      <c r="E416" s="1"/>
      <c r="F416" s="1"/>
      <c r="G416" s="1"/>
      <c r="H416" s="1"/>
      <c r="I416" s="1"/>
      <c r="J416" s="1"/>
      <c r="K416" s="1"/>
      <c r="L416" s="1"/>
      <c r="M416" s="1"/>
      <c r="N416" s="1"/>
      <c r="O416" s="1"/>
      <c r="P416" s="1"/>
      <c r="Q416" s="1"/>
      <c r="R416" s="3"/>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spans="3:66" ht="14.25" hidden="1" customHeight="1">
      <c r="C417" s="1"/>
      <c r="D417" s="1"/>
      <c r="E417" s="1"/>
      <c r="F417" s="1"/>
      <c r="G417" s="1"/>
      <c r="H417" s="1"/>
      <c r="I417" s="1"/>
      <c r="J417" s="1"/>
      <c r="K417" s="1"/>
      <c r="L417" s="1"/>
      <c r="M417" s="1"/>
      <c r="N417" s="1"/>
      <c r="O417" s="1"/>
      <c r="P417" s="1"/>
      <c r="Q417" s="1"/>
      <c r="R417" s="3"/>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spans="3:66" ht="14.25" hidden="1" customHeight="1">
      <c r="C418" s="1"/>
      <c r="D418" s="1"/>
      <c r="E418" s="1"/>
      <c r="F418" s="1"/>
      <c r="G418" s="1"/>
      <c r="H418" s="1"/>
      <c r="I418" s="1"/>
      <c r="J418" s="1"/>
      <c r="K418" s="1"/>
      <c r="L418" s="1"/>
      <c r="M418" s="1"/>
      <c r="N418" s="1"/>
      <c r="O418" s="1"/>
      <c r="P418" s="1"/>
      <c r="Q418" s="1"/>
      <c r="R418" s="3"/>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spans="3:66" ht="14.25" hidden="1" customHeight="1">
      <c r="C419" s="1"/>
      <c r="D419" s="1"/>
      <c r="E419" s="1"/>
      <c r="F419" s="1"/>
      <c r="G419" s="1"/>
      <c r="H419" s="1"/>
      <c r="I419" s="1"/>
      <c r="J419" s="1"/>
      <c r="K419" s="1"/>
      <c r="L419" s="1"/>
      <c r="M419" s="1"/>
      <c r="N419" s="1"/>
      <c r="O419" s="1"/>
      <c r="P419" s="1"/>
      <c r="Q419" s="1"/>
      <c r="R419" s="3"/>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spans="3:66" ht="14.25" hidden="1" customHeight="1">
      <c r="C420" s="1"/>
      <c r="D420" s="1"/>
      <c r="E420" s="1"/>
      <c r="F420" s="1"/>
      <c r="G420" s="1"/>
      <c r="H420" s="1"/>
      <c r="I420" s="1"/>
      <c r="J420" s="1"/>
      <c r="K420" s="1"/>
      <c r="L420" s="1"/>
      <c r="M420" s="1"/>
      <c r="N420" s="1"/>
      <c r="O420" s="1"/>
      <c r="P420" s="1"/>
      <c r="Q420" s="1"/>
      <c r="R420" s="3"/>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spans="3:66" ht="14.25" hidden="1" customHeight="1">
      <c r="C421" s="1"/>
      <c r="D421" s="1"/>
      <c r="E421" s="1"/>
      <c r="F421" s="1"/>
      <c r="G421" s="1"/>
      <c r="H421" s="1"/>
      <c r="I421" s="1"/>
      <c r="J421" s="1"/>
      <c r="K421" s="1"/>
      <c r="L421" s="1"/>
      <c r="M421" s="1"/>
      <c r="N421" s="1"/>
      <c r="O421" s="1"/>
      <c r="P421" s="1"/>
      <c r="Q421" s="1"/>
      <c r="R421" s="3"/>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spans="3:66" ht="14.25" hidden="1" customHeight="1">
      <c r="C422" s="1"/>
      <c r="D422" s="1"/>
      <c r="E422" s="1"/>
      <c r="F422" s="1"/>
      <c r="G422" s="1"/>
      <c r="H422" s="1"/>
      <c r="I422" s="1"/>
      <c r="J422" s="1"/>
      <c r="K422" s="1"/>
      <c r="L422" s="1"/>
      <c r="M422" s="1"/>
      <c r="N422" s="1"/>
      <c r="O422" s="1"/>
      <c r="P422" s="1"/>
      <c r="Q422" s="1"/>
      <c r="R422" s="3"/>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spans="3:66" ht="14.25" hidden="1" customHeight="1">
      <c r="C423" s="1"/>
      <c r="D423" s="1"/>
      <c r="E423" s="1"/>
      <c r="F423" s="1"/>
      <c r="G423" s="1"/>
      <c r="H423" s="1"/>
      <c r="I423" s="1"/>
      <c r="J423" s="1"/>
      <c r="K423" s="1"/>
      <c r="L423" s="1"/>
      <c r="M423" s="1"/>
      <c r="N423" s="1"/>
      <c r="O423" s="1"/>
      <c r="P423" s="1"/>
      <c r="Q423" s="1"/>
      <c r="R423" s="3"/>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spans="3:66" ht="14.25" hidden="1" customHeight="1">
      <c r="C424" s="1"/>
      <c r="D424" s="1"/>
      <c r="E424" s="1"/>
      <c r="F424" s="1"/>
      <c r="G424" s="1"/>
      <c r="H424" s="1"/>
      <c r="I424" s="1"/>
      <c r="J424" s="1"/>
      <c r="K424" s="1"/>
      <c r="L424" s="1"/>
      <c r="M424" s="1"/>
      <c r="N424" s="1"/>
      <c r="O424" s="1"/>
      <c r="P424" s="1"/>
      <c r="Q424" s="1"/>
      <c r="R424" s="3"/>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spans="3:66" ht="14.25" hidden="1" customHeight="1">
      <c r="C425" s="1"/>
      <c r="D425" s="1"/>
      <c r="E425" s="1"/>
      <c r="F425" s="1"/>
      <c r="G425" s="1"/>
      <c r="H425" s="1"/>
      <c r="I425" s="1"/>
      <c r="J425" s="1"/>
      <c r="K425" s="1"/>
      <c r="L425" s="1"/>
      <c r="M425" s="1"/>
      <c r="N425" s="1"/>
      <c r="O425" s="1"/>
      <c r="P425" s="1"/>
      <c r="Q425" s="1"/>
      <c r="R425" s="3"/>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spans="3:66" ht="14.25" hidden="1" customHeight="1">
      <c r="C426" s="1"/>
      <c r="D426" s="1"/>
      <c r="E426" s="1"/>
      <c r="F426" s="1"/>
      <c r="G426" s="1"/>
      <c r="H426" s="1"/>
      <c r="I426" s="1"/>
      <c r="J426" s="1"/>
      <c r="K426" s="1"/>
      <c r="L426" s="1"/>
      <c r="M426" s="1"/>
      <c r="N426" s="1"/>
      <c r="O426" s="1"/>
      <c r="P426" s="1"/>
      <c r="Q426" s="1"/>
      <c r="R426" s="3"/>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spans="3:66" ht="14.25" hidden="1" customHeight="1">
      <c r="C427" s="1"/>
      <c r="D427" s="1"/>
      <c r="E427" s="1"/>
      <c r="F427" s="1"/>
      <c r="G427" s="1"/>
      <c r="H427" s="1"/>
      <c r="I427" s="1"/>
      <c r="J427" s="1"/>
      <c r="K427" s="1"/>
      <c r="L427" s="1"/>
      <c r="M427" s="1"/>
      <c r="N427" s="1"/>
      <c r="O427" s="1"/>
      <c r="P427" s="1"/>
      <c r="Q427" s="1"/>
      <c r="R427" s="3"/>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spans="3:66" ht="14.25" hidden="1" customHeight="1">
      <c r="C428" s="1"/>
      <c r="D428" s="1"/>
      <c r="E428" s="1"/>
      <c r="F428" s="1"/>
      <c r="G428" s="1"/>
      <c r="H428" s="1"/>
      <c r="I428" s="1"/>
      <c r="J428" s="1"/>
      <c r="K428" s="1"/>
      <c r="L428" s="1"/>
      <c r="M428" s="1"/>
      <c r="N428" s="1"/>
      <c r="O428" s="1"/>
      <c r="P428" s="1"/>
      <c r="Q428" s="1"/>
      <c r="R428" s="3"/>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spans="3:66" ht="14.25" hidden="1" customHeight="1">
      <c r="C429" s="1"/>
      <c r="D429" s="1"/>
      <c r="E429" s="1"/>
      <c r="F429" s="1"/>
      <c r="G429" s="1"/>
      <c r="H429" s="1"/>
      <c r="I429" s="1"/>
      <c r="J429" s="1"/>
      <c r="K429" s="1"/>
      <c r="L429" s="1"/>
      <c r="M429" s="1"/>
      <c r="N429" s="1"/>
      <c r="O429" s="1"/>
      <c r="P429" s="1"/>
      <c r="Q429" s="1"/>
      <c r="R429" s="3"/>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spans="3:66" ht="14.25" hidden="1" customHeight="1">
      <c r="C430" s="1"/>
      <c r="D430" s="1"/>
      <c r="E430" s="1"/>
      <c r="F430" s="1"/>
      <c r="G430" s="1"/>
      <c r="H430" s="1"/>
      <c r="I430" s="1"/>
      <c r="J430" s="1"/>
      <c r="K430" s="1"/>
      <c r="L430" s="1"/>
      <c r="M430" s="1"/>
      <c r="N430" s="1"/>
      <c r="O430" s="1"/>
      <c r="P430" s="1"/>
      <c r="Q430" s="1"/>
      <c r="R430" s="3"/>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spans="3:66" ht="14.25" hidden="1" customHeight="1">
      <c r="C431" s="1"/>
      <c r="D431" s="1"/>
      <c r="E431" s="1"/>
      <c r="F431" s="1"/>
      <c r="G431" s="1"/>
      <c r="H431" s="1"/>
      <c r="I431" s="1"/>
      <c r="J431" s="1"/>
      <c r="K431" s="1"/>
      <c r="L431" s="1"/>
      <c r="M431" s="1"/>
      <c r="N431" s="1"/>
      <c r="O431" s="1"/>
      <c r="P431" s="1"/>
      <c r="Q431" s="1"/>
      <c r="R431" s="3"/>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spans="3:66" ht="14.25" hidden="1" customHeight="1">
      <c r="C432" s="1"/>
      <c r="D432" s="1"/>
      <c r="E432" s="1"/>
      <c r="F432" s="1"/>
      <c r="G432" s="1"/>
      <c r="H432" s="1"/>
      <c r="I432" s="1"/>
      <c r="J432" s="1"/>
      <c r="K432" s="1"/>
      <c r="L432" s="1"/>
      <c r="M432" s="1"/>
      <c r="N432" s="1"/>
      <c r="O432" s="1"/>
      <c r="P432" s="1"/>
      <c r="Q432" s="1"/>
      <c r="R432" s="3"/>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spans="3:66" ht="14.25" hidden="1" customHeight="1">
      <c r="C433" s="1"/>
      <c r="D433" s="1"/>
      <c r="E433" s="1"/>
      <c r="F433" s="1"/>
      <c r="G433" s="1"/>
      <c r="H433" s="1"/>
      <c r="I433" s="1"/>
      <c r="J433" s="1"/>
      <c r="K433" s="1"/>
      <c r="L433" s="1"/>
      <c r="M433" s="1"/>
      <c r="N433" s="1"/>
      <c r="O433" s="1"/>
      <c r="P433" s="1"/>
      <c r="Q433" s="1"/>
      <c r="R433" s="3"/>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spans="3:66" ht="14.25" hidden="1" customHeight="1">
      <c r="C434" s="1"/>
      <c r="D434" s="1"/>
      <c r="E434" s="1"/>
      <c r="F434" s="1"/>
      <c r="G434" s="1"/>
      <c r="H434" s="1"/>
      <c r="I434" s="1"/>
      <c r="J434" s="1"/>
      <c r="K434" s="1"/>
      <c r="L434" s="1"/>
      <c r="M434" s="1"/>
      <c r="N434" s="1"/>
      <c r="O434" s="1"/>
      <c r="P434" s="1"/>
      <c r="Q434" s="1"/>
      <c r="R434" s="3"/>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spans="3:66" ht="14.25" hidden="1" customHeight="1">
      <c r="C435" s="1"/>
      <c r="D435" s="1"/>
      <c r="E435" s="1"/>
      <c r="F435" s="1"/>
      <c r="G435" s="1"/>
      <c r="H435" s="1"/>
      <c r="I435" s="1"/>
      <c r="J435" s="1"/>
      <c r="K435" s="1"/>
      <c r="L435" s="1"/>
      <c r="M435" s="1"/>
      <c r="N435" s="1"/>
      <c r="O435" s="1"/>
      <c r="P435" s="1"/>
      <c r="Q435" s="1"/>
      <c r="R435" s="3"/>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spans="3:66" ht="14.25" hidden="1" customHeight="1">
      <c r="C436" s="1"/>
      <c r="D436" s="1"/>
      <c r="E436" s="1"/>
      <c r="F436" s="1"/>
      <c r="G436" s="1"/>
      <c r="H436" s="1"/>
      <c r="I436" s="1"/>
      <c r="J436" s="1"/>
      <c r="K436" s="1"/>
      <c r="L436" s="1"/>
      <c r="M436" s="1"/>
      <c r="N436" s="1"/>
      <c r="O436" s="1"/>
      <c r="P436" s="1"/>
      <c r="Q436" s="1"/>
      <c r="R436" s="3"/>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spans="3:66" ht="14.25" hidden="1" customHeight="1">
      <c r="C437" s="1"/>
      <c r="D437" s="1"/>
      <c r="E437" s="1"/>
      <c r="F437" s="1"/>
      <c r="G437" s="1"/>
      <c r="H437" s="1"/>
      <c r="I437" s="1"/>
      <c r="J437" s="1"/>
      <c r="K437" s="1"/>
      <c r="L437" s="1"/>
      <c r="M437" s="1"/>
      <c r="N437" s="1"/>
      <c r="O437" s="1"/>
      <c r="P437" s="1"/>
      <c r="Q437" s="1"/>
      <c r="R437" s="3"/>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spans="3:66" ht="14.25" hidden="1" customHeight="1">
      <c r="C438" s="1"/>
      <c r="D438" s="1"/>
      <c r="E438" s="1"/>
      <c r="F438" s="1"/>
      <c r="G438" s="1"/>
      <c r="H438" s="1"/>
      <c r="I438" s="1"/>
      <c r="J438" s="1"/>
      <c r="K438" s="1"/>
      <c r="L438" s="1"/>
      <c r="M438" s="1"/>
      <c r="N438" s="1"/>
      <c r="O438" s="1"/>
      <c r="P438" s="1"/>
      <c r="Q438" s="1"/>
      <c r="R438" s="3"/>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spans="3:66" ht="14.25" hidden="1" customHeight="1">
      <c r="C439" s="1"/>
      <c r="D439" s="1"/>
      <c r="E439" s="1"/>
      <c r="F439" s="1"/>
      <c r="G439" s="1"/>
      <c r="H439" s="1"/>
      <c r="I439" s="1"/>
      <c r="J439" s="1"/>
      <c r="K439" s="1"/>
      <c r="L439" s="1"/>
      <c r="M439" s="1"/>
      <c r="N439" s="1"/>
      <c r="O439" s="1"/>
      <c r="P439" s="1"/>
      <c r="Q439" s="1"/>
      <c r="R439" s="3"/>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spans="3:66" ht="14.25" hidden="1" customHeight="1">
      <c r="C440" s="1"/>
      <c r="D440" s="1"/>
      <c r="E440" s="1"/>
      <c r="F440" s="1"/>
      <c r="G440" s="1"/>
      <c r="H440" s="1"/>
      <c r="I440" s="1"/>
      <c r="J440" s="1"/>
      <c r="K440" s="1"/>
      <c r="L440" s="1"/>
      <c r="M440" s="1"/>
      <c r="N440" s="1"/>
      <c r="O440" s="1"/>
      <c r="P440" s="1"/>
      <c r="Q440" s="1"/>
      <c r="R440" s="3"/>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spans="3:66" ht="14.25" hidden="1" customHeight="1">
      <c r="C441" s="1"/>
      <c r="D441" s="1"/>
      <c r="E441" s="1"/>
      <c r="F441" s="1"/>
      <c r="G441" s="1"/>
      <c r="H441" s="1"/>
      <c r="I441" s="1"/>
      <c r="J441" s="1"/>
      <c r="K441" s="1"/>
      <c r="L441" s="1"/>
      <c r="M441" s="1"/>
      <c r="N441" s="1"/>
      <c r="O441" s="1"/>
      <c r="P441" s="1"/>
      <c r="Q441" s="1"/>
      <c r="R441" s="3"/>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spans="3:66" ht="14.25" hidden="1" customHeight="1">
      <c r="C442" s="1"/>
      <c r="D442" s="1"/>
      <c r="E442" s="1"/>
      <c r="F442" s="1"/>
      <c r="G442" s="1"/>
      <c r="H442" s="1"/>
      <c r="I442" s="1"/>
      <c r="J442" s="1"/>
      <c r="K442" s="1"/>
      <c r="L442" s="1"/>
      <c r="M442" s="1"/>
      <c r="N442" s="1"/>
      <c r="O442" s="1"/>
      <c r="P442" s="1"/>
      <c r="Q442" s="1"/>
      <c r="R442" s="3"/>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spans="3:66" ht="14.25" hidden="1" customHeight="1">
      <c r="C443" s="1"/>
      <c r="D443" s="1"/>
      <c r="E443" s="1"/>
      <c r="F443" s="1"/>
      <c r="G443" s="1"/>
      <c r="H443" s="1"/>
      <c r="I443" s="1"/>
      <c r="J443" s="1"/>
      <c r="K443" s="1"/>
      <c r="L443" s="1"/>
      <c r="M443" s="1"/>
      <c r="N443" s="1"/>
      <c r="O443" s="1"/>
      <c r="P443" s="1"/>
      <c r="Q443" s="1"/>
      <c r="R443" s="3"/>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spans="3:66" ht="14.25" hidden="1" customHeight="1">
      <c r="C444" s="1"/>
      <c r="D444" s="1"/>
      <c r="E444" s="1"/>
      <c r="F444" s="1"/>
      <c r="G444" s="1"/>
      <c r="H444" s="1"/>
      <c r="I444" s="1"/>
      <c r="J444" s="1"/>
      <c r="K444" s="1"/>
      <c r="L444" s="1"/>
      <c r="M444" s="1"/>
      <c r="N444" s="1"/>
      <c r="O444" s="1"/>
      <c r="P444" s="1"/>
      <c r="Q444" s="1"/>
      <c r="R444" s="3"/>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spans="3:66" ht="14.25" hidden="1" customHeight="1">
      <c r="C445" s="1"/>
      <c r="D445" s="1"/>
      <c r="E445" s="1"/>
      <c r="F445" s="1"/>
      <c r="G445" s="1"/>
      <c r="H445" s="1"/>
      <c r="I445" s="1"/>
      <c r="J445" s="1"/>
      <c r="K445" s="1"/>
      <c r="L445" s="1"/>
      <c r="M445" s="1"/>
      <c r="N445" s="1"/>
      <c r="O445" s="1"/>
      <c r="P445" s="1"/>
      <c r="Q445" s="1"/>
      <c r="R445" s="3"/>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spans="3:66" ht="14.25" hidden="1" customHeight="1">
      <c r="C446" s="1"/>
      <c r="D446" s="1"/>
      <c r="E446" s="1"/>
      <c r="F446" s="1"/>
      <c r="G446" s="1"/>
      <c r="H446" s="1"/>
      <c r="I446" s="1"/>
      <c r="J446" s="1"/>
      <c r="K446" s="1"/>
      <c r="L446" s="1"/>
      <c r="M446" s="1"/>
      <c r="N446" s="1"/>
      <c r="O446" s="1"/>
      <c r="P446" s="1"/>
      <c r="Q446" s="1"/>
      <c r="R446" s="3"/>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spans="3:66" ht="14.25" hidden="1" customHeight="1">
      <c r="C447" s="1"/>
      <c r="D447" s="1"/>
      <c r="E447" s="1"/>
      <c r="F447" s="1"/>
      <c r="G447" s="1"/>
      <c r="H447" s="1"/>
      <c r="I447" s="1"/>
      <c r="J447" s="1"/>
      <c r="K447" s="1"/>
      <c r="L447" s="1"/>
      <c r="M447" s="1"/>
      <c r="N447" s="1"/>
      <c r="O447" s="1"/>
      <c r="P447" s="1"/>
      <c r="Q447" s="1"/>
      <c r="R447" s="3"/>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spans="3:66" ht="14.25" hidden="1" customHeight="1">
      <c r="C448" s="1"/>
      <c r="D448" s="1"/>
      <c r="E448" s="1"/>
      <c r="F448" s="1"/>
      <c r="G448" s="1"/>
      <c r="H448" s="1"/>
      <c r="I448" s="1"/>
      <c r="J448" s="1"/>
      <c r="K448" s="1"/>
      <c r="L448" s="1"/>
      <c r="M448" s="1"/>
      <c r="N448" s="1"/>
      <c r="O448" s="1"/>
      <c r="P448" s="1"/>
      <c r="Q448" s="1"/>
      <c r="R448" s="3"/>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spans="3:66" ht="14.25" hidden="1" customHeight="1">
      <c r="C449" s="1"/>
      <c r="D449" s="1"/>
      <c r="E449" s="1"/>
      <c r="F449" s="1"/>
      <c r="G449" s="1"/>
      <c r="H449" s="1"/>
      <c r="I449" s="1"/>
      <c r="J449" s="1"/>
      <c r="K449" s="1"/>
      <c r="L449" s="1"/>
      <c r="M449" s="1"/>
      <c r="N449" s="1"/>
      <c r="O449" s="1"/>
      <c r="P449" s="1"/>
      <c r="Q449" s="1"/>
      <c r="R449" s="3"/>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spans="3:66" ht="14.25" hidden="1" customHeight="1">
      <c r="C450" s="1"/>
      <c r="D450" s="1"/>
      <c r="E450" s="1"/>
      <c r="F450" s="1"/>
      <c r="G450" s="1"/>
      <c r="H450" s="1"/>
      <c r="I450" s="1"/>
      <c r="J450" s="1"/>
      <c r="K450" s="1"/>
      <c r="L450" s="1"/>
      <c r="M450" s="1"/>
      <c r="N450" s="1"/>
      <c r="O450" s="1"/>
      <c r="P450" s="1"/>
      <c r="Q450" s="1"/>
      <c r="R450" s="3"/>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spans="3:66" ht="14.25" hidden="1" customHeight="1">
      <c r="C451" s="1"/>
      <c r="D451" s="1"/>
      <c r="E451" s="1"/>
      <c r="F451" s="1"/>
      <c r="G451" s="1"/>
      <c r="H451" s="1"/>
      <c r="I451" s="1"/>
      <c r="J451" s="1"/>
      <c r="K451" s="1"/>
      <c r="L451" s="1"/>
      <c r="M451" s="1"/>
      <c r="N451" s="1"/>
      <c r="O451" s="1"/>
      <c r="P451" s="1"/>
      <c r="Q451" s="1"/>
      <c r="R451" s="3"/>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spans="3:66" ht="14.25" hidden="1" customHeight="1">
      <c r="C452" s="1"/>
      <c r="D452" s="1"/>
      <c r="E452" s="1"/>
      <c r="F452" s="1"/>
      <c r="G452" s="1"/>
      <c r="H452" s="1"/>
      <c r="I452" s="1"/>
      <c r="J452" s="1"/>
      <c r="K452" s="1"/>
      <c r="L452" s="1"/>
      <c r="M452" s="1"/>
      <c r="N452" s="1"/>
      <c r="O452" s="1"/>
      <c r="P452" s="1"/>
      <c r="Q452" s="1"/>
      <c r="R452" s="3"/>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spans="3:66" ht="14.25" hidden="1" customHeight="1">
      <c r="C453" s="1"/>
      <c r="D453" s="1"/>
      <c r="E453" s="1"/>
      <c r="F453" s="1"/>
      <c r="G453" s="1"/>
      <c r="H453" s="1"/>
      <c r="I453" s="1"/>
      <c r="J453" s="1"/>
      <c r="K453" s="1"/>
      <c r="L453" s="1"/>
      <c r="M453" s="1"/>
      <c r="N453" s="1"/>
      <c r="O453" s="1"/>
      <c r="P453" s="1"/>
      <c r="Q453" s="1"/>
      <c r="R453" s="3"/>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spans="3:66" ht="14.25" hidden="1" customHeight="1">
      <c r="C454" s="1"/>
      <c r="D454" s="1"/>
      <c r="E454" s="1"/>
      <c r="F454" s="1"/>
      <c r="G454" s="1"/>
      <c r="H454" s="1"/>
      <c r="I454" s="1"/>
      <c r="J454" s="1"/>
      <c r="K454" s="1"/>
      <c r="L454" s="1"/>
      <c r="M454" s="1"/>
      <c r="N454" s="1"/>
      <c r="O454" s="1"/>
      <c r="P454" s="1"/>
      <c r="Q454" s="1"/>
      <c r="R454" s="3"/>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spans="3:66" ht="14.25" hidden="1" customHeight="1">
      <c r="C455" s="1"/>
      <c r="D455" s="1"/>
      <c r="E455" s="1"/>
      <c r="F455" s="1"/>
      <c r="G455" s="1"/>
      <c r="H455" s="1"/>
      <c r="I455" s="1"/>
      <c r="J455" s="1"/>
      <c r="K455" s="1"/>
      <c r="L455" s="1"/>
      <c r="M455" s="1"/>
      <c r="N455" s="1"/>
      <c r="O455" s="1"/>
      <c r="P455" s="1"/>
      <c r="Q455" s="1"/>
      <c r="R455" s="3"/>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spans="3:66" ht="14.25" hidden="1" customHeight="1">
      <c r="C456" s="1"/>
      <c r="D456" s="1"/>
      <c r="E456" s="1"/>
      <c r="F456" s="1"/>
      <c r="G456" s="1"/>
      <c r="H456" s="1"/>
      <c r="I456" s="1"/>
      <c r="J456" s="1"/>
      <c r="K456" s="1"/>
      <c r="L456" s="1"/>
      <c r="M456" s="1"/>
      <c r="N456" s="1"/>
      <c r="O456" s="1"/>
      <c r="P456" s="1"/>
      <c r="Q456" s="1"/>
      <c r="R456" s="3"/>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spans="3:66" ht="14.25" hidden="1" customHeight="1">
      <c r="C457" s="1"/>
      <c r="D457" s="1"/>
      <c r="E457" s="1"/>
      <c r="F457" s="1"/>
      <c r="G457" s="1"/>
      <c r="H457" s="1"/>
      <c r="I457" s="1"/>
      <c r="J457" s="1"/>
      <c r="K457" s="1"/>
      <c r="L457" s="1"/>
      <c r="M457" s="1"/>
      <c r="N457" s="1"/>
      <c r="O457" s="1"/>
      <c r="P457" s="1"/>
      <c r="Q457" s="1"/>
      <c r="R457" s="3"/>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spans="3:66" ht="14.25" hidden="1" customHeight="1">
      <c r="C458" s="1"/>
      <c r="D458" s="1"/>
      <c r="E458" s="1"/>
      <c r="F458" s="1"/>
      <c r="G458" s="1"/>
      <c r="H458" s="1"/>
      <c r="I458" s="1"/>
      <c r="J458" s="1"/>
      <c r="K458" s="1"/>
      <c r="L458" s="1"/>
      <c r="M458" s="1"/>
      <c r="N458" s="1"/>
      <c r="O458" s="1"/>
      <c r="P458" s="1"/>
      <c r="Q458" s="1"/>
      <c r="R458" s="3"/>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spans="3:66" ht="14.25" hidden="1" customHeight="1">
      <c r="C459" s="1"/>
      <c r="D459" s="1"/>
      <c r="E459" s="1"/>
      <c r="F459" s="1"/>
      <c r="G459" s="1"/>
      <c r="H459" s="1"/>
      <c r="I459" s="1"/>
      <c r="J459" s="1"/>
      <c r="K459" s="1"/>
      <c r="L459" s="1"/>
      <c r="M459" s="1"/>
      <c r="N459" s="1"/>
      <c r="O459" s="1"/>
      <c r="P459" s="1"/>
      <c r="Q459" s="1"/>
      <c r="R459" s="3"/>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spans="3:66" ht="14.25" hidden="1" customHeight="1">
      <c r="C460" s="1"/>
      <c r="D460" s="1"/>
      <c r="E460" s="1"/>
      <c r="F460" s="1"/>
      <c r="G460" s="1"/>
      <c r="H460" s="1"/>
      <c r="I460" s="1"/>
      <c r="J460" s="1"/>
      <c r="K460" s="1"/>
      <c r="L460" s="1"/>
      <c r="M460" s="1"/>
      <c r="N460" s="1"/>
      <c r="O460" s="1"/>
      <c r="P460" s="1"/>
      <c r="Q460" s="1"/>
      <c r="R460" s="3"/>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spans="3:66" ht="14.25" hidden="1" customHeight="1">
      <c r="C461" s="1"/>
      <c r="D461" s="1"/>
      <c r="E461" s="1"/>
      <c r="F461" s="1"/>
      <c r="G461" s="1"/>
      <c r="H461" s="1"/>
      <c r="I461" s="1"/>
      <c r="J461" s="1"/>
      <c r="K461" s="1"/>
      <c r="L461" s="1"/>
      <c r="M461" s="1"/>
      <c r="N461" s="1"/>
      <c r="O461" s="1"/>
      <c r="P461" s="1"/>
      <c r="Q461" s="1"/>
      <c r="R461" s="3"/>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spans="3:66" ht="14.25" hidden="1" customHeight="1">
      <c r="C462" s="1"/>
      <c r="D462" s="1"/>
      <c r="E462" s="1"/>
      <c r="F462" s="1"/>
      <c r="G462" s="1"/>
      <c r="H462" s="1"/>
      <c r="I462" s="1"/>
      <c r="J462" s="1"/>
      <c r="K462" s="1"/>
      <c r="L462" s="1"/>
      <c r="M462" s="1"/>
      <c r="N462" s="1"/>
      <c r="O462" s="1"/>
      <c r="P462" s="1"/>
      <c r="Q462" s="1"/>
      <c r="R462" s="3"/>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spans="3:66" ht="14.25" hidden="1" customHeight="1">
      <c r="C463" s="1"/>
      <c r="D463" s="1"/>
      <c r="E463" s="1"/>
      <c r="F463" s="1"/>
      <c r="G463" s="1"/>
      <c r="H463" s="1"/>
      <c r="I463" s="1"/>
      <c r="J463" s="1"/>
      <c r="K463" s="1"/>
      <c r="L463" s="1"/>
      <c r="M463" s="1"/>
      <c r="N463" s="1"/>
      <c r="O463" s="1"/>
      <c r="P463" s="1"/>
      <c r="Q463" s="1"/>
      <c r="R463" s="3"/>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spans="3:66" ht="14.25" hidden="1" customHeight="1">
      <c r="C464" s="1"/>
      <c r="D464" s="1"/>
      <c r="E464" s="1"/>
      <c r="F464" s="1"/>
      <c r="G464" s="1"/>
      <c r="H464" s="1"/>
      <c r="I464" s="1"/>
      <c r="J464" s="1"/>
      <c r="K464" s="1"/>
      <c r="L464" s="1"/>
      <c r="M464" s="1"/>
      <c r="N464" s="1"/>
      <c r="O464" s="1"/>
      <c r="P464" s="1"/>
      <c r="Q464" s="1"/>
      <c r="R464" s="3"/>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spans="3:66" ht="14.25" hidden="1" customHeight="1">
      <c r="C465" s="1"/>
      <c r="D465" s="1"/>
      <c r="E465" s="1"/>
      <c r="F465" s="1"/>
      <c r="G465" s="1"/>
      <c r="H465" s="1"/>
      <c r="I465" s="1"/>
      <c r="J465" s="1"/>
      <c r="K465" s="1"/>
      <c r="L465" s="1"/>
      <c r="M465" s="1"/>
      <c r="N465" s="1"/>
      <c r="O465" s="1"/>
      <c r="P465" s="1"/>
      <c r="Q465" s="1"/>
      <c r="R465" s="3"/>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spans="3:66" ht="14.25" hidden="1" customHeight="1">
      <c r="C466" s="1"/>
      <c r="D466" s="1"/>
      <c r="E466" s="1"/>
      <c r="F466" s="1"/>
      <c r="G466" s="1"/>
      <c r="H466" s="1"/>
      <c r="I466" s="1"/>
      <c r="J466" s="1"/>
      <c r="K466" s="1"/>
      <c r="L466" s="1"/>
      <c r="M466" s="1"/>
      <c r="N466" s="1"/>
      <c r="O466" s="1"/>
      <c r="P466" s="1"/>
      <c r="Q466" s="1"/>
      <c r="R466" s="3"/>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spans="3:66" ht="14.25" hidden="1" customHeight="1">
      <c r="C467" s="1"/>
      <c r="D467" s="1"/>
      <c r="E467" s="1"/>
      <c r="F467" s="1"/>
      <c r="G467" s="1"/>
      <c r="H467" s="1"/>
      <c r="I467" s="1"/>
      <c r="J467" s="1"/>
      <c r="K467" s="1"/>
      <c r="L467" s="1"/>
      <c r="M467" s="1"/>
      <c r="N467" s="1"/>
      <c r="O467" s="1"/>
      <c r="P467" s="1"/>
      <c r="Q467" s="1"/>
      <c r="R467" s="3"/>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spans="3:66" ht="14.25" hidden="1" customHeight="1">
      <c r="C468" s="1"/>
      <c r="D468" s="1"/>
      <c r="E468" s="1"/>
      <c r="F468" s="1"/>
      <c r="G468" s="1"/>
      <c r="H468" s="1"/>
      <c r="I468" s="1"/>
      <c r="J468" s="1"/>
      <c r="K468" s="1"/>
      <c r="L468" s="1"/>
      <c r="M468" s="1"/>
      <c r="N468" s="1"/>
      <c r="O468" s="1"/>
      <c r="P468" s="1"/>
      <c r="Q468" s="1"/>
      <c r="R468" s="3"/>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spans="3:66" ht="14.25" hidden="1" customHeight="1">
      <c r="C469" s="1"/>
      <c r="D469" s="1"/>
      <c r="E469" s="1"/>
      <c r="F469" s="1"/>
      <c r="G469" s="1"/>
      <c r="H469" s="1"/>
      <c r="I469" s="1"/>
      <c r="J469" s="1"/>
      <c r="K469" s="1"/>
      <c r="L469" s="1"/>
      <c r="M469" s="1"/>
      <c r="N469" s="1"/>
      <c r="O469" s="1"/>
      <c r="P469" s="1"/>
      <c r="Q469" s="1"/>
      <c r="R469" s="3"/>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spans="3:66" ht="14.25" hidden="1" customHeight="1">
      <c r="C470" s="1"/>
      <c r="D470" s="1"/>
      <c r="E470" s="1"/>
      <c r="F470" s="1"/>
      <c r="G470" s="1"/>
      <c r="H470" s="1"/>
      <c r="I470" s="1"/>
      <c r="J470" s="1"/>
      <c r="K470" s="1"/>
      <c r="L470" s="1"/>
      <c r="M470" s="1"/>
      <c r="N470" s="1"/>
      <c r="O470" s="1"/>
      <c r="P470" s="1"/>
      <c r="Q470" s="1"/>
      <c r="R470" s="3"/>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spans="3:66" ht="14.25" hidden="1" customHeight="1">
      <c r="C471" s="1"/>
      <c r="D471" s="1"/>
      <c r="E471" s="1"/>
      <c r="F471" s="1"/>
      <c r="G471" s="1"/>
      <c r="H471" s="1"/>
      <c r="I471" s="1"/>
      <c r="J471" s="1"/>
      <c r="K471" s="1"/>
      <c r="L471" s="1"/>
      <c r="M471" s="1"/>
      <c r="N471" s="1"/>
      <c r="O471" s="1"/>
      <c r="P471" s="1"/>
      <c r="Q471" s="1"/>
      <c r="R471" s="3"/>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spans="3:66" ht="14.25" hidden="1" customHeight="1">
      <c r="C472" s="1"/>
      <c r="D472" s="1"/>
      <c r="E472" s="1"/>
      <c r="F472" s="1"/>
      <c r="G472" s="1"/>
      <c r="H472" s="1"/>
      <c r="I472" s="1"/>
      <c r="J472" s="1"/>
      <c r="K472" s="1"/>
      <c r="L472" s="1"/>
      <c r="M472" s="1"/>
      <c r="N472" s="1"/>
      <c r="O472" s="1"/>
      <c r="P472" s="1"/>
      <c r="Q472" s="1"/>
      <c r="R472" s="3"/>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spans="3:66" ht="14.25" hidden="1" customHeight="1">
      <c r="C473" s="1"/>
      <c r="D473" s="1"/>
      <c r="E473" s="1"/>
      <c r="F473" s="1"/>
      <c r="G473" s="1"/>
      <c r="H473" s="1"/>
      <c r="I473" s="1"/>
      <c r="J473" s="1"/>
      <c r="K473" s="1"/>
      <c r="L473" s="1"/>
      <c r="M473" s="1"/>
      <c r="N473" s="1"/>
      <c r="O473" s="1"/>
      <c r="P473" s="1"/>
      <c r="Q473" s="1"/>
      <c r="R473" s="3"/>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spans="3:66" ht="14.25" hidden="1" customHeight="1">
      <c r="C474" s="1"/>
      <c r="D474" s="1"/>
      <c r="E474" s="1"/>
      <c r="F474" s="1"/>
      <c r="G474" s="1"/>
      <c r="H474" s="1"/>
      <c r="I474" s="1"/>
      <c r="J474" s="1"/>
      <c r="K474" s="1"/>
      <c r="L474" s="1"/>
      <c r="M474" s="1"/>
      <c r="N474" s="1"/>
      <c r="O474" s="1"/>
      <c r="P474" s="1"/>
      <c r="Q474" s="1"/>
      <c r="R474" s="3"/>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spans="3:66" ht="14.25" hidden="1" customHeight="1">
      <c r="C475" s="1"/>
      <c r="D475" s="1"/>
      <c r="E475" s="1"/>
      <c r="F475" s="1"/>
      <c r="G475" s="1"/>
      <c r="H475" s="1"/>
      <c r="I475" s="1"/>
      <c r="J475" s="1"/>
      <c r="K475" s="1"/>
      <c r="L475" s="1"/>
      <c r="M475" s="1"/>
      <c r="N475" s="1"/>
      <c r="O475" s="1"/>
      <c r="P475" s="1"/>
      <c r="Q475" s="1"/>
      <c r="R475" s="3"/>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spans="3:66" ht="14.25" hidden="1" customHeight="1">
      <c r="C476" s="1"/>
      <c r="D476" s="1"/>
      <c r="E476" s="1"/>
      <c r="F476" s="1"/>
      <c r="G476" s="1"/>
      <c r="H476" s="1"/>
      <c r="I476" s="1"/>
      <c r="J476" s="1"/>
      <c r="K476" s="1"/>
      <c r="L476" s="1"/>
      <c r="M476" s="1"/>
      <c r="N476" s="1"/>
      <c r="O476" s="1"/>
      <c r="P476" s="1"/>
      <c r="Q476" s="1"/>
      <c r="R476" s="3"/>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spans="3:66" ht="14.25" hidden="1" customHeight="1">
      <c r="C477" s="1"/>
      <c r="D477" s="1"/>
      <c r="E477" s="1"/>
      <c r="F477" s="1"/>
      <c r="G477" s="1"/>
      <c r="H477" s="1"/>
      <c r="I477" s="1"/>
      <c r="J477" s="1"/>
      <c r="K477" s="1"/>
      <c r="L477" s="1"/>
      <c r="M477" s="1"/>
      <c r="N477" s="1"/>
      <c r="O477" s="1"/>
      <c r="P477" s="1"/>
      <c r="Q477" s="1"/>
      <c r="R477" s="3"/>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spans="3:66" ht="14.25" hidden="1" customHeight="1">
      <c r="C478" s="1"/>
      <c r="D478" s="1"/>
      <c r="E478" s="1"/>
      <c r="F478" s="1"/>
      <c r="G478" s="1"/>
      <c r="H478" s="1"/>
      <c r="I478" s="1"/>
      <c r="J478" s="1"/>
      <c r="K478" s="1"/>
      <c r="L478" s="1"/>
      <c r="M478" s="1"/>
      <c r="N478" s="1"/>
      <c r="O478" s="1"/>
      <c r="P478" s="1"/>
      <c r="Q478" s="1"/>
      <c r="R478" s="3"/>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spans="3:66" ht="14.25" hidden="1" customHeight="1">
      <c r="C479" s="1"/>
      <c r="D479" s="1"/>
      <c r="E479" s="1"/>
      <c r="F479" s="1"/>
      <c r="G479" s="1"/>
      <c r="H479" s="1"/>
      <c r="I479" s="1"/>
      <c r="J479" s="1"/>
      <c r="K479" s="1"/>
      <c r="L479" s="1"/>
      <c r="M479" s="1"/>
      <c r="N479" s="1"/>
      <c r="O479" s="1"/>
      <c r="P479" s="1"/>
      <c r="Q479" s="1"/>
      <c r="R479" s="3"/>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spans="3:66" ht="14.25" hidden="1" customHeight="1">
      <c r="C480" s="1"/>
      <c r="D480" s="1"/>
      <c r="E480" s="1"/>
      <c r="F480" s="1"/>
      <c r="G480" s="1"/>
      <c r="H480" s="1"/>
      <c r="I480" s="1"/>
      <c r="J480" s="1"/>
      <c r="K480" s="1"/>
      <c r="L480" s="1"/>
      <c r="M480" s="1"/>
      <c r="N480" s="1"/>
      <c r="O480" s="1"/>
      <c r="P480" s="1"/>
      <c r="Q480" s="1"/>
      <c r="R480" s="3"/>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spans="3:66" ht="14.25" hidden="1" customHeight="1">
      <c r="C481" s="1"/>
      <c r="D481" s="1"/>
      <c r="E481" s="1"/>
      <c r="F481" s="1"/>
      <c r="G481" s="1"/>
      <c r="H481" s="1"/>
      <c r="I481" s="1"/>
      <c r="J481" s="1"/>
      <c r="K481" s="1"/>
      <c r="L481" s="1"/>
      <c r="M481" s="1"/>
      <c r="N481" s="1"/>
      <c r="O481" s="1"/>
      <c r="P481" s="1"/>
      <c r="Q481" s="1"/>
      <c r="R481" s="3"/>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spans="3:66" ht="14.25" hidden="1" customHeight="1">
      <c r="C482" s="1"/>
      <c r="D482" s="1"/>
      <c r="E482" s="1"/>
      <c r="F482" s="1"/>
      <c r="G482" s="1"/>
      <c r="H482" s="1"/>
      <c r="I482" s="1"/>
      <c r="J482" s="1"/>
      <c r="K482" s="1"/>
      <c r="L482" s="1"/>
      <c r="M482" s="1"/>
      <c r="N482" s="1"/>
      <c r="O482" s="1"/>
      <c r="P482" s="1"/>
      <c r="Q482" s="1"/>
      <c r="R482" s="3"/>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spans="3:66" ht="14.25" hidden="1" customHeight="1">
      <c r="C483" s="1"/>
      <c r="D483" s="1"/>
      <c r="E483" s="1"/>
      <c r="F483" s="1"/>
      <c r="G483" s="1"/>
      <c r="H483" s="1"/>
      <c r="I483" s="1"/>
      <c r="J483" s="1"/>
      <c r="K483" s="1"/>
      <c r="L483" s="1"/>
      <c r="M483" s="1"/>
      <c r="N483" s="1"/>
      <c r="O483" s="1"/>
      <c r="P483" s="1"/>
      <c r="Q483" s="1"/>
      <c r="R483" s="3"/>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spans="3:66" ht="14.25" hidden="1" customHeight="1">
      <c r="C484" s="1"/>
      <c r="D484" s="1"/>
      <c r="E484" s="1"/>
      <c r="F484" s="1"/>
      <c r="G484" s="1"/>
      <c r="H484" s="1"/>
      <c r="I484" s="1"/>
      <c r="J484" s="1"/>
      <c r="K484" s="1"/>
      <c r="L484" s="1"/>
      <c r="M484" s="1"/>
      <c r="N484" s="1"/>
      <c r="O484" s="1"/>
      <c r="P484" s="1"/>
      <c r="Q484" s="1"/>
      <c r="R484" s="3"/>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spans="3:66" ht="14.25" hidden="1" customHeight="1">
      <c r="C485" s="1"/>
      <c r="D485" s="1"/>
      <c r="E485" s="1"/>
      <c r="F485" s="1"/>
      <c r="G485" s="1"/>
      <c r="H485" s="1"/>
      <c r="I485" s="1"/>
      <c r="J485" s="1"/>
      <c r="K485" s="1"/>
      <c r="L485" s="1"/>
      <c r="M485" s="1"/>
      <c r="N485" s="1"/>
      <c r="O485" s="1"/>
      <c r="P485" s="1"/>
      <c r="Q485" s="1"/>
      <c r="R485" s="3"/>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spans="3:66" ht="14.25" hidden="1" customHeight="1">
      <c r="C486" s="1"/>
      <c r="D486" s="1"/>
      <c r="E486" s="1"/>
      <c r="F486" s="1"/>
      <c r="G486" s="1"/>
      <c r="H486" s="1"/>
      <c r="I486" s="1"/>
      <c r="J486" s="1"/>
      <c r="K486" s="1"/>
      <c r="L486" s="1"/>
      <c r="M486" s="1"/>
      <c r="N486" s="1"/>
      <c r="O486" s="1"/>
      <c r="P486" s="1"/>
      <c r="Q486" s="1"/>
      <c r="R486" s="3"/>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spans="3:66" ht="14.25" hidden="1" customHeight="1">
      <c r="C487" s="1"/>
      <c r="D487" s="1"/>
      <c r="E487" s="1"/>
      <c r="F487" s="1"/>
      <c r="G487" s="1"/>
      <c r="H487" s="1"/>
      <c r="I487" s="1"/>
      <c r="J487" s="1"/>
      <c r="K487" s="1"/>
      <c r="L487" s="1"/>
      <c r="M487" s="1"/>
      <c r="N487" s="1"/>
      <c r="O487" s="1"/>
      <c r="P487" s="1"/>
      <c r="Q487" s="1"/>
      <c r="R487" s="3"/>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spans="3:66" ht="14.25" hidden="1" customHeight="1">
      <c r="C488" s="1"/>
      <c r="D488" s="1"/>
      <c r="E488" s="1"/>
      <c r="F488" s="1"/>
      <c r="G488" s="1"/>
      <c r="H488" s="1"/>
      <c r="I488" s="1"/>
      <c r="J488" s="1"/>
      <c r="K488" s="1"/>
      <c r="L488" s="1"/>
      <c r="M488" s="1"/>
      <c r="N488" s="1"/>
      <c r="O488" s="1"/>
      <c r="P488" s="1"/>
      <c r="Q488" s="1"/>
      <c r="R488" s="3"/>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spans="3:66" ht="14.25" hidden="1" customHeight="1">
      <c r="C489" s="1"/>
      <c r="D489" s="1"/>
      <c r="E489" s="1"/>
      <c r="F489" s="1"/>
      <c r="G489" s="1"/>
      <c r="H489" s="1"/>
      <c r="I489" s="1"/>
      <c r="J489" s="1"/>
      <c r="K489" s="1"/>
      <c r="L489" s="1"/>
      <c r="M489" s="1"/>
      <c r="N489" s="1"/>
      <c r="O489" s="1"/>
      <c r="P489" s="1"/>
      <c r="Q489" s="1"/>
      <c r="R489" s="3"/>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spans="3:66" ht="14.25" hidden="1" customHeight="1">
      <c r="C490" s="1"/>
      <c r="D490" s="1"/>
      <c r="E490" s="1"/>
      <c r="F490" s="1"/>
      <c r="G490" s="1"/>
      <c r="H490" s="1"/>
      <c r="I490" s="1"/>
      <c r="J490" s="1"/>
      <c r="K490" s="1"/>
      <c r="L490" s="1"/>
      <c r="M490" s="1"/>
      <c r="N490" s="1"/>
      <c r="O490" s="1"/>
      <c r="P490" s="1"/>
      <c r="Q490" s="1"/>
      <c r="R490" s="3"/>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spans="3:66" ht="14.25" hidden="1" customHeight="1">
      <c r="C491" s="1"/>
      <c r="D491" s="1"/>
      <c r="E491" s="1"/>
      <c r="F491" s="1"/>
      <c r="G491" s="1"/>
      <c r="H491" s="1"/>
      <c r="I491" s="1"/>
      <c r="J491" s="1"/>
      <c r="K491" s="1"/>
      <c r="L491" s="1"/>
      <c r="M491" s="1"/>
      <c r="N491" s="1"/>
      <c r="O491" s="1"/>
      <c r="P491" s="1"/>
      <c r="Q491" s="1"/>
      <c r="R491" s="3"/>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spans="3:66" ht="14.25" hidden="1" customHeight="1">
      <c r="C492" s="1"/>
      <c r="D492" s="1"/>
      <c r="E492" s="1"/>
      <c r="F492" s="1"/>
      <c r="G492" s="1"/>
      <c r="H492" s="1"/>
      <c r="I492" s="1"/>
      <c r="J492" s="1"/>
      <c r="K492" s="1"/>
      <c r="L492" s="1"/>
      <c r="M492" s="1"/>
      <c r="N492" s="1"/>
      <c r="O492" s="1"/>
      <c r="P492" s="1"/>
      <c r="Q492" s="1"/>
      <c r="R492" s="3"/>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spans="3:66" ht="14.25" hidden="1" customHeight="1">
      <c r="C493" s="1"/>
      <c r="D493" s="1"/>
      <c r="E493" s="1"/>
      <c r="F493" s="1"/>
      <c r="G493" s="1"/>
      <c r="H493" s="1"/>
      <c r="I493" s="1"/>
      <c r="J493" s="1"/>
      <c r="K493" s="1"/>
      <c r="L493" s="1"/>
      <c r="M493" s="1"/>
      <c r="N493" s="1"/>
      <c r="O493" s="1"/>
      <c r="P493" s="1"/>
      <c r="Q493" s="1"/>
      <c r="R493" s="3"/>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spans="3:66" ht="14.25" hidden="1" customHeight="1">
      <c r="C494" s="1"/>
      <c r="D494" s="1"/>
      <c r="E494" s="1"/>
      <c r="F494" s="1"/>
      <c r="G494" s="1"/>
      <c r="H494" s="1"/>
      <c r="I494" s="1"/>
      <c r="J494" s="1"/>
      <c r="K494" s="1"/>
      <c r="L494" s="1"/>
      <c r="M494" s="1"/>
      <c r="N494" s="1"/>
      <c r="O494" s="1"/>
      <c r="P494" s="1"/>
      <c r="Q494" s="1"/>
      <c r="R494" s="3"/>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spans="3:66" ht="14.25" hidden="1" customHeight="1">
      <c r="C495" s="1"/>
      <c r="D495" s="1"/>
      <c r="E495" s="1"/>
      <c r="F495" s="1"/>
      <c r="G495" s="1"/>
      <c r="H495" s="1"/>
      <c r="I495" s="1"/>
      <c r="J495" s="1"/>
      <c r="K495" s="1"/>
      <c r="L495" s="1"/>
      <c r="M495" s="1"/>
      <c r="N495" s="1"/>
      <c r="O495" s="1"/>
      <c r="P495" s="1"/>
      <c r="Q495" s="1"/>
      <c r="R495" s="3"/>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spans="3:66" ht="14.25" hidden="1" customHeight="1">
      <c r="C496" s="1"/>
      <c r="D496" s="1"/>
      <c r="E496" s="1"/>
      <c r="F496" s="1"/>
      <c r="G496" s="1"/>
      <c r="H496" s="1"/>
      <c r="I496" s="1"/>
      <c r="J496" s="1"/>
      <c r="K496" s="1"/>
      <c r="L496" s="1"/>
      <c r="M496" s="1"/>
      <c r="N496" s="1"/>
      <c r="O496" s="1"/>
      <c r="P496" s="1"/>
      <c r="Q496" s="1"/>
      <c r="R496" s="3"/>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spans="3:66" ht="14.25" hidden="1" customHeight="1">
      <c r="C497" s="1"/>
      <c r="D497" s="1"/>
      <c r="E497" s="1"/>
      <c r="F497" s="1"/>
      <c r="G497" s="1"/>
      <c r="H497" s="1"/>
      <c r="I497" s="1"/>
      <c r="J497" s="1"/>
      <c r="K497" s="1"/>
      <c r="L497" s="1"/>
      <c r="M497" s="1"/>
      <c r="N497" s="1"/>
      <c r="O497" s="1"/>
      <c r="P497" s="1"/>
      <c r="Q497" s="1"/>
      <c r="R497" s="3"/>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spans="3:66" ht="14.25" hidden="1" customHeight="1">
      <c r="C498" s="1"/>
      <c r="D498" s="1"/>
      <c r="E498" s="1"/>
      <c r="F498" s="1"/>
      <c r="G498" s="1"/>
      <c r="H498" s="1"/>
      <c r="I498" s="1"/>
      <c r="J498" s="1"/>
      <c r="K498" s="1"/>
      <c r="L498" s="1"/>
      <c r="M498" s="1"/>
      <c r="N498" s="1"/>
      <c r="O498" s="1"/>
      <c r="P498" s="1"/>
      <c r="Q498" s="1"/>
      <c r="R498" s="3"/>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spans="3:66" ht="14.25" hidden="1" customHeight="1">
      <c r="C499" s="1"/>
      <c r="D499" s="1"/>
      <c r="E499" s="1"/>
      <c r="F499" s="1"/>
      <c r="G499" s="1"/>
      <c r="H499" s="1"/>
      <c r="I499" s="1"/>
      <c r="J499" s="1"/>
      <c r="K499" s="1"/>
      <c r="L499" s="1"/>
      <c r="M499" s="1"/>
      <c r="N499" s="1"/>
      <c r="O499" s="1"/>
      <c r="P499" s="1"/>
      <c r="Q499" s="1"/>
      <c r="R499" s="3"/>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spans="3:66" ht="14.25" hidden="1" customHeight="1">
      <c r="C500" s="1"/>
      <c r="D500" s="1"/>
      <c r="E500" s="1"/>
      <c r="F500" s="1"/>
      <c r="G500" s="1"/>
      <c r="H500" s="1"/>
      <c r="I500" s="1"/>
      <c r="J500" s="1"/>
      <c r="K500" s="1"/>
      <c r="L500" s="1"/>
      <c r="M500" s="1"/>
      <c r="N500" s="1"/>
      <c r="O500" s="1"/>
      <c r="P500" s="1"/>
      <c r="Q500" s="1"/>
      <c r="R500" s="3"/>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spans="3:66" ht="14.25" hidden="1" customHeight="1">
      <c r="C501" s="1"/>
      <c r="D501" s="1"/>
      <c r="E501" s="1"/>
      <c r="F501" s="1"/>
      <c r="G501" s="1"/>
      <c r="H501" s="1"/>
      <c r="I501" s="1"/>
      <c r="J501" s="1"/>
      <c r="K501" s="1"/>
      <c r="L501" s="1"/>
      <c r="M501" s="1"/>
      <c r="N501" s="1"/>
      <c r="O501" s="1"/>
      <c r="P501" s="1"/>
      <c r="Q501" s="1"/>
      <c r="R501" s="3"/>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spans="3:66" ht="14.25" hidden="1" customHeight="1">
      <c r="C502" s="1"/>
      <c r="D502" s="1"/>
      <c r="E502" s="1"/>
      <c r="F502" s="1"/>
      <c r="G502" s="1"/>
      <c r="H502" s="1"/>
      <c r="I502" s="1"/>
      <c r="J502" s="1"/>
      <c r="K502" s="1"/>
      <c r="L502" s="1"/>
      <c r="M502" s="1"/>
      <c r="N502" s="1"/>
      <c r="O502" s="1"/>
      <c r="P502" s="1"/>
      <c r="Q502" s="1"/>
      <c r="R502" s="3"/>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spans="3:66" ht="14.25" hidden="1" customHeight="1">
      <c r="C503" s="1"/>
      <c r="D503" s="1"/>
      <c r="E503" s="1"/>
      <c r="F503" s="1"/>
      <c r="G503" s="1"/>
      <c r="H503" s="1"/>
      <c r="I503" s="1"/>
      <c r="J503" s="1"/>
      <c r="K503" s="1"/>
      <c r="L503" s="1"/>
      <c r="M503" s="1"/>
      <c r="N503" s="1"/>
      <c r="O503" s="1"/>
      <c r="P503" s="1"/>
      <c r="Q503" s="1"/>
      <c r="R503" s="3"/>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spans="3:66" ht="14.25" hidden="1" customHeight="1">
      <c r="C504" s="1"/>
      <c r="D504" s="1"/>
      <c r="E504" s="1"/>
      <c r="F504" s="1"/>
      <c r="G504" s="1"/>
      <c r="H504" s="1"/>
      <c r="I504" s="1"/>
      <c r="J504" s="1"/>
      <c r="K504" s="1"/>
      <c r="L504" s="1"/>
      <c r="M504" s="1"/>
      <c r="N504" s="1"/>
      <c r="O504" s="1"/>
      <c r="P504" s="1"/>
      <c r="Q504" s="1"/>
      <c r="R504" s="3"/>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spans="3:66" ht="14.25" hidden="1" customHeight="1">
      <c r="C505" s="1"/>
      <c r="D505" s="1"/>
      <c r="E505" s="1"/>
      <c r="F505" s="1"/>
      <c r="G505" s="1"/>
      <c r="H505" s="1"/>
      <c r="I505" s="1"/>
      <c r="J505" s="1"/>
      <c r="K505" s="1"/>
      <c r="L505" s="1"/>
      <c r="M505" s="1"/>
      <c r="N505" s="1"/>
      <c r="O505" s="1"/>
      <c r="P505" s="1"/>
      <c r="Q505" s="1"/>
      <c r="R505" s="3"/>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spans="3:66" ht="14.25" hidden="1" customHeight="1">
      <c r="C506" s="1"/>
      <c r="D506" s="1"/>
      <c r="E506" s="1"/>
      <c r="F506" s="1"/>
      <c r="G506" s="1"/>
      <c r="H506" s="1"/>
      <c r="I506" s="1"/>
      <c r="J506" s="1"/>
      <c r="K506" s="1"/>
      <c r="L506" s="1"/>
      <c r="M506" s="1"/>
      <c r="N506" s="1"/>
      <c r="O506" s="1"/>
      <c r="P506" s="1"/>
      <c r="Q506" s="1"/>
      <c r="R506" s="3"/>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spans="3:66" ht="14.25" hidden="1" customHeight="1">
      <c r="C507" s="1"/>
      <c r="D507" s="1"/>
      <c r="E507" s="1"/>
      <c r="F507" s="1"/>
      <c r="G507" s="1"/>
      <c r="H507" s="1"/>
      <c r="I507" s="1"/>
      <c r="J507" s="1"/>
      <c r="K507" s="1"/>
      <c r="L507" s="1"/>
      <c r="M507" s="1"/>
      <c r="N507" s="1"/>
      <c r="O507" s="1"/>
      <c r="P507" s="1"/>
      <c r="Q507" s="1"/>
      <c r="R507" s="3"/>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spans="3:66" ht="14.25" hidden="1" customHeight="1">
      <c r="C508" s="1"/>
      <c r="D508" s="1"/>
      <c r="E508" s="1"/>
      <c r="F508" s="1"/>
      <c r="G508" s="1"/>
      <c r="H508" s="1"/>
      <c r="I508" s="1"/>
      <c r="J508" s="1"/>
      <c r="K508" s="1"/>
      <c r="L508" s="1"/>
      <c r="M508" s="1"/>
      <c r="N508" s="1"/>
      <c r="O508" s="1"/>
      <c r="P508" s="1"/>
      <c r="Q508" s="1"/>
      <c r="R508" s="3"/>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spans="3:66" ht="14.25" hidden="1" customHeight="1">
      <c r="C509" s="1"/>
      <c r="D509" s="1"/>
      <c r="E509" s="1"/>
      <c r="F509" s="1"/>
      <c r="G509" s="1"/>
      <c r="H509" s="1"/>
      <c r="I509" s="1"/>
      <c r="J509" s="1"/>
      <c r="K509" s="1"/>
      <c r="L509" s="1"/>
      <c r="M509" s="1"/>
      <c r="N509" s="1"/>
      <c r="O509" s="1"/>
      <c r="P509" s="1"/>
      <c r="Q509" s="1"/>
      <c r="R509" s="3"/>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spans="3:66" ht="14.25" hidden="1" customHeight="1">
      <c r="C510" s="1"/>
      <c r="D510" s="1"/>
      <c r="E510" s="1"/>
      <c r="F510" s="1"/>
      <c r="G510" s="1"/>
      <c r="H510" s="1"/>
      <c r="I510" s="1"/>
      <c r="J510" s="1"/>
      <c r="K510" s="1"/>
      <c r="L510" s="1"/>
      <c r="M510" s="1"/>
      <c r="N510" s="1"/>
      <c r="O510" s="1"/>
      <c r="P510" s="1"/>
      <c r="Q510" s="1"/>
      <c r="R510" s="3"/>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spans="3:66" ht="14.25" hidden="1" customHeight="1">
      <c r="C511" s="1"/>
      <c r="D511" s="1"/>
      <c r="E511" s="1"/>
      <c r="F511" s="1"/>
      <c r="G511" s="1"/>
      <c r="H511" s="1"/>
      <c r="I511" s="1"/>
      <c r="J511" s="1"/>
      <c r="K511" s="1"/>
      <c r="L511" s="1"/>
      <c r="M511" s="1"/>
      <c r="N511" s="1"/>
      <c r="O511" s="1"/>
      <c r="P511" s="1"/>
      <c r="Q511" s="1"/>
      <c r="R511" s="3"/>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spans="3:66" ht="14.25" hidden="1" customHeight="1">
      <c r="C512" s="1"/>
      <c r="D512" s="1"/>
      <c r="E512" s="1"/>
      <c r="F512" s="1"/>
      <c r="G512" s="1"/>
      <c r="H512" s="1"/>
      <c r="I512" s="1"/>
      <c r="J512" s="1"/>
      <c r="K512" s="1"/>
      <c r="L512" s="1"/>
      <c r="M512" s="1"/>
      <c r="N512" s="1"/>
      <c r="O512" s="1"/>
      <c r="P512" s="1"/>
      <c r="Q512" s="1"/>
      <c r="R512" s="3"/>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spans="3:66" ht="14.25" hidden="1" customHeight="1">
      <c r="C513" s="1"/>
      <c r="D513" s="1"/>
      <c r="E513" s="1"/>
      <c r="F513" s="1"/>
      <c r="G513" s="1"/>
      <c r="H513" s="1"/>
      <c r="I513" s="1"/>
      <c r="J513" s="1"/>
      <c r="K513" s="1"/>
      <c r="L513" s="1"/>
      <c r="M513" s="1"/>
      <c r="N513" s="1"/>
      <c r="O513" s="1"/>
      <c r="P513" s="1"/>
      <c r="Q513" s="1"/>
      <c r="R513" s="3"/>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spans="3:66" ht="14.25" hidden="1" customHeight="1">
      <c r="C514" s="1"/>
      <c r="D514" s="1"/>
      <c r="E514" s="1"/>
      <c r="F514" s="1"/>
      <c r="G514" s="1"/>
      <c r="H514" s="1"/>
      <c r="I514" s="1"/>
      <c r="J514" s="1"/>
      <c r="K514" s="1"/>
      <c r="L514" s="1"/>
      <c r="M514" s="1"/>
      <c r="N514" s="1"/>
      <c r="O514" s="1"/>
      <c r="P514" s="1"/>
      <c r="Q514" s="1"/>
      <c r="R514" s="3"/>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spans="3:66" ht="14.25" hidden="1" customHeight="1">
      <c r="C515" s="1"/>
      <c r="D515" s="1"/>
      <c r="E515" s="1"/>
      <c r="F515" s="1"/>
      <c r="G515" s="1"/>
      <c r="H515" s="1"/>
      <c r="I515" s="1"/>
      <c r="J515" s="1"/>
      <c r="K515" s="1"/>
      <c r="L515" s="1"/>
      <c r="M515" s="1"/>
      <c r="N515" s="1"/>
      <c r="O515" s="1"/>
      <c r="P515" s="1"/>
      <c r="Q515" s="1"/>
      <c r="R515" s="3"/>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spans="3:66" ht="14.25" hidden="1" customHeight="1">
      <c r="C516" s="1"/>
      <c r="D516" s="1"/>
      <c r="E516" s="1"/>
      <c r="F516" s="1"/>
      <c r="G516" s="1"/>
      <c r="H516" s="1"/>
      <c r="I516" s="1"/>
      <c r="J516" s="1"/>
      <c r="K516" s="1"/>
      <c r="L516" s="1"/>
      <c r="M516" s="1"/>
      <c r="N516" s="1"/>
      <c r="O516" s="1"/>
      <c r="P516" s="1"/>
      <c r="Q516" s="1"/>
      <c r="R516" s="3"/>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spans="3:66" ht="14.25" hidden="1" customHeight="1">
      <c r="C517" s="1"/>
      <c r="D517" s="1"/>
      <c r="E517" s="1"/>
      <c r="F517" s="1"/>
      <c r="G517" s="1"/>
      <c r="H517" s="1"/>
      <c r="I517" s="1"/>
      <c r="J517" s="1"/>
      <c r="K517" s="1"/>
      <c r="L517" s="1"/>
      <c r="M517" s="1"/>
      <c r="N517" s="1"/>
      <c r="O517" s="1"/>
      <c r="P517" s="1"/>
      <c r="Q517" s="1"/>
      <c r="R517" s="3"/>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spans="3:66" ht="14.25" hidden="1" customHeight="1">
      <c r="C518" s="1"/>
      <c r="D518" s="1"/>
      <c r="E518" s="1"/>
      <c r="F518" s="1"/>
      <c r="G518" s="1"/>
      <c r="H518" s="1"/>
      <c r="I518" s="1"/>
      <c r="J518" s="1"/>
      <c r="K518" s="1"/>
      <c r="L518" s="1"/>
      <c r="M518" s="1"/>
      <c r="N518" s="1"/>
      <c r="O518" s="1"/>
      <c r="P518" s="1"/>
      <c r="Q518" s="1"/>
      <c r="R518" s="3"/>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spans="3:66" ht="14.25" hidden="1" customHeight="1">
      <c r="C519" s="1"/>
      <c r="D519" s="1"/>
      <c r="E519" s="1"/>
      <c r="F519" s="1"/>
      <c r="G519" s="1"/>
      <c r="H519" s="1"/>
      <c r="I519" s="1"/>
      <c r="J519" s="1"/>
      <c r="K519" s="1"/>
      <c r="L519" s="1"/>
      <c r="M519" s="1"/>
      <c r="N519" s="1"/>
      <c r="O519" s="1"/>
      <c r="P519" s="1"/>
      <c r="Q519" s="1"/>
      <c r="R519" s="3"/>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spans="3:66" ht="14.25" hidden="1" customHeight="1">
      <c r="C520" s="1"/>
      <c r="D520" s="1"/>
      <c r="E520" s="1"/>
      <c r="F520" s="1"/>
      <c r="G520" s="1"/>
      <c r="H520" s="1"/>
      <c r="I520" s="1"/>
      <c r="J520" s="1"/>
      <c r="K520" s="1"/>
      <c r="L520" s="1"/>
      <c r="M520" s="1"/>
      <c r="N520" s="1"/>
      <c r="O520" s="1"/>
      <c r="P520" s="1"/>
      <c r="Q520" s="1"/>
      <c r="R520" s="3"/>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spans="3:66" ht="14.25" hidden="1" customHeight="1">
      <c r="C521" s="1"/>
      <c r="D521" s="1"/>
      <c r="E521" s="1"/>
      <c r="F521" s="1"/>
      <c r="G521" s="1"/>
      <c r="H521" s="1"/>
      <c r="I521" s="1"/>
      <c r="J521" s="1"/>
      <c r="K521" s="1"/>
      <c r="L521" s="1"/>
      <c r="M521" s="1"/>
      <c r="N521" s="1"/>
      <c r="O521" s="1"/>
      <c r="P521" s="1"/>
      <c r="Q521" s="1"/>
      <c r="R521" s="3"/>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spans="3:66" ht="14.25" hidden="1" customHeight="1">
      <c r="C522" s="1"/>
      <c r="D522" s="1"/>
      <c r="E522" s="1"/>
      <c r="F522" s="1"/>
      <c r="G522" s="1"/>
      <c r="H522" s="1"/>
      <c r="I522" s="1"/>
      <c r="J522" s="1"/>
      <c r="K522" s="1"/>
      <c r="L522" s="1"/>
      <c r="M522" s="1"/>
      <c r="N522" s="1"/>
      <c r="O522" s="1"/>
      <c r="P522" s="1"/>
      <c r="Q522" s="1"/>
      <c r="R522" s="3"/>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spans="3:66" ht="14.25" hidden="1" customHeight="1">
      <c r="C523" s="1"/>
      <c r="D523" s="1"/>
      <c r="E523" s="1"/>
      <c r="F523" s="1"/>
      <c r="G523" s="1"/>
      <c r="H523" s="1"/>
      <c r="I523" s="1"/>
      <c r="J523" s="1"/>
      <c r="K523" s="1"/>
      <c r="L523" s="1"/>
      <c r="M523" s="1"/>
      <c r="N523" s="1"/>
      <c r="O523" s="1"/>
      <c r="P523" s="1"/>
      <c r="Q523" s="1"/>
      <c r="R523" s="3"/>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spans="3:66" ht="14.25" hidden="1" customHeight="1">
      <c r="C524" s="1"/>
      <c r="D524" s="1"/>
      <c r="E524" s="1"/>
      <c r="F524" s="1"/>
      <c r="G524" s="1"/>
      <c r="H524" s="1"/>
      <c r="I524" s="1"/>
      <c r="J524" s="1"/>
      <c r="K524" s="1"/>
      <c r="L524" s="1"/>
      <c r="M524" s="1"/>
      <c r="N524" s="1"/>
      <c r="O524" s="1"/>
      <c r="P524" s="1"/>
      <c r="Q524" s="1"/>
      <c r="R524" s="3"/>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spans="3:66" ht="14.25" hidden="1" customHeight="1">
      <c r="C525" s="1"/>
      <c r="D525" s="1"/>
      <c r="E525" s="1"/>
      <c r="F525" s="1"/>
      <c r="G525" s="1"/>
      <c r="H525" s="1"/>
      <c r="I525" s="1"/>
      <c r="J525" s="1"/>
      <c r="K525" s="1"/>
      <c r="L525" s="1"/>
      <c r="M525" s="1"/>
      <c r="N525" s="1"/>
      <c r="O525" s="1"/>
      <c r="P525" s="1"/>
      <c r="Q525" s="1"/>
      <c r="R525" s="3"/>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spans="3:66" ht="14.25" hidden="1" customHeight="1">
      <c r="C526" s="1"/>
      <c r="D526" s="1"/>
      <c r="E526" s="1"/>
      <c r="F526" s="1"/>
      <c r="G526" s="1"/>
      <c r="H526" s="1"/>
      <c r="I526" s="1"/>
      <c r="J526" s="1"/>
      <c r="K526" s="1"/>
      <c r="L526" s="1"/>
      <c r="M526" s="1"/>
      <c r="N526" s="1"/>
      <c r="O526" s="1"/>
      <c r="P526" s="1"/>
      <c r="Q526" s="1"/>
      <c r="R526" s="3"/>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spans="3:66" ht="14.25" hidden="1" customHeight="1">
      <c r="C527" s="1"/>
      <c r="D527" s="1"/>
      <c r="E527" s="1"/>
      <c r="F527" s="1"/>
      <c r="G527" s="1"/>
      <c r="H527" s="1"/>
      <c r="I527" s="1"/>
      <c r="J527" s="1"/>
      <c r="K527" s="1"/>
      <c r="L527" s="1"/>
      <c r="M527" s="1"/>
      <c r="N527" s="1"/>
      <c r="O527" s="1"/>
      <c r="P527" s="1"/>
      <c r="Q527" s="1"/>
      <c r="R527" s="3"/>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spans="3:66" ht="14.25" hidden="1" customHeight="1">
      <c r="C528" s="1"/>
      <c r="D528" s="1"/>
      <c r="E528" s="1"/>
      <c r="F528" s="1"/>
      <c r="G528" s="1"/>
      <c r="H528" s="1"/>
      <c r="I528" s="1"/>
      <c r="J528" s="1"/>
      <c r="K528" s="1"/>
      <c r="L528" s="1"/>
      <c r="M528" s="1"/>
      <c r="N528" s="1"/>
      <c r="O528" s="1"/>
      <c r="P528" s="1"/>
      <c r="Q528" s="1"/>
      <c r="R528" s="3"/>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spans="3:66" ht="14.25" hidden="1" customHeight="1">
      <c r="C529" s="1"/>
      <c r="D529" s="1"/>
      <c r="E529" s="1"/>
      <c r="F529" s="1"/>
      <c r="G529" s="1"/>
      <c r="H529" s="1"/>
      <c r="I529" s="1"/>
      <c r="J529" s="1"/>
      <c r="K529" s="1"/>
      <c r="L529" s="1"/>
      <c r="M529" s="1"/>
      <c r="N529" s="1"/>
      <c r="O529" s="1"/>
      <c r="P529" s="1"/>
      <c r="Q529" s="1"/>
      <c r="R529" s="3"/>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spans="3:66" ht="14.25" hidden="1" customHeight="1">
      <c r="C530" s="1"/>
      <c r="D530" s="1"/>
      <c r="E530" s="1"/>
      <c r="F530" s="1"/>
      <c r="G530" s="1"/>
      <c r="H530" s="1"/>
      <c r="I530" s="1"/>
      <c r="J530" s="1"/>
      <c r="K530" s="1"/>
      <c r="L530" s="1"/>
      <c r="M530" s="1"/>
      <c r="N530" s="1"/>
      <c r="O530" s="1"/>
      <c r="P530" s="1"/>
      <c r="Q530" s="1"/>
      <c r="R530" s="3"/>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spans="3:66" ht="14.25" hidden="1" customHeight="1">
      <c r="C531" s="1"/>
      <c r="D531" s="1"/>
      <c r="E531" s="1"/>
      <c r="F531" s="1"/>
      <c r="G531" s="1"/>
      <c r="H531" s="1"/>
      <c r="I531" s="1"/>
      <c r="J531" s="1"/>
      <c r="K531" s="1"/>
      <c r="L531" s="1"/>
      <c r="M531" s="1"/>
      <c r="N531" s="1"/>
      <c r="O531" s="1"/>
      <c r="P531" s="1"/>
      <c r="Q531" s="1"/>
      <c r="R531" s="3"/>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spans="3:66" ht="14.25" hidden="1" customHeight="1">
      <c r="C532" s="1"/>
      <c r="D532" s="1"/>
      <c r="E532" s="1"/>
      <c r="F532" s="1"/>
      <c r="G532" s="1"/>
      <c r="H532" s="1"/>
      <c r="I532" s="1"/>
      <c r="J532" s="1"/>
      <c r="K532" s="1"/>
      <c r="L532" s="1"/>
      <c r="M532" s="1"/>
      <c r="N532" s="1"/>
      <c r="O532" s="1"/>
      <c r="P532" s="1"/>
      <c r="Q532" s="1"/>
      <c r="R532" s="3"/>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spans="3:66" ht="14.25" hidden="1" customHeight="1">
      <c r="C533" s="1"/>
      <c r="D533" s="1"/>
      <c r="E533" s="1"/>
      <c r="F533" s="1"/>
      <c r="G533" s="1"/>
      <c r="H533" s="1"/>
      <c r="I533" s="1"/>
      <c r="J533" s="1"/>
      <c r="K533" s="1"/>
      <c r="L533" s="1"/>
      <c r="M533" s="1"/>
      <c r="N533" s="1"/>
      <c r="O533" s="1"/>
      <c r="P533" s="1"/>
      <c r="Q533" s="1"/>
      <c r="R533" s="3"/>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spans="3:66" ht="14.25" hidden="1" customHeight="1">
      <c r="C534" s="1"/>
      <c r="D534" s="1"/>
      <c r="E534" s="1"/>
      <c r="F534" s="1"/>
      <c r="G534" s="1"/>
      <c r="H534" s="1"/>
      <c r="I534" s="1"/>
      <c r="J534" s="1"/>
      <c r="K534" s="1"/>
      <c r="L534" s="1"/>
      <c r="M534" s="1"/>
      <c r="N534" s="1"/>
      <c r="O534" s="1"/>
      <c r="P534" s="1"/>
      <c r="Q534" s="1"/>
      <c r="R534" s="3"/>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spans="3:66" ht="14.25" hidden="1" customHeight="1">
      <c r="C535" s="1"/>
      <c r="D535" s="1"/>
      <c r="E535" s="1"/>
      <c r="F535" s="1"/>
      <c r="G535" s="1"/>
      <c r="H535" s="1"/>
      <c r="I535" s="1"/>
      <c r="J535" s="1"/>
      <c r="K535" s="1"/>
      <c r="L535" s="1"/>
      <c r="M535" s="1"/>
      <c r="N535" s="1"/>
      <c r="O535" s="1"/>
      <c r="P535" s="1"/>
      <c r="Q535" s="1"/>
      <c r="R535" s="3"/>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spans="3:66" ht="14.25" hidden="1" customHeight="1">
      <c r="C536" s="1"/>
      <c r="D536" s="1"/>
      <c r="E536" s="1"/>
      <c r="F536" s="1"/>
      <c r="G536" s="1"/>
      <c r="H536" s="1"/>
      <c r="I536" s="1"/>
      <c r="J536" s="1"/>
      <c r="K536" s="1"/>
      <c r="L536" s="1"/>
      <c r="M536" s="1"/>
      <c r="N536" s="1"/>
      <c r="O536" s="1"/>
      <c r="P536" s="1"/>
      <c r="Q536" s="1"/>
      <c r="R536" s="3"/>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spans="3:66" ht="14.25" hidden="1" customHeight="1">
      <c r="C537" s="1"/>
      <c r="D537" s="1"/>
      <c r="E537" s="1"/>
      <c r="F537" s="1"/>
      <c r="G537" s="1"/>
      <c r="H537" s="1"/>
      <c r="I537" s="1"/>
      <c r="J537" s="1"/>
      <c r="K537" s="1"/>
      <c r="L537" s="1"/>
      <c r="M537" s="1"/>
      <c r="N537" s="1"/>
      <c r="O537" s="1"/>
      <c r="P537" s="1"/>
      <c r="Q537" s="1"/>
      <c r="R537" s="3"/>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spans="3:66" ht="14.25" hidden="1" customHeight="1">
      <c r="C538" s="1"/>
      <c r="D538" s="1"/>
      <c r="E538" s="1"/>
      <c r="F538" s="1"/>
      <c r="G538" s="1"/>
      <c r="H538" s="1"/>
      <c r="I538" s="1"/>
      <c r="J538" s="1"/>
      <c r="K538" s="1"/>
      <c r="L538" s="1"/>
      <c r="M538" s="1"/>
      <c r="N538" s="1"/>
      <c r="O538" s="1"/>
      <c r="P538" s="1"/>
      <c r="Q538" s="1"/>
      <c r="R538" s="3"/>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spans="3:66" ht="14.25" hidden="1" customHeight="1">
      <c r="C539" s="1"/>
      <c r="D539" s="1"/>
      <c r="E539" s="1"/>
      <c r="F539" s="1"/>
      <c r="G539" s="1"/>
      <c r="H539" s="1"/>
      <c r="I539" s="1"/>
      <c r="J539" s="1"/>
      <c r="K539" s="1"/>
      <c r="L539" s="1"/>
      <c r="M539" s="1"/>
      <c r="N539" s="1"/>
      <c r="O539" s="1"/>
      <c r="P539" s="1"/>
      <c r="Q539" s="1"/>
      <c r="R539" s="3"/>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spans="3:66" ht="14.25" hidden="1" customHeight="1">
      <c r="C540" s="1"/>
      <c r="D540" s="1"/>
      <c r="E540" s="1"/>
      <c r="F540" s="1"/>
      <c r="G540" s="1"/>
      <c r="H540" s="1"/>
      <c r="I540" s="1"/>
      <c r="J540" s="1"/>
      <c r="K540" s="1"/>
      <c r="L540" s="1"/>
      <c r="M540" s="1"/>
      <c r="N540" s="1"/>
      <c r="O540" s="1"/>
      <c r="P540" s="1"/>
      <c r="Q540" s="1"/>
      <c r="R540" s="3"/>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spans="3:66" ht="14.25" hidden="1" customHeight="1">
      <c r="C541" s="1"/>
      <c r="D541" s="1"/>
      <c r="E541" s="1"/>
      <c r="F541" s="1"/>
      <c r="G541" s="1"/>
      <c r="H541" s="1"/>
      <c r="I541" s="1"/>
      <c r="J541" s="1"/>
      <c r="K541" s="1"/>
      <c r="L541" s="1"/>
      <c r="M541" s="1"/>
      <c r="N541" s="1"/>
      <c r="O541" s="1"/>
      <c r="P541" s="1"/>
      <c r="Q541" s="1"/>
      <c r="R541" s="3"/>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spans="3:66" ht="14.25" hidden="1" customHeight="1">
      <c r="C542" s="1"/>
      <c r="D542" s="1"/>
      <c r="E542" s="1"/>
      <c r="F542" s="1"/>
      <c r="G542" s="1"/>
      <c r="H542" s="1"/>
      <c r="I542" s="1"/>
      <c r="J542" s="1"/>
      <c r="K542" s="1"/>
      <c r="L542" s="1"/>
      <c r="M542" s="1"/>
      <c r="N542" s="1"/>
      <c r="O542" s="1"/>
      <c r="P542" s="1"/>
      <c r="Q542" s="1"/>
      <c r="R542" s="3"/>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spans="3:66" ht="14.25" hidden="1" customHeight="1">
      <c r="C543" s="1"/>
      <c r="D543" s="1"/>
      <c r="E543" s="1"/>
      <c r="F543" s="1"/>
      <c r="G543" s="1"/>
      <c r="H543" s="1"/>
      <c r="I543" s="1"/>
      <c r="J543" s="1"/>
      <c r="K543" s="1"/>
      <c r="L543" s="1"/>
      <c r="M543" s="1"/>
      <c r="N543" s="1"/>
      <c r="O543" s="1"/>
      <c r="P543" s="1"/>
      <c r="Q543" s="1"/>
      <c r="R543" s="3"/>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spans="3:66" ht="14.25" hidden="1" customHeight="1">
      <c r="C544" s="1"/>
      <c r="D544" s="1"/>
      <c r="E544" s="1"/>
      <c r="F544" s="1"/>
      <c r="G544" s="1"/>
      <c r="H544" s="1"/>
      <c r="I544" s="1"/>
      <c r="J544" s="1"/>
      <c r="K544" s="1"/>
      <c r="L544" s="1"/>
      <c r="M544" s="1"/>
      <c r="N544" s="1"/>
      <c r="O544" s="1"/>
      <c r="P544" s="1"/>
      <c r="Q544" s="1"/>
      <c r="R544" s="3"/>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spans="3:66" ht="14.25" hidden="1" customHeight="1">
      <c r="C545" s="1"/>
      <c r="D545" s="1"/>
      <c r="E545" s="1"/>
      <c r="F545" s="1"/>
      <c r="G545" s="1"/>
      <c r="H545" s="1"/>
      <c r="I545" s="1"/>
      <c r="J545" s="1"/>
      <c r="K545" s="1"/>
      <c r="L545" s="1"/>
      <c r="M545" s="1"/>
      <c r="N545" s="1"/>
      <c r="O545" s="1"/>
      <c r="P545" s="1"/>
      <c r="Q545" s="1"/>
      <c r="R545" s="3"/>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spans="3:66" ht="14.25" hidden="1" customHeight="1">
      <c r="C546" s="1"/>
      <c r="D546" s="1"/>
      <c r="E546" s="1"/>
      <c r="F546" s="1"/>
      <c r="G546" s="1"/>
      <c r="H546" s="1"/>
      <c r="I546" s="1"/>
      <c r="J546" s="1"/>
      <c r="K546" s="1"/>
      <c r="L546" s="1"/>
      <c r="M546" s="1"/>
      <c r="N546" s="1"/>
      <c r="O546" s="1"/>
      <c r="P546" s="1"/>
      <c r="Q546" s="1"/>
      <c r="R546" s="3"/>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spans="3:66" ht="14.25" hidden="1" customHeight="1">
      <c r="C547" s="1"/>
      <c r="D547" s="1"/>
      <c r="E547" s="1"/>
      <c r="F547" s="1"/>
      <c r="G547" s="1"/>
      <c r="H547" s="1"/>
      <c r="I547" s="1"/>
      <c r="J547" s="1"/>
      <c r="K547" s="1"/>
      <c r="L547" s="1"/>
      <c r="M547" s="1"/>
      <c r="N547" s="1"/>
      <c r="O547" s="1"/>
      <c r="P547" s="1"/>
      <c r="Q547" s="1"/>
      <c r="R547" s="3"/>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spans="3:66" ht="14.25" hidden="1" customHeight="1">
      <c r="C548" s="1"/>
      <c r="D548" s="1"/>
      <c r="E548" s="1"/>
      <c r="F548" s="1"/>
      <c r="G548" s="1"/>
      <c r="H548" s="1"/>
      <c r="I548" s="1"/>
      <c r="J548" s="1"/>
      <c r="K548" s="1"/>
      <c r="L548" s="1"/>
      <c r="M548" s="1"/>
      <c r="N548" s="1"/>
      <c r="O548" s="1"/>
      <c r="P548" s="1"/>
      <c r="Q548" s="1"/>
      <c r="R548" s="3"/>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spans="3:66" ht="14.25" hidden="1" customHeight="1">
      <c r="C549" s="1"/>
      <c r="D549" s="1"/>
      <c r="E549" s="1"/>
      <c r="F549" s="1"/>
      <c r="G549" s="1"/>
      <c r="H549" s="1"/>
      <c r="I549" s="1"/>
      <c r="J549" s="1"/>
      <c r="K549" s="1"/>
      <c r="L549" s="1"/>
      <c r="M549" s="1"/>
      <c r="N549" s="1"/>
      <c r="O549" s="1"/>
      <c r="P549" s="1"/>
      <c r="Q549" s="1"/>
      <c r="R549" s="3"/>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spans="3:66" ht="14.25" hidden="1" customHeight="1">
      <c r="C550" s="1"/>
      <c r="D550" s="1"/>
      <c r="E550" s="1"/>
      <c r="F550" s="1"/>
      <c r="G550" s="1"/>
      <c r="H550" s="1"/>
      <c r="I550" s="1"/>
      <c r="J550" s="1"/>
      <c r="K550" s="1"/>
      <c r="L550" s="1"/>
      <c r="M550" s="1"/>
      <c r="N550" s="1"/>
      <c r="O550" s="1"/>
      <c r="P550" s="1"/>
      <c r="Q550" s="1"/>
      <c r="R550" s="3"/>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spans="3:66" ht="14.25" hidden="1" customHeight="1">
      <c r="C551" s="1"/>
      <c r="D551" s="1"/>
      <c r="E551" s="1"/>
      <c r="F551" s="1"/>
      <c r="G551" s="1"/>
      <c r="H551" s="1"/>
      <c r="I551" s="1"/>
      <c r="J551" s="1"/>
      <c r="K551" s="1"/>
      <c r="L551" s="1"/>
      <c r="M551" s="1"/>
      <c r="N551" s="1"/>
      <c r="O551" s="1"/>
      <c r="P551" s="1"/>
      <c r="Q551" s="1"/>
      <c r="R551" s="3"/>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spans="3:66" ht="14.25" hidden="1" customHeight="1">
      <c r="C552" s="1"/>
      <c r="D552" s="1"/>
      <c r="E552" s="1"/>
      <c r="F552" s="1"/>
      <c r="G552" s="1"/>
      <c r="H552" s="1"/>
      <c r="I552" s="1"/>
      <c r="J552" s="1"/>
      <c r="K552" s="1"/>
      <c r="L552" s="1"/>
      <c r="M552" s="1"/>
      <c r="N552" s="1"/>
      <c r="O552" s="1"/>
      <c r="P552" s="1"/>
      <c r="Q552" s="1"/>
      <c r="R552" s="3"/>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spans="3:66" ht="14.25" hidden="1" customHeight="1">
      <c r="C553" s="1"/>
      <c r="D553" s="1"/>
      <c r="E553" s="1"/>
      <c r="F553" s="1"/>
      <c r="G553" s="1"/>
      <c r="H553" s="1"/>
      <c r="I553" s="1"/>
      <c r="J553" s="1"/>
      <c r="K553" s="1"/>
      <c r="L553" s="1"/>
      <c r="M553" s="1"/>
      <c r="N553" s="1"/>
      <c r="O553" s="1"/>
      <c r="P553" s="1"/>
      <c r="Q553" s="1"/>
      <c r="R553" s="3"/>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spans="3:66" ht="14.25" hidden="1" customHeight="1">
      <c r="C554" s="1"/>
      <c r="D554" s="1"/>
      <c r="E554" s="1"/>
      <c r="F554" s="1"/>
      <c r="G554" s="1"/>
      <c r="H554" s="1"/>
      <c r="I554" s="1"/>
      <c r="J554" s="1"/>
      <c r="K554" s="1"/>
      <c r="L554" s="1"/>
      <c r="M554" s="1"/>
      <c r="N554" s="1"/>
      <c r="O554" s="1"/>
      <c r="P554" s="1"/>
      <c r="Q554" s="1"/>
      <c r="R554" s="3"/>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spans="3:66" ht="14.25" hidden="1" customHeight="1">
      <c r="C555" s="1"/>
      <c r="D555" s="1"/>
      <c r="E555" s="1"/>
      <c r="F555" s="1"/>
      <c r="G555" s="1"/>
      <c r="H555" s="1"/>
      <c r="I555" s="1"/>
      <c r="J555" s="1"/>
      <c r="K555" s="1"/>
      <c r="L555" s="1"/>
      <c r="M555" s="1"/>
      <c r="N555" s="1"/>
      <c r="O555" s="1"/>
      <c r="P555" s="1"/>
      <c r="Q555" s="1"/>
      <c r="R555" s="3"/>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spans="3:66" ht="14.25" hidden="1" customHeight="1">
      <c r="C556" s="1"/>
      <c r="D556" s="1"/>
      <c r="E556" s="1"/>
      <c r="F556" s="1"/>
      <c r="G556" s="1"/>
      <c r="H556" s="1"/>
      <c r="I556" s="1"/>
      <c r="J556" s="1"/>
      <c r="K556" s="1"/>
      <c r="L556" s="1"/>
      <c r="M556" s="1"/>
      <c r="N556" s="1"/>
      <c r="O556" s="1"/>
      <c r="P556" s="1"/>
      <c r="Q556" s="1"/>
      <c r="R556" s="3"/>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spans="3:66" ht="14.25" hidden="1" customHeight="1">
      <c r="C557" s="1"/>
      <c r="D557" s="1"/>
      <c r="E557" s="1"/>
      <c r="F557" s="1"/>
      <c r="G557" s="1"/>
      <c r="H557" s="1"/>
      <c r="I557" s="1"/>
      <c r="J557" s="1"/>
      <c r="K557" s="1"/>
      <c r="L557" s="1"/>
      <c r="M557" s="1"/>
      <c r="N557" s="1"/>
      <c r="O557" s="1"/>
      <c r="P557" s="1"/>
      <c r="Q557" s="1"/>
      <c r="R557" s="3"/>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spans="3:66" ht="14.25" hidden="1" customHeight="1">
      <c r="C558" s="1"/>
      <c r="D558" s="1"/>
      <c r="E558" s="1"/>
      <c r="F558" s="1"/>
      <c r="G558" s="1"/>
      <c r="H558" s="1"/>
      <c r="I558" s="1"/>
      <c r="J558" s="1"/>
      <c r="K558" s="1"/>
      <c r="L558" s="1"/>
      <c r="M558" s="1"/>
      <c r="N558" s="1"/>
      <c r="O558" s="1"/>
      <c r="P558" s="1"/>
      <c r="Q558" s="1"/>
      <c r="R558" s="3"/>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spans="3:66" ht="14.25" hidden="1" customHeight="1">
      <c r="C559" s="1"/>
      <c r="D559" s="1"/>
      <c r="E559" s="1"/>
      <c r="F559" s="1"/>
      <c r="G559" s="1"/>
      <c r="H559" s="1"/>
      <c r="I559" s="1"/>
      <c r="J559" s="1"/>
      <c r="K559" s="1"/>
      <c r="L559" s="1"/>
      <c r="M559" s="1"/>
      <c r="N559" s="1"/>
      <c r="O559" s="1"/>
      <c r="P559" s="1"/>
      <c r="Q559" s="1"/>
      <c r="R559" s="3"/>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spans="3:66" ht="14.25" hidden="1" customHeight="1">
      <c r="C560" s="1"/>
      <c r="D560" s="1"/>
      <c r="E560" s="1"/>
      <c r="F560" s="1"/>
      <c r="G560" s="1"/>
      <c r="H560" s="1"/>
      <c r="I560" s="1"/>
      <c r="J560" s="1"/>
      <c r="K560" s="1"/>
      <c r="L560" s="1"/>
      <c r="M560" s="1"/>
      <c r="N560" s="1"/>
      <c r="O560" s="1"/>
      <c r="P560" s="1"/>
      <c r="Q560" s="1"/>
      <c r="R560" s="3"/>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spans="3:66" ht="14.25" hidden="1" customHeight="1">
      <c r="C561" s="1"/>
      <c r="D561" s="1"/>
      <c r="E561" s="1"/>
      <c r="F561" s="1"/>
      <c r="G561" s="1"/>
      <c r="H561" s="1"/>
      <c r="I561" s="1"/>
      <c r="J561" s="1"/>
      <c r="K561" s="1"/>
      <c r="L561" s="1"/>
      <c r="M561" s="1"/>
      <c r="N561" s="1"/>
      <c r="O561" s="1"/>
      <c r="P561" s="1"/>
      <c r="Q561" s="1"/>
      <c r="R561" s="3"/>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spans="3:66" ht="14.25" hidden="1" customHeight="1">
      <c r="C562" s="1"/>
      <c r="D562" s="1"/>
      <c r="E562" s="1"/>
      <c r="F562" s="1"/>
      <c r="G562" s="1"/>
      <c r="H562" s="1"/>
      <c r="I562" s="1"/>
      <c r="J562" s="1"/>
      <c r="K562" s="1"/>
      <c r="L562" s="1"/>
      <c r="M562" s="1"/>
      <c r="N562" s="1"/>
      <c r="O562" s="1"/>
      <c r="P562" s="1"/>
      <c r="Q562" s="1"/>
      <c r="R562" s="3"/>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spans="3:66" ht="14.25" hidden="1" customHeight="1">
      <c r="C563" s="1"/>
      <c r="D563" s="1"/>
      <c r="E563" s="1"/>
      <c r="F563" s="1"/>
      <c r="G563" s="1"/>
      <c r="H563" s="1"/>
      <c r="I563" s="1"/>
      <c r="J563" s="1"/>
      <c r="K563" s="1"/>
      <c r="L563" s="1"/>
      <c r="M563" s="1"/>
      <c r="N563" s="1"/>
      <c r="O563" s="1"/>
      <c r="P563" s="1"/>
      <c r="Q563" s="1"/>
      <c r="R563" s="3"/>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spans="3:66" ht="14.25" hidden="1" customHeight="1">
      <c r="C564" s="1"/>
      <c r="D564" s="1"/>
      <c r="E564" s="1"/>
      <c r="F564" s="1"/>
      <c r="G564" s="1"/>
      <c r="H564" s="1"/>
      <c r="I564" s="1"/>
      <c r="J564" s="1"/>
      <c r="K564" s="1"/>
      <c r="L564" s="1"/>
      <c r="M564" s="1"/>
      <c r="N564" s="1"/>
      <c r="O564" s="1"/>
      <c r="P564" s="1"/>
      <c r="Q564" s="1"/>
      <c r="R564" s="3"/>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spans="3:66" ht="14.25" hidden="1" customHeight="1">
      <c r="C565" s="1"/>
      <c r="D565" s="1"/>
      <c r="E565" s="1"/>
      <c r="F565" s="1"/>
      <c r="G565" s="1"/>
      <c r="H565" s="1"/>
      <c r="I565" s="1"/>
      <c r="J565" s="1"/>
      <c r="K565" s="1"/>
      <c r="L565" s="1"/>
      <c r="M565" s="1"/>
      <c r="N565" s="1"/>
      <c r="O565" s="1"/>
      <c r="P565" s="1"/>
      <c r="Q565" s="1"/>
      <c r="R565" s="3"/>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spans="3:66" ht="14.25" hidden="1" customHeight="1">
      <c r="C566" s="1"/>
      <c r="D566" s="1"/>
      <c r="E566" s="1"/>
      <c r="F566" s="1"/>
      <c r="G566" s="1"/>
      <c r="H566" s="1"/>
      <c r="I566" s="1"/>
      <c r="J566" s="1"/>
      <c r="K566" s="1"/>
      <c r="L566" s="1"/>
      <c r="M566" s="1"/>
      <c r="N566" s="1"/>
      <c r="O566" s="1"/>
      <c r="P566" s="1"/>
      <c r="Q566" s="1"/>
      <c r="R566" s="3"/>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spans="3:66" ht="14.25" hidden="1" customHeight="1">
      <c r="C567" s="1"/>
      <c r="D567" s="1"/>
      <c r="E567" s="1"/>
      <c r="F567" s="1"/>
      <c r="G567" s="1"/>
      <c r="H567" s="1"/>
      <c r="I567" s="1"/>
      <c r="J567" s="1"/>
      <c r="K567" s="1"/>
      <c r="L567" s="1"/>
      <c r="M567" s="1"/>
      <c r="N567" s="1"/>
      <c r="O567" s="1"/>
      <c r="P567" s="1"/>
      <c r="Q567" s="1"/>
      <c r="R567" s="3"/>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spans="3:66" ht="14.25" hidden="1" customHeight="1">
      <c r="C568" s="1"/>
      <c r="D568" s="1"/>
      <c r="E568" s="1"/>
      <c r="F568" s="1"/>
      <c r="G568" s="1"/>
      <c r="H568" s="1"/>
      <c r="I568" s="1"/>
      <c r="J568" s="1"/>
      <c r="K568" s="1"/>
      <c r="L568" s="1"/>
      <c r="M568" s="1"/>
      <c r="N568" s="1"/>
      <c r="O568" s="1"/>
      <c r="P568" s="1"/>
      <c r="Q568" s="1"/>
      <c r="R568" s="3"/>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spans="3:66" ht="14.25" hidden="1" customHeight="1">
      <c r="C569" s="1"/>
      <c r="D569" s="1"/>
      <c r="E569" s="1"/>
      <c r="F569" s="1"/>
      <c r="G569" s="1"/>
      <c r="H569" s="1"/>
      <c r="I569" s="1"/>
      <c r="J569" s="1"/>
      <c r="K569" s="1"/>
      <c r="L569" s="1"/>
      <c r="M569" s="1"/>
      <c r="N569" s="1"/>
      <c r="O569" s="1"/>
      <c r="P569" s="1"/>
      <c r="Q569" s="1"/>
      <c r="R569" s="3"/>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spans="3:66" ht="14.25" hidden="1" customHeight="1">
      <c r="C570" s="1"/>
      <c r="D570" s="1"/>
      <c r="E570" s="1"/>
      <c r="F570" s="1"/>
      <c r="G570" s="1"/>
      <c r="H570" s="1"/>
      <c r="I570" s="1"/>
      <c r="J570" s="1"/>
      <c r="K570" s="1"/>
      <c r="L570" s="1"/>
      <c r="M570" s="1"/>
      <c r="N570" s="1"/>
      <c r="O570" s="1"/>
      <c r="P570" s="1"/>
      <c r="Q570" s="1"/>
      <c r="R570" s="3"/>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spans="3:66" ht="14.25" hidden="1" customHeight="1">
      <c r="C571" s="1"/>
      <c r="D571" s="1"/>
      <c r="E571" s="1"/>
      <c r="F571" s="1"/>
      <c r="G571" s="1"/>
      <c r="H571" s="1"/>
      <c r="I571" s="1"/>
      <c r="J571" s="1"/>
      <c r="K571" s="1"/>
      <c r="L571" s="1"/>
      <c r="M571" s="1"/>
      <c r="N571" s="1"/>
      <c r="O571" s="1"/>
      <c r="P571" s="1"/>
      <c r="Q571" s="1"/>
      <c r="R571" s="3"/>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spans="3:66" ht="14.25" hidden="1" customHeight="1">
      <c r="C572" s="1"/>
      <c r="D572" s="1"/>
      <c r="E572" s="1"/>
      <c r="F572" s="1"/>
      <c r="G572" s="1"/>
      <c r="H572" s="1"/>
      <c r="I572" s="1"/>
      <c r="J572" s="1"/>
      <c r="K572" s="1"/>
      <c r="L572" s="1"/>
      <c r="M572" s="1"/>
      <c r="N572" s="1"/>
      <c r="O572" s="1"/>
      <c r="P572" s="1"/>
      <c r="Q572" s="1"/>
      <c r="R572" s="3"/>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spans="3:66" ht="14.25" hidden="1" customHeight="1">
      <c r="C573" s="1"/>
      <c r="D573" s="1"/>
      <c r="E573" s="1"/>
      <c r="F573" s="1"/>
      <c r="G573" s="1"/>
      <c r="H573" s="1"/>
      <c r="I573" s="1"/>
      <c r="J573" s="1"/>
      <c r="K573" s="1"/>
      <c r="L573" s="1"/>
      <c r="M573" s="1"/>
      <c r="N573" s="1"/>
      <c r="O573" s="1"/>
      <c r="P573" s="1"/>
      <c r="Q573" s="1"/>
      <c r="R573" s="3"/>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spans="3:66" ht="14.25" hidden="1" customHeight="1">
      <c r="C574" s="1"/>
      <c r="D574" s="1"/>
      <c r="E574" s="1"/>
      <c r="F574" s="1"/>
      <c r="G574" s="1"/>
      <c r="H574" s="1"/>
      <c r="I574" s="1"/>
      <c r="J574" s="1"/>
      <c r="K574" s="1"/>
      <c r="L574" s="1"/>
      <c r="M574" s="1"/>
      <c r="N574" s="1"/>
      <c r="O574" s="1"/>
      <c r="P574" s="1"/>
      <c r="Q574" s="1"/>
      <c r="R574" s="3"/>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spans="3:66" ht="14.25" hidden="1" customHeight="1">
      <c r="C575" s="1"/>
      <c r="D575" s="1"/>
      <c r="E575" s="1"/>
      <c r="F575" s="1"/>
      <c r="G575" s="1"/>
      <c r="H575" s="1"/>
      <c r="I575" s="1"/>
      <c r="J575" s="1"/>
      <c r="K575" s="1"/>
      <c r="L575" s="1"/>
      <c r="M575" s="1"/>
      <c r="N575" s="1"/>
      <c r="O575" s="1"/>
      <c r="P575" s="1"/>
      <c r="Q575" s="1"/>
      <c r="R575" s="3"/>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spans="3:66" ht="14.25" hidden="1" customHeight="1">
      <c r="C576" s="1"/>
      <c r="D576" s="1"/>
      <c r="E576" s="1"/>
      <c r="F576" s="1"/>
      <c r="G576" s="1"/>
      <c r="H576" s="1"/>
      <c r="I576" s="1"/>
      <c r="J576" s="1"/>
      <c r="K576" s="1"/>
      <c r="L576" s="1"/>
      <c r="M576" s="1"/>
      <c r="N576" s="1"/>
      <c r="O576" s="1"/>
      <c r="P576" s="1"/>
      <c r="Q576" s="1"/>
      <c r="R576" s="3"/>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spans="3:66" ht="14.25" hidden="1" customHeight="1">
      <c r="C577" s="1"/>
      <c r="D577" s="1"/>
      <c r="E577" s="1"/>
      <c r="F577" s="1"/>
      <c r="G577" s="1"/>
      <c r="H577" s="1"/>
      <c r="I577" s="1"/>
      <c r="J577" s="1"/>
      <c r="K577" s="1"/>
      <c r="L577" s="1"/>
      <c r="M577" s="1"/>
      <c r="N577" s="1"/>
      <c r="O577" s="1"/>
      <c r="P577" s="1"/>
      <c r="Q577" s="1"/>
      <c r="R577" s="3"/>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spans="3:66" ht="14.25" hidden="1" customHeight="1">
      <c r="C578" s="1"/>
      <c r="D578" s="1"/>
      <c r="E578" s="1"/>
      <c r="F578" s="1"/>
      <c r="G578" s="1"/>
      <c r="H578" s="1"/>
      <c r="I578" s="1"/>
      <c r="J578" s="1"/>
      <c r="K578" s="1"/>
      <c r="L578" s="1"/>
      <c r="M578" s="1"/>
      <c r="N578" s="1"/>
      <c r="O578" s="1"/>
      <c r="P578" s="1"/>
      <c r="Q578" s="1"/>
      <c r="R578" s="3"/>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spans="3:66" ht="14.25" hidden="1" customHeight="1">
      <c r="C579" s="1"/>
      <c r="D579" s="1"/>
      <c r="E579" s="1"/>
      <c r="F579" s="1"/>
      <c r="G579" s="1"/>
      <c r="H579" s="1"/>
      <c r="I579" s="1"/>
      <c r="J579" s="1"/>
      <c r="K579" s="1"/>
      <c r="L579" s="1"/>
      <c r="M579" s="1"/>
      <c r="N579" s="1"/>
      <c r="O579" s="1"/>
      <c r="P579" s="1"/>
      <c r="Q579" s="1"/>
      <c r="R579" s="3"/>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spans="3:66" ht="14.25" hidden="1" customHeight="1">
      <c r="C580" s="1"/>
      <c r="D580" s="1"/>
      <c r="E580" s="1"/>
      <c r="F580" s="1"/>
      <c r="G580" s="1"/>
      <c r="H580" s="1"/>
      <c r="I580" s="1"/>
      <c r="J580" s="1"/>
      <c r="K580" s="1"/>
      <c r="L580" s="1"/>
      <c r="M580" s="1"/>
      <c r="N580" s="1"/>
      <c r="O580" s="1"/>
      <c r="P580" s="1"/>
      <c r="Q580" s="1"/>
      <c r="R580" s="3"/>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spans="3:66" ht="14.25" hidden="1" customHeight="1">
      <c r="C581" s="1"/>
      <c r="D581" s="1"/>
      <c r="E581" s="1"/>
      <c r="F581" s="1"/>
      <c r="G581" s="1"/>
      <c r="H581" s="1"/>
      <c r="I581" s="1"/>
      <c r="J581" s="1"/>
      <c r="K581" s="1"/>
      <c r="L581" s="1"/>
      <c r="M581" s="1"/>
      <c r="N581" s="1"/>
      <c r="O581" s="1"/>
      <c r="P581" s="1"/>
      <c r="Q581" s="1"/>
      <c r="R581" s="3"/>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spans="3:66" ht="14.25" hidden="1" customHeight="1">
      <c r="C582" s="1"/>
      <c r="D582" s="1"/>
      <c r="E582" s="1"/>
      <c r="F582" s="1"/>
      <c r="G582" s="1"/>
      <c r="H582" s="1"/>
      <c r="I582" s="1"/>
      <c r="J582" s="1"/>
      <c r="K582" s="1"/>
      <c r="L582" s="1"/>
      <c r="M582" s="1"/>
      <c r="N582" s="1"/>
      <c r="O582" s="1"/>
      <c r="P582" s="1"/>
      <c r="Q582" s="1"/>
      <c r="R582" s="3"/>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spans="3:66" ht="14.25" hidden="1" customHeight="1">
      <c r="C583" s="1"/>
      <c r="D583" s="1"/>
      <c r="E583" s="1"/>
      <c r="F583" s="1"/>
      <c r="G583" s="1"/>
      <c r="H583" s="1"/>
      <c r="I583" s="1"/>
      <c r="J583" s="1"/>
      <c r="K583" s="1"/>
      <c r="L583" s="1"/>
      <c r="M583" s="1"/>
      <c r="N583" s="1"/>
      <c r="O583" s="1"/>
      <c r="P583" s="1"/>
      <c r="Q583" s="1"/>
      <c r="R583" s="3"/>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spans="3:66" ht="14.25" hidden="1" customHeight="1">
      <c r="C584" s="1"/>
      <c r="D584" s="1"/>
      <c r="E584" s="1"/>
      <c r="F584" s="1"/>
      <c r="G584" s="1"/>
      <c r="H584" s="1"/>
      <c r="I584" s="1"/>
      <c r="J584" s="1"/>
      <c r="K584" s="1"/>
      <c r="L584" s="1"/>
      <c r="M584" s="1"/>
      <c r="N584" s="1"/>
      <c r="O584" s="1"/>
      <c r="P584" s="1"/>
      <c r="Q584" s="1"/>
      <c r="R584" s="3"/>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spans="3:66" ht="14.25" hidden="1" customHeight="1">
      <c r="C585" s="1"/>
      <c r="D585" s="1"/>
      <c r="E585" s="1"/>
      <c r="F585" s="1"/>
      <c r="G585" s="1"/>
      <c r="H585" s="1"/>
      <c r="I585" s="1"/>
      <c r="J585" s="1"/>
      <c r="K585" s="1"/>
      <c r="L585" s="1"/>
      <c r="M585" s="1"/>
      <c r="N585" s="1"/>
      <c r="O585" s="1"/>
      <c r="P585" s="1"/>
      <c r="Q585" s="1"/>
      <c r="R585" s="3"/>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spans="3:66" ht="14.25" hidden="1" customHeight="1">
      <c r="C586" s="1"/>
      <c r="D586" s="1"/>
      <c r="E586" s="1"/>
      <c r="F586" s="1"/>
      <c r="G586" s="1"/>
      <c r="H586" s="1"/>
      <c r="I586" s="1"/>
      <c r="J586" s="1"/>
      <c r="K586" s="1"/>
      <c r="L586" s="1"/>
      <c r="M586" s="1"/>
      <c r="N586" s="1"/>
      <c r="O586" s="1"/>
      <c r="P586" s="1"/>
      <c r="Q586" s="1"/>
      <c r="R586" s="3"/>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spans="3:66" ht="14.25" hidden="1" customHeight="1">
      <c r="C587" s="1"/>
      <c r="D587" s="1"/>
      <c r="E587" s="1"/>
      <c r="F587" s="1"/>
      <c r="G587" s="1"/>
      <c r="H587" s="1"/>
      <c r="I587" s="1"/>
      <c r="J587" s="1"/>
      <c r="K587" s="1"/>
      <c r="L587" s="1"/>
      <c r="M587" s="1"/>
      <c r="N587" s="1"/>
      <c r="O587" s="1"/>
      <c r="P587" s="1"/>
      <c r="Q587" s="1"/>
      <c r="R587" s="3"/>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spans="3:66" ht="14.25" hidden="1" customHeight="1">
      <c r="C588" s="1"/>
      <c r="D588" s="1"/>
      <c r="E588" s="1"/>
      <c r="F588" s="1"/>
      <c r="G588" s="1"/>
      <c r="H588" s="1"/>
      <c r="I588" s="1"/>
      <c r="J588" s="1"/>
      <c r="K588" s="1"/>
      <c r="L588" s="1"/>
      <c r="M588" s="1"/>
      <c r="N588" s="1"/>
      <c r="O588" s="1"/>
      <c r="P588" s="1"/>
      <c r="Q588" s="1"/>
      <c r="R588" s="3"/>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spans="3:66" ht="14.25" hidden="1" customHeight="1">
      <c r="C589" s="1"/>
      <c r="D589" s="1"/>
      <c r="E589" s="1"/>
      <c r="F589" s="1"/>
      <c r="G589" s="1"/>
      <c r="H589" s="1"/>
      <c r="I589" s="1"/>
      <c r="J589" s="1"/>
      <c r="K589" s="1"/>
      <c r="L589" s="1"/>
      <c r="M589" s="1"/>
      <c r="N589" s="1"/>
      <c r="O589" s="1"/>
      <c r="P589" s="1"/>
      <c r="Q589" s="1"/>
      <c r="R589" s="3"/>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spans="3:66" ht="14.25" hidden="1" customHeight="1">
      <c r="C590" s="1"/>
      <c r="D590" s="1"/>
      <c r="E590" s="1"/>
      <c r="F590" s="1"/>
      <c r="G590" s="1"/>
      <c r="H590" s="1"/>
      <c r="I590" s="1"/>
      <c r="J590" s="1"/>
      <c r="K590" s="1"/>
      <c r="L590" s="1"/>
      <c r="M590" s="1"/>
      <c r="N590" s="1"/>
      <c r="O590" s="1"/>
      <c r="P590" s="1"/>
      <c r="Q590" s="1"/>
      <c r="R590" s="3"/>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spans="3:66" ht="14.25" hidden="1" customHeight="1">
      <c r="C591" s="1"/>
      <c r="D591" s="1"/>
      <c r="E591" s="1"/>
      <c r="F591" s="1"/>
      <c r="G591" s="1"/>
      <c r="H591" s="1"/>
      <c r="I591" s="1"/>
      <c r="J591" s="1"/>
      <c r="K591" s="1"/>
      <c r="L591" s="1"/>
      <c r="M591" s="1"/>
      <c r="N591" s="1"/>
      <c r="O591" s="1"/>
      <c r="P591" s="1"/>
      <c r="Q591" s="1"/>
      <c r="R591" s="3"/>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spans="3:66" ht="14.25" hidden="1" customHeight="1">
      <c r="C592" s="1"/>
      <c r="D592" s="1"/>
      <c r="E592" s="1"/>
      <c r="F592" s="1"/>
      <c r="G592" s="1"/>
      <c r="H592" s="1"/>
      <c r="I592" s="1"/>
      <c r="J592" s="1"/>
      <c r="K592" s="1"/>
      <c r="L592" s="1"/>
      <c r="M592" s="1"/>
      <c r="N592" s="1"/>
      <c r="O592" s="1"/>
      <c r="P592" s="1"/>
      <c r="Q592" s="1"/>
      <c r="R592" s="3"/>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spans="3:66" ht="14.25" hidden="1" customHeight="1">
      <c r="C593" s="1"/>
      <c r="D593" s="1"/>
      <c r="E593" s="1"/>
      <c r="F593" s="1"/>
      <c r="G593" s="1"/>
      <c r="H593" s="1"/>
      <c r="I593" s="1"/>
      <c r="J593" s="1"/>
      <c r="K593" s="1"/>
      <c r="L593" s="1"/>
      <c r="M593" s="1"/>
      <c r="N593" s="1"/>
      <c r="O593" s="1"/>
      <c r="P593" s="1"/>
      <c r="Q593" s="1"/>
      <c r="R593" s="3"/>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spans="3:66" ht="14.25" hidden="1" customHeight="1">
      <c r="C594" s="1"/>
      <c r="D594" s="1"/>
      <c r="E594" s="1"/>
      <c r="F594" s="1"/>
      <c r="G594" s="1"/>
      <c r="H594" s="1"/>
      <c r="I594" s="1"/>
      <c r="J594" s="1"/>
      <c r="K594" s="1"/>
      <c r="L594" s="1"/>
      <c r="M594" s="1"/>
      <c r="N594" s="1"/>
      <c r="O594" s="1"/>
      <c r="P594" s="1"/>
      <c r="Q594" s="1"/>
      <c r="R594" s="3"/>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spans="3:66" ht="14.25" hidden="1" customHeight="1">
      <c r="C595" s="1"/>
      <c r="D595" s="1"/>
      <c r="E595" s="1"/>
      <c r="F595" s="1"/>
      <c r="G595" s="1"/>
      <c r="H595" s="1"/>
      <c r="I595" s="1"/>
      <c r="J595" s="1"/>
      <c r="K595" s="1"/>
      <c r="L595" s="1"/>
      <c r="M595" s="1"/>
      <c r="N595" s="1"/>
      <c r="O595" s="1"/>
      <c r="P595" s="1"/>
      <c r="Q595" s="1"/>
      <c r="R595" s="3"/>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spans="3:66" ht="14.25" hidden="1" customHeight="1">
      <c r="C596" s="1"/>
      <c r="D596" s="1"/>
      <c r="E596" s="1"/>
      <c r="F596" s="1"/>
      <c r="G596" s="1"/>
      <c r="H596" s="1"/>
      <c r="I596" s="1"/>
      <c r="J596" s="1"/>
      <c r="K596" s="1"/>
      <c r="L596" s="1"/>
      <c r="M596" s="1"/>
      <c r="N596" s="1"/>
      <c r="O596" s="1"/>
      <c r="P596" s="1"/>
      <c r="Q596" s="1"/>
      <c r="R596" s="3"/>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spans="3:66" ht="14.25" hidden="1" customHeight="1">
      <c r="C597" s="1"/>
      <c r="D597" s="1"/>
      <c r="E597" s="1"/>
      <c r="F597" s="1"/>
      <c r="G597" s="1"/>
      <c r="H597" s="1"/>
      <c r="I597" s="1"/>
      <c r="J597" s="1"/>
      <c r="K597" s="1"/>
      <c r="L597" s="1"/>
      <c r="M597" s="1"/>
      <c r="N597" s="1"/>
      <c r="O597" s="1"/>
      <c r="P597" s="1"/>
      <c r="Q597" s="1"/>
      <c r="R597" s="3"/>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spans="3:66" ht="14.25" hidden="1" customHeight="1">
      <c r="C598" s="1"/>
      <c r="D598" s="1"/>
      <c r="E598" s="1"/>
      <c r="F598" s="1"/>
      <c r="G598" s="1"/>
      <c r="H598" s="1"/>
      <c r="I598" s="1"/>
      <c r="J598" s="1"/>
      <c r="K598" s="1"/>
      <c r="L598" s="1"/>
      <c r="M598" s="1"/>
      <c r="N598" s="1"/>
      <c r="O598" s="1"/>
      <c r="P598" s="1"/>
      <c r="Q598" s="1"/>
      <c r="R598" s="3"/>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spans="3:66" ht="14.25" hidden="1" customHeight="1">
      <c r="C599" s="1"/>
      <c r="D599" s="1"/>
      <c r="E599" s="1"/>
      <c r="F599" s="1"/>
      <c r="G599" s="1"/>
      <c r="H599" s="1"/>
      <c r="I599" s="1"/>
      <c r="J599" s="1"/>
      <c r="K599" s="1"/>
      <c r="L599" s="1"/>
      <c r="M599" s="1"/>
      <c r="N599" s="1"/>
      <c r="O599" s="1"/>
      <c r="P599" s="1"/>
      <c r="Q599" s="1"/>
      <c r="R599" s="3"/>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spans="3:66" ht="14.25" hidden="1" customHeight="1">
      <c r="C600" s="1"/>
      <c r="D600" s="1"/>
      <c r="E600" s="1"/>
      <c r="F600" s="1"/>
      <c r="G600" s="1"/>
      <c r="H600" s="1"/>
      <c r="I600" s="1"/>
      <c r="J600" s="1"/>
      <c r="K600" s="1"/>
      <c r="L600" s="1"/>
      <c r="M600" s="1"/>
      <c r="N600" s="1"/>
      <c r="O600" s="1"/>
      <c r="P600" s="1"/>
      <c r="Q600" s="1"/>
      <c r="R600" s="3"/>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spans="3:66" ht="14.25" hidden="1" customHeight="1">
      <c r="C601" s="1"/>
      <c r="D601" s="1"/>
      <c r="E601" s="1"/>
      <c r="F601" s="1"/>
      <c r="G601" s="1"/>
      <c r="H601" s="1"/>
      <c r="I601" s="1"/>
      <c r="J601" s="1"/>
      <c r="K601" s="1"/>
      <c r="L601" s="1"/>
      <c r="M601" s="1"/>
      <c r="N601" s="1"/>
      <c r="O601" s="1"/>
      <c r="P601" s="1"/>
      <c r="Q601" s="1"/>
      <c r="R601" s="3"/>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spans="3:66" ht="14.25" hidden="1" customHeight="1">
      <c r="C602" s="1"/>
      <c r="D602" s="1"/>
      <c r="E602" s="1"/>
      <c r="F602" s="1"/>
      <c r="G602" s="1"/>
      <c r="H602" s="1"/>
      <c r="I602" s="1"/>
      <c r="J602" s="1"/>
      <c r="K602" s="1"/>
      <c r="L602" s="1"/>
      <c r="M602" s="1"/>
      <c r="N602" s="1"/>
      <c r="O602" s="1"/>
      <c r="P602" s="1"/>
      <c r="Q602" s="1"/>
      <c r="R602" s="3"/>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spans="3:66" ht="14.25" hidden="1" customHeight="1">
      <c r="C603" s="1"/>
      <c r="D603" s="1"/>
      <c r="E603" s="1"/>
      <c r="F603" s="1"/>
      <c r="G603" s="1"/>
      <c r="H603" s="1"/>
      <c r="I603" s="1"/>
      <c r="J603" s="1"/>
      <c r="K603" s="1"/>
      <c r="L603" s="1"/>
      <c r="M603" s="1"/>
      <c r="N603" s="1"/>
      <c r="O603" s="1"/>
      <c r="P603" s="1"/>
      <c r="Q603" s="1"/>
      <c r="R603" s="3"/>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spans="3:66" ht="14.25" hidden="1" customHeight="1">
      <c r="C604" s="1"/>
      <c r="D604" s="1"/>
      <c r="E604" s="1"/>
      <c r="F604" s="1"/>
      <c r="G604" s="1"/>
      <c r="H604" s="1"/>
      <c r="I604" s="1"/>
      <c r="J604" s="1"/>
      <c r="K604" s="1"/>
      <c r="L604" s="1"/>
      <c r="M604" s="1"/>
      <c r="N604" s="1"/>
      <c r="O604" s="1"/>
      <c r="P604" s="1"/>
      <c r="Q604" s="1"/>
      <c r="R604" s="3"/>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spans="3:66" ht="14.25" hidden="1" customHeight="1">
      <c r="C605" s="1"/>
      <c r="D605" s="1"/>
      <c r="E605" s="1"/>
      <c r="F605" s="1"/>
      <c r="G605" s="1"/>
      <c r="H605" s="1"/>
      <c r="I605" s="1"/>
      <c r="J605" s="1"/>
      <c r="K605" s="1"/>
      <c r="L605" s="1"/>
      <c r="M605" s="1"/>
      <c r="N605" s="1"/>
      <c r="O605" s="1"/>
      <c r="P605" s="1"/>
      <c r="Q605" s="1"/>
      <c r="R605" s="3"/>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spans="3:66" ht="14.25" hidden="1" customHeight="1">
      <c r="C606" s="1"/>
      <c r="D606" s="1"/>
      <c r="E606" s="1"/>
      <c r="F606" s="1"/>
      <c r="G606" s="1"/>
      <c r="H606" s="1"/>
      <c r="I606" s="1"/>
      <c r="J606" s="1"/>
      <c r="K606" s="1"/>
      <c r="L606" s="1"/>
      <c r="M606" s="1"/>
      <c r="N606" s="1"/>
      <c r="O606" s="1"/>
      <c r="P606" s="1"/>
      <c r="Q606" s="1"/>
      <c r="R606" s="3"/>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spans="3:66" ht="14.25" hidden="1" customHeight="1">
      <c r="C607" s="1"/>
      <c r="D607" s="1"/>
      <c r="E607" s="1"/>
      <c r="F607" s="1"/>
      <c r="G607" s="1"/>
      <c r="H607" s="1"/>
      <c r="I607" s="1"/>
      <c r="J607" s="1"/>
      <c r="K607" s="1"/>
      <c r="L607" s="1"/>
      <c r="M607" s="1"/>
      <c r="N607" s="1"/>
      <c r="O607" s="1"/>
      <c r="P607" s="1"/>
      <c r="Q607" s="1"/>
      <c r="R607" s="3"/>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spans="3:66" ht="14.25" hidden="1" customHeight="1">
      <c r="C608" s="1"/>
      <c r="D608" s="1"/>
      <c r="E608" s="1"/>
      <c r="F608" s="1"/>
      <c r="G608" s="1"/>
      <c r="H608" s="1"/>
      <c r="I608" s="1"/>
      <c r="J608" s="1"/>
      <c r="K608" s="1"/>
      <c r="L608" s="1"/>
      <c r="M608" s="1"/>
      <c r="N608" s="1"/>
      <c r="O608" s="1"/>
      <c r="P608" s="1"/>
      <c r="Q608" s="1"/>
      <c r="R608" s="3"/>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spans="3:66" ht="14.25" hidden="1" customHeight="1">
      <c r="C609" s="1"/>
      <c r="D609" s="1"/>
      <c r="E609" s="1"/>
      <c r="F609" s="1"/>
      <c r="G609" s="1"/>
      <c r="H609" s="1"/>
      <c r="I609" s="1"/>
      <c r="J609" s="1"/>
      <c r="K609" s="1"/>
      <c r="L609" s="1"/>
      <c r="M609" s="1"/>
      <c r="N609" s="1"/>
      <c r="O609" s="1"/>
      <c r="P609" s="1"/>
      <c r="Q609" s="1"/>
      <c r="R609" s="3"/>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spans="3:66" ht="14.25" hidden="1" customHeight="1">
      <c r="C610" s="1"/>
      <c r="D610" s="1"/>
      <c r="E610" s="1"/>
      <c r="F610" s="1"/>
      <c r="G610" s="1"/>
      <c r="H610" s="1"/>
      <c r="I610" s="1"/>
      <c r="J610" s="1"/>
      <c r="K610" s="1"/>
      <c r="L610" s="1"/>
      <c r="M610" s="1"/>
      <c r="N610" s="1"/>
      <c r="O610" s="1"/>
      <c r="P610" s="1"/>
      <c r="Q610" s="1"/>
      <c r="R610" s="3"/>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spans="3:66" ht="14.25" hidden="1" customHeight="1">
      <c r="C611" s="1"/>
      <c r="D611" s="1"/>
      <c r="E611" s="1"/>
      <c r="F611" s="1"/>
      <c r="G611" s="1"/>
      <c r="H611" s="1"/>
      <c r="I611" s="1"/>
      <c r="J611" s="1"/>
      <c r="K611" s="1"/>
      <c r="L611" s="1"/>
      <c r="M611" s="1"/>
      <c r="N611" s="1"/>
      <c r="O611" s="1"/>
      <c r="P611" s="1"/>
      <c r="Q611" s="1"/>
      <c r="R611" s="3"/>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spans="3:66" ht="14.25" hidden="1" customHeight="1">
      <c r="C612" s="1"/>
      <c r="D612" s="1"/>
      <c r="E612" s="1"/>
      <c r="F612" s="1"/>
      <c r="G612" s="1"/>
      <c r="H612" s="1"/>
      <c r="I612" s="1"/>
      <c r="J612" s="1"/>
      <c r="K612" s="1"/>
      <c r="L612" s="1"/>
      <c r="M612" s="1"/>
      <c r="N612" s="1"/>
      <c r="O612" s="1"/>
      <c r="P612" s="1"/>
      <c r="Q612" s="1"/>
      <c r="R612" s="3"/>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spans="3:66" ht="14.25" hidden="1" customHeight="1">
      <c r="C613" s="1"/>
      <c r="D613" s="1"/>
      <c r="E613" s="1"/>
      <c r="F613" s="1"/>
      <c r="G613" s="1"/>
      <c r="H613" s="1"/>
      <c r="I613" s="1"/>
      <c r="J613" s="1"/>
      <c r="K613" s="1"/>
      <c r="L613" s="1"/>
      <c r="M613" s="1"/>
      <c r="N613" s="1"/>
      <c r="O613" s="1"/>
      <c r="P613" s="1"/>
      <c r="Q613" s="1"/>
      <c r="R613" s="3"/>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spans="3:66" ht="14.25" hidden="1" customHeight="1">
      <c r="C614" s="1"/>
      <c r="D614" s="1"/>
      <c r="E614" s="1"/>
      <c r="F614" s="1"/>
      <c r="G614" s="1"/>
      <c r="H614" s="1"/>
      <c r="I614" s="1"/>
      <c r="J614" s="1"/>
      <c r="K614" s="1"/>
      <c r="L614" s="1"/>
      <c r="M614" s="1"/>
      <c r="N614" s="1"/>
      <c r="O614" s="1"/>
      <c r="P614" s="1"/>
      <c r="Q614" s="1"/>
      <c r="R614" s="3"/>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spans="3:66" ht="14.25" hidden="1" customHeight="1">
      <c r="C615" s="1"/>
      <c r="D615" s="1"/>
      <c r="E615" s="1"/>
      <c r="F615" s="1"/>
      <c r="G615" s="1"/>
      <c r="H615" s="1"/>
      <c r="I615" s="1"/>
      <c r="J615" s="1"/>
      <c r="K615" s="1"/>
      <c r="L615" s="1"/>
      <c r="M615" s="1"/>
      <c r="N615" s="1"/>
      <c r="O615" s="1"/>
      <c r="P615" s="1"/>
      <c r="Q615" s="1"/>
      <c r="R615" s="3"/>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spans="3:66" ht="14.25" hidden="1" customHeight="1">
      <c r="C616" s="1"/>
      <c r="D616" s="1"/>
      <c r="E616" s="1"/>
      <c r="F616" s="1"/>
      <c r="G616" s="1"/>
      <c r="H616" s="1"/>
      <c r="I616" s="1"/>
      <c r="J616" s="1"/>
      <c r="K616" s="1"/>
      <c r="L616" s="1"/>
      <c r="M616" s="1"/>
      <c r="N616" s="1"/>
      <c r="O616" s="1"/>
      <c r="P616" s="1"/>
      <c r="Q616" s="1"/>
      <c r="R616" s="3"/>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spans="3:66" ht="14.25" hidden="1" customHeight="1">
      <c r="C617" s="1"/>
      <c r="D617" s="1"/>
      <c r="E617" s="1"/>
      <c r="F617" s="1"/>
      <c r="G617" s="1"/>
      <c r="H617" s="1"/>
      <c r="I617" s="1"/>
      <c r="J617" s="1"/>
      <c r="K617" s="1"/>
      <c r="L617" s="1"/>
      <c r="M617" s="1"/>
      <c r="N617" s="1"/>
      <c r="O617" s="1"/>
      <c r="P617" s="1"/>
      <c r="Q617" s="1"/>
      <c r="R617" s="3"/>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spans="3:66" ht="14.25" hidden="1" customHeight="1">
      <c r="C618" s="1"/>
      <c r="D618" s="1"/>
      <c r="E618" s="1"/>
      <c r="F618" s="1"/>
      <c r="G618" s="1"/>
      <c r="H618" s="1"/>
      <c r="I618" s="1"/>
      <c r="J618" s="1"/>
      <c r="K618" s="1"/>
      <c r="L618" s="1"/>
      <c r="M618" s="1"/>
      <c r="N618" s="1"/>
      <c r="O618" s="1"/>
      <c r="P618" s="1"/>
      <c r="Q618" s="1"/>
      <c r="R618" s="3"/>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spans="3:66" ht="14.25" hidden="1" customHeight="1">
      <c r="C619" s="1"/>
      <c r="D619" s="1"/>
      <c r="E619" s="1"/>
      <c r="F619" s="1"/>
      <c r="G619" s="1"/>
      <c r="H619" s="1"/>
      <c r="I619" s="1"/>
      <c r="J619" s="1"/>
      <c r="K619" s="1"/>
      <c r="L619" s="1"/>
      <c r="M619" s="1"/>
      <c r="N619" s="1"/>
      <c r="O619" s="1"/>
      <c r="P619" s="1"/>
      <c r="Q619" s="1"/>
      <c r="R619" s="3"/>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spans="3:66" ht="14.25" hidden="1" customHeight="1">
      <c r="C620" s="1"/>
      <c r="D620" s="1"/>
      <c r="E620" s="1"/>
      <c r="F620" s="1"/>
      <c r="G620" s="1"/>
      <c r="H620" s="1"/>
      <c r="I620" s="1"/>
      <c r="J620" s="1"/>
      <c r="K620" s="1"/>
      <c r="L620" s="1"/>
      <c r="M620" s="1"/>
      <c r="N620" s="1"/>
      <c r="O620" s="1"/>
      <c r="P620" s="1"/>
      <c r="Q620" s="1"/>
      <c r="R620" s="3"/>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spans="3:66" ht="14.25" hidden="1" customHeight="1">
      <c r="C621" s="1"/>
      <c r="D621" s="1"/>
      <c r="E621" s="1"/>
      <c r="F621" s="1"/>
      <c r="G621" s="1"/>
      <c r="H621" s="1"/>
      <c r="I621" s="1"/>
      <c r="J621" s="1"/>
      <c r="K621" s="1"/>
      <c r="L621" s="1"/>
      <c r="M621" s="1"/>
      <c r="N621" s="1"/>
      <c r="O621" s="1"/>
      <c r="P621" s="1"/>
      <c r="Q621" s="1"/>
      <c r="R621" s="3"/>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spans="3:66" ht="14.25" hidden="1" customHeight="1">
      <c r="C622" s="1"/>
      <c r="D622" s="1"/>
      <c r="E622" s="1"/>
      <c r="F622" s="1"/>
      <c r="G622" s="1"/>
      <c r="H622" s="1"/>
      <c r="I622" s="1"/>
      <c r="J622" s="1"/>
      <c r="K622" s="1"/>
      <c r="L622" s="1"/>
      <c r="M622" s="1"/>
      <c r="N622" s="1"/>
      <c r="O622" s="1"/>
      <c r="P622" s="1"/>
      <c r="Q622" s="1"/>
      <c r="R622" s="3"/>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spans="3:66" ht="14.25" hidden="1" customHeight="1">
      <c r="C623" s="1"/>
      <c r="D623" s="1"/>
      <c r="E623" s="1"/>
      <c r="F623" s="1"/>
      <c r="G623" s="1"/>
      <c r="H623" s="1"/>
      <c r="I623" s="1"/>
      <c r="J623" s="1"/>
      <c r="K623" s="1"/>
      <c r="L623" s="1"/>
      <c r="M623" s="1"/>
      <c r="N623" s="1"/>
      <c r="O623" s="1"/>
      <c r="P623" s="1"/>
      <c r="Q623" s="1"/>
      <c r="R623" s="3"/>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spans="3:66" ht="14.25" hidden="1" customHeight="1">
      <c r="C624" s="1"/>
      <c r="D624" s="1"/>
      <c r="E624" s="1"/>
      <c r="F624" s="1"/>
      <c r="G624" s="1"/>
      <c r="H624" s="1"/>
      <c r="I624" s="1"/>
      <c r="J624" s="1"/>
      <c r="K624" s="1"/>
      <c r="L624" s="1"/>
      <c r="M624" s="1"/>
      <c r="N624" s="1"/>
      <c r="O624" s="1"/>
      <c r="P624" s="1"/>
      <c r="Q624" s="1"/>
      <c r="R624" s="3"/>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spans="3:66" ht="14.25" hidden="1" customHeight="1">
      <c r="C625" s="1"/>
      <c r="D625" s="1"/>
      <c r="E625" s="1"/>
      <c r="F625" s="1"/>
      <c r="G625" s="1"/>
      <c r="H625" s="1"/>
      <c r="I625" s="1"/>
      <c r="J625" s="1"/>
      <c r="K625" s="1"/>
      <c r="L625" s="1"/>
      <c r="M625" s="1"/>
      <c r="N625" s="1"/>
      <c r="O625" s="1"/>
      <c r="P625" s="1"/>
      <c r="Q625" s="1"/>
      <c r="R625" s="3"/>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spans="3:66" ht="14.25" hidden="1" customHeight="1">
      <c r="C626" s="1"/>
      <c r="D626" s="1"/>
      <c r="E626" s="1"/>
      <c r="F626" s="1"/>
      <c r="G626" s="1"/>
      <c r="H626" s="1"/>
      <c r="I626" s="1"/>
      <c r="J626" s="1"/>
      <c r="K626" s="1"/>
      <c r="L626" s="1"/>
      <c r="M626" s="1"/>
      <c r="N626" s="1"/>
      <c r="O626" s="1"/>
      <c r="P626" s="1"/>
      <c r="Q626" s="1"/>
      <c r="R626" s="3"/>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spans="3:66" ht="14.25" hidden="1" customHeight="1">
      <c r="C627" s="1"/>
      <c r="D627" s="1"/>
      <c r="E627" s="1"/>
      <c r="F627" s="1"/>
      <c r="G627" s="1"/>
      <c r="H627" s="1"/>
      <c r="I627" s="1"/>
      <c r="J627" s="1"/>
      <c r="K627" s="1"/>
      <c r="L627" s="1"/>
      <c r="M627" s="1"/>
      <c r="N627" s="1"/>
      <c r="O627" s="1"/>
      <c r="P627" s="1"/>
      <c r="Q627" s="1"/>
      <c r="R627" s="3"/>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spans="3:66" ht="14.25" hidden="1" customHeight="1">
      <c r="C628" s="1"/>
      <c r="D628" s="1"/>
      <c r="E628" s="1"/>
      <c r="F628" s="1"/>
      <c r="G628" s="1"/>
      <c r="H628" s="1"/>
      <c r="I628" s="1"/>
      <c r="J628" s="1"/>
      <c r="K628" s="1"/>
      <c r="L628" s="1"/>
      <c r="M628" s="1"/>
      <c r="N628" s="1"/>
      <c r="O628" s="1"/>
      <c r="P628" s="1"/>
      <c r="Q628" s="1"/>
      <c r="R628" s="3"/>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spans="3:66" ht="14.25" hidden="1" customHeight="1">
      <c r="C629" s="1"/>
      <c r="D629" s="1"/>
      <c r="E629" s="1"/>
      <c r="F629" s="1"/>
      <c r="G629" s="1"/>
      <c r="H629" s="1"/>
      <c r="I629" s="1"/>
      <c r="J629" s="1"/>
      <c r="K629" s="1"/>
      <c r="L629" s="1"/>
      <c r="M629" s="1"/>
      <c r="N629" s="1"/>
      <c r="O629" s="1"/>
      <c r="P629" s="1"/>
      <c r="Q629" s="1"/>
      <c r="R629" s="3"/>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spans="3:66" ht="14.25" hidden="1" customHeight="1">
      <c r="C630" s="1"/>
      <c r="D630" s="1"/>
      <c r="E630" s="1"/>
      <c r="F630" s="1"/>
      <c r="G630" s="1"/>
      <c r="H630" s="1"/>
      <c r="I630" s="1"/>
      <c r="J630" s="1"/>
      <c r="K630" s="1"/>
      <c r="L630" s="1"/>
      <c r="M630" s="1"/>
      <c r="N630" s="1"/>
      <c r="O630" s="1"/>
      <c r="P630" s="1"/>
      <c r="Q630" s="1"/>
      <c r="R630" s="3"/>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spans="3:66" ht="14.25" hidden="1" customHeight="1">
      <c r="C631" s="1"/>
      <c r="D631" s="1"/>
      <c r="E631" s="1"/>
      <c r="F631" s="1"/>
      <c r="G631" s="1"/>
      <c r="H631" s="1"/>
      <c r="I631" s="1"/>
      <c r="J631" s="1"/>
      <c r="K631" s="1"/>
      <c r="L631" s="1"/>
      <c r="M631" s="1"/>
      <c r="N631" s="1"/>
      <c r="O631" s="1"/>
      <c r="P631" s="1"/>
      <c r="Q631" s="1"/>
      <c r="R631" s="3"/>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spans="3:66" ht="14.25" hidden="1" customHeight="1">
      <c r="C632" s="1"/>
      <c r="D632" s="1"/>
      <c r="E632" s="1"/>
      <c r="F632" s="1"/>
      <c r="G632" s="1"/>
      <c r="H632" s="1"/>
      <c r="I632" s="1"/>
      <c r="J632" s="1"/>
      <c r="K632" s="1"/>
      <c r="L632" s="1"/>
      <c r="M632" s="1"/>
      <c r="N632" s="1"/>
      <c r="O632" s="1"/>
      <c r="P632" s="1"/>
      <c r="Q632" s="1"/>
      <c r="R632" s="3"/>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spans="3:66" ht="14.25" hidden="1" customHeight="1">
      <c r="C633" s="1"/>
      <c r="D633" s="1"/>
      <c r="E633" s="1"/>
      <c r="F633" s="1"/>
      <c r="G633" s="1"/>
      <c r="H633" s="1"/>
      <c r="I633" s="1"/>
      <c r="J633" s="1"/>
      <c r="K633" s="1"/>
      <c r="L633" s="1"/>
      <c r="M633" s="1"/>
      <c r="N633" s="1"/>
      <c r="O633" s="1"/>
      <c r="P633" s="1"/>
      <c r="Q633" s="1"/>
      <c r="R633" s="3"/>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spans="3:66" ht="14.25" hidden="1" customHeight="1">
      <c r="C634" s="1"/>
      <c r="D634" s="1"/>
      <c r="E634" s="1"/>
      <c r="F634" s="1"/>
      <c r="G634" s="1"/>
      <c r="H634" s="1"/>
      <c r="I634" s="1"/>
      <c r="J634" s="1"/>
      <c r="K634" s="1"/>
      <c r="L634" s="1"/>
      <c r="M634" s="1"/>
      <c r="N634" s="1"/>
      <c r="O634" s="1"/>
      <c r="P634" s="1"/>
      <c r="Q634" s="1"/>
      <c r="R634" s="3"/>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spans="3:66" ht="14.25" hidden="1" customHeight="1">
      <c r="C635" s="1"/>
      <c r="D635" s="1"/>
      <c r="E635" s="1"/>
      <c r="F635" s="1"/>
      <c r="G635" s="1"/>
      <c r="H635" s="1"/>
      <c r="I635" s="1"/>
      <c r="J635" s="1"/>
      <c r="K635" s="1"/>
      <c r="L635" s="1"/>
      <c r="M635" s="1"/>
      <c r="N635" s="1"/>
      <c r="O635" s="1"/>
      <c r="P635" s="1"/>
      <c r="Q635" s="1"/>
      <c r="R635" s="3"/>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spans="3:66" ht="14.25" hidden="1" customHeight="1">
      <c r="C636" s="1"/>
      <c r="D636" s="1"/>
      <c r="E636" s="1"/>
      <c r="F636" s="1"/>
      <c r="G636" s="1"/>
      <c r="H636" s="1"/>
      <c r="I636" s="1"/>
      <c r="J636" s="1"/>
      <c r="K636" s="1"/>
      <c r="L636" s="1"/>
      <c r="M636" s="1"/>
      <c r="N636" s="1"/>
      <c r="O636" s="1"/>
      <c r="P636" s="1"/>
      <c r="Q636" s="1"/>
      <c r="R636" s="3"/>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spans="3:66" ht="14.25" hidden="1" customHeight="1">
      <c r="C637" s="1"/>
      <c r="D637" s="1"/>
      <c r="E637" s="1"/>
      <c r="F637" s="1"/>
      <c r="G637" s="1"/>
      <c r="H637" s="1"/>
      <c r="I637" s="1"/>
      <c r="J637" s="1"/>
      <c r="K637" s="1"/>
      <c r="L637" s="1"/>
      <c r="M637" s="1"/>
      <c r="N637" s="1"/>
      <c r="O637" s="1"/>
      <c r="P637" s="1"/>
      <c r="Q637" s="1"/>
      <c r="R637" s="3"/>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spans="3:66" ht="14.25" hidden="1" customHeight="1">
      <c r="C638" s="1"/>
      <c r="D638" s="1"/>
      <c r="E638" s="1"/>
      <c r="F638" s="1"/>
      <c r="G638" s="1"/>
      <c r="H638" s="1"/>
      <c r="I638" s="1"/>
      <c r="J638" s="1"/>
      <c r="K638" s="1"/>
      <c r="L638" s="1"/>
      <c r="M638" s="1"/>
      <c r="N638" s="1"/>
      <c r="O638" s="1"/>
      <c r="P638" s="1"/>
      <c r="Q638" s="1"/>
      <c r="R638" s="3"/>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spans="3:66" ht="14.25" hidden="1" customHeight="1">
      <c r="C639" s="1"/>
      <c r="D639" s="1"/>
      <c r="E639" s="1"/>
      <c r="F639" s="1"/>
      <c r="G639" s="1"/>
      <c r="H639" s="1"/>
      <c r="I639" s="1"/>
      <c r="J639" s="1"/>
      <c r="K639" s="1"/>
      <c r="L639" s="1"/>
      <c r="M639" s="1"/>
      <c r="N639" s="1"/>
      <c r="O639" s="1"/>
      <c r="P639" s="1"/>
      <c r="Q639" s="1"/>
      <c r="R639" s="3"/>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spans="3:66" ht="14.25" hidden="1" customHeight="1">
      <c r="C640" s="1"/>
      <c r="D640" s="1"/>
      <c r="E640" s="1"/>
      <c r="F640" s="1"/>
      <c r="G640" s="1"/>
      <c r="H640" s="1"/>
      <c r="I640" s="1"/>
      <c r="J640" s="1"/>
      <c r="K640" s="1"/>
      <c r="L640" s="1"/>
      <c r="M640" s="1"/>
      <c r="N640" s="1"/>
      <c r="O640" s="1"/>
      <c r="P640" s="1"/>
      <c r="Q640" s="1"/>
      <c r="R640" s="3"/>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spans="3:66" ht="14.25" hidden="1" customHeight="1">
      <c r="C641" s="1"/>
      <c r="D641" s="1"/>
      <c r="E641" s="1"/>
      <c r="F641" s="1"/>
      <c r="G641" s="1"/>
      <c r="H641" s="1"/>
      <c r="I641" s="1"/>
      <c r="J641" s="1"/>
      <c r="K641" s="1"/>
      <c r="L641" s="1"/>
      <c r="M641" s="1"/>
      <c r="N641" s="1"/>
      <c r="O641" s="1"/>
      <c r="P641" s="1"/>
      <c r="Q641" s="1"/>
      <c r="R641" s="3"/>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spans="3:66" ht="14.25" hidden="1" customHeight="1">
      <c r="C642" s="1"/>
      <c r="D642" s="1"/>
      <c r="E642" s="1"/>
      <c r="F642" s="1"/>
      <c r="G642" s="1"/>
      <c r="H642" s="1"/>
      <c r="I642" s="1"/>
      <c r="J642" s="1"/>
      <c r="K642" s="1"/>
      <c r="L642" s="1"/>
      <c r="M642" s="1"/>
      <c r="N642" s="1"/>
      <c r="O642" s="1"/>
      <c r="P642" s="1"/>
      <c r="Q642" s="1"/>
      <c r="R642" s="3"/>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spans="3:66" ht="14.25" hidden="1" customHeight="1">
      <c r="C643" s="1"/>
      <c r="D643" s="1"/>
      <c r="E643" s="1"/>
      <c r="F643" s="1"/>
      <c r="G643" s="1"/>
      <c r="H643" s="1"/>
      <c r="I643" s="1"/>
      <c r="J643" s="1"/>
      <c r="K643" s="1"/>
      <c r="L643" s="1"/>
      <c r="M643" s="1"/>
      <c r="N643" s="1"/>
      <c r="O643" s="1"/>
      <c r="P643" s="1"/>
      <c r="Q643" s="1"/>
      <c r="R643" s="3"/>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spans="3:66" ht="14.25" hidden="1" customHeight="1">
      <c r="C644" s="1"/>
      <c r="D644" s="1"/>
      <c r="E644" s="1"/>
      <c r="F644" s="1"/>
      <c r="G644" s="1"/>
      <c r="H644" s="1"/>
      <c r="I644" s="1"/>
      <c r="J644" s="1"/>
      <c r="K644" s="1"/>
      <c r="L644" s="1"/>
      <c r="M644" s="1"/>
      <c r="N644" s="1"/>
      <c r="O644" s="1"/>
      <c r="P644" s="1"/>
      <c r="Q644" s="1"/>
      <c r="R644" s="3"/>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spans="3:66" ht="14.25" hidden="1" customHeight="1">
      <c r="C645" s="1"/>
      <c r="D645" s="1"/>
      <c r="E645" s="1"/>
      <c r="F645" s="1"/>
      <c r="G645" s="1"/>
      <c r="H645" s="1"/>
      <c r="I645" s="1"/>
      <c r="J645" s="1"/>
      <c r="K645" s="1"/>
      <c r="L645" s="1"/>
      <c r="M645" s="1"/>
      <c r="N645" s="1"/>
      <c r="O645" s="1"/>
      <c r="P645" s="1"/>
      <c r="Q645" s="1"/>
      <c r="R645" s="3"/>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spans="3:66" ht="14.25" hidden="1" customHeight="1">
      <c r="C646" s="1"/>
      <c r="D646" s="1"/>
      <c r="E646" s="1"/>
      <c r="F646" s="1"/>
      <c r="G646" s="1"/>
      <c r="H646" s="1"/>
      <c r="I646" s="1"/>
      <c r="J646" s="1"/>
      <c r="K646" s="1"/>
      <c r="L646" s="1"/>
      <c r="M646" s="1"/>
      <c r="N646" s="1"/>
      <c r="O646" s="1"/>
      <c r="P646" s="1"/>
      <c r="Q646" s="1"/>
      <c r="R646" s="3"/>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spans="3:66" ht="14.25" hidden="1" customHeight="1">
      <c r="C647" s="1"/>
      <c r="D647" s="1"/>
      <c r="E647" s="1"/>
      <c r="F647" s="1"/>
      <c r="G647" s="1"/>
      <c r="H647" s="1"/>
      <c r="I647" s="1"/>
      <c r="J647" s="1"/>
      <c r="K647" s="1"/>
      <c r="L647" s="1"/>
      <c r="M647" s="1"/>
      <c r="N647" s="1"/>
      <c r="O647" s="1"/>
      <c r="P647" s="1"/>
      <c r="Q647" s="1"/>
      <c r="R647" s="3"/>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spans="3:66" ht="14.25" hidden="1" customHeight="1">
      <c r="C648" s="1"/>
      <c r="D648" s="1"/>
      <c r="E648" s="1"/>
      <c r="F648" s="1"/>
      <c r="G648" s="1"/>
      <c r="H648" s="1"/>
      <c r="I648" s="1"/>
      <c r="J648" s="1"/>
      <c r="K648" s="1"/>
      <c r="L648" s="1"/>
      <c r="M648" s="1"/>
      <c r="N648" s="1"/>
      <c r="O648" s="1"/>
      <c r="P648" s="1"/>
      <c r="Q648" s="1"/>
      <c r="R648" s="3"/>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spans="3:66" ht="14.25" hidden="1" customHeight="1">
      <c r="C649" s="1"/>
      <c r="D649" s="1"/>
      <c r="E649" s="1"/>
      <c r="F649" s="1"/>
      <c r="G649" s="1"/>
      <c r="H649" s="1"/>
      <c r="I649" s="1"/>
      <c r="J649" s="1"/>
      <c r="K649" s="1"/>
      <c r="L649" s="1"/>
      <c r="M649" s="1"/>
      <c r="N649" s="1"/>
      <c r="O649" s="1"/>
      <c r="P649" s="1"/>
      <c r="Q649" s="1"/>
      <c r="R649" s="3"/>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spans="3:66" ht="14.25" hidden="1" customHeight="1">
      <c r="C650" s="1"/>
      <c r="D650" s="1"/>
      <c r="E650" s="1"/>
      <c r="F650" s="1"/>
      <c r="G650" s="1"/>
      <c r="H650" s="1"/>
      <c r="I650" s="1"/>
      <c r="J650" s="1"/>
      <c r="K650" s="1"/>
      <c r="L650" s="1"/>
      <c r="M650" s="1"/>
      <c r="N650" s="1"/>
      <c r="O650" s="1"/>
      <c r="P650" s="1"/>
      <c r="Q650" s="1"/>
      <c r="R650" s="3"/>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spans="3:66" ht="14.25" hidden="1" customHeight="1">
      <c r="C651" s="1"/>
      <c r="D651" s="1"/>
      <c r="E651" s="1"/>
      <c r="F651" s="1"/>
      <c r="G651" s="1"/>
      <c r="H651" s="1"/>
      <c r="I651" s="1"/>
      <c r="J651" s="1"/>
      <c r="K651" s="1"/>
      <c r="L651" s="1"/>
      <c r="M651" s="1"/>
      <c r="N651" s="1"/>
      <c r="O651" s="1"/>
      <c r="P651" s="1"/>
      <c r="Q651" s="1"/>
      <c r="R651" s="3"/>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spans="3:66" ht="14.25" hidden="1" customHeight="1">
      <c r="C652" s="1"/>
      <c r="D652" s="1"/>
      <c r="E652" s="1"/>
      <c r="F652" s="1"/>
      <c r="G652" s="1"/>
      <c r="H652" s="1"/>
      <c r="I652" s="1"/>
      <c r="J652" s="1"/>
      <c r="K652" s="1"/>
      <c r="L652" s="1"/>
      <c r="M652" s="1"/>
      <c r="N652" s="1"/>
      <c r="O652" s="1"/>
      <c r="P652" s="1"/>
      <c r="Q652" s="1"/>
      <c r="R652" s="3"/>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spans="3:66" ht="14.25" hidden="1" customHeight="1">
      <c r="C653" s="1"/>
      <c r="D653" s="1"/>
      <c r="E653" s="1"/>
      <c r="F653" s="1"/>
      <c r="G653" s="1"/>
      <c r="H653" s="1"/>
      <c r="I653" s="1"/>
      <c r="J653" s="1"/>
      <c r="K653" s="1"/>
      <c r="L653" s="1"/>
      <c r="M653" s="1"/>
      <c r="N653" s="1"/>
      <c r="O653" s="1"/>
      <c r="P653" s="1"/>
      <c r="Q653" s="1"/>
      <c r="R653" s="3"/>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spans="3:66" ht="14.25" hidden="1" customHeight="1">
      <c r="C654" s="1"/>
      <c r="D654" s="1"/>
      <c r="E654" s="1"/>
      <c r="F654" s="1"/>
      <c r="G654" s="1"/>
      <c r="H654" s="1"/>
      <c r="I654" s="1"/>
      <c r="J654" s="1"/>
      <c r="K654" s="1"/>
      <c r="L654" s="1"/>
      <c r="M654" s="1"/>
      <c r="N654" s="1"/>
      <c r="O654" s="1"/>
      <c r="P654" s="1"/>
      <c r="Q654" s="1"/>
      <c r="R654" s="3"/>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spans="3:66" ht="14.25" hidden="1" customHeight="1">
      <c r="C655" s="1"/>
      <c r="D655" s="1"/>
      <c r="E655" s="1"/>
      <c r="F655" s="1"/>
      <c r="G655" s="1"/>
      <c r="H655" s="1"/>
      <c r="I655" s="1"/>
      <c r="J655" s="1"/>
      <c r="K655" s="1"/>
      <c r="L655" s="1"/>
      <c r="M655" s="1"/>
      <c r="N655" s="1"/>
      <c r="O655" s="1"/>
      <c r="P655" s="1"/>
      <c r="Q655" s="1"/>
      <c r="R655" s="3"/>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spans="3:66" ht="14.25" hidden="1" customHeight="1">
      <c r="C656" s="1"/>
      <c r="D656" s="1"/>
      <c r="E656" s="1"/>
      <c r="F656" s="1"/>
      <c r="G656" s="1"/>
      <c r="H656" s="1"/>
      <c r="I656" s="1"/>
      <c r="J656" s="1"/>
      <c r="K656" s="1"/>
      <c r="L656" s="1"/>
      <c r="M656" s="1"/>
      <c r="N656" s="1"/>
      <c r="O656" s="1"/>
      <c r="P656" s="1"/>
      <c r="Q656" s="1"/>
      <c r="R656" s="3"/>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spans="3:66" ht="14.25" hidden="1" customHeight="1">
      <c r="C657" s="1"/>
      <c r="D657" s="1"/>
      <c r="E657" s="1"/>
      <c r="F657" s="1"/>
      <c r="G657" s="1"/>
      <c r="H657" s="1"/>
      <c r="I657" s="1"/>
      <c r="J657" s="1"/>
      <c r="K657" s="1"/>
      <c r="L657" s="1"/>
      <c r="M657" s="1"/>
      <c r="N657" s="1"/>
      <c r="O657" s="1"/>
      <c r="P657" s="1"/>
      <c r="Q657" s="1"/>
      <c r="R657" s="3"/>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spans="3:66" ht="14.25" hidden="1" customHeight="1">
      <c r="C658" s="1"/>
      <c r="D658" s="1"/>
      <c r="E658" s="1"/>
      <c r="F658" s="1"/>
      <c r="G658" s="1"/>
      <c r="H658" s="1"/>
      <c r="I658" s="1"/>
      <c r="J658" s="1"/>
      <c r="K658" s="1"/>
      <c r="L658" s="1"/>
      <c r="M658" s="1"/>
      <c r="N658" s="1"/>
      <c r="O658" s="1"/>
      <c r="P658" s="1"/>
      <c r="Q658" s="1"/>
      <c r="R658" s="3"/>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spans="3:66" ht="14.25" hidden="1" customHeight="1">
      <c r="C659" s="1"/>
      <c r="D659" s="1"/>
      <c r="E659" s="1"/>
      <c r="F659" s="1"/>
      <c r="G659" s="1"/>
      <c r="H659" s="1"/>
      <c r="I659" s="1"/>
      <c r="J659" s="1"/>
      <c r="K659" s="1"/>
      <c r="L659" s="1"/>
      <c r="M659" s="1"/>
      <c r="N659" s="1"/>
      <c r="O659" s="1"/>
      <c r="P659" s="1"/>
      <c r="Q659" s="1"/>
      <c r="R659" s="3"/>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spans="3:66" ht="14.25" hidden="1" customHeight="1">
      <c r="C660" s="1"/>
      <c r="D660" s="1"/>
      <c r="E660" s="1"/>
      <c r="F660" s="1"/>
      <c r="G660" s="1"/>
      <c r="H660" s="1"/>
      <c r="I660" s="1"/>
      <c r="J660" s="1"/>
      <c r="K660" s="1"/>
      <c r="L660" s="1"/>
      <c r="M660" s="1"/>
      <c r="N660" s="1"/>
      <c r="O660" s="1"/>
      <c r="P660" s="1"/>
      <c r="Q660" s="1"/>
      <c r="R660" s="3"/>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spans="3:66" ht="14.25" hidden="1" customHeight="1">
      <c r="C661" s="1"/>
      <c r="D661" s="1"/>
      <c r="E661" s="1"/>
      <c r="F661" s="1"/>
      <c r="G661" s="1"/>
      <c r="H661" s="1"/>
      <c r="I661" s="1"/>
      <c r="J661" s="1"/>
      <c r="K661" s="1"/>
      <c r="L661" s="1"/>
      <c r="M661" s="1"/>
      <c r="N661" s="1"/>
      <c r="O661" s="1"/>
      <c r="P661" s="1"/>
      <c r="Q661" s="1"/>
      <c r="R661" s="3"/>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spans="3:66" ht="14.25" hidden="1" customHeight="1">
      <c r="C662" s="1"/>
      <c r="D662" s="1"/>
      <c r="E662" s="1"/>
      <c r="F662" s="1"/>
      <c r="G662" s="1"/>
      <c r="H662" s="1"/>
      <c r="I662" s="1"/>
      <c r="J662" s="1"/>
      <c r="K662" s="1"/>
      <c r="L662" s="1"/>
      <c r="M662" s="1"/>
      <c r="N662" s="1"/>
      <c r="O662" s="1"/>
      <c r="P662" s="1"/>
      <c r="Q662" s="1"/>
      <c r="R662" s="3"/>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spans="3:66" ht="14.25" hidden="1" customHeight="1">
      <c r="C663" s="1"/>
      <c r="D663" s="1"/>
      <c r="E663" s="1"/>
      <c r="F663" s="1"/>
      <c r="G663" s="1"/>
      <c r="H663" s="1"/>
      <c r="I663" s="1"/>
      <c r="J663" s="1"/>
      <c r="K663" s="1"/>
      <c r="L663" s="1"/>
      <c r="M663" s="1"/>
      <c r="N663" s="1"/>
      <c r="O663" s="1"/>
      <c r="P663" s="1"/>
      <c r="Q663" s="1"/>
      <c r="R663" s="3"/>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spans="3:66" ht="14.25" hidden="1" customHeight="1">
      <c r="C664" s="1"/>
      <c r="D664" s="1"/>
      <c r="E664" s="1"/>
      <c r="F664" s="1"/>
      <c r="G664" s="1"/>
      <c r="H664" s="1"/>
      <c r="I664" s="1"/>
      <c r="J664" s="1"/>
      <c r="K664" s="1"/>
      <c r="L664" s="1"/>
      <c r="M664" s="1"/>
      <c r="N664" s="1"/>
      <c r="O664" s="1"/>
      <c r="P664" s="1"/>
      <c r="Q664" s="1"/>
      <c r="R664" s="3"/>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spans="3:66" ht="14.25" hidden="1" customHeight="1">
      <c r="C665" s="1"/>
      <c r="D665" s="1"/>
      <c r="E665" s="1"/>
      <c r="F665" s="1"/>
      <c r="G665" s="1"/>
      <c r="H665" s="1"/>
      <c r="I665" s="1"/>
      <c r="J665" s="1"/>
      <c r="K665" s="1"/>
      <c r="L665" s="1"/>
      <c r="M665" s="1"/>
      <c r="N665" s="1"/>
      <c r="O665" s="1"/>
      <c r="P665" s="1"/>
      <c r="Q665" s="1"/>
      <c r="R665" s="3"/>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spans="3:66" ht="14.25" hidden="1" customHeight="1">
      <c r="C666" s="1"/>
      <c r="D666" s="1"/>
      <c r="E666" s="1"/>
      <c r="F666" s="1"/>
      <c r="G666" s="1"/>
      <c r="H666" s="1"/>
      <c r="I666" s="1"/>
      <c r="J666" s="1"/>
      <c r="K666" s="1"/>
      <c r="L666" s="1"/>
      <c r="M666" s="1"/>
      <c r="N666" s="1"/>
      <c r="O666" s="1"/>
      <c r="P666" s="1"/>
      <c r="Q666" s="1"/>
      <c r="R666" s="3"/>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spans="3:66" ht="14.25" hidden="1" customHeight="1">
      <c r="C667" s="1"/>
      <c r="D667" s="1"/>
      <c r="E667" s="1"/>
      <c r="F667" s="1"/>
      <c r="G667" s="1"/>
      <c r="H667" s="1"/>
      <c r="I667" s="1"/>
      <c r="J667" s="1"/>
      <c r="K667" s="1"/>
      <c r="L667" s="1"/>
      <c r="M667" s="1"/>
      <c r="N667" s="1"/>
      <c r="O667" s="1"/>
      <c r="P667" s="1"/>
      <c r="Q667" s="1"/>
      <c r="R667" s="3"/>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spans="3:66" ht="14.25" hidden="1" customHeight="1">
      <c r="C668" s="1"/>
      <c r="D668" s="1"/>
      <c r="E668" s="1"/>
      <c r="F668" s="1"/>
      <c r="G668" s="1"/>
      <c r="H668" s="1"/>
      <c r="I668" s="1"/>
      <c r="J668" s="1"/>
      <c r="K668" s="1"/>
      <c r="L668" s="1"/>
      <c r="M668" s="1"/>
      <c r="N668" s="1"/>
      <c r="O668" s="1"/>
      <c r="P668" s="1"/>
      <c r="Q668" s="1"/>
      <c r="R668" s="3"/>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spans="3:66" ht="14.25" hidden="1" customHeight="1">
      <c r="C669" s="1"/>
      <c r="D669" s="1"/>
      <c r="E669" s="1"/>
      <c r="F669" s="1"/>
      <c r="G669" s="1"/>
      <c r="H669" s="1"/>
      <c r="I669" s="1"/>
      <c r="J669" s="1"/>
      <c r="K669" s="1"/>
      <c r="L669" s="1"/>
      <c r="M669" s="1"/>
      <c r="N669" s="1"/>
      <c r="O669" s="1"/>
      <c r="P669" s="1"/>
      <c r="Q669" s="1"/>
      <c r="R669" s="3"/>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spans="3:66" ht="14.25" hidden="1" customHeight="1">
      <c r="C670" s="1"/>
      <c r="D670" s="1"/>
      <c r="E670" s="1"/>
      <c r="F670" s="1"/>
      <c r="G670" s="1"/>
      <c r="H670" s="1"/>
      <c r="I670" s="1"/>
      <c r="J670" s="1"/>
      <c r="K670" s="1"/>
      <c r="L670" s="1"/>
      <c r="M670" s="1"/>
      <c r="N670" s="1"/>
      <c r="O670" s="1"/>
      <c r="P670" s="1"/>
      <c r="Q670" s="1"/>
      <c r="R670" s="3"/>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spans="3:66" ht="14.25" hidden="1" customHeight="1">
      <c r="C671" s="1"/>
      <c r="D671" s="1"/>
      <c r="E671" s="1"/>
      <c r="F671" s="1"/>
      <c r="G671" s="1"/>
      <c r="H671" s="1"/>
      <c r="I671" s="1"/>
      <c r="J671" s="1"/>
      <c r="K671" s="1"/>
      <c r="L671" s="1"/>
      <c r="M671" s="1"/>
      <c r="N671" s="1"/>
      <c r="O671" s="1"/>
      <c r="P671" s="1"/>
      <c r="Q671" s="1"/>
      <c r="R671" s="3"/>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spans="3:66" ht="14.25" hidden="1" customHeight="1">
      <c r="C672" s="1"/>
      <c r="D672" s="1"/>
      <c r="E672" s="1"/>
      <c r="F672" s="1"/>
      <c r="G672" s="1"/>
      <c r="H672" s="1"/>
      <c r="I672" s="1"/>
      <c r="J672" s="1"/>
      <c r="K672" s="1"/>
      <c r="L672" s="1"/>
      <c r="M672" s="1"/>
      <c r="N672" s="1"/>
      <c r="O672" s="1"/>
      <c r="P672" s="1"/>
      <c r="Q672" s="1"/>
      <c r="R672" s="3"/>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spans="3:66" ht="14.25" hidden="1" customHeight="1">
      <c r="C673" s="1"/>
      <c r="D673" s="1"/>
      <c r="E673" s="1"/>
      <c r="F673" s="1"/>
      <c r="G673" s="1"/>
      <c r="H673" s="1"/>
      <c r="I673" s="1"/>
      <c r="J673" s="1"/>
      <c r="K673" s="1"/>
      <c r="L673" s="1"/>
      <c r="M673" s="1"/>
      <c r="N673" s="1"/>
      <c r="O673" s="1"/>
      <c r="P673" s="1"/>
      <c r="Q673" s="1"/>
      <c r="R673" s="3"/>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spans="3:66" ht="14.25" hidden="1" customHeight="1">
      <c r="C674" s="1"/>
      <c r="D674" s="1"/>
      <c r="E674" s="1"/>
      <c r="F674" s="1"/>
      <c r="G674" s="1"/>
      <c r="H674" s="1"/>
      <c r="I674" s="1"/>
      <c r="J674" s="1"/>
      <c r="K674" s="1"/>
      <c r="L674" s="1"/>
      <c r="M674" s="1"/>
      <c r="N674" s="1"/>
      <c r="O674" s="1"/>
      <c r="P674" s="1"/>
      <c r="Q674" s="1"/>
      <c r="R674" s="3"/>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spans="3:66" ht="14.25" hidden="1" customHeight="1">
      <c r="C675" s="1"/>
      <c r="D675" s="1"/>
      <c r="E675" s="1"/>
      <c r="F675" s="1"/>
      <c r="G675" s="1"/>
      <c r="H675" s="1"/>
      <c r="I675" s="1"/>
      <c r="J675" s="1"/>
      <c r="K675" s="1"/>
      <c r="L675" s="1"/>
      <c r="M675" s="1"/>
      <c r="N675" s="1"/>
      <c r="O675" s="1"/>
      <c r="P675" s="1"/>
      <c r="Q675" s="1"/>
      <c r="R675" s="3"/>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spans="3:66" ht="14.25" hidden="1" customHeight="1">
      <c r="C676" s="1"/>
      <c r="D676" s="1"/>
      <c r="E676" s="1"/>
      <c r="F676" s="1"/>
      <c r="G676" s="1"/>
      <c r="H676" s="1"/>
      <c r="I676" s="1"/>
      <c r="J676" s="1"/>
      <c r="K676" s="1"/>
      <c r="L676" s="1"/>
      <c r="M676" s="1"/>
      <c r="N676" s="1"/>
      <c r="O676" s="1"/>
      <c r="P676" s="1"/>
      <c r="Q676" s="1"/>
      <c r="R676" s="3"/>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spans="3:66" ht="14.25" hidden="1" customHeight="1">
      <c r="C677" s="1"/>
      <c r="D677" s="1"/>
      <c r="E677" s="1"/>
      <c r="F677" s="1"/>
      <c r="G677" s="1"/>
      <c r="H677" s="1"/>
      <c r="I677" s="1"/>
      <c r="J677" s="1"/>
      <c r="K677" s="1"/>
      <c r="L677" s="1"/>
      <c r="M677" s="1"/>
      <c r="N677" s="1"/>
      <c r="O677" s="1"/>
      <c r="P677" s="1"/>
      <c r="Q677" s="1"/>
      <c r="R677" s="3"/>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spans="3:66" ht="14.25" hidden="1" customHeight="1">
      <c r="C678" s="1"/>
      <c r="D678" s="1"/>
      <c r="E678" s="1"/>
      <c r="F678" s="1"/>
      <c r="G678" s="1"/>
      <c r="H678" s="1"/>
      <c r="I678" s="1"/>
      <c r="J678" s="1"/>
      <c r="K678" s="1"/>
      <c r="L678" s="1"/>
      <c r="M678" s="1"/>
      <c r="N678" s="1"/>
      <c r="O678" s="1"/>
      <c r="P678" s="1"/>
      <c r="Q678" s="1"/>
      <c r="R678" s="3"/>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spans="3:66" ht="14.25" hidden="1" customHeight="1">
      <c r="C679" s="1"/>
      <c r="D679" s="1"/>
      <c r="E679" s="1"/>
      <c r="F679" s="1"/>
      <c r="G679" s="1"/>
      <c r="H679" s="1"/>
      <c r="I679" s="1"/>
      <c r="J679" s="1"/>
      <c r="K679" s="1"/>
      <c r="L679" s="1"/>
      <c r="M679" s="1"/>
      <c r="N679" s="1"/>
      <c r="O679" s="1"/>
      <c r="P679" s="1"/>
      <c r="Q679" s="1"/>
      <c r="R679" s="3"/>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spans="3:66" ht="14.25" hidden="1" customHeight="1">
      <c r="C680" s="1"/>
      <c r="D680" s="1"/>
      <c r="E680" s="1"/>
      <c r="F680" s="1"/>
      <c r="G680" s="1"/>
      <c r="H680" s="1"/>
      <c r="I680" s="1"/>
      <c r="J680" s="1"/>
      <c r="K680" s="1"/>
      <c r="L680" s="1"/>
      <c r="M680" s="1"/>
      <c r="N680" s="1"/>
      <c r="O680" s="1"/>
      <c r="P680" s="1"/>
      <c r="Q680" s="1"/>
      <c r="R680" s="3"/>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spans="3:66" ht="14.25" hidden="1" customHeight="1">
      <c r="C681" s="1"/>
      <c r="D681" s="1"/>
      <c r="E681" s="1"/>
      <c r="F681" s="1"/>
      <c r="G681" s="1"/>
      <c r="H681" s="1"/>
      <c r="I681" s="1"/>
      <c r="J681" s="1"/>
      <c r="K681" s="1"/>
      <c r="L681" s="1"/>
      <c r="M681" s="1"/>
      <c r="N681" s="1"/>
      <c r="O681" s="1"/>
      <c r="P681" s="1"/>
      <c r="Q681" s="1"/>
      <c r="R681" s="3"/>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spans="3:66" ht="14.25" hidden="1" customHeight="1">
      <c r="C682" s="1"/>
      <c r="D682" s="1"/>
      <c r="E682" s="1"/>
      <c r="F682" s="1"/>
      <c r="G682" s="1"/>
      <c r="H682" s="1"/>
      <c r="I682" s="1"/>
      <c r="J682" s="1"/>
      <c r="K682" s="1"/>
      <c r="L682" s="1"/>
      <c r="M682" s="1"/>
      <c r="N682" s="1"/>
      <c r="O682" s="1"/>
      <c r="P682" s="1"/>
      <c r="Q682" s="1"/>
      <c r="R682" s="3"/>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spans="3:66" ht="14.25" hidden="1" customHeight="1">
      <c r="C683" s="1"/>
      <c r="D683" s="1"/>
      <c r="E683" s="1"/>
      <c r="F683" s="1"/>
      <c r="G683" s="1"/>
      <c r="H683" s="1"/>
      <c r="I683" s="1"/>
      <c r="J683" s="1"/>
      <c r="K683" s="1"/>
      <c r="L683" s="1"/>
      <c r="M683" s="1"/>
      <c r="N683" s="1"/>
      <c r="O683" s="1"/>
      <c r="P683" s="1"/>
      <c r="Q683" s="1"/>
      <c r="R683" s="3"/>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spans="3:66" ht="14.25" hidden="1" customHeight="1">
      <c r="C684" s="1"/>
      <c r="D684" s="1"/>
      <c r="E684" s="1"/>
      <c r="F684" s="1"/>
      <c r="G684" s="1"/>
      <c r="H684" s="1"/>
      <c r="I684" s="1"/>
      <c r="J684" s="1"/>
      <c r="K684" s="1"/>
      <c r="L684" s="1"/>
      <c r="M684" s="1"/>
      <c r="N684" s="1"/>
      <c r="O684" s="1"/>
      <c r="P684" s="1"/>
      <c r="Q684" s="1"/>
      <c r="R684" s="3"/>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spans="3:66" ht="14.25" hidden="1" customHeight="1">
      <c r="C685" s="1"/>
      <c r="D685" s="1"/>
      <c r="E685" s="1"/>
      <c r="F685" s="1"/>
      <c r="G685" s="1"/>
      <c r="H685" s="1"/>
      <c r="I685" s="1"/>
      <c r="J685" s="1"/>
      <c r="K685" s="1"/>
      <c r="L685" s="1"/>
      <c r="M685" s="1"/>
      <c r="N685" s="1"/>
      <c r="O685" s="1"/>
      <c r="P685" s="1"/>
      <c r="Q685" s="1"/>
      <c r="R685" s="3"/>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spans="3:66" ht="14.25" hidden="1" customHeight="1">
      <c r="C686" s="1"/>
      <c r="D686" s="1"/>
      <c r="E686" s="1"/>
      <c r="F686" s="1"/>
      <c r="G686" s="1"/>
      <c r="H686" s="1"/>
      <c r="I686" s="1"/>
      <c r="J686" s="1"/>
      <c r="K686" s="1"/>
      <c r="L686" s="1"/>
      <c r="M686" s="1"/>
      <c r="N686" s="1"/>
      <c r="O686" s="1"/>
      <c r="P686" s="1"/>
      <c r="Q686" s="1"/>
      <c r="R686" s="3"/>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spans="3:66" ht="14.25" hidden="1" customHeight="1">
      <c r="C687" s="1"/>
      <c r="D687" s="1"/>
      <c r="E687" s="1"/>
      <c r="F687" s="1"/>
      <c r="G687" s="1"/>
      <c r="H687" s="1"/>
      <c r="I687" s="1"/>
      <c r="J687" s="1"/>
      <c r="K687" s="1"/>
      <c r="L687" s="1"/>
      <c r="M687" s="1"/>
      <c r="N687" s="1"/>
      <c r="O687" s="1"/>
      <c r="P687" s="1"/>
      <c r="Q687" s="1"/>
      <c r="R687" s="3"/>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spans="3:66" ht="14.25" hidden="1" customHeight="1">
      <c r="C688" s="1"/>
      <c r="D688" s="1"/>
      <c r="E688" s="1"/>
      <c r="F688" s="1"/>
      <c r="G688" s="1"/>
      <c r="H688" s="1"/>
      <c r="I688" s="1"/>
      <c r="J688" s="1"/>
      <c r="K688" s="1"/>
      <c r="L688" s="1"/>
      <c r="M688" s="1"/>
      <c r="N688" s="1"/>
      <c r="O688" s="1"/>
      <c r="P688" s="1"/>
      <c r="Q688" s="1"/>
      <c r="R688" s="3"/>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spans="3:66" ht="14.25" hidden="1" customHeight="1">
      <c r="C689" s="1"/>
      <c r="D689" s="1"/>
      <c r="E689" s="1"/>
      <c r="F689" s="1"/>
      <c r="G689" s="1"/>
      <c r="H689" s="1"/>
      <c r="I689" s="1"/>
      <c r="J689" s="1"/>
      <c r="K689" s="1"/>
      <c r="L689" s="1"/>
      <c r="M689" s="1"/>
      <c r="N689" s="1"/>
      <c r="O689" s="1"/>
      <c r="P689" s="1"/>
      <c r="Q689" s="1"/>
      <c r="R689" s="3"/>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spans="3:66" ht="14.25" hidden="1" customHeight="1">
      <c r="C690" s="1"/>
      <c r="D690" s="1"/>
      <c r="E690" s="1"/>
      <c r="F690" s="1"/>
      <c r="G690" s="1"/>
      <c r="H690" s="1"/>
      <c r="I690" s="1"/>
      <c r="J690" s="1"/>
      <c r="K690" s="1"/>
      <c r="L690" s="1"/>
      <c r="M690" s="1"/>
      <c r="N690" s="1"/>
      <c r="O690" s="1"/>
      <c r="P690" s="1"/>
      <c r="Q690" s="1"/>
      <c r="R690" s="3"/>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spans="3:66" ht="14.25" hidden="1" customHeight="1">
      <c r="C691" s="1"/>
      <c r="D691" s="1"/>
      <c r="E691" s="1"/>
      <c r="F691" s="1"/>
      <c r="G691" s="1"/>
      <c r="H691" s="1"/>
      <c r="I691" s="1"/>
      <c r="J691" s="1"/>
      <c r="K691" s="1"/>
      <c r="L691" s="1"/>
      <c r="M691" s="1"/>
      <c r="N691" s="1"/>
      <c r="O691" s="1"/>
      <c r="P691" s="1"/>
      <c r="Q691" s="1"/>
      <c r="R691" s="3"/>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spans="3:66" ht="14.25" hidden="1" customHeight="1">
      <c r="C692" s="1"/>
      <c r="D692" s="1"/>
      <c r="E692" s="1"/>
      <c r="F692" s="1"/>
      <c r="G692" s="1"/>
      <c r="H692" s="1"/>
      <c r="I692" s="1"/>
      <c r="J692" s="1"/>
      <c r="K692" s="1"/>
      <c r="L692" s="1"/>
      <c r="M692" s="1"/>
      <c r="N692" s="1"/>
      <c r="O692" s="1"/>
      <c r="P692" s="1"/>
      <c r="Q692" s="1"/>
      <c r="R692" s="3"/>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spans="3:66" ht="14.25" hidden="1" customHeight="1">
      <c r="C693" s="1"/>
      <c r="D693" s="1"/>
      <c r="E693" s="1"/>
      <c r="F693" s="1"/>
      <c r="G693" s="1"/>
      <c r="H693" s="1"/>
      <c r="I693" s="1"/>
      <c r="J693" s="1"/>
      <c r="K693" s="1"/>
      <c r="L693" s="1"/>
      <c r="M693" s="1"/>
      <c r="N693" s="1"/>
      <c r="O693" s="1"/>
      <c r="P693" s="1"/>
      <c r="Q693" s="1"/>
      <c r="R693" s="3"/>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spans="3:66" ht="14.25" hidden="1" customHeight="1">
      <c r="C694" s="1"/>
      <c r="D694" s="1"/>
      <c r="E694" s="1"/>
      <c r="F694" s="1"/>
      <c r="G694" s="1"/>
      <c r="H694" s="1"/>
      <c r="I694" s="1"/>
      <c r="J694" s="1"/>
      <c r="K694" s="1"/>
      <c r="L694" s="1"/>
      <c r="M694" s="1"/>
      <c r="N694" s="1"/>
      <c r="O694" s="1"/>
      <c r="P694" s="1"/>
      <c r="Q694" s="1"/>
      <c r="R694" s="3"/>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spans="3:66" ht="14.25" hidden="1" customHeight="1">
      <c r="C695" s="1"/>
      <c r="D695" s="1"/>
      <c r="E695" s="1"/>
      <c r="F695" s="1"/>
      <c r="G695" s="1"/>
      <c r="H695" s="1"/>
      <c r="I695" s="1"/>
      <c r="J695" s="1"/>
      <c r="K695" s="1"/>
      <c r="L695" s="1"/>
      <c r="M695" s="1"/>
      <c r="N695" s="1"/>
      <c r="O695" s="1"/>
      <c r="P695" s="1"/>
      <c r="Q695" s="1"/>
      <c r="R695" s="3"/>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spans="3:66" ht="14.25" hidden="1" customHeight="1">
      <c r="C696" s="1"/>
      <c r="D696" s="1"/>
      <c r="E696" s="1"/>
      <c r="F696" s="1"/>
      <c r="G696" s="1"/>
      <c r="H696" s="1"/>
      <c r="I696" s="1"/>
      <c r="J696" s="1"/>
      <c r="K696" s="1"/>
      <c r="L696" s="1"/>
      <c r="M696" s="1"/>
      <c r="N696" s="1"/>
      <c r="O696" s="1"/>
      <c r="P696" s="1"/>
      <c r="Q696" s="1"/>
      <c r="R696" s="3"/>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spans="3:66" ht="14.25" hidden="1" customHeight="1">
      <c r="C697" s="1"/>
      <c r="D697" s="1"/>
      <c r="E697" s="1"/>
      <c r="F697" s="1"/>
      <c r="G697" s="1"/>
      <c r="H697" s="1"/>
      <c r="I697" s="1"/>
      <c r="J697" s="1"/>
      <c r="K697" s="1"/>
      <c r="L697" s="1"/>
      <c r="M697" s="1"/>
      <c r="N697" s="1"/>
      <c r="O697" s="1"/>
      <c r="P697" s="1"/>
      <c r="Q697" s="1"/>
      <c r="R697" s="3"/>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spans="3:66" ht="14.25" hidden="1" customHeight="1">
      <c r="C698" s="1"/>
      <c r="D698" s="1"/>
      <c r="E698" s="1"/>
      <c r="F698" s="1"/>
      <c r="G698" s="1"/>
      <c r="H698" s="1"/>
      <c r="I698" s="1"/>
      <c r="J698" s="1"/>
      <c r="K698" s="1"/>
      <c r="L698" s="1"/>
      <c r="M698" s="1"/>
      <c r="N698" s="1"/>
      <c r="O698" s="1"/>
      <c r="P698" s="1"/>
      <c r="Q698" s="1"/>
      <c r="R698" s="3"/>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spans="3:66" ht="14.25" hidden="1" customHeight="1">
      <c r="C699" s="1"/>
      <c r="D699" s="1"/>
      <c r="E699" s="1"/>
      <c r="F699" s="1"/>
      <c r="G699" s="1"/>
      <c r="H699" s="1"/>
      <c r="I699" s="1"/>
      <c r="J699" s="1"/>
      <c r="K699" s="1"/>
      <c r="L699" s="1"/>
      <c r="M699" s="1"/>
      <c r="N699" s="1"/>
      <c r="O699" s="1"/>
      <c r="P699" s="1"/>
      <c r="Q699" s="1"/>
      <c r="R699" s="3"/>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spans="3:66" ht="14.25" hidden="1" customHeight="1">
      <c r="C700" s="1"/>
      <c r="D700" s="1"/>
      <c r="E700" s="1"/>
      <c r="F700" s="1"/>
      <c r="G700" s="1"/>
      <c r="H700" s="1"/>
      <c r="I700" s="1"/>
      <c r="J700" s="1"/>
      <c r="K700" s="1"/>
      <c r="L700" s="1"/>
      <c r="M700" s="1"/>
      <c r="N700" s="1"/>
      <c r="O700" s="1"/>
      <c r="P700" s="1"/>
      <c r="Q700" s="1"/>
      <c r="R700" s="3"/>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spans="3:66" ht="14.25" hidden="1" customHeight="1">
      <c r="C701" s="1"/>
      <c r="D701" s="1"/>
      <c r="E701" s="1"/>
      <c r="F701" s="1"/>
      <c r="G701" s="1"/>
      <c r="H701" s="1"/>
      <c r="I701" s="1"/>
      <c r="J701" s="1"/>
      <c r="K701" s="1"/>
      <c r="L701" s="1"/>
      <c r="M701" s="1"/>
      <c r="N701" s="1"/>
      <c r="O701" s="1"/>
      <c r="P701" s="1"/>
      <c r="Q701" s="1"/>
      <c r="R701" s="3"/>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5"/>
      <c r="BF701" s="1"/>
      <c r="BG701" s="1"/>
      <c r="BH701" s="1"/>
      <c r="BI701" s="1"/>
      <c r="BJ701" s="1"/>
      <c r="BK701" s="1"/>
      <c r="BL701" s="1"/>
      <c r="BM701" s="1"/>
      <c r="BN701" s="1"/>
    </row>
    <row r="702" spans="3:66" ht="14.25" hidden="1" customHeight="1">
      <c r="C702" s="1"/>
      <c r="D702" s="1"/>
      <c r="E702" s="1"/>
      <c r="F702" s="1"/>
      <c r="G702" s="1"/>
      <c r="H702" s="1"/>
      <c r="I702" s="1"/>
      <c r="J702" s="1"/>
      <c r="K702" s="1"/>
      <c r="L702" s="1"/>
      <c r="M702" s="1"/>
      <c r="N702" s="1"/>
      <c r="O702" s="1"/>
      <c r="P702" s="1"/>
      <c r="Q702" s="1"/>
      <c r="R702" s="3"/>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5"/>
      <c r="BF702" s="1"/>
      <c r="BG702" s="1"/>
      <c r="BH702" s="1"/>
      <c r="BI702" s="1"/>
      <c r="BJ702" s="1"/>
      <c r="BK702" s="1"/>
      <c r="BL702" s="1"/>
      <c r="BM702" s="1"/>
      <c r="BN702" s="1"/>
    </row>
    <row r="703" spans="3:66" ht="14.25" hidden="1" customHeight="1">
      <c r="C703" s="1"/>
      <c r="D703" s="1"/>
      <c r="E703" s="1"/>
      <c r="F703" s="1"/>
      <c r="G703" s="1"/>
      <c r="H703" s="1"/>
      <c r="I703" s="1"/>
      <c r="J703" s="1"/>
      <c r="K703" s="1"/>
      <c r="L703" s="1"/>
      <c r="M703" s="1"/>
      <c r="N703" s="1"/>
      <c r="O703" s="1"/>
      <c r="P703" s="1"/>
      <c r="Q703" s="1"/>
      <c r="R703" s="3"/>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5"/>
      <c r="BF703" s="1"/>
      <c r="BG703" s="1"/>
      <c r="BH703" s="1"/>
      <c r="BI703" s="1"/>
      <c r="BJ703" s="1"/>
      <c r="BK703" s="1"/>
      <c r="BL703" s="1"/>
      <c r="BM703" s="1"/>
      <c r="BN703" s="1"/>
    </row>
    <row r="704" spans="3:66" ht="14.25" hidden="1" customHeight="1">
      <c r="C704" s="1"/>
      <c r="D704" s="1"/>
      <c r="E704" s="1"/>
      <c r="F704" s="1"/>
      <c r="G704" s="1"/>
      <c r="H704" s="1"/>
      <c r="I704" s="1"/>
      <c r="J704" s="1"/>
      <c r="K704" s="1"/>
      <c r="L704" s="1"/>
      <c r="M704" s="1"/>
      <c r="N704" s="1"/>
      <c r="O704" s="1"/>
      <c r="P704" s="1"/>
      <c r="Q704" s="1"/>
      <c r="R704" s="3"/>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5"/>
      <c r="BF704" s="1"/>
      <c r="BG704" s="1"/>
      <c r="BH704" s="1"/>
      <c r="BI704" s="1"/>
      <c r="BJ704" s="1"/>
      <c r="BK704" s="1"/>
      <c r="BL704" s="1"/>
      <c r="BM704" s="1"/>
      <c r="BN704" s="1"/>
    </row>
    <row r="705" spans="3:66" ht="14.25" hidden="1" customHeight="1">
      <c r="C705" s="1"/>
      <c r="D705" s="1"/>
      <c r="E705" s="1"/>
      <c r="F705" s="1"/>
      <c r="G705" s="1"/>
      <c r="H705" s="1"/>
      <c r="I705" s="1"/>
      <c r="J705" s="1"/>
      <c r="K705" s="1"/>
      <c r="L705" s="1"/>
      <c r="M705" s="1"/>
      <c r="N705" s="1"/>
      <c r="O705" s="1"/>
      <c r="P705" s="1"/>
      <c r="Q705" s="1"/>
      <c r="R705" s="3"/>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5"/>
      <c r="BF705" s="1"/>
      <c r="BG705" s="1"/>
      <c r="BH705" s="1"/>
      <c r="BI705" s="1"/>
      <c r="BJ705" s="1"/>
      <c r="BK705" s="1"/>
      <c r="BL705" s="1"/>
      <c r="BM705" s="1"/>
      <c r="BN705" s="1"/>
    </row>
    <row r="706" spans="3:66" ht="14.25" hidden="1" customHeight="1">
      <c r="C706" s="1"/>
      <c r="D706" s="1"/>
      <c r="E706" s="1"/>
      <c r="F706" s="1"/>
      <c r="G706" s="1"/>
      <c r="H706" s="1"/>
      <c r="I706" s="1"/>
      <c r="J706" s="1"/>
      <c r="K706" s="1"/>
      <c r="L706" s="1"/>
      <c r="M706" s="1"/>
      <c r="N706" s="1"/>
      <c r="O706" s="1"/>
      <c r="P706" s="1"/>
      <c r="Q706" s="1"/>
      <c r="R706" s="3"/>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5"/>
      <c r="BF706" s="1"/>
      <c r="BG706" s="1"/>
      <c r="BH706" s="1"/>
      <c r="BI706" s="1"/>
      <c r="BJ706" s="1"/>
      <c r="BK706" s="1"/>
      <c r="BL706" s="1"/>
      <c r="BM706" s="1"/>
      <c r="BN706" s="1"/>
    </row>
    <row r="707" spans="3:66" ht="14.25" hidden="1" customHeight="1">
      <c r="C707" s="1"/>
      <c r="D707" s="1"/>
      <c r="E707" s="1"/>
      <c r="F707" s="1"/>
      <c r="G707" s="1"/>
      <c r="H707" s="1"/>
      <c r="I707" s="1"/>
      <c r="J707" s="1"/>
      <c r="K707" s="1"/>
      <c r="L707" s="1"/>
      <c r="M707" s="1"/>
      <c r="N707" s="1"/>
      <c r="O707" s="1"/>
      <c r="P707" s="1"/>
      <c r="Q707" s="1"/>
      <c r="R707" s="3"/>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5"/>
      <c r="BF707" s="1"/>
      <c r="BG707" s="1"/>
      <c r="BH707" s="1"/>
      <c r="BI707" s="1"/>
      <c r="BJ707" s="1"/>
      <c r="BK707" s="1"/>
      <c r="BL707" s="1"/>
      <c r="BM707" s="1"/>
      <c r="BN707" s="1"/>
    </row>
    <row r="708" spans="3:66" ht="14.25" hidden="1" customHeight="1">
      <c r="C708" s="1"/>
      <c r="D708" s="1"/>
      <c r="E708" s="1"/>
      <c r="F708" s="1"/>
      <c r="G708" s="1"/>
      <c r="H708" s="1"/>
      <c r="I708" s="1"/>
      <c r="J708" s="1"/>
      <c r="K708" s="1"/>
      <c r="L708" s="1"/>
      <c r="M708" s="1"/>
      <c r="N708" s="1"/>
      <c r="O708" s="1"/>
      <c r="P708" s="1"/>
      <c r="Q708" s="1"/>
      <c r="R708" s="3"/>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5"/>
      <c r="BF708" s="1"/>
      <c r="BG708" s="1"/>
      <c r="BH708" s="1"/>
      <c r="BI708" s="1"/>
      <c r="BJ708" s="1"/>
      <c r="BK708" s="1"/>
      <c r="BL708" s="1"/>
      <c r="BM708" s="1"/>
      <c r="BN708" s="1"/>
    </row>
    <row r="709" spans="3:66" ht="14.25" hidden="1" customHeight="1">
      <c r="C709" s="1"/>
      <c r="D709" s="1"/>
      <c r="E709" s="1"/>
      <c r="F709" s="1"/>
      <c r="G709" s="1"/>
      <c r="H709" s="1"/>
      <c r="I709" s="1"/>
      <c r="J709" s="1"/>
      <c r="K709" s="1"/>
      <c r="L709" s="1"/>
      <c r="M709" s="1"/>
      <c r="N709" s="1"/>
      <c r="O709" s="1"/>
      <c r="P709" s="1"/>
      <c r="Q709" s="1"/>
      <c r="R709" s="3"/>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5"/>
      <c r="BF709" s="1"/>
      <c r="BG709" s="1"/>
      <c r="BH709" s="1"/>
      <c r="BI709" s="1"/>
      <c r="BJ709" s="1"/>
      <c r="BK709" s="1"/>
      <c r="BL709" s="1"/>
      <c r="BM709" s="1"/>
      <c r="BN709" s="1"/>
    </row>
    <row r="710" spans="3:66" ht="14.25" hidden="1" customHeight="1">
      <c r="C710" s="1"/>
      <c r="D710" s="1"/>
      <c r="E710" s="1"/>
      <c r="F710" s="1"/>
      <c r="G710" s="1"/>
      <c r="H710" s="1"/>
      <c r="I710" s="1"/>
      <c r="J710" s="1"/>
      <c r="K710" s="1"/>
      <c r="L710" s="1"/>
      <c r="M710" s="1"/>
      <c r="N710" s="1"/>
      <c r="O710" s="1"/>
      <c r="P710" s="1"/>
      <c r="Q710" s="1"/>
      <c r="R710" s="3"/>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5"/>
      <c r="BF710" s="1"/>
      <c r="BG710" s="1"/>
      <c r="BH710" s="1"/>
      <c r="BI710" s="1"/>
      <c r="BJ710" s="1"/>
      <c r="BK710" s="1"/>
      <c r="BL710" s="1"/>
      <c r="BM710" s="1"/>
      <c r="BN710" s="1"/>
    </row>
    <row r="711" spans="3:66" ht="14.25" hidden="1" customHeight="1">
      <c r="C711" s="1"/>
      <c r="D711" s="1"/>
      <c r="E711" s="1"/>
      <c r="F711" s="1"/>
      <c r="G711" s="1"/>
      <c r="H711" s="1"/>
      <c r="I711" s="1"/>
      <c r="J711" s="1"/>
      <c r="K711" s="1"/>
      <c r="L711" s="1"/>
      <c r="M711" s="1"/>
      <c r="N711" s="1"/>
      <c r="O711" s="1"/>
      <c r="P711" s="1"/>
      <c r="Q711" s="1"/>
      <c r="R711" s="3"/>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5"/>
      <c r="BF711" s="1"/>
      <c r="BG711" s="1"/>
      <c r="BH711" s="1"/>
      <c r="BI711" s="1"/>
      <c r="BJ711" s="1"/>
      <c r="BK711" s="1"/>
      <c r="BL711" s="1"/>
      <c r="BM711" s="1"/>
      <c r="BN711" s="1"/>
    </row>
    <row r="712" spans="3:66" ht="14.25" hidden="1" customHeight="1">
      <c r="C712" s="1"/>
      <c r="D712" s="1"/>
      <c r="E712" s="1"/>
      <c r="F712" s="1"/>
      <c r="G712" s="1"/>
      <c r="H712" s="1"/>
      <c r="I712" s="1"/>
      <c r="J712" s="1"/>
      <c r="K712" s="1"/>
      <c r="L712" s="1"/>
      <c r="M712" s="1"/>
      <c r="N712" s="1"/>
      <c r="O712" s="1"/>
      <c r="P712" s="1"/>
      <c r="Q712" s="1"/>
      <c r="R712" s="3"/>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5"/>
      <c r="BF712" s="1"/>
      <c r="BG712" s="1"/>
      <c r="BH712" s="1"/>
      <c r="BI712" s="1"/>
      <c r="BJ712" s="1"/>
      <c r="BK712" s="1"/>
      <c r="BL712" s="1"/>
      <c r="BM712" s="1"/>
      <c r="BN712" s="1"/>
    </row>
    <row r="713" spans="3:66" ht="14.25" hidden="1" customHeight="1">
      <c r="C713" s="1"/>
      <c r="D713" s="1"/>
      <c r="E713" s="1"/>
      <c r="F713" s="1"/>
      <c r="G713" s="1"/>
      <c r="H713" s="1"/>
      <c r="I713" s="1"/>
      <c r="J713" s="1"/>
      <c r="K713" s="1"/>
      <c r="L713" s="1"/>
      <c r="M713" s="1"/>
      <c r="N713" s="1"/>
      <c r="O713" s="1"/>
      <c r="P713" s="1"/>
      <c r="Q713" s="1"/>
      <c r="R713" s="3"/>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5"/>
      <c r="BF713" s="1"/>
      <c r="BG713" s="1"/>
      <c r="BH713" s="1"/>
      <c r="BI713" s="1"/>
      <c r="BJ713" s="1"/>
      <c r="BK713" s="1"/>
      <c r="BL713" s="1"/>
      <c r="BM713" s="1"/>
      <c r="BN713" s="1"/>
    </row>
    <row r="714" spans="3:66" ht="14.25" hidden="1" customHeight="1">
      <c r="C714" s="1"/>
      <c r="D714" s="1"/>
      <c r="E714" s="1"/>
      <c r="F714" s="1"/>
      <c r="G714" s="1"/>
      <c r="H714" s="1"/>
      <c r="I714" s="1"/>
      <c r="J714" s="1"/>
      <c r="K714" s="1"/>
      <c r="L714" s="1"/>
      <c r="M714" s="1"/>
      <c r="N714" s="1"/>
      <c r="O714" s="1"/>
      <c r="P714" s="1"/>
      <c r="Q714" s="1"/>
      <c r="R714" s="3"/>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5"/>
      <c r="BF714" s="1"/>
      <c r="BG714" s="1"/>
      <c r="BH714" s="1"/>
      <c r="BI714" s="1"/>
      <c r="BJ714" s="1"/>
      <c r="BK714" s="1"/>
      <c r="BL714" s="1"/>
      <c r="BM714" s="1"/>
      <c r="BN714" s="1"/>
    </row>
    <row r="715" spans="3:66" ht="14.25" hidden="1" customHeight="1">
      <c r="C715" s="1"/>
      <c r="D715" s="1"/>
      <c r="E715" s="1"/>
      <c r="F715" s="1"/>
      <c r="G715" s="1"/>
      <c r="H715" s="1"/>
      <c r="I715" s="1"/>
      <c r="J715" s="1"/>
      <c r="K715" s="1"/>
      <c r="L715" s="1"/>
      <c r="M715" s="1"/>
      <c r="N715" s="1"/>
      <c r="O715" s="1"/>
      <c r="P715" s="1"/>
      <c r="Q715" s="1"/>
      <c r="R715" s="3"/>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5"/>
      <c r="BF715" s="1"/>
      <c r="BG715" s="1"/>
      <c r="BH715" s="1"/>
      <c r="BI715" s="1"/>
      <c r="BJ715" s="1"/>
      <c r="BK715" s="1"/>
      <c r="BL715" s="1"/>
      <c r="BM715" s="1"/>
      <c r="BN715" s="1"/>
    </row>
    <row r="716" spans="3:66" ht="14.25" hidden="1" customHeight="1">
      <c r="C716" s="1"/>
      <c r="D716" s="1"/>
      <c r="E716" s="1"/>
      <c r="F716" s="1"/>
      <c r="G716" s="1"/>
      <c r="H716" s="1"/>
      <c r="I716" s="1"/>
      <c r="J716" s="1"/>
      <c r="K716" s="1"/>
      <c r="L716" s="1"/>
      <c r="M716" s="1"/>
      <c r="N716" s="1"/>
      <c r="O716" s="1"/>
      <c r="P716" s="1"/>
      <c r="Q716" s="1"/>
      <c r="R716" s="3"/>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5"/>
      <c r="BF716" s="1"/>
      <c r="BG716" s="1"/>
      <c r="BH716" s="1"/>
      <c r="BI716" s="1"/>
      <c r="BJ716" s="1"/>
      <c r="BK716" s="1"/>
      <c r="BL716" s="1"/>
      <c r="BM716" s="1"/>
      <c r="BN716" s="1"/>
    </row>
    <row r="717" spans="3:66" ht="14.25" hidden="1" customHeight="1">
      <c r="C717" s="1"/>
      <c r="D717" s="1"/>
      <c r="E717" s="1"/>
      <c r="F717" s="1"/>
      <c r="G717" s="1"/>
      <c r="H717" s="1"/>
      <c r="I717" s="1"/>
      <c r="J717" s="1"/>
      <c r="K717" s="1"/>
      <c r="L717" s="1"/>
      <c r="M717" s="1"/>
      <c r="N717" s="1"/>
      <c r="O717" s="1"/>
      <c r="P717" s="1"/>
      <c r="Q717" s="1"/>
      <c r="R717" s="3"/>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5"/>
      <c r="BF717" s="1"/>
      <c r="BG717" s="1"/>
      <c r="BH717" s="1"/>
      <c r="BI717" s="1"/>
      <c r="BJ717" s="1"/>
      <c r="BK717" s="1"/>
      <c r="BL717" s="1"/>
      <c r="BM717" s="1"/>
      <c r="BN717" s="1"/>
    </row>
    <row r="718" spans="3:66" ht="14.25" hidden="1" customHeight="1">
      <c r="C718" s="1"/>
      <c r="D718" s="1"/>
      <c r="E718" s="1"/>
      <c r="F718" s="1"/>
      <c r="G718" s="1"/>
      <c r="H718" s="1"/>
      <c r="I718" s="1"/>
      <c r="J718" s="1"/>
      <c r="K718" s="1"/>
      <c r="L718" s="1"/>
      <c r="M718" s="1"/>
      <c r="N718" s="1"/>
      <c r="O718" s="1"/>
      <c r="P718" s="1"/>
      <c r="Q718" s="1"/>
      <c r="R718" s="3"/>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5"/>
      <c r="BF718" s="1"/>
      <c r="BG718" s="1"/>
      <c r="BH718" s="1"/>
      <c r="BI718" s="1"/>
      <c r="BJ718" s="1"/>
      <c r="BK718" s="1"/>
      <c r="BL718" s="1"/>
      <c r="BM718" s="1"/>
      <c r="BN718" s="1"/>
    </row>
    <row r="719" spans="3:66" ht="14.25" hidden="1" customHeight="1">
      <c r="C719" s="1"/>
      <c r="D719" s="1"/>
      <c r="E719" s="1"/>
      <c r="F719" s="1"/>
      <c r="G719" s="1"/>
      <c r="H719" s="1"/>
      <c r="I719" s="1"/>
      <c r="J719" s="1"/>
      <c r="K719" s="1"/>
      <c r="L719" s="1"/>
      <c r="M719" s="1"/>
      <c r="N719" s="1"/>
      <c r="O719" s="1"/>
      <c r="P719" s="1"/>
      <c r="Q719" s="1"/>
      <c r="R719" s="3"/>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5"/>
      <c r="BF719" s="1"/>
      <c r="BG719" s="1"/>
      <c r="BH719" s="1"/>
      <c r="BI719" s="1"/>
      <c r="BJ719" s="1"/>
      <c r="BK719" s="1"/>
      <c r="BL719" s="1"/>
      <c r="BM719" s="1"/>
      <c r="BN719" s="1"/>
    </row>
    <row r="720" spans="3:66" ht="14.25" hidden="1" customHeight="1">
      <c r="C720" s="1"/>
      <c r="D720" s="1"/>
      <c r="E720" s="1"/>
      <c r="F720" s="1"/>
      <c r="G720" s="1"/>
      <c r="H720" s="1"/>
      <c r="I720" s="1"/>
      <c r="J720" s="1"/>
      <c r="K720" s="1"/>
      <c r="L720" s="1"/>
      <c r="M720" s="1"/>
      <c r="N720" s="1"/>
      <c r="O720" s="1"/>
      <c r="P720" s="1"/>
      <c r="Q720" s="1"/>
      <c r="R720" s="3"/>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5"/>
      <c r="BF720" s="1"/>
      <c r="BG720" s="1"/>
      <c r="BH720" s="1"/>
      <c r="BI720" s="1"/>
      <c r="BJ720" s="1"/>
      <c r="BK720" s="1"/>
      <c r="BL720" s="1"/>
      <c r="BM720" s="1"/>
      <c r="BN720" s="1"/>
    </row>
    <row r="721" spans="3:66" ht="14.25" hidden="1" customHeight="1">
      <c r="C721" s="1"/>
      <c r="D721" s="1"/>
      <c r="E721" s="1"/>
      <c r="F721" s="1"/>
      <c r="G721" s="1"/>
      <c r="H721" s="1"/>
      <c r="I721" s="1"/>
      <c r="J721" s="1"/>
      <c r="K721" s="1"/>
      <c r="L721" s="1"/>
      <c r="M721" s="1"/>
      <c r="N721" s="1"/>
      <c r="O721" s="1"/>
      <c r="P721" s="1"/>
      <c r="Q721" s="1"/>
      <c r="R721" s="3"/>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5"/>
      <c r="BF721" s="1"/>
      <c r="BG721" s="1"/>
      <c r="BH721" s="1"/>
      <c r="BI721" s="1"/>
      <c r="BJ721" s="1"/>
      <c r="BK721" s="1"/>
      <c r="BL721" s="1"/>
      <c r="BM721" s="1"/>
      <c r="BN721" s="1"/>
    </row>
    <row r="722" spans="3:66" ht="14.25" hidden="1" customHeight="1">
      <c r="C722" s="1"/>
      <c r="D722" s="1"/>
      <c r="E722" s="1"/>
      <c r="F722" s="1"/>
      <c r="G722" s="1"/>
      <c r="H722" s="1"/>
      <c r="I722" s="1"/>
      <c r="J722" s="1"/>
      <c r="K722" s="1"/>
      <c r="L722" s="1"/>
      <c r="M722" s="1"/>
      <c r="N722" s="1"/>
      <c r="O722" s="1"/>
      <c r="P722" s="1"/>
      <c r="Q722" s="1"/>
      <c r="R722" s="3"/>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5"/>
      <c r="BF722" s="1"/>
      <c r="BG722" s="1"/>
      <c r="BH722" s="1"/>
      <c r="BI722" s="1"/>
      <c r="BJ722" s="1"/>
      <c r="BK722" s="1"/>
      <c r="BL722" s="1"/>
      <c r="BM722" s="1"/>
      <c r="BN722" s="1"/>
    </row>
    <row r="723" spans="3:66" ht="14.25" hidden="1" customHeight="1">
      <c r="C723" s="1"/>
      <c r="D723" s="1"/>
      <c r="E723" s="1"/>
      <c r="F723" s="1"/>
      <c r="G723" s="1"/>
      <c r="H723" s="1"/>
      <c r="I723" s="1"/>
      <c r="J723" s="1"/>
      <c r="K723" s="1"/>
      <c r="L723" s="1"/>
      <c r="M723" s="1"/>
      <c r="N723" s="1"/>
      <c r="O723" s="1"/>
      <c r="P723" s="1"/>
      <c r="Q723" s="1"/>
      <c r="R723" s="3"/>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5"/>
      <c r="BF723" s="1"/>
      <c r="BG723" s="1"/>
      <c r="BH723" s="1"/>
      <c r="BI723" s="1"/>
      <c r="BJ723" s="1"/>
      <c r="BK723" s="1"/>
      <c r="BL723" s="1"/>
      <c r="BM723" s="1"/>
      <c r="BN723" s="1"/>
    </row>
    <row r="724" spans="3:66" ht="14.25" hidden="1" customHeight="1">
      <c r="C724" s="1"/>
      <c r="D724" s="1"/>
      <c r="E724" s="1"/>
      <c r="F724" s="1"/>
      <c r="G724" s="1"/>
      <c r="H724" s="1"/>
      <c r="I724" s="1"/>
      <c r="J724" s="1"/>
      <c r="K724" s="1"/>
      <c r="L724" s="1"/>
      <c r="M724" s="1"/>
      <c r="N724" s="1"/>
      <c r="O724" s="1"/>
      <c r="P724" s="1"/>
      <c r="Q724" s="1"/>
      <c r="R724" s="3"/>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5"/>
      <c r="BF724" s="1"/>
      <c r="BG724" s="1"/>
      <c r="BH724" s="1"/>
      <c r="BI724" s="1"/>
      <c r="BJ724" s="1"/>
      <c r="BK724" s="1"/>
      <c r="BL724" s="1"/>
      <c r="BM724" s="1"/>
      <c r="BN724" s="1"/>
    </row>
    <row r="725" spans="3:66" ht="14.25" hidden="1" customHeight="1">
      <c r="C725" s="1"/>
      <c r="D725" s="1"/>
      <c r="E725" s="1"/>
      <c r="F725" s="1"/>
      <c r="G725" s="1"/>
      <c r="H725" s="1"/>
      <c r="I725" s="1"/>
      <c r="J725" s="1"/>
      <c r="K725" s="1"/>
      <c r="L725" s="1"/>
      <c r="M725" s="1"/>
      <c r="N725" s="1"/>
      <c r="O725" s="1"/>
      <c r="P725" s="1"/>
      <c r="Q725" s="1"/>
      <c r="R725" s="3"/>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5"/>
      <c r="BF725" s="1"/>
      <c r="BG725" s="1"/>
      <c r="BH725" s="1"/>
      <c r="BI725" s="1"/>
      <c r="BJ725" s="1"/>
      <c r="BK725" s="1"/>
      <c r="BL725" s="1"/>
      <c r="BM725" s="1"/>
      <c r="BN725" s="1"/>
    </row>
    <row r="726" spans="3:66" ht="14.25" hidden="1" customHeight="1">
      <c r="C726" s="1"/>
      <c r="D726" s="1"/>
      <c r="E726" s="1"/>
      <c r="F726" s="1"/>
      <c r="G726" s="1"/>
      <c r="H726" s="1"/>
      <c r="I726" s="1"/>
      <c r="J726" s="1"/>
      <c r="K726" s="1"/>
      <c r="L726" s="1"/>
      <c r="M726" s="1"/>
      <c r="N726" s="1"/>
      <c r="O726" s="1"/>
      <c r="P726" s="1"/>
      <c r="Q726" s="1"/>
      <c r="R726" s="3"/>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5"/>
      <c r="BF726" s="1"/>
      <c r="BG726" s="1"/>
      <c r="BH726" s="1"/>
      <c r="BI726" s="1"/>
      <c r="BJ726" s="1"/>
      <c r="BK726" s="1"/>
      <c r="BL726" s="1"/>
      <c r="BM726" s="1"/>
      <c r="BN726" s="1"/>
    </row>
    <row r="727" spans="3:66" ht="14.25" hidden="1" customHeight="1">
      <c r="C727" s="1"/>
      <c r="D727" s="1"/>
      <c r="E727" s="1"/>
      <c r="F727" s="1"/>
      <c r="G727" s="1"/>
      <c r="H727" s="1"/>
      <c r="I727" s="1"/>
      <c r="J727" s="1"/>
      <c r="K727" s="1"/>
      <c r="L727" s="1"/>
      <c r="M727" s="1"/>
      <c r="N727" s="1"/>
      <c r="O727" s="1"/>
      <c r="P727" s="1"/>
      <c r="Q727" s="1"/>
      <c r="R727" s="3"/>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5"/>
      <c r="BF727" s="1"/>
      <c r="BG727" s="1"/>
      <c r="BH727" s="1"/>
      <c r="BI727" s="1"/>
      <c r="BJ727" s="1"/>
      <c r="BK727" s="1"/>
      <c r="BL727" s="1"/>
      <c r="BM727" s="1"/>
      <c r="BN727" s="1"/>
    </row>
    <row r="728" spans="3:66" ht="14.25" hidden="1" customHeight="1">
      <c r="C728" s="1"/>
      <c r="D728" s="1"/>
      <c r="E728" s="1"/>
      <c r="F728" s="1"/>
      <c r="G728" s="1"/>
      <c r="H728" s="1"/>
      <c r="I728" s="1"/>
      <c r="J728" s="1"/>
      <c r="K728" s="1"/>
      <c r="L728" s="1"/>
      <c r="M728" s="1"/>
      <c r="N728" s="1"/>
      <c r="O728" s="1"/>
      <c r="P728" s="1"/>
      <c r="Q728" s="1"/>
      <c r="R728" s="3"/>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5"/>
      <c r="BF728" s="1"/>
      <c r="BG728" s="1"/>
      <c r="BH728" s="1"/>
      <c r="BI728" s="1"/>
      <c r="BJ728" s="1"/>
      <c r="BK728" s="1"/>
      <c r="BL728" s="1"/>
      <c r="BM728" s="1"/>
      <c r="BN728" s="1"/>
    </row>
    <row r="729" spans="3:66" ht="14.25" hidden="1" customHeight="1">
      <c r="C729" s="1"/>
      <c r="D729" s="1"/>
      <c r="E729" s="1"/>
      <c r="F729" s="1"/>
      <c r="G729" s="1"/>
      <c r="H729" s="1"/>
      <c r="I729" s="1"/>
      <c r="J729" s="1"/>
      <c r="K729" s="1"/>
      <c r="L729" s="1"/>
      <c r="M729" s="1"/>
      <c r="N729" s="1"/>
      <c r="O729" s="1"/>
      <c r="P729" s="1"/>
      <c r="Q729" s="1"/>
      <c r="R729" s="3"/>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5"/>
      <c r="BF729" s="1"/>
      <c r="BG729" s="1"/>
      <c r="BH729" s="1"/>
      <c r="BI729" s="1"/>
      <c r="BJ729" s="1"/>
      <c r="BK729" s="1"/>
      <c r="BL729" s="1"/>
      <c r="BM729" s="1"/>
      <c r="BN729" s="1"/>
    </row>
    <row r="730" spans="3:66" ht="14.25" hidden="1" customHeight="1">
      <c r="C730" s="1"/>
      <c r="D730" s="1"/>
      <c r="E730" s="1"/>
      <c r="F730" s="1"/>
      <c r="G730" s="1"/>
      <c r="H730" s="1"/>
      <c r="I730" s="1"/>
      <c r="J730" s="1"/>
      <c r="K730" s="1"/>
      <c r="L730" s="1"/>
      <c r="M730" s="1"/>
      <c r="N730" s="1"/>
      <c r="O730" s="1"/>
      <c r="P730" s="1"/>
      <c r="Q730" s="1"/>
      <c r="R730" s="3"/>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5"/>
      <c r="BF730" s="1"/>
      <c r="BG730" s="1"/>
      <c r="BH730" s="1"/>
      <c r="BI730" s="1"/>
      <c r="BJ730" s="1"/>
      <c r="BK730" s="1"/>
      <c r="BL730" s="1"/>
      <c r="BM730" s="1"/>
      <c r="BN730" s="1"/>
    </row>
    <row r="731" spans="3:66" ht="14.25" hidden="1" customHeight="1">
      <c r="C731" s="1"/>
      <c r="D731" s="1"/>
      <c r="E731" s="1"/>
      <c r="F731" s="1"/>
      <c r="G731" s="1"/>
      <c r="H731" s="1"/>
      <c r="I731" s="1"/>
      <c r="J731" s="1"/>
      <c r="K731" s="1"/>
      <c r="L731" s="1"/>
      <c r="M731" s="1"/>
      <c r="N731" s="1"/>
      <c r="O731" s="1"/>
      <c r="P731" s="1"/>
      <c r="Q731" s="1"/>
      <c r="R731" s="3"/>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5"/>
      <c r="BF731" s="1"/>
      <c r="BG731" s="1"/>
      <c r="BH731" s="1"/>
      <c r="BI731" s="1"/>
      <c r="BJ731" s="1"/>
      <c r="BK731" s="1"/>
      <c r="BL731" s="1"/>
      <c r="BM731" s="1"/>
      <c r="BN731" s="1"/>
    </row>
    <row r="732" spans="3:66" ht="14.25" hidden="1" customHeight="1">
      <c r="C732" s="1"/>
      <c r="D732" s="1"/>
      <c r="E732" s="1"/>
      <c r="F732" s="1"/>
      <c r="G732" s="1"/>
      <c r="H732" s="1"/>
      <c r="I732" s="1"/>
      <c r="J732" s="1"/>
      <c r="K732" s="1"/>
      <c r="L732" s="1"/>
      <c r="M732" s="1"/>
      <c r="N732" s="1"/>
      <c r="O732" s="1"/>
      <c r="P732" s="1"/>
      <c r="Q732" s="1"/>
      <c r="R732" s="3"/>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5"/>
      <c r="BF732" s="1"/>
      <c r="BG732" s="1"/>
      <c r="BH732" s="1"/>
      <c r="BI732" s="1"/>
      <c r="BJ732" s="1"/>
      <c r="BK732" s="1"/>
      <c r="BL732" s="1"/>
      <c r="BM732" s="1"/>
      <c r="BN732" s="1"/>
    </row>
    <row r="733" spans="3:66" ht="14.25" hidden="1" customHeight="1">
      <c r="C733" s="1"/>
      <c r="D733" s="1"/>
      <c r="E733" s="1"/>
      <c r="F733" s="1"/>
      <c r="G733" s="1"/>
      <c r="H733" s="1"/>
      <c r="I733" s="1"/>
      <c r="J733" s="1"/>
      <c r="K733" s="1"/>
      <c r="L733" s="1"/>
      <c r="M733" s="1"/>
      <c r="N733" s="1"/>
      <c r="O733" s="1"/>
      <c r="P733" s="1"/>
      <c r="Q733" s="1"/>
      <c r="R733" s="3"/>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5"/>
      <c r="BF733" s="1"/>
      <c r="BG733" s="1"/>
      <c r="BH733" s="1"/>
      <c r="BI733" s="1"/>
      <c r="BJ733" s="1"/>
      <c r="BK733" s="1"/>
      <c r="BL733" s="1"/>
      <c r="BM733" s="1"/>
      <c r="BN733" s="1"/>
    </row>
    <row r="734" spans="3:66" ht="14.25" hidden="1" customHeight="1">
      <c r="C734" s="1"/>
      <c r="D734" s="1"/>
      <c r="E734" s="1"/>
      <c r="F734" s="1"/>
      <c r="G734" s="1"/>
      <c r="H734" s="1"/>
      <c r="I734" s="1"/>
      <c r="J734" s="1"/>
      <c r="K734" s="1"/>
      <c r="L734" s="1"/>
      <c r="M734" s="1"/>
      <c r="N734" s="1"/>
      <c r="O734" s="1"/>
      <c r="P734" s="1"/>
      <c r="Q734" s="1"/>
      <c r="R734" s="3"/>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5"/>
      <c r="BF734" s="1"/>
      <c r="BG734" s="1"/>
      <c r="BH734" s="1"/>
      <c r="BI734" s="1"/>
      <c r="BJ734" s="1"/>
      <c r="BK734" s="1"/>
      <c r="BL734" s="1"/>
      <c r="BM734" s="1"/>
      <c r="BN734" s="1"/>
    </row>
    <row r="735" spans="3:66" ht="14.25" hidden="1" customHeight="1">
      <c r="C735" s="1"/>
      <c r="D735" s="1"/>
      <c r="E735" s="1"/>
      <c r="F735" s="1"/>
      <c r="G735" s="1"/>
      <c r="H735" s="1"/>
      <c r="I735" s="1"/>
      <c r="J735" s="1"/>
      <c r="K735" s="1"/>
      <c r="L735" s="1"/>
      <c r="M735" s="1"/>
      <c r="N735" s="1"/>
      <c r="O735" s="1"/>
      <c r="P735" s="1"/>
      <c r="Q735" s="1"/>
      <c r="R735" s="3"/>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5"/>
      <c r="BF735" s="1"/>
      <c r="BG735" s="1"/>
      <c r="BH735" s="1"/>
      <c r="BI735" s="1"/>
      <c r="BJ735" s="1"/>
      <c r="BK735" s="1"/>
      <c r="BL735" s="1"/>
      <c r="BM735" s="1"/>
      <c r="BN735" s="1"/>
    </row>
    <row r="736" spans="3:66" ht="14.25" hidden="1" customHeight="1">
      <c r="C736" s="1"/>
      <c r="D736" s="1"/>
      <c r="E736" s="1"/>
      <c r="F736" s="1"/>
      <c r="G736" s="1"/>
      <c r="H736" s="1"/>
      <c r="I736" s="1"/>
      <c r="J736" s="1"/>
      <c r="K736" s="1"/>
      <c r="L736" s="1"/>
      <c r="M736" s="1"/>
      <c r="N736" s="1"/>
      <c r="O736" s="1"/>
      <c r="P736" s="1"/>
      <c r="Q736" s="1"/>
      <c r="R736" s="3"/>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5"/>
      <c r="BF736" s="1"/>
      <c r="BG736" s="1"/>
      <c r="BH736" s="1"/>
      <c r="BI736" s="1"/>
      <c r="BJ736" s="1"/>
      <c r="BK736" s="1"/>
      <c r="BL736" s="1"/>
      <c r="BM736" s="1"/>
      <c r="BN736" s="1"/>
    </row>
    <row r="737" spans="3:66" ht="14.25" hidden="1" customHeight="1">
      <c r="C737" s="1"/>
      <c r="D737" s="1"/>
      <c r="E737" s="1"/>
      <c r="F737" s="1"/>
      <c r="G737" s="1"/>
      <c r="H737" s="1"/>
      <c r="I737" s="1"/>
      <c r="J737" s="1"/>
      <c r="K737" s="1"/>
      <c r="L737" s="1"/>
      <c r="M737" s="1"/>
      <c r="N737" s="1"/>
      <c r="O737" s="1"/>
      <c r="P737" s="1"/>
      <c r="Q737" s="1"/>
      <c r="R737" s="3"/>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5"/>
      <c r="BF737" s="1"/>
      <c r="BG737" s="1"/>
      <c r="BH737" s="1"/>
      <c r="BI737" s="1"/>
      <c r="BJ737" s="1"/>
      <c r="BK737" s="1"/>
      <c r="BL737" s="1"/>
      <c r="BM737" s="1"/>
      <c r="BN737" s="1"/>
    </row>
    <row r="738" spans="3:66" ht="14.25" hidden="1" customHeight="1">
      <c r="C738" s="1"/>
      <c r="D738" s="1"/>
      <c r="E738" s="1"/>
      <c r="F738" s="1"/>
      <c r="G738" s="1"/>
      <c r="H738" s="1"/>
      <c r="I738" s="1"/>
      <c r="J738" s="1"/>
      <c r="K738" s="1"/>
      <c r="L738" s="1"/>
      <c r="M738" s="1"/>
      <c r="N738" s="1"/>
      <c r="O738" s="1"/>
      <c r="P738" s="1"/>
      <c r="Q738" s="1"/>
      <c r="R738" s="3"/>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5"/>
      <c r="BF738" s="1"/>
      <c r="BG738" s="1"/>
      <c r="BH738" s="1"/>
      <c r="BI738" s="1"/>
      <c r="BJ738" s="1"/>
      <c r="BK738" s="1"/>
      <c r="BL738" s="1"/>
      <c r="BM738" s="1"/>
      <c r="BN738" s="1"/>
    </row>
    <row r="739" spans="3:66" ht="14.25" hidden="1" customHeight="1">
      <c r="C739" s="1"/>
      <c r="D739" s="1"/>
      <c r="E739" s="1"/>
      <c r="F739" s="1"/>
      <c r="G739" s="1"/>
      <c r="H739" s="1"/>
      <c r="I739" s="1"/>
      <c r="J739" s="1"/>
      <c r="K739" s="1"/>
      <c r="L739" s="1"/>
      <c r="M739" s="1"/>
      <c r="N739" s="1"/>
      <c r="O739" s="1"/>
      <c r="P739" s="1"/>
      <c r="Q739" s="1"/>
      <c r="R739" s="3"/>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5"/>
      <c r="BF739" s="1"/>
      <c r="BG739" s="1"/>
      <c r="BH739" s="1"/>
      <c r="BI739" s="1"/>
      <c r="BJ739" s="1"/>
      <c r="BK739" s="1"/>
      <c r="BL739" s="1"/>
      <c r="BM739" s="1"/>
      <c r="BN739" s="1"/>
    </row>
    <row r="740" spans="3:66" ht="14.25" hidden="1" customHeight="1">
      <c r="C740" s="1"/>
      <c r="D740" s="1"/>
      <c r="E740" s="1"/>
      <c r="F740" s="1"/>
      <c r="G740" s="1"/>
      <c r="H740" s="1"/>
      <c r="I740" s="1"/>
      <c r="J740" s="1"/>
      <c r="K740" s="1"/>
      <c r="L740" s="1"/>
      <c r="M740" s="1"/>
      <c r="N740" s="1"/>
      <c r="O740" s="1"/>
      <c r="P740" s="1"/>
      <c r="Q740" s="1"/>
      <c r="R740" s="3"/>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5"/>
      <c r="BF740" s="1"/>
      <c r="BG740" s="1"/>
      <c r="BH740" s="1"/>
      <c r="BI740" s="1"/>
      <c r="BJ740" s="1"/>
      <c r="BK740" s="1"/>
      <c r="BL740" s="1"/>
      <c r="BM740" s="1"/>
      <c r="BN740" s="1"/>
    </row>
    <row r="741" spans="3:66" ht="14.25" hidden="1" customHeight="1">
      <c r="C741" s="1"/>
      <c r="D741" s="1"/>
      <c r="E741" s="1"/>
      <c r="F741" s="1"/>
      <c r="G741" s="1"/>
      <c r="H741" s="1"/>
      <c r="I741" s="1"/>
      <c r="J741" s="1"/>
      <c r="K741" s="1"/>
      <c r="L741" s="1"/>
      <c r="M741" s="1"/>
      <c r="N741" s="1"/>
      <c r="O741" s="1"/>
      <c r="P741" s="1"/>
      <c r="Q741" s="1"/>
      <c r="R741" s="3"/>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5"/>
      <c r="BF741" s="1"/>
      <c r="BG741" s="1"/>
      <c r="BH741" s="1"/>
      <c r="BI741" s="1"/>
      <c r="BJ741" s="1"/>
      <c r="BK741" s="1"/>
      <c r="BL741" s="1"/>
      <c r="BM741" s="1"/>
      <c r="BN741" s="1"/>
    </row>
    <row r="742" spans="3:66" ht="14.25" hidden="1" customHeight="1">
      <c r="C742" s="1"/>
      <c r="D742" s="1"/>
      <c r="E742" s="1"/>
      <c r="F742" s="1"/>
      <c r="G742" s="1"/>
      <c r="H742" s="1"/>
      <c r="I742" s="1"/>
      <c r="J742" s="1"/>
      <c r="K742" s="1"/>
      <c r="L742" s="1"/>
      <c r="M742" s="1"/>
      <c r="N742" s="1"/>
      <c r="O742" s="1"/>
      <c r="P742" s="1"/>
      <c r="Q742" s="1"/>
      <c r="R742" s="3"/>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5"/>
      <c r="BF742" s="1"/>
      <c r="BG742" s="1"/>
      <c r="BH742" s="1"/>
      <c r="BI742" s="1"/>
      <c r="BJ742" s="1"/>
      <c r="BK742" s="1"/>
      <c r="BL742" s="1"/>
      <c r="BM742" s="1"/>
      <c r="BN742" s="1"/>
    </row>
    <row r="743" spans="3:66" ht="14.25" hidden="1" customHeight="1">
      <c r="C743" s="1"/>
      <c r="D743" s="1"/>
      <c r="E743" s="1"/>
      <c r="F743" s="1"/>
      <c r="G743" s="1"/>
      <c r="H743" s="1"/>
      <c r="I743" s="1"/>
      <c r="J743" s="1"/>
      <c r="K743" s="1"/>
      <c r="L743" s="1"/>
      <c r="M743" s="1"/>
      <c r="N743" s="1"/>
      <c r="O743" s="1"/>
      <c r="P743" s="1"/>
      <c r="Q743" s="1"/>
      <c r="R743" s="3"/>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5"/>
      <c r="BF743" s="1"/>
      <c r="BG743" s="1"/>
      <c r="BH743" s="1"/>
      <c r="BI743" s="1"/>
      <c r="BJ743" s="1"/>
      <c r="BK743" s="1"/>
      <c r="BL743" s="1"/>
      <c r="BM743" s="1"/>
      <c r="BN743" s="1"/>
    </row>
    <row r="744" spans="3:66" ht="14.25" hidden="1" customHeight="1">
      <c r="C744" s="1"/>
      <c r="D744" s="1"/>
      <c r="E744" s="1"/>
      <c r="F744" s="1"/>
      <c r="G744" s="1"/>
      <c r="H744" s="1"/>
      <c r="I744" s="1"/>
      <c r="J744" s="1"/>
      <c r="K744" s="1"/>
      <c r="L744" s="1"/>
      <c r="M744" s="1"/>
      <c r="N744" s="1"/>
      <c r="O744" s="1"/>
      <c r="P744" s="1"/>
      <c r="Q744" s="1"/>
      <c r="R744" s="3"/>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5"/>
      <c r="BF744" s="1"/>
      <c r="BG744" s="1"/>
      <c r="BH744" s="1"/>
      <c r="BI744" s="1"/>
      <c r="BJ744" s="1"/>
      <c r="BK744" s="1"/>
      <c r="BL744" s="1"/>
      <c r="BM744" s="1"/>
      <c r="BN744" s="1"/>
    </row>
    <row r="745" spans="3:66" ht="14.25" hidden="1" customHeight="1">
      <c r="C745" s="1"/>
      <c r="D745" s="1"/>
      <c r="E745" s="1"/>
      <c r="F745" s="1"/>
      <c r="G745" s="1"/>
      <c r="H745" s="1"/>
      <c r="I745" s="1"/>
      <c r="J745" s="1"/>
      <c r="K745" s="1"/>
      <c r="L745" s="1"/>
      <c r="M745" s="1"/>
      <c r="N745" s="1"/>
      <c r="O745" s="1"/>
      <c r="P745" s="1"/>
      <c r="Q745" s="1"/>
      <c r="R745" s="3"/>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5"/>
      <c r="BF745" s="1"/>
      <c r="BG745" s="1"/>
      <c r="BH745" s="1"/>
      <c r="BI745" s="1"/>
      <c r="BJ745" s="1"/>
      <c r="BK745" s="1"/>
      <c r="BL745" s="1"/>
      <c r="BM745" s="1"/>
      <c r="BN745" s="1"/>
    </row>
    <row r="746" spans="3:66" ht="14.25" hidden="1" customHeight="1">
      <c r="C746" s="1"/>
      <c r="D746" s="1"/>
      <c r="E746" s="1"/>
      <c r="F746" s="1"/>
      <c r="G746" s="1"/>
      <c r="H746" s="1"/>
      <c r="I746" s="1"/>
      <c r="J746" s="1"/>
      <c r="K746" s="1"/>
      <c r="L746" s="1"/>
      <c r="M746" s="1"/>
      <c r="N746" s="1"/>
      <c r="O746" s="1"/>
      <c r="P746" s="1"/>
      <c r="Q746" s="1"/>
      <c r="R746" s="3"/>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5"/>
      <c r="BF746" s="1"/>
      <c r="BG746" s="1"/>
      <c r="BH746" s="1"/>
      <c r="BI746" s="1"/>
      <c r="BJ746" s="1"/>
      <c r="BK746" s="1"/>
      <c r="BL746" s="1"/>
      <c r="BM746" s="1"/>
      <c r="BN746" s="1"/>
    </row>
    <row r="747" spans="3:66" ht="14.25" hidden="1" customHeight="1">
      <c r="C747" s="1"/>
      <c r="D747" s="1"/>
      <c r="E747" s="1"/>
      <c r="F747" s="1"/>
      <c r="G747" s="1"/>
      <c r="H747" s="1"/>
      <c r="I747" s="1"/>
      <c r="J747" s="1"/>
      <c r="K747" s="1"/>
      <c r="L747" s="1"/>
      <c r="M747" s="1"/>
      <c r="N747" s="1"/>
      <c r="O747" s="1"/>
      <c r="P747" s="1"/>
      <c r="Q747" s="1"/>
      <c r="R747" s="3"/>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5"/>
      <c r="BF747" s="1"/>
      <c r="BG747" s="1"/>
      <c r="BH747" s="1"/>
      <c r="BI747" s="1"/>
      <c r="BJ747" s="1"/>
      <c r="BK747" s="1"/>
      <c r="BL747" s="1"/>
      <c r="BM747" s="1"/>
      <c r="BN747" s="1"/>
    </row>
    <row r="748" spans="3:66" ht="14.25" hidden="1" customHeight="1">
      <c r="C748" s="1"/>
      <c r="D748" s="1"/>
      <c r="E748" s="1"/>
      <c r="F748" s="1"/>
      <c r="G748" s="1"/>
      <c r="H748" s="1"/>
      <c r="I748" s="1"/>
      <c r="J748" s="1"/>
      <c r="K748" s="1"/>
      <c r="L748" s="1"/>
      <c r="M748" s="1"/>
      <c r="N748" s="1"/>
      <c r="O748" s="1"/>
      <c r="P748" s="1"/>
      <c r="Q748" s="1"/>
      <c r="R748" s="3"/>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5"/>
      <c r="BF748" s="1"/>
      <c r="BG748" s="1"/>
      <c r="BH748" s="1"/>
      <c r="BI748" s="1"/>
      <c r="BJ748" s="1"/>
      <c r="BK748" s="1"/>
      <c r="BL748" s="1"/>
      <c r="BM748" s="1"/>
      <c r="BN748" s="1"/>
    </row>
    <row r="749" spans="3:66" ht="14.25" hidden="1" customHeight="1">
      <c r="C749" s="1"/>
      <c r="D749" s="1"/>
      <c r="E749" s="1"/>
      <c r="F749" s="1"/>
      <c r="G749" s="1"/>
      <c r="H749" s="1"/>
      <c r="I749" s="1"/>
      <c r="J749" s="1"/>
      <c r="K749" s="1"/>
      <c r="L749" s="1"/>
      <c r="M749" s="1"/>
      <c r="N749" s="1"/>
      <c r="O749" s="1"/>
      <c r="P749" s="1"/>
      <c r="Q749" s="1"/>
      <c r="R749" s="3"/>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5"/>
      <c r="BF749" s="1"/>
      <c r="BG749" s="1"/>
      <c r="BH749" s="1"/>
      <c r="BI749" s="1"/>
      <c r="BJ749" s="1"/>
      <c r="BK749" s="1"/>
      <c r="BL749" s="1"/>
      <c r="BM749" s="1"/>
      <c r="BN749" s="1"/>
    </row>
    <row r="750" spans="3:66" ht="14.25" hidden="1" customHeight="1">
      <c r="C750" s="1"/>
      <c r="D750" s="1"/>
      <c r="E750" s="1"/>
      <c r="F750" s="1"/>
      <c r="G750" s="1"/>
      <c r="H750" s="1"/>
      <c r="I750" s="1"/>
      <c r="J750" s="1"/>
      <c r="K750" s="1"/>
      <c r="L750" s="1"/>
      <c r="M750" s="1"/>
      <c r="N750" s="1"/>
      <c r="O750" s="1"/>
      <c r="P750" s="1"/>
      <c r="Q750" s="1"/>
      <c r="R750" s="3"/>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5"/>
      <c r="BF750" s="1"/>
      <c r="BG750" s="1"/>
      <c r="BH750" s="1"/>
      <c r="BI750" s="1"/>
      <c r="BJ750" s="1"/>
      <c r="BK750" s="1"/>
      <c r="BL750" s="1"/>
      <c r="BM750" s="1"/>
      <c r="BN750" s="1"/>
    </row>
    <row r="751" spans="3:66" ht="14.25" hidden="1" customHeight="1">
      <c r="C751" s="1"/>
      <c r="D751" s="1"/>
      <c r="E751" s="1"/>
      <c r="F751" s="1"/>
      <c r="G751" s="1"/>
      <c r="H751" s="1"/>
      <c r="I751" s="1"/>
      <c r="J751" s="1"/>
      <c r="K751" s="1"/>
      <c r="L751" s="1"/>
      <c r="M751" s="1"/>
      <c r="N751" s="1"/>
      <c r="O751" s="1"/>
      <c r="P751" s="1"/>
      <c r="Q751" s="1"/>
      <c r="R751" s="3"/>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5"/>
      <c r="BF751" s="1"/>
      <c r="BG751" s="1"/>
      <c r="BH751" s="1"/>
      <c r="BI751" s="1"/>
      <c r="BJ751" s="1"/>
      <c r="BK751" s="1"/>
      <c r="BL751" s="1"/>
      <c r="BM751" s="1"/>
      <c r="BN751" s="1"/>
    </row>
    <row r="752" spans="3:66" ht="14.25" hidden="1" customHeight="1">
      <c r="C752" s="1"/>
      <c r="D752" s="1"/>
      <c r="E752" s="1"/>
      <c r="F752" s="1"/>
      <c r="G752" s="1"/>
      <c r="H752" s="1"/>
      <c r="I752" s="1"/>
      <c r="J752" s="1"/>
      <c r="K752" s="1"/>
      <c r="L752" s="1"/>
      <c r="M752" s="1"/>
      <c r="N752" s="1"/>
      <c r="O752" s="1"/>
      <c r="P752" s="1"/>
      <c r="Q752" s="1"/>
      <c r="R752" s="3"/>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5"/>
      <c r="BF752" s="1"/>
      <c r="BG752" s="1"/>
      <c r="BH752" s="1"/>
      <c r="BI752" s="1"/>
      <c r="BJ752" s="1"/>
      <c r="BK752" s="1"/>
      <c r="BL752" s="1"/>
      <c r="BM752" s="1"/>
      <c r="BN752" s="1"/>
    </row>
    <row r="753" spans="3:66" ht="14.25" hidden="1" customHeight="1">
      <c r="C753" s="1"/>
      <c r="D753" s="1"/>
      <c r="E753" s="1"/>
      <c r="F753" s="1"/>
      <c r="G753" s="1"/>
      <c r="H753" s="1"/>
      <c r="I753" s="1"/>
      <c r="J753" s="1"/>
      <c r="K753" s="1"/>
      <c r="L753" s="1"/>
      <c r="M753" s="1"/>
      <c r="N753" s="1"/>
      <c r="O753" s="1"/>
      <c r="P753" s="1"/>
      <c r="Q753" s="1"/>
      <c r="R753" s="3"/>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5"/>
      <c r="BF753" s="1"/>
      <c r="BG753" s="1"/>
      <c r="BH753" s="1"/>
      <c r="BI753" s="1"/>
      <c r="BJ753" s="1"/>
      <c r="BK753" s="1"/>
      <c r="BL753" s="1"/>
      <c r="BM753" s="1"/>
      <c r="BN753" s="1"/>
    </row>
    <row r="754" spans="3:66" ht="14.25" hidden="1" customHeight="1">
      <c r="C754" s="1"/>
      <c r="D754" s="1"/>
      <c r="E754" s="1"/>
      <c r="F754" s="1"/>
      <c r="G754" s="1"/>
      <c r="H754" s="1"/>
      <c r="I754" s="1"/>
      <c r="J754" s="1"/>
      <c r="K754" s="1"/>
      <c r="L754" s="1"/>
      <c r="M754" s="1"/>
      <c r="N754" s="1"/>
      <c r="O754" s="1"/>
      <c r="P754" s="1"/>
      <c r="Q754" s="1"/>
      <c r="R754" s="3"/>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5"/>
      <c r="BF754" s="1"/>
      <c r="BG754" s="1"/>
      <c r="BH754" s="1"/>
      <c r="BI754" s="1"/>
      <c r="BJ754" s="1"/>
      <c r="BK754" s="1"/>
      <c r="BL754" s="1"/>
      <c r="BM754" s="1"/>
      <c r="BN754" s="1"/>
    </row>
    <row r="755" spans="3:66" ht="14.25" hidden="1" customHeight="1">
      <c r="C755" s="1"/>
      <c r="D755" s="1"/>
      <c r="E755" s="1"/>
      <c r="F755" s="1"/>
      <c r="G755" s="1"/>
      <c r="H755" s="1"/>
      <c r="I755" s="1"/>
      <c r="J755" s="1"/>
      <c r="K755" s="1"/>
      <c r="L755" s="1"/>
      <c r="M755" s="1"/>
      <c r="N755" s="1"/>
      <c r="O755" s="1"/>
      <c r="P755" s="1"/>
      <c r="Q755" s="1"/>
      <c r="R755" s="3"/>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5"/>
      <c r="BF755" s="1"/>
      <c r="BG755" s="1"/>
      <c r="BH755" s="1"/>
      <c r="BI755" s="1"/>
      <c r="BJ755" s="1"/>
      <c r="BK755" s="1"/>
      <c r="BL755" s="1"/>
      <c r="BM755" s="1"/>
      <c r="BN755" s="1"/>
    </row>
    <row r="756" spans="3:66" ht="14.25" hidden="1" customHeight="1">
      <c r="C756" s="1"/>
      <c r="D756" s="1"/>
      <c r="E756" s="1"/>
      <c r="F756" s="1"/>
      <c r="G756" s="1"/>
      <c r="H756" s="1"/>
      <c r="I756" s="1"/>
      <c r="J756" s="1"/>
      <c r="K756" s="1"/>
      <c r="L756" s="1"/>
      <c r="M756" s="1"/>
      <c r="N756" s="1"/>
      <c r="O756" s="1"/>
      <c r="P756" s="1"/>
      <c r="Q756" s="1"/>
      <c r="R756" s="3"/>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5"/>
      <c r="BF756" s="1"/>
      <c r="BG756" s="1"/>
      <c r="BH756" s="1"/>
      <c r="BI756" s="1"/>
      <c r="BJ756" s="1"/>
      <c r="BK756" s="1"/>
      <c r="BL756" s="1"/>
      <c r="BM756" s="1"/>
      <c r="BN756" s="1"/>
    </row>
    <row r="757" spans="3:66" ht="14.25" hidden="1" customHeight="1">
      <c r="C757" s="1"/>
      <c r="D757" s="1"/>
      <c r="E757" s="1"/>
      <c r="F757" s="1"/>
      <c r="G757" s="1"/>
      <c r="H757" s="1"/>
      <c r="I757" s="1"/>
      <c r="J757" s="1"/>
      <c r="K757" s="1"/>
      <c r="L757" s="1"/>
      <c r="M757" s="1"/>
      <c r="N757" s="1"/>
      <c r="O757" s="1"/>
      <c r="P757" s="1"/>
      <c r="Q757" s="1"/>
      <c r="R757" s="3"/>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5"/>
      <c r="BF757" s="1"/>
      <c r="BG757" s="1"/>
      <c r="BH757" s="1"/>
      <c r="BI757" s="1"/>
      <c r="BJ757" s="1"/>
      <c r="BK757" s="1"/>
      <c r="BL757" s="1"/>
      <c r="BM757" s="1"/>
      <c r="BN757" s="1"/>
    </row>
    <row r="758" spans="3:66" ht="14.25" hidden="1" customHeight="1">
      <c r="C758" s="1"/>
      <c r="D758" s="1"/>
      <c r="E758" s="1"/>
      <c r="F758" s="1"/>
      <c r="G758" s="1"/>
      <c r="H758" s="1"/>
      <c r="I758" s="1"/>
      <c r="J758" s="1"/>
      <c r="K758" s="1"/>
      <c r="L758" s="1"/>
      <c r="M758" s="1"/>
      <c r="N758" s="1"/>
      <c r="O758" s="1"/>
      <c r="P758" s="1"/>
      <c r="Q758" s="1"/>
      <c r="R758" s="3"/>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5"/>
      <c r="BF758" s="1"/>
      <c r="BG758" s="1"/>
      <c r="BH758" s="1"/>
      <c r="BI758" s="1"/>
      <c r="BJ758" s="1"/>
      <c r="BK758" s="1"/>
      <c r="BL758" s="1"/>
      <c r="BM758" s="1"/>
      <c r="BN758" s="1"/>
    </row>
    <row r="759" spans="3:66" ht="14.25" hidden="1" customHeight="1">
      <c r="C759" s="1"/>
      <c r="D759" s="1"/>
      <c r="E759" s="1"/>
      <c r="F759" s="1"/>
      <c r="G759" s="1"/>
      <c r="H759" s="1"/>
      <c r="I759" s="1"/>
      <c r="J759" s="1"/>
      <c r="K759" s="1"/>
      <c r="L759" s="1"/>
      <c r="M759" s="1"/>
      <c r="N759" s="1"/>
      <c r="O759" s="1"/>
      <c r="P759" s="1"/>
      <c r="Q759" s="1"/>
      <c r="R759" s="3"/>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5"/>
      <c r="BF759" s="1"/>
      <c r="BG759" s="1"/>
      <c r="BH759" s="1"/>
      <c r="BI759" s="1"/>
      <c r="BJ759" s="1"/>
      <c r="BK759" s="1"/>
      <c r="BL759" s="1"/>
      <c r="BM759" s="1"/>
      <c r="BN759" s="1"/>
    </row>
    <row r="760" spans="3:66" ht="14.25" hidden="1" customHeight="1">
      <c r="C760" s="1"/>
      <c r="D760" s="1"/>
      <c r="E760" s="1"/>
      <c r="F760" s="1"/>
      <c r="G760" s="1"/>
      <c r="H760" s="1"/>
      <c r="I760" s="1"/>
      <c r="J760" s="1"/>
      <c r="K760" s="1"/>
      <c r="L760" s="1"/>
      <c r="M760" s="1"/>
      <c r="N760" s="1"/>
      <c r="O760" s="1"/>
      <c r="P760" s="1"/>
      <c r="Q760" s="1"/>
      <c r="R760" s="3"/>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5"/>
      <c r="BF760" s="1"/>
      <c r="BG760" s="1"/>
      <c r="BH760" s="1"/>
      <c r="BI760" s="1"/>
      <c r="BJ760" s="1"/>
      <c r="BK760" s="1"/>
      <c r="BL760" s="1"/>
      <c r="BM760" s="1"/>
      <c r="BN760" s="1"/>
    </row>
    <row r="761" spans="3:66" ht="14.25" hidden="1" customHeight="1">
      <c r="C761" s="1"/>
      <c r="D761" s="1"/>
      <c r="E761" s="1"/>
      <c r="F761" s="1"/>
      <c r="G761" s="1"/>
      <c r="H761" s="1"/>
      <c r="I761" s="1"/>
      <c r="J761" s="1"/>
      <c r="K761" s="1"/>
      <c r="L761" s="1"/>
      <c r="M761" s="1"/>
      <c r="N761" s="1"/>
      <c r="O761" s="1"/>
      <c r="P761" s="1"/>
      <c r="Q761" s="1"/>
      <c r="R761" s="3"/>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5"/>
      <c r="BF761" s="1"/>
      <c r="BG761" s="1"/>
      <c r="BH761" s="1"/>
      <c r="BI761" s="1"/>
      <c r="BJ761" s="1"/>
      <c r="BK761" s="1"/>
      <c r="BL761" s="1"/>
      <c r="BM761" s="1"/>
      <c r="BN761" s="1"/>
    </row>
    <row r="762" spans="3:66" ht="14.25" hidden="1" customHeight="1">
      <c r="C762" s="1"/>
      <c r="D762" s="1"/>
      <c r="E762" s="1"/>
      <c r="F762" s="1"/>
      <c r="G762" s="1"/>
      <c r="H762" s="1"/>
      <c r="I762" s="1"/>
      <c r="J762" s="1"/>
      <c r="K762" s="1"/>
      <c r="L762" s="1"/>
      <c r="M762" s="1"/>
      <c r="N762" s="1"/>
      <c r="O762" s="1"/>
      <c r="P762" s="1"/>
      <c r="Q762" s="1"/>
      <c r="R762" s="3"/>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5"/>
      <c r="BF762" s="1"/>
      <c r="BG762" s="1"/>
      <c r="BH762" s="1"/>
      <c r="BI762" s="1"/>
      <c r="BJ762" s="1"/>
      <c r="BK762" s="1"/>
      <c r="BL762" s="1"/>
      <c r="BM762" s="1"/>
      <c r="BN762" s="1"/>
    </row>
    <row r="763" spans="3:66" ht="14.25" hidden="1" customHeight="1">
      <c r="C763" s="1"/>
      <c r="D763" s="1"/>
      <c r="E763" s="1"/>
      <c r="F763" s="1"/>
      <c r="G763" s="1"/>
      <c r="H763" s="1"/>
      <c r="I763" s="1"/>
      <c r="J763" s="1"/>
      <c r="K763" s="1"/>
      <c r="L763" s="1"/>
      <c r="M763" s="1"/>
      <c r="N763" s="1"/>
      <c r="O763" s="1"/>
      <c r="P763" s="1"/>
      <c r="Q763" s="1"/>
      <c r="R763" s="3"/>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5"/>
      <c r="BF763" s="1"/>
      <c r="BG763" s="1"/>
      <c r="BH763" s="1"/>
      <c r="BI763" s="1"/>
      <c r="BJ763" s="1"/>
      <c r="BK763" s="1"/>
      <c r="BL763" s="1"/>
      <c r="BM763" s="1"/>
      <c r="BN763" s="1"/>
    </row>
    <row r="764" spans="3:66" ht="14.25" hidden="1" customHeight="1">
      <c r="C764" s="1"/>
      <c r="D764" s="1"/>
      <c r="E764" s="1"/>
      <c r="F764" s="1"/>
      <c r="G764" s="1"/>
      <c r="H764" s="1"/>
      <c r="I764" s="1"/>
      <c r="J764" s="1"/>
      <c r="K764" s="1"/>
      <c r="L764" s="1"/>
      <c r="M764" s="1"/>
      <c r="N764" s="1"/>
      <c r="O764" s="1"/>
      <c r="P764" s="1"/>
      <c r="Q764" s="1"/>
      <c r="R764" s="3"/>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5"/>
      <c r="BF764" s="1"/>
      <c r="BG764" s="1"/>
      <c r="BH764" s="1"/>
      <c r="BI764" s="1"/>
      <c r="BJ764" s="1"/>
      <c r="BK764" s="1"/>
      <c r="BL764" s="1"/>
      <c r="BM764" s="1"/>
      <c r="BN764" s="1"/>
    </row>
    <row r="765" spans="3:66" ht="14.25" hidden="1" customHeight="1">
      <c r="C765" s="1"/>
      <c r="D765" s="1"/>
      <c r="E765" s="1"/>
      <c r="F765" s="1"/>
      <c r="G765" s="1"/>
      <c r="H765" s="1"/>
      <c r="I765" s="1"/>
      <c r="J765" s="1"/>
      <c r="K765" s="1"/>
      <c r="L765" s="1"/>
      <c r="M765" s="1"/>
      <c r="N765" s="1"/>
      <c r="O765" s="1"/>
      <c r="P765" s="1"/>
      <c r="Q765" s="1"/>
      <c r="R765" s="3"/>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5"/>
      <c r="BF765" s="1"/>
      <c r="BG765" s="1"/>
      <c r="BH765" s="1"/>
      <c r="BI765" s="1"/>
      <c r="BJ765" s="1"/>
      <c r="BK765" s="1"/>
      <c r="BL765" s="1"/>
      <c r="BM765" s="1"/>
      <c r="BN765" s="1"/>
    </row>
    <row r="766" spans="3:66" ht="14.25" hidden="1" customHeight="1">
      <c r="C766" s="1"/>
      <c r="D766" s="1"/>
      <c r="E766" s="1"/>
      <c r="F766" s="1"/>
      <c r="G766" s="1"/>
      <c r="H766" s="1"/>
      <c r="I766" s="1"/>
      <c r="J766" s="1"/>
      <c r="K766" s="1"/>
      <c r="L766" s="1"/>
      <c r="M766" s="1"/>
      <c r="N766" s="1"/>
      <c r="O766" s="1"/>
      <c r="P766" s="1"/>
      <c r="Q766" s="1"/>
      <c r="R766" s="3"/>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5"/>
      <c r="BF766" s="1"/>
      <c r="BG766" s="1"/>
      <c r="BH766" s="1"/>
      <c r="BI766" s="1"/>
      <c r="BJ766" s="1"/>
      <c r="BK766" s="1"/>
      <c r="BL766" s="1"/>
      <c r="BM766" s="1"/>
      <c r="BN766" s="1"/>
    </row>
    <row r="767" spans="3:66" ht="14.25" hidden="1" customHeight="1">
      <c r="C767" s="1"/>
      <c r="D767" s="1"/>
      <c r="E767" s="1"/>
      <c r="F767" s="1"/>
      <c r="G767" s="1"/>
      <c r="H767" s="1"/>
      <c r="I767" s="1"/>
      <c r="J767" s="1"/>
      <c r="K767" s="1"/>
      <c r="L767" s="1"/>
      <c r="M767" s="1"/>
      <c r="N767" s="1"/>
      <c r="O767" s="1"/>
      <c r="P767" s="1"/>
      <c r="Q767" s="1"/>
      <c r="R767" s="3"/>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5"/>
      <c r="BF767" s="1"/>
      <c r="BG767" s="1"/>
      <c r="BH767" s="1"/>
      <c r="BI767" s="1"/>
      <c r="BJ767" s="1"/>
      <c r="BK767" s="1"/>
      <c r="BL767" s="1"/>
      <c r="BM767" s="1"/>
      <c r="BN767" s="1"/>
    </row>
    <row r="768" spans="3:66" ht="14.25" hidden="1" customHeight="1">
      <c r="C768" s="1"/>
      <c r="D768" s="1"/>
      <c r="E768" s="1"/>
      <c r="F768" s="1"/>
      <c r="G768" s="1"/>
      <c r="H768" s="1"/>
      <c r="I768" s="1"/>
      <c r="J768" s="1"/>
      <c r="K768" s="1"/>
      <c r="L768" s="1"/>
      <c r="M768" s="1"/>
      <c r="N768" s="1"/>
      <c r="O768" s="1"/>
      <c r="P768" s="1"/>
      <c r="Q768" s="1"/>
      <c r="R768" s="3"/>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5"/>
      <c r="BF768" s="1"/>
      <c r="BG768" s="1"/>
      <c r="BH768" s="1"/>
      <c r="BI768" s="1"/>
      <c r="BJ768" s="1"/>
      <c r="BK768" s="1"/>
      <c r="BL768" s="1"/>
      <c r="BM768" s="1"/>
      <c r="BN768" s="1"/>
    </row>
    <row r="769" spans="3:66" ht="14.25" hidden="1" customHeight="1">
      <c r="C769" s="1"/>
      <c r="D769" s="1"/>
      <c r="E769" s="1"/>
      <c r="F769" s="1"/>
      <c r="G769" s="1"/>
      <c r="H769" s="1"/>
      <c r="I769" s="1"/>
      <c r="J769" s="1"/>
      <c r="K769" s="1"/>
      <c r="L769" s="1"/>
      <c r="M769" s="1"/>
      <c r="N769" s="1"/>
      <c r="O769" s="1"/>
      <c r="P769" s="1"/>
      <c r="Q769" s="1"/>
      <c r="R769" s="3"/>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5"/>
      <c r="BF769" s="1"/>
      <c r="BG769" s="1"/>
      <c r="BH769" s="1"/>
      <c r="BI769" s="1"/>
      <c r="BJ769" s="1"/>
      <c r="BK769" s="1"/>
      <c r="BL769" s="1"/>
      <c r="BM769" s="1"/>
      <c r="BN769" s="1"/>
    </row>
    <row r="770" spans="3:66" ht="14.25" hidden="1" customHeight="1">
      <c r="C770" s="1"/>
      <c r="D770" s="1"/>
      <c r="E770" s="1"/>
      <c r="F770" s="1"/>
      <c r="G770" s="1"/>
      <c r="H770" s="1"/>
      <c r="I770" s="1"/>
      <c r="J770" s="1"/>
      <c r="K770" s="1"/>
      <c r="L770" s="1"/>
      <c r="M770" s="1"/>
      <c r="N770" s="1"/>
      <c r="O770" s="1"/>
      <c r="P770" s="1"/>
      <c r="Q770" s="1"/>
      <c r="R770" s="3"/>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5"/>
      <c r="BF770" s="1"/>
      <c r="BG770" s="1"/>
      <c r="BH770" s="1"/>
      <c r="BI770" s="1"/>
      <c r="BJ770" s="1"/>
      <c r="BK770" s="1"/>
      <c r="BL770" s="1"/>
      <c r="BM770" s="1"/>
      <c r="BN770" s="1"/>
    </row>
    <row r="771" spans="3:66" ht="14.25" hidden="1" customHeight="1">
      <c r="C771" s="1"/>
      <c r="D771" s="1"/>
      <c r="E771" s="1"/>
      <c r="F771" s="1"/>
      <c r="G771" s="1"/>
      <c r="H771" s="1"/>
      <c r="I771" s="1"/>
      <c r="J771" s="1"/>
      <c r="K771" s="1"/>
      <c r="L771" s="1"/>
      <c r="M771" s="1"/>
      <c r="N771" s="1"/>
      <c r="O771" s="1"/>
      <c r="P771" s="1"/>
      <c r="Q771" s="1"/>
      <c r="R771" s="3"/>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5"/>
      <c r="BF771" s="1"/>
      <c r="BG771" s="1"/>
      <c r="BH771" s="1"/>
      <c r="BI771" s="1"/>
      <c r="BJ771" s="1"/>
      <c r="BK771" s="1"/>
      <c r="BL771" s="1"/>
      <c r="BM771" s="1"/>
      <c r="BN771" s="1"/>
    </row>
    <row r="772" spans="3:66" ht="14.25" hidden="1" customHeight="1">
      <c r="C772" s="1"/>
      <c r="D772" s="1"/>
      <c r="E772" s="1"/>
      <c r="F772" s="1"/>
      <c r="G772" s="1"/>
      <c r="H772" s="1"/>
      <c r="I772" s="1"/>
      <c r="J772" s="1"/>
      <c r="K772" s="1"/>
      <c r="L772" s="1"/>
      <c r="M772" s="1"/>
      <c r="N772" s="1"/>
      <c r="O772" s="1"/>
      <c r="P772" s="1"/>
      <c r="Q772" s="1"/>
      <c r="R772" s="3"/>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5"/>
      <c r="BF772" s="1"/>
      <c r="BG772" s="1"/>
      <c r="BH772" s="1"/>
      <c r="BI772" s="1"/>
      <c r="BJ772" s="1"/>
      <c r="BK772" s="1"/>
      <c r="BL772" s="1"/>
      <c r="BM772" s="1"/>
      <c r="BN772" s="1"/>
    </row>
    <row r="773" spans="3:66" ht="14.25" hidden="1" customHeight="1">
      <c r="C773" s="1"/>
      <c r="D773" s="1"/>
      <c r="E773" s="1"/>
      <c r="F773" s="1"/>
      <c r="G773" s="1"/>
      <c r="H773" s="1"/>
      <c r="I773" s="1"/>
      <c r="J773" s="1"/>
      <c r="K773" s="1"/>
      <c r="L773" s="1"/>
      <c r="M773" s="1"/>
      <c r="N773" s="1"/>
      <c r="O773" s="1"/>
      <c r="P773" s="1"/>
      <c r="Q773" s="1"/>
      <c r="R773" s="3"/>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5"/>
      <c r="BF773" s="1"/>
      <c r="BG773" s="1"/>
      <c r="BH773" s="1"/>
      <c r="BI773" s="1"/>
      <c r="BJ773" s="1"/>
      <c r="BK773" s="1"/>
      <c r="BL773" s="1"/>
      <c r="BM773" s="1"/>
      <c r="BN773" s="1"/>
    </row>
    <row r="774" spans="3:66" ht="14.25" hidden="1" customHeight="1">
      <c r="C774" s="1"/>
      <c r="D774" s="1"/>
      <c r="E774" s="1"/>
      <c r="F774" s="1"/>
      <c r="G774" s="1"/>
      <c r="H774" s="1"/>
      <c r="I774" s="1"/>
      <c r="J774" s="1"/>
      <c r="K774" s="1"/>
      <c r="L774" s="1"/>
      <c r="M774" s="1"/>
      <c r="N774" s="1"/>
      <c r="O774" s="1"/>
      <c r="P774" s="1"/>
      <c r="Q774" s="1"/>
      <c r="R774" s="3"/>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5"/>
      <c r="BF774" s="1"/>
      <c r="BG774" s="1"/>
      <c r="BH774" s="1"/>
      <c r="BI774" s="1"/>
      <c r="BJ774" s="1"/>
      <c r="BK774" s="1"/>
      <c r="BL774" s="1"/>
      <c r="BM774" s="1"/>
      <c r="BN774" s="1"/>
    </row>
    <row r="775" spans="3:66" ht="14.25" hidden="1" customHeight="1">
      <c r="C775" s="1"/>
      <c r="D775" s="1"/>
      <c r="E775" s="1"/>
      <c r="F775" s="1"/>
      <c r="G775" s="1"/>
      <c r="H775" s="1"/>
      <c r="I775" s="1"/>
      <c r="J775" s="1"/>
      <c r="K775" s="1"/>
      <c r="L775" s="1"/>
      <c r="M775" s="1"/>
      <c r="N775" s="1"/>
      <c r="O775" s="1"/>
      <c r="P775" s="1"/>
      <c r="Q775" s="1"/>
      <c r="R775" s="3"/>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5"/>
      <c r="BF775" s="1"/>
      <c r="BG775" s="1"/>
      <c r="BH775" s="1"/>
      <c r="BI775" s="1"/>
      <c r="BJ775" s="1"/>
      <c r="BK775" s="1"/>
      <c r="BL775" s="1"/>
      <c r="BM775" s="1"/>
      <c r="BN775" s="1"/>
    </row>
    <row r="776" spans="3:66" ht="14.25" hidden="1" customHeight="1">
      <c r="C776" s="1"/>
      <c r="D776" s="1"/>
      <c r="E776" s="1"/>
      <c r="F776" s="1"/>
      <c r="G776" s="1"/>
      <c r="H776" s="1"/>
      <c r="I776" s="1"/>
      <c r="J776" s="1"/>
      <c r="K776" s="1"/>
      <c r="L776" s="1"/>
      <c r="M776" s="1"/>
      <c r="N776" s="1"/>
      <c r="O776" s="1"/>
      <c r="P776" s="1"/>
      <c r="Q776" s="1"/>
      <c r="R776" s="3"/>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5"/>
      <c r="BF776" s="1"/>
      <c r="BG776" s="1"/>
      <c r="BH776" s="1"/>
      <c r="BI776" s="1"/>
      <c r="BJ776" s="1"/>
      <c r="BK776" s="1"/>
      <c r="BL776" s="1"/>
      <c r="BM776" s="1"/>
      <c r="BN776" s="1"/>
    </row>
    <row r="777" spans="3:66" ht="14.25" hidden="1" customHeight="1">
      <c r="C777" s="1"/>
      <c r="D777" s="1"/>
      <c r="E777" s="1"/>
      <c r="F777" s="1"/>
      <c r="G777" s="1"/>
      <c r="H777" s="1"/>
      <c r="I777" s="1"/>
      <c r="J777" s="1"/>
      <c r="K777" s="1"/>
      <c r="L777" s="1"/>
      <c r="M777" s="1"/>
      <c r="N777" s="1"/>
      <c r="O777" s="1"/>
      <c r="P777" s="1"/>
      <c r="Q777" s="1"/>
      <c r="R777" s="3"/>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5"/>
      <c r="BF777" s="1"/>
      <c r="BG777" s="1"/>
      <c r="BH777" s="1"/>
      <c r="BI777" s="1"/>
      <c r="BJ777" s="1"/>
      <c r="BK777" s="1"/>
      <c r="BL777" s="1"/>
      <c r="BM777" s="1"/>
      <c r="BN777" s="1"/>
    </row>
    <row r="778" spans="3:66" ht="14.25" hidden="1" customHeight="1">
      <c r="C778" s="1"/>
      <c r="D778" s="1"/>
      <c r="E778" s="1"/>
      <c r="F778" s="1"/>
      <c r="G778" s="1"/>
      <c r="H778" s="1"/>
      <c r="I778" s="1"/>
      <c r="J778" s="1"/>
      <c r="K778" s="1"/>
      <c r="L778" s="1"/>
      <c r="M778" s="1"/>
      <c r="N778" s="1"/>
      <c r="O778" s="1"/>
      <c r="P778" s="1"/>
      <c r="Q778" s="1"/>
      <c r="R778" s="3"/>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5"/>
      <c r="BF778" s="1"/>
      <c r="BG778" s="1"/>
      <c r="BH778" s="1"/>
      <c r="BI778" s="1"/>
      <c r="BJ778" s="1"/>
      <c r="BK778" s="1"/>
      <c r="BL778" s="1"/>
      <c r="BM778" s="1"/>
      <c r="BN778" s="1"/>
    </row>
    <row r="779" spans="3:66" ht="14.25" hidden="1" customHeight="1">
      <c r="C779" s="1"/>
      <c r="D779" s="1"/>
      <c r="E779" s="1"/>
      <c r="F779" s="1"/>
      <c r="G779" s="1"/>
      <c r="H779" s="1"/>
      <c r="I779" s="1"/>
      <c r="J779" s="1"/>
      <c r="K779" s="1"/>
      <c r="L779" s="1"/>
      <c r="M779" s="1"/>
      <c r="N779" s="1"/>
      <c r="O779" s="1"/>
      <c r="P779" s="1"/>
      <c r="Q779" s="1"/>
      <c r="R779" s="3"/>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5"/>
      <c r="BF779" s="1"/>
      <c r="BG779" s="1"/>
      <c r="BH779" s="1"/>
      <c r="BI779" s="1"/>
      <c r="BJ779" s="1"/>
      <c r="BK779" s="1"/>
      <c r="BL779" s="1"/>
      <c r="BM779" s="1"/>
      <c r="BN779" s="1"/>
    </row>
    <row r="780" spans="3:66" ht="14.25" hidden="1" customHeight="1">
      <c r="C780" s="1"/>
      <c r="D780" s="1"/>
      <c r="E780" s="1"/>
      <c r="F780" s="1"/>
      <c r="G780" s="1"/>
      <c r="H780" s="1"/>
      <c r="I780" s="1"/>
      <c r="J780" s="1"/>
      <c r="K780" s="1"/>
      <c r="L780" s="1"/>
      <c r="M780" s="1"/>
      <c r="N780" s="1"/>
      <c r="O780" s="1"/>
      <c r="P780" s="1"/>
      <c r="Q780" s="1"/>
      <c r="R780" s="3"/>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5"/>
      <c r="BF780" s="1"/>
      <c r="BG780" s="1"/>
      <c r="BH780" s="1"/>
      <c r="BI780" s="1"/>
      <c r="BJ780" s="1"/>
      <c r="BK780" s="1"/>
      <c r="BL780" s="1"/>
      <c r="BM780" s="1"/>
      <c r="BN780" s="1"/>
    </row>
    <row r="781" spans="3:66" ht="14.25" hidden="1" customHeight="1">
      <c r="C781" s="1"/>
      <c r="D781" s="1"/>
      <c r="E781" s="1"/>
      <c r="F781" s="1"/>
      <c r="G781" s="1"/>
      <c r="H781" s="1"/>
      <c r="I781" s="1"/>
      <c r="J781" s="1"/>
      <c r="K781" s="1"/>
      <c r="L781" s="1"/>
      <c r="M781" s="1"/>
      <c r="N781" s="1"/>
      <c r="O781" s="1"/>
      <c r="P781" s="1"/>
      <c r="Q781" s="1"/>
      <c r="R781" s="3"/>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5"/>
      <c r="BF781" s="1"/>
      <c r="BG781" s="1"/>
      <c r="BH781" s="1"/>
      <c r="BI781" s="1"/>
      <c r="BJ781" s="1"/>
      <c r="BK781" s="1"/>
      <c r="BL781" s="1"/>
      <c r="BM781" s="1"/>
      <c r="BN781" s="1"/>
    </row>
    <row r="782" spans="3:66" ht="14.25" hidden="1" customHeight="1">
      <c r="C782" s="1"/>
      <c r="D782" s="1"/>
      <c r="E782" s="1"/>
      <c r="F782" s="1"/>
      <c r="G782" s="1"/>
      <c r="H782" s="1"/>
      <c r="I782" s="1"/>
      <c r="J782" s="1"/>
      <c r="K782" s="1"/>
      <c r="L782" s="1"/>
      <c r="M782" s="1"/>
      <c r="N782" s="1"/>
      <c r="O782" s="1"/>
      <c r="P782" s="1"/>
      <c r="Q782" s="1"/>
      <c r="R782" s="3"/>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5"/>
      <c r="BF782" s="1"/>
      <c r="BG782" s="1"/>
      <c r="BH782" s="1"/>
      <c r="BI782" s="1"/>
      <c r="BJ782" s="1"/>
      <c r="BK782" s="1"/>
      <c r="BL782" s="1"/>
      <c r="BM782" s="1"/>
      <c r="BN782" s="1"/>
    </row>
    <row r="783" spans="3:66" ht="14.25" hidden="1" customHeight="1">
      <c r="C783" s="1"/>
      <c r="D783" s="1"/>
      <c r="E783" s="1"/>
      <c r="F783" s="1"/>
      <c r="G783" s="1"/>
      <c r="H783" s="1"/>
      <c r="I783" s="1"/>
      <c r="J783" s="1"/>
      <c r="K783" s="1"/>
      <c r="L783" s="1"/>
      <c r="M783" s="1"/>
      <c r="N783" s="1"/>
      <c r="O783" s="1"/>
      <c r="P783" s="1"/>
      <c r="Q783" s="1"/>
      <c r="R783" s="3"/>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5"/>
      <c r="BF783" s="1"/>
      <c r="BG783" s="1"/>
      <c r="BH783" s="1"/>
      <c r="BI783" s="1"/>
      <c r="BJ783" s="1"/>
      <c r="BK783" s="1"/>
      <c r="BL783" s="1"/>
      <c r="BM783" s="1"/>
      <c r="BN783" s="1"/>
    </row>
    <row r="784" spans="3:66" ht="14.25" hidden="1" customHeight="1">
      <c r="C784" s="1"/>
      <c r="D784" s="1"/>
      <c r="E784" s="1"/>
      <c r="F784" s="1"/>
      <c r="G784" s="1"/>
      <c r="H784" s="1"/>
      <c r="I784" s="1"/>
      <c r="J784" s="1"/>
      <c r="K784" s="1"/>
      <c r="L784" s="1"/>
      <c r="M784" s="1"/>
      <c r="N784" s="1"/>
      <c r="O784" s="1"/>
      <c r="P784" s="1"/>
      <c r="Q784" s="1"/>
      <c r="R784" s="3"/>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5"/>
      <c r="BF784" s="1"/>
      <c r="BG784" s="1"/>
      <c r="BH784" s="1"/>
      <c r="BI784" s="1"/>
      <c r="BJ784" s="1"/>
      <c r="BK784" s="1"/>
      <c r="BL784" s="1"/>
      <c r="BM784" s="1"/>
      <c r="BN784" s="1"/>
    </row>
    <row r="785" spans="3:66" ht="14.25" hidden="1" customHeight="1">
      <c r="C785" s="1"/>
      <c r="D785" s="1"/>
      <c r="E785" s="1"/>
      <c r="F785" s="1"/>
      <c r="G785" s="1"/>
      <c r="H785" s="1"/>
      <c r="I785" s="1"/>
      <c r="J785" s="1"/>
      <c r="K785" s="1"/>
      <c r="L785" s="1"/>
      <c r="M785" s="1"/>
      <c r="N785" s="1"/>
      <c r="O785" s="1"/>
      <c r="P785" s="1"/>
      <c r="Q785" s="1"/>
      <c r="R785" s="3"/>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5"/>
      <c r="BF785" s="1"/>
      <c r="BG785" s="1"/>
      <c r="BH785" s="1"/>
      <c r="BI785" s="1"/>
      <c r="BJ785" s="1"/>
      <c r="BK785" s="1"/>
      <c r="BL785" s="1"/>
      <c r="BM785" s="1"/>
      <c r="BN785" s="1"/>
    </row>
    <row r="786" spans="3:66" ht="14.25" hidden="1" customHeight="1">
      <c r="C786" s="1"/>
      <c r="D786" s="1"/>
      <c r="E786" s="1"/>
      <c r="F786" s="1"/>
      <c r="G786" s="1"/>
      <c r="H786" s="1"/>
      <c r="I786" s="1"/>
      <c r="J786" s="1"/>
      <c r="K786" s="1"/>
      <c r="L786" s="1"/>
      <c r="M786" s="1"/>
      <c r="N786" s="1"/>
      <c r="O786" s="1"/>
      <c r="P786" s="1"/>
      <c r="Q786" s="1"/>
      <c r="R786" s="3"/>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5"/>
      <c r="BF786" s="1"/>
      <c r="BG786" s="1"/>
      <c r="BH786" s="1"/>
      <c r="BI786" s="1"/>
      <c r="BJ786" s="1"/>
      <c r="BK786" s="1"/>
      <c r="BL786" s="1"/>
      <c r="BM786" s="1"/>
      <c r="BN786" s="1"/>
    </row>
    <row r="787" spans="3:66" ht="14.25" hidden="1" customHeight="1">
      <c r="C787" s="1"/>
      <c r="D787" s="1"/>
      <c r="E787" s="1"/>
      <c r="F787" s="1"/>
      <c r="G787" s="1"/>
      <c r="H787" s="1"/>
      <c r="I787" s="1"/>
      <c r="J787" s="1"/>
      <c r="K787" s="1"/>
      <c r="L787" s="1"/>
      <c r="M787" s="1"/>
      <c r="N787" s="1"/>
      <c r="O787" s="1"/>
      <c r="P787" s="1"/>
      <c r="Q787" s="1"/>
      <c r="R787" s="3"/>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5"/>
      <c r="BF787" s="1"/>
      <c r="BG787" s="1"/>
      <c r="BH787" s="1"/>
      <c r="BI787" s="1"/>
      <c r="BJ787" s="1"/>
      <c r="BK787" s="1"/>
      <c r="BL787" s="1"/>
      <c r="BM787" s="1"/>
      <c r="BN787" s="1"/>
    </row>
    <row r="788" spans="3:66" ht="14.25" hidden="1" customHeight="1">
      <c r="C788" s="1"/>
      <c r="D788" s="1"/>
      <c r="E788" s="1"/>
      <c r="F788" s="1"/>
      <c r="G788" s="1"/>
      <c r="H788" s="1"/>
      <c r="I788" s="1"/>
      <c r="J788" s="1"/>
      <c r="K788" s="1"/>
      <c r="L788" s="1"/>
      <c r="M788" s="1"/>
      <c r="N788" s="1"/>
      <c r="O788" s="1"/>
      <c r="P788" s="1"/>
      <c r="Q788" s="1"/>
      <c r="R788" s="3"/>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5"/>
      <c r="BF788" s="1"/>
      <c r="BG788" s="1"/>
      <c r="BH788" s="1"/>
      <c r="BI788" s="1"/>
      <c r="BJ788" s="1"/>
      <c r="BK788" s="1"/>
      <c r="BL788" s="1"/>
      <c r="BM788" s="1"/>
      <c r="BN788" s="1"/>
    </row>
    <row r="789" spans="3:66" ht="14.25" hidden="1" customHeight="1">
      <c r="C789" s="1"/>
      <c r="D789" s="1"/>
      <c r="E789" s="1"/>
      <c r="F789" s="1"/>
      <c r="G789" s="1"/>
      <c r="H789" s="1"/>
      <c r="I789" s="1"/>
      <c r="J789" s="1"/>
      <c r="K789" s="1"/>
      <c r="L789" s="1"/>
      <c r="M789" s="1"/>
      <c r="N789" s="1"/>
      <c r="O789" s="1"/>
      <c r="P789" s="1"/>
      <c r="Q789" s="1"/>
      <c r="R789" s="3"/>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5"/>
      <c r="BF789" s="1"/>
      <c r="BG789" s="1"/>
      <c r="BH789" s="1"/>
      <c r="BI789" s="1"/>
      <c r="BJ789" s="1"/>
      <c r="BK789" s="1"/>
      <c r="BL789" s="1"/>
      <c r="BM789" s="1"/>
      <c r="BN789" s="1"/>
    </row>
    <row r="790" spans="3:66" ht="14.25" hidden="1" customHeight="1">
      <c r="C790" s="1"/>
      <c r="D790" s="1"/>
      <c r="E790" s="1"/>
      <c r="F790" s="1"/>
      <c r="G790" s="1"/>
      <c r="H790" s="1"/>
      <c r="I790" s="1"/>
      <c r="J790" s="1"/>
      <c r="K790" s="1"/>
      <c r="L790" s="1"/>
      <c r="M790" s="1"/>
      <c r="N790" s="1"/>
      <c r="O790" s="1"/>
      <c r="P790" s="1"/>
      <c r="Q790" s="1"/>
      <c r="R790" s="3"/>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5"/>
      <c r="BF790" s="1"/>
      <c r="BG790" s="1"/>
      <c r="BH790" s="1"/>
      <c r="BI790" s="1"/>
      <c r="BJ790" s="1"/>
      <c r="BK790" s="1"/>
      <c r="BL790" s="1"/>
      <c r="BM790" s="1"/>
      <c r="BN790" s="1"/>
    </row>
    <row r="791" spans="3:66" ht="14.25" hidden="1" customHeight="1">
      <c r="C791" s="1"/>
      <c r="D791" s="1"/>
      <c r="E791" s="1"/>
      <c r="F791" s="1"/>
      <c r="G791" s="1"/>
      <c r="H791" s="1"/>
      <c r="I791" s="1"/>
      <c r="J791" s="1"/>
      <c r="K791" s="1"/>
      <c r="L791" s="1"/>
      <c r="M791" s="1"/>
      <c r="N791" s="1"/>
      <c r="O791" s="1"/>
      <c r="P791" s="1"/>
      <c r="Q791" s="1"/>
      <c r="R791" s="3"/>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5"/>
      <c r="BF791" s="1"/>
      <c r="BG791" s="1"/>
      <c r="BH791" s="1"/>
      <c r="BI791" s="1"/>
      <c r="BJ791" s="1"/>
      <c r="BK791" s="1"/>
      <c r="BL791" s="1"/>
      <c r="BM791" s="1"/>
      <c r="BN791" s="1"/>
    </row>
    <row r="792" spans="3:66" ht="14.25" hidden="1" customHeight="1">
      <c r="C792" s="1"/>
      <c r="D792" s="1"/>
      <c r="E792" s="1"/>
      <c r="F792" s="1"/>
      <c r="G792" s="1"/>
      <c r="H792" s="1"/>
      <c r="I792" s="1"/>
      <c r="J792" s="1"/>
      <c r="K792" s="1"/>
      <c r="L792" s="1"/>
      <c r="M792" s="1"/>
      <c r="N792" s="1"/>
      <c r="O792" s="1"/>
      <c r="P792" s="1"/>
      <c r="Q792" s="1"/>
      <c r="R792" s="3"/>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5"/>
      <c r="BF792" s="1"/>
      <c r="BG792" s="1"/>
      <c r="BH792" s="1"/>
      <c r="BI792" s="1"/>
      <c r="BJ792" s="1"/>
      <c r="BK792" s="1"/>
      <c r="BL792" s="1"/>
      <c r="BM792" s="1"/>
      <c r="BN792" s="1"/>
    </row>
    <row r="793" spans="3:66" ht="14.25" hidden="1" customHeight="1">
      <c r="C793" s="1"/>
      <c r="D793" s="1"/>
      <c r="E793" s="1"/>
      <c r="F793" s="1"/>
      <c r="G793" s="1"/>
      <c r="H793" s="1"/>
      <c r="I793" s="1"/>
      <c r="J793" s="1"/>
      <c r="K793" s="1"/>
      <c r="L793" s="1"/>
      <c r="M793" s="1"/>
      <c r="N793" s="1"/>
      <c r="O793" s="1"/>
      <c r="P793" s="1"/>
      <c r="Q793" s="1"/>
      <c r="R793" s="3"/>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5"/>
      <c r="BF793" s="1"/>
      <c r="BG793" s="1"/>
      <c r="BH793" s="1"/>
      <c r="BI793" s="1"/>
      <c r="BJ793" s="1"/>
      <c r="BK793" s="1"/>
      <c r="BL793" s="1"/>
      <c r="BM793" s="1"/>
      <c r="BN793" s="1"/>
    </row>
    <row r="794" spans="3:66" ht="14.25" hidden="1" customHeight="1">
      <c r="C794" s="1"/>
      <c r="D794" s="1"/>
      <c r="E794" s="1"/>
      <c r="F794" s="1"/>
      <c r="G794" s="1"/>
      <c r="H794" s="1"/>
      <c r="I794" s="1"/>
      <c r="J794" s="1"/>
      <c r="K794" s="1"/>
      <c r="L794" s="1"/>
      <c r="M794" s="1"/>
      <c r="N794" s="1"/>
      <c r="O794" s="1"/>
      <c r="P794" s="1"/>
      <c r="Q794" s="1"/>
      <c r="R794" s="3"/>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5"/>
      <c r="BF794" s="1"/>
      <c r="BG794" s="1"/>
      <c r="BH794" s="1"/>
      <c r="BI794" s="1"/>
      <c r="BJ794" s="1"/>
      <c r="BK794" s="1"/>
      <c r="BL794" s="1"/>
      <c r="BM794" s="1"/>
      <c r="BN794" s="1"/>
    </row>
    <row r="795" spans="3:66" ht="14.25" hidden="1" customHeight="1">
      <c r="C795" s="1"/>
      <c r="D795" s="1"/>
      <c r="E795" s="1"/>
      <c r="F795" s="1"/>
      <c r="G795" s="1"/>
      <c r="H795" s="1"/>
      <c r="I795" s="1"/>
      <c r="J795" s="1"/>
      <c r="K795" s="1"/>
      <c r="L795" s="1"/>
      <c r="M795" s="1"/>
      <c r="N795" s="1"/>
      <c r="O795" s="1"/>
      <c r="P795" s="1"/>
      <c r="Q795" s="1"/>
      <c r="R795" s="3"/>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5"/>
      <c r="BF795" s="1"/>
      <c r="BG795" s="1"/>
      <c r="BH795" s="1"/>
      <c r="BI795" s="1"/>
      <c r="BJ795" s="1"/>
      <c r="BK795" s="1"/>
      <c r="BL795" s="1"/>
      <c r="BM795" s="1"/>
      <c r="BN795" s="1"/>
    </row>
    <row r="796" spans="3:66" ht="14.25" hidden="1" customHeight="1">
      <c r="C796" s="1"/>
      <c r="D796" s="1"/>
      <c r="E796" s="1"/>
      <c r="F796" s="1"/>
      <c r="G796" s="1"/>
      <c r="H796" s="1"/>
      <c r="I796" s="1"/>
      <c r="J796" s="1"/>
      <c r="K796" s="1"/>
      <c r="L796" s="1"/>
      <c r="M796" s="1"/>
      <c r="N796" s="1"/>
      <c r="O796" s="1"/>
      <c r="P796" s="1"/>
      <c r="Q796" s="1"/>
      <c r="R796" s="3"/>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5"/>
      <c r="BF796" s="1"/>
      <c r="BG796" s="1"/>
      <c r="BH796" s="1"/>
      <c r="BI796" s="1"/>
      <c r="BJ796" s="1"/>
      <c r="BK796" s="1"/>
      <c r="BL796" s="1"/>
      <c r="BM796" s="1"/>
      <c r="BN796" s="1"/>
    </row>
    <row r="797" spans="3:66" ht="14.25" hidden="1" customHeight="1">
      <c r="C797" s="1"/>
      <c r="D797" s="1"/>
      <c r="E797" s="1"/>
      <c r="F797" s="1"/>
      <c r="G797" s="1"/>
      <c r="H797" s="1"/>
      <c r="I797" s="1"/>
      <c r="J797" s="1"/>
      <c r="K797" s="1"/>
      <c r="L797" s="1"/>
      <c r="M797" s="1"/>
      <c r="N797" s="1"/>
      <c r="O797" s="1"/>
      <c r="P797" s="1"/>
      <c r="Q797" s="1"/>
      <c r="R797" s="3"/>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5"/>
      <c r="BF797" s="1"/>
      <c r="BG797" s="1"/>
      <c r="BH797" s="1"/>
      <c r="BI797" s="1"/>
      <c r="BJ797" s="1"/>
      <c r="BK797" s="1"/>
      <c r="BL797" s="1"/>
      <c r="BM797" s="1"/>
      <c r="BN797" s="1"/>
    </row>
    <row r="798" spans="3:66" ht="14.25" hidden="1" customHeight="1">
      <c r="C798" s="1"/>
      <c r="D798" s="1"/>
      <c r="E798" s="1"/>
      <c r="F798" s="1"/>
      <c r="G798" s="1"/>
      <c r="H798" s="1"/>
      <c r="I798" s="1"/>
      <c r="J798" s="1"/>
      <c r="K798" s="1"/>
      <c r="L798" s="1"/>
      <c r="M798" s="1"/>
      <c r="N798" s="1"/>
      <c r="O798" s="1"/>
      <c r="P798" s="1"/>
      <c r="Q798" s="1"/>
      <c r="R798" s="3"/>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5"/>
      <c r="BF798" s="1"/>
      <c r="BG798" s="1"/>
      <c r="BH798" s="1"/>
      <c r="BI798" s="1"/>
      <c r="BJ798" s="1"/>
      <c r="BK798" s="1"/>
      <c r="BL798" s="1"/>
      <c r="BM798" s="1"/>
      <c r="BN798" s="1"/>
    </row>
    <row r="799" spans="3:66" ht="14.25" hidden="1" customHeight="1">
      <c r="C799" s="1"/>
      <c r="D799" s="1"/>
      <c r="E799" s="1"/>
      <c r="F799" s="1"/>
      <c r="G799" s="1"/>
      <c r="H799" s="1"/>
      <c r="I799" s="1"/>
      <c r="J799" s="1"/>
      <c r="K799" s="1"/>
      <c r="L799" s="1"/>
      <c r="M799" s="1"/>
      <c r="N799" s="1"/>
      <c r="O799" s="1"/>
      <c r="P799" s="1"/>
      <c r="Q799" s="1"/>
      <c r="R799" s="3"/>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5"/>
      <c r="BF799" s="1"/>
      <c r="BG799" s="1"/>
      <c r="BH799" s="1"/>
      <c r="BI799" s="1"/>
      <c r="BJ799" s="1"/>
      <c r="BK799" s="1"/>
      <c r="BL799" s="1"/>
      <c r="BM799" s="1"/>
      <c r="BN799" s="1"/>
    </row>
    <row r="800" spans="3:66" ht="14.25" hidden="1" customHeight="1">
      <c r="C800" s="1"/>
      <c r="D800" s="1"/>
      <c r="E800" s="1"/>
      <c r="F800" s="1"/>
      <c r="G800" s="1"/>
      <c r="H800" s="1"/>
      <c r="I800" s="1"/>
      <c r="J800" s="1"/>
      <c r="K800" s="1"/>
      <c r="L800" s="1"/>
      <c r="M800" s="1"/>
      <c r="N800" s="1"/>
      <c r="O800" s="1"/>
      <c r="P800" s="1"/>
      <c r="Q800" s="1"/>
      <c r="R800" s="3"/>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5"/>
      <c r="BF800" s="1"/>
      <c r="BG800" s="1"/>
      <c r="BH800" s="1"/>
      <c r="BI800" s="1"/>
      <c r="BJ800" s="1"/>
      <c r="BK800" s="1"/>
      <c r="BL800" s="1"/>
      <c r="BM800" s="1"/>
      <c r="BN800" s="1"/>
    </row>
    <row r="801" spans="3:66" ht="14.25" hidden="1" customHeight="1">
      <c r="C801" s="1"/>
      <c r="D801" s="1"/>
      <c r="E801" s="1"/>
      <c r="F801" s="1"/>
      <c r="G801" s="1"/>
      <c r="H801" s="1"/>
      <c r="I801" s="1"/>
      <c r="J801" s="1"/>
      <c r="K801" s="1"/>
      <c r="L801" s="1"/>
      <c r="M801" s="1"/>
      <c r="N801" s="1"/>
      <c r="O801" s="1"/>
      <c r="P801" s="1"/>
      <c r="Q801" s="1"/>
      <c r="R801" s="3"/>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5"/>
      <c r="BF801" s="1"/>
      <c r="BG801" s="1"/>
      <c r="BH801" s="1"/>
      <c r="BI801" s="1"/>
      <c r="BJ801" s="1"/>
      <c r="BK801" s="1"/>
      <c r="BL801" s="1"/>
      <c r="BM801" s="1"/>
      <c r="BN801" s="1"/>
    </row>
    <row r="802" spans="3:66" ht="14.25" hidden="1" customHeight="1">
      <c r="C802" s="1"/>
      <c r="D802" s="1"/>
      <c r="E802" s="1"/>
      <c r="F802" s="1"/>
      <c r="G802" s="1"/>
      <c r="H802" s="1"/>
      <c r="I802" s="1"/>
      <c r="J802" s="1"/>
      <c r="K802" s="1"/>
      <c r="L802" s="1"/>
      <c r="M802" s="1"/>
      <c r="N802" s="1"/>
      <c r="O802" s="1"/>
      <c r="P802" s="1"/>
      <c r="Q802" s="1"/>
      <c r="R802" s="3"/>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5"/>
      <c r="BF802" s="1"/>
      <c r="BG802" s="1"/>
      <c r="BH802" s="1"/>
      <c r="BI802" s="1"/>
      <c r="BJ802" s="1"/>
      <c r="BK802" s="1"/>
      <c r="BL802" s="1"/>
      <c r="BM802" s="1"/>
      <c r="BN802" s="1"/>
    </row>
    <row r="803" spans="3:66" ht="14.25" hidden="1" customHeight="1">
      <c r="C803" s="1"/>
      <c r="D803" s="1"/>
      <c r="E803" s="1"/>
      <c r="F803" s="1"/>
      <c r="G803" s="1"/>
      <c r="H803" s="1"/>
      <c r="I803" s="1"/>
      <c r="J803" s="1"/>
      <c r="K803" s="1"/>
      <c r="L803" s="1"/>
      <c r="M803" s="1"/>
      <c r="N803" s="1"/>
      <c r="O803" s="1"/>
      <c r="P803" s="1"/>
      <c r="Q803" s="1"/>
      <c r="R803" s="3"/>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5"/>
      <c r="BF803" s="1"/>
      <c r="BG803" s="1"/>
      <c r="BH803" s="1"/>
      <c r="BI803" s="1"/>
      <c r="BJ803" s="1"/>
      <c r="BK803" s="1"/>
      <c r="BL803" s="1"/>
      <c r="BM803" s="1"/>
      <c r="BN803" s="1"/>
    </row>
    <row r="804" spans="3:66" ht="14.25" hidden="1" customHeight="1">
      <c r="C804" s="1"/>
      <c r="D804" s="1"/>
      <c r="E804" s="1"/>
      <c r="F804" s="1"/>
      <c r="G804" s="1"/>
      <c r="H804" s="1"/>
      <c r="I804" s="1"/>
      <c r="J804" s="1"/>
      <c r="K804" s="1"/>
      <c r="L804" s="1"/>
      <c r="M804" s="1"/>
      <c r="N804" s="1"/>
      <c r="O804" s="1"/>
      <c r="P804" s="1"/>
      <c r="Q804" s="1"/>
      <c r="R804" s="3"/>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5"/>
      <c r="BF804" s="1"/>
      <c r="BG804" s="1"/>
      <c r="BH804" s="1"/>
      <c r="BI804" s="1"/>
      <c r="BJ804" s="1"/>
      <c r="BK804" s="1"/>
      <c r="BL804" s="1"/>
      <c r="BM804" s="1"/>
      <c r="BN804" s="1"/>
    </row>
    <row r="805" spans="3:66" ht="14.25" hidden="1" customHeight="1">
      <c r="C805" s="1"/>
      <c r="D805" s="1"/>
      <c r="E805" s="1"/>
      <c r="F805" s="1"/>
      <c r="G805" s="1"/>
      <c r="H805" s="1"/>
      <c r="I805" s="1"/>
      <c r="J805" s="1"/>
      <c r="K805" s="1"/>
      <c r="L805" s="1"/>
      <c r="M805" s="1"/>
      <c r="N805" s="1"/>
      <c r="O805" s="1"/>
      <c r="P805" s="1"/>
      <c r="Q805" s="1"/>
      <c r="R805" s="3"/>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5"/>
      <c r="BF805" s="1"/>
      <c r="BG805" s="1"/>
      <c r="BH805" s="1"/>
      <c r="BI805" s="1"/>
      <c r="BJ805" s="1"/>
      <c r="BK805" s="1"/>
      <c r="BL805" s="1"/>
      <c r="BM805" s="1"/>
      <c r="BN805" s="1"/>
    </row>
    <row r="806" spans="3:66" ht="14.25" hidden="1" customHeight="1">
      <c r="C806" s="1"/>
      <c r="D806" s="1"/>
      <c r="E806" s="1"/>
      <c r="F806" s="1"/>
      <c r="G806" s="1"/>
      <c r="H806" s="1"/>
      <c r="I806" s="1"/>
      <c r="J806" s="1"/>
      <c r="K806" s="1"/>
      <c r="L806" s="1"/>
      <c r="M806" s="1"/>
      <c r="N806" s="1"/>
      <c r="O806" s="1"/>
      <c r="P806" s="1"/>
      <c r="Q806" s="1"/>
      <c r="R806" s="3"/>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5"/>
      <c r="BF806" s="1"/>
      <c r="BG806" s="1"/>
      <c r="BH806" s="1"/>
      <c r="BI806" s="1"/>
      <c r="BJ806" s="1"/>
      <c r="BK806" s="1"/>
      <c r="BL806" s="1"/>
      <c r="BM806" s="1"/>
      <c r="BN806" s="1"/>
    </row>
    <row r="807" spans="3:66" ht="14.25" hidden="1" customHeight="1">
      <c r="C807" s="1"/>
      <c r="D807" s="1"/>
      <c r="E807" s="1"/>
      <c r="F807" s="1"/>
      <c r="G807" s="1"/>
      <c r="H807" s="1"/>
      <c r="I807" s="1"/>
      <c r="J807" s="1"/>
      <c r="K807" s="1"/>
      <c r="L807" s="1"/>
      <c r="M807" s="1"/>
      <c r="N807" s="1"/>
      <c r="O807" s="1"/>
      <c r="P807" s="1"/>
      <c r="Q807" s="1"/>
      <c r="R807" s="3"/>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5"/>
      <c r="BF807" s="1"/>
      <c r="BG807" s="1"/>
      <c r="BH807" s="1"/>
      <c r="BI807" s="1"/>
      <c r="BJ807" s="1"/>
      <c r="BK807" s="1"/>
      <c r="BL807" s="1"/>
      <c r="BM807" s="1"/>
      <c r="BN807" s="1"/>
    </row>
    <row r="808" spans="3:66" ht="14.25" hidden="1" customHeight="1">
      <c r="C808" s="1"/>
      <c r="D808" s="1"/>
      <c r="E808" s="1"/>
      <c r="F808" s="1"/>
      <c r="G808" s="1"/>
      <c r="H808" s="1"/>
      <c r="I808" s="1"/>
      <c r="J808" s="1"/>
      <c r="K808" s="1"/>
      <c r="L808" s="1"/>
      <c r="M808" s="1"/>
      <c r="N808" s="1"/>
      <c r="O808" s="1"/>
      <c r="P808" s="1"/>
      <c r="Q808" s="1"/>
      <c r="R808" s="3"/>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5"/>
      <c r="BF808" s="1"/>
      <c r="BG808" s="1"/>
      <c r="BH808" s="1"/>
      <c r="BI808" s="1"/>
      <c r="BJ808" s="1"/>
      <c r="BK808" s="1"/>
      <c r="BL808" s="1"/>
      <c r="BM808" s="1"/>
      <c r="BN808" s="1"/>
    </row>
    <row r="809" spans="3:66" ht="14.25" hidden="1" customHeight="1">
      <c r="C809" s="1"/>
      <c r="D809" s="1"/>
      <c r="E809" s="1"/>
      <c r="F809" s="1"/>
      <c r="G809" s="1"/>
      <c r="H809" s="1"/>
      <c r="I809" s="1"/>
      <c r="J809" s="1"/>
      <c r="K809" s="1"/>
      <c r="L809" s="1"/>
      <c r="M809" s="1"/>
      <c r="N809" s="1"/>
      <c r="O809" s="1"/>
      <c r="P809" s="1"/>
      <c r="Q809" s="1"/>
      <c r="R809" s="3"/>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5"/>
      <c r="BF809" s="1"/>
      <c r="BG809" s="1"/>
      <c r="BH809" s="1"/>
      <c r="BI809" s="1"/>
      <c r="BJ809" s="1"/>
      <c r="BK809" s="1"/>
      <c r="BL809" s="1"/>
      <c r="BM809" s="1"/>
      <c r="BN809" s="1"/>
    </row>
    <row r="810" spans="3:66" ht="14.25" hidden="1" customHeight="1">
      <c r="C810" s="1"/>
      <c r="D810" s="1"/>
      <c r="E810" s="1"/>
      <c r="F810" s="1"/>
      <c r="G810" s="1"/>
      <c r="H810" s="1"/>
      <c r="I810" s="1"/>
      <c r="J810" s="1"/>
      <c r="K810" s="1"/>
      <c r="L810" s="1"/>
      <c r="M810" s="1"/>
      <c r="N810" s="1"/>
      <c r="O810" s="1"/>
      <c r="P810" s="1"/>
      <c r="Q810" s="1"/>
      <c r="R810" s="3"/>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5"/>
      <c r="BF810" s="1"/>
      <c r="BG810" s="1"/>
      <c r="BH810" s="1"/>
      <c r="BI810" s="1"/>
      <c r="BJ810" s="1"/>
      <c r="BK810" s="1"/>
      <c r="BL810" s="1"/>
      <c r="BM810" s="1"/>
      <c r="BN810" s="1"/>
    </row>
    <row r="811" spans="3:66" ht="14.25" hidden="1" customHeight="1">
      <c r="C811" s="1"/>
      <c r="D811" s="1"/>
      <c r="E811" s="1"/>
      <c r="F811" s="1"/>
      <c r="G811" s="1"/>
      <c r="H811" s="1"/>
      <c r="I811" s="1"/>
      <c r="J811" s="1"/>
      <c r="K811" s="1"/>
      <c r="L811" s="1"/>
      <c r="M811" s="1"/>
      <c r="N811" s="1"/>
      <c r="O811" s="1"/>
      <c r="P811" s="1"/>
      <c r="Q811" s="1"/>
      <c r="R811" s="3"/>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5"/>
      <c r="BF811" s="1"/>
      <c r="BG811" s="1"/>
      <c r="BH811" s="1"/>
      <c r="BI811" s="1"/>
      <c r="BJ811" s="1"/>
      <c r="BK811" s="1"/>
      <c r="BL811" s="1"/>
      <c r="BM811" s="1"/>
      <c r="BN811" s="1"/>
    </row>
    <row r="812" spans="3:66" ht="14.25" hidden="1" customHeight="1">
      <c r="C812" s="1"/>
      <c r="D812" s="1"/>
      <c r="E812" s="1"/>
      <c r="F812" s="1"/>
      <c r="G812" s="1"/>
      <c r="H812" s="1"/>
      <c r="I812" s="1"/>
      <c r="J812" s="1"/>
      <c r="K812" s="1"/>
      <c r="L812" s="1"/>
      <c r="M812" s="1"/>
      <c r="N812" s="1"/>
      <c r="O812" s="1"/>
      <c r="P812" s="1"/>
      <c r="Q812" s="1"/>
      <c r="R812" s="3"/>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5"/>
      <c r="BF812" s="1"/>
      <c r="BG812" s="1"/>
      <c r="BH812" s="1"/>
      <c r="BI812" s="1"/>
      <c r="BJ812" s="1"/>
      <c r="BK812" s="1"/>
      <c r="BL812" s="1"/>
      <c r="BM812" s="1"/>
      <c r="BN812" s="1"/>
    </row>
    <row r="813" spans="3:66" ht="14.25" hidden="1" customHeight="1">
      <c r="C813" s="1"/>
      <c r="D813" s="1"/>
      <c r="E813" s="1"/>
      <c r="F813" s="1"/>
      <c r="G813" s="1"/>
      <c r="H813" s="1"/>
      <c r="I813" s="1"/>
      <c r="J813" s="1"/>
      <c r="K813" s="1"/>
      <c r="L813" s="1"/>
      <c r="M813" s="1"/>
      <c r="N813" s="1"/>
      <c r="O813" s="1"/>
      <c r="P813" s="1"/>
      <c r="Q813" s="1"/>
      <c r="R813" s="3"/>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5"/>
      <c r="BF813" s="1"/>
      <c r="BG813" s="1"/>
      <c r="BH813" s="1"/>
      <c r="BI813" s="1"/>
      <c r="BJ813" s="1"/>
      <c r="BK813" s="1"/>
      <c r="BL813" s="1"/>
      <c r="BM813" s="1"/>
      <c r="BN813" s="1"/>
    </row>
    <row r="814" spans="3:66" ht="14.25" hidden="1" customHeight="1">
      <c r="C814" s="1"/>
      <c r="D814" s="1"/>
      <c r="E814" s="1"/>
      <c r="F814" s="1"/>
      <c r="G814" s="1"/>
      <c r="H814" s="1"/>
      <c r="I814" s="1"/>
      <c r="J814" s="1"/>
      <c r="K814" s="1"/>
      <c r="L814" s="1"/>
      <c r="M814" s="1"/>
      <c r="N814" s="1"/>
      <c r="O814" s="1"/>
      <c r="P814" s="1"/>
      <c r="Q814" s="1"/>
      <c r="R814" s="3"/>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5"/>
      <c r="BF814" s="1"/>
      <c r="BG814" s="1"/>
      <c r="BH814" s="1"/>
      <c r="BI814" s="1"/>
      <c r="BJ814" s="1"/>
      <c r="BK814" s="1"/>
      <c r="BL814" s="1"/>
      <c r="BM814" s="1"/>
      <c r="BN814" s="1"/>
    </row>
    <row r="815" spans="3:66" ht="14.25" hidden="1" customHeight="1">
      <c r="C815" s="1"/>
      <c r="D815" s="1"/>
      <c r="E815" s="1"/>
      <c r="F815" s="1"/>
      <c r="G815" s="1"/>
      <c r="H815" s="1"/>
      <c r="I815" s="1"/>
      <c r="J815" s="1"/>
      <c r="K815" s="1"/>
      <c r="L815" s="1"/>
      <c r="M815" s="1"/>
      <c r="N815" s="1"/>
      <c r="O815" s="1"/>
      <c r="P815" s="1"/>
      <c r="Q815" s="1"/>
      <c r="R815" s="3"/>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5"/>
      <c r="BF815" s="1"/>
      <c r="BG815" s="1"/>
      <c r="BH815" s="1"/>
      <c r="BI815" s="1"/>
      <c r="BJ815" s="1"/>
      <c r="BK815" s="1"/>
      <c r="BL815" s="1"/>
      <c r="BM815" s="1"/>
      <c r="BN815" s="1"/>
    </row>
    <row r="816" spans="3:66" ht="14.25" hidden="1" customHeight="1">
      <c r="C816" s="1"/>
      <c r="D816" s="1"/>
      <c r="E816" s="1"/>
      <c r="F816" s="1"/>
      <c r="G816" s="1"/>
      <c r="H816" s="1"/>
      <c r="I816" s="1"/>
      <c r="J816" s="1"/>
      <c r="K816" s="1"/>
      <c r="L816" s="1"/>
      <c r="M816" s="1"/>
      <c r="N816" s="1"/>
      <c r="O816" s="1"/>
      <c r="P816" s="1"/>
      <c r="Q816" s="1"/>
      <c r="R816" s="3"/>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5"/>
      <c r="BF816" s="1"/>
      <c r="BG816" s="1"/>
      <c r="BH816" s="1"/>
      <c r="BI816" s="1"/>
      <c r="BJ816" s="1"/>
      <c r="BK816" s="1"/>
      <c r="BL816" s="1"/>
      <c r="BM816" s="1"/>
      <c r="BN816" s="1"/>
    </row>
    <row r="817" spans="3:66" ht="14.25" hidden="1" customHeight="1">
      <c r="C817" s="1"/>
      <c r="D817" s="1"/>
      <c r="E817" s="1"/>
      <c r="F817" s="1"/>
      <c r="G817" s="1"/>
      <c r="H817" s="1"/>
      <c r="I817" s="1"/>
      <c r="J817" s="1"/>
      <c r="K817" s="1"/>
      <c r="L817" s="1"/>
      <c r="M817" s="1"/>
      <c r="N817" s="1"/>
      <c r="O817" s="1"/>
      <c r="P817" s="1"/>
      <c r="Q817" s="1"/>
      <c r="R817" s="3"/>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5"/>
      <c r="BF817" s="1"/>
      <c r="BG817" s="1"/>
      <c r="BH817" s="1"/>
      <c r="BI817" s="1"/>
      <c r="BJ817" s="1"/>
      <c r="BK817" s="1"/>
      <c r="BL817" s="1"/>
      <c r="BM817" s="1"/>
      <c r="BN817" s="1"/>
    </row>
    <row r="818" spans="3:66" ht="14.25" hidden="1" customHeight="1">
      <c r="C818" s="1"/>
      <c r="D818" s="1"/>
      <c r="E818" s="1"/>
      <c r="F818" s="1"/>
      <c r="G818" s="1"/>
      <c r="H818" s="1"/>
      <c r="I818" s="1"/>
      <c r="J818" s="1"/>
      <c r="K818" s="1"/>
      <c r="L818" s="1"/>
      <c r="M818" s="1"/>
      <c r="N818" s="1"/>
      <c r="O818" s="1"/>
      <c r="P818" s="1"/>
      <c r="Q818" s="1"/>
      <c r="R818" s="3"/>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5"/>
      <c r="BF818" s="1"/>
      <c r="BG818" s="1"/>
      <c r="BH818" s="1"/>
      <c r="BI818" s="1"/>
      <c r="BJ818" s="1"/>
      <c r="BK818" s="1"/>
      <c r="BL818" s="1"/>
      <c r="BM818" s="1"/>
      <c r="BN818" s="1"/>
    </row>
    <row r="819" spans="3:66" ht="14.25" hidden="1" customHeight="1">
      <c r="C819" s="1"/>
      <c r="D819" s="1"/>
      <c r="E819" s="1"/>
      <c r="F819" s="1"/>
      <c r="G819" s="1"/>
      <c r="H819" s="1"/>
      <c r="I819" s="1"/>
      <c r="J819" s="1"/>
      <c r="K819" s="1"/>
      <c r="L819" s="1"/>
      <c r="M819" s="1"/>
      <c r="N819" s="1"/>
      <c r="O819" s="1"/>
      <c r="P819" s="1"/>
      <c r="Q819" s="1"/>
      <c r="R819" s="3"/>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5"/>
      <c r="BF819" s="1"/>
      <c r="BG819" s="1"/>
      <c r="BH819" s="1"/>
      <c r="BI819" s="1"/>
      <c r="BJ819" s="1"/>
      <c r="BK819" s="1"/>
      <c r="BL819" s="1"/>
      <c r="BM819" s="1"/>
      <c r="BN819" s="1"/>
    </row>
    <row r="820" spans="3:66" ht="14.25" hidden="1" customHeight="1">
      <c r="C820" s="1"/>
      <c r="D820" s="1"/>
      <c r="E820" s="1"/>
      <c r="F820" s="1"/>
      <c r="G820" s="1"/>
      <c r="H820" s="1"/>
      <c r="I820" s="1"/>
      <c r="J820" s="1"/>
      <c r="K820" s="1"/>
      <c r="L820" s="1"/>
      <c r="M820" s="1"/>
      <c r="N820" s="1"/>
      <c r="O820" s="1"/>
      <c r="P820" s="1"/>
      <c r="Q820" s="1"/>
      <c r="R820" s="3"/>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5"/>
      <c r="BF820" s="1"/>
      <c r="BG820" s="1"/>
      <c r="BH820" s="1"/>
      <c r="BI820" s="1"/>
      <c r="BJ820" s="1"/>
      <c r="BK820" s="1"/>
      <c r="BL820" s="1"/>
      <c r="BM820" s="1"/>
      <c r="BN820" s="1"/>
    </row>
    <row r="821" spans="3:66" ht="14.25" hidden="1" customHeight="1">
      <c r="C821" s="1"/>
      <c r="D821" s="1"/>
      <c r="E821" s="1"/>
      <c r="F821" s="1"/>
      <c r="G821" s="1"/>
      <c r="H821" s="1"/>
      <c r="I821" s="1"/>
      <c r="J821" s="1"/>
      <c r="K821" s="1"/>
      <c r="L821" s="1"/>
      <c r="M821" s="1"/>
      <c r="N821" s="1"/>
      <c r="O821" s="1"/>
      <c r="P821" s="1"/>
      <c r="Q821" s="1"/>
      <c r="R821" s="3"/>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5"/>
      <c r="BF821" s="1"/>
      <c r="BG821" s="1"/>
      <c r="BH821" s="1"/>
      <c r="BI821" s="1"/>
      <c r="BJ821" s="1"/>
      <c r="BK821" s="1"/>
      <c r="BL821" s="1"/>
      <c r="BM821" s="1"/>
      <c r="BN821" s="1"/>
    </row>
    <row r="822" spans="3:66" ht="14.25" hidden="1" customHeight="1">
      <c r="C822" s="1"/>
      <c r="D822" s="1"/>
      <c r="E822" s="1"/>
      <c r="F822" s="1"/>
      <c r="G822" s="1"/>
      <c r="H822" s="1"/>
      <c r="I822" s="1"/>
      <c r="J822" s="1"/>
      <c r="K822" s="1"/>
      <c r="L822" s="1"/>
      <c r="M822" s="1"/>
      <c r="N822" s="1"/>
      <c r="O822" s="1"/>
      <c r="P822" s="1"/>
      <c r="Q822" s="1"/>
      <c r="R822" s="3"/>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5"/>
      <c r="BF822" s="1"/>
      <c r="BG822" s="1"/>
      <c r="BH822" s="1"/>
      <c r="BI822" s="1"/>
      <c r="BJ822" s="1"/>
      <c r="BK822" s="1"/>
      <c r="BL822" s="1"/>
      <c r="BM822" s="1"/>
      <c r="BN822" s="1"/>
    </row>
    <row r="823" spans="3:66" ht="14.25" hidden="1" customHeight="1">
      <c r="C823" s="1"/>
      <c r="D823" s="1"/>
      <c r="E823" s="1"/>
      <c r="F823" s="1"/>
      <c r="G823" s="1"/>
      <c r="H823" s="1"/>
      <c r="I823" s="1"/>
      <c r="J823" s="1"/>
      <c r="K823" s="1"/>
      <c r="L823" s="1"/>
      <c r="M823" s="1"/>
      <c r="N823" s="1"/>
      <c r="O823" s="1"/>
      <c r="P823" s="1"/>
      <c r="Q823" s="1"/>
      <c r="R823" s="3"/>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5"/>
      <c r="BF823" s="1"/>
      <c r="BG823" s="1"/>
      <c r="BH823" s="1"/>
      <c r="BI823" s="1"/>
      <c r="BJ823" s="1"/>
      <c r="BK823" s="1"/>
      <c r="BL823" s="1"/>
      <c r="BM823" s="1"/>
      <c r="BN823" s="1"/>
    </row>
    <row r="824" spans="3:66" ht="14.25" hidden="1" customHeight="1">
      <c r="C824" s="1"/>
      <c r="D824" s="1"/>
      <c r="E824" s="1"/>
      <c r="F824" s="1"/>
      <c r="G824" s="1"/>
      <c r="H824" s="1"/>
      <c r="I824" s="1"/>
      <c r="J824" s="1"/>
      <c r="K824" s="1"/>
      <c r="L824" s="1"/>
      <c r="M824" s="1"/>
      <c r="N824" s="1"/>
      <c r="O824" s="1"/>
      <c r="P824" s="1"/>
      <c r="Q824" s="1"/>
      <c r="R824" s="3"/>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5"/>
      <c r="BF824" s="1"/>
      <c r="BG824" s="1"/>
      <c r="BH824" s="1"/>
      <c r="BI824" s="1"/>
      <c r="BJ824" s="1"/>
      <c r="BK824" s="1"/>
      <c r="BL824" s="1"/>
      <c r="BM824" s="1"/>
      <c r="BN824" s="1"/>
    </row>
    <row r="825" spans="3:66" ht="14.25" hidden="1" customHeight="1">
      <c r="C825" s="1"/>
      <c r="D825" s="1"/>
      <c r="E825" s="1"/>
      <c r="F825" s="1"/>
      <c r="G825" s="1"/>
      <c r="H825" s="1"/>
      <c r="I825" s="1"/>
      <c r="J825" s="1"/>
      <c r="K825" s="1"/>
      <c r="L825" s="1"/>
      <c r="M825" s="1"/>
      <c r="N825" s="1"/>
      <c r="O825" s="1"/>
      <c r="P825" s="1"/>
      <c r="Q825" s="1"/>
      <c r="R825" s="3"/>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5"/>
      <c r="BF825" s="1"/>
      <c r="BG825" s="1"/>
      <c r="BH825" s="1"/>
      <c r="BI825" s="1"/>
      <c r="BJ825" s="1"/>
      <c r="BK825" s="1"/>
      <c r="BL825" s="1"/>
      <c r="BM825" s="1"/>
      <c r="BN825" s="1"/>
    </row>
    <row r="826" spans="3:66" ht="14.25" hidden="1" customHeight="1">
      <c r="C826" s="1"/>
      <c r="D826" s="1"/>
      <c r="E826" s="1"/>
      <c r="F826" s="1"/>
      <c r="G826" s="1"/>
      <c r="H826" s="1"/>
      <c r="I826" s="1"/>
      <c r="J826" s="1"/>
      <c r="K826" s="1"/>
      <c r="L826" s="1"/>
      <c r="M826" s="1"/>
      <c r="N826" s="1"/>
      <c r="O826" s="1"/>
      <c r="P826" s="1"/>
      <c r="Q826" s="1"/>
      <c r="R826" s="3"/>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5"/>
      <c r="BF826" s="1"/>
      <c r="BG826" s="1"/>
      <c r="BH826" s="1"/>
      <c r="BI826" s="1"/>
      <c r="BJ826" s="1"/>
      <c r="BK826" s="1"/>
      <c r="BL826" s="1"/>
      <c r="BM826" s="1"/>
      <c r="BN826" s="1"/>
    </row>
    <row r="827" spans="3:66" ht="14.25" hidden="1" customHeight="1">
      <c r="C827" s="1"/>
      <c r="D827" s="1"/>
      <c r="E827" s="1"/>
      <c r="F827" s="1"/>
      <c r="G827" s="1"/>
      <c r="H827" s="1"/>
      <c r="I827" s="1"/>
      <c r="J827" s="1"/>
      <c r="K827" s="1"/>
      <c r="L827" s="1"/>
      <c r="M827" s="1"/>
      <c r="N827" s="1"/>
      <c r="O827" s="1"/>
      <c r="P827" s="1"/>
      <c r="Q827" s="1"/>
      <c r="R827" s="3"/>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5"/>
      <c r="BF827" s="1"/>
      <c r="BG827" s="1"/>
      <c r="BH827" s="1"/>
      <c r="BI827" s="1"/>
      <c r="BJ827" s="1"/>
      <c r="BK827" s="1"/>
      <c r="BL827" s="1"/>
      <c r="BM827" s="1"/>
      <c r="BN827" s="1"/>
    </row>
    <row r="828" spans="3:66" ht="14.25" hidden="1" customHeight="1">
      <c r="C828" s="1"/>
      <c r="D828" s="1"/>
      <c r="E828" s="1"/>
      <c r="F828" s="1"/>
      <c r="G828" s="1"/>
      <c r="H828" s="1"/>
      <c r="I828" s="1"/>
      <c r="J828" s="1"/>
      <c r="K828" s="1"/>
      <c r="L828" s="1"/>
      <c r="M828" s="1"/>
      <c r="N828" s="1"/>
      <c r="O828" s="1"/>
      <c r="P828" s="1"/>
      <c r="Q828" s="1"/>
      <c r="R828" s="3"/>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5"/>
      <c r="BF828" s="1"/>
      <c r="BG828" s="1"/>
      <c r="BH828" s="1"/>
      <c r="BI828" s="1"/>
      <c r="BJ828" s="1"/>
      <c r="BK828" s="1"/>
      <c r="BL828" s="1"/>
      <c r="BM828" s="1"/>
      <c r="BN828" s="1"/>
    </row>
    <row r="829" spans="3:66" ht="14.25" hidden="1" customHeight="1">
      <c r="C829" s="1"/>
      <c r="D829" s="1"/>
      <c r="E829" s="1"/>
      <c r="F829" s="1"/>
      <c r="G829" s="1"/>
      <c r="H829" s="1"/>
      <c r="I829" s="1"/>
      <c r="J829" s="1"/>
      <c r="K829" s="1"/>
      <c r="L829" s="1"/>
      <c r="M829" s="1"/>
      <c r="N829" s="1"/>
      <c r="O829" s="1"/>
      <c r="P829" s="1"/>
      <c r="Q829" s="1"/>
      <c r="R829" s="3"/>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5"/>
      <c r="BF829" s="1"/>
      <c r="BG829" s="1"/>
      <c r="BH829" s="1"/>
      <c r="BI829" s="1"/>
      <c r="BJ829" s="1"/>
      <c r="BK829" s="1"/>
      <c r="BL829" s="1"/>
      <c r="BM829" s="1"/>
      <c r="BN829" s="1"/>
    </row>
    <row r="830" spans="3:66" ht="14.25" hidden="1" customHeight="1">
      <c r="C830" s="1"/>
      <c r="D830" s="1"/>
      <c r="E830" s="1"/>
      <c r="F830" s="1"/>
      <c r="G830" s="1"/>
      <c r="H830" s="1"/>
      <c r="I830" s="1"/>
      <c r="J830" s="1"/>
      <c r="K830" s="1"/>
      <c r="L830" s="1"/>
      <c r="M830" s="1"/>
      <c r="N830" s="1"/>
      <c r="O830" s="1"/>
      <c r="P830" s="1"/>
      <c r="Q830" s="1"/>
      <c r="R830" s="3"/>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5"/>
      <c r="BF830" s="1"/>
      <c r="BG830" s="1"/>
      <c r="BH830" s="1"/>
      <c r="BI830" s="1"/>
      <c r="BJ830" s="1"/>
      <c r="BK830" s="1"/>
      <c r="BL830" s="1"/>
      <c r="BM830" s="1"/>
      <c r="BN830" s="1"/>
    </row>
    <row r="831" spans="3:66" ht="14.25" hidden="1" customHeight="1">
      <c r="C831" s="1"/>
      <c r="D831" s="1"/>
      <c r="E831" s="1"/>
      <c r="F831" s="1"/>
      <c r="G831" s="1"/>
      <c r="H831" s="1"/>
      <c r="I831" s="1"/>
      <c r="J831" s="1"/>
      <c r="K831" s="1"/>
      <c r="L831" s="1"/>
      <c r="M831" s="1"/>
      <c r="N831" s="1"/>
      <c r="O831" s="1"/>
      <c r="P831" s="1"/>
      <c r="Q831" s="1"/>
      <c r="R831" s="3"/>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5"/>
      <c r="BF831" s="1"/>
      <c r="BG831" s="1"/>
      <c r="BH831" s="1"/>
      <c r="BI831" s="1"/>
      <c r="BJ831" s="1"/>
      <c r="BK831" s="1"/>
      <c r="BL831" s="1"/>
      <c r="BM831" s="1"/>
      <c r="BN831" s="1"/>
    </row>
    <row r="832" spans="3:66" ht="14.25" hidden="1" customHeight="1">
      <c r="C832" s="1"/>
      <c r="D832" s="1"/>
      <c r="E832" s="1"/>
      <c r="F832" s="1"/>
      <c r="G832" s="1"/>
      <c r="H832" s="1"/>
      <c r="I832" s="1"/>
      <c r="J832" s="1"/>
      <c r="K832" s="1"/>
      <c r="L832" s="1"/>
      <c r="M832" s="1"/>
      <c r="N832" s="1"/>
      <c r="O832" s="1"/>
      <c r="P832" s="1"/>
      <c r="Q832" s="1"/>
      <c r="R832" s="3"/>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5"/>
      <c r="BF832" s="1"/>
      <c r="BG832" s="1"/>
      <c r="BH832" s="1"/>
      <c r="BI832" s="1"/>
      <c r="BJ832" s="1"/>
      <c r="BK832" s="1"/>
      <c r="BL832" s="1"/>
      <c r="BM832" s="1"/>
      <c r="BN832" s="1"/>
    </row>
    <row r="833" spans="3:66" ht="14.25" hidden="1" customHeight="1">
      <c r="C833" s="1"/>
      <c r="D833" s="1"/>
      <c r="E833" s="1"/>
      <c r="F833" s="1"/>
      <c r="G833" s="1"/>
      <c r="H833" s="1"/>
      <c r="I833" s="1"/>
      <c r="J833" s="1"/>
      <c r="K833" s="1"/>
      <c r="L833" s="1"/>
      <c r="M833" s="1"/>
      <c r="N833" s="1"/>
      <c r="O833" s="1"/>
      <c r="P833" s="1"/>
      <c r="Q833" s="1"/>
      <c r="R833" s="3"/>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5"/>
      <c r="BF833" s="1"/>
      <c r="BG833" s="1"/>
      <c r="BH833" s="1"/>
      <c r="BI833" s="1"/>
      <c r="BJ833" s="1"/>
      <c r="BK833" s="1"/>
      <c r="BL833" s="1"/>
      <c r="BM833" s="1"/>
      <c r="BN833" s="1"/>
    </row>
    <row r="834" spans="3:66" ht="14.25" hidden="1" customHeight="1">
      <c r="C834" s="1"/>
      <c r="D834" s="1"/>
      <c r="E834" s="1"/>
      <c r="F834" s="1"/>
      <c r="G834" s="1"/>
      <c r="H834" s="1"/>
      <c r="I834" s="1"/>
      <c r="J834" s="1"/>
      <c r="K834" s="1"/>
      <c r="L834" s="1"/>
      <c r="M834" s="1"/>
      <c r="N834" s="1"/>
      <c r="O834" s="1"/>
      <c r="P834" s="1"/>
      <c r="Q834" s="1"/>
      <c r="R834" s="3"/>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5"/>
      <c r="BF834" s="1"/>
      <c r="BG834" s="1"/>
      <c r="BH834" s="1"/>
      <c r="BI834" s="1"/>
      <c r="BJ834" s="1"/>
      <c r="BK834" s="1"/>
      <c r="BL834" s="1"/>
      <c r="BM834" s="1"/>
      <c r="BN834" s="1"/>
    </row>
    <row r="835" spans="3:66" ht="14.25" hidden="1" customHeight="1">
      <c r="C835" s="1"/>
      <c r="D835" s="1"/>
      <c r="E835" s="1"/>
      <c r="F835" s="1"/>
      <c r="G835" s="1"/>
      <c r="H835" s="1"/>
      <c r="I835" s="1"/>
      <c r="J835" s="1"/>
      <c r="K835" s="1"/>
      <c r="L835" s="1"/>
      <c r="M835" s="1"/>
      <c r="N835" s="1"/>
      <c r="O835" s="1"/>
      <c r="P835" s="1"/>
      <c r="Q835" s="1"/>
      <c r="R835" s="3"/>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5"/>
      <c r="BF835" s="1"/>
      <c r="BG835" s="1"/>
      <c r="BH835" s="1"/>
      <c r="BI835" s="1"/>
      <c r="BJ835" s="1"/>
      <c r="BK835" s="1"/>
      <c r="BL835" s="1"/>
      <c r="BM835" s="1"/>
      <c r="BN835" s="1"/>
    </row>
    <row r="836" spans="3:66" ht="14.25" hidden="1" customHeight="1">
      <c r="C836" s="1"/>
      <c r="D836" s="1"/>
      <c r="E836" s="1"/>
      <c r="F836" s="1"/>
      <c r="G836" s="1"/>
      <c r="H836" s="1"/>
      <c r="I836" s="1"/>
      <c r="J836" s="1"/>
      <c r="K836" s="1"/>
      <c r="L836" s="1"/>
      <c r="M836" s="1"/>
      <c r="N836" s="1"/>
      <c r="O836" s="1"/>
      <c r="P836" s="1"/>
      <c r="Q836" s="1"/>
      <c r="R836" s="3"/>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5"/>
      <c r="BF836" s="1"/>
      <c r="BG836" s="1"/>
      <c r="BH836" s="1"/>
      <c r="BI836" s="1"/>
      <c r="BJ836" s="1"/>
      <c r="BK836" s="1"/>
      <c r="BL836" s="1"/>
      <c r="BM836" s="1"/>
      <c r="BN836" s="1"/>
    </row>
    <row r="837" spans="3:66" ht="14.25" hidden="1" customHeight="1">
      <c r="C837" s="1"/>
      <c r="D837" s="1"/>
      <c r="E837" s="1"/>
      <c r="F837" s="1"/>
      <c r="G837" s="1"/>
      <c r="H837" s="1"/>
      <c r="I837" s="1"/>
      <c r="J837" s="1"/>
      <c r="K837" s="1"/>
      <c r="L837" s="1"/>
      <c r="M837" s="1"/>
      <c r="N837" s="1"/>
      <c r="O837" s="1"/>
      <c r="P837" s="1"/>
      <c r="Q837" s="1"/>
      <c r="R837" s="3"/>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5"/>
      <c r="BF837" s="1"/>
      <c r="BG837" s="1"/>
      <c r="BH837" s="1"/>
      <c r="BI837" s="1"/>
      <c r="BJ837" s="1"/>
      <c r="BK837" s="1"/>
      <c r="BL837" s="1"/>
      <c r="BM837" s="1"/>
      <c r="BN837" s="1"/>
    </row>
    <row r="838" spans="3:66" ht="14.25" hidden="1" customHeight="1">
      <c r="C838" s="1"/>
      <c r="D838" s="1"/>
      <c r="E838" s="1"/>
      <c r="F838" s="1"/>
      <c r="G838" s="1"/>
      <c r="H838" s="1"/>
      <c r="I838" s="1"/>
      <c r="J838" s="1"/>
      <c r="K838" s="1"/>
      <c r="L838" s="1"/>
      <c r="M838" s="1"/>
      <c r="N838" s="1"/>
      <c r="O838" s="1"/>
      <c r="P838" s="1"/>
      <c r="Q838" s="1"/>
      <c r="R838" s="3"/>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5"/>
      <c r="BF838" s="1"/>
      <c r="BG838" s="1"/>
      <c r="BH838" s="1"/>
      <c r="BI838" s="1"/>
      <c r="BJ838" s="1"/>
      <c r="BK838" s="1"/>
      <c r="BL838" s="1"/>
      <c r="BM838" s="1"/>
      <c r="BN838" s="1"/>
    </row>
    <row r="839" spans="3:66" ht="14.25" hidden="1" customHeight="1">
      <c r="C839" s="1"/>
      <c r="D839" s="1"/>
      <c r="E839" s="1"/>
      <c r="F839" s="1"/>
      <c r="G839" s="1"/>
      <c r="H839" s="1"/>
      <c r="I839" s="1"/>
      <c r="J839" s="1"/>
      <c r="K839" s="1"/>
      <c r="L839" s="1"/>
      <c r="M839" s="1"/>
      <c r="N839" s="1"/>
      <c r="O839" s="1"/>
      <c r="P839" s="1"/>
      <c r="Q839" s="1"/>
      <c r="R839" s="3"/>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5"/>
      <c r="BF839" s="1"/>
      <c r="BG839" s="1"/>
      <c r="BH839" s="1"/>
      <c r="BI839" s="1"/>
      <c r="BJ839" s="1"/>
      <c r="BK839" s="1"/>
      <c r="BL839" s="1"/>
      <c r="BM839" s="1"/>
      <c r="BN839" s="1"/>
    </row>
    <row r="840" spans="3:66" ht="14.25" hidden="1" customHeight="1">
      <c r="C840" s="1"/>
      <c r="D840" s="1"/>
      <c r="E840" s="1"/>
      <c r="F840" s="1"/>
      <c r="G840" s="1"/>
      <c r="H840" s="1"/>
      <c r="I840" s="1"/>
      <c r="J840" s="1"/>
      <c r="K840" s="1"/>
      <c r="L840" s="1"/>
      <c r="M840" s="1"/>
      <c r="N840" s="1"/>
      <c r="O840" s="1"/>
      <c r="P840" s="1"/>
      <c r="Q840" s="1"/>
      <c r="R840" s="3"/>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5"/>
      <c r="BF840" s="1"/>
      <c r="BG840" s="1"/>
      <c r="BH840" s="1"/>
      <c r="BI840" s="1"/>
      <c r="BJ840" s="1"/>
      <c r="BK840" s="1"/>
      <c r="BL840" s="1"/>
      <c r="BM840" s="1"/>
      <c r="BN840" s="1"/>
    </row>
    <row r="841" spans="3:66" ht="14.25" hidden="1" customHeight="1">
      <c r="C841" s="1"/>
      <c r="D841" s="1"/>
      <c r="E841" s="1"/>
      <c r="F841" s="1"/>
      <c r="G841" s="1"/>
      <c r="H841" s="1"/>
      <c r="I841" s="1"/>
      <c r="J841" s="1"/>
      <c r="K841" s="1"/>
      <c r="L841" s="1"/>
      <c r="M841" s="1"/>
      <c r="N841" s="1"/>
      <c r="O841" s="1"/>
      <c r="P841" s="1"/>
      <c r="Q841" s="1"/>
      <c r="R841" s="3"/>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5"/>
      <c r="BF841" s="1"/>
      <c r="BG841" s="1"/>
      <c r="BH841" s="1"/>
      <c r="BI841" s="1"/>
      <c r="BJ841" s="1"/>
      <c r="BK841" s="1"/>
      <c r="BL841" s="1"/>
      <c r="BM841" s="1"/>
      <c r="BN841" s="1"/>
    </row>
    <row r="842" spans="3:66" ht="14.25" hidden="1" customHeight="1">
      <c r="C842" s="1"/>
      <c r="D842" s="1"/>
      <c r="E842" s="1"/>
      <c r="F842" s="1"/>
      <c r="G842" s="1"/>
      <c r="H842" s="1"/>
      <c r="I842" s="1"/>
      <c r="J842" s="1"/>
      <c r="K842" s="1"/>
      <c r="L842" s="1"/>
      <c r="M842" s="1"/>
      <c r="N842" s="1"/>
      <c r="O842" s="1"/>
      <c r="P842" s="1"/>
      <c r="Q842" s="1"/>
      <c r="R842" s="3"/>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5"/>
      <c r="BF842" s="1"/>
      <c r="BG842" s="1"/>
      <c r="BH842" s="1"/>
      <c r="BI842" s="1"/>
      <c r="BJ842" s="1"/>
      <c r="BK842" s="1"/>
      <c r="BL842" s="1"/>
      <c r="BM842" s="1"/>
      <c r="BN842" s="1"/>
    </row>
    <row r="843" spans="3:66" ht="14.25" hidden="1" customHeight="1">
      <c r="C843" s="1"/>
      <c r="D843" s="1"/>
      <c r="E843" s="1"/>
      <c r="F843" s="1"/>
      <c r="G843" s="1"/>
      <c r="H843" s="1"/>
      <c r="I843" s="1"/>
      <c r="J843" s="1"/>
      <c r="K843" s="1"/>
      <c r="L843" s="1"/>
      <c r="M843" s="1"/>
      <c r="N843" s="1"/>
      <c r="O843" s="1"/>
      <c r="P843" s="1"/>
      <c r="Q843" s="1"/>
      <c r="R843" s="3"/>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5"/>
      <c r="BF843" s="1"/>
      <c r="BG843" s="1"/>
      <c r="BH843" s="1"/>
      <c r="BI843" s="1"/>
      <c r="BJ843" s="1"/>
      <c r="BK843" s="1"/>
      <c r="BL843" s="1"/>
      <c r="BM843" s="1"/>
      <c r="BN843" s="1"/>
    </row>
    <row r="844" spans="3:66" ht="14.25" hidden="1" customHeight="1">
      <c r="C844" s="1"/>
      <c r="D844" s="1"/>
      <c r="E844" s="1"/>
      <c r="F844" s="1"/>
      <c r="G844" s="1"/>
      <c r="H844" s="1"/>
      <c r="I844" s="1"/>
      <c r="J844" s="1"/>
      <c r="K844" s="1"/>
      <c r="L844" s="1"/>
      <c r="M844" s="1"/>
      <c r="N844" s="1"/>
      <c r="O844" s="1"/>
      <c r="P844" s="1"/>
      <c r="Q844" s="1"/>
      <c r="R844" s="3"/>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5"/>
      <c r="BF844" s="1"/>
      <c r="BG844" s="1"/>
      <c r="BH844" s="1"/>
      <c r="BI844" s="1"/>
      <c r="BJ844" s="1"/>
      <c r="BK844" s="1"/>
      <c r="BL844" s="1"/>
      <c r="BM844" s="1"/>
      <c r="BN844" s="1"/>
    </row>
    <row r="845" spans="3:66" ht="14.25" hidden="1" customHeight="1">
      <c r="C845" s="1"/>
      <c r="D845" s="1"/>
      <c r="E845" s="1"/>
      <c r="F845" s="1"/>
      <c r="G845" s="1"/>
      <c r="H845" s="1"/>
      <c r="I845" s="1"/>
      <c r="J845" s="1"/>
      <c r="K845" s="1"/>
      <c r="L845" s="1"/>
      <c r="M845" s="1"/>
      <c r="N845" s="1"/>
      <c r="O845" s="1"/>
      <c r="P845" s="1"/>
      <c r="Q845" s="1"/>
      <c r="R845" s="3"/>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5"/>
      <c r="BF845" s="1"/>
      <c r="BG845" s="1"/>
      <c r="BH845" s="1"/>
      <c r="BI845" s="1"/>
      <c r="BJ845" s="1"/>
      <c r="BK845" s="1"/>
      <c r="BL845" s="1"/>
      <c r="BM845" s="1"/>
      <c r="BN845" s="1"/>
    </row>
    <row r="846" spans="3:66" ht="14.25" hidden="1" customHeight="1">
      <c r="C846" s="1"/>
      <c r="D846" s="1"/>
      <c r="E846" s="1"/>
      <c r="F846" s="1"/>
      <c r="G846" s="1"/>
      <c r="H846" s="1"/>
      <c r="I846" s="1"/>
      <c r="J846" s="1"/>
      <c r="K846" s="1"/>
      <c r="L846" s="1"/>
      <c r="M846" s="1"/>
      <c r="N846" s="1"/>
      <c r="O846" s="1"/>
      <c r="P846" s="1"/>
      <c r="Q846" s="1"/>
      <c r="R846" s="3"/>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5"/>
      <c r="BF846" s="1"/>
      <c r="BG846" s="1"/>
      <c r="BH846" s="1"/>
      <c r="BI846" s="1"/>
      <c r="BJ846" s="1"/>
      <c r="BK846" s="1"/>
      <c r="BL846" s="1"/>
      <c r="BM846" s="1"/>
      <c r="BN846" s="1"/>
    </row>
    <row r="847" spans="3:66" ht="14.25" hidden="1" customHeight="1">
      <c r="C847" s="1"/>
      <c r="D847" s="1"/>
      <c r="E847" s="1"/>
      <c r="F847" s="1"/>
      <c r="G847" s="1"/>
      <c r="H847" s="1"/>
      <c r="I847" s="1"/>
      <c r="J847" s="1"/>
      <c r="K847" s="1"/>
      <c r="L847" s="1"/>
      <c r="M847" s="1"/>
      <c r="N847" s="1"/>
      <c r="O847" s="1"/>
      <c r="P847" s="1"/>
      <c r="Q847" s="1"/>
      <c r="R847" s="3"/>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5"/>
      <c r="BF847" s="1"/>
      <c r="BG847" s="1"/>
      <c r="BH847" s="1"/>
      <c r="BI847" s="1"/>
      <c r="BJ847" s="1"/>
      <c r="BK847" s="1"/>
      <c r="BL847" s="1"/>
      <c r="BM847" s="1"/>
      <c r="BN847" s="1"/>
    </row>
    <row r="848" spans="3:66" ht="14.25" hidden="1" customHeight="1">
      <c r="C848" s="1"/>
      <c r="D848" s="1"/>
      <c r="E848" s="1"/>
      <c r="F848" s="1"/>
      <c r="G848" s="1"/>
      <c r="H848" s="1"/>
      <c r="I848" s="1"/>
      <c r="J848" s="1"/>
      <c r="K848" s="1"/>
      <c r="L848" s="1"/>
      <c r="M848" s="1"/>
      <c r="N848" s="1"/>
      <c r="O848" s="1"/>
      <c r="P848" s="1"/>
      <c r="Q848" s="1"/>
      <c r="R848" s="3"/>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5"/>
      <c r="BF848" s="1"/>
      <c r="BG848" s="1"/>
      <c r="BH848" s="1"/>
      <c r="BI848" s="1"/>
      <c r="BJ848" s="1"/>
      <c r="BK848" s="1"/>
      <c r="BL848" s="1"/>
      <c r="BM848" s="1"/>
      <c r="BN848" s="1"/>
    </row>
    <row r="849" spans="3:66" ht="14.25" hidden="1" customHeight="1">
      <c r="C849" s="1"/>
      <c r="D849" s="1"/>
      <c r="E849" s="1"/>
      <c r="F849" s="1"/>
      <c r="G849" s="1"/>
      <c r="H849" s="1"/>
      <c r="I849" s="1"/>
      <c r="J849" s="1"/>
      <c r="K849" s="1"/>
      <c r="L849" s="1"/>
      <c r="M849" s="1"/>
      <c r="N849" s="1"/>
      <c r="O849" s="1"/>
      <c r="P849" s="1"/>
      <c r="Q849" s="1"/>
      <c r="R849" s="3"/>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5"/>
      <c r="BF849" s="1"/>
      <c r="BG849" s="1"/>
      <c r="BH849" s="1"/>
      <c r="BI849" s="1"/>
      <c r="BJ849" s="1"/>
      <c r="BK849" s="1"/>
      <c r="BL849" s="1"/>
      <c r="BM849" s="1"/>
      <c r="BN849" s="1"/>
    </row>
    <row r="850" spans="3:66" ht="14.25" hidden="1" customHeight="1">
      <c r="C850" s="1"/>
      <c r="D850" s="1"/>
      <c r="E850" s="1"/>
      <c r="F850" s="1"/>
      <c r="G850" s="1"/>
      <c r="H850" s="1"/>
      <c r="I850" s="1"/>
      <c r="J850" s="1"/>
      <c r="K850" s="1"/>
      <c r="L850" s="1"/>
      <c r="M850" s="1"/>
      <c r="N850" s="1"/>
      <c r="O850" s="1"/>
      <c r="P850" s="1"/>
      <c r="Q850" s="1"/>
      <c r="R850" s="3"/>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5"/>
      <c r="BF850" s="1"/>
      <c r="BG850" s="1"/>
      <c r="BH850" s="1"/>
      <c r="BI850" s="1"/>
      <c r="BJ850" s="1"/>
      <c r="BK850" s="1"/>
      <c r="BL850" s="1"/>
      <c r="BM850" s="1"/>
      <c r="BN850" s="1"/>
    </row>
    <row r="851" spans="3:66" ht="14.25" hidden="1" customHeight="1">
      <c r="C851" s="1"/>
      <c r="D851" s="1"/>
      <c r="E851" s="1"/>
      <c r="F851" s="1"/>
      <c r="G851" s="1"/>
      <c r="H851" s="1"/>
      <c r="I851" s="1"/>
      <c r="J851" s="1"/>
      <c r="K851" s="1"/>
      <c r="L851" s="1"/>
      <c r="M851" s="1"/>
      <c r="N851" s="1"/>
      <c r="O851" s="1"/>
      <c r="P851" s="1"/>
      <c r="Q851" s="1"/>
      <c r="R851" s="3"/>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5"/>
      <c r="BF851" s="1"/>
      <c r="BG851" s="1"/>
      <c r="BH851" s="1"/>
      <c r="BI851" s="1"/>
      <c r="BJ851" s="1"/>
      <c r="BK851" s="1"/>
      <c r="BL851" s="1"/>
      <c r="BM851" s="1"/>
      <c r="BN851" s="1"/>
    </row>
    <row r="852" spans="3:66" ht="14.25" hidden="1" customHeight="1">
      <c r="C852" s="1"/>
      <c r="D852" s="1"/>
      <c r="E852" s="1"/>
      <c r="F852" s="1"/>
      <c r="G852" s="1"/>
      <c r="H852" s="1"/>
      <c r="I852" s="1"/>
      <c r="J852" s="1"/>
      <c r="K852" s="1"/>
      <c r="L852" s="1"/>
      <c r="M852" s="1"/>
      <c r="N852" s="1"/>
      <c r="O852" s="1"/>
      <c r="P852" s="1"/>
      <c r="Q852" s="1"/>
      <c r="R852" s="3"/>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5"/>
      <c r="BF852" s="1"/>
      <c r="BG852" s="1"/>
      <c r="BH852" s="1"/>
      <c r="BI852" s="1"/>
      <c r="BJ852" s="1"/>
      <c r="BK852" s="1"/>
      <c r="BL852" s="1"/>
      <c r="BM852" s="1"/>
      <c r="BN852" s="1"/>
    </row>
    <row r="853" spans="3:66" ht="14.25" hidden="1" customHeight="1">
      <c r="C853" s="1"/>
      <c r="D853" s="1"/>
      <c r="E853" s="1"/>
      <c r="F853" s="1"/>
      <c r="G853" s="1"/>
      <c r="H853" s="1"/>
      <c r="I853" s="1"/>
      <c r="J853" s="1"/>
      <c r="K853" s="1"/>
      <c r="L853" s="1"/>
      <c r="M853" s="1"/>
      <c r="N853" s="1"/>
      <c r="O853" s="1"/>
      <c r="P853" s="1"/>
      <c r="Q853" s="1"/>
      <c r="R853" s="3"/>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5"/>
      <c r="BF853" s="1"/>
      <c r="BG853" s="1"/>
      <c r="BH853" s="1"/>
      <c r="BI853" s="1"/>
      <c r="BJ853" s="1"/>
      <c r="BK853" s="1"/>
      <c r="BL853" s="1"/>
      <c r="BM853" s="1"/>
      <c r="BN853" s="1"/>
    </row>
    <row r="854" spans="3:66" ht="14.25" hidden="1" customHeight="1">
      <c r="C854" s="1"/>
      <c r="D854" s="1"/>
      <c r="E854" s="1"/>
      <c r="F854" s="1"/>
      <c r="G854" s="1"/>
      <c r="H854" s="1"/>
      <c r="I854" s="1"/>
      <c r="J854" s="1"/>
      <c r="K854" s="1"/>
      <c r="L854" s="1"/>
      <c r="M854" s="1"/>
      <c r="N854" s="1"/>
      <c r="O854" s="1"/>
      <c r="P854" s="1"/>
      <c r="Q854" s="1"/>
      <c r="R854" s="3"/>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5"/>
      <c r="BF854" s="1"/>
      <c r="BG854" s="1"/>
      <c r="BH854" s="1"/>
      <c r="BI854" s="1"/>
      <c r="BJ854" s="1"/>
      <c r="BK854" s="1"/>
      <c r="BL854" s="1"/>
      <c r="BM854" s="1"/>
      <c r="BN854" s="1"/>
    </row>
    <row r="855" spans="3:66" ht="14.25" hidden="1" customHeight="1">
      <c r="C855" s="1"/>
      <c r="D855" s="1"/>
      <c r="E855" s="1"/>
      <c r="F855" s="1"/>
      <c r="G855" s="1"/>
      <c r="H855" s="1"/>
      <c r="I855" s="1"/>
      <c r="J855" s="1"/>
      <c r="K855" s="1"/>
      <c r="L855" s="1"/>
      <c r="M855" s="1"/>
      <c r="N855" s="1"/>
      <c r="O855" s="1"/>
      <c r="P855" s="1"/>
      <c r="Q855" s="1"/>
      <c r="R855" s="3"/>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5"/>
      <c r="BF855" s="1"/>
      <c r="BG855" s="1"/>
      <c r="BH855" s="1"/>
      <c r="BI855" s="1"/>
      <c r="BJ855" s="1"/>
      <c r="BK855" s="1"/>
      <c r="BL855" s="1"/>
      <c r="BM855" s="1"/>
      <c r="BN855" s="1"/>
    </row>
    <row r="856" spans="3:66" ht="14.25" hidden="1" customHeight="1">
      <c r="C856" s="1"/>
      <c r="D856" s="1"/>
      <c r="E856" s="1"/>
      <c r="F856" s="1"/>
      <c r="G856" s="1"/>
      <c r="H856" s="1"/>
      <c r="I856" s="1"/>
      <c r="J856" s="1"/>
      <c r="K856" s="1"/>
      <c r="L856" s="1"/>
      <c r="M856" s="1"/>
      <c r="N856" s="1"/>
      <c r="O856" s="1"/>
      <c r="P856" s="1"/>
      <c r="Q856" s="1"/>
      <c r="R856" s="3"/>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5"/>
      <c r="BF856" s="1"/>
      <c r="BG856" s="1"/>
      <c r="BH856" s="1"/>
      <c r="BI856" s="1"/>
      <c r="BJ856" s="1"/>
      <c r="BK856" s="1"/>
      <c r="BL856" s="1"/>
      <c r="BM856" s="1"/>
      <c r="BN856" s="1"/>
    </row>
    <row r="857" spans="3:66" ht="14.25" hidden="1" customHeight="1">
      <c r="C857" s="1"/>
      <c r="D857" s="1"/>
      <c r="E857" s="1"/>
      <c r="F857" s="1"/>
      <c r="G857" s="1"/>
      <c r="H857" s="1"/>
      <c r="I857" s="1"/>
      <c r="J857" s="1"/>
      <c r="K857" s="1"/>
      <c r="L857" s="1"/>
      <c r="M857" s="1"/>
      <c r="N857" s="1"/>
      <c r="O857" s="1"/>
      <c r="P857" s="1"/>
      <c r="Q857" s="1"/>
      <c r="R857" s="3"/>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5"/>
      <c r="BF857" s="1"/>
      <c r="BG857" s="1"/>
      <c r="BH857" s="1"/>
      <c r="BI857" s="1"/>
      <c r="BJ857" s="1"/>
      <c r="BK857" s="1"/>
      <c r="BL857" s="1"/>
      <c r="BM857" s="1"/>
      <c r="BN857" s="1"/>
    </row>
    <row r="858" spans="3:66" ht="14.25" hidden="1" customHeight="1">
      <c r="C858" s="1"/>
      <c r="D858" s="1"/>
      <c r="E858" s="1"/>
      <c r="F858" s="1"/>
      <c r="G858" s="1"/>
      <c r="H858" s="1"/>
      <c r="I858" s="1"/>
      <c r="J858" s="1"/>
      <c r="K858" s="1"/>
      <c r="L858" s="1"/>
      <c r="M858" s="1"/>
      <c r="N858" s="1"/>
      <c r="O858" s="1"/>
      <c r="P858" s="1"/>
      <c r="Q858" s="1"/>
      <c r="R858" s="3"/>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5"/>
      <c r="BF858" s="1"/>
      <c r="BG858" s="1"/>
      <c r="BH858" s="1"/>
      <c r="BI858" s="1"/>
      <c r="BJ858" s="1"/>
      <c r="BK858" s="1"/>
      <c r="BL858" s="1"/>
      <c r="BM858" s="1"/>
      <c r="BN858" s="1"/>
    </row>
    <row r="859" spans="3:66" ht="14.25" hidden="1" customHeight="1">
      <c r="C859" s="1"/>
      <c r="D859" s="1"/>
      <c r="E859" s="1"/>
      <c r="F859" s="1"/>
      <c r="G859" s="1"/>
      <c r="H859" s="1"/>
      <c r="I859" s="1"/>
      <c r="J859" s="1"/>
      <c r="K859" s="1"/>
      <c r="L859" s="1"/>
      <c r="M859" s="1"/>
      <c r="N859" s="1"/>
      <c r="O859" s="1"/>
      <c r="P859" s="1"/>
      <c r="Q859" s="1"/>
      <c r="R859" s="3"/>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5"/>
      <c r="BF859" s="1"/>
      <c r="BG859" s="1"/>
      <c r="BH859" s="1"/>
      <c r="BI859" s="1"/>
      <c r="BJ859" s="1"/>
      <c r="BK859" s="1"/>
      <c r="BL859" s="1"/>
      <c r="BM859" s="1"/>
      <c r="BN859" s="1"/>
    </row>
    <row r="860" spans="3:66" ht="14.25" hidden="1" customHeight="1">
      <c r="C860" s="1"/>
      <c r="D860" s="1"/>
      <c r="E860" s="1"/>
      <c r="F860" s="1"/>
      <c r="G860" s="1"/>
      <c r="H860" s="1"/>
      <c r="I860" s="1"/>
      <c r="J860" s="1"/>
      <c r="K860" s="1"/>
      <c r="L860" s="1"/>
      <c r="M860" s="1"/>
      <c r="N860" s="1"/>
      <c r="O860" s="1"/>
      <c r="P860" s="1"/>
      <c r="Q860" s="1"/>
      <c r="R860" s="3"/>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5"/>
      <c r="BF860" s="1"/>
      <c r="BG860" s="1"/>
      <c r="BH860" s="1"/>
      <c r="BI860" s="1"/>
      <c r="BJ860" s="1"/>
      <c r="BK860" s="1"/>
      <c r="BL860" s="1"/>
      <c r="BM860" s="1"/>
      <c r="BN860" s="1"/>
    </row>
    <row r="861" spans="3:66" ht="14.25" hidden="1" customHeight="1">
      <c r="C861" s="1"/>
      <c r="D861" s="1"/>
      <c r="E861" s="1"/>
      <c r="F861" s="1"/>
      <c r="G861" s="1"/>
      <c r="H861" s="1"/>
      <c r="I861" s="1"/>
      <c r="J861" s="1"/>
      <c r="K861" s="1"/>
      <c r="L861" s="1"/>
      <c r="M861" s="1"/>
      <c r="N861" s="1"/>
      <c r="O861" s="1"/>
      <c r="P861" s="1"/>
      <c r="Q861" s="1"/>
      <c r="R861" s="3"/>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5"/>
      <c r="BF861" s="1"/>
      <c r="BG861" s="1"/>
      <c r="BH861" s="1"/>
      <c r="BI861" s="1"/>
      <c r="BJ861" s="1"/>
      <c r="BK861" s="1"/>
      <c r="BL861" s="1"/>
      <c r="BM861" s="1"/>
      <c r="BN861" s="1"/>
    </row>
    <row r="862" spans="3:66" ht="14.25" hidden="1" customHeight="1">
      <c r="C862" s="1"/>
      <c r="D862" s="1"/>
      <c r="E862" s="1"/>
      <c r="F862" s="1"/>
      <c r="G862" s="1"/>
      <c r="H862" s="1"/>
      <c r="I862" s="1"/>
      <c r="J862" s="1"/>
      <c r="K862" s="1"/>
      <c r="L862" s="1"/>
      <c r="M862" s="1"/>
      <c r="N862" s="1"/>
      <c r="O862" s="1"/>
      <c r="P862" s="1"/>
      <c r="Q862" s="1"/>
      <c r="R862" s="3"/>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5"/>
      <c r="BF862" s="1"/>
      <c r="BG862" s="1"/>
      <c r="BH862" s="1"/>
      <c r="BI862" s="1"/>
      <c r="BJ862" s="1"/>
      <c r="BK862" s="1"/>
      <c r="BL862" s="1"/>
      <c r="BM862" s="1"/>
      <c r="BN862" s="1"/>
    </row>
    <row r="863" spans="3:66" ht="14.25" hidden="1" customHeight="1">
      <c r="C863" s="1"/>
      <c r="D863" s="1"/>
      <c r="E863" s="1"/>
      <c r="F863" s="1"/>
      <c r="G863" s="1"/>
      <c r="H863" s="1"/>
      <c r="I863" s="1"/>
      <c r="J863" s="1"/>
      <c r="K863" s="1"/>
      <c r="L863" s="1"/>
      <c r="M863" s="1"/>
      <c r="N863" s="1"/>
      <c r="O863" s="1"/>
      <c r="P863" s="1"/>
      <c r="Q863" s="1"/>
      <c r="R863" s="3"/>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5"/>
      <c r="BF863" s="1"/>
      <c r="BG863" s="1"/>
      <c r="BH863" s="1"/>
      <c r="BI863" s="1"/>
      <c r="BJ863" s="1"/>
      <c r="BK863" s="1"/>
      <c r="BL863" s="1"/>
      <c r="BM863" s="1"/>
      <c r="BN863" s="1"/>
    </row>
    <row r="864" spans="3:66" ht="14.25" hidden="1" customHeight="1">
      <c r="C864" s="1"/>
      <c r="D864" s="1"/>
      <c r="E864" s="1"/>
      <c r="F864" s="1"/>
      <c r="G864" s="1"/>
      <c r="H864" s="1"/>
      <c r="I864" s="1"/>
      <c r="J864" s="1"/>
      <c r="K864" s="1"/>
      <c r="L864" s="1"/>
      <c r="M864" s="1"/>
      <c r="N864" s="1"/>
      <c r="O864" s="1"/>
      <c r="P864" s="1"/>
      <c r="Q864" s="1"/>
      <c r="R864" s="3"/>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5"/>
      <c r="BF864" s="1"/>
      <c r="BG864" s="1"/>
      <c r="BH864" s="1"/>
      <c r="BI864" s="1"/>
      <c r="BJ864" s="1"/>
      <c r="BK864" s="1"/>
      <c r="BL864" s="1"/>
      <c r="BM864" s="1"/>
      <c r="BN864" s="1"/>
    </row>
    <row r="865" spans="3:66" ht="14.25" hidden="1" customHeight="1">
      <c r="C865" s="1"/>
      <c r="D865" s="1"/>
      <c r="E865" s="1"/>
      <c r="F865" s="1"/>
      <c r="G865" s="1"/>
      <c r="H865" s="1"/>
      <c r="I865" s="1"/>
      <c r="J865" s="1"/>
      <c r="K865" s="1"/>
      <c r="L865" s="1"/>
      <c r="M865" s="1"/>
      <c r="N865" s="1"/>
      <c r="O865" s="1"/>
      <c r="P865" s="1"/>
      <c r="Q865" s="1"/>
      <c r="R865" s="3"/>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5"/>
      <c r="BF865" s="1"/>
      <c r="BG865" s="1"/>
      <c r="BH865" s="1"/>
      <c r="BI865" s="1"/>
      <c r="BJ865" s="1"/>
      <c r="BK865" s="1"/>
      <c r="BL865" s="1"/>
      <c r="BM865" s="1"/>
      <c r="BN865" s="1"/>
    </row>
    <row r="866" spans="3:66" ht="14.25" hidden="1" customHeight="1">
      <c r="C866" s="1"/>
      <c r="D866" s="1"/>
      <c r="E866" s="1"/>
      <c r="F866" s="1"/>
      <c r="G866" s="1"/>
      <c r="H866" s="1"/>
      <c r="I866" s="1"/>
      <c r="J866" s="1"/>
      <c r="K866" s="1"/>
      <c r="L866" s="1"/>
      <c r="M866" s="1"/>
      <c r="N866" s="1"/>
      <c r="O866" s="1"/>
      <c r="P866" s="1"/>
      <c r="Q866" s="1"/>
      <c r="R866" s="3"/>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5"/>
      <c r="BF866" s="1"/>
      <c r="BG866" s="1"/>
      <c r="BH866" s="1"/>
      <c r="BI866" s="1"/>
      <c r="BJ866" s="1"/>
      <c r="BK866" s="1"/>
      <c r="BL866" s="1"/>
      <c r="BM866" s="1"/>
      <c r="BN866" s="1"/>
    </row>
    <row r="867" spans="3:66" ht="14.25" hidden="1" customHeight="1">
      <c r="C867" s="1"/>
      <c r="D867" s="1"/>
      <c r="E867" s="1"/>
      <c r="F867" s="1"/>
      <c r="G867" s="1"/>
      <c r="H867" s="1"/>
      <c r="I867" s="1"/>
      <c r="J867" s="1"/>
      <c r="K867" s="1"/>
      <c r="L867" s="1"/>
      <c r="M867" s="1"/>
      <c r="N867" s="1"/>
      <c r="O867" s="1"/>
      <c r="P867" s="1"/>
      <c r="Q867" s="1"/>
      <c r="R867" s="3"/>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5"/>
      <c r="BF867" s="1"/>
      <c r="BG867" s="1"/>
      <c r="BH867" s="1"/>
      <c r="BI867" s="1"/>
      <c r="BJ867" s="1"/>
      <c r="BK867" s="1"/>
      <c r="BL867" s="1"/>
      <c r="BM867" s="1"/>
      <c r="BN867" s="1"/>
    </row>
    <row r="868" spans="3:66" ht="14.25" hidden="1" customHeight="1">
      <c r="C868" s="1"/>
      <c r="D868" s="1"/>
      <c r="E868" s="1"/>
      <c r="F868" s="1"/>
      <c r="G868" s="1"/>
      <c r="H868" s="1"/>
      <c r="I868" s="1"/>
      <c r="J868" s="1"/>
      <c r="K868" s="1"/>
      <c r="L868" s="1"/>
      <c r="M868" s="1"/>
      <c r="N868" s="1"/>
      <c r="O868" s="1"/>
      <c r="P868" s="1"/>
      <c r="Q868" s="1"/>
      <c r="R868" s="3"/>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5"/>
      <c r="BF868" s="1"/>
      <c r="BG868" s="1"/>
      <c r="BH868" s="1"/>
      <c r="BI868" s="1"/>
      <c r="BJ868" s="1"/>
      <c r="BK868" s="1"/>
      <c r="BL868" s="1"/>
      <c r="BM868" s="1"/>
      <c r="BN868" s="1"/>
    </row>
    <row r="869" spans="3:66" ht="14.25" hidden="1" customHeight="1">
      <c r="C869" s="1"/>
      <c r="D869" s="1"/>
      <c r="E869" s="1"/>
      <c r="F869" s="1"/>
      <c r="G869" s="1"/>
      <c r="H869" s="1"/>
      <c r="I869" s="1"/>
      <c r="J869" s="1"/>
      <c r="K869" s="1"/>
      <c r="L869" s="1"/>
      <c r="M869" s="1"/>
      <c r="N869" s="1"/>
      <c r="O869" s="1"/>
      <c r="P869" s="1"/>
      <c r="Q869" s="1"/>
      <c r="R869" s="3"/>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5"/>
      <c r="BF869" s="1"/>
      <c r="BG869" s="1"/>
      <c r="BH869" s="1"/>
      <c r="BI869" s="1"/>
      <c r="BJ869" s="1"/>
      <c r="BK869" s="1"/>
      <c r="BL869" s="1"/>
      <c r="BM869" s="1"/>
      <c r="BN869" s="1"/>
    </row>
    <row r="870" spans="3:66" ht="14.25" hidden="1" customHeight="1">
      <c r="C870" s="1"/>
      <c r="D870" s="1"/>
      <c r="E870" s="1"/>
      <c r="F870" s="1"/>
      <c r="G870" s="1"/>
      <c r="H870" s="1"/>
      <c r="I870" s="1"/>
      <c r="J870" s="1"/>
      <c r="K870" s="1"/>
      <c r="L870" s="1"/>
      <c r="M870" s="1"/>
      <c r="N870" s="1"/>
      <c r="O870" s="1"/>
      <c r="P870" s="1"/>
      <c r="Q870" s="1"/>
      <c r="R870" s="3"/>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5"/>
      <c r="BF870" s="1"/>
      <c r="BG870" s="1"/>
      <c r="BH870" s="1"/>
      <c r="BI870" s="1"/>
      <c r="BJ870" s="1"/>
      <c r="BK870" s="1"/>
      <c r="BL870" s="1"/>
      <c r="BM870" s="1"/>
      <c r="BN870" s="1"/>
    </row>
    <row r="871" spans="3:66" ht="14.25" hidden="1" customHeight="1">
      <c r="C871" s="1"/>
      <c r="D871" s="1"/>
      <c r="E871" s="1"/>
      <c r="F871" s="1"/>
      <c r="G871" s="1"/>
      <c r="H871" s="1"/>
      <c r="I871" s="1"/>
      <c r="J871" s="1"/>
      <c r="K871" s="1"/>
      <c r="L871" s="1"/>
      <c r="M871" s="1"/>
      <c r="N871" s="1"/>
      <c r="O871" s="1"/>
      <c r="P871" s="1"/>
      <c r="Q871" s="1"/>
      <c r="R871" s="3"/>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5"/>
      <c r="BF871" s="1"/>
      <c r="BG871" s="1"/>
      <c r="BH871" s="1"/>
      <c r="BI871" s="1"/>
      <c r="BJ871" s="1"/>
      <c r="BK871" s="1"/>
      <c r="BL871" s="1"/>
      <c r="BM871" s="1"/>
      <c r="BN871" s="1"/>
    </row>
    <row r="872" spans="3:66" ht="14.25" hidden="1" customHeight="1">
      <c r="C872" s="1"/>
      <c r="D872" s="1"/>
      <c r="E872" s="1"/>
      <c r="F872" s="1"/>
      <c r="G872" s="1"/>
      <c r="H872" s="1"/>
      <c r="I872" s="1"/>
      <c r="J872" s="1"/>
      <c r="K872" s="1"/>
      <c r="L872" s="1"/>
      <c r="M872" s="1"/>
      <c r="N872" s="1"/>
      <c r="O872" s="1"/>
      <c r="P872" s="1"/>
      <c r="Q872" s="1"/>
      <c r="R872" s="3"/>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5"/>
      <c r="BF872" s="1"/>
      <c r="BG872" s="1"/>
      <c r="BH872" s="1"/>
      <c r="BI872" s="1"/>
      <c r="BJ872" s="1"/>
      <c r="BK872" s="1"/>
      <c r="BL872" s="1"/>
      <c r="BM872" s="1"/>
      <c r="BN872" s="1"/>
    </row>
    <row r="873" spans="3:66" ht="14.25" hidden="1" customHeight="1">
      <c r="C873" s="1"/>
      <c r="D873" s="1"/>
      <c r="E873" s="1"/>
      <c r="F873" s="1"/>
      <c r="G873" s="1"/>
      <c r="H873" s="1"/>
      <c r="I873" s="1"/>
      <c r="J873" s="1"/>
      <c r="K873" s="1"/>
      <c r="L873" s="1"/>
      <c r="M873" s="1"/>
      <c r="N873" s="1"/>
      <c r="O873" s="1"/>
      <c r="P873" s="1"/>
      <c r="Q873" s="1"/>
      <c r="R873" s="3"/>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5"/>
      <c r="BF873" s="1"/>
      <c r="BG873" s="1"/>
      <c r="BH873" s="1"/>
      <c r="BI873" s="1"/>
      <c r="BJ873" s="1"/>
      <c r="BK873" s="1"/>
      <c r="BL873" s="1"/>
      <c r="BM873" s="1"/>
      <c r="BN873" s="1"/>
    </row>
    <row r="874" spans="3:66" ht="14.25" hidden="1" customHeight="1">
      <c r="C874" s="1"/>
      <c r="D874" s="1"/>
      <c r="E874" s="1"/>
      <c r="F874" s="1"/>
      <c r="G874" s="1"/>
      <c r="H874" s="1"/>
      <c r="I874" s="1"/>
      <c r="J874" s="1"/>
      <c r="K874" s="1"/>
      <c r="L874" s="1"/>
      <c r="M874" s="1"/>
      <c r="N874" s="1"/>
      <c r="O874" s="1"/>
      <c r="P874" s="1"/>
      <c r="Q874" s="1"/>
      <c r="R874" s="3"/>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5"/>
      <c r="BF874" s="1"/>
      <c r="BG874" s="1"/>
      <c r="BH874" s="1"/>
      <c r="BI874" s="1"/>
      <c r="BJ874" s="1"/>
      <c r="BK874" s="1"/>
      <c r="BL874" s="1"/>
      <c r="BM874" s="1"/>
      <c r="BN874" s="1"/>
    </row>
    <row r="875" spans="3:66" ht="14.25" hidden="1" customHeight="1">
      <c r="C875" s="1"/>
      <c r="D875" s="1"/>
      <c r="E875" s="1"/>
      <c r="F875" s="1"/>
      <c r="G875" s="1"/>
      <c r="H875" s="1"/>
      <c r="I875" s="1"/>
      <c r="J875" s="1"/>
      <c r="K875" s="1"/>
      <c r="L875" s="1"/>
      <c r="M875" s="1"/>
      <c r="N875" s="1"/>
      <c r="O875" s="1"/>
      <c r="P875" s="1"/>
      <c r="Q875" s="1"/>
      <c r="R875" s="3"/>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5"/>
      <c r="BF875" s="1"/>
      <c r="BG875" s="1"/>
      <c r="BH875" s="1"/>
      <c r="BI875" s="1"/>
      <c r="BJ875" s="1"/>
      <c r="BK875" s="1"/>
      <c r="BL875" s="1"/>
      <c r="BM875" s="1"/>
      <c r="BN875" s="1"/>
    </row>
    <row r="876" spans="3:66" ht="14.25" hidden="1" customHeight="1">
      <c r="C876" s="1"/>
      <c r="D876" s="1"/>
      <c r="E876" s="1"/>
      <c r="F876" s="1"/>
      <c r="G876" s="1"/>
      <c r="H876" s="1"/>
      <c r="I876" s="1"/>
      <c r="J876" s="1"/>
      <c r="K876" s="1"/>
      <c r="L876" s="1"/>
      <c r="M876" s="1"/>
      <c r="N876" s="1"/>
      <c r="O876" s="1"/>
      <c r="P876" s="1"/>
      <c r="Q876" s="1"/>
      <c r="R876" s="3"/>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5"/>
      <c r="BF876" s="1"/>
      <c r="BG876" s="1"/>
      <c r="BH876" s="1"/>
      <c r="BI876" s="1"/>
      <c r="BJ876" s="1"/>
      <c r="BK876" s="1"/>
      <c r="BL876" s="1"/>
      <c r="BM876" s="1"/>
      <c r="BN876" s="1"/>
    </row>
    <row r="877" spans="3:66" ht="14.25" hidden="1" customHeight="1">
      <c r="C877" s="1"/>
      <c r="D877" s="1"/>
      <c r="E877" s="1"/>
      <c r="F877" s="1"/>
      <c r="G877" s="1"/>
      <c r="H877" s="1"/>
      <c r="I877" s="1"/>
      <c r="J877" s="1"/>
      <c r="K877" s="1"/>
      <c r="L877" s="1"/>
      <c r="M877" s="1"/>
      <c r="N877" s="1"/>
      <c r="O877" s="1"/>
      <c r="P877" s="1"/>
      <c r="Q877" s="1"/>
      <c r="R877" s="3"/>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5"/>
      <c r="BF877" s="1"/>
      <c r="BG877" s="1"/>
      <c r="BH877" s="1"/>
      <c r="BI877" s="1"/>
      <c r="BJ877" s="1"/>
      <c r="BK877" s="1"/>
      <c r="BL877" s="1"/>
      <c r="BM877" s="1"/>
      <c r="BN877" s="1"/>
    </row>
    <row r="878" spans="3:66" ht="14.25" hidden="1" customHeight="1">
      <c r="C878" s="1"/>
      <c r="D878" s="1"/>
      <c r="E878" s="1"/>
      <c r="F878" s="1"/>
      <c r="G878" s="1"/>
      <c r="H878" s="1"/>
      <c r="I878" s="1"/>
      <c r="J878" s="1"/>
      <c r="K878" s="1"/>
      <c r="L878" s="1"/>
      <c r="M878" s="1"/>
      <c r="N878" s="1"/>
      <c r="O878" s="1"/>
      <c r="P878" s="1"/>
      <c r="Q878" s="1"/>
      <c r="R878" s="3"/>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5"/>
      <c r="BF878" s="1"/>
      <c r="BG878" s="1"/>
      <c r="BH878" s="1"/>
      <c r="BI878" s="1"/>
      <c r="BJ878" s="1"/>
      <c r="BK878" s="1"/>
      <c r="BL878" s="1"/>
      <c r="BM878" s="1"/>
      <c r="BN878" s="1"/>
    </row>
    <row r="879" spans="3:66" ht="14.25" hidden="1" customHeight="1">
      <c r="C879" s="1"/>
      <c r="D879" s="1"/>
      <c r="E879" s="1"/>
      <c r="F879" s="1"/>
      <c r="G879" s="1"/>
      <c r="H879" s="1"/>
      <c r="I879" s="1"/>
      <c r="J879" s="1"/>
      <c r="K879" s="1"/>
      <c r="L879" s="1"/>
      <c r="M879" s="1"/>
      <c r="N879" s="1"/>
      <c r="O879" s="1"/>
      <c r="P879" s="1"/>
      <c r="Q879" s="1"/>
      <c r="R879" s="3"/>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5"/>
      <c r="BF879" s="1"/>
      <c r="BG879" s="1"/>
      <c r="BH879" s="1"/>
      <c r="BI879" s="1"/>
      <c r="BJ879" s="1"/>
      <c r="BK879" s="1"/>
      <c r="BL879" s="1"/>
      <c r="BM879" s="1"/>
      <c r="BN879" s="1"/>
    </row>
    <row r="880" spans="3:66" ht="14.25" hidden="1" customHeight="1">
      <c r="C880" s="1"/>
      <c r="D880" s="1"/>
      <c r="E880" s="1"/>
      <c r="F880" s="1"/>
      <c r="G880" s="1"/>
      <c r="H880" s="1"/>
      <c r="I880" s="1"/>
      <c r="J880" s="1"/>
      <c r="K880" s="1"/>
      <c r="L880" s="1"/>
      <c r="M880" s="1"/>
      <c r="N880" s="1"/>
      <c r="O880" s="1"/>
      <c r="P880" s="1"/>
      <c r="Q880" s="1"/>
      <c r="R880" s="3"/>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5"/>
      <c r="BF880" s="1"/>
      <c r="BG880" s="1"/>
      <c r="BH880" s="1"/>
      <c r="BI880" s="1"/>
      <c r="BJ880" s="1"/>
      <c r="BK880" s="1"/>
      <c r="BL880" s="1"/>
      <c r="BM880" s="1"/>
      <c r="BN880" s="1"/>
    </row>
    <row r="881" spans="3:66" ht="14.25" hidden="1" customHeight="1">
      <c r="C881" s="1"/>
      <c r="D881" s="1"/>
      <c r="E881" s="1"/>
      <c r="F881" s="1"/>
      <c r="G881" s="1"/>
      <c r="H881" s="1"/>
      <c r="I881" s="1"/>
      <c r="J881" s="1"/>
      <c r="K881" s="1"/>
      <c r="L881" s="1"/>
      <c r="M881" s="1"/>
      <c r="N881" s="1"/>
      <c r="O881" s="1"/>
      <c r="P881" s="1"/>
      <c r="Q881" s="1"/>
      <c r="R881" s="3"/>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5"/>
      <c r="BF881" s="1"/>
      <c r="BG881" s="1"/>
      <c r="BH881" s="1"/>
      <c r="BI881" s="1"/>
      <c r="BJ881" s="1"/>
      <c r="BK881" s="1"/>
      <c r="BL881" s="1"/>
      <c r="BM881" s="1"/>
      <c r="BN881" s="1"/>
    </row>
    <row r="882" spans="3:66" ht="14.25" hidden="1" customHeight="1">
      <c r="C882" s="1"/>
      <c r="D882" s="1"/>
      <c r="E882" s="1"/>
      <c r="F882" s="1"/>
      <c r="G882" s="1"/>
      <c r="H882" s="1"/>
      <c r="I882" s="1"/>
      <c r="J882" s="1"/>
      <c r="K882" s="1"/>
      <c r="L882" s="1"/>
      <c r="M882" s="1"/>
      <c r="N882" s="1"/>
      <c r="O882" s="1"/>
      <c r="P882" s="1"/>
      <c r="Q882" s="1"/>
      <c r="R882" s="3"/>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5"/>
      <c r="BF882" s="1"/>
      <c r="BG882" s="1"/>
      <c r="BH882" s="1"/>
      <c r="BI882" s="1"/>
      <c r="BJ882" s="1"/>
      <c r="BK882" s="1"/>
      <c r="BL882" s="1"/>
      <c r="BM882" s="1"/>
      <c r="BN882" s="1"/>
    </row>
    <row r="883" spans="3:66" ht="14.25" hidden="1" customHeight="1">
      <c r="C883" s="1"/>
      <c r="D883" s="1"/>
      <c r="E883" s="1"/>
      <c r="F883" s="1"/>
      <c r="G883" s="1"/>
      <c r="H883" s="1"/>
      <c r="I883" s="1"/>
      <c r="J883" s="1"/>
      <c r="K883" s="1"/>
      <c r="L883" s="1"/>
      <c r="M883" s="1"/>
      <c r="N883" s="1"/>
      <c r="O883" s="1"/>
      <c r="P883" s="1"/>
      <c r="Q883" s="1"/>
      <c r="R883" s="3"/>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5"/>
      <c r="BF883" s="1"/>
      <c r="BG883" s="1"/>
      <c r="BH883" s="1"/>
      <c r="BI883" s="1"/>
      <c r="BJ883" s="1"/>
      <c r="BK883" s="1"/>
      <c r="BL883" s="1"/>
      <c r="BM883" s="1"/>
      <c r="BN883" s="1"/>
    </row>
    <row r="884" spans="3:66" ht="14.25" hidden="1" customHeight="1">
      <c r="C884" s="1"/>
      <c r="D884" s="1"/>
      <c r="E884" s="1"/>
      <c r="F884" s="1"/>
      <c r="G884" s="1"/>
      <c r="H884" s="1"/>
      <c r="I884" s="1"/>
      <c r="J884" s="1"/>
      <c r="K884" s="1"/>
      <c r="L884" s="1"/>
      <c r="M884" s="1"/>
      <c r="N884" s="1"/>
      <c r="O884" s="1"/>
      <c r="P884" s="1"/>
      <c r="Q884" s="1"/>
      <c r="R884" s="3"/>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5"/>
      <c r="BF884" s="1"/>
      <c r="BG884" s="1"/>
      <c r="BH884" s="1"/>
      <c r="BI884" s="1"/>
      <c r="BJ884" s="1"/>
      <c r="BK884" s="1"/>
      <c r="BL884" s="1"/>
      <c r="BM884" s="1"/>
      <c r="BN884" s="1"/>
    </row>
    <row r="885" spans="3:66" ht="14.25" hidden="1" customHeight="1">
      <c r="C885" s="1"/>
      <c r="D885" s="1"/>
      <c r="E885" s="1"/>
      <c r="F885" s="1"/>
      <c r="G885" s="1"/>
      <c r="H885" s="1"/>
      <c r="I885" s="1"/>
      <c r="J885" s="1"/>
      <c r="K885" s="1"/>
      <c r="L885" s="1"/>
      <c r="M885" s="1"/>
      <c r="N885" s="1"/>
      <c r="O885" s="1"/>
      <c r="P885" s="1"/>
      <c r="Q885" s="1"/>
      <c r="R885" s="3"/>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5"/>
      <c r="BF885" s="1"/>
      <c r="BG885" s="1"/>
      <c r="BH885" s="1"/>
      <c r="BI885" s="1"/>
      <c r="BJ885" s="1"/>
      <c r="BK885" s="1"/>
      <c r="BL885" s="1"/>
      <c r="BM885" s="1"/>
      <c r="BN885" s="1"/>
    </row>
    <row r="886" spans="3:66" ht="14.25" hidden="1" customHeight="1">
      <c r="C886" s="1"/>
      <c r="D886" s="1"/>
      <c r="E886" s="1"/>
      <c r="F886" s="1"/>
      <c r="G886" s="1"/>
      <c r="H886" s="1"/>
      <c r="I886" s="1"/>
      <c r="J886" s="1"/>
      <c r="K886" s="1"/>
      <c r="L886" s="1"/>
      <c r="M886" s="1"/>
      <c r="N886" s="1"/>
      <c r="O886" s="1"/>
      <c r="P886" s="1"/>
      <c r="Q886" s="1"/>
      <c r="R886" s="3"/>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5"/>
      <c r="BF886" s="1"/>
      <c r="BG886" s="1"/>
      <c r="BH886" s="1"/>
      <c r="BI886" s="1"/>
      <c r="BJ886" s="1"/>
      <c r="BK886" s="1"/>
      <c r="BL886" s="1"/>
      <c r="BM886" s="1"/>
      <c r="BN886" s="1"/>
    </row>
    <row r="887" spans="3:66" ht="14.25" hidden="1" customHeight="1">
      <c r="C887" s="1"/>
      <c r="D887" s="1"/>
      <c r="E887" s="1"/>
      <c r="F887" s="1"/>
      <c r="G887" s="1"/>
      <c r="H887" s="1"/>
      <c r="I887" s="1"/>
      <c r="J887" s="1"/>
      <c r="K887" s="1"/>
      <c r="L887" s="1"/>
      <c r="M887" s="1"/>
      <c r="N887" s="1"/>
      <c r="O887" s="1"/>
      <c r="P887" s="1"/>
      <c r="Q887" s="1"/>
      <c r="R887" s="3"/>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5"/>
      <c r="BF887" s="1"/>
      <c r="BG887" s="1"/>
      <c r="BH887" s="1"/>
      <c r="BI887" s="1"/>
      <c r="BJ887" s="1"/>
      <c r="BK887" s="1"/>
      <c r="BL887" s="1"/>
      <c r="BM887" s="1"/>
      <c r="BN887" s="1"/>
    </row>
    <row r="888" spans="3:66" ht="14.25" hidden="1" customHeight="1">
      <c r="C888" s="1"/>
      <c r="D888" s="1"/>
      <c r="E888" s="1"/>
      <c r="F888" s="1"/>
      <c r="G888" s="1"/>
      <c r="H888" s="1"/>
      <c r="I888" s="1"/>
      <c r="J888" s="1"/>
      <c r="K888" s="1"/>
      <c r="L888" s="1"/>
      <c r="M888" s="1"/>
      <c r="N888" s="1"/>
      <c r="O888" s="1"/>
      <c r="P888" s="1"/>
      <c r="Q888" s="1"/>
      <c r="R888" s="3"/>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5"/>
      <c r="BF888" s="1"/>
      <c r="BG888" s="1"/>
      <c r="BH888" s="1"/>
      <c r="BI888" s="1"/>
      <c r="BJ888" s="1"/>
      <c r="BK888" s="1"/>
      <c r="BL888" s="1"/>
      <c r="BM888" s="1"/>
      <c r="BN888" s="1"/>
    </row>
    <row r="889" spans="3:66" ht="14.25" hidden="1" customHeight="1">
      <c r="C889" s="1"/>
      <c r="D889" s="1"/>
      <c r="E889" s="1"/>
      <c r="F889" s="1"/>
      <c r="G889" s="1"/>
      <c r="H889" s="1"/>
      <c r="I889" s="1"/>
      <c r="J889" s="1"/>
      <c r="K889" s="1"/>
      <c r="L889" s="1"/>
      <c r="M889" s="1"/>
      <c r="N889" s="1"/>
      <c r="O889" s="1"/>
      <c r="P889" s="1"/>
      <c r="Q889" s="1"/>
      <c r="R889" s="3"/>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5"/>
      <c r="BF889" s="1"/>
      <c r="BG889" s="1"/>
      <c r="BH889" s="1"/>
      <c r="BI889" s="1"/>
      <c r="BJ889" s="1"/>
      <c r="BK889" s="1"/>
      <c r="BL889" s="1"/>
      <c r="BM889" s="1"/>
      <c r="BN889" s="1"/>
    </row>
    <row r="890" spans="3:66" ht="14.25" hidden="1" customHeight="1">
      <c r="C890" s="1"/>
      <c r="D890" s="1"/>
      <c r="E890" s="1"/>
      <c r="F890" s="1"/>
      <c r="G890" s="1"/>
      <c r="H890" s="1"/>
      <c r="I890" s="1"/>
      <c r="J890" s="1"/>
      <c r="K890" s="1"/>
      <c r="L890" s="1"/>
      <c r="M890" s="1"/>
      <c r="N890" s="1"/>
      <c r="O890" s="1"/>
      <c r="P890" s="1"/>
      <c r="Q890" s="1"/>
      <c r="R890" s="3"/>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5"/>
      <c r="BF890" s="1"/>
      <c r="BG890" s="1"/>
      <c r="BH890" s="1"/>
      <c r="BI890" s="1"/>
      <c r="BJ890" s="1"/>
      <c r="BK890" s="1"/>
      <c r="BL890" s="1"/>
      <c r="BM890" s="1"/>
      <c r="BN890" s="1"/>
    </row>
    <row r="891" spans="3:66" ht="14.25" hidden="1" customHeight="1">
      <c r="C891" s="1"/>
      <c r="D891" s="1"/>
      <c r="E891" s="1"/>
      <c r="F891" s="1"/>
      <c r="G891" s="1"/>
      <c r="H891" s="1"/>
      <c r="I891" s="1"/>
      <c r="J891" s="1"/>
      <c r="K891" s="1"/>
      <c r="L891" s="1"/>
      <c r="M891" s="1"/>
      <c r="N891" s="1"/>
      <c r="O891" s="1"/>
      <c r="P891" s="1"/>
      <c r="Q891" s="1"/>
      <c r="R891" s="3"/>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5"/>
      <c r="BF891" s="1"/>
      <c r="BG891" s="1"/>
      <c r="BH891" s="1"/>
      <c r="BI891" s="1"/>
      <c r="BJ891" s="1"/>
      <c r="BK891" s="1"/>
      <c r="BL891" s="1"/>
      <c r="BM891" s="1"/>
      <c r="BN891" s="1"/>
    </row>
    <row r="892" spans="3:66" ht="14.25" hidden="1" customHeight="1">
      <c r="C892" s="1"/>
      <c r="D892" s="1"/>
      <c r="E892" s="1"/>
      <c r="F892" s="1"/>
      <c r="G892" s="1"/>
      <c r="H892" s="1"/>
      <c r="I892" s="1"/>
      <c r="J892" s="1"/>
      <c r="K892" s="1"/>
      <c r="L892" s="1"/>
      <c r="M892" s="1"/>
      <c r="N892" s="1"/>
      <c r="O892" s="1"/>
      <c r="P892" s="1"/>
      <c r="Q892" s="1"/>
      <c r="R892" s="3"/>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5"/>
      <c r="BF892" s="1"/>
      <c r="BG892" s="1"/>
      <c r="BH892" s="1"/>
      <c r="BI892" s="1"/>
      <c r="BJ892" s="1"/>
      <c r="BK892" s="1"/>
      <c r="BL892" s="1"/>
      <c r="BM892" s="1"/>
      <c r="BN892" s="1"/>
    </row>
    <row r="893" spans="3:66" ht="14.25" hidden="1" customHeight="1">
      <c r="C893" s="1"/>
      <c r="D893" s="1"/>
      <c r="E893" s="1"/>
      <c r="F893" s="1"/>
      <c r="G893" s="1"/>
      <c r="H893" s="1"/>
      <c r="I893" s="1"/>
      <c r="J893" s="1"/>
      <c r="K893" s="1"/>
      <c r="L893" s="1"/>
      <c r="M893" s="1"/>
      <c r="N893" s="1"/>
      <c r="O893" s="1"/>
      <c r="P893" s="1"/>
      <c r="Q893" s="1"/>
      <c r="R893" s="3"/>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5"/>
      <c r="BF893" s="1"/>
      <c r="BG893" s="1"/>
      <c r="BH893" s="1"/>
      <c r="BI893" s="1"/>
      <c r="BJ893" s="1"/>
      <c r="BK893" s="1"/>
      <c r="BL893" s="1"/>
      <c r="BM893" s="1"/>
      <c r="BN893" s="1"/>
    </row>
    <row r="894" spans="3:66" ht="14.25" hidden="1" customHeight="1">
      <c r="C894" s="1"/>
      <c r="D894" s="1"/>
      <c r="E894" s="1"/>
      <c r="F894" s="1"/>
      <c r="G894" s="1"/>
      <c r="H894" s="1"/>
      <c r="I894" s="1"/>
      <c r="J894" s="1"/>
      <c r="K894" s="1"/>
      <c r="L894" s="1"/>
      <c r="M894" s="1"/>
      <c r="N894" s="1"/>
      <c r="O894" s="1"/>
      <c r="P894" s="1"/>
      <c r="Q894" s="1"/>
      <c r="R894" s="3"/>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5"/>
      <c r="BF894" s="1"/>
      <c r="BG894" s="1"/>
      <c r="BH894" s="1"/>
      <c r="BI894" s="1"/>
      <c r="BJ894" s="1"/>
      <c r="BK894" s="1"/>
      <c r="BL894" s="1"/>
      <c r="BM894" s="1"/>
      <c r="BN894" s="1"/>
    </row>
    <row r="895" spans="3:66" ht="14.25" hidden="1" customHeight="1">
      <c r="C895" s="1"/>
      <c r="D895" s="1"/>
      <c r="E895" s="1"/>
      <c r="F895" s="1"/>
      <c r="G895" s="1"/>
      <c r="H895" s="1"/>
      <c r="I895" s="1"/>
      <c r="J895" s="1"/>
      <c r="K895" s="1"/>
      <c r="L895" s="1"/>
      <c r="M895" s="1"/>
      <c r="N895" s="1"/>
      <c r="O895" s="1"/>
      <c r="P895" s="1"/>
      <c r="Q895" s="1"/>
      <c r="R895" s="3"/>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5"/>
      <c r="BF895" s="1"/>
      <c r="BG895" s="1"/>
      <c r="BH895" s="1"/>
      <c r="BI895" s="1"/>
      <c r="BJ895" s="1"/>
      <c r="BK895" s="1"/>
      <c r="BL895" s="1"/>
      <c r="BM895" s="1"/>
      <c r="BN895" s="1"/>
    </row>
    <row r="896" spans="3:66" ht="14.25" hidden="1" customHeight="1">
      <c r="C896" s="1"/>
      <c r="D896" s="1"/>
      <c r="E896" s="1"/>
      <c r="F896" s="1"/>
      <c r="G896" s="1"/>
      <c r="H896" s="1"/>
      <c r="I896" s="1"/>
      <c r="J896" s="1"/>
      <c r="K896" s="1"/>
      <c r="L896" s="1"/>
      <c r="M896" s="1"/>
      <c r="N896" s="1"/>
      <c r="O896" s="1"/>
      <c r="P896" s="1"/>
      <c r="Q896" s="1"/>
      <c r="R896" s="3"/>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5"/>
      <c r="BF896" s="1"/>
      <c r="BG896" s="1"/>
      <c r="BH896" s="1"/>
      <c r="BI896" s="1"/>
      <c r="BJ896" s="1"/>
      <c r="BK896" s="1"/>
      <c r="BL896" s="1"/>
      <c r="BM896" s="1"/>
      <c r="BN896" s="1"/>
    </row>
    <row r="897" spans="3:66" ht="14.25" hidden="1" customHeight="1">
      <c r="C897" s="1"/>
      <c r="D897" s="1"/>
      <c r="E897" s="1"/>
      <c r="F897" s="1"/>
      <c r="G897" s="1"/>
      <c r="H897" s="1"/>
      <c r="I897" s="1"/>
      <c r="J897" s="1"/>
      <c r="K897" s="1"/>
      <c r="L897" s="1"/>
      <c r="M897" s="1"/>
      <c r="N897" s="1"/>
      <c r="O897" s="1"/>
      <c r="P897" s="1"/>
      <c r="Q897" s="1"/>
      <c r="R897" s="3"/>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5"/>
      <c r="BF897" s="1"/>
      <c r="BG897" s="1"/>
      <c r="BH897" s="1"/>
      <c r="BI897" s="1"/>
      <c r="BJ897" s="1"/>
      <c r="BK897" s="1"/>
      <c r="BL897" s="1"/>
      <c r="BM897" s="1"/>
      <c r="BN897" s="1"/>
    </row>
    <row r="898" spans="3:66" ht="14.25" hidden="1" customHeight="1">
      <c r="C898" s="1"/>
      <c r="D898" s="1"/>
      <c r="E898" s="1"/>
      <c r="F898" s="1"/>
      <c r="G898" s="1"/>
      <c r="H898" s="1"/>
      <c r="I898" s="1"/>
      <c r="J898" s="1"/>
      <c r="K898" s="1"/>
      <c r="L898" s="1"/>
      <c r="M898" s="1"/>
      <c r="N898" s="1"/>
      <c r="O898" s="1"/>
      <c r="P898" s="1"/>
      <c r="Q898" s="1"/>
      <c r="R898" s="3"/>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5"/>
      <c r="BF898" s="1"/>
      <c r="BG898" s="1"/>
      <c r="BH898" s="1"/>
      <c r="BI898" s="1"/>
      <c r="BJ898" s="1"/>
      <c r="BK898" s="1"/>
      <c r="BL898" s="1"/>
      <c r="BM898" s="1"/>
      <c r="BN898" s="1"/>
    </row>
    <row r="899" spans="3:66" ht="14.25" hidden="1" customHeight="1">
      <c r="C899" s="1"/>
      <c r="D899" s="1"/>
      <c r="E899" s="1"/>
      <c r="F899" s="1"/>
      <c r="G899" s="1"/>
      <c r="H899" s="1"/>
      <c r="I899" s="1"/>
      <c r="J899" s="1"/>
      <c r="K899" s="1"/>
      <c r="L899" s="1"/>
      <c r="M899" s="1"/>
      <c r="N899" s="1"/>
      <c r="O899" s="1"/>
      <c r="P899" s="1"/>
      <c r="Q899" s="1"/>
      <c r="R899" s="3"/>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5"/>
      <c r="BF899" s="1"/>
      <c r="BG899" s="1"/>
      <c r="BH899" s="1"/>
      <c r="BI899" s="1"/>
      <c r="BJ899" s="1"/>
      <c r="BK899" s="1"/>
      <c r="BL899" s="1"/>
      <c r="BM899" s="1"/>
      <c r="BN899" s="1"/>
    </row>
    <row r="900" spans="3:66" ht="14.25" hidden="1" customHeight="1">
      <c r="C900" s="1"/>
      <c r="D900" s="1"/>
      <c r="E900" s="1"/>
      <c r="F900" s="1"/>
      <c r="G900" s="1"/>
      <c r="H900" s="1"/>
      <c r="I900" s="1"/>
      <c r="J900" s="1"/>
      <c r="K900" s="1"/>
      <c r="L900" s="1"/>
      <c r="M900" s="1"/>
      <c r="N900" s="1"/>
      <c r="O900" s="1"/>
      <c r="P900" s="1"/>
      <c r="Q900" s="1"/>
      <c r="R900" s="3"/>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5"/>
      <c r="BF900" s="1"/>
      <c r="BG900" s="1"/>
      <c r="BH900" s="1"/>
      <c r="BI900" s="1"/>
      <c r="BJ900" s="1"/>
      <c r="BK900" s="1"/>
      <c r="BL900" s="1"/>
      <c r="BM900" s="1"/>
      <c r="BN900" s="1"/>
    </row>
    <row r="901" spans="3:66" ht="14.25" hidden="1" customHeight="1">
      <c r="C901" s="1"/>
      <c r="D901" s="1"/>
      <c r="E901" s="1"/>
      <c r="F901" s="1"/>
      <c r="G901" s="1"/>
      <c r="H901" s="1"/>
      <c r="I901" s="1"/>
      <c r="J901" s="1"/>
      <c r="K901" s="1"/>
      <c r="L901" s="1"/>
      <c r="M901" s="1"/>
      <c r="N901" s="1"/>
      <c r="O901" s="1"/>
      <c r="P901" s="1"/>
      <c r="Q901" s="1"/>
      <c r="R901" s="3"/>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5"/>
      <c r="BF901" s="1"/>
      <c r="BG901" s="1"/>
      <c r="BH901" s="1"/>
      <c r="BI901" s="1"/>
      <c r="BJ901" s="1"/>
      <c r="BK901" s="1"/>
      <c r="BL901" s="1"/>
      <c r="BM901" s="1"/>
      <c r="BN901" s="1"/>
    </row>
    <row r="902" spans="3:66" ht="14.25" hidden="1" customHeight="1">
      <c r="C902" s="1"/>
      <c r="D902" s="1"/>
      <c r="E902" s="1"/>
      <c r="F902" s="1"/>
      <c r="G902" s="1"/>
      <c r="H902" s="1"/>
      <c r="I902" s="1"/>
      <c r="J902" s="1"/>
      <c r="K902" s="1"/>
      <c r="L902" s="1"/>
      <c r="M902" s="1"/>
      <c r="N902" s="1"/>
      <c r="O902" s="1"/>
      <c r="P902" s="1"/>
      <c r="Q902" s="1"/>
      <c r="R902" s="3"/>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5"/>
      <c r="BF902" s="1"/>
      <c r="BG902" s="1"/>
      <c r="BH902" s="1"/>
      <c r="BI902" s="1"/>
      <c r="BJ902" s="1"/>
      <c r="BK902" s="1"/>
      <c r="BL902" s="1"/>
      <c r="BM902" s="1"/>
      <c r="BN902" s="1"/>
    </row>
    <row r="903" spans="3:66" ht="14.25" hidden="1" customHeight="1">
      <c r="C903" s="1"/>
      <c r="D903" s="1"/>
      <c r="E903" s="1"/>
      <c r="F903" s="1"/>
      <c r="G903" s="1"/>
      <c r="H903" s="1"/>
      <c r="I903" s="1"/>
      <c r="J903" s="1"/>
      <c r="K903" s="1"/>
      <c r="L903" s="1"/>
      <c r="M903" s="1"/>
      <c r="N903" s="1"/>
      <c r="O903" s="1"/>
      <c r="P903" s="1"/>
      <c r="Q903" s="1"/>
      <c r="R903" s="3"/>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5"/>
      <c r="BF903" s="1"/>
      <c r="BG903" s="1"/>
      <c r="BH903" s="1"/>
      <c r="BI903" s="1"/>
      <c r="BJ903" s="1"/>
      <c r="BK903" s="1"/>
      <c r="BL903" s="1"/>
      <c r="BM903" s="1"/>
      <c r="BN903" s="1"/>
    </row>
    <row r="904" spans="3:66" ht="14.25" hidden="1" customHeight="1">
      <c r="C904" s="1"/>
      <c r="D904" s="1"/>
      <c r="E904" s="1"/>
      <c r="F904" s="1"/>
      <c r="G904" s="1"/>
      <c r="H904" s="1"/>
      <c r="I904" s="1"/>
      <c r="J904" s="1"/>
      <c r="K904" s="1"/>
      <c r="L904" s="1"/>
      <c r="M904" s="1"/>
      <c r="N904" s="1"/>
      <c r="O904" s="1"/>
      <c r="P904" s="1"/>
      <c r="Q904" s="1"/>
      <c r="R904" s="3"/>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5"/>
      <c r="BF904" s="1"/>
      <c r="BG904" s="1"/>
      <c r="BH904" s="1"/>
      <c r="BI904" s="1"/>
      <c r="BJ904" s="1"/>
      <c r="BK904" s="1"/>
      <c r="BL904" s="1"/>
      <c r="BM904" s="1"/>
      <c r="BN904" s="1"/>
    </row>
    <row r="905" spans="3:66" ht="14.25" hidden="1" customHeight="1">
      <c r="C905" s="1"/>
      <c r="D905" s="1"/>
      <c r="E905" s="1"/>
      <c r="F905" s="1"/>
      <c r="G905" s="1"/>
      <c r="H905" s="1"/>
      <c r="I905" s="1"/>
      <c r="J905" s="1"/>
      <c r="K905" s="1"/>
      <c r="L905" s="1"/>
      <c r="M905" s="1"/>
      <c r="N905" s="1"/>
      <c r="O905" s="1"/>
      <c r="P905" s="1"/>
      <c r="Q905" s="1"/>
      <c r="R905" s="3"/>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5"/>
      <c r="BF905" s="1"/>
      <c r="BG905" s="1"/>
      <c r="BH905" s="1"/>
      <c r="BI905" s="1"/>
      <c r="BJ905" s="1"/>
      <c r="BK905" s="1"/>
      <c r="BL905" s="1"/>
      <c r="BM905" s="1"/>
      <c r="BN905" s="1"/>
    </row>
    <row r="906" spans="3:66" ht="14.25" hidden="1" customHeight="1">
      <c r="C906" s="1"/>
      <c r="D906" s="1"/>
      <c r="E906" s="1"/>
      <c r="F906" s="1"/>
      <c r="G906" s="1"/>
      <c r="H906" s="1"/>
      <c r="I906" s="1"/>
      <c r="J906" s="1"/>
      <c r="K906" s="1"/>
      <c r="L906" s="1"/>
      <c r="M906" s="1"/>
      <c r="N906" s="1"/>
      <c r="O906" s="1"/>
      <c r="P906" s="1"/>
      <c r="Q906" s="1"/>
      <c r="R906" s="3"/>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5"/>
      <c r="BF906" s="1"/>
      <c r="BG906" s="1"/>
      <c r="BH906" s="1"/>
      <c r="BI906" s="1"/>
      <c r="BJ906" s="1"/>
      <c r="BK906" s="1"/>
      <c r="BL906" s="1"/>
      <c r="BM906" s="1"/>
      <c r="BN906" s="1"/>
    </row>
    <row r="907" spans="3:66" ht="14.25" hidden="1" customHeight="1">
      <c r="C907" s="1"/>
      <c r="D907" s="1"/>
      <c r="E907" s="1"/>
      <c r="F907" s="1"/>
      <c r="G907" s="1"/>
      <c r="H907" s="1"/>
      <c r="I907" s="1"/>
      <c r="J907" s="1"/>
      <c r="K907" s="1"/>
      <c r="L907" s="1"/>
      <c r="M907" s="1"/>
      <c r="N907" s="1"/>
      <c r="O907" s="1"/>
      <c r="P907" s="1"/>
      <c r="Q907" s="1"/>
      <c r="R907" s="3"/>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5"/>
      <c r="BF907" s="1"/>
      <c r="BG907" s="1"/>
      <c r="BH907" s="1"/>
      <c r="BI907" s="1"/>
      <c r="BJ907" s="1"/>
      <c r="BK907" s="1"/>
      <c r="BL907" s="1"/>
      <c r="BM907" s="1"/>
      <c r="BN907" s="1"/>
    </row>
    <row r="908" spans="3:66" ht="14.25" hidden="1" customHeight="1">
      <c r="C908" s="1"/>
      <c r="D908" s="1"/>
      <c r="E908" s="1"/>
      <c r="F908" s="1"/>
      <c r="G908" s="1"/>
      <c r="H908" s="1"/>
      <c r="I908" s="1"/>
      <c r="J908" s="1"/>
      <c r="K908" s="1"/>
      <c r="L908" s="1"/>
      <c r="M908" s="1"/>
      <c r="N908" s="1"/>
      <c r="O908" s="1"/>
      <c r="P908" s="1"/>
      <c r="Q908" s="1"/>
      <c r="R908" s="3"/>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5"/>
      <c r="BF908" s="1"/>
      <c r="BG908" s="1"/>
      <c r="BH908" s="1"/>
      <c r="BI908" s="1"/>
      <c r="BJ908" s="1"/>
      <c r="BK908" s="1"/>
      <c r="BL908" s="1"/>
      <c r="BM908" s="1"/>
      <c r="BN908" s="1"/>
    </row>
    <row r="909" spans="3:66" ht="14.25" hidden="1" customHeight="1">
      <c r="C909" s="1"/>
      <c r="D909" s="1"/>
      <c r="E909" s="1"/>
      <c r="F909" s="1"/>
      <c r="G909" s="1"/>
      <c r="H909" s="1"/>
      <c r="I909" s="1"/>
      <c r="J909" s="1"/>
      <c r="K909" s="1"/>
      <c r="L909" s="1"/>
      <c r="M909" s="1"/>
      <c r="N909" s="1"/>
      <c r="O909" s="1"/>
      <c r="P909" s="1"/>
      <c r="Q909" s="1"/>
      <c r="R909" s="3"/>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5"/>
      <c r="BF909" s="1"/>
      <c r="BG909" s="1"/>
      <c r="BH909" s="1"/>
      <c r="BI909" s="1"/>
      <c r="BJ909" s="1"/>
      <c r="BK909" s="1"/>
      <c r="BL909" s="1"/>
      <c r="BM909" s="1"/>
      <c r="BN909" s="1"/>
    </row>
    <row r="910" spans="3:66" ht="14.25" hidden="1" customHeight="1">
      <c r="C910" s="1"/>
      <c r="D910" s="1"/>
      <c r="E910" s="1"/>
      <c r="F910" s="1"/>
      <c r="G910" s="1"/>
      <c r="H910" s="1"/>
      <c r="I910" s="1"/>
      <c r="J910" s="1"/>
      <c r="K910" s="1"/>
      <c r="L910" s="1"/>
      <c r="M910" s="1"/>
      <c r="N910" s="1"/>
      <c r="O910" s="1"/>
      <c r="P910" s="1"/>
      <c r="Q910" s="1"/>
      <c r="R910" s="3"/>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5"/>
      <c r="BF910" s="1"/>
      <c r="BG910" s="1"/>
      <c r="BH910" s="1"/>
      <c r="BI910" s="1"/>
      <c r="BJ910" s="1"/>
      <c r="BK910" s="1"/>
      <c r="BL910" s="1"/>
      <c r="BM910" s="1"/>
      <c r="BN910" s="1"/>
    </row>
    <row r="911" spans="3:66" ht="14.25" hidden="1" customHeight="1">
      <c r="C911" s="1"/>
      <c r="D911" s="1"/>
      <c r="E911" s="1"/>
      <c r="F911" s="1"/>
      <c r="G911" s="1"/>
      <c r="H911" s="1"/>
      <c r="I911" s="1"/>
      <c r="J911" s="1"/>
      <c r="K911" s="1"/>
      <c r="L911" s="1"/>
      <c r="M911" s="1"/>
      <c r="N911" s="1"/>
      <c r="O911" s="1"/>
      <c r="P911" s="1"/>
      <c r="Q911" s="1"/>
      <c r="R911" s="3"/>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5"/>
      <c r="BF911" s="1"/>
      <c r="BG911" s="1"/>
      <c r="BH911" s="1"/>
      <c r="BI911" s="1"/>
      <c r="BJ911" s="1"/>
      <c r="BK911" s="1"/>
      <c r="BL911" s="1"/>
      <c r="BM911" s="1"/>
      <c r="BN911" s="1"/>
    </row>
    <row r="912" spans="3:66" ht="14.25" hidden="1" customHeight="1">
      <c r="C912" s="1"/>
      <c r="D912" s="1"/>
      <c r="E912" s="1"/>
      <c r="F912" s="1"/>
      <c r="G912" s="1"/>
      <c r="H912" s="1"/>
      <c r="I912" s="1"/>
      <c r="J912" s="1"/>
      <c r="K912" s="1"/>
      <c r="L912" s="1"/>
      <c r="M912" s="1"/>
      <c r="N912" s="1"/>
      <c r="O912" s="1"/>
      <c r="P912" s="1"/>
      <c r="Q912" s="1"/>
      <c r="R912" s="3"/>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5"/>
      <c r="BF912" s="1"/>
      <c r="BG912" s="1"/>
      <c r="BH912" s="1"/>
      <c r="BI912" s="1"/>
      <c r="BJ912" s="1"/>
      <c r="BK912" s="1"/>
      <c r="BL912" s="1"/>
      <c r="BM912" s="1"/>
      <c r="BN912" s="1"/>
    </row>
    <row r="913" spans="3:66" ht="14.25" hidden="1" customHeight="1">
      <c r="C913" s="1"/>
      <c r="D913" s="1"/>
      <c r="E913" s="1"/>
      <c r="F913" s="1"/>
      <c r="G913" s="1"/>
      <c r="H913" s="1"/>
      <c r="I913" s="1"/>
      <c r="J913" s="1"/>
      <c r="K913" s="1"/>
      <c r="L913" s="1"/>
      <c r="M913" s="1"/>
      <c r="N913" s="1"/>
      <c r="O913" s="1"/>
      <c r="P913" s="1"/>
      <c r="Q913" s="1"/>
      <c r="R913" s="3"/>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5"/>
      <c r="BF913" s="1"/>
      <c r="BG913" s="1"/>
      <c r="BH913" s="1"/>
      <c r="BI913" s="1"/>
      <c r="BJ913" s="1"/>
      <c r="BK913" s="1"/>
      <c r="BL913" s="1"/>
      <c r="BM913" s="1"/>
      <c r="BN913" s="1"/>
    </row>
    <row r="914" spans="3:66" ht="14.25" hidden="1" customHeight="1">
      <c r="C914" s="1"/>
      <c r="D914" s="1"/>
      <c r="E914" s="1"/>
      <c r="F914" s="1"/>
      <c r="G914" s="1"/>
      <c r="H914" s="1"/>
      <c r="I914" s="1"/>
      <c r="J914" s="1"/>
      <c r="K914" s="1"/>
      <c r="L914" s="1"/>
      <c r="M914" s="1"/>
      <c r="N914" s="1"/>
      <c r="O914" s="1"/>
      <c r="P914" s="1"/>
      <c r="Q914" s="1"/>
      <c r="R914" s="3"/>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5"/>
      <c r="BF914" s="1"/>
      <c r="BG914" s="1"/>
      <c r="BH914" s="1"/>
      <c r="BI914" s="1"/>
      <c r="BJ914" s="1"/>
      <c r="BK914" s="1"/>
      <c r="BL914" s="1"/>
      <c r="BM914" s="1"/>
      <c r="BN914" s="1"/>
    </row>
    <row r="915" spans="3:66" ht="14.25" hidden="1" customHeight="1">
      <c r="C915" s="1"/>
      <c r="D915" s="1"/>
      <c r="E915" s="1"/>
      <c r="F915" s="1"/>
      <c r="G915" s="1"/>
      <c r="H915" s="1"/>
      <c r="I915" s="1"/>
      <c r="J915" s="1"/>
      <c r="K915" s="1"/>
      <c r="L915" s="1"/>
      <c r="M915" s="1"/>
      <c r="N915" s="1"/>
      <c r="O915" s="1"/>
      <c r="P915" s="1"/>
      <c r="Q915" s="1"/>
      <c r="R915" s="3"/>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5"/>
      <c r="BF915" s="1"/>
      <c r="BG915" s="1"/>
      <c r="BH915" s="1"/>
      <c r="BI915" s="1"/>
      <c r="BJ915" s="1"/>
      <c r="BK915" s="1"/>
      <c r="BL915" s="1"/>
      <c r="BM915" s="1"/>
      <c r="BN915" s="1"/>
    </row>
    <row r="916" spans="3:66" ht="14.25" hidden="1" customHeight="1">
      <c r="C916" s="1"/>
      <c r="D916" s="1"/>
      <c r="E916" s="1"/>
      <c r="F916" s="1"/>
      <c r="G916" s="1"/>
      <c r="H916" s="1"/>
      <c r="I916" s="1"/>
      <c r="J916" s="1"/>
      <c r="K916" s="1"/>
      <c r="L916" s="1"/>
      <c r="M916" s="1"/>
      <c r="N916" s="1"/>
      <c r="O916" s="1"/>
      <c r="P916" s="1"/>
      <c r="Q916" s="1"/>
      <c r="R916" s="3"/>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5"/>
      <c r="BF916" s="1"/>
      <c r="BG916" s="1"/>
      <c r="BH916" s="1"/>
      <c r="BI916" s="1"/>
      <c r="BJ916" s="1"/>
      <c r="BK916" s="1"/>
      <c r="BL916" s="1"/>
      <c r="BM916" s="1"/>
      <c r="BN916" s="1"/>
    </row>
    <row r="917" spans="3:66" ht="14.25" hidden="1" customHeight="1">
      <c r="C917" s="1"/>
      <c r="D917" s="1"/>
      <c r="E917" s="1"/>
      <c r="F917" s="1"/>
      <c r="G917" s="1"/>
      <c r="H917" s="1"/>
      <c r="I917" s="1"/>
      <c r="J917" s="1"/>
      <c r="K917" s="1"/>
      <c r="L917" s="1"/>
      <c r="M917" s="1"/>
      <c r="N917" s="1"/>
      <c r="O917" s="1"/>
      <c r="P917" s="1"/>
      <c r="Q917" s="1"/>
      <c r="R917" s="3"/>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5"/>
      <c r="BF917" s="1"/>
      <c r="BG917" s="1"/>
      <c r="BH917" s="1"/>
      <c r="BI917" s="1"/>
      <c r="BJ917" s="1"/>
      <c r="BK917" s="1"/>
      <c r="BL917" s="1"/>
      <c r="BM917" s="1"/>
      <c r="BN917" s="1"/>
    </row>
    <row r="918" spans="3:66" ht="14.25" hidden="1" customHeight="1">
      <c r="C918" s="1"/>
      <c r="D918" s="1"/>
      <c r="E918" s="1"/>
      <c r="F918" s="1"/>
      <c r="G918" s="1"/>
      <c r="H918" s="1"/>
      <c r="I918" s="1"/>
      <c r="J918" s="1"/>
      <c r="K918" s="1"/>
      <c r="L918" s="1"/>
      <c r="M918" s="1"/>
      <c r="N918" s="1"/>
      <c r="O918" s="1"/>
      <c r="P918" s="1"/>
      <c r="Q918" s="1"/>
      <c r="R918" s="3"/>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5"/>
      <c r="BF918" s="1"/>
      <c r="BG918" s="1"/>
      <c r="BH918" s="1"/>
      <c r="BI918" s="1"/>
      <c r="BJ918" s="1"/>
      <c r="BK918" s="1"/>
      <c r="BL918" s="1"/>
      <c r="BM918" s="1"/>
      <c r="BN918" s="1"/>
    </row>
    <row r="919" spans="3:66" ht="14.25" hidden="1" customHeight="1">
      <c r="C919" s="1"/>
      <c r="D919" s="1"/>
      <c r="E919" s="1"/>
      <c r="F919" s="1"/>
      <c r="G919" s="1"/>
      <c r="H919" s="1"/>
      <c r="I919" s="1"/>
      <c r="J919" s="1"/>
      <c r="K919" s="1"/>
      <c r="L919" s="1"/>
      <c r="M919" s="1"/>
      <c r="N919" s="1"/>
      <c r="O919" s="1"/>
      <c r="P919" s="1"/>
      <c r="Q919" s="1"/>
      <c r="R919" s="3"/>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5"/>
      <c r="BF919" s="1"/>
      <c r="BG919" s="1"/>
      <c r="BH919" s="1"/>
      <c r="BI919" s="1"/>
      <c r="BJ919" s="1"/>
      <c r="BK919" s="1"/>
      <c r="BL919" s="1"/>
      <c r="BM919" s="1"/>
      <c r="BN919" s="1"/>
    </row>
    <row r="920" spans="3:66" ht="14.25" hidden="1" customHeight="1">
      <c r="C920" s="1"/>
      <c r="D920" s="1"/>
      <c r="E920" s="1"/>
      <c r="F920" s="1"/>
      <c r="G920" s="1"/>
      <c r="H920" s="1"/>
      <c r="I920" s="1"/>
      <c r="J920" s="1"/>
      <c r="K920" s="1"/>
      <c r="L920" s="1"/>
      <c r="M920" s="1"/>
      <c r="N920" s="1"/>
      <c r="O920" s="1"/>
      <c r="P920" s="1"/>
      <c r="Q920" s="1"/>
      <c r="R920" s="3"/>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5"/>
      <c r="BF920" s="1"/>
      <c r="BG920" s="1"/>
      <c r="BH920" s="1"/>
      <c r="BI920" s="1"/>
      <c r="BJ920" s="1"/>
      <c r="BK920" s="1"/>
      <c r="BL920" s="1"/>
      <c r="BM920" s="1"/>
      <c r="BN920" s="1"/>
    </row>
    <row r="921" spans="3:66" ht="14.25" hidden="1" customHeight="1">
      <c r="C921" s="1"/>
      <c r="D921" s="1"/>
      <c r="E921" s="1"/>
      <c r="F921" s="1"/>
      <c r="G921" s="1"/>
      <c r="H921" s="1"/>
      <c r="I921" s="1"/>
      <c r="J921" s="1"/>
      <c r="K921" s="1"/>
      <c r="L921" s="1"/>
      <c r="M921" s="1"/>
      <c r="N921" s="1"/>
      <c r="O921" s="1"/>
      <c r="P921" s="1"/>
      <c r="Q921" s="1"/>
      <c r="R921" s="3"/>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5"/>
      <c r="BF921" s="1"/>
      <c r="BG921" s="1"/>
      <c r="BH921" s="1"/>
      <c r="BI921" s="1"/>
      <c r="BJ921" s="1"/>
      <c r="BK921" s="1"/>
      <c r="BL921" s="1"/>
      <c r="BM921" s="1"/>
      <c r="BN921" s="1"/>
    </row>
    <row r="922" spans="3:66" ht="14.25" hidden="1" customHeight="1">
      <c r="C922" s="1"/>
      <c r="D922" s="1"/>
      <c r="E922" s="1"/>
      <c r="F922" s="1"/>
      <c r="G922" s="1"/>
      <c r="H922" s="1"/>
      <c r="I922" s="1"/>
      <c r="J922" s="1"/>
      <c r="K922" s="1"/>
      <c r="L922" s="1"/>
      <c r="M922" s="1"/>
      <c r="N922" s="1"/>
      <c r="O922" s="1"/>
      <c r="P922" s="1"/>
      <c r="Q922" s="1"/>
      <c r="R922" s="3"/>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5"/>
      <c r="BF922" s="1"/>
      <c r="BG922" s="1"/>
      <c r="BH922" s="1"/>
      <c r="BI922" s="1"/>
      <c r="BJ922" s="1"/>
      <c r="BK922" s="1"/>
      <c r="BL922" s="1"/>
      <c r="BM922" s="1"/>
      <c r="BN922" s="1"/>
    </row>
    <row r="923" spans="3:66" ht="14.25" hidden="1" customHeight="1">
      <c r="C923" s="1"/>
      <c r="D923" s="1"/>
      <c r="E923" s="1"/>
      <c r="F923" s="1"/>
      <c r="G923" s="1"/>
      <c r="H923" s="1"/>
      <c r="I923" s="1"/>
      <c r="J923" s="1"/>
      <c r="K923" s="1"/>
      <c r="L923" s="1"/>
      <c r="M923" s="1"/>
      <c r="N923" s="1"/>
      <c r="O923" s="1"/>
      <c r="P923" s="1"/>
      <c r="Q923" s="1"/>
      <c r="R923" s="3"/>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5"/>
      <c r="BF923" s="1"/>
      <c r="BG923" s="1"/>
      <c r="BH923" s="1"/>
      <c r="BI923" s="1"/>
      <c r="BJ923" s="1"/>
      <c r="BK923" s="1"/>
      <c r="BL923" s="1"/>
      <c r="BM923" s="1"/>
      <c r="BN923" s="1"/>
    </row>
    <row r="924" spans="3:66" ht="14.25" hidden="1" customHeight="1">
      <c r="C924" s="1"/>
      <c r="D924" s="1"/>
      <c r="E924" s="1"/>
      <c r="F924" s="1"/>
      <c r="G924" s="1"/>
      <c r="H924" s="1"/>
      <c r="I924" s="1"/>
      <c r="J924" s="1"/>
      <c r="K924" s="1"/>
      <c r="L924" s="1"/>
      <c r="M924" s="1"/>
      <c r="N924" s="1"/>
      <c r="O924" s="1"/>
      <c r="P924" s="1"/>
      <c r="Q924" s="1"/>
      <c r="R924" s="3"/>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5"/>
      <c r="BF924" s="1"/>
      <c r="BG924" s="1"/>
      <c r="BH924" s="1"/>
      <c r="BI924" s="1"/>
      <c r="BJ924" s="1"/>
      <c r="BK924" s="1"/>
      <c r="BL924" s="1"/>
      <c r="BM924" s="1"/>
      <c r="BN924" s="1"/>
    </row>
    <row r="925" spans="3:66" ht="14.25" hidden="1" customHeight="1">
      <c r="C925" s="1"/>
      <c r="D925" s="1"/>
      <c r="E925" s="1"/>
      <c r="F925" s="1"/>
      <c r="G925" s="1"/>
      <c r="H925" s="1"/>
      <c r="I925" s="1"/>
      <c r="J925" s="1"/>
      <c r="K925" s="1"/>
      <c r="L925" s="1"/>
      <c r="M925" s="1"/>
      <c r="N925" s="1"/>
      <c r="O925" s="1"/>
      <c r="P925" s="1"/>
      <c r="Q925" s="1"/>
      <c r="R925" s="3"/>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5"/>
      <c r="BF925" s="1"/>
      <c r="BG925" s="1"/>
      <c r="BH925" s="1"/>
      <c r="BI925" s="1"/>
      <c r="BJ925" s="1"/>
      <c r="BK925" s="1"/>
      <c r="BL925" s="1"/>
      <c r="BM925" s="1"/>
      <c r="BN925" s="1"/>
    </row>
    <row r="926" spans="3:66" ht="14.25" hidden="1" customHeight="1">
      <c r="C926" s="1"/>
      <c r="D926" s="1"/>
      <c r="E926" s="1"/>
      <c r="F926" s="1"/>
      <c r="G926" s="1"/>
      <c r="H926" s="1"/>
      <c r="I926" s="1"/>
      <c r="J926" s="1"/>
      <c r="K926" s="1"/>
      <c r="L926" s="1"/>
      <c r="M926" s="1"/>
      <c r="N926" s="1"/>
      <c r="O926" s="1"/>
      <c r="P926" s="1"/>
      <c r="Q926" s="1"/>
      <c r="R926" s="3"/>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5"/>
      <c r="BF926" s="1"/>
      <c r="BG926" s="1"/>
      <c r="BH926" s="1"/>
      <c r="BI926" s="1"/>
      <c r="BJ926" s="1"/>
      <c r="BK926" s="1"/>
      <c r="BL926" s="1"/>
      <c r="BM926" s="1"/>
      <c r="BN926" s="1"/>
    </row>
    <row r="927" spans="3:66" ht="14.25" hidden="1" customHeight="1">
      <c r="C927" s="1"/>
      <c r="D927" s="1"/>
      <c r="E927" s="1"/>
      <c r="F927" s="1"/>
      <c r="G927" s="1"/>
      <c r="H927" s="1"/>
      <c r="I927" s="1"/>
      <c r="J927" s="1"/>
      <c r="K927" s="1"/>
      <c r="L927" s="1"/>
      <c r="M927" s="1"/>
      <c r="N927" s="1"/>
      <c r="O927" s="1"/>
      <c r="P927" s="1"/>
      <c r="Q927" s="1"/>
      <c r="R927" s="3"/>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5"/>
      <c r="BF927" s="1"/>
      <c r="BG927" s="1"/>
      <c r="BH927" s="1"/>
      <c r="BI927" s="1"/>
      <c r="BJ927" s="1"/>
      <c r="BK927" s="1"/>
      <c r="BL927" s="1"/>
      <c r="BM927" s="1"/>
      <c r="BN927" s="1"/>
    </row>
    <row r="928" spans="3:66" ht="14.25" hidden="1" customHeight="1">
      <c r="C928" s="1"/>
      <c r="D928" s="1"/>
      <c r="E928" s="1"/>
      <c r="F928" s="1"/>
      <c r="G928" s="1"/>
      <c r="H928" s="1"/>
      <c r="I928" s="1"/>
      <c r="J928" s="1"/>
      <c r="K928" s="1"/>
      <c r="L928" s="1"/>
      <c r="M928" s="1"/>
      <c r="N928" s="1"/>
      <c r="O928" s="1"/>
      <c r="P928" s="1"/>
      <c r="Q928" s="1"/>
      <c r="R928" s="3"/>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5"/>
      <c r="BF928" s="1"/>
      <c r="BG928" s="1"/>
      <c r="BH928" s="1"/>
      <c r="BI928" s="1"/>
      <c r="BJ928" s="1"/>
      <c r="BK928" s="1"/>
      <c r="BL928" s="1"/>
      <c r="BM928" s="1"/>
      <c r="BN928" s="1"/>
    </row>
    <row r="929" spans="3:66" ht="14.25" hidden="1" customHeight="1">
      <c r="C929" s="1"/>
      <c r="D929" s="1"/>
      <c r="E929" s="1"/>
      <c r="F929" s="1"/>
      <c r="G929" s="1"/>
      <c r="H929" s="1"/>
      <c r="I929" s="1"/>
      <c r="J929" s="1"/>
      <c r="K929" s="1"/>
      <c r="L929" s="1"/>
      <c r="M929" s="1"/>
      <c r="N929" s="1"/>
      <c r="O929" s="1"/>
      <c r="P929" s="1"/>
      <c r="Q929" s="1"/>
      <c r="R929" s="3"/>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5"/>
      <c r="BF929" s="1"/>
      <c r="BG929" s="1"/>
      <c r="BH929" s="1"/>
      <c r="BI929" s="1"/>
      <c r="BJ929" s="1"/>
      <c r="BK929" s="1"/>
      <c r="BL929" s="1"/>
      <c r="BM929" s="1"/>
      <c r="BN929" s="1"/>
    </row>
    <row r="930" spans="3:66" ht="14.25" hidden="1" customHeight="1">
      <c r="C930" s="1"/>
      <c r="D930" s="1"/>
      <c r="E930" s="1"/>
      <c r="F930" s="1"/>
      <c r="G930" s="1"/>
      <c r="H930" s="1"/>
      <c r="I930" s="1"/>
      <c r="J930" s="1"/>
      <c r="K930" s="1"/>
      <c r="L930" s="1"/>
      <c r="M930" s="1"/>
      <c r="N930" s="1"/>
      <c r="O930" s="1"/>
      <c r="P930" s="1"/>
      <c r="Q930" s="1"/>
      <c r="R930" s="3"/>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5"/>
      <c r="BF930" s="1"/>
      <c r="BG930" s="1"/>
      <c r="BH930" s="1"/>
      <c r="BI930" s="1"/>
      <c r="BJ930" s="1"/>
      <c r="BK930" s="1"/>
      <c r="BL930" s="1"/>
      <c r="BM930" s="1"/>
      <c r="BN930" s="1"/>
    </row>
    <row r="931" spans="3:66" ht="14.25" hidden="1" customHeight="1">
      <c r="C931" s="1"/>
      <c r="D931" s="1"/>
      <c r="E931" s="1"/>
      <c r="F931" s="1"/>
      <c r="G931" s="1"/>
      <c r="H931" s="1"/>
      <c r="I931" s="1"/>
      <c r="J931" s="1"/>
      <c r="K931" s="1"/>
      <c r="L931" s="1"/>
      <c r="M931" s="1"/>
      <c r="N931" s="1"/>
      <c r="O931" s="1"/>
      <c r="P931" s="1"/>
      <c r="Q931" s="1"/>
      <c r="R931" s="3"/>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5"/>
      <c r="BF931" s="1"/>
      <c r="BG931" s="1"/>
      <c r="BH931" s="1"/>
      <c r="BI931" s="1"/>
      <c r="BJ931" s="1"/>
      <c r="BK931" s="1"/>
      <c r="BL931" s="1"/>
      <c r="BM931" s="1"/>
      <c r="BN931" s="1"/>
    </row>
    <row r="932" spans="3:66" ht="14.25" hidden="1" customHeight="1">
      <c r="C932" s="1"/>
      <c r="D932" s="1"/>
      <c r="E932" s="1"/>
      <c r="F932" s="1"/>
      <c r="G932" s="1"/>
      <c r="H932" s="1"/>
      <c r="I932" s="1"/>
      <c r="J932" s="1"/>
      <c r="K932" s="1"/>
      <c r="L932" s="1"/>
      <c r="M932" s="1"/>
      <c r="N932" s="1"/>
      <c r="O932" s="1"/>
      <c r="P932" s="1"/>
      <c r="Q932" s="1"/>
      <c r="R932" s="3"/>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5"/>
      <c r="BF932" s="1"/>
      <c r="BG932" s="1"/>
      <c r="BH932" s="1"/>
      <c r="BI932" s="1"/>
      <c r="BJ932" s="1"/>
      <c r="BK932" s="1"/>
      <c r="BL932" s="1"/>
      <c r="BM932" s="1"/>
      <c r="BN932" s="1"/>
    </row>
    <row r="933" spans="3:66" ht="14.25" hidden="1" customHeight="1">
      <c r="C933" s="1"/>
      <c r="D933" s="1"/>
      <c r="E933" s="1"/>
      <c r="F933" s="1"/>
      <c r="G933" s="1"/>
      <c r="H933" s="1"/>
      <c r="I933" s="1"/>
      <c r="J933" s="1"/>
      <c r="K933" s="1"/>
      <c r="L933" s="1"/>
      <c r="M933" s="1"/>
      <c r="N933" s="1"/>
      <c r="O933" s="1"/>
      <c r="P933" s="1"/>
      <c r="Q933" s="1"/>
      <c r="R933" s="3"/>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5"/>
      <c r="BF933" s="1"/>
      <c r="BG933" s="1"/>
      <c r="BH933" s="1"/>
      <c r="BI933" s="1"/>
      <c r="BJ933" s="1"/>
      <c r="BK933" s="1"/>
      <c r="BL933" s="1"/>
      <c r="BM933" s="1"/>
      <c r="BN933" s="1"/>
    </row>
    <row r="934" spans="3:66" ht="14.25" hidden="1" customHeight="1">
      <c r="C934" s="1"/>
      <c r="D934" s="1"/>
      <c r="E934" s="1"/>
      <c r="F934" s="1"/>
      <c r="G934" s="1"/>
      <c r="H934" s="1"/>
      <c r="I934" s="1"/>
      <c r="J934" s="1"/>
      <c r="K934" s="1"/>
      <c r="L934" s="1"/>
      <c r="M934" s="1"/>
      <c r="N934" s="1"/>
      <c r="O934" s="1"/>
      <c r="P934" s="1"/>
      <c r="Q934" s="1"/>
      <c r="R934" s="3"/>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5"/>
      <c r="BF934" s="1"/>
      <c r="BG934" s="1"/>
      <c r="BH934" s="1"/>
      <c r="BI934" s="1"/>
      <c r="BJ934" s="1"/>
      <c r="BK934" s="1"/>
      <c r="BL934" s="1"/>
      <c r="BM934" s="1"/>
      <c r="BN934" s="1"/>
    </row>
    <row r="935" spans="3:66" ht="14.25" hidden="1" customHeight="1">
      <c r="C935" s="1"/>
      <c r="D935" s="1"/>
      <c r="E935" s="1"/>
      <c r="F935" s="1"/>
      <c r="G935" s="1"/>
      <c r="H935" s="1"/>
      <c r="I935" s="1"/>
      <c r="J935" s="1"/>
      <c r="K935" s="1"/>
      <c r="L935" s="1"/>
      <c r="M935" s="1"/>
      <c r="N935" s="1"/>
      <c r="O935" s="1"/>
      <c r="P935" s="1"/>
      <c r="Q935" s="1"/>
      <c r="R935" s="3"/>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5"/>
      <c r="BF935" s="1"/>
      <c r="BG935" s="1"/>
      <c r="BH935" s="1"/>
      <c r="BI935" s="1"/>
      <c r="BJ935" s="1"/>
      <c r="BK935" s="1"/>
      <c r="BL935" s="1"/>
      <c r="BM935" s="1"/>
      <c r="BN935" s="1"/>
    </row>
    <row r="936" spans="3:66" ht="14.25" hidden="1" customHeight="1">
      <c r="C936" s="1"/>
      <c r="D936" s="1"/>
      <c r="E936" s="1"/>
      <c r="F936" s="1"/>
      <c r="G936" s="1"/>
      <c r="H936" s="1"/>
      <c r="I936" s="1"/>
      <c r="J936" s="1"/>
      <c r="K936" s="1"/>
      <c r="L936" s="1"/>
      <c r="M936" s="1"/>
      <c r="N936" s="1"/>
      <c r="O936" s="1"/>
      <c r="P936" s="1"/>
      <c r="Q936" s="1"/>
      <c r="R936" s="3"/>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5"/>
      <c r="BF936" s="1"/>
      <c r="BG936" s="1"/>
      <c r="BH936" s="1"/>
      <c r="BI936" s="1"/>
      <c r="BJ936" s="1"/>
      <c r="BK936" s="1"/>
      <c r="BL936" s="1"/>
      <c r="BM936" s="1"/>
      <c r="BN936" s="1"/>
    </row>
    <row r="937" spans="3:66" ht="14.25" hidden="1" customHeight="1">
      <c r="C937" s="1"/>
      <c r="D937" s="1"/>
      <c r="E937" s="1"/>
      <c r="F937" s="1"/>
      <c r="G937" s="1"/>
      <c r="H937" s="1"/>
      <c r="I937" s="1"/>
      <c r="J937" s="1"/>
      <c r="K937" s="1"/>
      <c r="L937" s="1"/>
      <c r="M937" s="1"/>
      <c r="N937" s="1"/>
      <c r="O937" s="1"/>
      <c r="P937" s="1"/>
      <c r="Q937" s="1"/>
      <c r="R937" s="3"/>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5"/>
      <c r="BF937" s="1"/>
      <c r="BG937" s="1"/>
      <c r="BH937" s="1"/>
      <c r="BI937" s="1"/>
      <c r="BJ937" s="1"/>
      <c r="BK937" s="1"/>
      <c r="BL937" s="1"/>
      <c r="BM937" s="1"/>
      <c r="BN937" s="1"/>
    </row>
    <row r="938" spans="3:66" ht="14.25" hidden="1" customHeight="1">
      <c r="C938" s="1"/>
      <c r="D938" s="1"/>
      <c r="E938" s="1"/>
      <c r="F938" s="1"/>
      <c r="G938" s="1"/>
      <c r="H938" s="1"/>
      <c r="I938" s="1"/>
      <c r="J938" s="1"/>
      <c r="K938" s="1"/>
      <c r="L938" s="1"/>
      <c r="M938" s="1"/>
      <c r="N938" s="1"/>
      <c r="O938" s="1"/>
      <c r="P938" s="1"/>
      <c r="Q938" s="1"/>
      <c r="R938" s="3"/>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5"/>
      <c r="BF938" s="1"/>
      <c r="BG938" s="1"/>
      <c r="BH938" s="1"/>
      <c r="BI938" s="1"/>
      <c r="BJ938" s="1"/>
      <c r="BK938" s="1"/>
      <c r="BL938" s="1"/>
      <c r="BM938" s="1"/>
      <c r="BN938" s="1"/>
    </row>
    <row r="939" spans="3:66" ht="14.25" hidden="1" customHeight="1">
      <c r="C939" s="1"/>
      <c r="D939" s="1"/>
      <c r="E939" s="1"/>
      <c r="F939" s="1"/>
      <c r="G939" s="1"/>
      <c r="H939" s="1"/>
      <c r="I939" s="1"/>
      <c r="J939" s="1"/>
      <c r="K939" s="1"/>
      <c r="L939" s="1"/>
      <c r="M939" s="1"/>
      <c r="N939" s="1"/>
      <c r="O939" s="1"/>
      <c r="P939" s="1"/>
      <c r="Q939" s="1"/>
      <c r="R939" s="3"/>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5"/>
      <c r="BF939" s="1"/>
      <c r="BG939" s="1"/>
      <c r="BH939" s="1"/>
      <c r="BI939" s="1"/>
      <c r="BJ939" s="1"/>
      <c r="BK939" s="1"/>
      <c r="BL939" s="1"/>
      <c r="BM939" s="1"/>
      <c r="BN939" s="1"/>
    </row>
    <row r="940" spans="3:66" ht="14.25" hidden="1" customHeight="1">
      <c r="C940" s="1"/>
      <c r="D940" s="1"/>
      <c r="E940" s="1"/>
      <c r="F940" s="1"/>
      <c r="G940" s="1"/>
      <c r="H940" s="1"/>
      <c r="I940" s="1"/>
      <c r="J940" s="1"/>
      <c r="K940" s="1"/>
      <c r="L940" s="1"/>
      <c r="M940" s="1"/>
      <c r="N940" s="1"/>
      <c r="O940" s="1"/>
      <c r="P940" s="1"/>
      <c r="Q940" s="1"/>
      <c r="R940" s="3"/>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5"/>
      <c r="BF940" s="1"/>
      <c r="BG940" s="1"/>
      <c r="BH940" s="1"/>
      <c r="BI940" s="1"/>
      <c r="BJ940" s="1"/>
      <c r="BK940" s="1"/>
      <c r="BL940" s="1"/>
      <c r="BM940" s="1"/>
      <c r="BN940" s="1"/>
    </row>
    <row r="941" spans="3:66" ht="14.25" hidden="1" customHeight="1">
      <c r="C941" s="1"/>
      <c r="D941" s="1"/>
      <c r="E941" s="1"/>
      <c r="F941" s="1"/>
      <c r="G941" s="1"/>
      <c r="H941" s="1"/>
      <c r="I941" s="1"/>
      <c r="J941" s="1"/>
      <c r="K941" s="1"/>
      <c r="L941" s="1"/>
      <c r="M941" s="1"/>
      <c r="N941" s="1"/>
      <c r="O941" s="1"/>
      <c r="P941" s="1"/>
      <c r="Q941" s="1"/>
      <c r="R941" s="3"/>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5"/>
      <c r="BF941" s="1"/>
      <c r="BG941" s="1"/>
      <c r="BH941" s="1"/>
      <c r="BI941" s="1"/>
      <c r="BJ941" s="1"/>
      <c r="BK941" s="1"/>
      <c r="BL941" s="1"/>
      <c r="BM941" s="1"/>
      <c r="BN941" s="1"/>
    </row>
    <row r="942" spans="3:66" ht="14.25" hidden="1" customHeight="1">
      <c r="C942" s="1"/>
      <c r="D942" s="1"/>
      <c r="E942" s="1"/>
      <c r="F942" s="1"/>
      <c r="G942" s="1"/>
      <c r="H942" s="1"/>
      <c r="I942" s="1"/>
      <c r="J942" s="1"/>
      <c r="K942" s="1"/>
      <c r="L942" s="1"/>
      <c r="M942" s="1"/>
      <c r="N942" s="1"/>
      <c r="O942" s="1"/>
      <c r="P942" s="1"/>
      <c r="Q942" s="1"/>
      <c r="R942" s="3"/>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5"/>
      <c r="BF942" s="1"/>
      <c r="BG942" s="1"/>
      <c r="BH942" s="1"/>
      <c r="BI942" s="1"/>
      <c r="BJ942" s="1"/>
      <c r="BK942" s="1"/>
      <c r="BL942" s="1"/>
      <c r="BM942" s="1"/>
      <c r="BN942" s="1"/>
    </row>
    <row r="943" spans="3:66" ht="14.25" hidden="1" customHeight="1">
      <c r="C943" s="1"/>
      <c r="D943" s="1"/>
      <c r="E943" s="1"/>
      <c r="F943" s="1"/>
      <c r="G943" s="1"/>
      <c r="H943" s="1"/>
      <c r="I943" s="1"/>
      <c r="J943" s="1"/>
      <c r="K943" s="1"/>
      <c r="L943" s="1"/>
      <c r="M943" s="1"/>
      <c r="N943" s="1"/>
      <c r="O943" s="1"/>
      <c r="P943" s="1"/>
      <c r="Q943" s="1"/>
      <c r="R943" s="3"/>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5"/>
      <c r="BF943" s="1"/>
      <c r="BG943" s="1"/>
      <c r="BH943" s="1"/>
      <c r="BI943" s="1"/>
      <c r="BJ943" s="1"/>
      <c r="BK943" s="1"/>
      <c r="BL943" s="1"/>
      <c r="BM943" s="1"/>
      <c r="BN943" s="1"/>
    </row>
    <row r="944" spans="3:66" ht="14.25" hidden="1" customHeight="1">
      <c r="C944" s="1"/>
      <c r="D944" s="1"/>
      <c r="E944" s="1"/>
      <c r="F944" s="1"/>
      <c r="G944" s="1"/>
      <c r="H944" s="1"/>
      <c r="I944" s="1"/>
      <c r="J944" s="1"/>
      <c r="K944" s="1"/>
      <c r="L944" s="1"/>
      <c r="M944" s="1"/>
      <c r="N944" s="1"/>
      <c r="O944" s="1"/>
      <c r="P944" s="1"/>
      <c r="Q944" s="1"/>
      <c r="R944" s="3"/>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5"/>
      <c r="BF944" s="1"/>
      <c r="BG944" s="1"/>
      <c r="BH944" s="1"/>
      <c r="BI944" s="1"/>
      <c r="BJ944" s="1"/>
      <c r="BK944" s="1"/>
      <c r="BL944" s="1"/>
      <c r="BM944" s="1"/>
      <c r="BN944" s="1"/>
    </row>
    <row r="945" spans="3:66" ht="14.25" hidden="1" customHeight="1">
      <c r="C945" s="1"/>
      <c r="D945" s="1"/>
      <c r="E945" s="1"/>
      <c r="F945" s="1"/>
      <c r="G945" s="1"/>
      <c r="H945" s="1"/>
      <c r="I945" s="1"/>
      <c r="J945" s="1"/>
      <c r="K945" s="1"/>
      <c r="L945" s="1"/>
      <c r="M945" s="1"/>
      <c r="N945" s="1"/>
      <c r="O945" s="1"/>
      <c r="P945" s="1"/>
      <c r="Q945" s="1"/>
      <c r="R945" s="3"/>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5"/>
      <c r="BF945" s="1"/>
      <c r="BG945" s="1"/>
      <c r="BH945" s="1"/>
      <c r="BI945" s="1"/>
      <c r="BJ945" s="1"/>
      <c r="BK945" s="1"/>
      <c r="BL945" s="1"/>
      <c r="BM945" s="1"/>
      <c r="BN945" s="1"/>
    </row>
    <row r="946" spans="3:66" ht="14.25" hidden="1" customHeight="1">
      <c r="C946" s="1"/>
      <c r="D946" s="1"/>
      <c r="E946" s="1"/>
      <c r="F946" s="1"/>
      <c r="G946" s="1"/>
      <c r="H946" s="1"/>
      <c r="I946" s="1"/>
      <c r="J946" s="1"/>
      <c r="K946" s="1"/>
      <c r="L946" s="1"/>
      <c r="M946" s="1"/>
      <c r="N946" s="1"/>
      <c r="O946" s="1"/>
      <c r="P946" s="1"/>
      <c r="Q946" s="1"/>
      <c r="R946" s="3"/>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5"/>
      <c r="BF946" s="1"/>
      <c r="BG946" s="1"/>
      <c r="BH946" s="1"/>
      <c r="BI946" s="1"/>
      <c r="BJ946" s="1"/>
      <c r="BK946" s="1"/>
      <c r="BL946" s="1"/>
      <c r="BM946" s="1"/>
      <c r="BN946" s="1"/>
    </row>
    <row r="947" spans="3:66" ht="14.25" hidden="1" customHeight="1">
      <c r="C947" s="1"/>
      <c r="D947" s="1"/>
      <c r="E947" s="1"/>
      <c r="F947" s="1"/>
      <c r="G947" s="1"/>
      <c r="H947" s="1"/>
      <c r="I947" s="1"/>
      <c r="J947" s="1"/>
      <c r="K947" s="1"/>
      <c r="L947" s="1"/>
      <c r="M947" s="1"/>
      <c r="N947" s="1"/>
      <c r="O947" s="1"/>
      <c r="P947" s="1"/>
      <c r="Q947" s="1"/>
      <c r="R947" s="3"/>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5"/>
      <c r="BF947" s="1"/>
      <c r="BG947" s="1"/>
      <c r="BH947" s="1"/>
      <c r="BI947" s="1"/>
      <c r="BJ947" s="1"/>
      <c r="BK947" s="1"/>
      <c r="BL947" s="1"/>
      <c r="BM947" s="1"/>
      <c r="BN947" s="1"/>
    </row>
    <row r="948" spans="3:66" ht="14.25" hidden="1" customHeight="1">
      <c r="C948" s="1"/>
      <c r="D948" s="1"/>
      <c r="E948" s="1"/>
      <c r="F948" s="1"/>
      <c r="G948" s="1"/>
      <c r="H948" s="1"/>
      <c r="I948" s="1"/>
      <c r="J948" s="1"/>
      <c r="K948" s="1"/>
      <c r="L948" s="1"/>
      <c r="M948" s="1"/>
      <c r="N948" s="1"/>
      <c r="O948" s="1"/>
      <c r="P948" s="1"/>
      <c r="Q948" s="1"/>
      <c r="R948" s="3"/>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5"/>
      <c r="BF948" s="1"/>
      <c r="BG948" s="1"/>
      <c r="BH948" s="1"/>
      <c r="BI948" s="1"/>
      <c r="BJ948" s="1"/>
      <c r="BK948" s="1"/>
      <c r="BL948" s="1"/>
      <c r="BM948" s="1"/>
      <c r="BN948" s="1"/>
    </row>
    <row r="949" spans="3:66" ht="14.25" hidden="1" customHeight="1">
      <c r="C949" s="1"/>
      <c r="D949" s="1"/>
      <c r="E949" s="1"/>
      <c r="F949" s="1"/>
      <c r="G949" s="1"/>
      <c r="H949" s="1"/>
      <c r="I949" s="1"/>
      <c r="J949" s="1"/>
      <c r="K949" s="1"/>
      <c r="L949" s="1"/>
      <c r="M949" s="1"/>
      <c r="N949" s="1"/>
      <c r="O949" s="1"/>
      <c r="P949" s="1"/>
      <c r="Q949" s="1"/>
      <c r="R949" s="3"/>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5"/>
      <c r="BF949" s="1"/>
      <c r="BG949" s="1"/>
      <c r="BH949" s="1"/>
      <c r="BI949" s="1"/>
      <c r="BJ949" s="1"/>
      <c r="BK949" s="1"/>
      <c r="BL949" s="1"/>
      <c r="BM949" s="1"/>
      <c r="BN949" s="1"/>
    </row>
    <row r="950" spans="3:66" ht="14.25" hidden="1" customHeight="1">
      <c r="C950" s="1"/>
      <c r="D950" s="1"/>
      <c r="E950" s="1"/>
      <c r="F950" s="1"/>
      <c r="G950" s="1"/>
      <c r="H950" s="1"/>
      <c r="I950" s="1"/>
      <c r="J950" s="1"/>
      <c r="K950" s="1"/>
      <c r="L950" s="1"/>
      <c r="M950" s="1"/>
      <c r="N950" s="1"/>
      <c r="O950" s="1"/>
      <c r="P950" s="1"/>
      <c r="Q950" s="1"/>
      <c r="R950" s="3"/>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5"/>
      <c r="BF950" s="1"/>
      <c r="BG950" s="1"/>
      <c r="BH950" s="1"/>
      <c r="BI950" s="1"/>
      <c r="BJ950" s="1"/>
      <c r="BK950" s="1"/>
      <c r="BL950" s="1"/>
      <c r="BM950" s="1"/>
      <c r="BN950" s="1"/>
    </row>
    <row r="951" spans="3:66" ht="14.25" hidden="1" customHeight="1">
      <c r="C951" s="1"/>
      <c r="D951" s="1"/>
      <c r="E951" s="1"/>
      <c r="F951" s="1"/>
      <c r="G951" s="1"/>
      <c r="H951" s="1"/>
      <c r="I951" s="1"/>
      <c r="J951" s="1"/>
      <c r="K951" s="1"/>
      <c r="L951" s="1"/>
      <c r="M951" s="1"/>
      <c r="N951" s="1"/>
      <c r="O951" s="1"/>
      <c r="P951" s="1"/>
      <c r="Q951" s="1"/>
      <c r="R951" s="3"/>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5"/>
      <c r="BF951" s="1"/>
      <c r="BG951" s="1"/>
      <c r="BH951" s="1"/>
      <c r="BI951" s="1"/>
      <c r="BJ951" s="1"/>
      <c r="BK951" s="1"/>
      <c r="BL951" s="1"/>
      <c r="BM951" s="1"/>
      <c r="BN951" s="1"/>
    </row>
    <row r="952" spans="3:66" ht="14.25" hidden="1" customHeight="1">
      <c r="C952" s="1"/>
      <c r="D952" s="1"/>
      <c r="E952" s="1"/>
      <c r="F952" s="1"/>
      <c r="G952" s="1"/>
      <c r="H952" s="1"/>
      <c r="I952" s="1"/>
      <c r="J952" s="1"/>
      <c r="K952" s="1"/>
      <c r="L952" s="1"/>
      <c r="M952" s="1"/>
      <c r="N952" s="1"/>
      <c r="O952" s="1"/>
      <c r="P952" s="1"/>
      <c r="Q952" s="1"/>
      <c r="R952" s="3"/>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5"/>
      <c r="BF952" s="1"/>
      <c r="BG952" s="1"/>
      <c r="BH952" s="1"/>
      <c r="BI952" s="1"/>
      <c r="BJ952" s="1"/>
      <c r="BK952" s="1"/>
      <c r="BL952" s="1"/>
      <c r="BM952" s="1"/>
      <c r="BN952" s="1"/>
    </row>
    <row r="953" spans="3:66" ht="14.25" hidden="1" customHeight="1">
      <c r="C953" s="1"/>
      <c r="D953" s="1"/>
      <c r="E953" s="1"/>
      <c r="F953" s="1"/>
      <c r="G953" s="1"/>
      <c r="H953" s="1"/>
      <c r="I953" s="1"/>
      <c r="J953" s="1"/>
      <c r="K953" s="1"/>
      <c r="L953" s="1"/>
      <c r="M953" s="1"/>
      <c r="N953" s="1"/>
      <c r="O953" s="1"/>
      <c r="P953" s="1"/>
      <c r="Q953" s="1"/>
      <c r="R953" s="3"/>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5"/>
      <c r="BF953" s="1"/>
      <c r="BG953" s="1"/>
      <c r="BH953" s="1"/>
      <c r="BI953" s="1"/>
      <c r="BJ953" s="1"/>
      <c r="BK953" s="1"/>
      <c r="BL953" s="1"/>
      <c r="BM953" s="1"/>
      <c r="BN953" s="1"/>
    </row>
    <row r="954" spans="3:66" ht="14.25" hidden="1" customHeight="1">
      <c r="C954" s="1"/>
      <c r="D954" s="1"/>
      <c r="E954" s="1"/>
      <c r="F954" s="1"/>
      <c r="G954" s="1"/>
      <c r="H954" s="1"/>
      <c r="I954" s="1"/>
      <c r="J954" s="1"/>
      <c r="K954" s="1"/>
      <c r="L954" s="1"/>
      <c r="M954" s="1"/>
      <c r="N954" s="1"/>
      <c r="O954" s="1"/>
      <c r="P954" s="1"/>
      <c r="Q954" s="1"/>
      <c r="R954" s="3"/>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5"/>
      <c r="BF954" s="1"/>
      <c r="BG954" s="1"/>
      <c r="BH954" s="1"/>
      <c r="BI954" s="1"/>
      <c r="BJ954" s="1"/>
      <c r="BK954" s="1"/>
      <c r="BL954" s="1"/>
      <c r="BM954" s="1"/>
      <c r="BN954" s="1"/>
    </row>
    <row r="955" spans="3:66" ht="14.25" hidden="1" customHeight="1">
      <c r="C955" s="1"/>
      <c r="D955" s="1"/>
      <c r="E955" s="1"/>
      <c r="F955" s="1"/>
      <c r="G955" s="1"/>
      <c r="H955" s="1"/>
      <c r="I955" s="1"/>
      <c r="J955" s="1"/>
      <c r="K955" s="1"/>
      <c r="L955" s="1"/>
      <c r="M955" s="1"/>
      <c r="N955" s="1"/>
      <c r="O955" s="1"/>
      <c r="P955" s="1"/>
      <c r="Q955" s="1"/>
      <c r="R955" s="3"/>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5"/>
      <c r="BF955" s="1"/>
      <c r="BG955" s="1"/>
      <c r="BH955" s="1"/>
      <c r="BI955" s="1"/>
      <c r="BJ955" s="1"/>
      <c r="BK955" s="1"/>
      <c r="BL955" s="1"/>
      <c r="BM955" s="1"/>
      <c r="BN955" s="1"/>
    </row>
    <row r="956" spans="3:66" ht="14.25" hidden="1" customHeight="1">
      <c r="C956" s="1"/>
      <c r="D956" s="1"/>
      <c r="E956" s="1"/>
      <c r="F956" s="1"/>
      <c r="G956" s="1"/>
      <c r="H956" s="1"/>
      <c r="I956" s="1"/>
      <c r="J956" s="1"/>
      <c r="K956" s="1"/>
      <c r="L956" s="1"/>
      <c r="M956" s="1"/>
      <c r="N956" s="1"/>
      <c r="O956" s="1"/>
      <c r="P956" s="1"/>
      <c r="Q956" s="1"/>
      <c r="R956" s="3"/>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5"/>
      <c r="BF956" s="1"/>
      <c r="BG956" s="1"/>
      <c r="BH956" s="1"/>
      <c r="BI956" s="1"/>
      <c r="BJ956" s="1"/>
      <c r="BK956" s="1"/>
      <c r="BL956" s="1"/>
      <c r="BM956" s="1"/>
      <c r="BN956" s="1"/>
    </row>
    <row r="957" spans="3:66" ht="14.25" hidden="1" customHeight="1">
      <c r="C957" s="1"/>
      <c r="D957" s="1"/>
      <c r="E957" s="1"/>
      <c r="F957" s="1"/>
      <c r="G957" s="1"/>
      <c r="H957" s="1"/>
      <c r="I957" s="1"/>
      <c r="J957" s="1"/>
      <c r="K957" s="1"/>
      <c r="L957" s="1"/>
      <c r="M957" s="1"/>
      <c r="N957" s="1"/>
      <c r="O957" s="1"/>
      <c r="P957" s="1"/>
      <c r="Q957" s="1"/>
      <c r="R957" s="3"/>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5"/>
      <c r="BF957" s="1"/>
      <c r="BG957" s="1"/>
      <c r="BH957" s="1"/>
      <c r="BI957" s="1"/>
      <c r="BJ957" s="1"/>
      <c r="BK957" s="1"/>
      <c r="BL957" s="1"/>
      <c r="BM957" s="1"/>
      <c r="BN957" s="1"/>
    </row>
    <row r="958" spans="3:66" ht="14.25" hidden="1" customHeight="1">
      <c r="C958" s="1"/>
      <c r="D958" s="1"/>
      <c r="E958" s="1"/>
      <c r="F958" s="1"/>
      <c r="G958" s="1"/>
      <c r="H958" s="1"/>
      <c r="I958" s="1"/>
      <c r="J958" s="1"/>
      <c r="K958" s="1"/>
      <c r="L958" s="1"/>
      <c r="M958" s="1"/>
      <c r="N958" s="1"/>
      <c r="O958" s="1"/>
      <c r="P958" s="1"/>
      <c r="Q958" s="1"/>
      <c r="R958" s="3"/>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5"/>
      <c r="BF958" s="1"/>
      <c r="BG958" s="1"/>
      <c r="BH958" s="1"/>
      <c r="BI958" s="1"/>
      <c r="BJ958" s="1"/>
      <c r="BK958" s="1"/>
      <c r="BL958" s="1"/>
      <c r="BM958" s="1"/>
      <c r="BN958" s="1"/>
    </row>
    <row r="959" spans="3:66" ht="14.25" hidden="1" customHeight="1">
      <c r="C959" s="1"/>
      <c r="D959" s="1"/>
      <c r="E959" s="1"/>
      <c r="F959" s="1"/>
      <c r="G959" s="1"/>
      <c r="H959" s="1"/>
      <c r="I959" s="1"/>
      <c r="J959" s="1"/>
      <c r="K959" s="1"/>
      <c r="L959" s="1"/>
      <c r="M959" s="1"/>
      <c r="N959" s="1"/>
      <c r="O959" s="1"/>
      <c r="P959" s="1"/>
      <c r="Q959" s="1"/>
      <c r="R959" s="3"/>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5"/>
      <c r="BF959" s="1"/>
      <c r="BG959" s="1"/>
      <c r="BH959" s="1"/>
      <c r="BI959" s="1"/>
      <c r="BJ959" s="1"/>
      <c r="BK959" s="1"/>
      <c r="BL959" s="1"/>
      <c r="BM959" s="1"/>
      <c r="BN959" s="1"/>
    </row>
    <row r="960" spans="3:66" ht="14.25" hidden="1" customHeight="1">
      <c r="C960" s="1"/>
      <c r="D960" s="1"/>
      <c r="E960" s="1"/>
      <c r="F960" s="1"/>
      <c r="G960" s="1"/>
      <c r="H960" s="1"/>
      <c r="I960" s="1"/>
      <c r="J960" s="1"/>
      <c r="K960" s="1"/>
      <c r="L960" s="1"/>
      <c r="M960" s="1"/>
      <c r="N960" s="1"/>
      <c r="O960" s="1"/>
      <c r="P960" s="1"/>
      <c r="Q960" s="1"/>
      <c r="R960" s="3"/>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5"/>
      <c r="BF960" s="1"/>
      <c r="BG960" s="1"/>
      <c r="BH960" s="1"/>
      <c r="BI960" s="1"/>
      <c r="BJ960" s="1"/>
      <c r="BK960" s="1"/>
      <c r="BL960" s="1"/>
      <c r="BM960" s="1"/>
      <c r="BN960" s="1"/>
    </row>
    <row r="961" spans="3:66" ht="14.25" hidden="1" customHeight="1">
      <c r="C961" s="1"/>
      <c r="D961" s="1"/>
      <c r="E961" s="1"/>
      <c r="F961" s="1"/>
      <c r="G961" s="1"/>
      <c r="H961" s="1"/>
      <c r="I961" s="1"/>
      <c r="J961" s="1"/>
      <c r="K961" s="1"/>
      <c r="L961" s="1"/>
      <c r="M961" s="1"/>
      <c r="N961" s="1"/>
      <c r="O961" s="1"/>
      <c r="P961" s="1"/>
      <c r="Q961" s="1"/>
      <c r="R961" s="3"/>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5"/>
      <c r="BF961" s="1"/>
      <c r="BG961" s="1"/>
      <c r="BH961" s="1"/>
      <c r="BI961" s="1"/>
      <c r="BJ961" s="1"/>
      <c r="BK961" s="1"/>
      <c r="BL961" s="1"/>
      <c r="BM961" s="1"/>
      <c r="BN961" s="1"/>
    </row>
    <row r="962" spans="3:66" ht="14.25" hidden="1" customHeight="1">
      <c r="C962" s="1"/>
      <c r="D962" s="1"/>
      <c r="E962" s="1"/>
      <c r="F962" s="1"/>
      <c r="G962" s="1"/>
      <c r="H962" s="1"/>
      <c r="I962" s="1"/>
      <c r="J962" s="1"/>
      <c r="K962" s="1"/>
      <c r="L962" s="1"/>
      <c r="M962" s="1"/>
      <c r="N962" s="1"/>
      <c r="O962" s="1"/>
      <c r="P962" s="1"/>
      <c r="Q962" s="1"/>
      <c r="R962" s="3"/>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5"/>
      <c r="BF962" s="1"/>
      <c r="BG962" s="1"/>
      <c r="BH962" s="1"/>
      <c r="BI962" s="1"/>
      <c r="BJ962" s="1"/>
      <c r="BK962" s="1"/>
      <c r="BL962" s="1"/>
      <c r="BM962" s="1"/>
      <c r="BN962" s="1"/>
    </row>
    <row r="963" spans="3:66" ht="14.25" hidden="1" customHeight="1">
      <c r="C963" s="1"/>
      <c r="D963" s="1"/>
      <c r="E963" s="1"/>
      <c r="F963" s="1"/>
      <c r="G963" s="1"/>
      <c r="H963" s="1"/>
      <c r="I963" s="1"/>
      <c r="J963" s="1"/>
      <c r="K963" s="1"/>
      <c r="L963" s="1"/>
      <c r="M963" s="1"/>
      <c r="N963" s="1"/>
      <c r="O963" s="1"/>
      <c r="P963" s="1"/>
      <c r="Q963" s="1"/>
      <c r="R963" s="3"/>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5"/>
      <c r="BF963" s="1"/>
      <c r="BG963" s="1"/>
      <c r="BH963" s="1"/>
      <c r="BI963" s="1"/>
      <c r="BJ963" s="1"/>
      <c r="BK963" s="1"/>
      <c r="BL963" s="1"/>
      <c r="BM963" s="1"/>
      <c r="BN963" s="1"/>
    </row>
    <row r="964" spans="3:66" ht="14.25" hidden="1" customHeight="1">
      <c r="C964" s="1"/>
      <c r="D964" s="1"/>
      <c r="E964" s="1"/>
      <c r="F964" s="1"/>
      <c r="G964" s="1"/>
      <c r="H964" s="1"/>
      <c r="I964" s="1"/>
      <c r="J964" s="1"/>
      <c r="K964" s="1"/>
      <c r="L964" s="1"/>
      <c r="M964" s="1"/>
      <c r="N964" s="1"/>
      <c r="O964" s="1"/>
      <c r="P964" s="1"/>
      <c r="Q964" s="1"/>
      <c r="R964" s="3"/>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5"/>
      <c r="BF964" s="1"/>
      <c r="BG964" s="1"/>
      <c r="BH964" s="1"/>
      <c r="BI964" s="1"/>
      <c r="BJ964" s="1"/>
      <c r="BK964" s="1"/>
      <c r="BL964" s="1"/>
      <c r="BM964" s="1"/>
      <c r="BN964" s="1"/>
    </row>
    <row r="965" spans="3:66" ht="14.25" hidden="1" customHeight="1">
      <c r="C965" s="1"/>
      <c r="D965" s="1"/>
      <c r="E965" s="1"/>
      <c r="F965" s="1"/>
      <c r="G965" s="1"/>
      <c r="H965" s="1"/>
      <c r="I965" s="1"/>
      <c r="J965" s="1"/>
      <c r="K965" s="1"/>
      <c r="L965" s="1"/>
      <c r="M965" s="1"/>
      <c r="N965" s="1"/>
      <c r="O965" s="1"/>
      <c r="P965" s="1"/>
      <c r="Q965" s="1"/>
      <c r="R965" s="3"/>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5"/>
      <c r="BF965" s="1"/>
      <c r="BG965" s="1"/>
      <c r="BH965" s="1"/>
      <c r="BI965" s="1"/>
      <c r="BJ965" s="1"/>
      <c r="BK965" s="1"/>
      <c r="BL965" s="1"/>
      <c r="BM965" s="1"/>
      <c r="BN965" s="1"/>
    </row>
    <row r="966" spans="3:66" ht="14.25" hidden="1" customHeight="1">
      <c r="C966" s="1"/>
      <c r="D966" s="1"/>
      <c r="E966" s="1"/>
      <c r="F966" s="1"/>
      <c r="G966" s="1"/>
      <c r="H966" s="1"/>
      <c r="I966" s="1"/>
      <c r="J966" s="1"/>
      <c r="K966" s="1"/>
      <c r="L966" s="1"/>
      <c r="M966" s="1"/>
      <c r="N966" s="1"/>
      <c r="O966" s="1"/>
      <c r="P966" s="1"/>
      <c r="Q966" s="1"/>
      <c r="R966" s="3"/>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5"/>
      <c r="BF966" s="1"/>
      <c r="BG966" s="1"/>
      <c r="BH966" s="1"/>
      <c r="BI966" s="1"/>
      <c r="BJ966" s="1"/>
      <c r="BK966" s="1"/>
      <c r="BL966" s="1"/>
      <c r="BM966" s="1"/>
      <c r="BN966" s="1"/>
    </row>
    <row r="967" spans="3:66" ht="14.25" hidden="1" customHeight="1">
      <c r="C967" s="1"/>
      <c r="D967" s="1"/>
      <c r="E967" s="1"/>
      <c r="F967" s="1"/>
      <c r="G967" s="1"/>
      <c r="H967" s="1"/>
      <c r="I967" s="1"/>
      <c r="J967" s="1"/>
      <c r="K967" s="1"/>
      <c r="L967" s="1"/>
      <c r="M967" s="1"/>
      <c r="N967" s="1"/>
      <c r="O967" s="1"/>
      <c r="P967" s="1"/>
      <c r="Q967" s="1"/>
      <c r="R967" s="3"/>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5"/>
      <c r="BF967" s="1"/>
      <c r="BG967" s="1"/>
      <c r="BH967" s="1"/>
      <c r="BI967" s="1"/>
      <c r="BJ967" s="1"/>
      <c r="BK967" s="1"/>
      <c r="BL967" s="1"/>
      <c r="BM967" s="1"/>
      <c r="BN967" s="1"/>
    </row>
    <row r="968" spans="3:66" ht="14.25" hidden="1" customHeight="1">
      <c r="C968" s="1"/>
      <c r="D968" s="1"/>
      <c r="E968" s="1"/>
      <c r="F968" s="1"/>
      <c r="G968" s="1"/>
      <c r="H968" s="1"/>
      <c r="I968" s="1"/>
      <c r="J968" s="1"/>
      <c r="K968" s="1"/>
      <c r="L968" s="1"/>
      <c r="M968" s="1"/>
      <c r="N968" s="1"/>
      <c r="O968" s="1"/>
      <c r="P968" s="1"/>
      <c r="Q968" s="1"/>
      <c r="R968" s="3"/>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5"/>
      <c r="BF968" s="1"/>
      <c r="BG968" s="1"/>
      <c r="BH968" s="1"/>
      <c r="BI968" s="1"/>
      <c r="BJ968" s="1"/>
      <c r="BK968" s="1"/>
      <c r="BL968" s="1"/>
      <c r="BM968" s="1"/>
      <c r="BN968" s="1"/>
    </row>
    <row r="969" spans="3:66" ht="14.25" hidden="1" customHeight="1">
      <c r="C969" s="1"/>
      <c r="D969" s="1"/>
      <c r="E969" s="1"/>
      <c r="F969" s="1"/>
      <c r="G969" s="1"/>
      <c r="H969" s="1"/>
      <c r="I969" s="1"/>
      <c r="J969" s="1"/>
      <c r="K969" s="1"/>
      <c r="L969" s="1"/>
      <c r="M969" s="1"/>
      <c r="N969" s="1"/>
      <c r="O969" s="1"/>
      <c r="P969" s="1"/>
      <c r="Q969" s="1"/>
      <c r="R969" s="3"/>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5"/>
      <c r="BF969" s="1"/>
      <c r="BG969" s="1"/>
      <c r="BH969" s="1"/>
      <c r="BI969" s="1"/>
      <c r="BJ969" s="1"/>
      <c r="BK969" s="1"/>
      <c r="BL969" s="1"/>
      <c r="BM969" s="1"/>
      <c r="BN969" s="1"/>
    </row>
    <row r="970" spans="3:66" ht="14.25" hidden="1" customHeight="1">
      <c r="C970" s="1"/>
      <c r="D970" s="1"/>
      <c r="E970" s="1"/>
      <c r="F970" s="1"/>
      <c r="G970" s="1"/>
      <c r="H970" s="1"/>
      <c r="I970" s="1"/>
      <c r="J970" s="1"/>
      <c r="K970" s="1"/>
      <c r="L970" s="1"/>
      <c r="M970" s="1"/>
      <c r="N970" s="1"/>
      <c r="O970" s="1"/>
      <c r="P970" s="1"/>
      <c r="Q970" s="1"/>
      <c r="R970" s="3"/>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5"/>
      <c r="BF970" s="1"/>
      <c r="BG970" s="1"/>
      <c r="BH970" s="1"/>
      <c r="BI970" s="1"/>
      <c r="BJ970" s="1"/>
      <c r="BK970" s="1"/>
      <c r="BL970" s="1"/>
      <c r="BM970" s="1"/>
      <c r="BN970" s="1"/>
    </row>
    <row r="971" spans="3:66" ht="14.25" hidden="1" customHeight="1">
      <c r="C971" s="1"/>
      <c r="D971" s="1"/>
      <c r="E971" s="1"/>
      <c r="F971" s="1"/>
      <c r="G971" s="1"/>
      <c r="H971" s="1"/>
      <c r="I971" s="1"/>
      <c r="J971" s="1"/>
      <c r="K971" s="1"/>
      <c r="L971" s="1"/>
      <c r="M971" s="1"/>
      <c r="N971" s="1"/>
      <c r="O971" s="1"/>
      <c r="P971" s="1"/>
      <c r="Q971" s="1"/>
      <c r="R971" s="3"/>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5"/>
      <c r="BF971" s="1"/>
      <c r="BG971" s="1"/>
      <c r="BH971" s="1"/>
      <c r="BI971" s="1"/>
      <c r="BJ971" s="1"/>
      <c r="BK971" s="1"/>
      <c r="BL971" s="1"/>
      <c r="BM971" s="1"/>
      <c r="BN971" s="1"/>
    </row>
    <row r="972" spans="3:66" ht="14.25" hidden="1" customHeight="1">
      <c r="C972" s="1"/>
      <c r="D972" s="1"/>
      <c r="E972" s="1"/>
      <c r="F972" s="1"/>
      <c r="G972" s="1"/>
      <c r="H972" s="1"/>
      <c r="I972" s="1"/>
      <c r="J972" s="1"/>
      <c r="K972" s="1"/>
      <c r="L972" s="1"/>
      <c r="M972" s="1"/>
      <c r="N972" s="1"/>
      <c r="O972" s="1"/>
      <c r="P972" s="1"/>
      <c r="Q972" s="1"/>
      <c r="R972" s="3"/>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5"/>
      <c r="BF972" s="1"/>
      <c r="BG972" s="1"/>
      <c r="BH972" s="1"/>
      <c r="BI972" s="1"/>
      <c r="BJ972" s="1"/>
      <c r="BK972" s="1"/>
      <c r="BL972" s="1"/>
      <c r="BM972" s="1"/>
      <c r="BN972" s="1"/>
    </row>
    <row r="973" spans="3:66" ht="14.25" hidden="1" customHeight="1">
      <c r="C973" s="1"/>
      <c r="D973" s="1"/>
      <c r="E973" s="1"/>
      <c r="F973" s="1"/>
      <c r="G973" s="1"/>
      <c r="H973" s="1"/>
      <c r="I973" s="1"/>
      <c r="J973" s="1"/>
      <c r="K973" s="1"/>
      <c r="L973" s="1"/>
      <c r="M973" s="1"/>
      <c r="N973" s="1"/>
      <c r="O973" s="1"/>
      <c r="P973" s="1"/>
      <c r="Q973" s="1"/>
      <c r="R973" s="3"/>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5"/>
      <c r="BF973" s="1"/>
      <c r="BG973" s="1"/>
      <c r="BH973" s="1"/>
      <c r="BI973" s="1"/>
      <c r="BJ973" s="1"/>
      <c r="BK973" s="1"/>
      <c r="BL973" s="1"/>
      <c r="BM973" s="1"/>
      <c r="BN973" s="1"/>
    </row>
    <row r="974" spans="3:66" ht="14.25" hidden="1" customHeight="1">
      <c r="C974" s="1"/>
      <c r="D974" s="1"/>
      <c r="E974" s="1"/>
      <c r="F974" s="1"/>
      <c r="G974" s="1"/>
      <c r="H974" s="1"/>
      <c r="I974" s="1"/>
      <c r="J974" s="1"/>
      <c r="K974" s="1"/>
      <c r="L974" s="1"/>
      <c r="M974" s="1"/>
      <c r="N974" s="1"/>
      <c r="O974" s="1"/>
      <c r="P974" s="1"/>
      <c r="Q974" s="1"/>
      <c r="R974" s="3"/>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5"/>
      <c r="BF974" s="1"/>
      <c r="BG974" s="1"/>
      <c r="BH974" s="1"/>
      <c r="BI974" s="1"/>
      <c r="BJ974" s="1"/>
      <c r="BK974" s="1"/>
      <c r="BL974" s="1"/>
      <c r="BM974" s="1"/>
      <c r="BN974" s="1"/>
    </row>
    <row r="975" spans="3:66" ht="14.25" hidden="1" customHeight="1">
      <c r="C975" s="1"/>
      <c r="D975" s="1"/>
      <c r="E975" s="1"/>
      <c r="F975" s="1"/>
      <c r="G975" s="1"/>
      <c r="H975" s="1"/>
      <c r="I975" s="1"/>
      <c r="J975" s="1"/>
      <c r="K975" s="1"/>
      <c r="L975" s="1"/>
      <c r="M975" s="1"/>
      <c r="N975" s="1"/>
      <c r="O975" s="1"/>
      <c r="P975" s="1"/>
      <c r="Q975" s="1"/>
      <c r="R975" s="3"/>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5"/>
      <c r="BF975" s="1"/>
      <c r="BG975" s="1"/>
      <c r="BH975" s="1"/>
      <c r="BI975" s="1"/>
      <c r="BJ975" s="1"/>
      <c r="BK975" s="1"/>
      <c r="BL975" s="1"/>
      <c r="BM975" s="1"/>
      <c r="BN975" s="1"/>
    </row>
    <row r="976" spans="3:66" ht="14.25" hidden="1" customHeight="1">
      <c r="C976" s="1"/>
      <c r="D976" s="1"/>
      <c r="E976" s="1"/>
      <c r="F976" s="1"/>
      <c r="G976" s="1"/>
      <c r="H976" s="1"/>
      <c r="I976" s="1"/>
      <c r="J976" s="1"/>
      <c r="K976" s="1"/>
      <c r="L976" s="1"/>
      <c r="M976" s="1"/>
      <c r="N976" s="1"/>
      <c r="O976" s="1"/>
      <c r="P976" s="1"/>
      <c r="Q976" s="1"/>
      <c r="R976" s="3"/>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5"/>
      <c r="BF976" s="1"/>
      <c r="BG976" s="1"/>
      <c r="BH976" s="1"/>
      <c r="BI976" s="1"/>
      <c r="BJ976" s="1"/>
      <c r="BK976" s="1"/>
      <c r="BL976" s="1"/>
      <c r="BM976" s="1"/>
      <c r="BN976" s="1"/>
    </row>
    <row r="977" spans="3:66" ht="14.25" hidden="1" customHeight="1">
      <c r="C977" s="1"/>
      <c r="D977" s="1"/>
      <c r="E977" s="1"/>
      <c r="F977" s="1"/>
      <c r="G977" s="1"/>
      <c r="H977" s="1"/>
      <c r="I977" s="1"/>
      <c r="J977" s="1"/>
      <c r="K977" s="1"/>
      <c r="L977" s="1"/>
      <c r="M977" s="1"/>
      <c r="N977" s="1"/>
      <c r="O977" s="1"/>
      <c r="P977" s="1"/>
      <c r="Q977" s="1"/>
      <c r="R977" s="3"/>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5"/>
      <c r="BF977" s="1"/>
      <c r="BG977" s="1"/>
      <c r="BH977" s="1"/>
      <c r="BI977" s="1"/>
      <c r="BJ977" s="1"/>
      <c r="BK977" s="1"/>
      <c r="BL977" s="1"/>
      <c r="BM977" s="1"/>
      <c r="BN977" s="1"/>
    </row>
    <row r="978" spans="3:66" ht="14.25" hidden="1" customHeight="1">
      <c r="C978" s="1"/>
      <c r="D978" s="1"/>
      <c r="E978" s="1"/>
      <c r="F978" s="1"/>
      <c r="G978" s="1"/>
      <c r="H978" s="1"/>
      <c r="I978" s="1"/>
      <c r="J978" s="1"/>
      <c r="K978" s="1"/>
      <c r="L978" s="1"/>
      <c r="M978" s="1"/>
      <c r="N978" s="1"/>
      <c r="O978" s="1"/>
      <c r="P978" s="1"/>
      <c r="Q978" s="1"/>
      <c r="R978" s="3"/>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5"/>
      <c r="BF978" s="1"/>
      <c r="BG978" s="1"/>
      <c r="BH978" s="1"/>
      <c r="BI978" s="1"/>
      <c r="BJ978" s="1"/>
      <c r="BK978" s="1"/>
      <c r="BL978" s="1"/>
      <c r="BM978" s="1"/>
      <c r="BN978" s="1"/>
    </row>
    <row r="979" spans="3:66" ht="14.25" hidden="1" customHeight="1">
      <c r="C979" s="1"/>
      <c r="D979" s="1"/>
      <c r="E979" s="1"/>
      <c r="F979" s="1"/>
      <c r="G979" s="1"/>
      <c r="H979" s="1"/>
      <c r="I979" s="1"/>
      <c r="J979" s="1"/>
      <c r="K979" s="1"/>
      <c r="L979" s="1"/>
      <c r="M979" s="1"/>
      <c r="N979" s="1"/>
      <c r="O979" s="1"/>
      <c r="P979" s="1"/>
      <c r="Q979" s="1"/>
      <c r="R979" s="3"/>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5"/>
      <c r="BF979" s="1"/>
      <c r="BG979" s="1"/>
      <c r="BH979" s="1"/>
      <c r="BI979" s="1"/>
      <c r="BJ979" s="1"/>
      <c r="BK979" s="1"/>
      <c r="BL979" s="1"/>
      <c r="BM979" s="1"/>
      <c r="BN979" s="1"/>
    </row>
    <row r="980" spans="3:66" ht="14.25" hidden="1" customHeight="1">
      <c r="C980" s="1"/>
      <c r="D980" s="1"/>
      <c r="E980" s="1"/>
      <c r="F980" s="1"/>
      <c r="G980" s="1"/>
      <c r="H980" s="1"/>
      <c r="I980" s="1"/>
      <c r="J980" s="1"/>
      <c r="K980" s="1"/>
      <c r="L980" s="1"/>
      <c r="M980" s="1"/>
      <c r="N980" s="1"/>
      <c r="O980" s="1"/>
      <c r="P980" s="1"/>
      <c r="Q980" s="1"/>
      <c r="R980" s="3"/>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5"/>
      <c r="BF980" s="1"/>
      <c r="BG980" s="1"/>
      <c r="BH980" s="1"/>
      <c r="BI980" s="1"/>
      <c r="BJ980" s="1"/>
      <c r="BK980" s="1"/>
      <c r="BL980" s="1"/>
      <c r="BM980" s="1"/>
      <c r="BN980" s="1"/>
    </row>
    <row r="981" spans="3:66" ht="14.25" hidden="1" customHeight="1">
      <c r="C981" s="1"/>
      <c r="D981" s="1"/>
      <c r="E981" s="1"/>
      <c r="F981" s="1"/>
      <c r="G981" s="1"/>
      <c r="H981" s="1"/>
      <c r="I981" s="1"/>
      <c r="J981" s="1"/>
      <c r="K981" s="1"/>
      <c r="L981" s="1"/>
      <c r="M981" s="1"/>
      <c r="N981" s="1"/>
      <c r="O981" s="1"/>
      <c r="P981" s="1"/>
      <c r="Q981" s="1"/>
      <c r="R981" s="3"/>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5"/>
      <c r="BF981" s="1"/>
      <c r="BG981" s="1"/>
      <c r="BH981" s="1"/>
      <c r="BI981" s="1"/>
      <c r="BJ981" s="1"/>
      <c r="BK981" s="1"/>
      <c r="BL981" s="1"/>
      <c r="BM981" s="1"/>
      <c r="BN981" s="1"/>
    </row>
    <row r="982" spans="3:66" ht="14.25" hidden="1" customHeight="1">
      <c r="C982" s="1"/>
      <c r="D982" s="1"/>
      <c r="E982" s="1"/>
      <c r="F982" s="1"/>
      <c r="G982" s="1"/>
      <c r="H982" s="1"/>
      <c r="I982" s="1"/>
      <c r="J982" s="1"/>
      <c r="K982" s="1"/>
      <c r="L982" s="1"/>
      <c r="M982" s="1"/>
      <c r="N982" s="1"/>
      <c r="O982" s="1"/>
      <c r="P982" s="1"/>
      <c r="Q982" s="1"/>
      <c r="R982" s="3"/>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5"/>
      <c r="BF982" s="1"/>
      <c r="BG982" s="1"/>
      <c r="BH982" s="1"/>
      <c r="BI982" s="1"/>
      <c r="BJ982" s="1"/>
      <c r="BK982" s="1"/>
      <c r="BL982" s="1"/>
      <c r="BM982" s="1"/>
      <c r="BN982" s="1"/>
    </row>
    <row r="983" spans="3:66" ht="14.25" hidden="1" customHeight="1">
      <c r="C983" s="1"/>
      <c r="D983" s="1"/>
      <c r="E983" s="1"/>
      <c r="F983" s="1"/>
      <c r="G983" s="1"/>
      <c r="H983" s="1"/>
      <c r="I983" s="1"/>
      <c r="J983" s="1"/>
      <c r="K983" s="1"/>
      <c r="L983" s="1"/>
      <c r="M983" s="1"/>
      <c r="N983" s="1"/>
      <c r="O983" s="1"/>
      <c r="P983" s="1"/>
      <c r="Q983" s="1"/>
      <c r="R983" s="3"/>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5"/>
      <c r="BF983" s="1"/>
      <c r="BG983" s="1"/>
      <c r="BH983" s="1"/>
      <c r="BI983" s="1"/>
      <c r="BJ983" s="1"/>
      <c r="BK983" s="1"/>
      <c r="BL983" s="1"/>
      <c r="BM983" s="1"/>
      <c r="BN983" s="1"/>
    </row>
    <row r="984" spans="3:66" ht="14.25" hidden="1" customHeight="1">
      <c r="C984" s="1"/>
      <c r="D984" s="1"/>
      <c r="E984" s="1"/>
      <c r="F984" s="1"/>
      <c r="G984" s="1"/>
      <c r="H984" s="1"/>
      <c r="I984" s="1"/>
      <c r="J984" s="1"/>
      <c r="K984" s="1"/>
      <c r="L984" s="1"/>
      <c r="M984" s="1"/>
      <c r="N984" s="1"/>
      <c r="O984" s="1"/>
      <c r="P984" s="1"/>
      <c r="Q984" s="1"/>
      <c r="R984" s="3"/>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5"/>
      <c r="BF984" s="1"/>
      <c r="BG984" s="1"/>
      <c r="BH984" s="1"/>
      <c r="BI984" s="1"/>
      <c r="BJ984" s="1"/>
      <c r="BK984" s="1"/>
      <c r="BL984" s="1"/>
      <c r="BM984" s="1"/>
      <c r="BN984" s="1"/>
    </row>
    <row r="985" spans="3:66" ht="14.25" hidden="1" customHeight="1">
      <c r="C985" s="1"/>
      <c r="D985" s="1"/>
      <c r="E985" s="1"/>
      <c r="F985" s="1"/>
      <c r="G985" s="1"/>
      <c r="H985" s="1"/>
      <c r="I985" s="1"/>
      <c r="J985" s="1"/>
      <c r="K985" s="1"/>
      <c r="L985" s="1"/>
      <c r="M985" s="1"/>
      <c r="N985" s="1"/>
      <c r="O985" s="1"/>
      <c r="P985" s="1"/>
      <c r="Q985" s="1"/>
      <c r="R985" s="3"/>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5"/>
      <c r="BF985" s="1"/>
      <c r="BG985" s="1"/>
      <c r="BH985" s="1"/>
      <c r="BI985" s="1"/>
      <c r="BJ985" s="1"/>
      <c r="BK985" s="1"/>
      <c r="BL985" s="1"/>
      <c r="BM985" s="1"/>
      <c r="BN985" s="1"/>
    </row>
    <row r="986" spans="3:66" ht="14.25" hidden="1" customHeight="1">
      <c r="C986" s="1"/>
      <c r="D986" s="1"/>
      <c r="E986" s="1"/>
      <c r="F986" s="1"/>
      <c r="G986" s="1"/>
      <c r="H986" s="1"/>
      <c r="I986" s="1"/>
      <c r="J986" s="1"/>
      <c r="K986" s="1"/>
      <c r="L986" s="1"/>
      <c r="M986" s="1"/>
      <c r="N986" s="1"/>
      <c r="O986" s="1"/>
      <c r="P986" s="1"/>
      <c r="Q986" s="1"/>
      <c r="R986" s="3"/>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5"/>
      <c r="BF986" s="1"/>
      <c r="BG986" s="1"/>
      <c r="BH986" s="1"/>
      <c r="BI986" s="1"/>
      <c r="BJ986" s="1"/>
      <c r="BK986" s="1"/>
      <c r="BL986" s="1"/>
      <c r="BM986" s="1"/>
      <c r="BN986" s="1"/>
    </row>
    <row r="987" spans="3:66" ht="14.25" hidden="1" customHeight="1">
      <c r="C987" s="1"/>
      <c r="D987" s="1"/>
      <c r="E987" s="1"/>
      <c r="F987" s="1"/>
      <c r="G987" s="1"/>
      <c r="H987" s="1"/>
      <c r="I987" s="1"/>
      <c r="J987" s="1"/>
      <c r="K987" s="1"/>
      <c r="L987" s="1"/>
      <c r="M987" s="1"/>
      <c r="N987" s="1"/>
      <c r="O987" s="1"/>
      <c r="P987" s="1"/>
      <c r="Q987" s="1"/>
      <c r="R987" s="3"/>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5"/>
      <c r="BF987" s="1"/>
      <c r="BG987" s="1"/>
      <c r="BH987" s="1"/>
      <c r="BI987" s="1"/>
      <c r="BJ987" s="1"/>
      <c r="BK987" s="1"/>
      <c r="BL987" s="1"/>
      <c r="BM987" s="1"/>
      <c r="BN987" s="1"/>
    </row>
    <row r="988" spans="3:66" ht="14.25" hidden="1" customHeight="1">
      <c r="C988" s="1"/>
      <c r="D988" s="1"/>
      <c r="E988" s="1"/>
      <c r="F988" s="1"/>
      <c r="G988" s="1"/>
      <c r="H988" s="1"/>
      <c r="I988" s="1"/>
      <c r="J988" s="1"/>
      <c r="K988" s="1"/>
      <c r="L988" s="1"/>
      <c r="M988" s="1"/>
      <c r="N988" s="1"/>
      <c r="O988" s="1"/>
      <c r="P988" s="1"/>
      <c r="Q988" s="1"/>
      <c r="R988" s="3"/>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5"/>
      <c r="BF988" s="1"/>
      <c r="BG988" s="1"/>
      <c r="BH988" s="1"/>
      <c r="BI988" s="1"/>
      <c r="BJ988" s="1"/>
      <c r="BK988" s="1"/>
      <c r="BL988" s="1"/>
      <c r="BM988" s="1"/>
      <c r="BN988" s="1"/>
    </row>
    <row r="989" spans="3:66" ht="14.25" hidden="1" customHeight="1">
      <c r="C989" s="1"/>
      <c r="D989" s="1"/>
      <c r="E989" s="1"/>
      <c r="F989" s="1"/>
      <c r="G989" s="1"/>
      <c r="H989" s="1"/>
      <c r="I989" s="1"/>
      <c r="J989" s="1"/>
      <c r="K989" s="1"/>
      <c r="L989" s="1"/>
      <c r="M989" s="1"/>
      <c r="N989" s="1"/>
      <c r="O989" s="1"/>
      <c r="P989" s="1"/>
      <c r="Q989" s="1"/>
      <c r="R989" s="3"/>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5"/>
      <c r="BF989" s="1"/>
      <c r="BG989" s="1"/>
      <c r="BH989" s="1"/>
      <c r="BI989" s="1"/>
      <c r="BJ989" s="1"/>
      <c r="BK989" s="1"/>
      <c r="BL989" s="1"/>
      <c r="BM989" s="1"/>
      <c r="BN989" s="1"/>
    </row>
    <row r="990" spans="3:66" ht="14.25" hidden="1" customHeight="1">
      <c r="C990" s="1"/>
      <c r="D990" s="1"/>
      <c r="E990" s="1"/>
      <c r="F990" s="1"/>
      <c r="G990" s="1"/>
      <c r="H990" s="1"/>
      <c r="I990" s="1"/>
      <c r="J990" s="1"/>
      <c r="K990" s="1"/>
      <c r="L990" s="1"/>
      <c r="M990" s="1"/>
      <c r="N990" s="1"/>
      <c r="O990" s="1"/>
      <c r="P990" s="1"/>
      <c r="Q990" s="1"/>
      <c r="R990" s="3"/>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5"/>
      <c r="BF990" s="1"/>
      <c r="BG990" s="1"/>
      <c r="BH990" s="1"/>
      <c r="BI990" s="1"/>
      <c r="BJ990" s="1"/>
      <c r="BK990" s="1"/>
      <c r="BL990" s="1"/>
      <c r="BM990" s="1"/>
      <c r="BN990" s="1"/>
    </row>
    <row r="991" spans="3:66" ht="14.25" hidden="1" customHeight="1">
      <c r="C991" s="1"/>
      <c r="D991" s="1"/>
      <c r="E991" s="1"/>
      <c r="F991" s="1"/>
      <c r="G991" s="1"/>
      <c r="H991" s="1"/>
      <c r="I991" s="1"/>
      <c r="J991" s="1"/>
      <c r="K991" s="1"/>
      <c r="L991" s="1"/>
      <c r="M991" s="1"/>
      <c r="N991" s="1"/>
      <c r="O991" s="1"/>
      <c r="P991" s="1"/>
      <c r="Q991" s="1"/>
      <c r="R991" s="3"/>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5"/>
      <c r="BF991" s="1"/>
      <c r="BG991" s="1"/>
      <c r="BH991" s="1"/>
      <c r="BI991" s="1"/>
      <c r="BJ991" s="1"/>
      <c r="BK991" s="1"/>
      <c r="BL991" s="1"/>
      <c r="BM991" s="1"/>
      <c r="BN991" s="1"/>
    </row>
    <row r="992" spans="3:66" ht="14.25" hidden="1" customHeight="1">
      <c r="C992" s="1"/>
      <c r="D992" s="1"/>
      <c r="E992" s="1"/>
      <c r="F992" s="1"/>
      <c r="G992" s="1"/>
      <c r="H992" s="1"/>
      <c r="I992" s="1"/>
      <c r="J992" s="1"/>
      <c r="K992" s="1"/>
      <c r="L992" s="1"/>
      <c r="M992" s="1"/>
      <c r="N992" s="1"/>
      <c r="O992" s="1"/>
      <c r="P992" s="1"/>
      <c r="Q992" s="1"/>
      <c r="R992" s="3"/>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5"/>
      <c r="BF992" s="1"/>
      <c r="BG992" s="1"/>
      <c r="BH992" s="1"/>
      <c r="BI992" s="1"/>
      <c r="BJ992" s="1"/>
      <c r="BK992" s="1"/>
      <c r="BL992" s="1"/>
      <c r="BM992" s="1"/>
      <c r="BN992" s="1"/>
    </row>
    <row r="993" spans="3:66" ht="14.25" hidden="1" customHeight="1">
      <c r="C993" s="1"/>
      <c r="D993" s="1"/>
      <c r="E993" s="1"/>
      <c r="F993" s="1"/>
      <c r="G993" s="1"/>
      <c r="H993" s="1"/>
      <c r="I993" s="1"/>
      <c r="J993" s="1"/>
      <c r="K993" s="1"/>
      <c r="L993" s="1"/>
      <c r="M993" s="1"/>
      <c r="N993" s="1"/>
      <c r="O993" s="1"/>
      <c r="P993" s="1"/>
      <c r="Q993" s="1"/>
      <c r="R993" s="3"/>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5"/>
      <c r="BF993" s="1"/>
      <c r="BG993" s="1"/>
      <c r="BH993" s="1"/>
      <c r="BI993" s="1"/>
      <c r="BJ993" s="1"/>
      <c r="BK993" s="1"/>
      <c r="BL993" s="1"/>
      <c r="BM993" s="1"/>
      <c r="BN993" s="1"/>
    </row>
    <row r="994" spans="3:66" ht="14.25" hidden="1" customHeight="1">
      <c r="C994" s="1"/>
      <c r="D994" s="1"/>
      <c r="E994" s="1"/>
      <c r="F994" s="1"/>
      <c r="G994" s="1"/>
      <c r="H994" s="1"/>
      <c r="I994" s="1"/>
      <c r="J994" s="1"/>
      <c r="K994" s="1"/>
      <c r="L994" s="1"/>
      <c r="M994" s="1"/>
      <c r="N994" s="1"/>
      <c r="O994" s="1"/>
      <c r="P994" s="1"/>
      <c r="Q994" s="1"/>
      <c r="R994" s="3"/>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5"/>
      <c r="BF994" s="1"/>
      <c r="BG994" s="1"/>
      <c r="BH994" s="1"/>
      <c r="BI994" s="1"/>
      <c r="BJ994" s="1"/>
      <c r="BK994" s="1"/>
      <c r="BL994" s="1"/>
      <c r="BM994" s="1"/>
      <c r="BN994" s="1"/>
    </row>
    <row r="995" spans="3:66" ht="14.25" hidden="1" customHeight="1">
      <c r="C995" s="1"/>
      <c r="D995" s="1"/>
      <c r="E995" s="1"/>
      <c r="F995" s="1"/>
      <c r="G995" s="1"/>
      <c r="H995" s="1"/>
      <c r="I995" s="1"/>
      <c r="J995" s="1"/>
      <c r="K995" s="1"/>
      <c r="L995" s="1"/>
      <c r="M995" s="1"/>
      <c r="N995" s="1"/>
      <c r="O995" s="1"/>
      <c r="P995" s="1"/>
      <c r="Q995" s="1"/>
      <c r="R995" s="3"/>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5"/>
      <c r="BF995" s="1"/>
      <c r="BG995" s="1"/>
      <c r="BH995" s="1"/>
      <c r="BI995" s="1"/>
      <c r="BJ995" s="1"/>
      <c r="BK995" s="1"/>
      <c r="BL995" s="1"/>
      <c r="BM995" s="1"/>
      <c r="BN995" s="1"/>
    </row>
    <row r="996" spans="3:66" ht="14.25" hidden="1" customHeight="1">
      <c r="C996" s="1"/>
      <c r="D996" s="1"/>
      <c r="E996" s="1"/>
      <c r="F996" s="1"/>
      <c r="G996" s="1"/>
      <c r="H996" s="1"/>
      <c r="I996" s="1"/>
      <c r="J996" s="1"/>
      <c r="K996" s="1"/>
      <c r="L996" s="1"/>
      <c r="M996" s="1"/>
      <c r="N996" s="1"/>
      <c r="O996" s="1"/>
      <c r="P996" s="1"/>
      <c r="Q996" s="1"/>
      <c r="R996" s="3"/>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5"/>
      <c r="BF996" s="1"/>
      <c r="BG996" s="1"/>
      <c r="BH996" s="1"/>
      <c r="BI996" s="1"/>
      <c r="BJ996" s="1"/>
      <c r="BK996" s="1"/>
      <c r="BL996" s="1"/>
      <c r="BM996" s="1"/>
      <c r="BN996" s="1"/>
    </row>
    <row r="997" spans="3:66" ht="14.25" hidden="1" customHeight="1">
      <c r="C997" s="1"/>
      <c r="D997" s="1"/>
      <c r="E997" s="1"/>
      <c r="F997" s="1"/>
      <c r="G997" s="1"/>
      <c r="H997" s="1"/>
      <c r="I997" s="1"/>
      <c r="J997" s="1"/>
      <c r="K997" s="1"/>
      <c r="L997" s="1"/>
      <c r="M997" s="1"/>
      <c r="N997" s="1"/>
      <c r="O997" s="1"/>
      <c r="P997" s="1"/>
      <c r="Q997" s="1"/>
      <c r="R997" s="3"/>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5"/>
      <c r="BF997" s="1"/>
      <c r="BG997" s="1"/>
      <c r="BH997" s="1"/>
      <c r="BI997" s="1"/>
      <c r="BJ997" s="1"/>
      <c r="BK997" s="1"/>
      <c r="BL997" s="1"/>
      <c r="BM997" s="1"/>
      <c r="BN997" s="1"/>
    </row>
    <row r="998" spans="3:66" ht="14.25" hidden="1" customHeight="1">
      <c r="C998" s="1"/>
      <c r="D998" s="1"/>
      <c r="E998" s="1"/>
      <c r="F998" s="1"/>
      <c r="G998" s="1"/>
      <c r="H998" s="1"/>
      <c r="I998" s="1"/>
      <c r="J998" s="1"/>
      <c r="K998" s="1"/>
      <c r="L998" s="1"/>
      <c r="M998" s="1"/>
      <c r="N998" s="1"/>
      <c r="O998" s="1"/>
      <c r="P998" s="1"/>
      <c r="Q998" s="1"/>
      <c r="R998" s="3"/>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5"/>
      <c r="BF998" s="1"/>
      <c r="BG998" s="1"/>
      <c r="BH998" s="1"/>
      <c r="BI998" s="1"/>
      <c r="BJ998" s="1"/>
      <c r="BK998" s="1"/>
      <c r="BL998" s="1"/>
      <c r="BM998" s="1"/>
      <c r="BN998" s="1"/>
    </row>
    <row r="999" spans="3:66" ht="14.25" hidden="1" customHeight="1">
      <c r="C999" s="1"/>
      <c r="D999" s="1"/>
      <c r="E999" s="1"/>
      <c r="F999" s="1"/>
      <c r="G999" s="1"/>
      <c r="H999" s="1"/>
      <c r="I999" s="1"/>
      <c r="J999" s="1"/>
      <c r="K999" s="1"/>
      <c r="L999" s="1"/>
      <c r="M999" s="1"/>
      <c r="N999" s="1"/>
      <c r="O999" s="1"/>
      <c r="P999" s="1"/>
      <c r="Q999" s="1"/>
      <c r="R999" s="3"/>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5"/>
      <c r="BF999" s="1"/>
      <c r="BG999" s="1"/>
      <c r="BH999" s="1"/>
      <c r="BI999" s="1"/>
      <c r="BJ999" s="1"/>
      <c r="BK999" s="1"/>
      <c r="BL999" s="1"/>
      <c r="BM999" s="1"/>
      <c r="BN999" s="1"/>
    </row>
    <row r="1000" spans="3:66" ht="14.25" hidden="1" customHeight="1">
      <c r="C1000" s="1"/>
      <c r="D1000" s="1"/>
      <c r="E1000" s="1"/>
      <c r="F1000" s="1"/>
      <c r="G1000" s="1"/>
      <c r="H1000" s="1"/>
      <c r="I1000" s="1"/>
      <c r="J1000" s="1"/>
      <c r="K1000" s="1"/>
      <c r="L1000" s="1"/>
      <c r="M1000" s="1"/>
      <c r="N1000" s="1"/>
      <c r="O1000" s="1"/>
      <c r="P1000" s="1"/>
      <c r="Q1000" s="1"/>
      <c r="R1000" s="3"/>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5"/>
      <c r="BF1000" s="1"/>
      <c r="BG1000" s="1"/>
      <c r="BH1000" s="1"/>
      <c r="BI1000" s="1"/>
      <c r="BJ1000" s="1"/>
      <c r="BK1000" s="1"/>
      <c r="BL1000" s="1"/>
      <c r="BM1000" s="1"/>
      <c r="BN1000" s="1"/>
    </row>
    <row r="1001" spans="3:66" ht="14.25" hidden="1" customHeight="1">
      <c r="C1001" s="1"/>
      <c r="D1001" s="1"/>
      <c r="E1001" s="1"/>
      <c r="F1001" s="1"/>
      <c r="G1001" s="1"/>
      <c r="H1001" s="1"/>
      <c r="I1001" s="1"/>
      <c r="J1001" s="1"/>
      <c r="K1001" s="1"/>
      <c r="L1001" s="1"/>
      <c r="M1001" s="1"/>
      <c r="N1001" s="1"/>
      <c r="O1001" s="1"/>
      <c r="P1001" s="1"/>
      <c r="Q1001" s="1"/>
      <c r="R1001" s="3"/>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5"/>
      <c r="BF1001" s="1"/>
      <c r="BG1001" s="1"/>
      <c r="BH1001" s="1"/>
      <c r="BI1001" s="1"/>
      <c r="BJ1001" s="1"/>
      <c r="BK1001" s="1"/>
      <c r="BL1001" s="1"/>
      <c r="BM1001" s="1"/>
      <c r="BN1001" s="1"/>
    </row>
    <row r="1002" spans="3:66" ht="14.25" hidden="1" customHeight="1">
      <c r="C1002" s="1"/>
      <c r="D1002" s="1"/>
      <c r="E1002" s="1"/>
      <c r="F1002" s="1"/>
      <c r="G1002" s="1"/>
      <c r="H1002" s="1"/>
      <c r="I1002" s="1"/>
      <c r="J1002" s="1"/>
      <c r="K1002" s="1"/>
      <c r="L1002" s="1"/>
      <c r="M1002" s="1"/>
      <c r="N1002" s="1"/>
      <c r="O1002" s="1"/>
      <c r="P1002" s="1"/>
      <c r="Q1002" s="1"/>
      <c r="R1002" s="3"/>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5"/>
      <c r="BF1002" s="1"/>
      <c r="BG1002" s="1"/>
      <c r="BH1002" s="1"/>
      <c r="BI1002" s="1"/>
      <c r="BJ1002" s="1"/>
      <c r="BK1002" s="1"/>
      <c r="BL1002" s="1"/>
      <c r="BM1002" s="1"/>
      <c r="BN1002" s="1"/>
    </row>
    <row r="1003" spans="3:66" ht="14.25" hidden="1" customHeight="1">
      <c r="C1003" s="1"/>
      <c r="D1003" s="1"/>
      <c r="E1003" s="1"/>
      <c r="F1003" s="1"/>
      <c r="G1003" s="1"/>
      <c r="H1003" s="1"/>
      <c r="I1003" s="1"/>
      <c r="J1003" s="1"/>
      <c r="K1003" s="1"/>
      <c r="L1003" s="1"/>
      <c r="M1003" s="1"/>
      <c r="N1003" s="1"/>
      <c r="O1003" s="1"/>
      <c r="P1003" s="1"/>
      <c r="Q1003" s="1"/>
      <c r="R1003" s="3"/>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5"/>
      <c r="BF1003" s="1"/>
      <c r="BG1003" s="1"/>
      <c r="BH1003" s="1"/>
      <c r="BI1003" s="1"/>
      <c r="BJ1003" s="1"/>
      <c r="BK1003" s="1"/>
      <c r="BL1003" s="1"/>
      <c r="BM1003" s="1"/>
      <c r="BN1003" s="1"/>
    </row>
    <row r="1004" spans="3:66" ht="14.25" hidden="1" customHeight="1">
      <c r="C1004" s="1"/>
      <c r="D1004" s="1"/>
      <c r="E1004" s="1"/>
      <c r="F1004" s="1"/>
      <c r="G1004" s="1"/>
      <c r="H1004" s="1"/>
      <c r="I1004" s="1"/>
      <c r="J1004" s="1"/>
      <c r="K1004" s="1"/>
      <c r="L1004" s="1"/>
      <c r="M1004" s="1"/>
      <c r="N1004" s="1"/>
      <c r="O1004" s="1"/>
      <c r="P1004" s="1"/>
      <c r="Q1004" s="1"/>
      <c r="R1004" s="3"/>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5"/>
      <c r="BF1004" s="1"/>
      <c r="BG1004" s="1"/>
      <c r="BH1004" s="1"/>
      <c r="BI1004" s="1"/>
      <c r="BJ1004" s="1"/>
      <c r="BK1004" s="1"/>
      <c r="BL1004" s="1"/>
      <c r="BM1004" s="1"/>
      <c r="BN1004" s="1"/>
    </row>
    <row r="1005" spans="3:66" ht="14.25" hidden="1" customHeight="1">
      <c r="C1005" s="1"/>
      <c r="D1005" s="1"/>
      <c r="E1005" s="1"/>
      <c r="F1005" s="1"/>
      <c r="G1005" s="1"/>
      <c r="H1005" s="1"/>
      <c r="I1005" s="1"/>
      <c r="J1005" s="1"/>
      <c r="K1005" s="1"/>
      <c r="L1005" s="1"/>
      <c r="M1005" s="1"/>
      <c r="N1005" s="1"/>
      <c r="O1005" s="1"/>
      <c r="P1005" s="1"/>
      <c r="Q1005" s="1"/>
      <c r="R1005" s="3"/>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5"/>
      <c r="BF1005" s="1"/>
      <c r="BG1005" s="1"/>
      <c r="BH1005" s="1"/>
      <c r="BI1005" s="1"/>
      <c r="BJ1005" s="1"/>
      <c r="BK1005" s="1"/>
      <c r="BL1005" s="1"/>
      <c r="BM1005" s="1"/>
      <c r="BN1005" s="1"/>
    </row>
    <row r="1006" spans="3:66" ht="14.25" hidden="1" customHeight="1">
      <c r="C1006" s="1"/>
      <c r="D1006" s="1"/>
      <c r="E1006" s="1"/>
      <c r="F1006" s="1"/>
      <c r="G1006" s="1"/>
      <c r="H1006" s="1"/>
      <c r="I1006" s="1"/>
      <c r="J1006" s="1"/>
      <c r="K1006" s="1"/>
      <c r="L1006" s="1"/>
      <c r="M1006" s="1"/>
      <c r="N1006" s="1"/>
      <c r="O1006" s="1"/>
      <c r="P1006" s="1"/>
      <c r="Q1006" s="1"/>
      <c r="R1006" s="3"/>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5"/>
      <c r="BF1006" s="1"/>
      <c r="BG1006" s="1"/>
      <c r="BH1006" s="1"/>
      <c r="BI1006" s="1"/>
      <c r="BJ1006" s="1"/>
      <c r="BK1006" s="1"/>
      <c r="BL1006" s="1"/>
      <c r="BM1006" s="1"/>
      <c r="BN1006" s="1"/>
    </row>
    <row r="1007" spans="3:66" ht="14.25" hidden="1" customHeight="1">
      <c r="C1007" s="1"/>
      <c r="D1007" s="1"/>
      <c r="E1007" s="1"/>
      <c r="F1007" s="1"/>
      <c r="G1007" s="1"/>
      <c r="H1007" s="1"/>
      <c r="I1007" s="1"/>
      <c r="J1007" s="1"/>
      <c r="K1007" s="1"/>
      <c r="L1007" s="1"/>
      <c r="M1007" s="1"/>
      <c r="N1007" s="1"/>
      <c r="O1007" s="1"/>
      <c r="P1007" s="1"/>
      <c r="Q1007" s="1"/>
      <c r="R1007" s="3"/>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5"/>
      <c r="BF1007" s="1"/>
      <c r="BG1007" s="1"/>
      <c r="BH1007" s="1"/>
      <c r="BI1007" s="1"/>
      <c r="BJ1007" s="1"/>
      <c r="BK1007" s="1"/>
      <c r="BL1007" s="1"/>
      <c r="BM1007" s="1"/>
      <c r="BN1007" s="1"/>
    </row>
    <row r="1008" spans="3:66" ht="15" hidden="1" customHeight="1">
      <c r="H1008" s="1"/>
    </row>
    <row r="1009" ht="15" customHeight="1"/>
    <row r="1010" ht="15" customHeight="1"/>
  </sheetData>
  <sheetProtection selectLockedCells="1"/>
  <mergeCells count="200">
    <mergeCell ref="B39:BE44"/>
    <mergeCell ref="N14:P14"/>
    <mergeCell ref="Q14:U14"/>
    <mergeCell ref="V14:Z14"/>
    <mergeCell ref="AA14:AE14"/>
    <mergeCell ref="AF14:AJ14"/>
    <mergeCell ref="AK14:AO14"/>
    <mergeCell ref="AP14:AT14"/>
    <mergeCell ref="AU14:AY14"/>
    <mergeCell ref="T29:W30"/>
    <mergeCell ref="AV30:AX30"/>
    <mergeCell ref="AJ29:AO29"/>
    <mergeCell ref="AP19:AT19"/>
    <mergeCell ref="AU19:AY19"/>
    <mergeCell ref="AP17:AT17"/>
    <mergeCell ref="AU17:AY17"/>
    <mergeCell ref="AZ14:BD14"/>
    <mergeCell ref="G34:K34"/>
    <mergeCell ref="P34:S34"/>
    <mergeCell ref="L33:O33"/>
    <mergeCell ref="L34:O34"/>
    <mergeCell ref="P33:S33"/>
    <mergeCell ref="AA33:AC33"/>
    <mergeCell ref="AD33:AI33"/>
    <mergeCell ref="X34:Z34"/>
    <mergeCell ref="AA34:AC34"/>
    <mergeCell ref="AD34:AI34"/>
    <mergeCell ref="AJ34:AL34"/>
    <mergeCell ref="T33:W33"/>
    <mergeCell ref="X33:Z33"/>
    <mergeCell ref="T34:W34"/>
    <mergeCell ref="AP32:AR32"/>
    <mergeCell ref="AJ32:AL32"/>
    <mergeCell ref="AS32:AU32"/>
    <mergeCell ref="AV32:AX32"/>
    <mergeCell ref="AV34:AX34"/>
    <mergeCell ref="AY34:BD34"/>
    <mergeCell ref="AY32:BD32"/>
    <mergeCell ref="L29:O30"/>
    <mergeCell ref="P29:S30"/>
    <mergeCell ref="AU8:AY8"/>
    <mergeCell ref="AZ8:BD8"/>
    <mergeCell ref="AK11:AO11"/>
    <mergeCell ref="AP11:AT11"/>
    <mergeCell ref="AU16:AY16"/>
    <mergeCell ref="AZ16:BD16"/>
    <mergeCell ref="AP15:AT15"/>
    <mergeCell ref="AM34:AO34"/>
    <mergeCell ref="AP34:AR34"/>
    <mergeCell ref="AS34:AU34"/>
    <mergeCell ref="AM33:AO33"/>
    <mergeCell ref="AP33:AR33"/>
    <mergeCell ref="AS33:AU33"/>
    <mergeCell ref="AV33:AX33"/>
    <mergeCell ref="AY33:BD33"/>
    <mergeCell ref="AV31:AX31"/>
    <mergeCell ref="AY31:BD31"/>
    <mergeCell ref="AK8:AO8"/>
    <mergeCell ref="AP8:AT8"/>
    <mergeCell ref="AZ17:BD17"/>
    <mergeCell ref="X30:Z30"/>
    <mergeCell ref="AA30:AC30"/>
    <mergeCell ref="X29:AC29"/>
    <mergeCell ref="AD29:AI30"/>
    <mergeCell ref="AJ30:AL30"/>
    <mergeCell ref="AM30:AO30"/>
    <mergeCell ref="AF12:AJ12"/>
    <mergeCell ref="AK15:AO15"/>
    <mergeCell ref="AF11:AJ11"/>
    <mergeCell ref="AU15:AY15"/>
    <mergeCell ref="AZ15:BD15"/>
    <mergeCell ref="AK12:AO12"/>
    <mergeCell ref="AP12:AT12"/>
    <mergeCell ref="AU12:AY12"/>
    <mergeCell ref="AZ12:BD12"/>
    <mergeCell ref="AF25:AG25"/>
    <mergeCell ref="N8:O8"/>
    <mergeCell ref="Q8:U8"/>
    <mergeCell ref="N6:O6"/>
    <mergeCell ref="N7:O7"/>
    <mergeCell ref="Q6:U6"/>
    <mergeCell ref="Q7:U7"/>
    <mergeCell ref="V6:Z6"/>
    <mergeCell ref="AA6:AE6"/>
    <mergeCell ref="AF6:AJ6"/>
    <mergeCell ref="V8:Z8"/>
    <mergeCell ref="AA8:AE8"/>
    <mergeCell ref="AF8:AJ8"/>
    <mergeCell ref="AZ6:BD6"/>
    <mergeCell ref="V7:Z7"/>
    <mergeCell ref="AA7:AE7"/>
    <mergeCell ref="AF7:AJ7"/>
    <mergeCell ref="AK7:AO7"/>
    <mergeCell ref="AP7:AT7"/>
    <mergeCell ref="AU7:AY7"/>
    <mergeCell ref="AZ7:BD7"/>
    <mergeCell ref="AU6:AY6"/>
    <mergeCell ref="AK6:AO6"/>
    <mergeCell ref="AP6:AT6"/>
    <mergeCell ref="B45:BC45"/>
    <mergeCell ref="C21:M21"/>
    <mergeCell ref="N21:P21"/>
    <mergeCell ref="Q21:U21"/>
    <mergeCell ref="V21:Z21"/>
    <mergeCell ref="AA21:AE21"/>
    <mergeCell ref="AF20:AJ20"/>
    <mergeCell ref="AK20:AO20"/>
    <mergeCell ref="AP20:AT20"/>
    <mergeCell ref="AU20:AY20"/>
    <mergeCell ref="AZ21:BD21"/>
    <mergeCell ref="AZ20:BD20"/>
    <mergeCell ref="AF21:AJ21"/>
    <mergeCell ref="AK21:AO21"/>
    <mergeCell ref="AP21:AT21"/>
    <mergeCell ref="AU21:AY21"/>
    <mergeCell ref="C20:M20"/>
    <mergeCell ref="N20:P20"/>
    <mergeCell ref="Q20:U20"/>
    <mergeCell ref="V20:Z20"/>
    <mergeCell ref="AA20:AE20"/>
    <mergeCell ref="G38:BE38"/>
    <mergeCell ref="B23:BE23"/>
    <mergeCell ref="G29:K30"/>
    <mergeCell ref="AP31:AR31"/>
    <mergeCell ref="AS31:AU31"/>
    <mergeCell ref="AF19:AJ19"/>
    <mergeCell ref="X28:BD28"/>
    <mergeCell ref="AY29:BD30"/>
    <mergeCell ref="AP29:AX29"/>
    <mergeCell ref="AP30:AR30"/>
    <mergeCell ref="AS30:AU30"/>
    <mergeCell ref="L31:O31"/>
    <mergeCell ref="P31:S31"/>
    <mergeCell ref="Q19:U19"/>
    <mergeCell ref="V19:Z19"/>
    <mergeCell ref="AA19:AE19"/>
    <mergeCell ref="AK19:AO19"/>
    <mergeCell ref="AZ19:BD19"/>
    <mergeCell ref="C19:M19"/>
    <mergeCell ref="N19:P19"/>
    <mergeCell ref="N17:P17"/>
    <mergeCell ref="Q17:U17"/>
    <mergeCell ref="V17:Z17"/>
    <mergeCell ref="AA17:AE17"/>
    <mergeCell ref="AF17:AJ17"/>
    <mergeCell ref="AK17:AO17"/>
    <mergeCell ref="D33:F33"/>
    <mergeCell ref="T31:W31"/>
    <mergeCell ref="X31:Z31"/>
    <mergeCell ref="AM32:AO32"/>
    <mergeCell ref="P32:S32"/>
    <mergeCell ref="T32:W32"/>
    <mergeCell ref="X32:Z32"/>
    <mergeCell ref="AA32:AC32"/>
    <mergeCell ref="AD32:AI32"/>
    <mergeCell ref="AA31:AC31"/>
    <mergeCell ref="AD31:AI31"/>
    <mergeCell ref="AJ31:AL31"/>
    <mergeCell ref="AM31:AO31"/>
    <mergeCell ref="D31:F31"/>
    <mergeCell ref="AJ33:AL33"/>
    <mergeCell ref="G31:K31"/>
    <mergeCell ref="G32:K32"/>
    <mergeCell ref="G33:K33"/>
    <mergeCell ref="N16:P16"/>
    <mergeCell ref="Q16:U16"/>
    <mergeCell ref="V16:Z16"/>
    <mergeCell ref="AA16:AE16"/>
    <mergeCell ref="AF16:AJ16"/>
    <mergeCell ref="AK16:AO16"/>
    <mergeCell ref="AP16:AT16"/>
    <mergeCell ref="N15:P15"/>
    <mergeCell ref="Q15:U15"/>
    <mergeCell ref="V15:Z15"/>
    <mergeCell ref="AA15:AE15"/>
    <mergeCell ref="AF15:AJ15"/>
    <mergeCell ref="D32:F32"/>
    <mergeCell ref="B2:BE2"/>
    <mergeCell ref="BD45:BE45"/>
    <mergeCell ref="AU11:AY11"/>
    <mergeCell ref="AZ11:BD11"/>
    <mergeCell ref="N4:P4"/>
    <mergeCell ref="Q4:U4"/>
    <mergeCell ref="V4:Z4"/>
    <mergeCell ref="AA4:AE4"/>
    <mergeCell ref="AF4:AJ4"/>
    <mergeCell ref="AK4:AO4"/>
    <mergeCell ref="AP4:AT4"/>
    <mergeCell ref="AU4:AY4"/>
    <mergeCell ref="AZ4:BD4"/>
    <mergeCell ref="N12:P12"/>
    <mergeCell ref="Q12:U12"/>
    <mergeCell ref="V12:Z12"/>
    <mergeCell ref="AA12:AE12"/>
    <mergeCell ref="N11:P11"/>
    <mergeCell ref="Q11:U11"/>
    <mergeCell ref="V11:Z11"/>
    <mergeCell ref="AA11:AE11"/>
    <mergeCell ref="L32:O32"/>
    <mergeCell ref="D34:F34"/>
  </mergeCells>
  <phoneticPr fontId="77" type="noConversion"/>
  <dataValidations count="1">
    <dataValidation type="list" allowBlank="1" showInputMessage="1" showErrorMessage="1" sqref="AF25:AG25" xr:uid="{00000000-0002-0000-0A00-000000000000}">
      <formula1>"Yes, No"</formula1>
    </dataValidation>
  </dataValidations>
  <printOptions horizontalCentered="1" verticalCentered="1"/>
  <pageMargins left="0.11811023622047245" right="0.11811023622047245" top="0.11811023622047245" bottom="0.11811023622047245" header="0" footer="0"/>
  <pageSetup paperSize="9" scale="69"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1">
    <tabColor theme="7" tint="0.39997558519241921"/>
    <pageSetUpPr fitToPage="1"/>
  </sheetPr>
  <dimension ref="A1:BZ963"/>
  <sheetViews>
    <sheetView showGridLines="0" topLeftCell="A2" zoomScaleNormal="100" workbookViewId="0">
      <selection activeCell="M9" sqref="M9"/>
    </sheetView>
  </sheetViews>
  <sheetFormatPr baseColWidth="10" defaultColWidth="0" defaultRowHeight="15" customHeight="1" zeroHeight="1"/>
  <cols>
    <col min="1" max="1" width="3" style="2" customWidth="1"/>
    <col min="2" max="2" width="3.33203125" style="2" customWidth="1"/>
    <col min="3" max="3" width="15.6640625" style="2" customWidth="1"/>
    <col min="4" max="5" width="16.33203125" style="2" customWidth="1"/>
    <col min="6" max="7" width="7.5546875" style="2" customWidth="1"/>
    <col min="8" max="8" width="7.6640625" style="2" customWidth="1"/>
    <col min="9" max="9" width="8.6640625" style="2" customWidth="1"/>
    <col min="10" max="10" width="10.33203125" style="2" customWidth="1"/>
    <col min="11" max="11" width="8.88671875" style="2" customWidth="1"/>
    <col min="12" max="12" width="11.6640625" style="2" customWidth="1"/>
    <col min="13" max="13" width="8.109375" style="2" customWidth="1"/>
    <col min="14" max="14" width="8.33203125" style="2" customWidth="1"/>
    <col min="15" max="15" width="9" style="2" customWidth="1"/>
    <col min="16" max="16" width="7.88671875" style="2" customWidth="1"/>
    <col min="17" max="17" width="7.5546875" style="2" customWidth="1"/>
    <col min="18" max="18" width="7.44140625" style="2" customWidth="1"/>
    <col min="19" max="19" width="0.88671875" style="16" customWidth="1"/>
    <col min="20" max="22" width="2.6640625" style="2" hidden="1" customWidth="1"/>
    <col min="23" max="24" width="17.33203125" style="2" hidden="1" customWidth="1"/>
    <col min="25" max="25" width="10.88671875" style="2" hidden="1" customWidth="1"/>
    <col min="26" max="78" width="0" style="2" hidden="1" customWidth="1"/>
    <col min="79" max="16384" width="17.33203125" style="2" hidden="1"/>
  </cols>
  <sheetData>
    <row r="1" spans="2:25" ht="7.95" customHeight="1">
      <c r="S1" s="2"/>
    </row>
    <row r="2" spans="2:25" ht="19.5" customHeight="1">
      <c r="B2" s="1472" t="s">
        <v>408</v>
      </c>
      <c r="C2" s="1473"/>
      <c r="D2" s="1473"/>
      <c r="E2" s="1473"/>
      <c r="F2" s="1473"/>
      <c r="G2" s="1473"/>
      <c r="H2" s="1473"/>
      <c r="I2" s="1473"/>
      <c r="J2" s="1473"/>
      <c r="K2" s="1473"/>
      <c r="L2" s="1473"/>
      <c r="M2" s="1473"/>
      <c r="N2" s="1473"/>
      <c r="O2" s="1473"/>
      <c r="P2" s="1473"/>
      <c r="Q2" s="1473"/>
      <c r="R2" s="1473"/>
      <c r="S2" s="1474"/>
    </row>
    <row r="3" spans="2:25" ht="1.95" customHeight="1">
      <c r="B3" s="1050"/>
      <c r="C3" s="186"/>
      <c r="D3" s="186"/>
      <c r="E3" s="186"/>
      <c r="F3" s="186"/>
      <c r="G3" s="186"/>
      <c r="H3" s="186"/>
      <c r="I3" s="186"/>
      <c r="J3" s="186"/>
      <c r="K3" s="186"/>
      <c r="L3" s="186"/>
      <c r="M3" s="186"/>
      <c r="N3" s="186"/>
      <c r="O3" s="186"/>
      <c r="P3" s="186"/>
      <c r="Q3" s="186"/>
      <c r="R3" s="186"/>
      <c r="S3" s="189"/>
    </row>
    <row r="4" spans="2:25" ht="20.100000000000001" customHeight="1">
      <c r="B4" s="190">
        <v>18</v>
      </c>
      <c r="C4" s="93" t="s">
        <v>409</v>
      </c>
      <c r="D4" s="94"/>
      <c r="E4" s="94"/>
      <c r="F4" s="94"/>
      <c r="G4" s="94"/>
      <c r="H4" s="94"/>
      <c r="I4" s="95"/>
      <c r="J4" s="94"/>
      <c r="K4" s="94"/>
      <c r="L4" s="94"/>
      <c r="N4" s="45"/>
      <c r="O4" s="45"/>
      <c r="P4" s="1282"/>
      <c r="Q4" s="1282"/>
      <c r="R4" s="1282"/>
      <c r="S4" s="59"/>
    </row>
    <row r="5" spans="2:25" ht="20.100000000000001" customHeight="1">
      <c r="B5" s="190"/>
      <c r="C5" s="93"/>
      <c r="D5" s="94"/>
      <c r="E5" s="94"/>
      <c r="F5" s="94"/>
      <c r="G5" s="94"/>
      <c r="H5" s="94"/>
      <c r="I5" s="94"/>
      <c r="J5" s="94"/>
      <c r="K5" s="94"/>
      <c r="L5" s="94"/>
      <c r="M5" s="103"/>
      <c r="N5" s="45"/>
      <c r="O5" s="165"/>
      <c r="P5" s="1282"/>
      <c r="Q5" s="1282"/>
      <c r="R5" s="1282"/>
      <c r="S5" s="59"/>
    </row>
    <row r="6" spans="2:25" ht="19.5" customHeight="1">
      <c r="B6" s="191"/>
      <c r="C6" s="93" t="s">
        <v>410</v>
      </c>
      <c r="D6" s="94"/>
      <c r="E6" s="94"/>
      <c r="F6" s="94"/>
      <c r="G6" s="94"/>
      <c r="H6" s="94"/>
      <c r="I6" s="94"/>
      <c r="J6" s="94"/>
      <c r="K6" s="94"/>
      <c r="L6" s="94"/>
      <c r="M6" s="94"/>
      <c r="N6" s="1470" t="s">
        <v>411</v>
      </c>
      <c r="O6" s="1471"/>
      <c r="P6" s="1471"/>
      <c r="Q6" s="1471"/>
      <c r="R6" s="1471"/>
      <c r="S6" s="193"/>
    </row>
    <row r="7" spans="2:25" ht="27" customHeight="1">
      <c r="B7" s="191"/>
      <c r="C7" s="1453" t="s">
        <v>412</v>
      </c>
      <c r="D7" s="1453" t="s">
        <v>413</v>
      </c>
      <c r="E7" s="1453" t="s">
        <v>414</v>
      </c>
      <c r="F7" s="1475" t="s">
        <v>415</v>
      </c>
      <c r="G7" s="1481" t="s">
        <v>416</v>
      </c>
      <c r="H7" s="1482"/>
      <c r="I7" s="1337" t="s">
        <v>395</v>
      </c>
      <c r="J7" s="1421"/>
      <c r="K7" s="1421"/>
      <c r="L7" s="1483" t="s">
        <v>417</v>
      </c>
      <c r="M7" s="1475" t="s">
        <v>418</v>
      </c>
      <c r="N7" s="1476" t="s">
        <v>420</v>
      </c>
      <c r="O7" s="1476" t="s">
        <v>421</v>
      </c>
      <c r="P7" s="1476" t="s">
        <v>422</v>
      </c>
      <c r="Q7" s="1478" t="s">
        <v>423</v>
      </c>
      <c r="R7" s="1476" t="s">
        <v>125</v>
      </c>
      <c r="S7" s="192"/>
      <c r="U7" s="1485"/>
      <c r="Y7" s="2" t="s">
        <v>151</v>
      </c>
    </row>
    <row r="8" spans="2:25" ht="40.200000000000003" customHeight="1">
      <c r="B8" s="191"/>
      <c r="C8" s="1456"/>
      <c r="D8" s="1456"/>
      <c r="E8" s="1456"/>
      <c r="F8" s="1480"/>
      <c r="G8" s="1024" t="s">
        <v>181</v>
      </c>
      <c r="H8" s="997" t="s">
        <v>424</v>
      </c>
      <c r="I8" s="1055" t="s">
        <v>425</v>
      </c>
      <c r="J8" s="1022" t="s">
        <v>426</v>
      </c>
      <c r="K8" s="1022" t="s">
        <v>427</v>
      </c>
      <c r="L8" s="1484"/>
      <c r="M8" s="1475"/>
      <c r="N8" s="1477"/>
      <c r="O8" s="1477"/>
      <c r="P8" s="1477"/>
      <c r="Q8" s="1479"/>
      <c r="R8" s="1477"/>
      <c r="S8" s="193"/>
      <c r="U8" s="1485"/>
      <c r="Y8" s="2" t="s">
        <v>121</v>
      </c>
    </row>
    <row r="9" spans="2:25" ht="19.5" customHeight="1">
      <c r="B9" s="1051">
        <v>1</v>
      </c>
      <c r="C9" s="623"/>
      <c r="D9" s="1028"/>
      <c r="E9" s="1028"/>
      <c r="F9" s="669"/>
      <c r="G9" s="1025"/>
      <c r="H9" s="1016"/>
      <c r="I9" s="1056"/>
      <c r="J9" s="1054"/>
      <c r="K9" s="1023"/>
      <c r="L9" s="1018"/>
      <c r="M9" s="1021"/>
      <c r="N9" s="668"/>
      <c r="O9" s="669"/>
      <c r="P9" s="669"/>
      <c r="Q9" s="1016"/>
      <c r="R9" s="669"/>
      <c r="S9" s="193"/>
      <c r="Y9" s="580" t="s">
        <v>428</v>
      </c>
    </row>
    <row r="10" spans="2:25" ht="19.5" customHeight="1">
      <c r="B10" s="1052">
        <v>2</v>
      </c>
      <c r="C10" s="623"/>
      <c r="D10" s="1028"/>
      <c r="E10" s="1028"/>
      <c r="F10" s="669"/>
      <c r="G10" s="1026"/>
      <c r="H10" s="1016"/>
      <c r="I10" s="1021"/>
      <c r="J10" s="1017"/>
      <c r="K10" s="1018"/>
      <c r="L10" s="1018"/>
      <c r="M10" s="1021"/>
      <c r="N10" s="668"/>
      <c r="O10" s="669"/>
      <c r="P10" s="669"/>
      <c r="Q10" s="1016"/>
      <c r="R10" s="669"/>
      <c r="S10" s="193"/>
      <c r="Y10" s="579" t="s">
        <v>429</v>
      </c>
    </row>
    <row r="11" spans="2:25" ht="19.5" customHeight="1">
      <c r="B11" s="1052">
        <v>3</v>
      </c>
      <c r="C11" s="623"/>
      <c r="D11" s="1028"/>
      <c r="E11" s="1028"/>
      <c r="F11" s="669"/>
      <c r="G11" s="1026"/>
      <c r="H11" s="1016"/>
      <c r="I11" s="1021"/>
      <c r="J11" s="1017"/>
      <c r="K11" s="1018"/>
      <c r="L11" s="1018"/>
      <c r="M11" s="1021"/>
      <c r="N11" s="668"/>
      <c r="O11" s="669"/>
      <c r="P11" s="669"/>
      <c r="Q11" s="1016"/>
      <c r="R11" s="669"/>
      <c r="S11" s="193"/>
      <c r="Y11" s="579" t="s">
        <v>430</v>
      </c>
    </row>
    <row r="12" spans="2:25" ht="19.5" customHeight="1">
      <c r="B12" s="1052">
        <v>4</v>
      </c>
      <c r="C12" s="623"/>
      <c r="D12" s="1028"/>
      <c r="E12" s="1028"/>
      <c r="F12" s="669"/>
      <c r="G12" s="1026"/>
      <c r="H12" s="1016"/>
      <c r="I12" s="1021"/>
      <c r="J12" s="1017"/>
      <c r="K12" s="1018"/>
      <c r="L12" s="1018"/>
      <c r="M12" s="1021"/>
      <c r="N12" s="668"/>
      <c r="O12" s="669"/>
      <c r="P12" s="669"/>
      <c r="Q12" s="1016"/>
      <c r="R12" s="669"/>
      <c r="S12" s="193"/>
      <c r="Y12" s="579" t="s">
        <v>431</v>
      </c>
    </row>
    <row r="13" spans="2:25" ht="19.5" customHeight="1">
      <c r="B13" s="1052">
        <v>5</v>
      </c>
      <c r="C13" s="623"/>
      <c r="D13" s="1028"/>
      <c r="E13" s="1028"/>
      <c r="F13" s="669"/>
      <c r="G13" s="1026"/>
      <c r="H13" s="1016"/>
      <c r="I13" s="1021"/>
      <c r="J13" s="1017"/>
      <c r="K13" s="1018"/>
      <c r="L13" s="1018"/>
      <c r="M13" s="1021"/>
      <c r="N13" s="668"/>
      <c r="O13" s="669"/>
      <c r="P13" s="669"/>
      <c r="Q13" s="1019"/>
      <c r="R13" s="669"/>
      <c r="S13" s="193"/>
      <c r="Y13" s="579" t="s">
        <v>432</v>
      </c>
    </row>
    <row r="14" spans="2:25" ht="19.5" customHeight="1">
      <c r="B14" s="1052">
        <v>6</v>
      </c>
      <c r="C14" s="623"/>
      <c r="D14" s="1028"/>
      <c r="E14" s="1028"/>
      <c r="F14" s="669"/>
      <c r="G14" s="1026"/>
      <c r="H14" s="1016"/>
      <c r="I14" s="1021"/>
      <c r="J14" s="1017"/>
      <c r="K14" s="1018"/>
      <c r="L14" s="1018"/>
      <c r="M14" s="1021"/>
      <c r="N14" s="668"/>
      <c r="O14" s="669"/>
      <c r="P14" s="669"/>
      <c r="Q14" s="1019"/>
      <c r="R14" s="669"/>
      <c r="S14" s="193"/>
    </row>
    <row r="15" spans="2:25" ht="19.5" customHeight="1">
      <c r="B15" s="1052">
        <v>7</v>
      </c>
      <c r="C15" s="623"/>
      <c r="D15" s="1028"/>
      <c r="E15" s="1028"/>
      <c r="F15" s="669"/>
      <c r="G15" s="1026"/>
      <c r="H15" s="1016"/>
      <c r="I15" s="1021"/>
      <c r="J15" s="1017"/>
      <c r="K15" s="1018"/>
      <c r="L15" s="1018"/>
      <c r="M15" s="1021"/>
      <c r="N15" s="668"/>
      <c r="O15" s="669"/>
      <c r="P15" s="669"/>
      <c r="Q15" s="1019"/>
      <c r="R15" s="669"/>
      <c r="S15" s="193"/>
    </row>
    <row r="16" spans="2:25" ht="19.5" customHeight="1">
      <c r="B16" s="1052">
        <v>8</v>
      </c>
      <c r="C16" s="623"/>
      <c r="D16" s="1028"/>
      <c r="E16" s="1028"/>
      <c r="F16" s="669"/>
      <c r="G16" s="1026"/>
      <c r="H16" s="1016"/>
      <c r="I16" s="1021"/>
      <c r="J16" s="1017"/>
      <c r="K16" s="1018"/>
      <c r="L16" s="1018"/>
      <c r="M16" s="1021"/>
      <c r="N16" s="668"/>
      <c r="O16" s="669"/>
      <c r="P16" s="669"/>
      <c r="Q16" s="1019"/>
      <c r="R16" s="669"/>
      <c r="S16" s="193"/>
    </row>
    <row r="17" spans="2:41" ht="19.5" customHeight="1">
      <c r="B17" s="1052">
        <v>9</v>
      </c>
      <c r="C17" s="623"/>
      <c r="D17" s="1028"/>
      <c r="E17" s="1028"/>
      <c r="F17" s="669"/>
      <c r="G17" s="1026"/>
      <c r="H17" s="1016"/>
      <c r="I17" s="1021"/>
      <c r="J17" s="1017"/>
      <c r="K17" s="1018"/>
      <c r="L17" s="1018"/>
      <c r="M17" s="1021"/>
      <c r="N17" s="668"/>
      <c r="O17" s="669"/>
      <c r="P17" s="669"/>
      <c r="Q17" s="1019"/>
      <c r="R17" s="669"/>
      <c r="S17" s="193"/>
    </row>
    <row r="18" spans="2:41" ht="19.5" customHeight="1">
      <c r="B18" s="1052">
        <v>10</v>
      </c>
      <c r="C18" s="623"/>
      <c r="D18" s="1028"/>
      <c r="E18" s="1028"/>
      <c r="F18" s="669"/>
      <c r="G18" s="1026"/>
      <c r="H18" s="1016"/>
      <c r="I18" s="1021"/>
      <c r="J18" s="1017"/>
      <c r="K18" s="1018"/>
      <c r="L18" s="1018"/>
      <c r="M18" s="1021"/>
      <c r="N18" s="668"/>
      <c r="O18" s="669"/>
      <c r="P18" s="669"/>
      <c r="Q18" s="1019"/>
      <c r="R18" s="669"/>
      <c r="S18" s="193"/>
    </row>
    <row r="19" spans="2:41" ht="19.5" customHeight="1">
      <c r="B19" s="1052">
        <v>11</v>
      </c>
      <c r="C19" s="623"/>
      <c r="D19" s="1028"/>
      <c r="E19" s="1028"/>
      <c r="F19" s="669"/>
      <c r="G19" s="1026"/>
      <c r="H19" s="1016"/>
      <c r="I19" s="1021"/>
      <c r="J19" s="1017"/>
      <c r="K19" s="1018"/>
      <c r="L19" s="1018"/>
      <c r="M19" s="1021"/>
      <c r="N19" s="668"/>
      <c r="O19" s="669"/>
      <c r="P19" s="669"/>
      <c r="Q19" s="1016"/>
      <c r="R19" s="669"/>
      <c r="S19" s="193"/>
    </row>
    <row r="20" spans="2:41" ht="19.5" customHeight="1">
      <c r="B20" s="1052">
        <v>12</v>
      </c>
      <c r="C20" s="623"/>
      <c r="D20" s="1028"/>
      <c r="E20" s="1028"/>
      <c r="F20" s="669"/>
      <c r="G20" s="1026"/>
      <c r="H20" s="1016"/>
      <c r="I20" s="1021"/>
      <c r="J20" s="1017"/>
      <c r="K20" s="1018"/>
      <c r="L20" s="1018"/>
      <c r="M20" s="1021"/>
      <c r="N20" s="668"/>
      <c r="O20" s="669"/>
      <c r="P20" s="669"/>
      <c r="Q20" s="1016"/>
      <c r="R20" s="669"/>
      <c r="S20" s="193"/>
    </row>
    <row r="21" spans="2:41" ht="19.5" customHeight="1">
      <c r="B21" s="1052">
        <v>13</v>
      </c>
      <c r="C21" s="623"/>
      <c r="D21" s="1028"/>
      <c r="E21" s="1028"/>
      <c r="F21" s="669"/>
      <c r="G21" s="1026"/>
      <c r="H21" s="1016"/>
      <c r="I21" s="1021"/>
      <c r="J21" s="1017"/>
      <c r="K21" s="1018"/>
      <c r="L21" s="1018"/>
      <c r="M21" s="1021"/>
      <c r="N21" s="668"/>
      <c r="O21" s="669"/>
      <c r="P21" s="669"/>
      <c r="Q21" s="1016"/>
      <c r="R21" s="669"/>
      <c r="S21" s="193"/>
    </row>
    <row r="22" spans="2:41" ht="19.5" customHeight="1">
      <c r="B22" s="1052">
        <v>14</v>
      </c>
      <c r="C22" s="623"/>
      <c r="D22" s="1028"/>
      <c r="E22" s="1028"/>
      <c r="F22" s="669"/>
      <c r="G22" s="1026"/>
      <c r="H22" s="1016"/>
      <c r="I22" s="1021"/>
      <c r="J22" s="1017"/>
      <c r="K22" s="1018"/>
      <c r="L22" s="1018"/>
      <c r="M22" s="1021"/>
      <c r="N22" s="668"/>
      <c r="O22" s="669"/>
      <c r="P22" s="669"/>
      <c r="Q22" s="1016"/>
      <c r="R22" s="669"/>
      <c r="S22" s="193"/>
    </row>
    <row r="23" spans="2:41" ht="19.5" customHeight="1">
      <c r="B23" s="1052">
        <v>15</v>
      </c>
      <c r="C23" s="623"/>
      <c r="D23" s="1028"/>
      <c r="E23" s="1028"/>
      <c r="F23" s="669"/>
      <c r="G23" s="1026"/>
      <c r="H23" s="1016"/>
      <c r="I23" s="1021"/>
      <c r="J23" s="1017"/>
      <c r="K23" s="1018"/>
      <c r="L23" s="1018"/>
      <c r="M23" s="1021"/>
      <c r="N23" s="668"/>
      <c r="O23" s="669"/>
      <c r="P23" s="669"/>
      <c r="Q23" s="1016"/>
      <c r="R23" s="669"/>
      <c r="S23" s="193"/>
    </row>
    <row r="24" spans="2:41" ht="19.5" customHeight="1">
      <c r="B24" s="1052">
        <v>16</v>
      </c>
      <c r="C24" s="623"/>
      <c r="D24" s="1028"/>
      <c r="E24" s="1028"/>
      <c r="F24" s="669"/>
      <c r="G24" s="1026"/>
      <c r="H24" s="1016"/>
      <c r="I24" s="1021"/>
      <c r="J24" s="1017"/>
      <c r="K24" s="1018"/>
      <c r="L24" s="1018"/>
      <c r="M24" s="1021"/>
      <c r="N24" s="668"/>
      <c r="O24" s="669"/>
      <c r="P24" s="669"/>
      <c r="Q24" s="1016"/>
      <c r="R24" s="669"/>
      <c r="S24" s="193"/>
    </row>
    <row r="25" spans="2:41" ht="19.5" customHeight="1">
      <c r="B25" s="1052">
        <v>17</v>
      </c>
      <c r="C25" s="623"/>
      <c r="D25" s="1028"/>
      <c r="E25" s="1028"/>
      <c r="F25" s="669"/>
      <c r="G25" s="1026"/>
      <c r="H25" s="1016"/>
      <c r="I25" s="1021"/>
      <c r="J25" s="1017"/>
      <c r="K25" s="1018"/>
      <c r="L25" s="1018"/>
      <c r="M25" s="1021"/>
      <c r="N25" s="668"/>
      <c r="O25" s="669"/>
      <c r="P25" s="669"/>
      <c r="Q25" s="1016"/>
      <c r="R25" s="669"/>
      <c r="S25" s="193"/>
    </row>
    <row r="26" spans="2:41" ht="19.5" customHeight="1">
      <c r="B26" s="1052">
        <v>18</v>
      </c>
      <c r="C26" s="623"/>
      <c r="D26" s="1028"/>
      <c r="E26" s="1028"/>
      <c r="F26" s="669"/>
      <c r="G26" s="1026"/>
      <c r="H26" s="1016"/>
      <c r="I26" s="1021"/>
      <c r="J26" s="1017"/>
      <c r="K26" s="1018"/>
      <c r="L26" s="1018"/>
      <c r="M26" s="1021"/>
      <c r="N26" s="668"/>
      <c r="O26" s="669"/>
      <c r="P26" s="669"/>
      <c r="Q26" s="1016"/>
      <c r="R26" s="669"/>
      <c r="S26" s="193"/>
    </row>
    <row r="27" spans="2:41" ht="19.5" customHeight="1">
      <c r="B27" s="1052">
        <v>19</v>
      </c>
      <c r="C27" s="623"/>
      <c r="D27" s="1028"/>
      <c r="E27" s="1028"/>
      <c r="F27" s="669"/>
      <c r="G27" s="1026"/>
      <c r="H27" s="1016"/>
      <c r="I27" s="1021"/>
      <c r="J27" s="1017"/>
      <c r="K27" s="1018"/>
      <c r="L27" s="1018"/>
      <c r="M27" s="1021"/>
      <c r="N27" s="668"/>
      <c r="O27" s="669"/>
      <c r="P27" s="669"/>
      <c r="Q27" s="1016"/>
      <c r="R27" s="669"/>
      <c r="S27" s="193"/>
    </row>
    <row r="28" spans="2:41" ht="19.5" customHeight="1">
      <c r="B28" s="1052">
        <v>20</v>
      </c>
      <c r="C28" s="623"/>
      <c r="D28" s="1028"/>
      <c r="E28" s="1028"/>
      <c r="F28" s="669"/>
      <c r="G28" s="1026"/>
      <c r="H28" s="1016"/>
      <c r="I28" s="1021"/>
      <c r="J28" s="1017"/>
      <c r="K28" s="1018"/>
      <c r="L28" s="1018"/>
      <c r="M28" s="1021"/>
      <c r="N28" s="668"/>
      <c r="O28" s="669"/>
      <c r="P28" s="669"/>
      <c r="Q28" s="1016"/>
      <c r="R28" s="669"/>
      <c r="S28" s="193"/>
    </row>
    <row r="29" spans="2:41" ht="12.75" customHeight="1">
      <c r="B29" s="195" t="s">
        <v>433</v>
      </c>
      <c r="C29" s="45"/>
      <c r="D29" s="150"/>
      <c r="E29" s="150"/>
      <c r="F29" s="150"/>
      <c r="G29" s="150"/>
      <c r="H29" s="94"/>
      <c r="I29" s="94"/>
      <c r="J29" s="196"/>
      <c r="K29" s="196"/>
      <c r="L29" s="150"/>
      <c r="M29" s="150"/>
      <c r="N29" s="1053"/>
      <c r="O29" s="112"/>
      <c r="P29" s="112"/>
      <c r="Q29" s="112"/>
      <c r="R29" s="112"/>
      <c r="S29" s="193"/>
    </row>
    <row r="30" spans="2:41" ht="12.75" customHeight="1">
      <c r="B30" s="197" t="s">
        <v>434</v>
      </c>
      <c r="C30" s="45"/>
      <c r="D30" s="94"/>
      <c r="E30" s="94"/>
      <c r="F30" s="94"/>
      <c r="G30" s="94"/>
      <c r="H30" s="94"/>
      <c r="I30" s="94"/>
      <c r="J30" s="95"/>
      <c r="K30" s="95"/>
      <c r="L30" s="94"/>
      <c r="M30" s="94"/>
      <c r="N30" s="45"/>
      <c r="O30" s="45"/>
      <c r="P30" s="45"/>
      <c r="Q30" s="45"/>
      <c r="R30" s="45"/>
      <c r="S30" s="193"/>
    </row>
    <row r="31" spans="2:41" ht="12.75" customHeight="1">
      <c r="B31" s="197" t="s">
        <v>435</v>
      </c>
      <c r="C31" s="45"/>
      <c r="D31" s="94"/>
      <c r="E31" s="94"/>
      <c r="F31" s="94"/>
      <c r="G31" s="94"/>
      <c r="H31" s="94"/>
      <c r="I31" s="94"/>
      <c r="J31" s="95"/>
      <c r="K31" s="95"/>
      <c r="L31" s="94"/>
      <c r="M31" s="94"/>
      <c r="N31" s="45"/>
      <c r="O31" s="45"/>
      <c r="P31" s="45"/>
      <c r="Q31" s="45"/>
      <c r="R31" s="45"/>
      <c r="S31" s="193"/>
    </row>
    <row r="32" spans="2:41" ht="19.5" customHeight="1">
      <c r="B32" s="118" t="s">
        <v>84</v>
      </c>
      <c r="C32" s="120"/>
      <c r="D32" s="601"/>
      <c r="E32" s="601"/>
      <c r="F32" s="601"/>
      <c r="G32" s="601"/>
      <c r="H32" s="601"/>
      <c r="I32" s="601"/>
      <c r="J32" s="601"/>
      <c r="K32" s="601"/>
      <c r="L32" s="601"/>
      <c r="M32" s="601"/>
      <c r="N32" s="601"/>
      <c r="O32" s="601"/>
      <c r="P32" s="601"/>
      <c r="Q32" s="601"/>
      <c r="R32" s="601"/>
      <c r="S32" s="602"/>
      <c r="T32" s="1"/>
      <c r="U32" s="1"/>
      <c r="V32" s="1"/>
      <c r="W32" s="1"/>
      <c r="X32" s="1"/>
      <c r="Y32" s="1"/>
      <c r="Z32" s="1"/>
      <c r="AA32" s="1"/>
      <c r="AB32" s="1"/>
      <c r="AC32" s="1"/>
      <c r="AD32" s="1"/>
      <c r="AE32" s="1"/>
      <c r="AF32" s="1"/>
      <c r="AG32" s="1"/>
      <c r="AH32" s="1"/>
      <c r="AI32" s="1"/>
      <c r="AJ32" s="1"/>
      <c r="AK32" s="1"/>
      <c r="AL32" s="1"/>
      <c r="AM32" s="1"/>
      <c r="AN32" s="1"/>
      <c r="AO32" s="1"/>
    </row>
    <row r="33" spans="2:41" ht="19.5" customHeight="1">
      <c r="B33" s="1260"/>
      <c r="C33" s="1261"/>
      <c r="D33" s="1261"/>
      <c r="E33" s="1261"/>
      <c r="F33" s="1261"/>
      <c r="G33" s="1261"/>
      <c r="H33" s="1261"/>
      <c r="I33" s="1261"/>
      <c r="J33" s="1261"/>
      <c r="K33" s="1261"/>
      <c r="L33" s="1261"/>
      <c r="M33" s="1261"/>
      <c r="N33" s="1261"/>
      <c r="O33" s="1261"/>
      <c r="P33" s="1261"/>
      <c r="Q33" s="1261"/>
      <c r="R33" s="1261"/>
      <c r="S33" s="1262"/>
      <c r="T33" s="1"/>
      <c r="U33" s="1"/>
      <c r="V33" s="1"/>
      <c r="W33" s="1"/>
      <c r="X33" s="1"/>
      <c r="Y33" s="1"/>
      <c r="Z33" s="1"/>
      <c r="AA33" s="1"/>
      <c r="AB33" s="1"/>
      <c r="AC33" s="1"/>
      <c r="AD33" s="1"/>
      <c r="AE33" s="1"/>
      <c r="AF33" s="1"/>
      <c r="AG33" s="1"/>
      <c r="AH33" s="1"/>
      <c r="AI33" s="1"/>
      <c r="AJ33" s="1"/>
      <c r="AK33" s="1"/>
      <c r="AL33" s="1"/>
      <c r="AM33" s="1"/>
      <c r="AN33" s="1"/>
      <c r="AO33" s="1"/>
    </row>
    <row r="34" spans="2:41" ht="19.5" customHeight="1">
      <c r="B34" s="1260"/>
      <c r="C34" s="1261"/>
      <c r="D34" s="1261"/>
      <c r="E34" s="1261"/>
      <c r="F34" s="1261"/>
      <c r="G34" s="1261"/>
      <c r="H34" s="1261"/>
      <c r="I34" s="1261"/>
      <c r="J34" s="1261"/>
      <c r="K34" s="1261"/>
      <c r="L34" s="1261"/>
      <c r="M34" s="1261"/>
      <c r="N34" s="1261"/>
      <c r="O34" s="1261"/>
      <c r="P34" s="1261"/>
      <c r="Q34" s="1261"/>
      <c r="R34" s="1261"/>
      <c r="S34" s="1262"/>
      <c r="T34" s="1"/>
      <c r="U34" s="1"/>
      <c r="V34" s="1"/>
      <c r="W34" s="1"/>
      <c r="X34" s="1"/>
      <c r="Y34" s="1"/>
      <c r="Z34" s="1"/>
      <c r="AA34" s="1"/>
      <c r="AB34" s="1"/>
      <c r="AC34" s="1"/>
      <c r="AD34" s="1"/>
      <c r="AE34" s="1"/>
      <c r="AF34" s="1"/>
      <c r="AG34" s="1"/>
      <c r="AH34" s="1"/>
      <c r="AI34" s="1"/>
      <c r="AJ34" s="1"/>
      <c r="AK34" s="1"/>
      <c r="AL34" s="1"/>
      <c r="AM34" s="1"/>
      <c r="AN34" s="1"/>
      <c r="AO34" s="1"/>
    </row>
    <row r="35" spans="2:41" ht="19.5" customHeight="1">
      <c r="B35" s="1260"/>
      <c r="C35" s="1261"/>
      <c r="D35" s="1261"/>
      <c r="E35" s="1261"/>
      <c r="F35" s="1261"/>
      <c r="G35" s="1261"/>
      <c r="H35" s="1261"/>
      <c r="I35" s="1261"/>
      <c r="J35" s="1261"/>
      <c r="K35" s="1261"/>
      <c r="L35" s="1261"/>
      <c r="M35" s="1261"/>
      <c r="N35" s="1261"/>
      <c r="O35" s="1261"/>
      <c r="P35" s="1261"/>
      <c r="Q35" s="1261"/>
      <c r="R35" s="1261"/>
      <c r="S35" s="1262"/>
      <c r="T35" s="1"/>
      <c r="U35" s="1"/>
      <c r="V35" s="1"/>
      <c r="W35" s="1"/>
      <c r="X35" s="1"/>
      <c r="Y35" s="1"/>
      <c r="Z35" s="1"/>
      <c r="AA35" s="1"/>
      <c r="AB35" s="1"/>
      <c r="AC35" s="1"/>
      <c r="AD35" s="1"/>
      <c r="AE35" s="1"/>
      <c r="AF35" s="1"/>
      <c r="AG35" s="1"/>
      <c r="AH35" s="1"/>
      <c r="AI35" s="1"/>
      <c r="AJ35" s="1"/>
      <c r="AK35" s="1"/>
      <c r="AL35" s="1"/>
      <c r="AM35" s="1"/>
      <c r="AN35" s="1"/>
      <c r="AO35" s="1"/>
    </row>
    <row r="36" spans="2:41" ht="19.2" customHeight="1">
      <c r="B36" s="1468"/>
      <c r="C36" s="1469"/>
      <c r="D36" s="1469"/>
      <c r="E36" s="1469"/>
      <c r="F36" s="1469"/>
      <c r="G36" s="1469"/>
      <c r="H36" s="1469"/>
      <c r="I36" s="1469"/>
      <c r="J36" s="1469"/>
      <c r="K36" s="1469"/>
      <c r="L36" s="1469"/>
      <c r="M36" s="1469"/>
      <c r="N36" s="1469"/>
      <c r="O36" s="1469"/>
      <c r="P36" s="1469"/>
      <c r="Q36" s="1469"/>
      <c r="R36" s="1469"/>
      <c r="S36" s="236"/>
      <c r="T36" s="1"/>
      <c r="U36" s="1"/>
      <c r="V36" s="1"/>
      <c r="W36" s="1"/>
      <c r="X36" s="1"/>
      <c r="Y36" s="1"/>
      <c r="Z36" s="1"/>
      <c r="AA36" s="1"/>
      <c r="AB36" s="1"/>
      <c r="AC36" s="1"/>
      <c r="AD36" s="1"/>
      <c r="AE36" s="1"/>
      <c r="AF36" s="1"/>
      <c r="AG36" s="1"/>
      <c r="AH36" s="1"/>
      <c r="AI36" s="1"/>
      <c r="AJ36" s="1"/>
      <c r="AK36" s="1"/>
      <c r="AL36" s="1"/>
      <c r="AM36" s="1"/>
      <c r="AN36" s="1"/>
      <c r="AO36" s="1"/>
    </row>
    <row r="37" spans="2:41" ht="14.25" hidden="1" customHeight="1">
      <c r="B37" s="3"/>
      <c r="C37" s="1"/>
      <c r="D37" s="1"/>
      <c r="E37" s="1"/>
      <c r="F37" s="1"/>
      <c r="G37" s="1"/>
      <c r="H37" s="1"/>
      <c r="I37" s="3"/>
      <c r="J37" s="1"/>
      <c r="K37" s="1"/>
      <c r="L37" s="1"/>
      <c r="M37" s="1"/>
      <c r="S37" s="2"/>
    </row>
    <row r="38" spans="2:41" ht="14.25" hidden="1" customHeight="1">
      <c r="B38" s="3"/>
      <c r="C38" s="1"/>
      <c r="D38" s="1"/>
      <c r="E38" s="1"/>
      <c r="F38" s="1"/>
      <c r="G38" s="1"/>
      <c r="H38" s="1"/>
      <c r="I38" s="3"/>
      <c r="J38" s="1"/>
      <c r="K38" s="1"/>
      <c r="L38" s="1"/>
      <c r="M38" s="1"/>
      <c r="S38" s="2"/>
    </row>
    <row r="39" spans="2:41" ht="14.25" hidden="1" customHeight="1">
      <c r="B39" s="3"/>
      <c r="C39" s="1"/>
      <c r="D39" s="1"/>
      <c r="E39" s="1"/>
      <c r="F39" s="1"/>
      <c r="G39" s="1"/>
      <c r="H39" s="1"/>
      <c r="I39" s="3"/>
      <c r="J39" s="1"/>
      <c r="K39" s="1"/>
      <c r="L39" s="1"/>
      <c r="M39" s="1"/>
      <c r="S39" s="2"/>
    </row>
    <row r="40" spans="2:41" ht="14.25" hidden="1" customHeight="1">
      <c r="B40" s="3"/>
      <c r="C40" s="1"/>
      <c r="D40" s="1"/>
      <c r="E40" s="1"/>
      <c r="F40" s="1"/>
      <c r="G40" s="1"/>
      <c r="H40" s="1"/>
      <c r="I40" s="3"/>
      <c r="J40" s="1"/>
      <c r="K40" s="1"/>
      <c r="L40" s="1"/>
      <c r="M40" s="1"/>
      <c r="S40" s="2"/>
    </row>
    <row r="41" spans="2:41" ht="14.25" hidden="1" customHeight="1">
      <c r="B41" s="3"/>
      <c r="C41" s="1"/>
      <c r="D41" s="1"/>
      <c r="E41" s="1"/>
      <c r="F41" s="1"/>
      <c r="G41" s="1"/>
      <c r="H41" s="1"/>
      <c r="I41" s="3"/>
      <c r="J41" s="1"/>
      <c r="K41" s="1"/>
      <c r="L41" s="1"/>
      <c r="M41" s="1"/>
      <c r="S41" s="2"/>
    </row>
    <row r="42" spans="2:41" ht="14.25" hidden="1" customHeight="1">
      <c r="B42" s="3"/>
      <c r="C42" s="1"/>
      <c r="D42" s="1"/>
      <c r="E42" s="1"/>
      <c r="F42" s="1"/>
      <c r="G42" s="1"/>
      <c r="H42" s="1"/>
      <c r="I42" s="3"/>
      <c r="J42" s="1"/>
      <c r="K42" s="1"/>
      <c r="L42" s="1"/>
      <c r="M42" s="1"/>
      <c r="S42" s="2"/>
    </row>
    <row r="43" spans="2:41" ht="14.25" hidden="1" customHeight="1">
      <c r="B43" s="3"/>
      <c r="C43" s="1"/>
      <c r="D43" s="1"/>
      <c r="E43" s="1"/>
      <c r="F43" s="1"/>
      <c r="G43" s="1"/>
      <c r="H43" s="1"/>
      <c r="I43" s="3"/>
      <c r="J43" s="1"/>
      <c r="K43" s="1"/>
      <c r="L43" s="1"/>
      <c r="M43" s="1"/>
      <c r="S43" s="2"/>
    </row>
    <row r="44" spans="2:41" ht="14.25" hidden="1" customHeight="1">
      <c r="B44" s="3"/>
      <c r="C44" s="1"/>
      <c r="D44" s="1"/>
      <c r="E44" s="1"/>
      <c r="F44" s="1"/>
      <c r="G44" s="1"/>
      <c r="H44" s="1"/>
      <c r="I44" s="3"/>
      <c r="J44" s="1"/>
      <c r="K44" s="1"/>
      <c r="L44" s="1"/>
      <c r="M44" s="1"/>
      <c r="S44" s="2"/>
    </row>
    <row r="45" spans="2:41" ht="14.25" hidden="1" customHeight="1">
      <c r="B45" s="3"/>
      <c r="C45" s="1"/>
      <c r="D45" s="1"/>
      <c r="E45" s="1"/>
      <c r="F45" s="1"/>
      <c r="G45" s="1"/>
      <c r="H45" s="1"/>
      <c r="I45" s="3"/>
      <c r="J45" s="1"/>
      <c r="K45" s="1"/>
      <c r="L45" s="1"/>
      <c r="M45" s="1"/>
      <c r="S45" s="2"/>
    </row>
    <row r="46" spans="2:41" ht="14.25" hidden="1" customHeight="1">
      <c r="B46" s="3"/>
      <c r="C46" s="1"/>
      <c r="D46" s="1"/>
      <c r="E46" s="1"/>
      <c r="F46" s="1"/>
      <c r="G46" s="1"/>
      <c r="H46" s="1"/>
      <c r="I46" s="3"/>
      <c r="J46" s="1"/>
      <c r="K46" s="1"/>
      <c r="L46" s="1"/>
      <c r="M46" s="1"/>
      <c r="S46" s="2"/>
    </row>
    <row r="47" spans="2:41" ht="14.25" hidden="1" customHeight="1">
      <c r="B47" s="3"/>
      <c r="C47" s="1"/>
      <c r="D47" s="1"/>
      <c r="E47" s="1"/>
      <c r="F47" s="1"/>
      <c r="G47" s="1"/>
      <c r="H47" s="1"/>
      <c r="I47" s="3"/>
      <c r="J47" s="1"/>
      <c r="K47" s="1"/>
      <c r="L47" s="1"/>
      <c r="M47" s="1"/>
      <c r="S47" s="2"/>
    </row>
    <row r="48" spans="2:41" ht="14.25" hidden="1" customHeight="1">
      <c r="B48" s="3"/>
      <c r="C48" s="1"/>
      <c r="D48" s="1"/>
      <c r="E48" s="1"/>
      <c r="F48" s="1"/>
      <c r="G48" s="1"/>
      <c r="H48" s="1"/>
      <c r="I48" s="3"/>
      <c r="J48" s="1"/>
      <c r="K48" s="1"/>
      <c r="L48" s="1"/>
      <c r="M48" s="1"/>
      <c r="S48" s="2"/>
    </row>
    <row r="49" spans="2:19" ht="14.25" hidden="1" customHeight="1">
      <c r="B49" s="3"/>
      <c r="C49" s="1"/>
      <c r="D49" s="1"/>
      <c r="E49" s="1"/>
      <c r="F49" s="1"/>
      <c r="G49" s="1"/>
      <c r="H49" s="1"/>
      <c r="I49" s="3"/>
      <c r="J49" s="1"/>
      <c r="K49" s="1"/>
      <c r="L49" s="1"/>
      <c r="M49" s="1"/>
      <c r="S49" s="2"/>
    </row>
    <row r="50" spans="2:19" ht="14.25" hidden="1" customHeight="1">
      <c r="B50" s="3"/>
      <c r="C50" s="1"/>
      <c r="D50" s="1"/>
      <c r="E50" s="1"/>
      <c r="F50" s="1"/>
      <c r="G50" s="1"/>
      <c r="H50" s="1"/>
      <c r="I50" s="3"/>
      <c r="J50" s="1"/>
      <c r="K50" s="1"/>
      <c r="L50" s="1"/>
      <c r="M50" s="1"/>
      <c r="S50" s="2"/>
    </row>
    <row r="51" spans="2:19" ht="14.25" hidden="1" customHeight="1">
      <c r="B51" s="3"/>
      <c r="C51" s="1"/>
      <c r="D51" s="1"/>
      <c r="E51" s="1"/>
      <c r="F51" s="1"/>
      <c r="G51" s="1"/>
      <c r="H51" s="1"/>
      <c r="I51" s="3"/>
      <c r="J51" s="1"/>
      <c r="K51" s="1"/>
      <c r="L51" s="1"/>
      <c r="M51" s="1"/>
      <c r="S51" s="2"/>
    </row>
    <row r="52" spans="2:19" ht="14.25" hidden="1" customHeight="1">
      <c r="B52" s="3"/>
      <c r="C52" s="1"/>
      <c r="D52" s="1"/>
      <c r="E52" s="1"/>
      <c r="F52" s="1"/>
      <c r="G52" s="1"/>
      <c r="H52" s="1"/>
      <c r="I52" s="3"/>
      <c r="J52" s="1"/>
      <c r="K52" s="1"/>
      <c r="L52" s="1"/>
      <c r="M52" s="1"/>
      <c r="S52" s="2"/>
    </row>
    <row r="53" spans="2:19" ht="14.25" hidden="1" customHeight="1">
      <c r="B53" s="3"/>
      <c r="C53" s="1"/>
      <c r="D53" s="1"/>
      <c r="E53" s="1"/>
      <c r="F53" s="1"/>
      <c r="G53" s="1"/>
      <c r="H53" s="1"/>
      <c r="I53" s="3"/>
      <c r="J53" s="1"/>
      <c r="K53" s="1"/>
      <c r="L53" s="1"/>
      <c r="M53" s="1"/>
      <c r="S53" s="2"/>
    </row>
    <row r="54" spans="2:19" ht="14.25" hidden="1" customHeight="1">
      <c r="B54" s="3"/>
      <c r="C54" s="1"/>
      <c r="D54" s="1"/>
      <c r="E54" s="1"/>
      <c r="F54" s="1"/>
      <c r="G54" s="1"/>
      <c r="H54" s="1"/>
      <c r="I54" s="3"/>
      <c r="J54" s="1"/>
      <c r="K54" s="1"/>
      <c r="L54" s="1"/>
      <c r="M54" s="1"/>
      <c r="S54" s="2"/>
    </row>
    <row r="55" spans="2:19" ht="14.25" hidden="1" customHeight="1">
      <c r="B55" s="3"/>
      <c r="C55" s="1"/>
      <c r="D55" s="1"/>
      <c r="E55" s="1"/>
      <c r="F55" s="1"/>
      <c r="G55" s="1"/>
      <c r="H55" s="1"/>
      <c r="I55" s="3"/>
      <c r="J55" s="1"/>
      <c r="K55" s="1"/>
      <c r="L55" s="1"/>
      <c r="M55" s="1"/>
      <c r="S55" s="2"/>
    </row>
    <row r="56" spans="2:19" ht="14.25" hidden="1" customHeight="1">
      <c r="B56" s="3"/>
      <c r="C56" s="1"/>
      <c r="D56" s="1"/>
      <c r="E56" s="1"/>
      <c r="F56" s="1"/>
      <c r="G56" s="1"/>
      <c r="H56" s="1"/>
      <c r="I56" s="3"/>
      <c r="J56" s="1"/>
      <c r="K56" s="1"/>
      <c r="L56" s="1"/>
      <c r="M56" s="1"/>
      <c r="S56" s="2"/>
    </row>
    <row r="57" spans="2:19" ht="14.25" hidden="1" customHeight="1">
      <c r="B57" s="3"/>
      <c r="C57" s="1"/>
      <c r="D57" s="1"/>
      <c r="E57" s="1"/>
      <c r="F57" s="1"/>
      <c r="G57" s="1"/>
      <c r="H57" s="1"/>
      <c r="I57" s="3"/>
      <c r="J57" s="1"/>
      <c r="K57" s="1"/>
      <c r="L57" s="1"/>
      <c r="M57" s="1"/>
      <c r="S57" s="2"/>
    </row>
    <row r="58" spans="2:19" ht="14.25" hidden="1" customHeight="1">
      <c r="B58" s="3"/>
      <c r="C58" s="1"/>
      <c r="D58" s="1"/>
      <c r="E58" s="1"/>
      <c r="F58" s="1"/>
      <c r="G58" s="1"/>
      <c r="H58" s="1"/>
      <c r="I58" s="3"/>
      <c r="J58" s="1"/>
      <c r="K58" s="1"/>
      <c r="L58" s="1"/>
      <c r="M58" s="1"/>
      <c r="S58" s="2"/>
    </row>
    <row r="59" spans="2:19" ht="14.25" hidden="1" customHeight="1">
      <c r="B59" s="3"/>
      <c r="C59" s="1"/>
      <c r="D59" s="1"/>
      <c r="E59" s="1"/>
      <c r="F59" s="1"/>
      <c r="G59" s="1"/>
      <c r="H59" s="1"/>
      <c r="I59" s="3"/>
      <c r="J59" s="1"/>
      <c r="K59" s="1"/>
      <c r="L59" s="1"/>
      <c r="M59" s="1"/>
      <c r="S59" s="2"/>
    </row>
    <row r="60" spans="2:19" ht="14.25" hidden="1" customHeight="1">
      <c r="B60" s="3"/>
      <c r="C60" s="1"/>
      <c r="D60" s="1"/>
      <c r="E60" s="1"/>
      <c r="F60" s="1"/>
      <c r="G60" s="1"/>
      <c r="H60" s="1"/>
      <c r="I60" s="3"/>
      <c r="J60" s="1"/>
      <c r="K60" s="1"/>
      <c r="L60" s="1"/>
      <c r="M60" s="1"/>
      <c r="S60" s="2"/>
    </row>
    <row r="61" spans="2:19" ht="14.25" hidden="1" customHeight="1">
      <c r="B61" s="3"/>
      <c r="C61" s="1"/>
      <c r="D61" s="1"/>
      <c r="E61" s="1"/>
      <c r="F61" s="1"/>
      <c r="G61" s="1"/>
      <c r="H61" s="1"/>
      <c r="I61" s="3"/>
      <c r="J61" s="1"/>
      <c r="K61" s="1"/>
      <c r="L61" s="1"/>
      <c r="M61" s="1"/>
      <c r="S61" s="2"/>
    </row>
    <row r="62" spans="2:19" ht="14.25" hidden="1" customHeight="1">
      <c r="B62" s="3"/>
      <c r="C62" s="1"/>
      <c r="D62" s="1"/>
      <c r="E62" s="1"/>
      <c r="F62" s="1"/>
      <c r="G62" s="1"/>
      <c r="H62" s="1"/>
      <c r="I62" s="3"/>
      <c r="J62" s="1"/>
      <c r="K62" s="1"/>
      <c r="L62" s="1"/>
      <c r="M62" s="1"/>
      <c r="S62" s="2"/>
    </row>
    <row r="63" spans="2:19" ht="14.25" hidden="1" customHeight="1">
      <c r="B63" s="3"/>
      <c r="C63" s="1"/>
      <c r="D63" s="1"/>
      <c r="E63" s="1"/>
      <c r="F63" s="1"/>
      <c r="G63" s="1"/>
      <c r="H63" s="1"/>
      <c r="I63" s="3"/>
      <c r="J63" s="1"/>
      <c r="K63" s="1"/>
      <c r="L63" s="1"/>
      <c r="M63" s="1"/>
      <c r="S63" s="2"/>
    </row>
    <row r="64" spans="2:19" ht="14.25" hidden="1" customHeight="1">
      <c r="B64" s="3"/>
      <c r="C64" s="1"/>
      <c r="D64" s="1"/>
      <c r="E64" s="1"/>
      <c r="F64" s="1"/>
      <c r="G64" s="1"/>
      <c r="H64" s="1"/>
      <c r="I64" s="3"/>
      <c r="J64" s="1"/>
      <c r="K64" s="1"/>
      <c r="L64" s="1"/>
      <c r="M64" s="1"/>
      <c r="S64" s="2"/>
    </row>
    <row r="65" spans="2:19" ht="14.25" hidden="1" customHeight="1">
      <c r="B65" s="3"/>
      <c r="C65" s="1"/>
      <c r="D65" s="1"/>
      <c r="E65" s="1"/>
      <c r="F65" s="1"/>
      <c r="G65" s="1"/>
      <c r="H65" s="1"/>
      <c r="I65" s="3"/>
      <c r="J65" s="1"/>
      <c r="K65" s="1"/>
      <c r="L65" s="1"/>
      <c r="M65" s="1"/>
      <c r="S65" s="2"/>
    </row>
    <row r="66" spans="2:19" ht="14.25" hidden="1" customHeight="1">
      <c r="B66" s="3"/>
      <c r="C66" s="1"/>
      <c r="D66" s="1"/>
      <c r="E66" s="1"/>
      <c r="F66" s="1"/>
      <c r="G66" s="1"/>
      <c r="H66" s="1"/>
      <c r="I66" s="3"/>
      <c r="J66" s="1"/>
      <c r="K66" s="1"/>
      <c r="L66" s="1"/>
      <c r="M66" s="1"/>
      <c r="S66" s="2"/>
    </row>
    <row r="67" spans="2:19" ht="14.25" hidden="1" customHeight="1">
      <c r="B67" s="3"/>
      <c r="C67" s="1"/>
      <c r="D67" s="1"/>
      <c r="E67" s="1"/>
      <c r="F67" s="1"/>
      <c r="G67" s="1"/>
      <c r="H67" s="1"/>
      <c r="I67" s="3"/>
      <c r="J67" s="1"/>
      <c r="K67" s="1"/>
      <c r="L67" s="1"/>
      <c r="M67" s="1"/>
      <c r="S67" s="2"/>
    </row>
    <row r="68" spans="2:19" ht="14.25" hidden="1" customHeight="1">
      <c r="B68" s="3"/>
      <c r="C68" s="1"/>
      <c r="D68" s="1"/>
      <c r="E68" s="1"/>
      <c r="F68" s="1"/>
      <c r="G68" s="1"/>
      <c r="H68" s="1"/>
      <c r="I68" s="3"/>
      <c r="J68" s="1"/>
      <c r="K68" s="1"/>
      <c r="L68" s="1"/>
      <c r="M68" s="1"/>
      <c r="S68" s="2"/>
    </row>
    <row r="69" spans="2:19" ht="14.25" hidden="1" customHeight="1">
      <c r="B69" s="3"/>
      <c r="C69" s="1"/>
      <c r="D69" s="1"/>
      <c r="E69" s="1"/>
      <c r="F69" s="1"/>
      <c r="G69" s="1"/>
      <c r="H69" s="1"/>
      <c r="I69" s="3"/>
      <c r="J69" s="1"/>
      <c r="K69" s="1"/>
      <c r="L69" s="1"/>
      <c r="M69" s="1"/>
      <c r="S69" s="2"/>
    </row>
    <row r="70" spans="2:19" ht="14.25" hidden="1" customHeight="1">
      <c r="B70" s="3"/>
      <c r="C70" s="1"/>
      <c r="D70" s="1"/>
      <c r="E70" s="1"/>
      <c r="F70" s="1"/>
      <c r="G70" s="1"/>
      <c r="H70" s="1"/>
      <c r="I70" s="3"/>
      <c r="J70" s="1"/>
      <c r="K70" s="1"/>
      <c r="L70" s="1"/>
      <c r="M70" s="1"/>
      <c r="S70" s="2"/>
    </row>
    <row r="71" spans="2:19" ht="14.25" hidden="1" customHeight="1">
      <c r="B71" s="3"/>
      <c r="C71" s="1"/>
      <c r="D71" s="1"/>
      <c r="E71" s="1"/>
      <c r="F71" s="1"/>
      <c r="G71" s="1"/>
      <c r="H71" s="1"/>
      <c r="I71" s="3"/>
      <c r="J71" s="1"/>
      <c r="K71" s="1"/>
      <c r="L71" s="1"/>
      <c r="M71" s="1"/>
      <c r="S71" s="2"/>
    </row>
    <row r="72" spans="2:19" ht="14.25" hidden="1" customHeight="1">
      <c r="B72" s="3"/>
      <c r="C72" s="1"/>
      <c r="D72" s="1"/>
      <c r="E72" s="1"/>
      <c r="F72" s="1"/>
      <c r="G72" s="1"/>
      <c r="H72" s="1"/>
      <c r="I72" s="3"/>
      <c r="J72" s="1"/>
      <c r="K72" s="1"/>
      <c r="L72" s="1"/>
      <c r="M72" s="1"/>
      <c r="S72" s="2"/>
    </row>
    <row r="73" spans="2:19" ht="14.25" hidden="1" customHeight="1">
      <c r="B73" s="3"/>
      <c r="C73" s="1"/>
      <c r="D73" s="1"/>
      <c r="E73" s="1"/>
      <c r="F73" s="1"/>
      <c r="G73" s="1"/>
      <c r="H73" s="1"/>
      <c r="I73" s="3"/>
      <c r="J73" s="1"/>
      <c r="K73" s="1"/>
      <c r="L73" s="1"/>
      <c r="M73" s="1"/>
      <c r="S73" s="2"/>
    </row>
    <row r="74" spans="2:19" ht="14.25" hidden="1" customHeight="1">
      <c r="B74" s="3"/>
      <c r="C74" s="1"/>
      <c r="D74" s="1"/>
      <c r="E74" s="1"/>
      <c r="F74" s="1"/>
      <c r="G74" s="1"/>
      <c r="H74" s="1"/>
      <c r="I74" s="3"/>
      <c r="J74" s="1"/>
      <c r="K74" s="1"/>
      <c r="L74" s="1"/>
      <c r="M74" s="1"/>
      <c r="S74" s="2"/>
    </row>
    <row r="75" spans="2:19" ht="14.25" hidden="1" customHeight="1">
      <c r="B75" s="3"/>
      <c r="C75" s="1"/>
      <c r="D75" s="1"/>
      <c r="E75" s="1"/>
      <c r="F75" s="1"/>
      <c r="G75" s="1"/>
      <c r="H75" s="1"/>
      <c r="I75" s="3"/>
      <c r="J75" s="1"/>
      <c r="K75" s="1"/>
      <c r="L75" s="1"/>
      <c r="M75" s="1"/>
      <c r="S75" s="2"/>
    </row>
    <row r="76" spans="2:19" ht="14.25" hidden="1" customHeight="1">
      <c r="B76" s="3"/>
      <c r="C76" s="1"/>
      <c r="D76" s="1"/>
      <c r="E76" s="1"/>
      <c r="F76" s="1"/>
      <c r="G76" s="1"/>
      <c r="H76" s="1"/>
      <c r="I76" s="3"/>
      <c r="J76" s="1"/>
      <c r="K76" s="1"/>
      <c r="L76" s="1"/>
      <c r="M76" s="1"/>
      <c r="S76" s="2"/>
    </row>
    <row r="77" spans="2:19" ht="14.25" hidden="1" customHeight="1">
      <c r="B77" s="3"/>
      <c r="C77" s="1"/>
      <c r="D77" s="1"/>
      <c r="E77" s="1"/>
      <c r="F77" s="1"/>
      <c r="G77" s="1"/>
      <c r="H77" s="1"/>
      <c r="I77" s="3"/>
      <c r="J77" s="1"/>
      <c r="K77" s="1"/>
      <c r="L77" s="1"/>
      <c r="M77" s="1"/>
      <c r="S77" s="2"/>
    </row>
    <row r="78" spans="2:19" ht="14.25" hidden="1" customHeight="1">
      <c r="B78" s="3"/>
      <c r="C78" s="1"/>
      <c r="D78" s="1"/>
      <c r="E78" s="1"/>
      <c r="F78" s="1"/>
      <c r="G78" s="1"/>
      <c r="H78" s="1"/>
      <c r="I78" s="3"/>
      <c r="J78" s="1"/>
      <c r="K78" s="1"/>
      <c r="L78" s="1"/>
      <c r="M78" s="1"/>
      <c r="S78" s="2"/>
    </row>
    <row r="79" spans="2:19" ht="14.25" hidden="1" customHeight="1">
      <c r="B79" s="3"/>
      <c r="C79" s="1"/>
      <c r="D79" s="1"/>
      <c r="E79" s="1"/>
      <c r="F79" s="1"/>
      <c r="G79" s="1"/>
      <c r="H79" s="1"/>
      <c r="I79" s="3"/>
      <c r="J79" s="1"/>
      <c r="K79" s="1"/>
      <c r="L79" s="1"/>
      <c r="M79" s="1"/>
      <c r="S79" s="2"/>
    </row>
    <row r="80" spans="2:19" ht="14.25" hidden="1" customHeight="1">
      <c r="B80" s="3"/>
      <c r="C80" s="1"/>
      <c r="D80" s="1"/>
      <c r="E80" s="1"/>
      <c r="F80" s="1"/>
      <c r="G80" s="1"/>
      <c r="H80" s="1"/>
      <c r="I80" s="3"/>
      <c r="J80" s="1"/>
      <c r="K80" s="1"/>
      <c r="L80" s="1"/>
      <c r="M80" s="1"/>
      <c r="S80" s="2"/>
    </row>
    <row r="81" spans="2:19" ht="14.25" hidden="1" customHeight="1">
      <c r="B81" s="3"/>
      <c r="C81" s="1"/>
      <c r="D81" s="1"/>
      <c r="E81" s="1"/>
      <c r="F81" s="1"/>
      <c r="G81" s="1"/>
      <c r="H81" s="1"/>
      <c r="I81" s="3"/>
      <c r="J81" s="1"/>
      <c r="K81" s="1"/>
      <c r="L81" s="1"/>
      <c r="M81" s="1"/>
      <c r="S81" s="2"/>
    </row>
    <row r="82" spans="2:19" ht="14.25" hidden="1" customHeight="1">
      <c r="B82" s="3"/>
      <c r="C82" s="1"/>
      <c r="D82" s="1"/>
      <c r="E82" s="1"/>
      <c r="F82" s="1"/>
      <c r="G82" s="1"/>
      <c r="H82" s="1"/>
      <c r="I82" s="3"/>
      <c r="J82" s="1"/>
      <c r="K82" s="1"/>
      <c r="L82" s="1"/>
      <c r="M82" s="1"/>
      <c r="S82" s="2"/>
    </row>
    <row r="83" spans="2:19" ht="14.25" hidden="1" customHeight="1">
      <c r="B83" s="3"/>
      <c r="C83" s="1"/>
      <c r="D83" s="1"/>
      <c r="E83" s="1"/>
      <c r="F83" s="1"/>
      <c r="G83" s="1"/>
      <c r="H83" s="1"/>
      <c r="I83" s="3"/>
      <c r="J83" s="1"/>
      <c r="K83" s="1"/>
      <c r="L83" s="1"/>
      <c r="M83" s="1"/>
      <c r="S83" s="2"/>
    </row>
    <row r="84" spans="2:19" ht="14.25" hidden="1" customHeight="1">
      <c r="B84" s="3"/>
      <c r="C84" s="1"/>
      <c r="D84" s="1"/>
      <c r="E84" s="1"/>
      <c r="F84" s="1"/>
      <c r="G84" s="1"/>
      <c r="H84" s="1"/>
      <c r="I84" s="3"/>
      <c r="J84" s="1"/>
      <c r="K84" s="1"/>
      <c r="L84" s="1"/>
      <c r="M84" s="1"/>
      <c r="S84" s="2"/>
    </row>
    <row r="85" spans="2:19" ht="14.25" hidden="1" customHeight="1">
      <c r="B85" s="3"/>
      <c r="C85" s="1"/>
      <c r="D85" s="1"/>
      <c r="E85" s="1"/>
      <c r="F85" s="1"/>
      <c r="G85" s="1"/>
      <c r="H85" s="1"/>
      <c r="I85" s="3"/>
      <c r="J85" s="1"/>
      <c r="K85" s="1"/>
      <c r="L85" s="1"/>
      <c r="M85" s="1"/>
      <c r="S85" s="2"/>
    </row>
    <row r="86" spans="2:19" ht="14.25" hidden="1" customHeight="1">
      <c r="B86" s="3"/>
      <c r="C86" s="1"/>
      <c r="D86" s="1"/>
      <c r="E86" s="1"/>
      <c r="F86" s="1"/>
      <c r="G86" s="1"/>
      <c r="H86" s="1"/>
      <c r="I86" s="3"/>
      <c r="J86" s="1"/>
      <c r="K86" s="1"/>
      <c r="L86" s="1"/>
      <c r="M86" s="1"/>
      <c r="S86" s="2"/>
    </row>
    <row r="87" spans="2:19" ht="14.25" hidden="1" customHeight="1">
      <c r="B87" s="3"/>
      <c r="C87" s="1"/>
      <c r="D87" s="1"/>
      <c r="E87" s="1"/>
      <c r="F87" s="1"/>
      <c r="G87" s="1"/>
      <c r="H87" s="1"/>
      <c r="I87" s="3"/>
      <c r="J87" s="1"/>
      <c r="K87" s="1"/>
      <c r="L87" s="1"/>
      <c r="M87" s="1"/>
      <c r="S87" s="2"/>
    </row>
    <row r="88" spans="2:19" ht="14.25" hidden="1" customHeight="1">
      <c r="B88" s="3"/>
      <c r="C88" s="1"/>
      <c r="D88" s="1"/>
      <c r="E88" s="1"/>
      <c r="F88" s="1"/>
      <c r="G88" s="1"/>
      <c r="H88" s="1"/>
      <c r="I88" s="3"/>
      <c r="J88" s="1"/>
      <c r="K88" s="1"/>
      <c r="L88" s="1"/>
      <c r="M88" s="1"/>
      <c r="S88" s="2"/>
    </row>
    <row r="89" spans="2:19" ht="14.25" hidden="1" customHeight="1">
      <c r="B89" s="3"/>
      <c r="C89" s="1"/>
      <c r="D89" s="1"/>
      <c r="E89" s="1"/>
      <c r="F89" s="1"/>
      <c r="G89" s="1"/>
      <c r="H89" s="1"/>
      <c r="I89" s="3"/>
      <c r="J89" s="1"/>
      <c r="K89" s="1"/>
      <c r="L89" s="1"/>
      <c r="M89" s="1"/>
      <c r="S89" s="2"/>
    </row>
    <row r="90" spans="2:19" ht="14.25" hidden="1" customHeight="1">
      <c r="B90" s="3"/>
      <c r="C90" s="1"/>
      <c r="D90" s="1"/>
      <c r="E90" s="1"/>
      <c r="F90" s="1"/>
      <c r="G90" s="1"/>
      <c r="H90" s="1"/>
      <c r="I90" s="3"/>
      <c r="J90" s="1"/>
      <c r="K90" s="1"/>
      <c r="L90" s="1"/>
      <c r="M90" s="1"/>
      <c r="S90" s="2"/>
    </row>
    <row r="91" spans="2:19" ht="14.25" hidden="1" customHeight="1">
      <c r="B91" s="3"/>
      <c r="C91" s="1"/>
      <c r="D91" s="1"/>
      <c r="E91" s="1"/>
      <c r="F91" s="1"/>
      <c r="G91" s="1"/>
      <c r="H91" s="1"/>
      <c r="I91" s="3"/>
      <c r="J91" s="1"/>
      <c r="K91" s="1"/>
      <c r="L91" s="1"/>
      <c r="M91" s="1"/>
      <c r="S91" s="2"/>
    </row>
    <row r="92" spans="2:19" ht="14.25" hidden="1" customHeight="1">
      <c r="B92" s="3"/>
      <c r="C92" s="1"/>
      <c r="D92" s="1"/>
      <c r="E92" s="1"/>
      <c r="F92" s="1"/>
      <c r="G92" s="1"/>
      <c r="H92" s="1"/>
      <c r="I92" s="3"/>
      <c r="J92" s="1"/>
      <c r="K92" s="1"/>
      <c r="L92" s="1"/>
      <c r="M92" s="1"/>
      <c r="S92" s="2"/>
    </row>
    <row r="93" spans="2:19" ht="14.25" hidden="1" customHeight="1">
      <c r="B93" s="3"/>
      <c r="C93" s="1"/>
      <c r="D93" s="1"/>
      <c r="E93" s="1"/>
      <c r="F93" s="1"/>
      <c r="G93" s="1"/>
      <c r="H93" s="1"/>
      <c r="I93" s="3"/>
      <c r="J93" s="1"/>
      <c r="K93" s="1"/>
      <c r="L93" s="1"/>
      <c r="M93" s="1"/>
      <c r="S93" s="2"/>
    </row>
    <row r="94" spans="2:19" ht="14.25" hidden="1" customHeight="1">
      <c r="B94" s="3"/>
      <c r="C94" s="1"/>
      <c r="D94" s="1"/>
      <c r="E94" s="1"/>
      <c r="F94" s="1"/>
      <c r="G94" s="1"/>
      <c r="H94" s="1"/>
      <c r="I94" s="3"/>
      <c r="J94" s="1"/>
      <c r="K94" s="1"/>
      <c r="L94" s="1"/>
      <c r="M94" s="1"/>
      <c r="S94" s="2"/>
    </row>
    <row r="95" spans="2:19" ht="14.25" hidden="1" customHeight="1">
      <c r="B95" s="3"/>
      <c r="C95" s="1"/>
      <c r="D95" s="1"/>
      <c r="E95" s="1"/>
      <c r="F95" s="1"/>
      <c r="G95" s="1"/>
      <c r="H95" s="1"/>
      <c r="I95" s="3"/>
      <c r="J95" s="1"/>
      <c r="K95" s="1"/>
      <c r="L95" s="1"/>
      <c r="M95" s="1"/>
      <c r="S95" s="2"/>
    </row>
    <row r="96" spans="2:19" ht="14.25" hidden="1" customHeight="1">
      <c r="B96" s="3"/>
      <c r="C96" s="1"/>
      <c r="D96" s="1"/>
      <c r="E96" s="1"/>
      <c r="F96" s="1"/>
      <c r="G96" s="1"/>
      <c r="H96" s="1"/>
      <c r="I96" s="3"/>
      <c r="J96" s="1"/>
      <c r="K96" s="1"/>
      <c r="L96" s="1"/>
      <c r="M96" s="1"/>
      <c r="S96" s="2"/>
    </row>
    <row r="97" spans="2:19" ht="14.25" hidden="1" customHeight="1">
      <c r="B97" s="3"/>
      <c r="C97" s="1"/>
      <c r="D97" s="1"/>
      <c r="E97" s="1"/>
      <c r="F97" s="1"/>
      <c r="G97" s="1"/>
      <c r="H97" s="1"/>
      <c r="I97" s="3"/>
      <c r="J97" s="1"/>
      <c r="K97" s="1"/>
      <c r="L97" s="1"/>
      <c r="M97" s="1"/>
      <c r="S97" s="2"/>
    </row>
    <row r="98" spans="2:19" ht="14.25" hidden="1" customHeight="1">
      <c r="B98" s="3"/>
      <c r="C98" s="1"/>
      <c r="D98" s="1"/>
      <c r="E98" s="1"/>
      <c r="F98" s="1"/>
      <c r="G98" s="1"/>
      <c r="H98" s="1"/>
      <c r="I98" s="3"/>
      <c r="J98" s="1"/>
      <c r="K98" s="1"/>
      <c r="L98" s="1"/>
      <c r="M98" s="1"/>
      <c r="S98" s="2"/>
    </row>
    <row r="99" spans="2:19" ht="14.25" hidden="1" customHeight="1">
      <c r="B99" s="3"/>
      <c r="C99" s="1"/>
      <c r="D99" s="1"/>
      <c r="E99" s="1"/>
      <c r="F99" s="1"/>
      <c r="G99" s="1"/>
      <c r="H99" s="1"/>
      <c r="I99" s="3"/>
      <c r="J99" s="1"/>
      <c r="K99" s="1"/>
      <c r="L99" s="1"/>
      <c r="M99" s="1"/>
      <c r="S99" s="2"/>
    </row>
    <row r="100" spans="2:19" ht="14.25" hidden="1" customHeight="1">
      <c r="B100" s="3"/>
      <c r="C100" s="1"/>
      <c r="D100" s="1"/>
      <c r="E100" s="1"/>
      <c r="F100" s="1"/>
      <c r="G100" s="1"/>
      <c r="H100" s="1"/>
      <c r="I100" s="3"/>
      <c r="J100" s="1"/>
      <c r="K100" s="1"/>
      <c r="L100" s="1"/>
      <c r="M100" s="1"/>
      <c r="S100" s="2"/>
    </row>
    <row r="101" spans="2:19" ht="14.25" hidden="1" customHeight="1">
      <c r="B101" s="3"/>
      <c r="C101" s="1"/>
      <c r="D101" s="1"/>
      <c r="E101" s="1"/>
      <c r="F101" s="1"/>
      <c r="G101" s="1"/>
      <c r="H101" s="1"/>
      <c r="I101" s="3"/>
      <c r="J101" s="1"/>
      <c r="K101" s="1"/>
      <c r="L101" s="1"/>
      <c r="M101" s="1"/>
      <c r="S101" s="2"/>
    </row>
    <row r="102" spans="2:19" ht="14.25" hidden="1" customHeight="1">
      <c r="B102" s="3"/>
      <c r="C102" s="1"/>
      <c r="D102" s="1"/>
      <c r="E102" s="1"/>
      <c r="F102" s="1"/>
      <c r="G102" s="1"/>
      <c r="H102" s="1"/>
      <c r="I102" s="3"/>
      <c r="J102" s="1"/>
      <c r="K102" s="1"/>
      <c r="L102" s="1"/>
      <c r="M102" s="1"/>
      <c r="S102" s="2"/>
    </row>
    <row r="103" spans="2:19" ht="14.25" hidden="1" customHeight="1">
      <c r="B103" s="3"/>
      <c r="C103" s="1"/>
      <c r="D103" s="1"/>
      <c r="E103" s="1"/>
      <c r="F103" s="1"/>
      <c r="G103" s="1"/>
      <c r="H103" s="1"/>
      <c r="I103" s="3"/>
      <c r="J103" s="1"/>
      <c r="K103" s="1"/>
      <c r="L103" s="1"/>
      <c r="M103" s="1"/>
      <c r="S103" s="2"/>
    </row>
    <row r="104" spans="2:19" ht="14.25" hidden="1" customHeight="1">
      <c r="B104" s="3"/>
      <c r="C104" s="1"/>
      <c r="D104" s="1"/>
      <c r="E104" s="1"/>
      <c r="F104" s="1"/>
      <c r="G104" s="1"/>
      <c r="H104" s="1"/>
      <c r="I104" s="3"/>
      <c r="J104" s="1"/>
      <c r="K104" s="1"/>
      <c r="L104" s="1"/>
      <c r="M104" s="1"/>
      <c r="S104" s="2"/>
    </row>
    <row r="105" spans="2:19" ht="14.25" hidden="1" customHeight="1">
      <c r="B105" s="3"/>
      <c r="C105" s="1"/>
      <c r="D105" s="1"/>
      <c r="E105" s="1"/>
      <c r="F105" s="1"/>
      <c r="G105" s="1"/>
      <c r="H105" s="1"/>
      <c r="I105" s="3"/>
      <c r="J105" s="1"/>
      <c r="K105" s="1"/>
      <c r="L105" s="1"/>
      <c r="M105" s="1"/>
      <c r="S105" s="2"/>
    </row>
    <row r="106" spans="2:19" ht="14.25" hidden="1" customHeight="1">
      <c r="B106" s="3"/>
      <c r="C106" s="1"/>
      <c r="D106" s="1"/>
      <c r="E106" s="1"/>
      <c r="F106" s="1"/>
      <c r="G106" s="1"/>
      <c r="H106" s="1"/>
      <c r="I106" s="3"/>
      <c r="J106" s="1"/>
      <c r="K106" s="1"/>
      <c r="L106" s="1"/>
      <c r="M106" s="1"/>
      <c r="S106" s="2"/>
    </row>
    <row r="107" spans="2:19" ht="14.25" hidden="1" customHeight="1">
      <c r="B107" s="3"/>
      <c r="C107" s="1"/>
      <c r="D107" s="1"/>
      <c r="E107" s="1"/>
      <c r="F107" s="1"/>
      <c r="G107" s="1"/>
      <c r="H107" s="1"/>
      <c r="I107" s="3"/>
      <c r="J107" s="1"/>
      <c r="K107" s="1"/>
      <c r="L107" s="1"/>
      <c r="M107" s="1"/>
      <c r="S107" s="2"/>
    </row>
    <row r="108" spans="2:19" ht="14.25" hidden="1" customHeight="1">
      <c r="B108" s="3"/>
      <c r="C108" s="1"/>
      <c r="D108" s="1"/>
      <c r="E108" s="1"/>
      <c r="F108" s="1"/>
      <c r="G108" s="1"/>
      <c r="H108" s="1"/>
      <c r="I108" s="3"/>
      <c r="J108" s="1"/>
      <c r="K108" s="1"/>
      <c r="L108" s="1"/>
      <c r="M108" s="1"/>
      <c r="S108" s="2"/>
    </row>
    <row r="109" spans="2:19" ht="14.25" hidden="1" customHeight="1">
      <c r="B109" s="3"/>
      <c r="C109" s="1"/>
      <c r="D109" s="1"/>
      <c r="E109" s="1"/>
      <c r="F109" s="1"/>
      <c r="G109" s="1"/>
      <c r="H109" s="1"/>
      <c r="I109" s="3"/>
      <c r="J109" s="1"/>
      <c r="K109" s="1"/>
      <c r="L109" s="1"/>
      <c r="M109" s="1"/>
      <c r="S109" s="2"/>
    </row>
    <row r="110" spans="2:19" ht="14.25" hidden="1" customHeight="1">
      <c r="B110" s="3"/>
      <c r="C110" s="1"/>
      <c r="D110" s="1"/>
      <c r="E110" s="1"/>
      <c r="F110" s="1"/>
      <c r="G110" s="1"/>
      <c r="H110" s="1"/>
      <c r="I110" s="3"/>
      <c r="J110" s="1"/>
      <c r="K110" s="1"/>
      <c r="L110" s="1"/>
      <c r="M110" s="1"/>
      <c r="S110" s="2"/>
    </row>
    <row r="111" spans="2:19" ht="14.25" hidden="1" customHeight="1">
      <c r="B111" s="3"/>
      <c r="C111" s="1"/>
      <c r="D111" s="1"/>
      <c r="E111" s="1"/>
      <c r="F111" s="1"/>
      <c r="G111" s="1"/>
      <c r="H111" s="1"/>
      <c r="I111" s="3"/>
      <c r="J111" s="1"/>
      <c r="K111" s="1"/>
      <c r="L111" s="1"/>
      <c r="M111" s="1"/>
      <c r="S111" s="2"/>
    </row>
    <row r="112" spans="2:19" ht="14.25" hidden="1" customHeight="1">
      <c r="B112" s="3"/>
      <c r="C112" s="1"/>
      <c r="D112" s="1"/>
      <c r="E112" s="1"/>
      <c r="F112" s="1"/>
      <c r="G112" s="1"/>
      <c r="H112" s="1"/>
      <c r="I112" s="3"/>
      <c r="J112" s="1"/>
      <c r="K112" s="1"/>
      <c r="L112" s="1"/>
      <c r="M112" s="1"/>
      <c r="S112" s="2"/>
    </row>
    <row r="113" spans="2:19" ht="14.25" hidden="1" customHeight="1">
      <c r="B113" s="3"/>
      <c r="C113" s="1"/>
      <c r="D113" s="1"/>
      <c r="E113" s="1"/>
      <c r="F113" s="1"/>
      <c r="G113" s="1"/>
      <c r="H113" s="1"/>
      <c r="I113" s="3"/>
      <c r="J113" s="1"/>
      <c r="K113" s="1"/>
      <c r="L113" s="1"/>
      <c r="M113" s="1"/>
      <c r="S113" s="2"/>
    </row>
    <row r="114" spans="2:19" ht="14.25" hidden="1" customHeight="1">
      <c r="B114" s="3"/>
      <c r="C114" s="1"/>
      <c r="D114" s="1"/>
      <c r="E114" s="1"/>
      <c r="F114" s="1"/>
      <c r="G114" s="1"/>
      <c r="H114" s="1"/>
      <c r="I114" s="3"/>
      <c r="J114" s="1"/>
      <c r="K114" s="1"/>
      <c r="L114" s="1"/>
      <c r="M114" s="1"/>
      <c r="S114" s="2"/>
    </row>
    <row r="115" spans="2:19" ht="14.25" hidden="1" customHeight="1">
      <c r="B115" s="3"/>
      <c r="C115" s="1"/>
      <c r="D115" s="1"/>
      <c r="E115" s="1"/>
      <c r="F115" s="1"/>
      <c r="G115" s="1"/>
      <c r="H115" s="1"/>
      <c r="I115" s="3"/>
      <c r="J115" s="1"/>
      <c r="K115" s="1"/>
      <c r="L115" s="1"/>
      <c r="M115" s="1"/>
      <c r="S115" s="2"/>
    </row>
    <row r="116" spans="2:19" ht="14.25" hidden="1" customHeight="1">
      <c r="B116" s="3"/>
      <c r="C116" s="1"/>
      <c r="D116" s="1"/>
      <c r="E116" s="1"/>
      <c r="F116" s="1"/>
      <c r="G116" s="1"/>
      <c r="H116" s="1"/>
      <c r="I116" s="3"/>
      <c r="J116" s="1"/>
      <c r="K116" s="1"/>
      <c r="L116" s="1"/>
      <c r="M116" s="1"/>
    </row>
    <row r="117" spans="2:19" ht="14.25" hidden="1" customHeight="1">
      <c r="B117" s="3"/>
      <c r="C117" s="1"/>
      <c r="D117" s="1"/>
      <c r="E117" s="1"/>
      <c r="F117" s="1"/>
      <c r="G117" s="1"/>
      <c r="H117" s="1"/>
      <c r="I117" s="3"/>
      <c r="J117" s="1"/>
      <c r="K117" s="1"/>
      <c r="L117" s="1"/>
      <c r="M117" s="1"/>
    </row>
    <row r="118" spans="2:19" ht="14.25" hidden="1" customHeight="1">
      <c r="B118" s="3"/>
      <c r="C118" s="1"/>
      <c r="D118" s="1"/>
      <c r="E118" s="1"/>
      <c r="F118" s="1"/>
      <c r="G118" s="1"/>
      <c r="H118" s="1"/>
      <c r="I118" s="3"/>
      <c r="J118" s="1"/>
      <c r="K118" s="1"/>
      <c r="L118" s="1"/>
      <c r="M118" s="1"/>
    </row>
    <row r="119" spans="2:19" ht="14.25" hidden="1" customHeight="1">
      <c r="B119" s="3"/>
      <c r="C119" s="1"/>
      <c r="D119" s="1"/>
      <c r="E119" s="1"/>
      <c r="F119" s="1"/>
      <c r="G119" s="1"/>
      <c r="H119" s="1"/>
      <c r="I119" s="3"/>
      <c r="J119" s="1"/>
      <c r="K119" s="1"/>
      <c r="L119" s="1"/>
      <c r="M119" s="1"/>
    </row>
    <row r="120" spans="2:19" ht="14.25" hidden="1" customHeight="1">
      <c r="B120" s="3"/>
      <c r="C120" s="1"/>
      <c r="D120" s="1"/>
      <c r="E120" s="1"/>
      <c r="F120" s="1"/>
      <c r="G120" s="1"/>
      <c r="H120" s="1"/>
      <c r="I120" s="3"/>
      <c r="J120" s="1"/>
      <c r="K120" s="1"/>
      <c r="L120" s="1"/>
      <c r="M120" s="1"/>
    </row>
    <row r="121" spans="2:19" ht="14.25" hidden="1" customHeight="1">
      <c r="B121" s="3"/>
      <c r="C121" s="1"/>
      <c r="D121" s="1"/>
      <c r="E121" s="1"/>
      <c r="F121" s="1"/>
      <c r="G121" s="1"/>
      <c r="H121" s="1"/>
      <c r="I121" s="3"/>
      <c r="J121" s="1"/>
      <c r="K121" s="1"/>
      <c r="L121" s="1"/>
      <c r="M121" s="1"/>
    </row>
    <row r="122" spans="2:19" ht="14.25" hidden="1" customHeight="1">
      <c r="B122" s="3"/>
      <c r="C122" s="1"/>
      <c r="D122" s="1"/>
      <c r="E122" s="1"/>
      <c r="F122" s="1"/>
      <c r="G122" s="1"/>
      <c r="H122" s="1"/>
      <c r="I122" s="3"/>
      <c r="J122" s="1"/>
      <c r="K122" s="1"/>
      <c r="L122" s="1"/>
      <c r="M122" s="1"/>
    </row>
    <row r="123" spans="2:19" ht="14.25" hidden="1" customHeight="1">
      <c r="B123" s="3"/>
      <c r="C123" s="1"/>
      <c r="D123" s="1"/>
      <c r="E123" s="1"/>
      <c r="F123" s="1"/>
      <c r="G123" s="1"/>
      <c r="H123" s="1"/>
      <c r="I123" s="3"/>
      <c r="J123" s="1"/>
      <c r="K123" s="1"/>
      <c r="L123" s="1"/>
      <c r="M123" s="1"/>
    </row>
    <row r="124" spans="2:19" ht="14.25" hidden="1" customHeight="1">
      <c r="B124" s="3"/>
      <c r="C124" s="1"/>
      <c r="D124" s="1"/>
      <c r="E124" s="1"/>
      <c r="F124" s="1"/>
      <c r="G124" s="1"/>
      <c r="H124" s="1"/>
      <c r="I124" s="3"/>
      <c r="J124" s="1"/>
      <c r="K124" s="1"/>
      <c r="L124" s="1"/>
      <c r="M124" s="1"/>
    </row>
    <row r="125" spans="2:19" ht="14.25" hidden="1" customHeight="1">
      <c r="B125" s="3"/>
      <c r="C125" s="1"/>
      <c r="D125" s="1"/>
      <c r="E125" s="1"/>
      <c r="F125" s="1"/>
      <c r="G125" s="1"/>
      <c r="H125" s="1"/>
      <c r="I125" s="3"/>
      <c r="J125" s="1"/>
      <c r="K125" s="1"/>
      <c r="L125" s="1"/>
      <c r="M125" s="1"/>
    </row>
    <row r="126" spans="2:19" ht="14.25" hidden="1" customHeight="1">
      <c r="B126" s="3"/>
      <c r="C126" s="1"/>
      <c r="D126" s="1"/>
      <c r="E126" s="1"/>
      <c r="F126" s="1"/>
      <c r="G126" s="1"/>
      <c r="H126" s="1"/>
      <c r="I126" s="3"/>
      <c r="J126" s="1"/>
      <c r="K126" s="1"/>
      <c r="L126" s="1"/>
      <c r="M126" s="1"/>
    </row>
    <row r="127" spans="2:19" ht="14.25" hidden="1" customHeight="1">
      <c r="B127" s="3"/>
      <c r="C127" s="1"/>
      <c r="D127" s="1"/>
      <c r="E127" s="1"/>
      <c r="F127" s="1"/>
      <c r="G127" s="1"/>
      <c r="H127" s="1"/>
      <c r="I127" s="3"/>
      <c r="J127" s="1"/>
      <c r="K127" s="1"/>
      <c r="L127" s="1"/>
      <c r="M127" s="1"/>
    </row>
    <row r="128" spans="2:19" ht="14.25" hidden="1" customHeight="1">
      <c r="B128" s="3"/>
      <c r="C128" s="1"/>
      <c r="D128" s="1"/>
      <c r="E128" s="1"/>
      <c r="F128" s="1"/>
      <c r="G128" s="1"/>
      <c r="H128" s="1"/>
      <c r="I128" s="3"/>
      <c r="J128" s="1"/>
      <c r="K128" s="1"/>
      <c r="L128" s="1"/>
      <c r="M128" s="1"/>
    </row>
    <row r="129" spans="2:13" ht="14.25" hidden="1" customHeight="1">
      <c r="B129" s="3"/>
      <c r="C129" s="1"/>
      <c r="D129" s="1"/>
      <c r="E129" s="1"/>
      <c r="F129" s="1"/>
      <c r="G129" s="1"/>
      <c r="H129" s="1"/>
      <c r="I129" s="3"/>
      <c r="J129" s="1"/>
      <c r="K129" s="1"/>
      <c r="L129" s="1"/>
      <c r="M129" s="1"/>
    </row>
    <row r="130" spans="2:13" ht="14.25" hidden="1" customHeight="1">
      <c r="B130" s="3"/>
      <c r="C130" s="1"/>
      <c r="D130" s="1"/>
      <c r="E130" s="1"/>
      <c r="F130" s="1"/>
      <c r="G130" s="1"/>
      <c r="H130" s="1"/>
      <c r="I130" s="3"/>
      <c r="J130" s="1"/>
      <c r="K130" s="1"/>
      <c r="L130" s="1"/>
      <c r="M130" s="1"/>
    </row>
    <row r="131" spans="2:13" ht="14.25" hidden="1" customHeight="1">
      <c r="B131" s="3"/>
      <c r="C131" s="1"/>
      <c r="D131" s="1"/>
      <c r="E131" s="1"/>
      <c r="F131" s="1"/>
      <c r="G131" s="1"/>
      <c r="H131" s="1"/>
      <c r="I131" s="3"/>
      <c r="J131" s="1"/>
      <c r="K131" s="1"/>
      <c r="L131" s="1"/>
      <c r="M131" s="1"/>
    </row>
    <row r="132" spans="2:13" ht="14.25" hidden="1" customHeight="1">
      <c r="B132" s="3"/>
      <c r="C132" s="1"/>
      <c r="D132" s="1"/>
      <c r="E132" s="1"/>
      <c r="F132" s="1"/>
      <c r="G132" s="1"/>
      <c r="H132" s="1"/>
      <c r="I132" s="3"/>
      <c r="J132" s="1"/>
      <c r="K132" s="1"/>
      <c r="L132" s="1"/>
      <c r="M132" s="1"/>
    </row>
    <row r="133" spans="2:13" ht="14.25" hidden="1" customHeight="1">
      <c r="B133" s="3"/>
      <c r="C133" s="1"/>
      <c r="D133" s="1"/>
      <c r="E133" s="1"/>
      <c r="F133" s="1"/>
      <c r="G133" s="1"/>
      <c r="H133" s="1"/>
      <c r="I133" s="3"/>
      <c r="J133" s="1"/>
      <c r="K133" s="1"/>
      <c r="L133" s="1"/>
      <c r="M133" s="1"/>
    </row>
    <row r="134" spans="2:13" ht="14.25" hidden="1" customHeight="1">
      <c r="B134" s="3"/>
      <c r="C134" s="1"/>
      <c r="D134" s="1"/>
      <c r="E134" s="1"/>
      <c r="F134" s="1"/>
      <c r="G134" s="1"/>
      <c r="H134" s="1"/>
      <c r="I134" s="3"/>
      <c r="J134" s="1"/>
      <c r="K134" s="1"/>
      <c r="L134" s="1"/>
      <c r="M134" s="1"/>
    </row>
    <row r="135" spans="2:13" ht="14.25" hidden="1" customHeight="1">
      <c r="B135" s="3"/>
      <c r="C135" s="1"/>
      <c r="D135" s="1"/>
      <c r="E135" s="1"/>
      <c r="F135" s="1"/>
      <c r="G135" s="1"/>
      <c r="H135" s="1"/>
      <c r="I135" s="3"/>
      <c r="J135" s="1"/>
      <c r="K135" s="1"/>
      <c r="L135" s="1"/>
      <c r="M135" s="1"/>
    </row>
    <row r="136" spans="2:13" ht="14.25" hidden="1" customHeight="1">
      <c r="B136" s="3"/>
      <c r="C136" s="1"/>
      <c r="D136" s="1"/>
      <c r="E136" s="1"/>
      <c r="F136" s="1"/>
      <c r="G136" s="1"/>
      <c r="H136" s="1"/>
      <c r="I136" s="3"/>
      <c r="J136" s="1"/>
      <c r="K136" s="1"/>
      <c r="L136" s="1"/>
      <c r="M136" s="1"/>
    </row>
    <row r="137" spans="2:13" ht="14.25" hidden="1" customHeight="1">
      <c r="B137" s="3"/>
      <c r="C137" s="1"/>
      <c r="D137" s="1"/>
      <c r="E137" s="1"/>
      <c r="F137" s="1"/>
      <c r="G137" s="1"/>
      <c r="H137" s="1"/>
      <c r="I137" s="3"/>
      <c r="J137" s="1"/>
      <c r="K137" s="1"/>
      <c r="L137" s="1"/>
      <c r="M137" s="1"/>
    </row>
    <row r="138" spans="2:13" ht="14.25" hidden="1" customHeight="1">
      <c r="B138" s="3"/>
      <c r="C138" s="1"/>
      <c r="D138" s="1"/>
      <c r="E138" s="1"/>
      <c r="F138" s="1"/>
      <c r="G138" s="1"/>
      <c r="H138" s="1"/>
      <c r="I138" s="3"/>
      <c r="J138" s="1"/>
      <c r="K138" s="1"/>
      <c r="L138" s="1"/>
      <c r="M138" s="1"/>
    </row>
    <row r="139" spans="2:13" ht="14.25" hidden="1" customHeight="1">
      <c r="B139" s="3"/>
      <c r="C139" s="1"/>
      <c r="D139" s="1"/>
      <c r="E139" s="1"/>
      <c r="F139" s="1"/>
      <c r="G139" s="1"/>
      <c r="H139" s="1"/>
      <c r="I139" s="3"/>
      <c r="J139" s="1"/>
      <c r="K139" s="1"/>
      <c r="L139" s="1"/>
      <c r="M139" s="1"/>
    </row>
    <row r="140" spans="2:13" ht="14.25" hidden="1" customHeight="1">
      <c r="B140" s="3"/>
      <c r="C140" s="1"/>
      <c r="D140" s="1"/>
      <c r="E140" s="1"/>
      <c r="F140" s="1"/>
      <c r="G140" s="1"/>
      <c r="H140" s="1"/>
      <c r="I140" s="3"/>
      <c r="J140" s="1"/>
      <c r="K140" s="1"/>
      <c r="L140" s="1"/>
      <c r="M140" s="1"/>
    </row>
    <row r="141" spans="2:13" ht="14.25" hidden="1" customHeight="1">
      <c r="B141" s="3"/>
      <c r="C141" s="1"/>
      <c r="D141" s="1"/>
      <c r="E141" s="1"/>
      <c r="F141" s="1"/>
      <c r="G141" s="1"/>
      <c r="H141" s="1"/>
      <c r="I141" s="3"/>
      <c r="J141" s="1"/>
      <c r="K141" s="1"/>
      <c r="L141" s="1"/>
      <c r="M141" s="1"/>
    </row>
    <row r="142" spans="2:13" ht="14.25" hidden="1" customHeight="1">
      <c r="B142" s="3"/>
      <c r="C142" s="1"/>
      <c r="D142" s="1"/>
      <c r="E142" s="1"/>
      <c r="F142" s="1"/>
      <c r="G142" s="1"/>
      <c r="H142" s="1"/>
      <c r="I142" s="3"/>
      <c r="J142" s="1"/>
      <c r="K142" s="1"/>
      <c r="L142" s="1"/>
      <c r="M142" s="1"/>
    </row>
    <row r="143" spans="2:13" ht="14.25" hidden="1" customHeight="1">
      <c r="B143" s="3"/>
      <c r="C143" s="1"/>
      <c r="D143" s="1"/>
      <c r="E143" s="1"/>
      <c r="F143" s="1"/>
      <c r="G143" s="1"/>
      <c r="H143" s="1"/>
      <c r="I143" s="3"/>
      <c r="J143" s="1"/>
      <c r="K143" s="1"/>
      <c r="L143" s="1"/>
      <c r="M143" s="1"/>
    </row>
    <row r="144" spans="2:13" ht="14.25" hidden="1" customHeight="1">
      <c r="B144" s="3"/>
      <c r="C144" s="1"/>
      <c r="D144" s="1"/>
      <c r="E144" s="1"/>
      <c r="F144" s="1"/>
      <c r="G144" s="1"/>
      <c r="H144" s="1"/>
      <c r="I144" s="3"/>
      <c r="J144" s="1"/>
      <c r="K144" s="1"/>
      <c r="L144" s="1"/>
      <c r="M144" s="1"/>
    </row>
    <row r="145" spans="2:13" ht="14.25" hidden="1" customHeight="1">
      <c r="B145" s="3"/>
      <c r="C145" s="1"/>
      <c r="D145" s="1"/>
      <c r="E145" s="1"/>
      <c r="F145" s="1"/>
      <c r="G145" s="1"/>
      <c r="H145" s="1"/>
      <c r="I145" s="3"/>
      <c r="J145" s="1"/>
      <c r="K145" s="1"/>
      <c r="L145" s="1"/>
      <c r="M145" s="1"/>
    </row>
    <row r="146" spans="2:13" ht="14.25" hidden="1" customHeight="1">
      <c r="B146" s="3"/>
      <c r="C146" s="1"/>
      <c r="D146" s="1"/>
      <c r="E146" s="1"/>
      <c r="F146" s="1"/>
      <c r="G146" s="1"/>
      <c r="H146" s="1"/>
      <c r="I146" s="3"/>
      <c r="J146" s="1"/>
      <c r="K146" s="1"/>
      <c r="L146" s="1"/>
      <c r="M146" s="1"/>
    </row>
    <row r="147" spans="2:13" ht="14.25" hidden="1" customHeight="1">
      <c r="B147" s="3"/>
      <c r="C147" s="1"/>
      <c r="D147" s="1"/>
      <c r="E147" s="1"/>
      <c r="F147" s="1"/>
      <c r="G147" s="1"/>
      <c r="H147" s="1"/>
      <c r="I147" s="3"/>
      <c r="J147" s="1"/>
      <c r="K147" s="1"/>
      <c r="L147" s="1"/>
      <c r="M147" s="1"/>
    </row>
    <row r="148" spans="2:13" ht="14.25" hidden="1" customHeight="1">
      <c r="B148" s="3"/>
      <c r="C148" s="1"/>
      <c r="D148" s="1"/>
      <c r="E148" s="1"/>
      <c r="F148" s="1"/>
      <c r="G148" s="1"/>
      <c r="H148" s="1"/>
      <c r="I148" s="3"/>
      <c r="J148" s="1"/>
      <c r="K148" s="1"/>
      <c r="L148" s="1"/>
      <c r="M148" s="1"/>
    </row>
    <row r="149" spans="2:13" ht="14.25" hidden="1" customHeight="1">
      <c r="B149" s="3"/>
      <c r="C149" s="1"/>
      <c r="D149" s="1"/>
      <c r="E149" s="1"/>
      <c r="F149" s="1"/>
      <c r="G149" s="1"/>
      <c r="H149" s="1"/>
      <c r="I149" s="3"/>
      <c r="J149" s="1"/>
      <c r="K149" s="1"/>
      <c r="L149" s="1"/>
      <c r="M149" s="1"/>
    </row>
    <row r="150" spans="2:13" ht="14.25" hidden="1" customHeight="1">
      <c r="B150" s="3"/>
      <c r="C150" s="1"/>
      <c r="D150" s="1"/>
      <c r="E150" s="1"/>
      <c r="F150" s="1"/>
      <c r="G150" s="1"/>
      <c r="H150" s="1"/>
      <c r="I150" s="3"/>
      <c r="J150" s="1"/>
      <c r="K150" s="1"/>
      <c r="L150" s="1"/>
      <c r="M150" s="1"/>
    </row>
    <row r="151" spans="2:13" ht="14.25" hidden="1" customHeight="1">
      <c r="B151" s="3"/>
      <c r="C151" s="1"/>
      <c r="D151" s="1"/>
      <c r="E151" s="1"/>
      <c r="F151" s="1"/>
      <c r="G151" s="1"/>
      <c r="H151" s="1"/>
      <c r="I151" s="3"/>
      <c r="J151" s="1"/>
      <c r="K151" s="1"/>
      <c r="L151" s="1"/>
      <c r="M151" s="1"/>
    </row>
    <row r="152" spans="2:13" ht="14.25" hidden="1" customHeight="1">
      <c r="B152" s="3"/>
      <c r="C152" s="1"/>
      <c r="D152" s="1"/>
      <c r="E152" s="1"/>
      <c r="F152" s="1"/>
      <c r="G152" s="1"/>
      <c r="H152" s="1"/>
      <c r="I152" s="3"/>
      <c r="J152" s="1"/>
      <c r="K152" s="1"/>
      <c r="L152" s="1"/>
      <c r="M152" s="1"/>
    </row>
    <row r="153" spans="2:13" ht="14.25" hidden="1" customHeight="1">
      <c r="B153" s="3"/>
      <c r="C153" s="1"/>
      <c r="D153" s="1"/>
      <c r="E153" s="1"/>
      <c r="F153" s="1"/>
      <c r="G153" s="1"/>
      <c r="H153" s="1"/>
      <c r="I153" s="3"/>
      <c r="J153" s="1"/>
      <c r="K153" s="1"/>
      <c r="L153" s="1"/>
      <c r="M153" s="1"/>
    </row>
    <row r="154" spans="2:13" ht="14.25" hidden="1" customHeight="1">
      <c r="B154" s="3"/>
      <c r="C154" s="1"/>
      <c r="D154" s="1"/>
      <c r="E154" s="1"/>
      <c r="F154" s="1"/>
      <c r="G154" s="1"/>
      <c r="H154" s="1"/>
      <c r="I154" s="3"/>
      <c r="J154" s="1"/>
      <c r="K154" s="1"/>
      <c r="L154" s="1"/>
      <c r="M154" s="1"/>
    </row>
    <row r="155" spans="2:13" ht="14.25" hidden="1" customHeight="1">
      <c r="B155" s="3"/>
      <c r="C155" s="1"/>
      <c r="D155" s="1"/>
      <c r="E155" s="1"/>
      <c r="F155" s="1"/>
      <c r="G155" s="1"/>
      <c r="H155" s="1"/>
      <c r="I155" s="3"/>
      <c r="J155" s="1"/>
      <c r="K155" s="1"/>
      <c r="L155" s="1"/>
      <c r="M155" s="1"/>
    </row>
    <row r="156" spans="2:13" ht="14.25" hidden="1" customHeight="1">
      <c r="B156" s="3"/>
      <c r="C156" s="1"/>
      <c r="D156" s="1"/>
      <c r="E156" s="1"/>
      <c r="F156" s="1"/>
      <c r="G156" s="1"/>
      <c r="H156" s="1"/>
      <c r="I156" s="3"/>
      <c r="J156" s="1"/>
      <c r="K156" s="1"/>
      <c r="L156" s="1"/>
      <c r="M156" s="1"/>
    </row>
    <row r="157" spans="2:13" ht="14.25" hidden="1" customHeight="1">
      <c r="B157" s="3"/>
      <c r="C157" s="1"/>
      <c r="D157" s="1"/>
      <c r="E157" s="1"/>
      <c r="F157" s="1"/>
      <c r="G157" s="1"/>
      <c r="H157" s="1"/>
      <c r="I157" s="3"/>
      <c r="J157" s="1"/>
      <c r="K157" s="1"/>
      <c r="L157" s="1"/>
      <c r="M157" s="1"/>
    </row>
    <row r="158" spans="2:13" ht="14.25" hidden="1" customHeight="1">
      <c r="B158" s="3"/>
      <c r="C158" s="1"/>
      <c r="D158" s="1"/>
      <c r="E158" s="1"/>
      <c r="F158" s="1"/>
      <c r="G158" s="1"/>
      <c r="H158" s="1"/>
      <c r="I158" s="3"/>
      <c r="J158" s="1"/>
      <c r="K158" s="1"/>
      <c r="L158" s="1"/>
      <c r="M158" s="1"/>
    </row>
    <row r="159" spans="2:13" ht="14.25" hidden="1" customHeight="1">
      <c r="B159" s="3"/>
      <c r="C159" s="1"/>
      <c r="D159" s="1"/>
      <c r="E159" s="1"/>
      <c r="F159" s="1"/>
      <c r="G159" s="1"/>
      <c r="H159" s="1"/>
      <c r="I159" s="3"/>
      <c r="J159" s="1"/>
      <c r="K159" s="1"/>
      <c r="L159" s="1"/>
      <c r="M159" s="1"/>
    </row>
    <row r="160" spans="2:13" ht="14.25" hidden="1" customHeight="1">
      <c r="B160" s="3"/>
      <c r="C160" s="1"/>
      <c r="D160" s="1"/>
      <c r="E160" s="1"/>
      <c r="F160" s="1"/>
      <c r="G160" s="1"/>
      <c r="H160" s="1"/>
      <c r="I160" s="3"/>
      <c r="J160" s="1"/>
      <c r="K160" s="1"/>
      <c r="L160" s="1"/>
      <c r="M160" s="1"/>
    </row>
    <row r="161" spans="2:13" ht="14.25" hidden="1" customHeight="1">
      <c r="B161" s="3"/>
      <c r="C161" s="1"/>
      <c r="D161" s="1"/>
      <c r="E161" s="1"/>
      <c r="F161" s="1"/>
      <c r="G161" s="1"/>
      <c r="H161" s="1"/>
      <c r="I161" s="3"/>
      <c r="J161" s="1"/>
      <c r="K161" s="1"/>
      <c r="L161" s="1"/>
      <c r="M161" s="1"/>
    </row>
    <row r="162" spans="2:13" ht="14.25" hidden="1" customHeight="1">
      <c r="B162" s="3"/>
      <c r="C162" s="1"/>
      <c r="D162" s="1"/>
      <c r="E162" s="1"/>
      <c r="F162" s="1"/>
      <c r="G162" s="1"/>
      <c r="H162" s="1"/>
      <c r="I162" s="3"/>
      <c r="J162" s="1"/>
      <c r="K162" s="1"/>
      <c r="L162" s="1"/>
      <c r="M162" s="1"/>
    </row>
    <row r="163" spans="2:13" ht="14.25" hidden="1" customHeight="1">
      <c r="B163" s="3"/>
      <c r="C163" s="1"/>
      <c r="D163" s="1"/>
      <c r="E163" s="1"/>
      <c r="F163" s="1"/>
      <c r="G163" s="1"/>
      <c r="H163" s="1"/>
      <c r="I163" s="3"/>
      <c r="J163" s="1"/>
      <c r="K163" s="1"/>
      <c r="L163" s="1"/>
      <c r="M163" s="1"/>
    </row>
    <row r="164" spans="2:13" ht="14.25" hidden="1" customHeight="1">
      <c r="B164" s="3"/>
      <c r="C164" s="1"/>
      <c r="D164" s="1"/>
      <c r="E164" s="1"/>
      <c r="F164" s="1"/>
      <c r="G164" s="1"/>
      <c r="H164" s="1"/>
      <c r="I164" s="3"/>
      <c r="J164" s="1"/>
      <c r="K164" s="1"/>
      <c r="L164" s="1"/>
      <c r="M164" s="1"/>
    </row>
    <row r="165" spans="2:13" ht="14.25" hidden="1" customHeight="1">
      <c r="B165" s="3"/>
      <c r="C165" s="1"/>
      <c r="D165" s="1"/>
      <c r="E165" s="1"/>
      <c r="F165" s="1"/>
      <c r="G165" s="1"/>
      <c r="H165" s="1"/>
      <c r="I165" s="3"/>
      <c r="J165" s="1"/>
      <c r="K165" s="1"/>
      <c r="L165" s="1"/>
      <c r="M165" s="1"/>
    </row>
    <row r="166" spans="2:13" ht="14.25" hidden="1" customHeight="1">
      <c r="B166" s="3"/>
      <c r="C166" s="1"/>
      <c r="D166" s="1"/>
      <c r="E166" s="1"/>
      <c r="F166" s="1"/>
      <c r="G166" s="1"/>
      <c r="H166" s="1"/>
      <c r="I166" s="3"/>
      <c r="J166" s="1"/>
      <c r="K166" s="1"/>
      <c r="L166" s="1"/>
      <c r="M166" s="1"/>
    </row>
    <row r="167" spans="2:13" ht="14.25" hidden="1" customHeight="1">
      <c r="B167" s="3"/>
      <c r="C167" s="1"/>
      <c r="D167" s="1"/>
      <c r="E167" s="1"/>
      <c r="F167" s="1"/>
      <c r="G167" s="1"/>
      <c r="H167" s="1"/>
      <c r="I167" s="3"/>
      <c r="J167" s="1"/>
      <c r="K167" s="1"/>
      <c r="L167" s="1"/>
      <c r="M167" s="1"/>
    </row>
    <row r="168" spans="2:13" ht="14.25" hidden="1" customHeight="1">
      <c r="B168" s="3"/>
      <c r="C168" s="1"/>
      <c r="D168" s="1"/>
      <c r="E168" s="1"/>
      <c r="F168" s="1"/>
      <c r="G168" s="1"/>
      <c r="H168" s="1"/>
      <c r="I168" s="3"/>
      <c r="J168" s="1"/>
      <c r="K168" s="1"/>
      <c r="L168" s="1"/>
      <c r="M168" s="1"/>
    </row>
    <row r="169" spans="2:13" ht="14.25" hidden="1" customHeight="1">
      <c r="B169" s="3"/>
      <c r="C169" s="1"/>
      <c r="D169" s="1"/>
      <c r="E169" s="1"/>
      <c r="F169" s="1"/>
      <c r="G169" s="1"/>
      <c r="H169" s="1"/>
      <c r="I169" s="3"/>
      <c r="J169" s="1"/>
      <c r="K169" s="1"/>
      <c r="L169" s="1"/>
      <c r="M169" s="1"/>
    </row>
    <row r="170" spans="2:13" ht="14.25" hidden="1" customHeight="1">
      <c r="B170" s="3"/>
      <c r="C170" s="1"/>
      <c r="D170" s="1"/>
      <c r="E170" s="1"/>
      <c r="F170" s="1"/>
      <c r="G170" s="1"/>
      <c r="H170" s="1"/>
      <c r="I170" s="3"/>
      <c r="J170" s="1"/>
      <c r="K170" s="1"/>
      <c r="L170" s="1"/>
      <c r="M170" s="1"/>
    </row>
    <row r="171" spans="2:13" ht="14.25" hidden="1" customHeight="1">
      <c r="B171" s="3"/>
      <c r="C171" s="1"/>
      <c r="D171" s="1"/>
      <c r="E171" s="1"/>
      <c r="F171" s="1"/>
      <c r="G171" s="1"/>
      <c r="H171" s="1"/>
      <c r="I171" s="3"/>
      <c r="J171" s="1"/>
      <c r="K171" s="1"/>
      <c r="L171" s="1"/>
      <c r="M171" s="1"/>
    </row>
    <row r="172" spans="2:13" ht="14.25" hidden="1" customHeight="1">
      <c r="B172" s="3"/>
      <c r="C172" s="1"/>
      <c r="D172" s="1"/>
      <c r="E172" s="1"/>
      <c r="F172" s="1"/>
      <c r="G172" s="1"/>
      <c r="H172" s="1"/>
      <c r="I172" s="3"/>
      <c r="J172" s="1"/>
      <c r="K172" s="1"/>
      <c r="L172" s="1"/>
      <c r="M172" s="1"/>
    </row>
    <row r="173" spans="2:13" ht="14.25" hidden="1" customHeight="1">
      <c r="B173" s="3"/>
      <c r="C173" s="1"/>
      <c r="D173" s="1"/>
      <c r="E173" s="1"/>
      <c r="F173" s="1"/>
      <c r="G173" s="1"/>
      <c r="H173" s="1"/>
      <c r="I173" s="3"/>
      <c r="J173" s="1"/>
      <c r="K173" s="1"/>
      <c r="L173" s="1"/>
      <c r="M173" s="1"/>
    </row>
    <row r="174" spans="2:13" ht="14.25" hidden="1" customHeight="1">
      <c r="B174" s="3"/>
      <c r="C174" s="1"/>
      <c r="D174" s="1"/>
      <c r="E174" s="1"/>
      <c r="F174" s="1"/>
      <c r="G174" s="1"/>
      <c r="H174" s="1"/>
      <c r="I174" s="3"/>
      <c r="J174" s="1"/>
      <c r="K174" s="1"/>
      <c r="L174" s="1"/>
      <c r="M174" s="1"/>
    </row>
    <row r="175" spans="2:13" ht="14.25" hidden="1" customHeight="1">
      <c r="B175" s="3"/>
      <c r="C175" s="1"/>
      <c r="D175" s="1"/>
      <c r="E175" s="1"/>
      <c r="F175" s="1"/>
      <c r="G175" s="1"/>
      <c r="H175" s="1"/>
      <c r="I175" s="3"/>
      <c r="J175" s="1"/>
      <c r="K175" s="1"/>
      <c r="L175" s="1"/>
      <c r="M175" s="1"/>
    </row>
    <row r="176" spans="2:13" ht="14.25" hidden="1" customHeight="1">
      <c r="B176" s="3"/>
      <c r="C176" s="1"/>
      <c r="D176" s="1"/>
      <c r="E176" s="1"/>
      <c r="F176" s="1"/>
      <c r="G176" s="1"/>
      <c r="H176" s="1"/>
      <c r="I176" s="3"/>
      <c r="J176" s="1"/>
      <c r="K176" s="1"/>
      <c r="L176" s="1"/>
      <c r="M176" s="1"/>
    </row>
    <row r="177" spans="2:13" ht="14.25" hidden="1" customHeight="1">
      <c r="B177" s="3"/>
      <c r="C177" s="1"/>
      <c r="D177" s="1"/>
      <c r="E177" s="1"/>
      <c r="F177" s="1"/>
      <c r="G177" s="1"/>
      <c r="H177" s="1"/>
      <c r="I177" s="3"/>
      <c r="J177" s="1"/>
      <c r="K177" s="1"/>
      <c r="L177" s="1"/>
      <c r="M177" s="1"/>
    </row>
    <row r="178" spans="2:13" ht="14.25" hidden="1" customHeight="1">
      <c r="B178" s="3"/>
      <c r="C178" s="1"/>
      <c r="D178" s="1"/>
      <c r="E178" s="1"/>
      <c r="F178" s="1"/>
      <c r="G178" s="1"/>
      <c r="H178" s="1"/>
      <c r="I178" s="3"/>
      <c r="J178" s="1"/>
      <c r="K178" s="1"/>
      <c r="L178" s="1"/>
      <c r="M178" s="1"/>
    </row>
    <row r="179" spans="2:13" ht="14.25" hidden="1" customHeight="1">
      <c r="B179" s="3"/>
      <c r="C179" s="1"/>
      <c r="D179" s="1"/>
      <c r="E179" s="1"/>
      <c r="F179" s="1"/>
      <c r="G179" s="1"/>
      <c r="H179" s="1"/>
      <c r="I179" s="3"/>
      <c r="J179" s="1"/>
      <c r="K179" s="1"/>
      <c r="L179" s="1"/>
      <c r="M179" s="1"/>
    </row>
    <row r="180" spans="2:13" ht="14.25" hidden="1" customHeight="1">
      <c r="B180" s="3"/>
      <c r="C180" s="1"/>
      <c r="D180" s="1"/>
      <c r="E180" s="1"/>
      <c r="F180" s="1"/>
      <c r="G180" s="1"/>
      <c r="H180" s="1"/>
      <c r="I180" s="3"/>
      <c r="J180" s="1"/>
      <c r="K180" s="1"/>
      <c r="L180" s="1"/>
      <c r="M180" s="1"/>
    </row>
    <row r="181" spans="2:13" ht="14.25" hidden="1" customHeight="1">
      <c r="B181" s="3"/>
      <c r="C181" s="1"/>
      <c r="D181" s="1"/>
      <c r="E181" s="1"/>
      <c r="F181" s="1"/>
      <c r="G181" s="1"/>
      <c r="H181" s="1"/>
      <c r="I181" s="3"/>
      <c r="J181" s="1"/>
      <c r="K181" s="1"/>
      <c r="L181" s="1"/>
      <c r="M181" s="1"/>
    </row>
    <row r="182" spans="2:13" ht="14.25" hidden="1" customHeight="1">
      <c r="B182" s="3"/>
      <c r="C182" s="1"/>
      <c r="D182" s="1"/>
      <c r="E182" s="1"/>
      <c r="F182" s="1"/>
      <c r="G182" s="1"/>
      <c r="H182" s="1"/>
      <c r="I182" s="3"/>
      <c r="J182" s="1"/>
      <c r="K182" s="1"/>
      <c r="L182" s="1"/>
      <c r="M182" s="1"/>
    </row>
    <row r="183" spans="2:13" ht="14.25" hidden="1" customHeight="1">
      <c r="B183" s="3"/>
      <c r="C183" s="1"/>
      <c r="D183" s="1"/>
      <c r="E183" s="1"/>
      <c r="F183" s="1"/>
      <c r="G183" s="1"/>
      <c r="H183" s="1"/>
      <c r="I183" s="3"/>
      <c r="J183" s="1"/>
      <c r="K183" s="1"/>
      <c r="L183" s="1"/>
      <c r="M183" s="1"/>
    </row>
    <row r="184" spans="2:13" ht="14.25" hidden="1" customHeight="1">
      <c r="B184" s="3"/>
      <c r="C184" s="1"/>
      <c r="D184" s="1"/>
      <c r="E184" s="1"/>
      <c r="F184" s="1"/>
      <c r="G184" s="1"/>
      <c r="H184" s="1"/>
      <c r="I184" s="3"/>
      <c r="J184" s="1"/>
      <c r="K184" s="1"/>
      <c r="L184" s="1"/>
      <c r="M184" s="1"/>
    </row>
    <row r="185" spans="2:13" ht="14.25" hidden="1" customHeight="1">
      <c r="B185" s="3"/>
      <c r="C185" s="1"/>
      <c r="D185" s="1"/>
      <c r="E185" s="1"/>
      <c r="F185" s="1"/>
      <c r="G185" s="1"/>
      <c r="H185" s="1"/>
      <c r="I185" s="3"/>
      <c r="J185" s="1"/>
      <c r="K185" s="1"/>
      <c r="L185" s="1"/>
      <c r="M185" s="1"/>
    </row>
    <row r="186" spans="2:13" ht="14.25" hidden="1" customHeight="1">
      <c r="B186" s="3"/>
      <c r="C186" s="1"/>
      <c r="D186" s="1"/>
      <c r="E186" s="1"/>
      <c r="F186" s="1"/>
      <c r="G186" s="1"/>
      <c r="H186" s="1"/>
      <c r="I186" s="3"/>
      <c r="J186" s="1"/>
      <c r="K186" s="1"/>
      <c r="L186" s="1"/>
      <c r="M186" s="1"/>
    </row>
    <row r="187" spans="2:13" ht="14.25" hidden="1" customHeight="1">
      <c r="B187" s="3"/>
      <c r="C187" s="1"/>
      <c r="D187" s="1"/>
      <c r="E187" s="1"/>
      <c r="F187" s="1"/>
      <c r="G187" s="1"/>
      <c r="H187" s="1"/>
      <c r="I187" s="3"/>
      <c r="J187" s="1"/>
      <c r="K187" s="1"/>
      <c r="L187" s="1"/>
      <c r="M187" s="1"/>
    </row>
    <row r="188" spans="2:13" ht="14.25" hidden="1" customHeight="1">
      <c r="B188" s="3"/>
      <c r="C188" s="1"/>
      <c r="D188" s="1"/>
      <c r="E188" s="1"/>
      <c r="F188" s="1"/>
      <c r="G188" s="1"/>
      <c r="H188" s="1"/>
      <c r="I188" s="3"/>
      <c r="J188" s="1"/>
      <c r="K188" s="1"/>
      <c r="L188" s="1"/>
      <c r="M188" s="1"/>
    </row>
    <row r="189" spans="2:13" ht="14.25" hidden="1" customHeight="1">
      <c r="B189" s="3"/>
      <c r="C189" s="1"/>
      <c r="D189" s="1"/>
      <c r="E189" s="1"/>
      <c r="F189" s="1"/>
      <c r="G189" s="1"/>
      <c r="H189" s="1"/>
      <c r="I189" s="3"/>
      <c r="J189" s="1"/>
      <c r="K189" s="1"/>
      <c r="L189" s="1"/>
      <c r="M189" s="1"/>
    </row>
    <row r="190" spans="2:13" ht="14.25" hidden="1" customHeight="1">
      <c r="B190" s="3"/>
      <c r="C190" s="1"/>
      <c r="D190" s="1"/>
      <c r="E190" s="1"/>
      <c r="F190" s="1"/>
      <c r="G190" s="1"/>
      <c r="H190" s="1"/>
      <c r="I190" s="3"/>
      <c r="J190" s="1"/>
      <c r="K190" s="1"/>
      <c r="L190" s="1"/>
      <c r="M190" s="1"/>
    </row>
    <row r="191" spans="2:13" ht="14.25" hidden="1" customHeight="1">
      <c r="B191" s="3"/>
      <c r="C191" s="1"/>
      <c r="D191" s="1"/>
      <c r="E191" s="1"/>
      <c r="F191" s="1"/>
      <c r="G191" s="1"/>
      <c r="H191" s="1"/>
      <c r="I191" s="3"/>
      <c r="J191" s="1"/>
      <c r="K191" s="1"/>
      <c r="L191" s="1"/>
      <c r="M191" s="1"/>
    </row>
    <row r="192" spans="2:13" ht="14.25" hidden="1" customHeight="1">
      <c r="B192" s="3"/>
      <c r="C192" s="1"/>
      <c r="D192" s="1"/>
      <c r="E192" s="1"/>
      <c r="F192" s="1"/>
      <c r="G192" s="1"/>
      <c r="H192" s="1"/>
      <c r="I192" s="3"/>
      <c r="J192" s="1"/>
      <c r="K192" s="1"/>
      <c r="L192" s="1"/>
      <c r="M192" s="1"/>
    </row>
    <row r="193" spans="2:13" ht="14.25" hidden="1" customHeight="1">
      <c r="B193" s="3"/>
      <c r="C193" s="1"/>
      <c r="D193" s="1"/>
      <c r="E193" s="1"/>
      <c r="F193" s="1"/>
      <c r="G193" s="1"/>
      <c r="H193" s="1"/>
      <c r="I193" s="3"/>
      <c r="J193" s="1"/>
      <c r="K193" s="1"/>
      <c r="L193" s="1"/>
      <c r="M193" s="1"/>
    </row>
    <row r="194" spans="2:13" ht="14.25" hidden="1" customHeight="1">
      <c r="B194" s="3"/>
      <c r="C194" s="1"/>
      <c r="D194" s="1"/>
      <c r="E194" s="1"/>
      <c r="F194" s="1"/>
      <c r="G194" s="1"/>
      <c r="H194" s="1"/>
      <c r="I194" s="3"/>
      <c r="J194" s="1"/>
      <c r="K194" s="1"/>
      <c r="L194" s="1"/>
      <c r="M194" s="1"/>
    </row>
    <row r="195" spans="2:13" ht="14.25" hidden="1" customHeight="1">
      <c r="B195" s="3"/>
      <c r="C195" s="1"/>
      <c r="D195" s="1"/>
      <c r="E195" s="1"/>
      <c r="F195" s="1"/>
      <c r="G195" s="1"/>
      <c r="H195" s="1"/>
      <c r="I195" s="3"/>
      <c r="J195" s="1"/>
      <c r="K195" s="1"/>
      <c r="L195" s="1"/>
      <c r="M195" s="1"/>
    </row>
    <row r="196" spans="2:13" ht="14.25" hidden="1" customHeight="1">
      <c r="B196" s="3"/>
      <c r="C196" s="1"/>
      <c r="D196" s="1"/>
      <c r="E196" s="1"/>
      <c r="F196" s="1"/>
      <c r="G196" s="1"/>
      <c r="H196" s="1"/>
      <c r="I196" s="3"/>
      <c r="J196" s="1"/>
      <c r="K196" s="1"/>
      <c r="L196" s="1"/>
      <c r="M196" s="1"/>
    </row>
    <row r="197" spans="2:13" ht="14.25" hidden="1" customHeight="1">
      <c r="B197" s="3"/>
      <c r="C197" s="1"/>
      <c r="D197" s="1"/>
      <c r="E197" s="1"/>
      <c r="F197" s="1"/>
      <c r="G197" s="1"/>
      <c r="H197" s="1"/>
      <c r="I197" s="3"/>
      <c r="J197" s="1"/>
      <c r="K197" s="1"/>
      <c r="L197" s="1"/>
      <c r="M197" s="1"/>
    </row>
    <row r="198" spans="2:13" ht="14.25" hidden="1" customHeight="1">
      <c r="B198" s="3"/>
      <c r="C198" s="1"/>
      <c r="D198" s="1"/>
      <c r="E198" s="1"/>
      <c r="F198" s="1"/>
      <c r="G198" s="1"/>
      <c r="H198" s="1"/>
      <c r="I198" s="3"/>
      <c r="J198" s="1"/>
      <c r="K198" s="1"/>
      <c r="L198" s="1"/>
      <c r="M198" s="1"/>
    </row>
    <row r="199" spans="2:13" ht="14.25" hidden="1" customHeight="1">
      <c r="B199" s="3"/>
      <c r="C199" s="1"/>
      <c r="D199" s="1"/>
      <c r="E199" s="1"/>
      <c r="F199" s="1"/>
      <c r="G199" s="1"/>
      <c r="H199" s="1"/>
      <c r="I199" s="3"/>
      <c r="J199" s="1"/>
      <c r="K199" s="1"/>
      <c r="L199" s="1"/>
      <c r="M199" s="1"/>
    </row>
    <row r="200" spans="2:13" ht="14.25" hidden="1" customHeight="1">
      <c r="B200" s="3"/>
      <c r="C200" s="1"/>
      <c r="D200" s="1"/>
      <c r="E200" s="1"/>
      <c r="F200" s="1"/>
      <c r="G200" s="1"/>
      <c r="H200" s="1"/>
      <c r="I200" s="3"/>
      <c r="J200" s="1"/>
      <c r="K200" s="1"/>
      <c r="L200" s="1"/>
      <c r="M200" s="1"/>
    </row>
    <row r="201" spans="2:13" ht="14.25" hidden="1" customHeight="1">
      <c r="B201" s="3"/>
      <c r="C201" s="1"/>
      <c r="D201" s="1"/>
      <c r="E201" s="1"/>
      <c r="F201" s="1"/>
      <c r="G201" s="1"/>
      <c r="H201" s="1"/>
      <c r="I201" s="3"/>
      <c r="J201" s="1"/>
      <c r="K201" s="1"/>
      <c r="L201" s="1"/>
      <c r="M201" s="1"/>
    </row>
    <row r="202" spans="2:13" ht="14.25" hidden="1" customHeight="1">
      <c r="B202" s="3"/>
      <c r="C202" s="1"/>
      <c r="D202" s="1"/>
      <c r="E202" s="1"/>
      <c r="F202" s="1"/>
      <c r="G202" s="1"/>
      <c r="H202" s="1"/>
      <c r="I202" s="3"/>
      <c r="J202" s="1"/>
      <c r="K202" s="1"/>
      <c r="L202" s="1"/>
      <c r="M202" s="1"/>
    </row>
    <row r="203" spans="2:13" ht="14.25" hidden="1" customHeight="1">
      <c r="B203" s="3"/>
      <c r="C203" s="1"/>
      <c r="D203" s="1"/>
      <c r="E203" s="1"/>
      <c r="F203" s="1"/>
      <c r="G203" s="1"/>
      <c r="H203" s="1"/>
      <c r="I203" s="3"/>
      <c r="J203" s="1"/>
      <c r="K203" s="1"/>
      <c r="L203" s="1"/>
      <c r="M203" s="1"/>
    </row>
    <row r="204" spans="2:13" ht="14.25" hidden="1" customHeight="1">
      <c r="B204" s="3"/>
      <c r="C204" s="1"/>
      <c r="D204" s="1"/>
      <c r="E204" s="1"/>
      <c r="F204" s="1"/>
      <c r="G204" s="1"/>
      <c r="H204" s="1"/>
      <c r="I204" s="3"/>
      <c r="J204" s="1"/>
      <c r="K204" s="1"/>
      <c r="L204" s="1"/>
      <c r="M204" s="1"/>
    </row>
    <row r="205" spans="2:13" ht="14.25" hidden="1" customHeight="1">
      <c r="B205" s="3"/>
      <c r="C205" s="1"/>
      <c r="D205" s="1"/>
      <c r="E205" s="1"/>
      <c r="F205" s="1"/>
      <c r="G205" s="1"/>
      <c r="H205" s="1"/>
      <c r="I205" s="3"/>
      <c r="J205" s="1"/>
      <c r="K205" s="1"/>
      <c r="L205" s="1"/>
      <c r="M205" s="1"/>
    </row>
    <row r="206" spans="2:13" ht="14.25" hidden="1" customHeight="1">
      <c r="B206" s="3"/>
      <c r="C206" s="1"/>
      <c r="D206" s="1"/>
      <c r="E206" s="1"/>
      <c r="F206" s="1"/>
      <c r="G206" s="1"/>
      <c r="H206" s="1"/>
      <c r="I206" s="3"/>
      <c r="J206" s="1"/>
      <c r="K206" s="1"/>
      <c r="L206" s="1"/>
      <c r="M206" s="1"/>
    </row>
    <row r="207" spans="2:13" ht="14.25" hidden="1" customHeight="1">
      <c r="B207" s="3"/>
      <c r="C207" s="1"/>
      <c r="D207" s="1"/>
      <c r="E207" s="1"/>
      <c r="F207" s="1"/>
      <c r="G207" s="1"/>
      <c r="H207" s="1"/>
      <c r="I207" s="3"/>
      <c r="J207" s="1"/>
      <c r="K207" s="1"/>
      <c r="L207" s="1"/>
      <c r="M207" s="1"/>
    </row>
    <row r="208" spans="2:13" ht="14.25" hidden="1" customHeight="1">
      <c r="B208" s="3"/>
      <c r="C208" s="1"/>
      <c r="D208" s="1"/>
      <c r="E208" s="1"/>
      <c r="F208" s="1"/>
      <c r="G208" s="1"/>
      <c r="H208" s="1"/>
      <c r="I208" s="3"/>
      <c r="J208" s="1"/>
      <c r="K208" s="1"/>
      <c r="L208" s="1"/>
      <c r="M208" s="1"/>
    </row>
    <row r="209" spans="2:13" ht="14.25" hidden="1" customHeight="1">
      <c r="B209" s="3"/>
      <c r="C209" s="1"/>
      <c r="D209" s="1"/>
      <c r="E209" s="1"/>
      <c r="F209" s="1"/>
      <c r="G209" s="1"/>
      <c r="H209" s="1"/>
      <c r="I209" s="3"/>
      <c r="J209" s="1"/>
      <c r="K209" s="1"/>
      <c r="L209" s="1"/>
      <c r="M209" s="1"/>
    </row>
    <row r="210" spans="2:13" ht="14.25" hidden="1" customHeight="1">
      <c r="B210" s="3"/>
      <c r="C210" s="1"/>
      <c r="D210" s="1"/>
      <c r="E210" s="1"/>
      <c r="F210" s="1"/>
      <c r="G210" s="1"/>
      <c r="H210" s="1"/>
      <c r="I210" s="3"/>
      <c r="J210" s="1"/>
      <c r="K210" s="1"/>
      <c r="L210" s="1"/>
      <c r="M210" s="1"/>
    </row>
    <row r="211" spans="2:13" ht="14.25" hidden="1" customHeight="1">
      <c r="B211" s="3"/>
      <c r="C211" s="1"/>
      <c r="D211" s="1"/>
      <c r="E211" s="1"/>
      <c r="F211" s="1"/>
      <c r="G211" s="1"/>
      <c r="H211" s="1"/>
      <c r="I211" s="3"/>
      <c r="J211" s="1"/>
      <c r="K211" s="1"/>
      <c r="L211" s="1"/>
      <c r="M211" s="1"/>
    </row>
    <row r="212" spans="2:13" ht="14.25" hidden="1" customHeight="1">
      <c r="B212" s="3"/>
      <c r="C212" s="1"/>
      <c r="D212" s="1"/>
      <c r="E212" s="1"/>
      <c r="F212" s="1"/>
      <c r="G212" s="1"/>
      <c r="H212" s="1"/>
      <c r="I212" s="3"/>
      <c r="J212" s="1"/>
      <c r="K212" s="1"/>
      <c r="L212" s="1"/>
      <c r="M212" s="1"/>
    </row>
    <row r="213" spans="2:13" ht="14.25" hidden="1" customHeight="1">
      <c r="B213" s="3"/>
      <c r="C213" s="1"/>
      <c r="D213" s="1"/>
      <c r="E213" s="1"/>
      <c r="F213" s="1"/>
      <c r="G213" s="1"/>
      <c r="H213" s="1"/>
      <c r="I213" s="3"/>
      <c r="J213" s="1"/>
      <c r="K213" s="1"/>
      <c r="L213" s="1"/>
      <c r="M213" s="1"/>
    </row>
    <row r="214" spans="2:13" ht="14.25" hidden="1" customHeight="1">
      <c r="B214" s="3"/>
      <c r="C214" s="1"/>
      <c r="D214" s="1"/>
      <c r="E214" s="1"/>
      <c r="F214" s="1"/>
      <c r="G214" s="1"/>
      <c r="H214" s="1"/>
      <c r="I214" s="3"/>
      <c r="J214" s="1"/>
      <c r="K214" s="1"/>
      <c r="L214" s="1"/>
      <c r="M214" s="1"/>
    </row>
    <row r="215" spans="2:13" ht="14.25" hidden="1" customHeight="1">
      <c r="B215" s="3"/>
      <c r="C215" s="1"/>
      <c r="D215" s="1"/>
      <c r="E215" s="1"/>
      <c r="F215" s="1"/>
      <c r="G215" s="1"/>
      <c r="H215" s="1"/>
      <c r="I215" s="3"/>
      <c r="J215" s="1"/>
      <c r="K215" s="1"/>
      <c r="L215" s="1"/>
      <c r="M215" s="1"/>
    </row>
    <row r="216" spans="2:13" ht="14.25" hidden="1" customHeight="1">
      <c r="B216" s="3"/>
      <c r="C216" s="1"/>
      <c r="D216" s="1"/>
      <c r="E216" s="1"/>
      <c r="F216" s="1"/>
      <c r="G216" s="1"/>
      <c r="H216" s="1"/>
      <c r="I216" s="3"/>
      <c r="J216" s="1"/>
      <c r="K216" s="1"/>
      <c r="L216" s="1"/>
      <c r="M216" s="1"/>
    </row>
    <row r="217" spans="2:13" ht="14.25" hidden="1" customHeight="1">
      <c r="B217" s="3"/>
      <c r="C217" s="1"/>
      <c r="D217" s="1"/>
      <c r="E217" s="1"/>
      <c r="F217" s="1"/>
      <c r="G217" s="1"/>
      <c r="H217" s="1"/>
      <c r="I217" s="3"/>
      <c r="J217" s="1"/>
      <c r="K217" s="1"/>
      <c r="L217" s="1"/>
      <c r="M217" s="1"/>
    </row>
    <row r="218" spans="2:13" ht="14.25" hidden="1" customHeight="1">
      <c r="B218" s="3"/>
      <c r="C218" s="1"/>
      <c r="D218" s="1"/>
      <c r="E218" s="1"/>
      <c r="F218" s="1"/>
      <c r="G218" s="1"/>
      <c r="H218" s="1"/>
      <c r="I218" s="3"/>
      <c r="J218" s="1"/>
      <c r="K218" s="1"/>
      <c r="L218" s="1"/>
      <c r="M218" s="1"/>
    </row>
    <row r="219" spans="2:13" ht="14.25" hidden="1" customHeight="1">
      <c r="B219" s="3"/>
      <c r="C219" s="1"/>
      <c r="D219" s="1"/>
      <c r="E219" s="1"/>
      <c r="F219" s="1"/>
      <c r="G219" s="1"/>
      <c r="H219" s="1"/>
      <c r="I219" s="3"/>
      <c r="J219" s="1"/>
      <c r="K219" s="1"/>
      <c r="L219" s="1"/>
      <c r="M219" s="1"/>
    </row>
    <row r="220" spans="2:13" ht="14.25" hidden="1" customHeight="1">
      <c r="B220" s="3"/>
      <c r="C220" s="1"/>
      <c r="D220" s="1"/>
      <c r="E220" s="1"/>
      <c r="F220" s="1"/>
      <c r="G220" s="1"/>
      <c r="H220" s="1"/>
      <c r="I220" s="3"/>
      <c r="J220" s="1"/>
      <c r="K220" s="1"/>
      <c r="L220" s="1"/>
      <c r="M220" s="1"/>
    </row>
    <row r="221" spans="2:13" ht="14.25" hidden="1" customHeight="1">
      <c r="B221" s="3"/>
      <c r="C221" s="1"/>
      <c r="D221" s="1"/>
      <c r="E221" s="1"/>
      <c r="F221" s="1"/>
      <c r="G221" s="1"/>
      <c r="H221" s="1"/>
      <c r="I221" s="3"/>
      <c r="J221" s="1"/>
      <c r="K221" s="1"/>
      <c r="L221" s="1"/>
      <c r="M221" s="1"/>
    </row>
    <row r="222" spans="2:13" ht="14.25" hidden="1" customHeight="1">
      <c r="B222" s="3"/>
      <c r="C222" s="1"/>
      <c r="D222" s="1"/>
      <c r="E222" s="1"/>
      <c r="F222" s="1"/>
      <c r="G222" s="1"/>
      <c r="H222" s="1"/>
      <c r="I222" s="3"/>
      <c r="J222" s="1"/>
      <c r="K222" s="1"/>
      <c r="L222" s="1"/>
      <c r="M222" s="1"/>
    </row>
    <row r="223" spans="2:13" ht="14.25" hidden="1" customHeight="1">
      <c r="B223" s="3"/>
      <c r="C223" s="1"/>
      <c r="D223" s="1"/>
      <c r="E223" s="1"/>
      <c r="F223" s="1"/>
      <c r="G223" s="1"/>
      <c r="H223" s="1"/>
      <c r="I223" s="3"/>
      <c r="J223" s="1"/>
      <c r="K223" s="1"/>
      <c r="L223" s="1"/>
      <c r="M223" s="1"/>
    </row>
    <row r="224" spans="2:13" ht="14.25" hidden="1" customHeight="1">
      <c r="B224" s="3"/>
      <c r="C224" s="1"/>
      <c r="D224" s="1"/>
      <c r="E224" s="1"/>
      <c r="F224" s="1"/>
      <c r="G224" s="1"/>
      <c r="H224" s="1"/>
      <c r="I224" s="3"/>
      <c r="J224" s="1"/>
      <c r="K224" s="1"/>
      <c r="L224" s="1"/>
      <c r="M224" s="1"/>
    </row>
    <row r="225" spans="2:13" ht="14.25" hidden="1" customHeight="1">
      <c r="B225" s="3"/>
      <c r="C225" s="1"/>
      <c r="D225" s="1"/>
      <c r="E225" s="1"/>
      <c r="F225" s="1"/>
      <c r="G225" s="1"/>
      <c r="H225" s="1"/>
      <c r="I225" s="3"/>
      <c r="J225" s="1"/>
      <c r="K225" s="1"/>
      <c r="L225" s="1"/>
      <c r="M225" s="1"/>
    </row>
    <row r="226" spans="2:13" ht="14.25" hidden="1" customHeight="1">
      <c r="B226" s="3"/>
      <c r="C226" s="1"/>
      <c r="D226" s="1"/>
      <c r="E226" s="1"/>
      <c r="F226" s="1"/>
      <c r="G226" s="1"/>
      <c r="H226" s="1"/>
      <c r="I226" s="3"/>
      <c r="J226" s="1"/>
      <c r="K226" s="1"/>
      <c r="L226" s="1"/>
      <c r="M226" s="1"/>
    </row>
    <row r="227" spans="2:13" ht="14.25" hidden="1" customHeight="1">
      <c r="B227" s="3"/>
      <c r="C227" s="1"/>
      <c r="D227" s="1"/>
      <c r="E227" s="1"/>
      <c r="F227" s="1"/>
      <c r="G227" s="1"/>
      <c r="H227" s="1"/>
      <c r="I227" s="3"/>
      <c r="J227" s="1"/>
      <c r="K227" s="1"/>
      <c r="L227" s="1"/>
      <c r="M227" s="1"/>
    </row>
    <row r="228" spans="2:13" ht="14.25" hidden="1" customHeight="1">
      <c r="B228" s="3"/>
      <c r="C228" s="1"/>
      <c r="D228" s="1"/>
      <c r="E228" s="1"/>
      <c r="F228" s="1"/>
      <c r="G228" s="1"/>
      <c r="H228" s="1"/>
      <c r="I228" s="3"/>
      <c r="J228" s="1"/>
      <c r="K228" s="1"/>
      <c r="L228" s="1"/>
      <c r="M228" s="1"/>
    </row>
    <row r="229" spans="2:13" ht="14.25" hidden="1" customHeight="1">
      <c r="B229" s="3"/>
      <c r="C229" s="1"/>
      <c r="D229" s="1"/>
      <c r="E229" s="1"/>
      <c r="F229" s="1"/>
      <c r="G229" s="1"/>
      <c r="H229" s="1"/>
      <c r="I229" s="3"/>
      <c r="J229" s="1"/>
      <c r="K229" s="1"/>
      <c r="L229" s="1"/>
      <c r="M229" s="1"/>
    </row>
    <row r="230" spans="2:13" ht="14.25" hidden="1" customHeight="1">
      <c r="B230" s="3"/>
      <c r="C230" s="1"/>
      <c r="D230" s="1"/>
      <c r="E230" s="1"/>
      <c r="F230" s="1"/>
      <c r="G230" s="1"/>
      <c r="H230" s="1"/>
      <c r="I230" s="3"/>
      <c r="J230" s="1"/>
      <c r="K230" s="1"/>
      <c r="L230" s="1"/>
      <c r="M230" s="1"/>
    </row>
    <row r="231" spans="2:13" ht="14.25" hidden="1" customHeight="1">
      <c r="B231" s="3"/>
      <c r="C231" s="1"/>
      <c r="D231" s="1"/>
      <c r="E231" s="1"/>
      <c r="F231" s="1"/>
      <c r="G231" s="1"/>
      <c r="H231" s="1"/>
      <c r="I231" s="3"/>
      <c r="J231" s="1"/>
      <c r="K231" s="1"/>
      <c r="L231" s="1"/>
      <c r="M231" s="1"/>
    </row>
    <row r="232" spans="2:13" ht="14.25" hidden="1" customHeight="1">
      <c r="B232" s="3"/>
      <c r="C232" s="1"/>
      <c r="D232" s="1"/>
      <c r="E232" s="1"/>
      <c r="F232" s="1"/>
      <c r="G232" s="1"/>
      <c r="H232" s="1"/>
      <c r="I232" s="3"/>
      <c r="J232" s="1"/>
      <c r="K232" s="1"/>
      <c r="L232" s="1"/>
      <c r="M232" s="1"/>
    </row>
    <row r="233" spans="2:13" ht="14.25" hidden="1" customHeight="1">
      <c r="B233" s="3"/>
      <c r="C233" s="1"/>
      <c r="D233" s="1"/>
      <c r="E233" s="1"/>
      <c r="F233" s="1"/>
      <c r="G233" s="1"/>
      <c r="H233" s="1"/>
      <c r="I233" s="3"/>
      <c r="J233" s="1"/>
      <c r="K233" s="1"/>
      <c r="L233" s="1"/>
      <c r="M233" s="1"/>
    </row>
    <row r="234" spans="2:13" ht="14.25" hidden="1" customHeight="1">
      <c r="B234" s="3"/>
      <c r="C234" s="1"/>
      <c r="D234" s="1"/>
      <c r="E234" s="1"/>
      <c r="F234" s="1"/>
      <c r="G234" s="1"/>
      <c r="H234" s="1"/>
      <c r="I234" s="3"/>
      <c r="J234" s="1"/>
      <c r="K234" s="1"/>
      <c r="L234" s="1"/>
      <c r="M234" s="1"/>
    </row>
    <row r="235" spans="2:13" ht="14.25" hidden="1" customHeight="1">
      <c r="B235" s="3"/>
      <c r="C235" s="1"/>
      <c r="D235" s="1"/>
      <c r="E235" s="1"/>
      <c r="F235" s="1"/>
      <c r="G235" s="1"/>
      <c r="H235" s="1"/>
      <c r="I235" s="3"/>
      <c r="J235" s="1"/>
      <c r="K235" s="1"/>
      <c r="L235" s="1"/>
      <c r="M235" s="1"/>
    </row>
    <row r="236" spans="2:13" ht="14.25" hidden="1" customHeight="1">
      <c r="B236" s="3"/>
      <c r="C236" s="1"/>
      <c r="D236" s="1"/>
      <c r="E236" s="1"/>
      <c r="F236" s="1"/>
      <c r="G236" s="1"/>
      <c r="H236" s="1"/>
      <c r="I236" s="3"/>
      <c r="J236" s="1"/>
      <c r="K236" s="1"/>
      <c r="L236" s="1"/>
      <c r="M236" s="1"/>
    </row>
    <row r="237" spans="2:13" ht="14.25" hidden="1" customHeight="1">
      <c r="B237" s="3"/>
      <c r="C237" s="1"/>
      <c r="D237" s="1"/>
      <c r="E237" s="1"/>
      <c r="F237" s="1"/>
      <c r="G237" s="1"/>
      <c r="H237" s="1"/>
      <c r="I237" s="3"/>
      <c r="J237" s="1"/>
      <c r="K237" s="1"/>
      <c r="L237" s="1"/>
      <c r="M237" s="1"/>
    </row>
    <row r="238" spans="2:13" ht="14.25" hidden="1" customHeight="1">
      <c r="B238" s="3"/>
      <c r="C238" s="1"/>
      <c r="D238" s="1"/>
      <c r="E238" s="1"/>
      <c r="F238" s="1"/>
      <c r="G238" s="1"/>
      <c r="H238" s="1"/>
      <c r="I238" s="3"/>
      <c r="J238" s="1"/>
      <c r="K238" s="1"/>
      <c r="L238" s="1"/>
      <c r="M238" s="1"/>
    </row>
    <row r="239" spans="2:13" ht="14.25" hidden="1" customHeight="1">
      <c r="B239" s="3"/>
      <c r="C239" s="1"/>
      <c r="D239" s="1"/>
      <c r="E239" s="1"/>
      <c r="F239" s="1"/>
      <c r="G239" s="1"/>
      <c r="H239" s="1"/>
      <c r="I239" s="3"/>
      <c r="J239" s="1"/>
      <c r="K239" s="1"/>
      <c r="L239" s="1"/>
      <c r="M239" s="1"/>
    </row>
    <row r="240" spans="2:13" ht="14.25" hidden="1" customHeight="1">
      <c r="B240" s="3"/>
      <c r="C240" s="1"/>
      <c r="D240" s="1"/>
      <c r="E240" s="1"/>
      <c r="F240" s="1"/>
      <c r="G240" s="1"/>
      <c r="H240" s="1"/>
      <c r="I240" s="3"/>
      <c r="J240" s="1"/>
      <c r="K240" s="1"/>
      <c r="L240" s="1"/>
      <c r="M240" s="1"/>
    </row>
    <row r="241" spans="2:13" ht="14.25" hidden="1" customHeight="1">
      <c r="B241" s="3"/>
      <c r="C241" s="1"/>
      <c r="D241" s="1"/>
      <c r="E241" s="1"/>
      <c r="F241" s="1"/>
      <c r="G241" s="1"/>
      <c r="H241" s="1"/>
      <c r="I241" s="3"/>
      <c r="J241" s="1"/>
      <c r="K241" s="1"/>
      <c r="L241" s="1"/>
      <c r="M241" s="1"/>
    </row>
    <row r="242" spans="2:13" ht="14.25" hidden="1" customHeight="1">
      <c r="B242" s="3"/>
      <c r="C242" s="1"/>
      <c r="D242" s="1"/>
      <c r="E242" s="1"/>
      <c r="F242" s="1"/>
      <c r="G242" s="1"/>
      <c r="H242" s="1"/>
      <c r="I242" s="3"/>
      <c r="J242" s="1"/>
      <c r="K242" s="1"/>
      <c r="L242" s="1"/>
      <c r="M242" s="1"/>
    </row>
    <row r="243" spans="2:13" ht="14.25" hidden="1" customHeight="1">
      <c r="B243" s="3"/>
      <c r="C243" s="1"/>
      <c r="D243" s="1"/>
      <c r="E243" s="1"/>
      <c r="F243" s="1"/>
      <c r="G243" s="1"/>
      <c r="H243" s="1"/>
      <c r="I243" s="3"/>
      <c r="J243" s="1"/>
      <c r="K243" s="1"/>
      <c r="L243" s="1"/>
      <c r="M243" s="1"/>
    </row>
    <row r="244" spans="2:13" ht="14.25" hidden="1" customHeight="1">
      <c r="B244" s="3"/>
      <c r="C244" s="1"/>
      <c r="D244" s="1"/>
      <c r="E244" s="1"/>
      <c r="F244" s="1"/>
      <c r="G244" s="1"/>
      <c r="H244" s="1"/>
      <c r="I244" s="3"/>
      <c r="J244" s="1"/>
      <c r="K244" s="1"/>
      <c r="L244" s="1"/>
      <c r="M244" s="1"/>
    </row>
    <row r="245" spans="2:13" ht="14.25" hidden="1" customHeight="1">
      <c r="B245" s="3"/>
      <c r="C245" s="1"/>
      <c r="D245" s="1"/>
      <c r="E245" s="1"/>
      <c r="F245" s="1"/>
      <c r="G245" s="1"/>
      <c r="H245" s="1"/>
      <c r="I245" s="3"/>
      <c r="J245" s="1"/>
      <c r="K245" s="1"/>
      <c r="L245" s="1"/>
      <c r="M245" s="1"/>
    </row>
    <row r="246" spans="2:13" ht="14.25" hidden="1" customHeight="1">
      <c r="B246" s="3"/>
      <c r="C246" s="1"/>
      <c r="D246" s="1"/>
      <c r="E246" s="1"/>
      <c r="F246" s="1"/>
      <c r="G246" s="1"/>
      <c r="H246" s="1"/>
      <c r="I246" s="3"/>
      <c r="J246" s="1"/>
      <c r="K246" s="1"/>
      <c r="L246" s="1"/>
      <c r="M246" s="1"/>
    </row>
    <row r="247" spans="2:13" ht="14.25" hidden="1" customHeight="1">
      <c r="B247" s="3"/>
      <c r="C247" s="1"/>
      <c r="D247" s="1"/>
      <c r="E247" s="1"/>
      <c r="F247" s="1"/>
      <c r="G247" s="1"/>
      <c r="H247" s="1"/>
      <c r="I247" s="3"/>
      <c r="J247" s="1"/>
      <c r="K247" s="1"/>
      <c r="L247" s="1"/>
      <c r="M247" s="1"/>
    </row>
    <row r="248" spans="2:13" ht="14.25" hidden="1" customHeight="1">
      <c r="B248" s="3"/>
      <c r="C248" s="1"/>
      <c r="D248" s="1"/>
      <c r="E248" s="1"/>
      <c r="F248" s="1"/>
      <c r="G248" s="1"/>
      <c r="H248" s="1"/>
      <c r="I248" s="3"/>
      <c r="J248" s="1"/>
      <c r="K248" s="1"/>
      <c r="L248" s="1"/>
      <c r="M248" s="1"/>
    </row>
    <row r="249" spans="2:13" ht="14.25" hidden="1" customHeight="1">
      <c r="B249" s="3"/>
      <c r="C249" s="1"/>
      <c r="D249" s="1"/>
      <c r="E249" s="1"/>
      <c r="F249" s="1"/>
      <c r="G249" s="1"/>
      <c r="H249" s="1"/>
      <c r="I249" s="3"/>
      <c r="J249" s="1"/>
      <c r="K249" s="1"/>
      <c r="L249" s="1"/>
      <c r="M249" s="1"/>
    </row>
    <row r="250" spans="2:13" ht="14.25" hidden="1" customHeight="1">
      <c r="B250" s="3"/>
      <c r="C250" s="1"/>
      <c r="D250" s="1"/>
      <c r="E250" s="1"/>
      <c r="F250" s="1"/>
      <c r="G250" s="1"/>
      <c r="H250" s="1"/>
      <c r="I250" s="3"/>
      <c r="J250" s="1"/>
      <c r="K250" s="1"/>
      <c r="L250" s="1"/>
      <c r="M250" s="1"/>
    </row>
    <row r="251" spans="2:13" ht="14.25" hidden="1" customHeight="1">
      <c r="B251" s="3"/>
      <c r="C251" s="1"/>
      <c r="D251" s="1"/>
      <c r="E251" s="1"/>
      <c r="F251" s="1"/>
      <c r="G251" s="1"/>
      <c r="H251" s="1"/>
      <c r="I251" s="3"/>
      <c r="J251" s="1"/>
      <c r="K251" s="1"/>
      <c r="L251" s="1"/>
      <c r="M251" s="1"/>
    </row>
    <row r="252" spans="2:13" ht="14.25" hidden="1" customHeight="1">
      <c r="B252" s="3"/>
      <c r="C252" s="1"/>
      <c r="D252" s="1"/>
      <c r="E252" s="1"/>
      <c r="F252" s="1"/>
      <c r="G252" s="1"/>
      <c r="H252" s="1"/>
      <c r="I252" s="3"/>
      <c r="J252" s="1"/>
      <c r="K252" s="1"/>
      <c r="L252" s="1"/>
      <c r="M252" s="1"/>
    </row>
    <row r="253" spans="2:13" ht="14.25" hidden="1" customHeight="1">
      <c r="B253" s="3"/>
      <c r="C253" s="1"/>
      <c r="D253" s="1"/>
      <c r="E253" s="1"/>
      <c r="F253" s="1"/>
      <c r="G253" s="1"/>
      <c r="H253" s="1"/>
      <c r="I253" s="3"/>
      <c r="J253" s="1"/>
      <c r="K253" s="1"/>
      <c r="L253" s="1"/>
      <c r="M253" s="1"/>
    </row>
    <row r="254" spans="2:13" ht="14.25" hidden="1" customHeight="1">
      <c r="B254" s="3"/>
      <c r="C254" s="1"/>
      <c r="D254" s="1"/>
      <c r="E254" s="1"/>
      <c r="F254" s="1"/>
      <c r="G254" s="1"/>
      <c r="H254" s="1"/>
      <c r="I254" s="3"/>
      <c r="J254" s="1"/>
      <c r="K254" s="1"/>
      <c r="L254" s="1"/>
      <c r="M254" s="1"/>
    </row>
    <row r="255" spans="2:13" ht="14.25" hidden="1" customHeight="1">
      <c r="B255" s="3"/>
      <c r="C255" s="1"/>
      <c r="D255" s="1"/>
      <c r="E255" s="1"/>
      <c r="F255" s="1"/>
      <c r="G255" s="1"/>
      <c r="H255" s="1"/>
      <c r="I255" s="3"/>
      <c r="J255" s="1"/>
      <c r="K255" s="1"/>
      <c r="L255" s="1"/>
      <c r="M255" s="1"/>
    </row>
    <row r="256" spans="2:13" ht="14.25" hidden="1" customHeight="1">
      <c r="B256" s="3"/>
      <c r="C256" s="1"/>
      <c r="D256" s="1"/>
      <c r="E256" s="1"/>
      <c r="F256" s="1"/>
      <c r="G256" s="1"/>
      <c r="H256" s="1"/>
      <c r="I256" s="3"/>
      <c r="J256" s="1"/>
      <c r="K256" s="1"/>
      <c r="L256" s="1"/>
      <c r="M256" s="1"/>
    </row>
    <row r="257" spans="2:13" ht="14.25" hidden="1" customHeight="1">
      <c r="B257" s="3"/>
      <c r="C257" s="1"/>
      <c r="D257" s="1"/>
      <c r="E257" s="1"/>
      <c r="F257" s="1"/>
      <c r="G257" s="1"/>
      <c r="H257" s="1"/>
      <c r="I257" s="3"/>
      <c r="J257" s="1"/>
      <c r="K257" s="1"/>
      <c r="L257" s="1"/>
      <c r="M257" s="1"/>
    </row>
    <row r="258" spans="2:13" ht="14.25" hidden="1" customHeight="1">
      <c r="B258" s="3"/>
      <c r="C258" s="1"/>
      <c r="D258" s="1"/>
      <c r="E258" s="1"/>
      <c r="F258" s="1"/>
      <c r="G258" s="1"/>
      <c r="H258" s="1"/>
      <c r="I258" s="3"/>
      <c r="J258" s="1"/>
      <c r="K258" s="1"/>
      <c r="L258" s="1"/>
      <c r="M258" s="1"/>
    </row>
    <row r="259" spans="2:13" ht="14.25" hidden="1" customHeight="1">
      <c r="B259" s="3"/>
      <c r="C259" s="1"/>
      <c r="D259" s="1"/>
      <c r="E259" s="1"/>
      <c r="F259" s="1"/>
      <c r="G259" s="1"/>
      <c r="H259" s="1"/>
      <c r="I259" s="3"/>
      <c r="J259" s="1"/>
      <c r="K259" s="1"/>
      <c r="L259" s="1"/>
      <c r="M259" s="1"/>
    </row>
    <row r="260" spans="2:13" ht="14.25" hidden="1" customHeight="1">
      <c r="B260" s="3"/>
      <c r="C260" s="1"/>
      <c r="D260" s="1"/>
      <c r="E260" s="1"/>
      <c r="F260" s="1"/>
      <c r="G260" s="1"/>
      <c r="H260" s="1"/>
      <c r="I260" s="3"/>
      <c r="J260" s="1"/>
      <c r="K260" s="1"/>
      <c r="L260" s="1"/>
      <c r="M260" s="1"/>
    </row>
    <row r="261" spans="2:13" ht="14.25" hidden="1" customHeight="1">
      <c r="B261" s="3"/>
      <c r="C261" s="1"/>
      <c r="D261" s="1"/>
      <c r="E261" s="1"/>
      <c r="F261" s="1"/>
      <c r="G261" s="1"/>
      <c r="H261" s="1"/>
      <c r="I261" s="3"/>
      <c r="J261" s="1"/>
      <c r="K261" s="1"/>
      <c r="L261" s="1"/>
      <c r="M261" s="1"/>
    </row>
    <row r="262" spans="2:13" ht="14.25" hidden="1" customHeight="1">
      <c r="B262" s="3"/>
      <c r="C262" s="1"/>
      <c r="D262" s="1"/>
      <c r="E262" s="1"/>
      <c r="F262" s="1"/>
      <c r="G262" s="1"/>
      <c r="H262" s="1"/>
      <c r="I262" s="3"/>
      <c r="J262" s="1"/>
      <c r="K262" s="1"/>
      <c r="L262" s="1"/>
      <c r="M262" s="1"/>
    </row>
    <row r="263" spans="2:13" ht="14.25" hidden="1" customHeight="1">
      <c r="B263" s="3"/>
      <c r="C263" s="1"/>
      <c r="D263" s="1"/>
      <c r="E263" s="1"/>
      <c r="F263" s="1"/>
      <c r="G263" s="1"/>
      <c r="H263" s="1"/>
      <c r="I263" s="3"/>
      <c r="J263" s="1"/>
      <c r="K263" s="1"/>
      <c r="L263" s="1"/>
      <c r="M263" s="1"/>
    </row>
    <row r="264" spans="2:13" ht="14.25" hidden="1" customHeight="1">
      <c r="B264" s="3"/>
      <c r="C264" s="1"/>
      <c r="D264" s="1"/>
      <c r="E264" s="1"/>
      <c r="F264" s="1"/>
      <c r="G264" s="1"/>
      <c r="H264" s="1"/>
      <c r="I264" s="3"/>
      <c r="J264" s="1"/>
      <c r="K264" s="1"/>
      <c r="L264" s="1"/>
      <c r="M264" s="1"/>
    </row>
    <row r="265" spans="2:13" ht="14.25" hidden="1" customHeight="1">
      <c r="B265" s="3"/>
      <c r="C265" s="1"/>
      <c r="D265" s="1"/>
      <c r="E265" s="1"/>
      <c r="F265" s="1"/>
      <c r="G265" s="1"/>
      <c r="H265" s="1"/>
      <c r="I265" s="3"/>
      <c r="J265" s="1"/>
      <c r="K265" s="1"/>
      <c r="L265" s="1"/>
      <c r="M265" s="1"/>
    </row>
    <row r="266" spans="2:13" ht="14.25" hidden="1" customHeight="1">
      <c r="B266" s="3"/>
      <c r="C266" s="1"/>
      <c r="D266" s="1"/>
      <c r="E266" s="1"/>
      <c r="F266" s="1"/>
      <c r="G266" s="1"/>
      <c r="H266" s="1"/>
      <c r="I266" s="3"/>
      <c r="J266" s="1"/>
      <c r="K266" s="1"/>
      <c r="L266" s="1"/>
      <c r="M266" s="1"/>
    </row>
    <row r="267" spans="2:13" ht="14.25" hidden="1" customHeight="1">
      <c r="B267" s="3"/>
      <c r="C267" s="1"/>
      <c r="D267" s="1"/>
      <c r="E267" s="1"/>
      <c r="F267" s="1"/>
      <c r="G267" s="1"/>
      <c r="H267" s="1"/>
      <c r="I267" s="3"/>
      <c r="J267" s="1"/>
      <c r="K267" s="1"/>
      <c r="L267" s="1"/>
      <c r="M267" s="1"/>
    </row>
    <row r="268" spans="2:13" ht="14.25" hidden="1" customHeight="1">
      <c r="B268" s="3"/>
      <c r="C268" s="1"/>
      <c r="D268" s="1"/>
      <c r="E268" s="1"/>
      <c r="F268" s="1"/>
      <c r="G268" s="1"/>
      <c r="H268" s="1"/>
      <c r="I268" s="3"/>
      <c r="J268" s="1"/>
      <c r="K268" s="1"/>
      <c r="L268" s="1"/>
      <c r="M268" s="1"/>
    </row>
    <row r="269" spans="2:13" ht="14.25" hidden="1" customHeight="1">
      <c r="B269" s="3"/>
      <c r="C269" s="1"/>
      <c r="D269" s="1"/>
      <c r="E269" s="1"/>
      <c r="F269" s="1"/>
      <c r="G269" s="1"/>
      <c r="H269" s="1"/>
      <c r="I269" s="3"/>
      <c r="J269" s="1"/>
      <c r="K269" s="1"/>
      <c r="L269" s="1"/>
      <c r="M269" s="1"/>
    </row>
    <row r="270" spans="2:13" ht="14.25" hidden="1" customHeight="1">
      <c r="B270" s="3"/>
      <c r="C270" s="1"/>
      <c r="D270" s="1"/>
      <c r="E270" s="1"/>
      <c r="F270" s="1"/>
      <c r="G270" s="1"/>
      <c r="H270" s="1"/>
      <c r="I270" s="3"/>
      <c r="J270" s="1"/>
      <c r="K270" s="1"/>
      <c r="L270" s="1"/>
      <c r="M270" s="1"/>
    </row>
    <row r="271" spans="2:13" ht="14.25" hidden="1" customHeight="1">
      <c r="B271" s="3"/>
      <c r="C271" s="1"/>
      <c r="D271" s="1"/>
      <c r="E271" s="1"/>
      <c r="F271" s="1"/>
      <c r="G271" s="1"/>
      <c r="H271" s="1"/>
      <c r="I271" s="3"/>
      <c r="J271" s="1"/>
      <c r="K271" s="1"/>
      <c r="L271" s="1"/>
      <c r="M271" s="1"/>
    </row>
    <row r="272" spans="2:13" ht="14.25" hidden="1" customHeight="1">
      <c r="B272" s="3"/>
      <c r="C272" s="1"/>
      <c r="D272" s="1"/>
      <c r="E272" s="1"/>
      <c r="F272" s="1"/>
      <c r="G272" s="1"/>
      <c r="H272" s="1"/>
      <c r="I272" s="3"/>
      <c r="J272" s="1"/>
      <c r="K272" s="1"/>
      <c r="L272" s="1"/>
      <c r="M272" s="1"/>
    </row>
    <row r="273" spans="2:13" ht="14.25" hidden="1" customHeight="1">
      <c r="B273" s="3"/>
      <c r="C273" s="1"/>
      <c r="D273" s="1"/>
      <c r="E273" s="1"/>
      <c r="F273" s="1"/>
      <c r="G273" s="1"/>
      <c r="H273" s="1"/>
      <c r="I273" s="3"/>
      <c r="J273" s="1"/>
      <c r="K273" s="1"/>
      <c r="L273" s="1"/>
      <c r="M273" s="1"/>
    </row>
    <row r="274" spans="2:13" ht="14.25" hidden="1" customHeight="1">
      <c r="B274" s="3"/>
      <c r="C274" s="1"/>
      <c r="D274" s="1"/>
      <c r="E274" s="1"/>
      <c r="F274" s="1"/>
      <c r="G274" s="1"/>
      <c r="H274" s="1"/>
      <c r="I274" s="3"/>
      <c r="J274" s="1"/>
      <c r="K274" s="1"/>
      <c r="L274" s="1"/>
      <c r="M274" s="1"/>
    </row>
    <row r="275" spans="2:13" ht="14.25" hidden="1" customHeight="1">
      <c r="B275" s="3"/>
      <c r="C275" s="1"/>
      <c r="D275" s="1"/>
      <c r="E275" s="1"/>
      <c r="F275" s="1"/>
      <c r="G275" s="1"/>
      <c r="H275" s="1"/>
      <c r="I275" s="3"/>
      <c r="J275" s="1"/>
      <c r="K275" s="1"/>
      <c r="L275" s="1"/>
      <c r="M275" s="1"/>
    </row>
    <row r="276" spans="2:13" ht="14.25" hidden="1" customHeight="1">
      <c r="B276" s="3"/>
      <c r="C276" s="1"/>
      <c r="D276" s="1"/>
      <c r="E276" s="1"/>
      <c r="F276" s="1"/>
      <c r="G276" s="1"/>
      <c r="H276" s="1"/>
      <c r="I276" s="3"/>
      <c r="J276" s="1"/>
      <c r="K276" s="1"/>
      <c r="L276" s="1"/>
      <c r="M276" s="1"/>
    </row>
    <row r="277" spans="2:13" ht="14.25" hidden="1" customHeight="1">
      <c r="B277" s="3"/>
      <c r="C277" s="1"/>
      <c r="D277" s="1"/>
      <c r="E277" s="1"/>
      <c r="F277" s="1"/>
      <c r="G277" s="1"/>
      <c r="H277" s="1"/>
      <c r="I277" s="3"/>
      <c r="J277" s="1"/>
      <c r="K277" s="1"/>
      <c r="L277" s="1"/>
      <c r="M277" s="1"/>
    </row>
    <row r="278" spans="2:13" ht="14.25" hidden="1" customHeight="1">
      <c r="B278" s="3"/>
      <c r="C278" s="1"/>
      <c r="D278" s="1"/>
      <c r="E278" s="1"/>
      <c r="F278" s="1"/>
      <c r="G278" s="1"/>
      <c r="H278" s="1"/>
      <c r="I278" s="3"/>
      <c r="J278" s="1"/>
      <c r="K278" s="1"/>
      <c r="L278" s="1"/>
      <c r="M278" s="1"/>
    </row>
    <row r="279" spans="2:13" ht="14.25" hidden="1" customHeight="1">
      <c r="B279" s="3"/>
      <c r="C279" s="1"/>
      <c r="D279" s="1"/>
      <c r="E279" s="1"/>
      <c r="F279" s="1"/>
      <c r="G279" s="1"/>
      <c r="H279" s="1"/>
      <c r="I279" s="3"/>
      <c r="J279" s="1"/>
      <c r="K279" s="1"/>
      <c r="L279" s="1"/>
      <c r="M279" s="1"/>
    </row>
    <row r="280" spans="2:13" ht="14.25" hidden="1" customHeight="1">
      <c r="B280" s="3"/>
      <c r="C280" s="1"/>
      <c r="D280" s="1"/>
      <c r="E280" s="1"/>
      <c r="F280" s="1"/>
      <c r="G280" s="1"/>
      <c r="H280" s="1"/>
      <c r="I280" s="3"/>
      <c r="J280" s="1"/>
      <c r="K280" s="1"/>
      <c r="L280" s="1"/>
      <c r="M280" s="1"/>
    </row>
    <row r="281" spans="2:13" ht="14.25" hidden="1" customHeight="1">
      <c r="B281" s="3"/>
      <c r="C281" s="1"/>
      <c r="D281" s="1"/>
      <c r="E281" s="1"/>
      <c r="F281" s="1"/>
      <c r="G281" s="1"/>
      <c r="H281" s="1"/>
      <c r="I281" s="3"/>
      <c r="J281" s="1"/>
      <c r="K281" s="1"/>
      <c r="L281" s="1"/>
      <c r="M281" s="1"/>
    </row>
    <row r="282" spans="2:13" ht="14.25" hidden="1" customHeight="1">
      <c r="B282" s="3"/>
      <c r="C282" s="1"/>
      <c r="D282" s="1"/>
      <c r="E282" s="1"/>
      <c r="F282" s="1"/>
      <c r="G282" s="1"/>
      <c r="H282" s="1"/>
      <c r="I282" s="3"/>
      <c r="J282" s="1"/>
      <c r="K282" s="1"/>
      <c r="L282" s="1"/>
      <c r="M282" s="1"/>
    </row>
    <row r="283" spans="2:13" ht="14.25" hidden="1" customHeight="1">
      <c r="B283" s="3"/>
      <c r="C283" s="1"/>
      <c r="D283" s="1"/>
      <c r="E283" s="1"/>
      <c r="F283" s="1"/>
      <c r="G283" s="1"/>
      <c r="H283" s="1"/>
      <c r="I283" s="3"/>
      <c r="J283" s="1"/>
      <c r="K283" s="1"/>
      <c r="L283" s="1"/>
      <c r="M283" s="1"/>
    </row>
    <row r="284" spans="2:13" ht="14.25" hidden="1" customHeight="1">
      <c r="B284" s="3"/>
      <c r="C284" s="1"/>
      <c r="D284" s="1"/>
      <c r="E284" s="1"/>
      <c r="F284" s="1"/>
      <c r="G284" s="1"/>
      <c r="H284" s="1"/>
      <c r="I284" s="3"/>
      <c r="J284" s="1"/>
      <c r="K284" s="1"/>
      <c r="L284" s="1"/>
      <c r="M284" s="1"/>
    </row>
    <row r="285" spans="2:13" ht="14.25" hidden="1" customHeight="1">
      <c r="B285" s="3"/>
      <c r="C285" s="1"/>
      <c r="D285" s="1"/>
      <c r="E285" s="1"/>
      <c r="F285" s="1"/>
      <c r="G285" s="1"/>
      <c r="H285" s="1"/>
      <c r="I285" s="3"/>
      <c r="J285" s="1"/>
      <c r="K285" s="1"/>
      <c r="L285" s="1"/>
      <c r="M285" s="1"/>
    </row>
    <row r="286" spans="2:13" ht="14.25" hidden="1" customHeight="1">
      <c r="B286" s="3"/>
      <c r="C286" s="1"/>
      <c r="D286" s="1"/>
      <c r="E286" s="1"/>
      <c r="F286" s="1"/>
      <c r="G286" s="1"/>
      <c r="H286" s="1"/>
      <c r="I286" s="3"/>
      <c r="J286" s="1"/>
      <c r="K286" s="1"/>
      <c r="L286" s="1"/>
      <c r="M286" s="1"/>
    </row>
    <row r="287" spans="2:13" ht="14.25" hidden="1" customHeight="1">
      <c r="B287" s="3"/>
      <c r="C287" s="1"/>
      <c r="D287" s="1"/>
      <c r="E287" s="1"/>
      <c r="F287" s="1"/>
      <c r="G287" s="1"/>
      <c r="H287" s="1"/>
      <c r="I287" s="3"/>
      <c r="J287" s="1"/>
      <c r="K287" s="1"/>
      <c r="L287" s="1"/>
      <c r="M287" s="1"/>
    </row>
    <row r="288" spans="2:13" ht="14.25" hidden="1" customHeight="1">
      <c r="B288" s="3"/>
      <c r="C288" s="1"/>
      <c r="D288" s="1"/>
      <c r="E288" s="1"/>
      <c r="F288" s="1"/>
      <c r="G288" s="1"/>
      <c r="H288" s="1"/>
      <c r="I288" s="3"/>
      <c r="J288" s="1"/>
      <c r="K288" s="1"/>
      <c r="L288" s="1"/>
      <c r="M288" s="1"/>
    </row>
    <row r="289" spans="2:13" ht="14.25" hidden="1" customHeight="1">
      <c r="B289" s="3"/>
      <c r="C289" s="1"/>
      <c r="D289" s="1"/>
      <c r="E289" s="1"/>
      <c r="F289" s="1"/>
      <c r="G289" s="1"/>
      <c r="H289" s="1"/>
      <c r="I289" s="3"/>
      <c r="J289" s="1"/>
      <c r="K289" s="1"/>
      <c r="L289" s="1"/>
      <c r="M289" s="1"/>
    </row>
    <row r="290" spans="2:13" ht="14.25" hidden="1" customHeight="1">
      <c r="B290" s="3"/>
      <c r="C290" s="1"/>
      <c r="D290" s="1"/>
      <c r="E290" s="1"/>
      <c r="F290" s="1"/>
      <c r="G290" s="1"/>
      <c r="H290" s="1"/>
      <c r="I290" s="3"/>
      <c r="J290" s="1"/>
      <c r="K290" s="1"/>
      <c r="L290" s="1"/>
      <c r="M290" s="1"/>
    </row>
    <row r="291" spans="2:13" ht="14.25" hidden="1" customHeight="1">
      <c r="B291" s="3"/>
      <c r="C291" s="1"/>
      <c r="D291" s="1"/>
      <c r="E291" s="1"/>
      <c r="F291" s="1"/>
      <c r="G291" s="1"/>
      <c r="H291" s="1"/>
      <c r="I291" s="3"/>
      <c r="J291" s="1"/>
      <c r="K291" s="1"/>
      <c r="L291" s="1"/>
      <c r="M291" s="1"/>
    </row>
    <row r="292" spans="2:13" ht="14.25" hidden="1" customHeight="1">
      <c r="B292" s="3"/>
      <c r="C292" s="1"/>
      <c r="D292" s="1"/>
      <c r="E292" s="1"/>
      <c r="F292" s="1"/>
      <c r="G292" s="1"/>
      <c r="H292" s="1"/>
      <c r="I292" s="3"/>
      <c r="J292" s="1"/>
      <c r="K292" s="1"/>
      <c r="L292" s="1"/>
      <c r="M292" s="1"/>
    </row>
    <row r="293" spans="2:13" ht="14.25" hidden="1" customHeight="1">
      <c r="B293" s="3"/>
      <c r="C293" s="1"/>
      <c r="D293" s="1"/>
      <c r="E293" s="1"/>
      <c r="F293" s="1"/>
      <c r="G293" s="1"/>
      <c r="H293" s="1"/>
      <c r="I293" s="3"/>
      <c r="J293" s="1"/>
      <c r="K293" s="1"/>
      <c r="L293" s="1"/>
      <c r="M293" s="1"/>
    </row>
    <row r="294" spans="2:13" ht="14.25" hidden="1" customHeight="1">
      <c r="B294" s="3"/>
      <c r="C294" s="1"/>
      <c r="D294" s="1"/>
      <c r="E294" s="1"/>
      <c r="F294" s="1"/>
      <c r="G294" s="1"/>
      <c r="H294" s="1"/>
      <c r="I294" s="3"/>
      <c r="J294" s="1"/>
      <c r="K294" s="1"/>
      <c r="L294" s="1"/>
      <c r="M294" s="1"/>
    </row>
    <row r="295" spans="2:13" ht="14.25" hidden="1" customHeight="1">
      <c r="B295" s="3"/>
      <c r="C295" s="1"/>
      <c r="D295" s="1"/>
      <c r="E295" s="1"/>
      <c r="F295" s="1"/>
      <c r="G295" s="1"/>
      <c r="H295" s="1"/>
      <c r="I295" s="3"/>
      <c r="J295" s="1"/>
      <c r="K295" s="1"/>
      <c r="L295" s="1"/>
      <c r="M295" s="1"/>
    </row>
    <row r="296" spans="2:13" ht="14.25" hidden="1" customHeight="1">
      <c r="B296" s="3"/>
      <c r="C296" s="1"/>
      <c r="D296" s="1"/>
      <c r="E296" s="1"/>
      <c r="F296" s="1"/>
      <c r="G296" s="1"/>
      <c r="H296" s="1"/>
      <c r="I296" s="3"/>
      <c r="J296" s="1"/>
      <c r="K296" s="1"/>
      <c r="L296" s="1"/>
      <c r="M296" s="1"/>
    </row>
    <row r="297" spans="2:13" ht="14.25" hidden="1" customHeight="1">
      <c r="B297" s="3"/>
      <c r="C297" s="1"/>
      <c r="D297" s="1"/>
      <c r="E297" s="1"/>
      <c r="F297" s="1"/>
      <c r="G297" s="1"/>
      <c r="H297" s="1"/>
      <c r="I297" s="3"/>
      <c r="J297" s="1"/>
      <c r="K297" s="1"/>
      <c r="L297" s="1"/>
      <c r="M297" s="1"/>
    </row>
    <row r="298" spans="2:13" ht="14.25" hidden="1" customHeight="1">
      <c r="B298" s="3"/>
      <c r="C298" s="1"/>
      <c r="D298" s="1"/>
      <c r="E298" s="1"/>
      <c r="F298" s="1"/>
      <c r="G298" s="1"/>
      <c r="H298" s="1"/>
      <c r="I298" s="3"/>
      <c r="J298" s="1"/>
      <c r="K298" s="1"/>
      <c r="L298" s="1"/>
      <c r="M298" s="1"/>
    </row>
    <row r="299" spans="2:13" ht="14.25" hidden="1" customHeight="1">
      <c r="B299" s="3"/>
      <c r="C299" s="1"/>
      <c r="D299" s="1"/>
      <c r="E299" s="1"/>
      <c r="F299" s="1"/>
      <c r="G299" s="1"/>
      <c r="H299" s="1"/>
      <c r="I299" s="3"/>
      <c r="J299" s="1"/>
      <c r="K299" s="1"/>
      <c r="L299" s="1"/>
      <c r="M299" s="1"/>
    </row>
    <row r="300" spans="2:13" ht="14.25" hidden="1" customHeight="1">
      <c r="B300" s="3"/>
      <c r="C300" s="1"/>
      <c r="D300" s="1"/>
      <c r="E300" s="1"/>
      <c r="F300" s="1"/>
      <c r="G300" s="1"/>
      <c r="H300" s="1"/>
      <c r="I300" s="3"/>
      <c r="J300" s="1"/>
      <c r="K300" s="1"/>
      <c r="L300" s="1"/>
      <c r="M300" s="1"/>
    </row>
    <row r="301" spans="2:13" ht="14.25" hidden="1" customHeight="1">
      <c r="B301" s="3"/>
      <c r="C301" s="1"/>
      <c r="D301" s="1"/>
      <c r="E301" s="1"/>
      <c r="F301" s="1"/>
      <c r="G301" s="1"/>
      <c r="H301" s="1"/>
      <c r="I301" s="3"/>
      <c r="J301" s="1"/>
      <c r="K301" s="1"/>
      <c r="L301" s="1"/>
      <c r="M301" s="1"/>
    </row>
    <row r="302" spans="2:13" ht="14.25" hidden="1" customHeight="1">
      <c r="B302" s="3"/>
      <c r="C302" s="1"/>
      <c r="D302" s="1"/>
      <c r="E302" s="1"/>
      <c r="F302" s="1"/>
      <c r="G302" s="1"/>
      <c r="H302" s="1"/>
      <c r="I302" s="3"/>
      <c r="J302" s="1"/>
      <c r="K302" s="1"/>
      <c r="L302" s="1"/>
      <c r="M302" s="1"/>
    </row>
    <row r="303" spans="2:13" ht="14.25" hidden="1" customHeight="1">
      <c r="B303" s="3"/>
      <c r="C303" s="1"/>
      <c r="D303" s="1"/>
      <c r="E303" s="1"/>
      <c r="F303" s="1"/>
      <c r="G303" s="1"/>
      <c r="H303" s="1"/>
      <c r="I303" s="3"/>
      <c r="J303" s="1"/>
      <c r="K303" s="1"/>
      <c r="L303" s="1"/>
      <c r="M303" s="1"/>
    </row>
    <row r="304" spans="2:13" ht="14.25" hidden="1" customHeight="1">
      <c r="B304" s="3"/>
      <c r="C304" s="1"/>
      <c r="D304" s="1"/>
      <c r="E304" s="1"/>
      <c r="F304" s="1"/>
      <c r="G304" s="1"/>
      <c r="H304" s="1"/>
      <c r="I304" s="3"/>
      <c r="J304" s="1"/>
      <c r="K304" s="1"/>
      <c r="L304" s="1"/>
      <c r="M304" s="1"/>
    </row>
    <row r="305" spans="2:13" ht="14.25" hidden="1" customHeight="1">
      <c r="B305" s="3"/>
      <c r="C305" s="1"/>
      <c r="D305" s="1"/>
      <c r="E305" s="1"/>
      <c r="F305" s="1"/>
      <c r="G305" s="1"/>
      <c r="H305" s="1"/>
      <c r="I305" s="3"/>
      <c r="J305" s="1"/>
      <c r="K305" s="1"/>
      <c r="L305" s="1"/>
      <c r="M305" s="1"/>
    </row>
    <row r="306" spans="2:13" ht="14.25" hidden="1" customHeight="1">
      <c r="B306" s="3"/>
      <c r="C306" s="1"/>
      <c r="D306" s="1"/>
      <c r="E306" s="1"/>
      <c r="F306" s="1"/>
      <c r="G306" s="1"/>
      <c r="H306" s="1"/>
      <c r="I306" s="3"/>
      <c r="J306" s="1"/>
      <c r="K306" s="1"/>
      <c r="L306" s="1"/>
      <c r="M306" s="1"/>
    </row>
    <row r="307" spans="2:13" ht="14.25" hidden="1" customHeight="1">
      <c r="B307" s="3"/>
      <c r="C307" s="1"/>
      <c r="D307" s="1"/>
      <c r="E307" s="1"/>
      <c r="F307" s="1"/>
      <c r="G307" s="1"/>
      <c r="H307" s="1"/>
      <c r="I307" s="3"/>
      <c r="J307" s="1"/>
      <c r="K307" s="1"/>
      <c r="L307" s="1"/>
      <c r="M307" s="1"/>
    </row>
    <row r="308" spans="2:13" ht="14.25" hidden="1" customHeight="1">
      <c r="B308" s="3"/>
      <c r="C308" s="1"/>
      <c r="D308" s="1"/>
      <c r="E308" s="1"/>
      <c r="F308" s="1"/>
      <c r="G308" s="1"/>
      <c r="H308" s="1"/>
      <c r="I308" s="3"/>
      <c r="J308" s="1"/>
      <c r="K308" s="1"/>
      <c r="L308" s="1"/>
      <c r="M308" s="1"/>
    </row>
    <row r="309" spans="2:13" ht="14.25" hidden="1" customHeight="1">
      <c r="B309" s="3"/>
      <c r="C309" s="1"/>
      <c r="D309" s="1"/>
      <c r="E309" s="1"/>
      <c r="F309" s="1"/>
      <c r="G309" s="1"/>
      <c r="H309" s="1"/>
      <c r="I309" s="3"/>
      <c r="J309" s="1"/>
      <c r="K309" s="1"/>
      <c r="L309" s="1"/>
      <c r="M309" s="1"/>
    </row>
    <row r="310" spans="2:13" ht="14.25" hidden="1" customHeight="1">
      <c r="B310" s="3"/>
      <c r="C310" s="1"/>
      <c r="D310" s="1"/>
      <c r="E310" s="1"/>
      <c r="F310" s="1"/>
      <c r="G310" s="1"/>
      <c r="H310" s="1"/>
      <c r="I310" s="3"/>
      <c r="J310" s="1"/>
      <c r="K310" s="1"/>
      <c r="L310" s="1"/>
      <c r="M310" s="1"/>
    </row>
    <row r="311" spans="2:13" ht="14.25" hidden="1" customHeight="1">
      <c r="B311" s="3"/>
      <c r="C311" s="1"/>
      <c r="D311" s="1"/>
      <c r="E311" s="1"/>
      <c r="F311" s="1"/>
      <c r="G311" s="1"/>
      <c r="H311" s="1"/>
      <c r="I311" s="3"/>
      <c r="J311" s="1"/>
      <c r="K311" s="1"/>
      <c r="L311" s="1"/>
      <c r="M311" s="1"/>
    </row>
    <row r="312" spans="2:13" ht="14.25" hidden="1" customHeight="1">
      <c r="B312" s="3"/>
      <c r="C312" s="1"/>
      <c r="D312" s="1"/>
      <c r="E312" s="1"/>
      <c r="F312" s="1"/>
      <c r="G312" s="1"/>
      <c r="H312" s="1"/>
      <c r="I312" s="3"/>
      <c r="J312" s="1"/>
      <c r="K312" s="1"/>
      <c r="L312" s="1"/>
      <c r="M312" s="1"/>
    </row>
    <row r="313" spans="2:13" ht="14.25" hidden="1" customHeight="1">
      <c r="B313" s="3"/>
      <c r="C313" s="1"/>
      <c r="D313" s="1"/>
      <c r="E313" s="1"/>
      <c r="F313" s="1"/>
      <c r="G313" s="1"/>
      <c r="H313" s="1"/>
      <c r="I313" s="3"/>
      <c r="J313" s="1"/>
      <c r="K313" s="1"/>
      <c r="L313" s="1"/>
      <c r="M313" s="1"/>
    </row>
    <row r="314" spans="2:13" ht="14.25" hidden="1" customHeight="1">
      <c r="B314" s="3"/>
      <c r="C314" s="1"/>
      <c r="D314" s="1"/>
      <c r="E314" s="1"/>
      <c r="F314" s="1"/>
      <c r="G314" s="1"/>
      <c r="H314" s="1"/>
      <c r="I314" s="3"/>
      <c r="J314" s="1"/>
      <c r="K314" s="1"/>
      <c r="L314" s="1"/>
      <c r="M314" s="1"/>
    </row>
    <row r="315" spans="2:13" ht="14.25" hidden="1" customHeight="1">
      <c r="B315" s="3"/>
      <c r="C315" s="1"/>
      <c r="D315" s="1"/>
      <c r="E315" s="1"/>
      <c r="F315" s="1"/>
      <c r="G315" s="1"/>
      <c r="H315" s="1"/>
      <c r="I315" s="3"/>
      <c r="J315" s="1"/>
      <c r="K315" s="1"/>
      <c r="L315" s="1"/>
      <c r="M315" s="1"/>
    </row>
    <row r="316" spans="2:13" ht="14.25" hidden="1" customHeight="1">
      <c r="B316" s="3"/>
      <c r="C316" s="1"/>
      <c r="D316" s="1"/>
      <c r="E316" s="1"/>
      <c r="F316" s="1"/>
      <c r="G316" s="1"/>
      <c r="H316" s="1"/>
      <c r="I316" s="3"/>
      <c r="J316" s="1"/>
      <c r="K316" s="1"/>
      <c r="L316" s="1"/>
      <c r="M316" s="1"/>
    </row>
    <row r="317" spans="2:13" ht="14.25" hidden="1" customHeight="1">
      <c r="B317" s="3"/>
      <c r="C317" s="1"/>
      <c r="D317" s="1"/>
      <c r="E317" s="1"/>
      <c r="F317" s="1"/>
      <c r="G317" s="1"/>
      <c r="H317" s="1"/>
      <c r="I317" s="3"/>
      <c r="J317" s="1"/>
      <c r="K317" s="1"/>
      <c r="L317" s="1"/>
      <c r="M317" s="1"/>
    </row>
    <row r="318" spans="2:13" ht="14.25" hidden="1" customHeight="1">
      <c r="B318" s="3"/>
      <c r="C318" s="1"/>
      <c r="D318" s="1"/>
      <c r="E318" s="1"/>
      <c r="F318" s="1"/>
      <c r="G318" s="1"/>
      <c r="H318" s="1"/>
      <c r="I318" s="3"/>
      <c r="J318" s="1"/>
      <c r="K318" s="1"/>
      <c r="L318" s="1"/>
      <c r="M318" s="1"/>
    </row>
    <row r="319" spans="2:13" ht="14.25" hidden="1" customHeight="1">
      <c r="B319" s="3"/>
      <c r="C319" s="1"/>
      <c r="D319" s="1"/>
      <c r="E319" s="1"/>
      <c r="F319" s="1"/>
      <c r="G319" s="1"/>
      <c r="H319" s="1"/>
      <c r="I319" s="3"/>
      <c r="J319" s="1"/>
      <c r="K319" s="1"/>
      <c r="L319" s="1"/>
      <c r="M319" s="1"/>
    </row>
    <row r="320" spans="2:13" ht="14.25" hidden="1" customHeight="1">
      <c r="B320" s="3"/>
      <c r="C320" s="1"/>
      <c r="D320" s="1"/>
      <c r="E320" s="1"/>
      <c r="F320" s="1"/>
      <c r="G320" s="1"/>
      <c r="H320" s="1"/>
      <c r="I320" s="3"/>
      <c r="J320" s="1"/>
      <c r="K320" s="1"/>
      <c r="L320" s="1"/>
      <c r="M320" s="1"/>
    </row>
    <row r="321" spans="2:13" ht="14.25" hidden="1" customHeight="1">
      <c r="B321" s="3"/>
      <c r="C321" s="1"/>
      <c r="D321" s="1"/>
      <c r="E321" s="1"/>
      <c r="F321" s="1"/>
      <c r="G321" s="1"/>
      <c r="H321" s="1"/>
      <c r="I321" s="3"/>
      <c r="J321" s="1"/>
      <c r="K321" s="1"/>
      <c r="L321" s="1"/>
      <c r="M321" s="1"/>
    </row>
    <row r="322" spans="2:13" ht="14.25" hidden="1" customHeight="1">
      <c r="B322" s="3"/>
      <c r="C322" s="1"/>
      <c r="D322" s="1"/>
      <c r="E322" s="1"/>
      <c r="F322" s="1"/>
      <c r="G322" s="1"/>
      <c r="H322" s="1"/>
      <c r="I322" s="3"/>
      <c r="J322" s="1"/>
      <c r="K322" s="1"/>
      <c r="L322" s="1"/>
      <c r="M322" s="1"/>
    </row>
    <row r="323" spans="2:13" ht="14.25" hidden="1" customHeight="1">
      <c r="B323" s="3"/>
      <c r="C323" s="1"/>
      <c r="D323" s="1"/>
      <c r="E323" s="1"/>
      <c r="F323" s="1"/>
      <c r="G323" s="1"/>
      <c r="H323" s="1"/>
      <c r="I323" s="3"/>
      <c r="J323" s="1"/>
      <c r="K323" s="1"/>
      <c r="L323" s="1"/>
      <c r="M323" s="1"/>
    </row>
    <row r="324" spans="2:13" ht="14.25" hidden="1" customHeight="1">
      <c r="B324" s="3"/>
      <c r="C324" s="1"/>
      <c r="D324" s="1"/>
      <c r="E324" s="1"/>
      <c r="F324" s="1"/>
      <c r="G324" s="1"/>
      <c r="H324" s="1"/>
      <c r="I324" s="3"/>
      <c r="J324" s="1"/>
      <c r="K324" s="1"/>
      <c r="L324" s="1"/>
      <c r="M324" s="1"/>
    </row>
    <row r="325" spans="2:13" ht="14.25" hidden="1" customHeight="1">
      <c r="B325" s="3"/>
      <c r="C325" s="1"/>
      <c r="D325" s="1"/>
      <c r="E325" s="1"/>
      <c r="F325" s="1"/>
      <c r="G325" s="1"/>
      <c r="H325" s="1"/>
      <c r="I325" s="3"/>
      <c r="J325" s="1"/>
      <c r="K325" s="1"/>
      <c r="L325" s="1"/>
      <c r="M325" s="1"/>
    </row>
    <row r="326" spans="2:13" ht="14.25" hidden="1" customHeight="1">
      <c r="B326" s="3"/>
      <c r="C326" s="1"/>
      <c r="D326" s="1"/>
      <c r="E326" s="1"/>
      <c r="F326" s="1"/>
      <c r="G326" s="1"/>
      <c r="H326" s="1"/>
      <c r="I326" s="3"/>
      <c r="J326" s="1"/>
      <c r="K326" s="1"/>
      <c r="L326" s="1"/>
      <c r="M326" s="1"/>
    </row>
    <row r="327" spans="2:13" ht="14.25" hidden="1" customHeight="1">
      <c r="B327" s="3"/>
      <c r="C327" s="1"/>
      <c r="D327" s="1"/>
      <c r="E327" s="1"/>
      <c r="F327" s="1"/>
      <c r="G327" s="1"/>
      <c r="H327" s="1"/>
      <c r="I327" s="3"/>
      <c r="J327" s="1"/>
      <c r="K327" s="1"/>
      <c r="L327" s="1"/>
      <c r="M327" s="1"/>
    </row>
    <row r="328" spans="2:13" ht="14.25" hidden="1" customHeight="1">
      <c r="B328" s="3"/>
      <c r="C328" s="1"/>
      <c r="D328" s="1"/>
      <c r="E328" s="1"/>
      <c r="F328" s="1"/>
      <c r="G328" s="1"/>
      <c r="H328" s="1"/>
      <c r="I328" s="3"/>
      <c r="J328" s="1"/>
      <c r="K328" s="1"/>
      <c r="L328" s="1"/>
      <c r="M328" s="1"/>
    </row>
    <row r="329" spans="2:13" ht="14.25" hidden="1" customHeight="1">
      <c r="B329" s="3"/>
      <c r="C329" s="1"/>
      <c r="D329" s="1"/>
      <c r="E329" s="1"/>
      <c r="F329" s="1"/>
      <c r="G329" s="1"/>
      <c r="H329" s="1"/>
      <c r="I329" s="3"/>
      <c r="J329" s="1"/>
      <c r="K329" s="1"/>
      <c r="L329" s="1"/>
      <c r="M329" s="1"/>
    </row>
    <row r="330" spans="2:13" ht="14.25" hidden="1" customHeight="1">
      <c r="B330" s="3"/>
      <c r="C330" s="1"/>
      <c r="D330" s="1"/>
      <c r="E330" s="1"/>
      <c r="F330" s="1"/>
      <c r="G330" s="1"/>
      <c r="H330" s="1"/>
      <c r="I330" s="3"/>
      <c r="J330" s="1"/>
      <c r="K330" s="1"/>
      <c r="L330" s="1"/>
      <c r="M330" s="1"/>
    </row>
    <row r="331" spans="2:13" ht="14.25" hidden="1" customHeight="1">
      <c r="B331" s="3"/>
      <c r="C331" s="1"/>
      <c r="D331" s="1"/>
      <c r="E331" s="1"/>
      <c r="F331" s="1"/>
      <c r="G331" s="1"/>
      <c r="H331" s="1"/>
      <c r="I331" s="3"/>
      <c r="J331" s="1"/>
      <c r="K331" s="1"/>
      <c r="L331" s="1"/>
      <c r="M331" s="1"/>
    </row>
    <row r="332" spans="2:13" ht="14.25" hidden="1" customHeight="1">
      <c r="B332" s="3"/>
      <c r="C332" s="1"/>
      <c r="D332" s="1"/>
      <c r="E332" s="1"/>
      <c r="F332" s="1"/>
      <c r="G332" s="1"/>
      <c r="H332" s="1"/>
      <c r="I332" s="3"/>
      <c r="J332" s="1"/>
      <c r="K332" s="1"/>
      <c r="L332" s="1"/>
      <c r="M332" s="1"/>
    </row>
    <row r="333" spans="2:13" ht="14.25" hidden="1" customHeight="1">
      <c r="B333" s="3"/>
      <c r="C333" s="1"/>
      <c r="D333" s="1"/>
      <c r="E333" s="1"/>
      <c r="F333" s="1"/>
      <c r="G333" s="1"/>
      <c r="H333" s="1"/>
      <c r="I333" s="3"/>
      <c r="J333" s="1"/>
      <c r="K333" s="1"/>
      <c r="L333" s="1"/>
      <c r="M333" s="1"/>
    </row>
    <row r="334" spans="2:13" ht="14.25" hidden="1" customHeight="1">
      <c r="B334" s="3"/>
      <c r="C334" s="1"/>
      <c r="D334" s="1"/>
      <c r="E334" s="1"/>
      <c r="F334" s="1"/>
      <c r="G334" s="1"/>
      <c r="H334" s="1"/>
      <c r="I334" s="3"/>
      <c r="J334" s="1"/>
      <c r="K334" s="1"/>
      <c r="L334" s="1"/>
      <c r="M334" s="1"/>
    </row>
    <row r="335" spans="2:13" ht="14.25" hidden="1" customHeight="1">
      <c r="B335" s="3"/>
      <c r="C335" s="1"/>
      <c r="D335" s="1"/>
      <c r="E335" s="1"/>
      <c r="F335" s="1"/>
      <c r="G335" s="1"/>
      <c r="H335" s="1"/>
      <c r="I335" s="3"/>
      <c r="J335" s="1"/>
      <c r="K335" s="1"/>
      <c r="L335" s="1"/>
      <c r="M335" s="1"/>
    </row>
    <row r="336" spans="2:13" ht="14.25" hidden="1" customHeight="1">
      <c r="B336" s="3"/>
      <c r="C336" s="1"/>
      <c r="D336" s="1"/>
      <c r="E336" s="1"/>
      <c r="F336" s="1"/>
      <c r="G336" s="1"/>
      <c r="H336" s="1"/>
      <c r="I336" s="3"/>
      <c r="J336" s="1"/>
      <c r="K336" s="1"/>
      <c r="L336" s="1"/>
      <c r="M336" s="1"/>
    </row>
    <row r="337" spans="2:13" ht="14.25" hidden="1" customHeight="1">
      <c r="B337" s="3"/>
      <c r="C337" s="1"/>
      <c r="D337" s="1"/>
      <c r="E337" s="1"/>
      <c r="F337" s="1"/>
      <c r="G337" s="1"/>
      <c r="H337" s="1"/>
      <c r="I337" s="3"/>
      <c r="J337" s="1"/>
      <c r="K337" s="1"/>
      <c r="L337" s="1"/>
      <c r="M337" s="1"/>
    </row>
    <row r="338" spans="2:13" ht="14.25" hidden="1" customHeight="1">
      <c r="B338" s="3"/>
      <c r="C338" s="1"/>
      <c r="D338" s="1"/>
      <c r="E338" s="1"/>
      <c r="F338" s="1"/>
      <c r="G338" s="1"/>
      <c r="H338" s="1"/>
      <c r="I338" s="3"/>
      <c r="J338" s="1"/>
      <c r="K338" s="1"/>
      <c r="L338" s="1"/>
      <c r="M338" s="1"/>
    </row>
    <row r="339" spans="2:13" ht="14.25" hidden="1" customHeight="1">
      <c r="B339" s="3"/>
      <c r="C339" s="1"/>
      <c r="D339" s="1"/>
      <c r="E339" s="1"/>
      <c r="F339" s="1"/>
      <c r="G339" s="1"/>
      <c r="H339" s="1"/>
      <c r="I339" s="3"/>
      <c r="J339" s="1"/>
      <c r="K339" s="1"/>
      <c r="L339" s="1"/>
      <c r="M339" s="1"/>
    </row>
    <row r="340" spans="2:13" ht="14.25" hidden="1" customHeight="1">
      <c r="B340" s="3"/>
      <c r="C340" s="1"/>
      <c r="D340" s="1"/>
      <c r="E340" s="1"/>
      <c r="F340" s="1"/>
      <c r="G340" s="1"/>
      <c r="H340" s="1"/>
      <c r="I340" s="3"/>
      <c r="J340" s="1"/>
      <c r="K340" s="1"/>
      <c r="L340" s="1"/>
      <c r="M340" s="1"/>
    </row>
    <row r="341" spans="2:13" ht="14.25" hidden="1" customHeight="1">
      <c r="B341" s="3"/>
      <c r="C341" s="1"/>
      <c r="D341" s="1"/>
      <c r="E341" s="1"/>
      <c r="F341" s="1"/>
      <c r="G341" s="1"/>
      <c r="H341" s="1"/>
      <c r="I341" s="3"/>
      <c r="J341" s="1"/>
      <c r="K341" s="1"/>
      <c r="L341" s="1"/>
      <c r="M341" s="1"/>
    </row>
    <row r="342" spans="2:13" ht="14.25" hidden="1" customHeight="1">
      <c r="B342" s="3"/>
      <c r="C342" s="1"/>
      <c r="D342" s="1"/>
      <c r="E342" s="1"/>
      <c r="F342" s="1"/>
      <c r="G342" s="1"/>
      <c r="H342" s="1"/>
      <c r="I342" s="3"/>
      <c r="J342" s="1"/>
      <c r="K342" s="1"/>
      <c r="L342" s="1"/>
      <c r="M342" s="1"/>
    </row>
    <row r="343" spans="2:13" ht="14.25" hidden="1" customHeight="1">
      <c r="B343" s="3"/>
      <c r="C343" s="1"/>
      <c r="D343" s="1"/>
      <c r="E343" s="1"/>
      <c r="F343" s="1"/>
      <c r="G343" s="1"/>
      <c r="H343" s="1"/>
      <c r="I343" s="3"/>
      <c r="J343" s="1"/>
      <c r="K343" s="1"/>
      <c r="L343" s="1"/>
      <c r="M343" s="1"/>
    </row>
    <row r="344" spans="2:13" ht="14.25" hidden="1" customHeight="1">
      <c r="B344" s="3"/>
      <c r="C344" s="1"/>
      <c r="D344" s="1"/>
      <c r="E344" s="1"/>
      <c r="F344" s="1"/>
      <c r="G344" s="1"/>
      <c r="H344" s="1"/>
      <c r="I344" s="3"/>
      <c r="J344" s="1"/>
      <c r="K344" s="1"/>
      <c r="L344" s="1"/>
      <c r="M344" s="1"/>
    </row>
    <row r="345" spans="2:13" ht="14.25" hidden="1" customHeight="1">
      <c r="B345" s="3"/>
      <c r="C345" s="1"/>
      <c r="D345" s="1"/>
      <c r="E345" s="1"/>
      <c r="F345" s="1"/>
      <c r="G345" s="1"/>
      <c r="H345" s="1"/>
      <c r="I345" s="3"/>
      <c r="J345" s="1"/>
      <c r="K345" s="1"/>
      <c r="L345" s="1"/>
      <c r="M345" s="1"/>
    </row>
    <row r="346" spans="2:13" ht="14.25" hidden="1" customHeight="1">
      <c r="B346" s="3"/>
      <c r="C346" s="1"/>
      <c r="D346" s="1"/>
      <c r="E346" s="1"/>
      <c r="F346" s="1"/>
      <c r="G346" s="1"/>
      <c r="H346" s="1"/>
      <c r="I346" s="3"/>
      <c r="J346" s="1"/>
      <c r="K346" s="1"/>
      <c r="L346" s="1"/>
      <c r="M346" s="1"/>
    </row>
    <row r="347" spans="2:13" ht="14.25" hidden="1" customHeight="1">
      <c r="B347" s="3"/>
      <c r="C347" s="1"/>
      <c r="D347" s="1"/>
      <c r="E347" s="1"/>
      <c r="F347" s="1"/>
      <c r="G347" s="1"/>
      <c r="H347" s="1"/>
      <c r="I347" s="3"/>
      <c r="J347" s="1"/>
      <c r="K347" s="1"/>
      <c r="L347" s="1"/>
      <c r="M347" s="1"/>
    </row>
    <row r="348" spans="2:13" ht="14.25" hidden="1" customHeight="1">
      <c r="B348" s="3"/>
      <c r="C348" s="1"/>
      <c r="D348" s="1"/>
      <c r="E348" s="1"/>
      <c r="F348" s="1"/>
      <c r="G348" s="1"/>
      <c r="H348" s="1"/>
      <c r="I348" s="3"/>
      <c r="J348" s="1"/>
      <c r="K348" s="1"/>
      <c r="L348" s="1"/>
      <c r="M348" s="1"/>
    </row>
    <row r="349" spans="2:13" ht="14.25" hidden="1" customHeight="1">
      <c r="B349" s="3"/>
      <c r="C349" s="1"/>
      <c r="D349" s="1"/>
      <c r="E349" s="1"/>
      <c r="F349" s="1"/>
      <c r="G349" s="1"/>
      <c r="H349" s="1"/>
      <c r="I349" s="3"/>
      <c r="J349" s="1"/>
      <c r="K349" s="1"/>
      <c r="L349" s="1"/>
      <c r="M349" s="1"/>
    </row>
    <row r="350" spans="2:13" ht="14.25" hidden="1" customHeight="1">
      <c r="B350" s="3"/>
      <c r="C350" s="1"/>
      <c r="D350" s="1"/>
      <c r="E350" s="1"/>
      <c r="F350" s="1"/>
      <c r="G350" s="1"/>
      <c r="H350" s="1"/>
      <c r="I350" s="3"/>
      <c r="J350" s="1"/>
      <c r="K350" s="1"/>
      <c r="L350" s="1"/>
      <c r="M350" s="1"/>
    </row>
    <row r="351" spans="2:13" ht="14.25" hidden="1" customHeight="1">
      <c r="B351" s="3"/>
      <c r="C351" s="1"/>
      <c r="D351" s="1"/>
      <c r="E351" s="1"/>
      <c r="F351" s="1"/>
      <c r="G351" s="1"/>
      <c r="H351" s="1"/>
      <c r="I351" s="3"/>
      <c r="J351" s="1"/>
      <c r="K351" s="1"/>
      <c r="L351" s="1"/>
      <c r="M351" s="1"/>
    </row>
    <row r="352" spans="2:13" ht="14.25" hidden="1" customHeight="1">
      <c r="B352" s="3"/>
      <c r="C352" s="1"/>
      <c r="D352" s="1"/>
      <c r="E352" s="1"/>
      <c r="F352" s="1"/>
      <c r="G352" s="1"/>
      <c r="H352" s="1"/>
      <c r="I352" s="3"/>
      <c r="J352" s="1"/>
      <c r="K352" s="1"/>
      <c r="L352" s="1"/>
      <c r="M352" s="1"/>
    </row>
    <row r="353" spans="2:13" ht="14.25" hidden="1" customHeight="1">
      <c r="B353" s="3"/>
      <c r="C353" s="1"/>
      <c r="D353" s="1"/>
      <c r="E353" s="1"/>
      <c r="F353" s="1"/>
      <c r="G353" s="1"/>
      <c r="H353" s="1"/>
      <c r="I353" s="3"/>
      <c r="J353" s="1"/>
      <c r="K353" s="1"/>
      <c r="L353" s="1"/>
      <c r="M353" s="1"/>
    </row>
    <row r="354" spans="2:13" ht="14.25" hidden="1" customHeight="1">
      <c r="B354" s="3"/>
      <c r="C354" s="1"/>
      <c r="D354" s="1"/>
      <c r="E354" s="1"/>
      <c r="F354" s="1"/>
      <c r="G354" s="1"/>
      <c r="H354" s="1"/>
      <c r="I354" s="3"/>
      <c r="J354" s="1"/>
      <c r="K354" s="1"/>
      <c r="L354" s="1"/>
      <c r="M354" s="1"/>
    </row>
    <row r="355" spans="2:13" ht="14.25" hidden="1" customHeight="1">
      <c r="B355" s="3"/>
      <c r="C355" s="1"/>
      <c r="D355" s="1"/>
      <c r="E355" s="1"/>
      <c r="F355" s="1"/>
      <c r="G355" s="1"/>
      <c r="H355" s="1"/>
      <c r="I355" s="3"/>
      <c r="J355" s="1"/>
      <c r="K355" s="1"/>
      <c r="L355" s="1"/>
      <c r="M355" s="1"/>
    </row>
    <row r="356" spans="2:13" ht="14.25" hidden="1" customHeight="1">
      <c r="B356" s="3"/>
      <c r="C356" s="1"/>
      <c r="D356" s="1"/>
      <c r="E356" s="1"/>
      <c r="F356" s="1"/>
      <c r="G356" s="1"/>
      <c r="H356" s="1"/>
      <c r="I356" s="3"/>
      <c r="J356" s="1"/>
      <c r="K356" s="1"/>
      <c r="L356" s="1"/>
      <c r="M356" s="1"/>
    </row>
    <row r="357" spans="2:13" ht="14.25" hidden="1" customHeight="1">
      <c r="B357" s="3"/>
      <c r="C357" s="1"/>
      <c r="D357" s="1"/>
      <c r="E357" s="1"/>
      <c r="F357" s="1"/>
      <c r="G357" s="1"/>
      <c r="H357" s="1"/>
      <c r="I357" s="3"/>
      <c r="J357" s="1"/>
      <c r="K357" s="1"/>
      <c r="L357" s="1"/>
      <c r="M357" s="1"/>
    </row>
    <row r="358" spans="2:13" ht="14.25" hidden="1" customHeight="1">
      <c r="B358" s="3"/>
      <c r="C358" s="1"/>
      <c r="D358" s="1"/>
      <c r="E358" s="1"/>
      <c r="F358" s="1"/>
      <c r="G358" s="1"/>
      <c r="H358" s="1"/>
      <c r="I358" s="3"/>
      <c r="J358" s="1"/>
      <c r="K358" s="1"/>
      <c r="L358" s="1"/>
      <c r="M358" s="1"/>
    </row>
    <row r="359" spans="2:13" ht="14.25" hidden="1" customHeight="1">
      <c r="B359" s="3"/>
      <c r="C359" s="1"/>
      <c r="D359" s="1"/>
      <c r="E359" s="1"/>
      <c r="F359" s="1"/>
      <c r="G359" s="1"/>
      <c r="H359" s="1"/>
      <c r="I359" s="3"/>
      <c r="J359" s="1"/>
      <c r="K359" s="1"/>
      <c r="L359" s="1"/>
      <c r="M359" s="1"/>
    </row>
    <row r="360" spans="2:13" ht="14.25" hidden="1" customHeight="1">
      <c r="B360" s="3"/>
      <c r="C360" s="1"/>
      <c r="D360" s="1"/>
      <c r="E360" s="1"/>
      <c r="F360" s="1"/>
      <c r="G360" s="1"/>
      <c r="H360" s="1"/>
      <c r="I360" s="3"/>
      <c r="J360" s="1"/>
      <c r="K360" s="1"/>
      <c r="L360" s="1"/>
      <c r="M360" s="1"/>
    </row>
    <row r="361" spans="2:13" ht="14.25" hidden="1" customHeight="1">
      <c r="B361" s="3"/>
      <c r="C361" s="1"/>
      <c r="D361" s="1"/>
      <c r="E361" s="1"/>
      <c r="F361" s="1"/>
      <c r="G361" s="1"/>
      <c r="H361" s="1"/>
      <c r="I361" s="3"/>
      <c r="J361" s="1"/>
      <c r="K361" s="1"/>
      <c r="L361" s="1"/>
      <c r="M361" s="1"/>
    </row>
    <row r="362" spans="2:13" ht="14.25" hidden="1" customHeight="1">
      <c r="B362" s="3"/>
      <c r="C362" s="1"/>
      <c r="D362" s="1"/>
      <c r="E362" s="1"/>
      <c r="F362" s="1"/>
      <c r="G362" s="1"/>
      <c r="H362" s="1"/>
      <c r="I362" s="3"/>
      <c r="J362" s="1"/>
      <c r="K362" s="1"/>
      <c r="L362" s="1"/>
      <c r="M362" s="1"/>
    </row>
    <row r="363" spans="2:13" ht="14.25" hidden="1" customHeight="1">
      <c r="B363" s="3"/>
      <c r="C363" s="1"/>
      <c r="D363" s="1"/>
      <c r="E363" s="1"/>
      <c r="F363" s="1"/>
      <c r="G363" s="1"/>
      <c r="H363" s="1"/>
      <c r="I363" s="3"/>
      <c r="J363" s="1"/>
      <c r="K363" s="1"/>
      <c r="L363" s="1"/>
      <c r="M363" s="1"/>
    </row>
    <row r="364" spans="2:13" ht="14.25" hidden="1" customHeight="1">
      <c r="B364" s="3"/>
      <c r="C364" s="1"/>
      <c r="D364" s="1"/>
      <c r="E364" s="1"/>
      <c r="F364" s="1"/>
      <c r="G364" s="1"/>
      <c r="H364" s="1"/>
      <c r="I364" s="3"/>
      <c r="J364" s="1"/>
      <c r="K364" s="1"/>
      <c r="L364" s="1"/>
      <c r="M364" s="1"/>
    </row>
    <row r="365" spans="2:13" ht="14.25" hidden="1" customHeight="1">
      <c r="B365" s="3"/>
      <c r="C365" s="1"/>
      <c r="D365" s="1"/>
      <c r="E365" s="1"/>
      <c r="F365" s="1"/>
      <c r="G365" s="1"/>
      <c r="H365" s="1"/>
      <c r="I365" s="3"/>
      <c r="J365" s="1"/>
      <c r="K365" s="1"/>
      <c r="L365" s="1"/>
      <c r="M365" s="1"/>
    </row>
    <row r="366" spans="2:13" ht="14.25" hidden="1" customHeight="1">
      <c r="B366" s="3"/>
      <c r="C366" s="1"/>
      <c r="D366" s="1"/>
      <c r="E366" s="1"/>
      <c r="F366" s="1"/>
      <c r="G366" s="1"/>
      <c r="H366" s="1"/>
      <c r="I366" s="3"/>
      <c r="J366" s="1"/>
      <c r="K366" s="1"/>
      <c r="L366" s="1"/>
      <c r="M366" s="1"/>
    </row>
    <row r="367" spans="2:13" ht="14.25" hidden="1" customHeight="1">
      <c r="B367" s="3"/>
      <c r="C367" s="1"/>
      <c r="D367" s="1"/>
      <c r="E367" s="1"/>
      <c r="F367" s="1"/>
      <c r="G367" s="1"/>
      <c r="H367" s="1"/>
      <c r="I367" s="3"/>
      <c r="J367" s="1"/>
      <c r="K367" s="1"/>
      <c r="L367" s="1"/>
      <c r="M367" s="1"/>
    </row>
    <row r="368" spans="2:13" ht="14.25" hidden="1" customHeight="1">
      <c r="B368" s="3"/>
      <c r="C368" s="1"/>
      <c r="D368" s="1"/>
      <c r="E368" s="1"/>
      <c r="F368" s="1"/>
      <c r="G368" s="1"/>
      <c r="H368" s="1"/>
      <c r="I368" s="3"/>
      <c r="J368" s="1"/>
      <c r="K368" s="1"/>
      <c r="L368" s="1"/>
      <c r="M368" s="1"/>
    </row>
    <row r="369" spans="2:13" ht="14.25" hidden="1" customHeight="1">
      <c r="B369" s="3"/>
      <c r="C369" s="1"/>
      <c r="D369" s="1"/>
      <c r="E369" s="1"/>
      <c r="F369" s="1"/>
      <c r="G369" s="1"/>
      <c r="H369" s="1"/>
      <c r="I369" s="3"/>
      <c r="J369" s="1"/>
      <c r="K369" s="1"/>
      <c r="L369" s="1"/>
      <c r="M369" s="1"/>
    </row>
    <row r="370" spans="2:13" ht="14.25" hidden="1" customHeight="1">
      <c r="B370" s="3"/>
      <c r="C370" s="1"/>
      <c r="D370" s="1"/>
      <c r="E370" s="1"/>
      <c r="F370" s="1"/>
      <c r="G370" s="1"/>
      <c r="H370" s="1"/>
      <c r="I370" s="3"/>
      <c r="J370" s="1"/>
      <c r="K370" s="1"/>
      <c r="L370" s="1"/>
      <c r="M370" s="1"/>
    </row>
    <row r="371" spans="2:13" ht="14.25" hidden="1" customHeight="1">
      <c r="B371" s="3"/>
      <c r="C371" s="1"/>
      <c r="D371" s="1"/>
      <c r="E371" s="1"/>
      <c r="F371" s="1"/>
      <c r="G371" s="1"/>
      <c r="H371" s="1"/>
      <c r="I371" s="3"/>
      <c r="J371" s="1"/>
      <c r="K371" s="1"/>
      <c r="L371" s="1"/>
      <c r="M371" s="1"/>
    </row>
    <row r="372" spans="2:13" ht="14.25" hidden="1" customHeight="1">
      <c r="B372" s="3"/>
      <c r="C372" s="1"/>
      <c r="D372" s="1"/>
      <c r="E372" s="1"/>
      <c r="F372" s="1"/>
      <c r="G372" s="1"/>
      <c r="H372" s="1"/>
      <c r="I372" s="3"/>
      <c r="J372" s="1"/>
      <c r="K372" s="1"/>
      <c r="L372" s="1"/>
      <c r="M372" s="1"/>
    </row>
    <row r="373" spans="2:13" ht="14.25" hidden="1" customHeight="1">
      <c r="B373" s="3"/>
      <c r="C373" s="1"/>
      <c r="D373" s="1"/>
      <c r="E373" s="1"/>
      <c r="F373" s="1"/>
      <c r="G373" s="1"/>
      <c r="H373" s="1"/>
      <c r="I373" s="3"/>
      <c r="J373" s="1"/>
      <c r="K373" s="1"/>
      <c r="L373" s="1"/>
      <c r="M373" s="1"/>
    </row>
    <row r="374" spans="2:13" ht="14.25" hidden="1" customHeight="1">
      <c r="B374" s="3"/>
      <c r="C374" s="1"/>
      <c r="D374" s="1"/>
      <c r="E374" s="1"/>
      <c r="F374" s="1"/>
      <c r="G374" s="1"/>
      <c r="H374" s="1"/>
      <c r="I374" s="3"/>
      <c r="J374" s="1"/>
      <c r="K374" s="1"/>
      <c r="L374" s="1"/>
      <c r="M374" s="1"/>
    </row>
    <row r="375" spans="2:13" ht="14.25" hidden="1" customHeight="1">
      <c r="B375" s="3"/>
      <c r="C375" s="1"/>
      <c r="D375" s="1"/>
      <c r="E375" s="1"/>
      <c r="F375" s="1"/>
      <c r="G375" s="1"/>
      <c r="H375" s="1"/>
      <c r="I375" s="3"/>
      <c r="J375" s="1"/>
      <c r="K375" s="1"/>
      <c r="L375" s="1"/>
      <c r="M375" s="1"/>
    </row>
    <row r="376" spans="2:13" ht="14.25" hidden="1" customHeight="1">
      <c r="B376" s="3"/>
      <c r="C376" s="1"/>
      <c r="D376" s="1"/>
      <c r="E376" s="1"/>
      <c r="F376" s="1"/>
      <c r="G376" s="1"/>
      <c r="H376" s="1"/>
      <c r="I376" s="3"/>
      <c r="J376" s="1"/>
      <c r="K376" s="1"/>
      <c r="L376" s="1"/>
      <c r="M376" s="1"/>
    </row>
    <row r="377" spans="2:13" ht="14.25" hidden="1" customHeight="1">
      <c r="B377" s="3"/>
      <c r="C377" s="1"/>
      <c r="D377" s="1"/>
      <c r="E377" s="1"/>
      <c r="F377" s="1"/>
      <c r="G377" s="1"/>
      <c r="H377" s="1"/>
      <c r="I377" s="3"/>
      <c r="J377" s="1"/>
      <c r="K377" s="1"/>
      <c r="L377" s="1"/>
      <c r="M377" s="1"/>
    </row>
    <row r="378" spans="2:13" ht="14.25" hidden="1" customHeight="1">
      <c r="B378" s="3"/>
      <c r="C378" s="1"/>
      <c r="D378" s="1"/>
      <c r="E378" s="1"/>
      <c r="F378" s="1"/>
      <c r="G378" s="1"/>
      <c r="H378" s="1"/>
      <c r="I378" s="3"/>
      <c r="J378" s="1"/>
      <c r="K378" s="1"/>
      <c r="L378" s="1"/>
      <c r="M378" s="1"/>
    </row>
    <row r="379" spans="2:13" ht="14.25" hidden="1" customHeight="1">
      <c r="B379" s="3"/>
      <c r="C379" s="1"/>
      <c r="D379" s="1"/>
      <c r="E379" s="1"/>
      <c r="F379" s="1"/>
      <c r="G379" s="1"/>
      <c r="H379" s="1"/>
      <c r="I379" s="3"/>
      <c r="J379" s="1"/>
      <c r="K379" s="1"/>
      <c r="L379" s="1"/>
      <c r="M379" s="1"/>
    </row>
    <row r="380" spans="2:13" ht="14.25" hidden="1" customHeight="1">
      <c r="B380" s="3"/>
      <c r="C380" s="1"/>
      <c r="D380" s="1"/>
      <c r="E380" s="1"/>
      <c r="F380" s="1"/>
      <c r="G380" s="1"/>
      <c r="H380" s="1"/>
      <c r="I380" s="3"/>
      <c r="J380" s="1"/>
      <c r="K380" s="1"/>
      <c r="L380" s="1"/>
      <c r="M380" s="1"/>
    </row>
    <row r="381" spans="2:13" ht="14.25" hidden="1" customHeight="1">
      <c r="B381" s="3"/>
      <c r="C381" s="1"/>
      <c r="D381" s="1"/>
      <c r="E381" s="1"/>
      <c r="F381" s="1"/>
      <c r="G381" s="1"/>
      <c r="H381" s="1"/>
      <c r="I381" s="3"/>
      <c r="J381" s="1"/>
      <c r="K381" s="1"/>
      <c r="L381" s="1"/>
      <c r="M381" s="1"/>
    </row>
    <row r="382" spans="2:13" ht="14.25" hidden="1" customHeight="1">
      <c r="B382" s="3"/>
      <c r="C382" s="1"/>
      <c r="D382" s="1"/>
      <c r="E382" s="1"/>
      <c r="F382" s="1"/>
      <c r="G382" s="1"/>
      <c r="H382" s="1"/>
      <c r="I382" s="3"/>
      <c r="J382" s="1"/>
      <c r="K382" s="1"/>
      <c r="L382" s="1"/>
      <c r="M382" s="1"/>
    </row>
    <row r="383" spans="2:13" ht="14.25" hidden="1" customHeight="1">
      <c r="B383" s="3"/>
      <c r="C383" s="1"/>
      <c r="D383" s="1"/>
      <c r="E383" s="1"/>
      <c r="F383" s="1"/>
      <c r="G383" s="1"/>
      <c r="H383" s="1"/>
      <c r="I383" s="3"/>
      <c r="J383" s="1"/>
      <c r="K383" s="1"/>
      <c r="L383" s="1"/>
      <c r="M383" s="1"/>
    </row>
    <row r="384" spans="2:13" ht="14.25" hidden="1" customHeight="1">
      <c r="B384" s="3"/>
      <c r="C384" s="1"/>
      <c r="D384" s="1"/>
      <c r="E384" s="1"/>
      <c r="F384" s="1"/>
      <c r="G384" s="1"/>
      <c r="H384" s="1"/>
      <c r="I384" s="3"/>
      <c r="J384" s="1"/>
      <c r="K384" s="1"/>
      <c r="L384" s="1"/>
      <c r="M384" s="1"/>
    </row>
    <row r="385" spans="2:13" ht="14.25" hidden="1" customHeight="1">
      <c r="B385" s="3"/>
      <c r="C385" s="1"/>
      <c r="D385" s="1"/>
      <c r="E385" s="1"/>
      <c r="F385" s="1"/>
      <c r="G385" s="1"/>
      <c r="H385" s="1"/>
      <c r="I385" s="3"/>
      <c r="J385" s="1"/>
      <c r="K385" s="1"/>
      <c r="L385" s="1"/>
      <c r="M385" s="1"/>
    </row>
    <row r="386" spans="2:13" ht="14.25" hidden="1" customHeight="1">
      <c r="B386" s="3"/>
      <c r="C386" s="1"/>
      <c r="D386" s="1"/>
      <c r="E386" s="1"/>
      <c r="F386" s="1"/>
      <c r="G386" s="1"/>
      <c r="H386" s="1"/>
      <c r="I386" s="3"/>
      <c r="J386" s="1"/>
      <c r="K386" s="1"/>
      <c r="L386" s="1"/>
      <c r="M386" s="1"/>
    </row>
    <row r="387" spans="2:13" ht="14.25" hidden="1" customHeight="1">
      <c r="B387" s="3"/>
      <c r="C387" s="1"/>
      <c r="D387" s="1"/>
      <c r="E387" s="1"/>
      <c r="F387" s="1"/>
      <c r="G387" s="1"/>
      <c r="H387" s="1"/>
      <c r="I387" s="3"/>
      <c r="J387" s="1"/>
      <c r="K387" s="1"/>
      <c r="L387" s="1"/>
      <c r="M387" s="1"/>
    </row>
    <row r="388" spans="2:13" ht="14.25" hidden="1" customHeight="1">
      <c r="B388" s="3"/>
      <c r="C388" s="1"/>
      <c r="D388" s="1"/>
      <c r="E388" s="1"/>
      <c r="F388" s="1"/>
      <c r="G388" s="1"/>
      <c r="H388" s="1"/>
      <c r="I388" s="3"/>
      <c r="J388" s="1"/>
      <c r="K388" s="1"/>
      <c r="L388" s="1"/>
      <c r="M388" s="1"/>
    </row>
    <row r="389" spans="2:13" ht="14.25" hidden="1" customHeight="1">
      <c r="B389" s="3"/>
      <c r="C389" s="1"/>
      <c r="D389" s="1"/>
      <c r="E389" s="1"/>
      <c r="F389" s="1"/>
      <c r="G389" s="1"/>
      <c r="H389" s="1"/>
      <c r="I389" s="3"/>
      <c r="J389" s="1"/>
      <c r="K389" s="1"/>
      <c r="L389" s="1"/>
      <c r="M389" s="1"/>
    </row>
    <row r="390" spans="2:13" ht="14.25" hidden="1" customHeight="1">
      <c r="B390" s="3"/>
      <c r="C390" s="1"/>
      <c r="D390" s="1"/>
      <c r="E390" s="1"/>
      <c r="F390" s="1"/>
      <c r="G390" s="1"/>
      <c r="H390" s="1"/>
      <c r="I390" s="3"/>
      <c r="J390" s="1"/>
      <c r="K390" s="1"/>
      <c r="L390" s="1"/>
      <c r="M390" s="1"/>
    </row>
    <row r="391" spans="2:13" ht="14.25" hidden="1" customHeight="1">
      <c r="B391" s="3"/>
      <c r="C391" s="1"/>
      <c r="D391" s="1"/>
      <c r="E391" s="1"/>
      <c r="F391" s="1"/>
      <c r="G391" s="1"/>
      <c r="H391" s="1"/>
      <c r="I391" s="3"/>
      <c r="J391" s="1"/>
      <c r="K391" s="1"/>
      <c r="L391" s="1"/>
      <c r="M391" s="1"/>
    </row>
    <row r="392" spans="2:13" ht="14.25" hidden="1" customHeight="1">
      <c r="B392" s="3"/>
      <c r="C392" s="1"/>
      <c r="D392" s="1"/>
      <c r="E392" s="1"/>
      <c r="F392" s="1"/>
      <c r="G392" s="1"/>
      <c r="H392" s="1"/>
      <c r="I392" s="3"/>
      <c r="J392" s="1"/>
      <c r="K392" s="1"/>
      <c r="L392" s="1"/>
      <c r="M392" s="1"/>
    </row>
    <row r="393" spans="2:13" ht="14.25" hidden="1" customHeight="1">
      <c r="B393" s="3"/>
      <c r="C393" s="1"/>
      <c r="D393" s="1"/>
      <c r="E393" s="1"/>
      <c r="F393" s="1"/>
      <c r="G393" s="1"/>
      <c r="H393" s="1"/>
      <c r="I393" s="3"/>
      <c r="J393" s="1"/>
      <c r="K393" s="1"/>
      <c r="L393" s="1"/>
      <c r="M393" s="1"/>
    </row>
    <row r="394" spans="2:13" ht="14.25" hidden="1" customHeight="1">
      <c r="B394" s="3"/>
      <c r="C394" s="1"/>
      <c r="D394" s="1"/>
      <c r="E394" s="1"/>
      <c r="F394" s="1"/>
      <c r="G394" s="1"/>
      <c r="H394" s="1"/>
      <c r="I394" s="3"/>
      <c r="J394" s="1"/>
      <c r="K394" s="1"/>
      <c r="L394" s="1"/>
      <c r="M394" s="1"/>
    </row>
    <row r="395" spans="2:13" ht="14.25" hidden="1" customHeight="1">
      <c r="B395" s="3"/>
      <c r="C395" s="1"/>
      <c r="D395" s="1"/>
      <c r="E395" s="1"/>
      <c r="F395" s="1"/>
      <c r="G395" s="1"/>
      <c r="H395" s="1"/>
      <c r="I395" s="3"/>
      <c r="J395" s="1"/>
      <c r="K395" s="1"/>
      <c r="L395" s="1"/>
      <c r="M395" s="1"/>
    </row>
    <row r="396" spans="2:13" ht="14.25" hidden="1" customHeight="1">
      <c r="B396" s="3"/>
      <c r="C396" s="1"/>
      <c r="D396" s="1"/>
      <c r="E396" s="1"/>
      <c r="F396" s="1"/>
      <c r="G396" s="1"/>
      <c r="H396" s="1"/>
      <c r="I396" s="3"/>
      <c r="J396" s="1"/>
      <c r="K396" s="1"/>
      <c r="L396" s="1"/>
      <c r="M396" s="1"/>
    </row>
    <row r="397" spans="2:13" ht="14.25" hidden="1" customHeight="1">
      <c r="B397" s="3"/>
      <c r="C397" s="1"/>
      <c r="D397" s="1"/>
      <c r="E397" s="1"/>
      <c r="F397" s="1"/>
      <c r="G397" s="1"/>
      <c r="H397" s="1"/>
      <c r="I397" s="3"/>
      <c r="J397" s="1"/>
      <c r="K397" s="1"/>
      <c r="L397" s="1"/>
      <c r="M397" s="1"/>
    </row>
    <row r="398" spans="2:13" ht="14.25" hidden="1" customHeight="1">
      <c r="B398" s="3"/>
      <c r="C398" s="1"/>
      <c r="D398" s="1"/>
      <c r="E398" s="1"/>
      <c r="F398" s="1"/>
      <c r="G398" s="1"/>
      <c r="H398" s="1"/>
      <c r="I398" s="3"/>
      <c r="J398" s="1"/>
      <c r="K398" s="1"/>
      <c r="L398" s="1"/>
      <c r="M398" s="1"/>
    </row>
    <row r="399" spans="2:13" ht="14.25" hidden="1" customHeight="1">
      <c r="B399" s="3"/>
      <c r="C399" s="1"/>
      <c r="D399" s="1"/>
      <c r="E399" s="1"/>
      <c r="F399" s="1"/>
      <c r="G399" s="1"/>
      <c r="H399" s="1"/>
      <c r="I399" s="3"/>
      <c r="J399" s="1"/>
      <c r="K399" s="1"/>
      <c r="L399" s="1"/>
      <c r="M399" s="1"/>
    </row>
    <row r="400" spans="2:13" ht="14.25" hidden="1" customHeight="1">
      <c r="B400" s="3"/>
      <c r="C400" s="1"/>
      <c r="D400" s="1"/>
      <c r="E400" s="1"/>
      <c r="F400" s="1"/>
      <c r="G400" s="1"/>
      <c r="H400" s="1"/>
      <c r="I400" s="3"/>
      <c r="J400" s="1"/>
      <c r="K400" s="1"/>
      <c r="L400" s="1"/>
      <c r="M400" s="1"/>
    </row>
    <row r="401" spans="2:13" ht="14.25" hidden="1" customHeight="1">
      <c r="B401" s="3"/>
      <c r="C401" s="1"/>
      <c r="D401" s="1"/>
      <c r="E401" s="1"/>
      <c r="F401" s="1"/>
      <c r="G401" s="1"/>
      <c r="H401" s="1"/>
      <c r="I401" s="3"/>
      <c r="J401" s="1"/>
      <c r="K401" s="1"/>
      <c r="L401" s="1"/>
      <c r="M401" s="1"/>
    </row>
    <row r="402" spans="2:13" ht="14.25" hidden="1" customHeight="1">
      <c r="B402" s="3"/>
      <c r="C402" s="1"/>
      <c r="D402" s="1"/>
      <c r="E402" s="1"/>
      <c r="F402" s="1"/>
      <c r="G402" s="1"/>
      <c r="H402" s="1"/>
      <c r="I402" s="3"/>
      <c r="J402" s="1"/>
      <c r="K402" s="1"/>
      <c r="L402" s="1"/>
      <c r="M402" s="1"/>
    </row>
    <row r="403" spans="2:13" ht="14.25" hidden="1" customHeight="1">
      <c r="B403" s="3"/>
      <c r="C403" s="1"/>
      <c r="D403" s="1"/>
      <c r="E403" s="1"/>
      <c r="F403" s="1"/>
      <c r="G403" s="1"/>
      <c r="H403" s="1"/>
      <c r="I403" s="3"/>
      <c r="J403" s="1"/>
      <c r="K403" s="1"/>
      <c r="L403" s="1"/>
      <c r="M403" s="1"/>
    </row>
    <row r="404" spans="2:13" ht="14.25" hidden="1" customHeight="1">
      <c r="B404" s="3"/>
      <c r="C404" s="1"/>
      <c r="D404" s="1"/>
      <c r="E404" s="1"/>
      <c r="F404" s="1"/>
      <c r="G404" s="1"/>
      <c r="H404" s="1"/>
      <c r="I404" s="3"/>
      <c r="J404" s="1"/>
      <c r="K404" s="1"/>
      <c r="L404" s="1"/>
      <c r="M404" s="1"/>
    </row>
    <row r="405" spans="2:13" ht="14.25" hidden="1" customHeight="1">
      <c r="B405" s="3"/>
      <c r="C405" s="1"/>
      <c r="D405" s="1"/>
      <c r="E405" s="1"/>
      <c r="F405" s="1"/>
      <c r="G405" s="1"/>
      <c r="H405" s="1"/>
      <c r="I405" s="3"/>
      <c r="J405" s="1"/>
      <c r="K405" s="1"/>
      <c r="L405" s="1"/>
      <c r="M405" s="1"/>
    </row>
    <row r="406" spans="2:13" ht="14.25" hidden="1" customHeight="1">
      <c r="B406" s="3"/>
      <c r="C406" s="1"/>
      <c r="D406" s="1"/>
      <c r="E406" s="1"/>
      <c r="F406" s="1"/>
      <c r="G406" s="1"/>
      <c r="H406" s="1"/>
      <c r="I406" s="3"/>
      <c r="J406" s="1"/>
      <c r="K406" s="1"/>
      <c r="L406" s="1"/>
      <c r="M406" s="1"/>
    </row>
    <row r="407" spans="2:13" ht="14.25" hidden="1" customHeight="1">
      <c r="B407" s="3"/>
      <c r="C407" s="1"/>
      <c r="D407" s="1"/>
      <c r="E407" s="1"/>
      <c r="F407" s="1"/>
      <c r="G407" s="1"/>
      <c r="H407" s="1"/>
      <c r="I407" s="3"/>
      <c r="J407" s="1"/>
      <c r="K407" s="1"/>
      <c r="L407" s="1"/>
      <c r="M407" s="1"/>
    </row>
    <row r="408" spans="2:13" ht="14.25" hidden="1" customHeight="1">
      <c r="B408" s="3"/>
      <c r="C408" s="1"/>
      <c r="D408" s="1"/>
      <c r="E408" s="1"/>
      <c r="F408" s="1"/>
      <c r="G408" s="1"/>
      <c r="H408" s="1"/>
      <c r="I408" s="3"/>
      <c r="J408" s="1"/>
      <c r="K408" s="1"/>
      <c r="L408" s="1"/>
      <c r="M408" s="1"/>
    </row>
    <row r="409" spans="2:13" ht="14.25" hidden="1" customHeight="1">
      <c r="B409" s="3"/>
      <c r="C409" s="1"/>
      <c r="D409" s="1"/>
      <c r="E409" s="1"/>
      <c r="F409" s="1"/>
      <c r="G409" s="1"/>
      <c r="H409" s="1"/>
      <c r="I409" s="3"/>
      <c r="J409" s="1"/>
      <c r="K409" s="1"/>
      <c r="L409" s="1"/>
      <c r="M409" s="1"/>
    </row>
    <row r="410" spans="2:13" ht="14.25" hidden="1" customHeight="1">
      <c r="B410" s="3"/>
      <c r="C410" s="1"/>
      <c r="D410" s="1"/>
      <c r="E410" s="1"/>
      <c r="F410" s="1"/>
      <c r="G410" s="1"/>
      <c r="H410" s="1"/>
      <c r="I410" s="3"/>
      <c r="J410" s="1"/>
      <c r="K410" s="1"/>
      <c r="L410" s="1"/>
      <c r="M410" s="1"/>
    </row>
    <row r="411" spans="2:13" ht="14.25" hidden="1" customHeight="1">
      <c r="B411" s="3"/>
      <c r="C411" s="1"/>
      <c r="D411" s="1"/>
      <c r="E411" s="1"/>
      <c r="F411" s="1"/>
      <c r="G411" s="1"/>
      <c r="H411" s="1"/>
      <c r="I411" s="3"/>
      <c r="J411" s="1"/>
      <c r="K411" s="1"/>
      <c r="L411" s="1"/>
      <c r="M411" s="1"/>
    </row>
    <row r="412" spans="2:13" ht="14.25" hidden="1" customHeight="1">
      <c r="B412" s="3"/>
      <c r="C412" s="1"/>
      <c r="D412" s="1"/>
      <c r="E412" s="1"/>
      <c r="F412" s="1"/>
      <c r="G412" s="1"/>
      <c r="H412" s="1"/>
      <c r="I412" s="3"/>
      <c r="J412" s="1"/>
      <c r="K412" s="1"/>
      <c r="L412" s="1"/>
      <c r="M412" s="1"/>
    </row>
    <row r="413" spans="2:13" ht="14.25" hidden="1" customHeight="1">
      <c r="B413" s="3"/>
      <c r="C413" s="1"/>
      <c r="D413" s="1"/>
      <c r="E413" s="1"/>
      <c r="F413" s="1"/>
      <c r="G413" s="1"/>
      <c r="H413" s="1"/>
      <c r="I413" s="3"/>
      <c r="J413" s="1"/>
      <c r="K413" s="1"/>
      <c r="L413" s="1"/>
      <c r="M413" s="1"/>
    </row>
    <row r="414" spans="2:13" ht="14.25" hidden="1" customHeight="1">
      <c r="B414" s="3"/>
      <c r="C414" s="1"/>
      <c r="D414" s="1"/>
      <c r="E414" s="1"/>
      <c r="F414" s="1"/>
      <c r="G414" s="1"/>
      <c r="H414" s="1"/>
      <c r="I414" s="3"/>
      <c r="J414" s="1"/>
      <c r="K414" s="1"/>
      <c r="L414" s="1"/>
      <c r="M414" s="1"/>
    </row>
    <row r="415" spans="2:13" ht="14.25" hidden="1" customHeight="1">
      <c r="B415" s="3"/>
      <c r="C415" s="1"/>
      <c r="D415" s="1"/>
      <c r="E415" s="1"/>
      <c r="F415" s="1"/>
      <c r="G415" s="1"/>
      <c r="H415" s="1"/>
      <c r="I415" s="3"/>
      <c r="J415" s="1"/>
      <c r="K415" s="1"/>
      <c r="L415" s="1"/>
      <c r="M415" s="1"/>
    </row>
    <row r="416" spans="2:13" ht="14.25" hidden="1" customHeight="1">
      <c r="B416" s="3"/>
      <c r="C416" s="1"/>
      <c r="D416" s="1"/>
      <c r="E416" s="1"/>
      <c r="F416" s="1"/>
      <c r="G416" s="1"/>
      <c r="H416" s="1"/>
      <c r="I416" s="3"/>
      <c r="J416" s="1"/>
      <c r="K416" s="1"/>
      <c r="L416" s="1"/>
      <c r="M416" s="1"/>
    </row>
    <row r="417" spans="2:13" ht="14.25" hidden="1" customHeight="1">
      <c r="B417" s="3"/>
      <c r="C417" s="1"/>
      <c r="D417" s="1"/>
      <c r="E417" s="1"/>
      <c r="F417" s="1"/>
      <c r="G417" s="1"/>
      <c r="H417" s="1"/>
      <c r="I417" s="3"/>
      <c r="J417" s="1"/>
      <c r="K417" s="1"/>
      <c r="L417" s="1"/>
      <c r="M417" s="1"/>
    </row>
    <row r="418" spans="2:13" ht="14.25" hidden="1" customHeight="1">
      <c r="B418" s="3"/>
      <c r="C418" s="1"/>
      <c r="D418" s="1"/>
      <c r="E418" s="1"/>
      <c r="F418" s="1"/>
      <c r="G418" s="1"/>
      <c r="H418" s="1"/>
      <c r="I418" s="3"/>
      <c r="J418" s="1"/>
      <c r="K418" s="1"/>
      <c r="L418" s="1"/>
      <c r="M418" s="1"/>
    </row>
    <row r="419" spans="2:13" ht="14.25" hidden="1" customHeight="1">
      <c r="B419" s="3"/>
      <c r="C419" s="1"/>
      <c r="D419" s="1"/>
      <c r="E419" s="1"/>
      <c r="F419" s="1"/>
      <c r="G419" s="1"/>
      <c r="H419" s="1"/>
      <c r="I419" s="3"/>
      <c r="J419" s="1"/>
      <c r="K419" s="1"/>
      <c r="L419" s="1"/>
      <c r="M419" s="1"/>
    </row>
    <row r="420" spans="2:13" ht="14.25" hidden="1" customHeight="1">
      <c r="B420" s="3"/>
      <c r="C420" s="1"/>
      <c r="D420" s="1"/>
      <c r="E420" s="1"/>
      <c r="F420" s="1"/>
      <c r="G420" s="1"/>
      <c r="H420" s="1"/>
      <c r="I420" s="3"/>
      <c r="J420" s="1"/>
      <c r="K420" s="1"/>
      <c r="L420" s="1"/>
      <c r="M420" s="1"/>
    </row>
    <row r="421" spans="2:13" ht="14.25" hidden="1" customHeight="1">
      <c r="B421" s="3"/>
      <c r="C421" s="1"/>
      <c r="D421" s="1"/>
      <c r="E421" s="1"/>
      <c r="F421" s="1"/>
      <c r="G421" s="1"/>
      <c r="H421" s="1"/>
      <c r="I421" s="3"/>
      <c r="J421" s="1"/>
      <c r="K421" s="1"/>
      <c r="L421" s="1"/>
      <c r="M421" s="1"/>
    </row>
    <row r="422" spans="2:13" ht="14.25" hidden="1" customHeight="1">
      <c r="B422" s="3"/>
      <c r="C422" s="1"/>
      <c r="D422" s="1"/>
      <c r="E422" s="1"/>
      <c r="F422" s="1"/>
      <c r="G422" s="1"/>
      <c r="H422" s="1"/>
      <c r="I422" s="3"/>
      <c r="J422" s="1"/>
      <c r="K422" s="1"/>
      <c r="L422" s="1"/>
      <c r="M422" s="1"/>
    </row>
    <row r="423" spans="2:13" ht="14.25" hidden="1" customHeight="1">
      <c r="B423" s="3"/>
      <c r="C423" s="1"/>
      <c r="D423" s="1"/>
      <c r="E423" s="1"/>
      <c r="F423" s="1"/>
      <c r="G423" s="1"/>
      <c r="H423" s="1"/>
      <c r="I423" s="3"/>
      <c r="J423" s="1"/>
      <c r="K423" s="1"/>
      <c r="L423" s="1"/>
      <c r="M423" s="1"/>
    </row>
    <row r="424" spans="2:13" ht="14.25" hidden="1" customHeight="1">
      <c r="B424" s="3"/>
      <c r="C424" s="1"/>
      <c r="D424" s="1"/>
      <c r="E424" s="1"/>
      <c r="F424" s="1"/>
      <c r="G424" s="1"/>
      <c r="H424" s="1"/>
      <c r="I424" s="3"/>
      <c r="J424" s="1"/>
      <c r="K424" s="1"/>
      <c r="L424" s="1"/>
      <c r="M424" s="1"/>
    </row>
    <row r="425" spans="2:13" ht="14.25" hidden="1" customHeight="1">
      <c r="B425" s="3"/>
      <c r="C425" s="1"/>
      <c r="D425" s="1"/>
      <c r="E425" s="1"/>
      <c r="F425" s="1"/>
      <c r="G425" s="1"/>
      <c r="H425" s="1"/>
      <c r="I425" s="3"/>
      <c r="J425" s="1"/>
      <c r="K425" s="1"/>
      <c r="L425" s="1"/>
      <c r="M425" s="1"/>
    </row>
    <row r="426" spans="2:13" ht="14.25" hidden="1" customHeight="1">
      <c r="B426" s="3"/>
      <c r="C426" s="1"/>
      <c r="D426" s="1"/>
      <c r="E426" s="1"/>
      <c r="F426" s="1"/>
      <c r="G426" s="1"/>
      <c r="H426" s="1"/>
      <c r="I426" s="3"/>
      <c r="J426" s="1"/>
      <c r="K426" s="1"/>
      <c r="L426" s="1"/>
      <c r="M426" s="1"/>
    </row>
    <row r="427" spans="2:13" ht="14.25" hidden="1" customHeight="1">
      <c r="B427" s="3"/>
      <c r="C427" s="1"/>
      <c r="D427" s="1"/>
      <c r="E427" s="1"/>
      <c r="F427" s="1"/>
      <c r="G427" s="1"/>
      <c r="H427" s="1"/>
      <c r="I427" s="3"/>
      <c r="J427" s="1"/>
      <c r="K427" s="1"/>
      <c r="L427" s="1"/>
      <c r="M427" s="1"/>
    </row>
    <row r="428" spans="2:13" ht="14.25" hidden="1" customHeight="1">
      <c r="B428" s="3"/>
      <c r="C428" s="1"/>
      <c r="D428" s="1"/>
      <c r="E428" s="1"/>
      <c r="F428" s="1"/>
      <c r="G428" s="1"/>
      <c r="H428" s="1"/>
      <c r="I428" s="3"/>
      <c r="J428" s="1"/>
      <c r="K428" s="1"/>
      <c r="L428" s="1"/>
      <c r="M428" s="1"/>
    </row>
    <row r="429" spans="2:13" ht="14.25" hidden="1" customHeight="1">
      <c r="B429" s="3"/>
      <c r="C429" s="1"/>
      <c r="D429" s="1"/>
      <c r="E429" s="1"/>
      <c r="F429" s="1"/>
      <c r="G429" s="1"/>
      <c r="H429" s="1"/>
      <c r="I429" s="3"/>
      <c r="J429" s="1"/>
      <c r="K429" s="1"/>
      <c r="L429" s="1"/>
      <c r="M429" s="1"/>
    </row>
    <row r="430" spans="2:13" ht="14.25" hidden="1" customHeight="1">
      <c r="B430" s="3"/>
      <c r="C430" s="1"/>
      <c r="D430" s="1"/>
      <c r="E430" s="1"/>
      <c r="F430" s="1"/>
      <c r="G430" s="1"/>
      <c r="H430" s="1"/>
      <c r="I430" s="3"/>
      <c r="J430" s="1"/>
      <c r="K430" s="1"/>
      <c r="L430" s="1"/>
      <c r="M430" s="1"/>
    </row>
    <row r="431" spans="2:13" ht="14.25" hidden="1" customHeight="1">
      <c r="B431" s="3"/>
      <c r="C431" s="1"/>
      <c r="D431" s="1"/>
      <c r="E431" s="1"/>
      <c r="F431" s="1"/>
      <c r="G431" s="1"/>
      <c r="H431" s="1"/>
      <c r="I431" s="3"/>
      <c r="J431" s="1"/>
      <c r="K431" s="1"/>
      <c r="L431" s="1"/>
      <c r="M431" s="1"/>
    </row>
    <row r="432" spans="2:13" ht="14.25" hidden="1" customHeight="1">
      <c r="B432" s="3"/>
      <c r="C432" s="1"/>
      <c r="D432" s="1"/>
      <c r="E432" s="1"/>
      <c r="F432" s="1"/>
      <c r="G432" s="1"/>
      <c r="H432" s="1"/>
      <c r="I432" s="3"/>
      <c r="J432" s="1"/>
      <c r="K432" s="1"/>
      <c r="L432" s="1"/>
      <c r="M432" s="1"/>
    </row>
    <row r="433" spans="2:13" ht="14.25" hidden="1" customHeight="1">
      <c r="B433" s="3"/>
      <c r="C433" s="1"/>
      <c r="D433" s="1"/>
      <c r="E433" s="1"/>
      <c r="F433" s="1"/>
      <c r="G433" s="1"/>
      <c r="H433" s="1"/>
      <c r="I433" s="3"/>
      <c r="J433" s="1"/>
      <c r="K433" s="1"/>
      <c r="L433" s="1"/>
      <c r="M433" s="1"/>
    </row>
    <row r="434" spans="2:13" ht="14.25" hidden="1" customHeight="1">
      <c r="B434" s="3"/>
      <c r="C434" s="1"/>
      <c r="D434" s="1"/>
      <c r="E434" s="1"/>
      <c r="F434" s="1"/>
      <c r="G434" s="1"/>
      <c r="H434" s="1"/>
      <c r="I434" s="3"/>
      <c r="J434" s="1"/>
      <c r="K434" s="1"/>
      <c r="L434" s="1"/>
      <c r="M434" s="1"/>
    </row>
    <row r="435" spans="2:13" ht="14.25" hidden="1" customHeight="1">
      <c r="B435" s="3"/>
      <c r="C435" s="1"/>
      <c r="D435" s="1"/>
      <c r="E435" s="1"/>
      <c r="F435" s="1"/>
      <c r="G435" s="1"/>
      <c r="H435" s="1"/>
      <c r="I435" s="3"/>
      <c r="J435" s="1"/>
      <c r="K435" s="1"/>
      <c r="L435" s="1"/>
      <c r="M435" s="1"/>
    </row>
    <row r="436" spans="2:13" ht="14.25" hidden="1" customHeight="1">
      <c r="B436" s="3"/>
      <c r="C436" s="1"/>
      <c r="D436" s="1"/>
      <c r="E436" s="1"/>
      <c r="F436" s="1"/>
      <c r="G436" s="1"/>
      <c r="H436" s="1"/>
      <c r="I436" s="3"/>
      <c r="J436" s="1"/>
      <c r="K436" s="1"/>
      <c r="L436" s="1"/>
      <c r="M436" s="1"/>
    </row>
    <row r="437" spans="2:13" ht="14.25" hidden="1" customHeight="1">
      <c r="B437" s="3"/>
      <c r="C437" s="1"/>
      <c r="D437" s="1"/>
      <c r="E437" s="1"/>
      <c r="F437" s="1"/>
      <c r="G437" s="1"/>
      <c r="H437" s="1"/>
      <c r="I437" s="3"/>
      <c r="J437" s="1"/>
      <c r="K437" s="1"/>
      <c r="L437" s="1"/>
      <c r="M437" s="1"/>
    </row>
    <row r="438" spans="2:13" ht="14.25" hidden="1" customHeight="1">
      <c r="B438" s="3"/>
      <c r="C438" s="1"/>
      <c r="D438" s="1"/>
      <c r="E438" s="1"/>
      <c r="F438" s="1"/>
      <c r="G438" s="1"/>
      <c r="H438" s="1"/>
      <c r="I438" s="3"/>
      <c r="J438" s="1"/>
      <c r="K438" s="1"/>
      <c r="L438" s="1"/>
      <c r="M438" s="1"/>
    </row>
    <row r="439" spans="2:13" ht="14.25" hidden="1" customHeight="1">
      <c r="B439" s="3"/>
      <c r="C439" s="1"/>
      <c r="D439" s="1"/>
      <c r="E439" s="1"/>
      <c r="F439" s="1"/>
      <c r="G439" s="1"/>
      <c r="H439" s="1"/>
      <c r="I439" s="3"/>
      <c r="J439" s="1"/>
      <c r="K439" s="1"/>
      <c r="L439" s="1"/>
      <c r="M439" s="1"/>
    </row>
    <row r="440" spans="2:13" ht="14.25" hidden="1" customHeight="1">
      <c r="B440" s="3"/>
      <c r="C440" s="1"/>
      <c r="D440" s="1"/>
      <c r="E440" s="1"/>
      <c r="F440" s="1"/>
      <c r="G440" s="1"/>
      <c r="H440" s="1"/>
      <c r="I440" s="3"/>
      <c r="J440" s="1"/>
      <c r="K440" s="1"/>
      <c r="L440" s="1"/>
      <c r="M440" s="1"/>
    </row>
    <row r="441" spans="2:13" ht="14.25" hidden="1" customHeight="1">
      <c r="B441" s="3"/>
      <c r="C441" s="1"/>
      <c r="D441" s="1"/>
      <c r="E441" s="1"/>
      <c r="F441" s="1"/>
      <c r="G441" s="1"/>
      <c r="H441" s="1"/>
      <c r="I441" s="3"/>
      <c r="J441" s="1"/>
      <c r="K441" s="1"/>
      <c r="L441" s="1"/>
      <c r="M441" s="1"/>
    </row>
    <row r="442" spans="2:13" ht="14.25" hidden="1" customHeight="1">
      <c r="B442" s="3"/>
      <c r="C442" s="1"/>
      <c r="D442" s="1"/>
      <c r="E442" s="1"/>
      <c r="F442" s="1"/>
      <c r="G442" s="1"/>
      <c r="H442" s="1"/>
      <c r="I442" s="3"/>
      <c r="J442" s="1"/>
      <c r="K442" s="1"/>
      <c r="L442" s="1"/>
      <c r="M442" s="1"/>
    </row>
    <row r="443" spans="2:13" ht="14.25" hidden="1" customHeight="1">
      <c r="B443" s="3"/>
      <c r="C443" s="1"/>
      <c r="D443" s="1"/>
      <c r="E443" s="1"/>
      <c r="F443" s="1"/>
      <c r="G443" s="1"/>
      <c r="H443" s="1"/>
      <c r="I443" s="3"/>
      <c r="J443" s="1"/>
      <c r="K443" s="1"/>
      <c r="L443" s="1"/>
      <c r="M443" s="1"/>
    </row>
    <row r="444" spans="2:13" ht="14.25" hidden="1" customHeight="1">
      <c r="B444" s="3"/>
      <c r="C444" s="1"/>
      <c r="D444" s="1"/>
      <c r="E444" s="1"/>
      <c r="F444" s="1"/>
      <c r="G444" s="1"/>
      <c r="H444" s="1"/>
      <c r="I444" s="3"/>
      <c r="J444" s="1"/>
      <c r="K444" s="1"/>
      <c r="L444" s="1"/>
      <c r="M444" s="1"/>
    </row>
    <row r="445" spans="2:13" ht="14.25" hidden="1" customHeight="1">
      <c r="B445" s="3"/>
      <c r="C445" s="1"/>
      <c r="D445" s="1"/>
      <c r="E445" s="1"/>
      <c r="F445" s="1"/>
      <c r="G445" s="1"/>
      <c r="H445" s="1"/>
      <c r="I445" s="3"/>
      <c r="J445" s="1"/>
      <c r="K445" s="1"/>
      <c r="L445" s="1"/>
      <c r="M445" s="1"/>
    </row>
    <row r="446" spans="2:13" ht="14.25" hidden="1" customHeight="1">
      <c r="B446" s="3"/>
      <c r="C446" s="1"/>
      <c r="D446" s="1"/>
      <c r="E446" s="1"/>
      <c r="F446" s="1"/>
      <c r="G446" s="1"/>
      <c r="H446" s="1"/>
      <c r="I446" s="3"/>
      <c r="J446" s="1"/>
      <c r="K446" s="1"/>
      <c r="L446" s="1"/>
      <c r="M446" s="1"/>
    </row>
    <row r="447" spans="2:13" ht="14.25" hidden="1" customHeight="1">
      <c r="B447" s="3"/>
      <c r="C447" s="1"/>
      <c r="D447" s="1"/>
      <c r="E447" s="1"/>
      <c r="F447" s="1"/>
      <c r="G447" s="1"/>
      <c r="H447" s="1"/>
      <c r="I447" s="3"/>
      <c r="J447" s="1"/>
      <c r="K447" s="1"/>
      <c r="L447" s="1"/>
      <c r="M447" s="1"/>
    </row>
    <row r="448" spans="2:13" ht="14.25" hidden="1" customHeight="1">
      <c r="B448" s="3"/>
      <c r="C448" s="1"/>
      <c r="D448" s="1"/>
      <c r="E448" s="1"/>
      <c r="F448" s="1"/>
      <c r="G448" s="1"/>
      <c r="H448" s="1"/>
      <c r="I448" s="3"/>
      <c r="J448" s="1"/>
      <c r="K448" s="1"/>
      <c r="L448" s="1"/>
      <c r="M448" s="1"/>
    </row>
    <row r="449" spans="2:13" ht="14.25" hidden="1" customHeight="1">
      <c r="B449" s="3"/>
      <c r="C449" s="1"/>
      <c r="D449" s="1"/>
      <c r="E449" s="1"/>
      <c r="F449" s="1"/>
      <c r="G449" s="1"/>
      <c r="H449" s="1"/>
      <c r="I449" s="3"/>
      <c r="J449" s="1"/>
      <c r="K449" s="1"/>
      <c r="L449" s="1"/>
      <c r="M449" s="1"/>
    </row>
    <row r="450" spans="2:13" ht="14.25" hidden="1" customHeight="1">
      <c r="B450" s="3"/>
      <c r="C450" s="1"/>
      <c r="D450" s="1"/>
      <c r="E450" s="1"/>
      <c r="F450" s="1"/>
      <c r="G450" s="1"/>
      <c r="H450" s="1"/>
      <c r="I450" s="3"/>
      <c r="J450" s="1"/>
      <c r="K450" s="1"/>
      <c r="L450" s="1"/>
      <c r="M450" s="1"/>
    </row>
    <row r="451" spans="2:13" ht="14.25" hidden="1" customHeight="1">
      <c r="B451" s="3"/>
      <c r="C451" s="1"/>
      <c r="D451" s="1"/>
      <c r="E451" s="1"/>
      <c r="F451" s="1"/>
      <c r="G451" s="1"/>
      <c r="H451" s="1"/>
      <c r="I451" s="3"/>
      <c r="J451" s="1"/>
      <c r="K451" s="1"/>
      <c r="L451" s="1"/>
      <c r="M451" s="1"/>
    </row>
    <row r="452" spans="2:13" ht="14.25" hidden="1" customHeight="1">
      <c r="B452" s="3"/>
      <c r="C452" s="1"/>
      <c r="D452" s="1"/>
      <c r="E452" s="1"/>
      <c r="F452" s="1"/>
      <c r="G452" s="1"/>
      <c r="H452" s="1"/>
      <c r="I452" s="3"/>
      <c r="J452" s="1"/>
      <c r="K452" s="1"/>
      <c r="L452" s="1"/>
      <c r="M452" s="1"/>
    </row>
    <row r="453" spans="2:13" ht="14.25" hidden="1" customHeight="1">
      <c r="B453" s="3"/>
      <c r="C453" s="1"/>
      <c r="D453" s="1"/>
      <c r="E453" s="1"/>
      <c r="F453" s="1"/>
      <c r="G453" s="1"/>
      <c r="H453" s="1"/>
      <c r="I453" s="3"/>
      <c r="J453" s="1"/>
      <c r="K453" s="1"/>
      <c r="L453" s="1"/>
      <c r="M453" s="1"/>
    </row>
    <row r="454" spans="2:13" ht="14.25" hidden="1" customHeight="1">
      <c r="B454" s="3"/>
      <c r="C454" s="1"/>
      <c r="D454" s="1"/>
      <c r="E454" s="1"/>
      <c r="F454" s="1"/>
      <c r="G454" s="1"/>
      <c r="H454" s="1"/>
      <c r="I454" s="3"/>
      <c r="J454" s="1"/>
      <c r="K454" s="1"/>
      <c r="L454" s="1"/>
      <c r="M454" s="1"/>
    </row>
    <row r="455" spans="2:13" ht="14.25" hidden="1" customHeight="1">
      <c r="B455" s="3"/>
      <c r="C455" s="1"/>
      <c r="D455" s="1"/>
      <c r="E455" s="1"/>
      <c r="F455" s="1"/>
      <c r="G455" s="1"/>
      <c r="H455" s="1"/>
      <c r="I455" s="3"/>
      <c r="J455" s="1"/>
      <c r="K455" s="1"/>
      <c r="L455" s="1"/>
      <c r="M455" s="1"/>
    </row>
    <row r="456" spans="2:13" ht="14.25" hidden="1" customHeight="1">
      <c r="B456" s="3"/>
      <c r="C456" s="1"/>
      <c r="D456" s="1"/>
      <c r="E456" s="1"/>
      <c r="F456" s="1"/>
      <c r="G456" s="1"/>
      <c r="H456" s="1"/>
      <c r="I456" s="3"/>
      <c r="J456" s="1"/>
      <c r="K456" s="1"/>
      <c r="L456" s="1"/>
      <c r="M456" s="1"/>
    </row>
    <row r="457" spans="2:13" ht="14.25" hidden="1" customHeight="1">
      <c r="B457" s="3"/>
      <c r="C457" s="1"/>
      <c r="D457" s="1"/>
      <c r="E457" s="1"/>
      <c r="F457" s="1"/>
      <c r="G457" s="1"/>
      <c r="H457" s="1"/>
      <c r="I457" s="3"/>
      <c r="J457" s="1"/>
      <c r="K457" s="1"/>
      <c r="L457" s="1"/>
      <c r="M457" s="1"/>
    </row>
    <row r="458" spans="2:13" ht="14.25" hidden="1" customHeight="1">
      <c r="B458" s="3"/>
      <c r="C458" s="1"/>
      <c r="D458" s="1"/>
      <c r="E458" s="1"/>
      <c r="F458" s="1"/>
      <c r="G458" s="1"/>
      <c r="H458" s="1"/>
      <c r="I458" s="3"/>
      <c r="J458" s="1"/>
      <c r="K458" s="1"/>
      <c r="L458" s="1"/>
      <c r="M458" s="1"/>
    </row>
    <row r="459" spans="2:13" ht="14.25" hidden="1" customHeight="1">
      <c r="B459" s="3"/>
      <c r="C459" s="1"/>
      <c r="D459" s="1"/>
      <c r="E459" s="1"/>
      <c r="F459" s="1"/>
      <c r="G459" s="1"/>
      <c r="H459" s="1"/>
      <c r="I459" s="3"/>
      <c r="J459" s="1"/>
      <c r="K459" s="1"/>
      <c r="L459" s="1"/>
      <c r="M459" s="1"/>
    </row>
    <row r="460" spans="2:13" ht="14.25" hidden="1" customHeight="1">
      <c r="B460" s="3"/>
      <c r="C460" s="1"/>
      <c r="D460" s="1"/>
      <c r="E460" s="1"/>
      <c r="F460" s="1"/>
      <c r="G460" s="1"/>
      <c r="H460" s="1"/>
      <c r="I460" s="3"/>
      <c r="J460" s="1"/>
      <c r="K460" s="1"/>
      <c r="L460" s="1"/>
      <c r="M460" s="1"/>
    </row>
    <row r="461" spans="2:13" ht="14.25" hidden="1" customHeight="1">
      <c r="B461" s="3"/>
      <c r="C461" s="1"/>
      <c r="D461" s="1"/>
      <c r="E461" s="1"/>
      <c r="F461" s="1"/>
      <c r="G461" s="1"/>
      <c r="H461" s="1"/>
      <c r="I461" s="3"/>
      <c r="J461" s="1"/>
      <c r="K461" s="1"/>
      <c r="L461" s="1"/>
      <c r="M461" s="1"/>
    </row>
    <row r="462" spans="2:13" ht="14.25" hidden="1" customHeight="1">
      <c r="B462" s="3"/>
      <c r="C462" s="1"/>
      <c r="D462" s="1"/>
      <c r="E462" s="1"/>
      <c r="F462" s="1"/>
      <c r="G462" s="1"/>
      <c r="H462" s="1"/>
      <c r="I462" s="3"/>
      <c r="J462" s="1"/>
      <c r="K462" s="1"/>
      <c r="L462" s="1"/>
      <c r="M462" s="1"/>
    </row>
    <row r="463" spans="2:13" ht="14.25" hidden="1" customHeight="1">
      <c r="B463" s="3"/>
      <c r="C463" s="1"/>
      <c r="D463" s="1"/>
      <c r="E463" s="1"/>
      <c r="F463" s="1"/>
      <c r="G463" s="1"/>
      <c r="H463" s="1"/>
      <c r="I463" s="3"/>
      <c r="J463" s="1"/>
      <c r="K463" s="1"/>
      <c r="L463" s="1"/>
      <c r="M463" s="1"/>
    </row>
    <row r="464" spans="2:13" ht="14.25" hidden="1" customHeight="1">
      <c r="B464" s="3"/>
      <c r="C464" s="1"/>
      <c r="D464" s="1"/>
      <c r="E464" s="1"/>
      <c r="F464" s="1"/>
      <c r="G464" s="1"/>
      <c r="H464" s="1"/>
      <c r="I464" s="3"/>
      <c r="J464" s="1"/>
      <c r="K464" s="1"/>
      <c r="L464" s="1"/>
      <c r="M464" s="1"/>
    </row>
    <row r="465" spans="2:13" ht="14.25" hidden="1" customHeight="1">
      <c r="B465" s="3"/>
      <c r="C465" s="1"/>
      <c r="D465" s="1"/>
      <c r="E465" s="1"/>
      <c r="F465" s="1"/>
      <c r="G465" s="1"/>
      <c r="H465" s="1"/>
      <c r="I465" s="3"/>
      <c r="J465" s="1"/>
      <c r="K465" s="1"/>
      <c r="L465" s="1"/>
      <c r="M465" s="1"/>
    </row>
    <row r="466" spans="2:13" ht="14.25" hidden="1" customHeight="1">
      <c r="B466" s="3"/>
      <c r="C466" s="1"/>
      <c r="D466" s="1"/>
      <c r="E466" s="1"/>
      <c r="F466" s="1"/>
      <c r="G466" s="1"/>
      <c r="H466" s="1"/>
      <c r="I466" s="3"/>
      <c r="J466" s="1"/>
      <c r="K466" s="1"/>
      <c r="L466" s="1"/>
      <c r="M466" s="1"/>
    </row>
    <row r="467" spans="2:13" ht="14.25" hidden="1" customHeight="1">
      <c r="B467" s="3"/>
      <c r="C467" s="1"/>
      <c r="D467" s="1"/>
      <c r="E467" s="1"/>
      <c r="F467" s="1"/>
      <c r="G467" s="1"/>
      <c r="H467" s="1"/>
      <c r="I467" s="3"/>
      <c r="J467" s="1"/>
      <c r="K467" s="1"/>
      <c r="L467" s="1"/>
      <c r="M467" s="1"/>
    </row>
    <row r="468" spans="2:13" ht="14.25" hidden="1" customHeight="1">
      <c r="B468" s="3"/>
      <c r="C468" s="1"/>
      <c r="D468" s="1"/>
      <c r="E468" s="1"/>
      <c r="F468" s="1"/>
      <c r="G468" s="1"/>
      <c r="H468" s="1"/>
      <c r="I468" s="3"/>
      <c r="J468" s="1"/>
      <c r="K468" s="1"/>
      <c r="L468" s="1"/>
      <c r="M468" s="1"/>
    </row>
    <row r="469" spans="2:13" ht="14.25" hidden="1" customHeight="1">
      <c r="B469" s="3"/>
      <c r="C469" s="1"/>
      <c r="D469" s="1"/>
      <c r="E469" s="1"/>
      <c r="F469" s="1"/>
      <c r="G469" s="1"/>
      <c r="H469" s="1"/>
      <c r="I469" s="3"/>
      <c r="J469" s="1"/>
      <c r="K469" s="1"/>
      <c r="L469" s="1"/>
      <c r="M469" s="1"/>
    </row>
    <row r="470" spans="2:13" ht="14.25" hidden="1" customHeight="1">
      <c r="B470" s="3"/>
      <c r="C470" s="1"/>
      <c r="D470" s="1"/>
      <c r="E470" s="1"/>
      <c r="F470" s="1"/>
      <c r="G470" s="1"/>
      <c r="H470" s="1"/>
      <c r="I470" s="3"/>
      <c r="J470" s="1"/>
      <c r="K470" s="1"/>
      <c r="L470" s="1"/>
      <c r="M470" s="1"/>
    </row>
    <row r="471" spans="2:13" ht="14.25" hidden="1" customHeight="1">
      <c r="B471" s="3"/>
      <c r="C471" s="1"/>
      <c r="D471" s="1"/>
      <c r="E471" s="1"/>
      <c r="F471" s="1"/>
      <c r="G471" s="1"/>
      <c r="H471" s="1"/>
      <c r="I471" s="3"/>
      <c r="J471" s="1"/>
      <c r="K471" s="1"/>
      <c r="L471" s="1"/>
      <c r="M471" s="1"/>
    </row>
    <row r="472" spans="2:13" ht="14.25" hidden="1" customHeight="1">
      <c r="B472" s="3"/>
      <c r="C472" s="1"/>
      <c r="D472" s="1"/>
      <c r="E472" s="1"/>
      <c r="F472" s="1"/>
      <c r="G472" s="1"/>
      <c r="H472" s="1"/>
      <c r="I472" s="3"/>
      <c r="J472" s="1"/>
      <c r="K472" s="1"/>
      <c r="L472" s="1"/>
      <c r="M472" s="1"/>
    </row>
    <row r="473" spans="2:13" ht="14.25" hidden="1" customHeight="1">
      <c r="B473" s="3"/>
      <c r="C473" s="1"/>
      <c r="D473" s="1"/>
      <c r="E473" s="1"/>
      <c r="F473" s="1"/>
      <c r="G473" s="1"/>
      <c r="H473" s="1"/>
      <c r="I473" s="3"/>
      <c r="J473" s="1"/>
      <c r="K473" s="1"/>
      <c r="L473" s="1"/>
      <c r="M473" s="1"/>
    </row>
    <row r="474" spans="2:13" ht="14.25" hidden="1" customHeight="1">
      <c r="B474" s="3"/>
      <c r="C474" s="1"/>
      <c r="D474" s="1"/>
      <c r="E474" s="1"/>
      <c r="F474" s="1"/>
      <c r="G474" s="1"/>
      <c r="H474" s="1"/>
      <c r="I474" s="3"/>
      <c r="J474" s="1"/>
      <c r="K474" s="1"/>
      <c r="L474" s="1"/>
      <c r="M474" s="1"/>
    </row>
    <row r="475" spans="2:13" ht="14.25" hidden="1" customHeight="1">
      <c r="B475" s="3"/>
      <c r="C475" s="1"/>
      <c r="D475" s="1"/>
      <c r="E475" s="1"/>
      <c r="F475" s="1"/>
      <c r="G475" s="1"/>
      <c r="H475" s="1"/>
      <c r="I475" s="3"/>
      <c r="J475" s="1"/>
      <c r="K475" s="1"/>
      <c r="L475" s="1"/>
      <c r="M475" s="1"/>
    </row>
    <row r="476" spans="2:13" ht="14.25" hidden="1" customHeight="1">
      <c r="B476" s="3"/>
      <c r="C476" s="1"/>
      <c r="D476" s="1"/>
      <c r="E476" s="1"/>
      <c r="F476" s="1"/>
      <c r="G476" s="1"/>
      <c r="H476" s="1"/>
      <c r="I476" s="3"/>
      <c r="J476" s="1"/>
      <c r="K476" s="1"/>
      <c r="L476" s="1"/>
      <c r="M476" s="1"/>
    </row>
    <row r="477" spans="2:13" ht="14.25" hidden="1" customHeight="1">
      <c r="B477" s="3"/>
      <c r="C477" s="1"/>
      <c r="D477" s="1"/>
      <c r="E477" s="1"/>
      <c r="F477" s="1"/>
      <c r="G477" s="1"/>
      <c r="H477" s="1"/>
      <c r="I477" s="3"/>
      <c r="J477" s="1"/>
      <c r="K477" s="1"/>
      <c r="L477" s="1"/>
      <c r="M477" s="1"/>
    </row>
    <row r="478" spans="2:13" ht="14.25" hidden="1" customHeight="1">
      <c r="B478" s="3"/>
      <c r="C478" s="1"/>
      <c r="D478" s="1"/>
      <c r="E478" s="1"/>
      <c r="F478" s="1"/>
      <c r="G478" s="1"/>
      <c r="H478" s="1"/>
      <c r="I478" s="3"/>
      <c r="J478" s="1"/>
      <c r="K478" s="1"/>
      <c r="L478" s="1"/>
      <c r="M478" s="1"/>
    </row>
    <row r="479" spans="2:13" ht="14.25" hidden="1" customHeight="1">
      <c r="B479" s="3"/>
      <c r="C479" s="1"/>
      <c r="D479" s="1"/>
      <c r="E479" s="1"/>
      <c r="F479" s="1"/>
      <c r="G479" s="1"/>
      <c r="H479" s="1"/>
      <c r="I479" s="3"/>
      <c r="J479" s="1"/>
      <c r="K479" s="1"/>
      <c r="L479" s="1"/>
      <c r="M479" s="1"/>
    </row>
    <row r="480" spans="2:13" ht="14.25" hidden="1" customHeight="1">
      <c r="B480" s="3"/>
      <c r="C480" s="1"/>
      <c r="D480" s="1"/>
      <c r="E480" s="1"/>
      <c r="F480" s="1"/>
      <c r="G480" s="1"/>
      <c r="H480" s="1"/>
      <c r="I480" s="3"/>
      <c r="J480" s="1"/>
      <c r="K480" s="1"/>
      <c r="L480" s="1"/>
      <c r="M480" s="1"/>
    </row>
    <row r="481" spans="2:13" ht="14.25" hidden="1" customHeight="1">
      <c r="B481" s="3"/>
      <c r="C481" s="1"/>
      <c r="D481" s="1"/>
      <c r="E481" s="1"/>
      <c r="F481" s="1"/>
      <c r="G481" s="1"/>
      <c r="H481" s="1"/>
      <c r="I481" s="3"/>
      <c r="J481" s="1"/>
      <c r="K481" s="1"/>
      <c r="L481" s="1"/>
      <c r="M481" s="1"/>
    </row>
    <row r="482" spans="2:13" ht="14.25" hidden="1" customHeight="1">
      <c r="B482" s="3"/>
      <c r="C482" s="1"/>
      <c r="D482" s="1"/>
      <c r="E482" s="1"/>
      <c r="F482" s="1"/>
      <c r="G482" s="1"/>
      <c r="H482" s="1"/>
      <c r="I482" s="3"/>
      <c r="J482" s="1"/>
      <c r="K482" s="1"/>
      <c r="L482" s="1"/>
      <c r="M482" s="1"/>
    </row>
    <row r="483" spans="2:13" ht="14.25" hidden="1" customHeight="1">
      <c r="B483" s="3"/>
      <c r="C483" s="1"/>
      <c r="D483" s="1"/>
      <c r="E483" s="1"/>
      <c r="F483" s="1"/>
      <c r="G483" s="1"/>
      <c r="H483" s="1"/>
      <c r="I483" s="3"/>
      <c r="J483" s="1"/>
      <c r="K483" s="1"/>
      <c r="L483" s="1"/>
      <c r="M483" s="1"/>
    </row>
    <row r="484" spans="2:13" ht="14.25" hidden="1" customHeight="1">
      <c r="B484" s="3"/>
      <c r="C484" s="1"/>
      <c r="D484" s="1"/>
      <c r="E484" s="1"/>
      <c r="F484" s="1"/>
      <c r="G484" s="1"/>
      <c r="H484" s="1"/>
      <c r="I484" s="3"/>
      <c r="J484" s="1"/>
      <c r="K484" s="1"/>
      <c r="L484" s="1"/>
      <c r="M484" s="1"/>
    </row>
    <row r="485" spans="2:13" ht="14.25" hidden="1" customHeight="1">
      <c r="B485" s="3"/>
      <c r="C485" s="1"/>
      <c r="D485" s="1"/>
      <c r="E485" s="1"/>
      <c r="F485" s="1"/>
      <c r="G485" s="1"/>
      <c r="H485" s="1"/>
      <c r="I485" s="3"/>
      <c r="J485" s="1"/>
      <c r="K485" s="1"/>
      <c r="L485" s="1"/>
      <c r="M485" s="1"/>
    </row>
    <row r="486" spans="2:13" ht="14.25" hidden="1" customHeight="1">
      <c r="B486" s="3"/>
      <c r="C486" s="1"/>
      <c r="D486" s="1"/>
      <c r="E486" s="1"/>
      <c r="F486" s="1"/>
      <c r="G486" s="1"/>
      <c r="H486" s="1"/>
      <c r="I486" s="3"/>
      <c r="J486" s="1"/>
      <c r="K486" s="1"/>
      <c r="L486" s="1"/>
      <c r="M486" s="1"/>
    </row>
    <row r="487" spans="2:13" ht="14.25" hidden="1" customHeight="1">
      <c r="B487" s="3"/>
      <c r="C487" s="1"/>
      <c r="D487" s="1"/>
      <c r="E487" s="1"/>
      <c r="F487" s="1"/>
      <c r="G487" s="1"/>
      <c r="H487" s="1"/>
      <c r="I487" s="3"/>
      <c r="J487" s="1"/>
      <c r="K487" s="1"/>
      <c r="L487" s="1"/>
      <c r="M487" s="1"/>
    </row>
    <row r="488" spans="2:13" ht="14.25" hidden="1" customHeight="1">
      <c r="B488" s="3"/>
      <c r="C488" s="1"/>
      <c r="D488" s="1"/>
      <c r="E488" s="1"/>
      <c r="F488" s="1"/>
      <c r="G488" s="1"/>
      <c r="H488" s="1"/>
      <c r="I488" s="3"/>
      <c r="J488" s="1"/>
      <c r="K488" s="1"/>
      <c r="L488" s="1"/>
      <c r="M488" s="1"/>
    </row>
    <row r="489" spans="2:13" ht="14.25" hidden="1" customHeight="1">
      <c r="B489" s="3"/>
      <c r="C489" s="1"/>
      <c r="D489" s="1"/>
      <c r="E489" s="1"/>
      <c r="F489" s="1"/>
      <c r="G489" s="1"/>
      <c r="H489" s="1"/>
      <c r="I489" s="3"/>
      <c r="J489" s="1"/>
      <c r="K489" s="1"/>
      <c r="L489" s="1"/>
      <c r="M489" s="1"/>
    </row>
    <row r="490" spans="2:13" ht="14.25" hidden="1" customHeight="1">
      <c r="B490" s="3"/>
      <c r="C490" s="1"/>
      <c r="D490" s="1"/>
      <c r="E490" s="1"/>
      <c r="F490" s="1"/>
      <c r="G490" s="1"/>
      <c r="H490" s="1"/>
      <c r="I490" s="3"/>
      <c r="J490" s="1"/>
      <c r="K490" s="1"/>
      <c r="L490" s="1"/>
      <c r="M490" s="1"/>
    </row>
    <row r="491" spans="2:13" ht="14.25" hidden="1" customHeight="1">
      <c r="B491" s="3"/>
      <c r="C491" s="1"/>
      <c r="D491" s="1"/>
      <c r="E491" s="1"/>
      <c r="F491" s="1"/>
      <c r="G491" s="1"/>
      <c r="H491" s="1"/>
      <c r="I491" s="3"/>
      <c r="J491" s="1"/>
      <c r="K491" s="1"/>
      <c r="L491" s="1"/>
      <c r="M491" s="1"/>
    </row>
    <row r="492" spans="2:13" ht="14.25" hidden="1" customHeight="1">
      <c r="B492" s="3"/>
      <c r="C492" s="1"/>
      <c r="D492" s="1"/>
      <c r="E492" s="1"/>
      <c r="F492" s="1"/>
      <c r="G492" s="1"/>
      <c r="H492" s="1"/>
      <c r="I492" s="3"/>
      <c r="J492" s="1"/>
      <c r="K492" s="1"/>
      <c r="L492" s="1"/>
      <c r="M492" s="1"/>
    </row>
    <row r="493" spans="2:13" ht="14.25" hidden="1" customHeight="1">
      <c r="B493" s="3"/>
      <c r="C493" s="1"/>
      <c r="D493" s="1"/>
      <c r="E493" s="1"/>
      <c r="F493" s="1"/>
      <c r="G493" s="1"/>
      <c r="H493" s="1"/>
      <c r="I493" s="3"/>
      <c r="J493" s="1"/>
      <c r="K493" s="1"/>
      <c r="L493" s="1"/>
      <c r="M493" s="1"/>
    </row>
    <row r="494" spans="2:13" ht="14.25" hidden="1" customHeight="1">
      <c r="B494" s="3"/>
      <c r="C494" s="1"/>
      <c r="D494" s="1"/>
      <c r="E494" s="1"/>
      <c r="F494" s="1"/>
      <c r="G494" s="1"/>
      <c r="H494" s="1"/>
      <c r="I494" s="3"/>
      <c r="J494" s="1"/>
      <c r="K494" s="1"/>
      <c r="L494" s="1"/>
      <c r="M494" s="1"/>
    </row>
    <row r="495" spans="2:13" ht="14.25" hidden="1" customHeight="1">
      <c r="B495" s="3"/>
      <c r="C495" s="1"/>
      <c r="D495" s="1"/>
      <c r="E495" s="1"/>
      <c r="F495" s="1"/>
      <c r="G495" s="1"/>
      <c r="H495" s="1"/>
      <c r="I495" s="3"/>
      <c r="J495" s="1"/>
      <c r="K495" s="1"/>
      <c r="L495" s="1"/>
      <c r="M495" s="1"/>
    </row>
    <row r="496" spans="2:13" ht="14.25" hidden="1" customHeight="1">
      <c r="B496" s="3"/>
      <c r="C496" s="1"/>
      <c r="D496" s="1"/>
      <c r="E496" s="1"/>
      <c r="F496" s="1"/>
      <c r="G496" s="1"/>
      <c r="H496" s="1"/>
      <c r="I496" s="3"/>
      <c r="J496" s="1"/>
      <c r="K496" s="1"/>
      <c r="L496" s="1"/>
      <c r="M496" s="1"/>
    </row>
    <row r="497" spans="2:13" ht="14.25" hidden="1" customHeight="1">
      <c r="B497" s="3"/>
      <c r="C497" s="1"/>
      <c r="D497" s="1"/>
      <c r="E497" s="1"/>
      <c r="F497" s="1"/>
      <c r="G497" s="1"/>
      <c r="H497" s="1"/>
      <c r="I497" s="3"/>
      <c r="J497" s="1"/>
      <c r="K497" s="1"/>
      <c r="L497" s="1"/>
      <c r="M497" s="1"/>
    </row>
    <row r="498" spans="2:13" ht="14.25" hidden="1" customHeight="1">
      <c r="B498" s="3"/>
      <c r="C498" s="1"/>
      <c r="D498" s="1"/>
      <c r="E498" s="1"/>
      <c r="F498" s="1"/>
      <c r="G498" s="1"/>
      <c r="H498" s="1"/>
      <c r="I498" s="3"/>
      <c r="J498" s="1"/>
      <c r="K498" s="1"/>
      <c r="L498" s="1"/>
      <c r="M498" s="1"/>
    </row>
    <row r="499" spans="2:13" ht="14.25" hidden="1" customHeight="1">
      <c r="B499" s="3"/>
      <c r="C499" s="1"/>
      <c r="D499" s="1"/>
      <c r="E499" s="1"/>
      <c r="F499" s="1"/>
      <c r="G499" s="1"/>
      <c r="H499" s="1"/>
      <c r="I499" s="3"/>
      <c r="J499" s="1"/>
      <c r="K499" s="1"/>
      <c r="L499" s="1"/>
      <c r="M499" s="1"/>
    </row>
    <row r="500" spans="2:13" ht="14.25" hidden="1" customHeight="1">
      <c r="B500" s="3"/>
      <c r="C500" s="1"/>
      <c r="D500" s="1"/>
      <c r="E500" s="1"/>
      <c r="F500" s="1"/>
      <c r="G500" s="1"/>
      <c r="H500" s="1"/>
      <c r="I500" s="3"/>
      <c r="J500" s="1"/>
      <c r="K500" s="1"/>
      <c r="L500" s="1"/>
      <c r="M500" s="1"/>
    </row>
    <row r="501" spans="2:13" ht="14.25" hidden="1" customHeight="1">
      <c r="B501" s="3"/>
      <c r="C501" s="1"/>
      <c r="D501" s="1"/>
      <c r="E501" s="1"/>
      <c r="F501" s="1"/>
      <c r="G501" s="1"/>
      <c r="H501" s="1"/>
      <c r="I501" s="3"/>
      <c r="J501" s="1"/>
      <c r="K501" s="1"/>
      <c r="L501" s="1"/>
      <c r="M501" s="1"/>
    </row>
    <row r="502" spans="2:13" ht="14.25" hidden="1" customHeight="1">
      <c r="B502" s="3"/>
      <c r="C502" s="1"/>
      <c r="D502" s="1"/>
      <c r="E502" s="1"/>
      <c r="F502" s="1"/>
      <c r="G502" s="1"/>
      <c r="H502" s="1"/>
      <c r="I502" s="3"/>
      <c r="J502" s="1"/>
      <c r="K502" s="1"/>
      <c r="L502" s="1"/>
      <c r="M502" s="1"/>
    </row>
    <row r="503" spans="2:13" ht="14.25" hidden="1" customHeight="1">
      <c r="B503" s="3"/>
      <c r="C503" s="1"/>
      <c r="D503" s="1"/>
      <c r="E503" s="1"/>
      <c r="F503" s="1"/>
      <c r="G503" s="1"/>
      <c r="H503" s="1"/>
      <c r="I503" s="3"/>
      <c r="J503" s="1"/>
      <c r="K503" s="1"/>
      <c r="L503" s="1"/>
      <c r="M503" s="1"/>
    </row>
    <row r="504" spans="2:13" ht="14.25" hidden="1" customHeight="1">
      <c r="B504" s="3"/>
      <c r="C504" s="1"/>
      <c r="D504" s="1"/>
      <c r="E504" s="1"/>
      <c r="F504" s="1"/>
      <c r="G504" s="1"/>
      <c r="H504" s="1"/>
      <c r="I504" s="3"/>
      <c r="J504" s="1"/>
      <c r="K504" s="1"/>
      <c r="L504" s="1"/>
      <c r="M504" s="1"/>
    </row>
    <row r="505" spans="2:13" ht="14.25" hidden="1" customHeight="1">
      <c r="B505" s="3"/>
      <c r="C505" s="1"/>
      <c r="D505" s="1"/>
      <c r="E505" s="1"/>
      <c r="F505" s="1"/>
      <c r="G505" s="1"/>
      <c r="H505" s="1"/>
      <c r="I505" s="3"/>
      <c r="J505" s="1"/>
      <c r="K505" s="1"/>
      <c r="L505" s="1"/>
      <c r="M505" s="1"/>
    </row>
    <row r="506" spans="2:13" ht="14.25" hidden="1" customHeight="1">
      <c r="B506" s="3"/>
      <c r="C506" s="1"/>
      <c r="D506" s="1"/>
      <c r="E506" s="1"/>
      <c r="F506" s="1"/>
      <c r="G506" s="1"/>
      <c r="H506" s="1"/>
      <c r="I506" s="3"/>
      <c r="J506" s="1"/>
      <c r="K506" s="1"/>
      <c r="L506" s="1"/>
      <c r="M506" s="1"/>
    </row>
    <row r="507" spans="2:13" ht="14.25" hidden="1" customHeight="1">
      <c r="B507" s="3"/>
      <c r="C507" s="1"/>
      <c r="D507" s="1"/>
      <c r="E507" s="1"/>
      <c r="F507" s="1"/>
      <c r="G507" s="1"/>
      <c r="H507" s="1"/>
      <c r="I507" s="3"/>
      <c r="J507" s="1"/>
      <c r="K507" s="1"/>
      <c r="L507" s="1"/>
      <c r="M507" s="1"/>
    </row>
    <row r="508" spans="2:13" ht="14.25" hidden="1" customHeight="1">
      <c r="B508" s="3"/>
      <c r="C508" s="1"/>
      <c r="D508" s="1"/>
      <c r="E508" s="1"/>
      <c r="F508" s="1"/>
      <c r="G508" s="1"/>
      <c r="H508" s="1"/>
      <c r="I508" s="3"/>
      <c r="J508" s="1"/>
      <c r="K508" s="1"/>
      <c r="L508" s="1"/>
      <c r="M508" s="1"/>
    </row>
    <row r="509" spans="2:13" ht="14.25" hidden="1" customHeight="1">
      <c r="B509" s="3"/>
      <c r="C509" s="1"/>
      <c r="D509" s="1"/>
      <c r="E509" s="1"/>
      <c r="F509" s="1"/>
      <c r="G509" s="1"/>
      <c r="H509" s="1"/>
      <c r="I509" s="3"/>
      <c r="J509" s="1"/>
      <c r="K509" s="1"/>
      <c r="L509" s="1"/>
      <c r="M509" s="1"/>
    </row>
    <row r="510" spans="2:13" ht="14.25" hidden="1" customHeight="1">
      <c r="B510" s="3"/>
      <c r="C510" s="1"/>
      <c r="D510" s="1"/>
      <c r="E510" s="1"/>
      <c r="F510" s="1"/>
      <c r="G510" s="1"/>
      <c r="H510" s="1"/>
      <c r="I510" s="3"/>
      <c r="J510" s="1"/>
      <c r="K510" s="1"/>
      <c r="L510" s="1"/>
      <c r="M510" s="1"/>
    </row>
    <row r="511" spans="2:13" ht="14.25" hidden="1" customHeight="1">
      <c r="B511" s="3"/>
      <c r="C511" s="1"/>
      <c r="D511" s="1"/>
      <c r="E511" s="1"/>
      <c r="F511" s="1"/>
      <c r="G511" s="1"/>
      <c r="H511" s="1"/>
      <c r="I511" s="3"/>
      <c r="J511" s="1"/>
      <c r="K511" s="1"/>
      <c r="L511" s="1"/>
      <c r="M511" s="1"/>
    </row>
    <row r="512" spans="2:13" ht="14.25" hidden="1" customHeight="1">
      <c r="B512" s="3"/>
      <c r="C512" s="1"/>
      <c r="D512" s="1"/>
      <c r="E512" s="1"/>
      <c r="F512" s="1"/>
      <c r="G512" s="1"/>
      <c r="H512" s="1"/>
      <c r="I512" s="3"/>
      <c r="J512" s="1"/>
      <c r="K512" s="1"/>
      <c r="L512" s="1"/>
      <c r="M512" s="1"/>
    </row>
    <row r="513" spans="2:13" ht="14.25" hidden="1" customHeight="1">
      <c r="B513" s="3"/>
      <c r="C513" s="1"/>
      <c r="D513" s="1"/>
      <c r="E513" s="1"/>
      <c r="F513" s="1"/>
      <c r="G513" s="1"/>
      <c r="H513" s="1"/>
      <c r="I513" s="3"/>
      <c r="J513" s="1"/>
      <c r="K513" s="1"/>
      <c r="L513" s="1"/>
      <c r="M513" s="1"/>
    </row>
    <row r="514" spans="2:13" ht="14.25" hidden="1" customHeight="1">
      <c r="B514" s="3"/>
      <c r="C514" s="1"/>
      <c r="D514" s="1"/>
      <c r="E514" s="1"/>
      <c r="F514" s="1"/>
      <c r="G514" s="1"/>
      <c r="H514" s="1"/>
      <c r="I514" s="3"/>
      <c r="J514" s="1"/>
      <c r="K514" s="1"/>
      <c r="L514" s="1"/>
      <c r="M514" s="1"/>
    </row>
    <row r="515" spans="2:13" ht="14.25" hidden="1" customHeight="1">
      <c r="B515" s="3"/>
      <c r="C515" s="1"/>
      <c r="D515" s="1"/>
      <c r="E515" s="1"/>
      <c r="F515" s="1"/>
      <c r="G515" s="1"/>
      <c r="H515" s="1"/>
      <c r="I515" s="3"/>
      <c r="J515" s="1"/>
      <c r="K515" s="1"/>
      <c r="L515" s="1"/>
      <c r="M515" s="1"/>
    </row>
    <row r="516" spans="2:13" ht="14.25" hidden="1" customHeight="1">
      <c r="B516" s="3"/>
      <c r="C516" s="1"/>
      <c r="D516" s="1"/>
      <c r="E516" s="1"/>
      <c r="F516" s="1"/>
      <c r="G516" s="1"/>
      <c r="H516" s="1"/>
      <c r="I516" s="3"/>
      <c r="J516" s="1"/>
      <c r="K516" s="1"/>
      <c r="L516" s="1"/>
      <c r="M516" s="1"/>
    </row>
    <row r="517" spans="2:13" ht="14.25" hidden="1" customHeight="1">
      <c r="B517" s="3"/>
      <c r="C517" s="1"/>
      <c r="D517" s="1"/>
      <c r="E517" s="1"/>
      <c r="F517" s="1"/>
      <c r="G517" s="1"/>
      <c r="H517" s="1"/>
      <c r="I517" s="3"/>
      <c r="J517" s="1"/>
      <c r="K517" s="1"/>
      <c r="L517" s="1"/>
      <c r="M517" s="1"/>
    </row>
    <row r="518" spans="2:13" ht="14.25" hidden="1" customHeight="1">
      <c r="B518" s="3"/>
      <c r="C518" s="1"/>
      <c r="D518" s="1"/>
      <c r="E518" s="1"/>
      <c r="F518" s="1"/>
      <c r="G518" s="1"/>
      <c r="H518" s="1"/>
      <c r="I518" s="3"/>
      <c r="J518" s="1"/>
      <c r="K518" s="1"/>
      <c r="L518" s="1"/>
      <c r="M518" s="1"/>
    </row>
    <row r="519" spans="2:13" ht="14.25" hidden="1" customHeight="1">
      <c r="B519" s="3"/>
      <c r="C519" s="1"/>
      <c r="D519" s="1"/>
      <c r="E519" s="1"/>
      <c r="F519" s="1"/>
      <c r="G519" s="1"/>
      <c r="H519" s="1"/>
      <c r="I519" s="3"/>
      <c r="J519" s="1"/>
      <c r="K519" s="1"/>
      <c r="L519" s="1"/>
      <c r="M519" s="1"/>
    </row>
    <row r="520" spans="2:13" ht="14.25" hidden="1" customHeight="1">
      <c r="B520" s="3"/>
      <c r="C520" s="1"/>
      <c r="D520" s="1"/>
      <c r="E520" s="1"/>
      <c r="F520" s="1"/>
      <c r="G520" s="1"/>
      <c r="H520" s="1"/>
      <c r="I520" s="3"/>
      <c r="J520" s="1"/>
      <c r="K520" s="1"/>
      <c r="L520" s="1"/>
      <c r="M520" s="1"/>
    </row>
    <row r="521" spans="2:13" ht="14.25" hidden="1" customHeight="1">
      <c r="B521" s="3"/>
      <c r="C521" s="1"/>
      <c r="D521" s="1"/>
      <c r="E521" s="1"/>
      <c r="F521" s="1"/>
      <c r="G521" s="1"/>
      <c r="H521" s="1"/>
      <c r="I521" s="3"/>
      <c r="J521" s="1"/>
      <c r="K521" s="1"/>
      <c r="L521" s="1"/>
      <c r="M521" s="1"/>
    </row>
    <row r="522" spans="2:13" ht="14.25" hidden="1" customHeight="1">
      <c r="B522" s="3"/>
      <c r="C522" s="1"/>
      <c r="D522" s="1"/>
      <c r="E522" s="1"/>
      <c r="F522" s="1"/>
      <c r="G522" s="1"/>
      <c r="H522" s="1"/>
      <c r="I522" s="3"/>
      <c r="J522" s="1"/>
      <c r="K522" s="1"/>
      <c r="L522" s="1"/>
      <c r="M522" s="1"/>
    </row>
    <row r="523" spans="2:13" ht="14.25" hidden="1" customHeight="1">
      <c r="B523" s="3"/>
      <c r="C523" s="1"/>
      <c r="D523" s="1"/>
      <c r="E523" s="1"/>
      <c r="F523" s="1"/>
      <c r="G523" s="1"/>
      <c r="H523" s="1"/>
      <c r="I523" s="3"/>
      <c r="J523" s="1"/>
      <c r="K523" s="1"/>
      <c r="L523" s="1"/>
      <c r="M523" s="1"/>
    </row>
    <row r="524" spans="2:13" ht="14.25" hidden="1" customHeight="1">
      <c r="B524" s="3"/>
      <c r="C524" s="1"/>
      <c r="D524" s="1"/>
      <c r="E524" s="1"/>
      <c r="F524" s="1"/>
      <c r="G524" s="1"/>
      <c r="H524" s="1"/>
      <c r="I524" s="3"/>
      <c r="J524" s="1"/>
      <c r="K524" s="1"/>
      <c r="L524" s="1"/>
      <c r="M524" s="1"/>
    </row>
    <row r="525" spans="2:13" ht="14.25" hidden="1" customHeight="1">
      <c r="B525" s="3"/>
      <c r="C525" s="1"/>
      <c r="D525" s="1"/>
      <c r="E525" s="1"/>
      <c r="F525" s="1"/>
      <c r="G525" s="1"/>
      <c r="H525" s="1"/>
      <c r="I525" s="3"/>
      <c r="J525" s="1"/>
      <c r="K525" s="1"/>
      <c r="L525" s="1"/>
      <c r="M525" s="1"/>
    </row>
    <row r="526" spans="2:13" ht="14.25" hidden="1" customHeight="1">
      <c r="B526" s="3"/>
      <c r="C526" s="1"/>
      <c r="D526" s="1"/>
      <c r="E526" s="1"/>
      <c r="F526" s="1"/>
      <c r="G526" s="1"/>
      <c r="H526" s="1"/>
      <c r="I526" s="3"/>
      <c r="J526" s="1"/>
      <c r="K526" s="1"/>
      <c r="L526" s="1"/>
      <c r="M526" s="1"/>
    </row>
    <row r="527" spans="2:13" ht="14.25" hidden="1" customHeight="1">
      <c r="B527" s="3"/>
      <c r="C527" s="1"/>
      <c r="D527" s="1"/>
      <c r="E527" s="1"/>
      <c r="F527" s="1"/>
      <c r="G527" s="1"/>
      <c r="H527" s="1"/>
      <c r="I527" s="3"/>
      <c r="J527" s="1"/>
      <c r="K527" s="1"/>
      <c r="L527" s="1"/>
      <c r="M527" s="1"/>
    </row>
    <row r="528" spans="2:13" ht="14.25" hidden="1" customHeight="1">
      <c r="B528" s="3"/>
      <c r="C528" s="1"/>
      <c r="D528" s="1"/>
      <c r="E528" s="1"/>
      <c r="F528" s="1"/>
      <c r="G528" s="1"/>
      <c r="H528" s="1"/>
      <c r="I528" s="3"/>
      <c r="J528" s="1"/>
      <c r="K528" s="1"/>
      <c r="L528" s="1"/>
      <c r="M528" s="1"/>
    </row>
    <row r="529" spans="2:13" ht="14.25" hidden="1" customHeight="1">
      <c r="B529" s="3"/>
      <c r="C529" s="1"/>
      <c r="D529" s="1"/>
      <c r="E529" s="1"/>
      <c r="F529" s="1"/>
      <c r="G529" s="1"/>
      <c r="H529" s="1"/>
      <c r="I529" s="3"/>
      <c r="J529" s="1"/>
      <c r="K529" s="1"/>
      <c r="L529" s="1"/>
      <c r="M529" s="1"/>
    </row>
    <row r="530" spans="2:13" ht="14.25" hidden="1" customHeight="1">
      <c r="B530" s="3"/>
      <c r="C530" s="1"/>
      <c r="D530" s="1"/>
      <c r="E530" s="1"/>
      <c r="F530" s="1"/>
      <c r="G530" s="1"/>
      <c r="H530" s="1"/>
      <c r="I530" s="3"/>
      <c r="J530" s="1"/>
      <c r="K530" s="1"/>
      <c r="L530" s="1"/>
      <c r="M530" s="1"/>
    </row>
    <row r="531" spans="2:13" ht="14.25" hidden="1" customHeight="1">
      <c r="B531" s="3"/>
      <c r="C531" s="1"/>
      <c r="D531" s="1"/>
      <c r="E531" s="1"/>
      <c r="F531" s="1"/>
      <c r="G531" s="1"/>
      <c r="H531" s="1"/>
      <c r="I531" s="3"/>
      <c r="J531" s="1"/>
      <c r="K531" s="1"/>
      <c r="L531" s="1"/>
      <c r="M531" s="1"/>
    </row>
    <row r="532" spans="2:13" ht="14.25" hidden="1" customHeight="1">
      <c r="B532" s="3"/>
      <c r="C532" s="1"/>
      <c r="D532" s="1"/>
      <c r="E532" s="1"/>
      <c r="F532" s="1"/>
      <c r="G532" s="1"/>
      <c r="H532" s="1"/>
      <c r="I532" s="3"/>
      <c r="J532" s="1"/>
      <c r="K532" s="1"/>
      <c r="L532" s="1"/>
      <c r="M532" s="1"/>
    </row>
    <row r="533" spans="2:13" ht="14.25" hidden="1" customHeight="1">
      <c r="B533" s="3"/>
      <c r="C533" s="1"/>
      <c r="D533" s="1"/>
      <c r="E533" s="1"/>
      <c r="F533" s="1"/>
      <c r="G533" s="1"/>
      <c r="H533" s="1"/>
      <c r="I533" s="3"/>
      <c r="J533" s="1"/>
      <c r="K533" s="1"/>
      <c r="L533" s="1"/>
      <c r="M533" s="1"/>
    </row>
    <row r="534" spans="2:13" ht="14.25" hidden="1" customHeight="1">
      <c r="B534" s="3"/>
      <c r="C534" s="1"/>
      <c r="D534" s="1"/>
      <c r="E534" s="1"/>
      <c r="F534" s="1"/>
      <c r="G534" s="1"/>
      <c r="H534" s="1"/>
      <c r="I534" s="3"/>
      <c r="J534" s="1"/>
      <c r="K534" s="1"/>
      <c r="L534" s="1"/>
      <c r="M534" s="1"/>
    </row>
    <row r="535" spans="2:13" ht="14.25" hidden="1" customHeight="1">
      <c r="B535" s="3"/>
      <c r="C535" s="1"/>
      <c r="D535" s="1"/>
      <c r="E535" s="1"/>
      <c r="F535" s="1"/>
      <c r="G535" s="1"/>
      <c r="H535" s="1"/>
      <c r="I535" s="3"/>
      <c r="J535" s="1"/>
      <c r="K535" s="1"/>
      <c r="L535" s="1"/>
      <c r="M535" s="1"/>
    </row>
    <row r="536" spans="2:13" ht="14.25" hidden="1" customHeight="1">
      <c r="B536" s="3"/>
      <c r="C536" s="1"/>
      <c r="D536" s="1"/>
      <c r="E536" s="1"/>
      <c r="F536" s="1"/>
      <c r="G536" s="1"/>
      <c r="H536" s="1"/>
      <c r="I536" s="3"/>
      <c r="J536" s="1"/>
      <c r="K536" s="1"/>
      <c r="L536" s="1"/>
      <c r="M536" s="1"/>
    </row>
    <row r="537" spans="2:13" ht="14.25" hidden="1" customHeight="1">
      <c r="B537" s="3"/>
      <c r="C537" s="1"/>
      <c r="D537" s="1"/>
      <c r="E537" s="1"/>
      <c r="F537" s="1"/>
      <c r="G537" s="1"/>
      <c r="H537" s="1"/>
      <c r="I537" s="3"/>
      <c r="J537" s="1"/>
      <c r="K537" s="1"/>
      <c r="L537" s="1"/>
      <c r="M537" s="1"/>
    </row>
    <row r="538" spans="2:13" ht="14.25" hidden="1" customHeight="1">
      <c r="B538" s="3"/>
      <c r="C538" s="1"/>
      <c r="D538" s="1"/>
      <c r="E538" s="1"/>
      <c r="F538" s="1"/>
      <c r="G538" s="1"/>
      <c r="H538" s="1"/>
      <c r="I538" s="3"/>
      <c r="J538" s="1"/>
      <c r="K538" s="1"/>
      <c r="L538" s="1"/>
      <c r="M538" s="1"/>
    </row>
    <row r="539" spans="2:13" ht="14.25" hidden="1" customHeight="1">
      <c r="B539" s="3"/>
      <c r="C539" s="1"/>
      <c r="D539" s="1"/>
      <c r="E539" s="1"/>
      <c r="F539" s="1"/>
      <c r="G539" s="1"/>
      <c r="H539" s="1"/>
      <c r="I539" s="3"/>
      <c r="J539" s="1"/>
      <c r="K539" s="1"/>
      <c r="L539" s="1"/>
      <c r="M539" s="1"/>
    </row>
    <row r="540" spans="2:13" ht="14.25" hidden="1" customHeight="1">
      <c r="B540" s="3"/>
      <c r="C540" s="1"/>
      <c r="D540" s="1"/>
      <c r="E540" s="1"/>
      <c r="F540" s="1"/>
      <c r="G540" s="1"/>
      <c r="H540" s="1"/>
      <c r="I540" s="3"/>
      <c r="J540" s="1"/>
      <c r="K540" s="1"/>
      <c r="L540" s="1"/>
      <c r="M540" s="1"/>
    </row>
    <row r="541" spans="2:13" ht="14.25" hidden="1" customHeight="1">
      <c r="B541" s="3"/>
      <c r="C541" s="1"/>
      <c r="D541" s="1"/>
      <c r="E541" s="1"/>
      <c r="F541" s="1"/>
      <c r="G541" s="1"/>
      <c r="H541" s="1"/>
      <c r="I541" s="3"/>
      <c r="J541" s="1"/>
      <c r="K541" s="1"/>
      <c r="L541" s="1"/>
      <c r="M541" s="1"/>
    </row>
    <row r="542" spans="2:13" ht="14.25" hidden="1" customHeight="1">
      <c r="B542" s="3"/>
      <c r="C542" s="1"/>
      <c r="D542" s="1"/>
      <c r="E542" s="1"/>
      <c r="F542" s="1"/>
      <c r="G542" s="1"/>
      <c r="H542" s="1"/>
      <c r="I542" s="3"/>
      <c r="J542" s="1"/>
      <c r="K542" s="1"/>
      <c r="L542" s="1"/>
      <c r="M542" s="1"/>
    </row>
    <row r="543" spans="2:13" ht="14.25" hidden="1" customHeight="1">
      <c r="B543" s="3"/>
      <c r="C543" s="1"/>
      <c r="D543" s="1"/>
      <c r="E543" s="1"/>
      <c r="F543" s="1"/>
      <c r="G543" s="1"/>
      <c r="H543" s="1"/>
      <c r="I543" s="3"/>
      <c r="J543" s="1"/>
      <c r="K543" s="1"/>
      <c r="L543" s="1"/>
      <c r="M543" s="1"/>
    </row>
    <row r="544" spans="2:13" ht="14.25" hidden="1" customHeight="1">
      <c r="B544" s="3"/>
      <c r="C544" s="1"/>
      <c r="D544" s="1"/>
      <c r="E544" s="1"/>
      <c r="F544" s="1"/>
      <c r="G544" s="1"/>
      <c r="H544" s="1"/>
      <c r="I544" s="3"/>
      <c r="J544" s="1"/>
      <c r="K544" s="1"/>
      <c r="L544" s="1"/>
      <c r="M544" s="1"/>
    </row>
    <row r="545" spans="2:13" ht="14.25" hidden="1" customHeight="1">
      <c r="B545" s="3"/>
      <c r="C545" s="1"/>
      <c r="D545" s="1"/>
      <c r="E545" s="1"/>
      <c r="F545" s="1"/>
      <c r="G545" s="1"/>
      <c r="H545" s="1"/>
      <c r="I545" s="3"/>
      <c r="J545" s="1"/>
      <c r="K545" s="1"/>
      <c r="L545" s="1"/>
      <c r="M545" s="1"/>
    </row>
    <row r="546" spans="2:13" ht="14.25" hidden="1" customHeight="1">
      <c r="B546" s="3"/>
      <c r="C546" s="1"/>
      <c r="D546" s="1"/>
      <c r="E546" s="1"/>
      <c r="F546" s="1"/>
      <c r="G546" s="1"/>
      <c r="H546" s="1"/>
      <c r="I546" s="3"/>
      <c r="J546" s="1"/>
      <c r="K546" s="1"/>
      <c r="L546" s="1"/>
      <c r="M546" s="1"/>
    </row>
    <row r="547" spans="2:13" ht="14.25" hidden="1" customHeight="1">
      <c r="B547" s="3"/>
      <c r="C547" s="1"/>
      <c r="D547" s="1"/>
      <c r="E547" s="1"/>
      <c r="F547" s="1"/>
      <c r="G547" s="1"/>
      <c r="H547" s="1"/>
      <c r="I547" s="3"/>
      <c r="J547" s="1"/>
      <c r="K547" s="1"/>
      <c r="L547" s="1"/>
      <c r="M547" s="1"/>
    </row>
    <row r="548" spans="2:13" ht="14.25" hidden="1" customHeight="1">
      <c r="B548" s="3"/>
      <c r="C548" s="1"/>
      <c r="D548" s="1"/>
      <c r="E548" s="1"/>
      <c r="F548" s="1"/>
      <c r="G548" s="1"/>
      <c r="H548" s="1"/>
      <c r="I548" s="3"/>
      <c r="J548" s="1"/>
      <c r="K548" s="1"/>
      <c r="L548" s="1"/>
      <c r="M548" s="1"/>
    </row>
    <row r="549" spans="2:13" ht="14.25" hidden="1" customHeight="1">
      <c r="B549" s="3"/>
      <c r="C549" s="1"/>
      <c r="D549" s="1"/>
      <c r="E549" s="1"/>
      <c r="F549" s="1"/>
      <c r="G549" s="1"/>
      <c r="H549" s="1"/>
      <c r="I549" s="3"/>
      <c r="J549" s="1"/>
      <c r="K549" s="1"/>
      <c r="L549" s="1"/>
      <c r="M549" s="1"/>
    </row>
    <row r="550" spans="2:13" ht="14.25" hidden="1" customHeight="1">
      <c r="B550" s="3"/>
      <c r="C550" s="1"/>
      <c r="D550" s="1"/>
      <c r="E550" s="1"/>
      <c r="F550" s="1"/>
      <c r="G550" s="1"/>
      <c r="H550" s="1"/>
      <c r="I550" s="3"/>
      <c r="J550" s="1"/>
      <c r="K550" s="1"/>
      <c r="L550" s="1"/>
      <c r="M550" s="1"/>
    </row>
    <row r="551" spans="2:13" ht="14.25" hidden="1" customHeight="1">
      <c r="B551" s="3"/>
      <c r="C551" s="1"/>
      <c r="D551" s="1"/>
      <c r="E551" s="1"/>
      <c r="F551" s="1"/>
      <c r="G551" s="1"/>
      <c r="H551" s="1"/>
      <c r="I551" s="3"/>
      <c r="J551" s="1"/>
      <c r="K551" s="1"/>
      <c r="L551" s="1"/>
      <c r="M551" s="1"/>
    </row>
    <row r="552" spans="2:13" ht="14.25" hidden="1" customHeight="1">
      <c r="B552" s="3"/>
      <c r="C552" s="1"/>
      <c r="D552" s="1"/>
      <c r="E552" s="1"/>
      <c r="F552" s="1"/>
      <c r="G552" s="1"/>
      <c r="H552" s="1"/>
      <c r="I552" s="3"/>
      <c r="J552" s="1"/>
      <c r="K552" s="1"/>
      <c r="L552" s="1"/>
      <c r="M552" s="1"/>
    </row>
    <row r="553" spans="2:13" ht="14.25" hidden="1" customHeight="1">
      <c r="B553" s="3"/>
      <c r="C553" s="1"/>
      <c r="D553" s="1"/>
      <c r="E553" s="1"/>
      <c r="F553" s="1"/>
      <c r="G553" s="1"/>
      <c r="H553" s="1"/>
      <c r="I553" s="3"/>
      <c r="J553" s="1"/>
      <c r="K553" s="1"/>
      <c r="L553" s="1"/>
      <c r="M553" s="1"/>
    </row>
    <row r="554" spans="2:13" ht="14.25" hidden="1" customHeight="1">
      <c r="B554" s="3"/>
      <c r="C554" s="1"/>
      <c r="D554" s="1"/>
      <c r="E554" s="1"/>
      <c r="F554" s="1"/>
      <c r="G554" s="1"/>
      <c r="H554" s="1"/>
      <c r="I554" s="3"/>
      <c r="J554" s="1"/>
      <c r="K554" s="1"/>
      <c r="L554" s="1"/>
      <c r="M554" s="1"/>
    </row>
    <row r="555" spans="2:13" ht="14.25" hidden="1" customHeight="1">
      <c r="B555" s="3"/>
      <c r="C555" s="1"/>
      <c r="D555" s="1"/>
      <c r="E555" s="1"/>
      <c r="F555" s="1"/>
      <c r="G555" s="1"/>
      <c r="H555" s="1"/>
      <c r="I555" s="3"/>
      <c r="J555" s="1"/>
      <c r="K555" s="1"/>
      <c r="L555" s="1"/>
      <c r="M555" s="1"/>
    </row>
    <row r="556" spans="2:13" ht="14.25" hidden="1" customHeight="1">
      <c r="B556" s="3"/>
      <c r="C556" s="1"/>
      <c r="D556" s="1"/>
      <c r="E556" s="1"/>
      <c r="F556" s="1"/>
      <c r="G556" s="1"/>
      <c r="H556" s="1"/>
      <c r="I556" s="3"/>
      <c r="J556" s="1"/>
      <c r="K556" s="1"/>
      <c r="L556" s="1"/>
      <c r="M556" s="1"/>
    </row>
    <row r="557" spans="2:13" ht="14.25" hidden="1" customHeight="1">
      <c r="B557" s="3"/>
      <c r="C557" s="1"/>
      <c r="D557" s="1"/>
      <c r="E557" s="1"/>
      <c r="F557" s="1"/>
      <c r="G557" s="1"/>
      <c r="H557" s="1"/>
      <c r="I557" s="3"/>
      <c r="J557" s="1"/>
      <c r="K557" s="1"/>
      <c r="L557" s="1"/>
      <c r="M557" s="1"/>
    </row>
    <row r="558" spans="2:13" ht="14.25" hidden="1" customHeight="1">
      <c r="B558" s="3"/>
      <c r="C558" s="1"/>
      <c r="D558" s="1"/>
      <c r="E558" s="1"/>
      <c r="F558" s="1"/>
      <c r="G558" s="1"/>
      <c r="H558" s="1"/>
      <c r="I558" s="3"/>
      <c r="J558" s="1"/>
      <c r="K558" s="1"/>
      <c r="L558" s="1"/>
      <c r="M558" s="1"/>
    </row>
    <row r="559" spans="2:13" ht="14.25" hidden="1" customHeight="1">
      <c r="B559" s="3"/>
      <c r="C559" s="1"/>
      <c r="D559" s="1"/>
      <c r="E559" s="1"/>
      <c r="F559" s="1"/>
      <c r="G559" s="1"/>
      <c r="H559" s="1"/>
      <c r="I559" s="3"/>
      <c r="J559" s="1"/>
      <c r="K559" s="1"/>
      <c r="L559" s="1"/>
      <c r="M559" s="1"/>
    </row>
    <row r="560" spans="2:13" ht="14.25" hidden="1" customHeight="1">
      <c r="B560" s="3"/>
      <c r="C560" s="1"/>
      <c r="D560" s="1"/>
      <c r="E560" s="1"/>
      <c r="F560" s="1"/>
      <c r="G560" s="1"/>
      <c r="H560" s="1"/>
      <c r="I560" s="3"/>
      <c r="J560" s="1"/>
      <c r="K560" s="1"/>
      <c r="L560" s="1"/>
      <c r="M560" s="1"/>
    </row>
    <row r="561" spans="2:13" ht="14.25" hidden="1" customHeight="1">
      <c r="B561" s="3"/>
      <c r="C561" s="1"/>
      <c r="D561" s="1"/>
      <c r="E561" s="1"/>
      <c r="F561" s="1"/>
      <c r="G561" s="1"/>
      <c r="H561" s="1"/>
      <c r="I561" s="3"/>
      <c r="J561" s="1"/>
      <c r="K561" s="1"/>
      <c r="L561" s="1"/>
      <c r="M561" s="1"/>
    </row>
    <row r="562" spans="2:13" ht="14.25" hidden="1" customHeight="1">
      <c r="B562" s="3"/>
      <c r="C562" s="1"/>
      <c r="D562" s="1"/>
      <c r="E562" s="1"/>
      <c r="F562" s="1"/>
      <c r="G562" s="1"/>
      <c r="H562" s="1"/>
      <c r="I562" s="3"/>
      <c r="J562" s="1"/>
      <c r="K562" s="1"/>
      <c r="L562" s="1"/>
      <c r="M562" s="1"/>
    </row>
    <row r="563" spans="2:13" ht="14.25" hidden="1" customHeight="1">
      <c r="B563" s="3"/>
      <c r="C563" s="1"/>
      <c r="D563" s="1"/>
      <c r="E563" s="1"/>
      <c r="F563" s="1"/>
      <c r="G563" s="1"/>
      <c r="H563" s="1"/>
      <c r="I563" s="3"/>
      <c r="J563" s="1"/>
      <c r="K563" s="1"/>
      <c r="L563" s="1"/>
      <c r="M563" s="1"/>
    </row>
    <row r="564" spans="2:13" ht="14.25" hidden="1" customHeight="1">
      <c r="B564" s="3"/>
      <c r="C564" s="1"/>
      <c r="D564" s="1"/>
      <c r="E564" s="1"/>
      <c r="F564" s="1"/>
      <c r="G564" s="1"/>
      <c r="H564" s="1"/>
      <c r="I564" s="3"/>
      <c r="J564" s="1"/>
      <c r="K564" s="1"/>
      <c r="L564" s="1"/>
      <c r="M564" s="1"/>
    </row>
    <row r="565" spans="2:13" ht="14.25" hidden="1" customHeight="1">
      <c r="B565" s="3"/>
      <c r="C565" s="1"/>
      <c r="D565" s="1"/>
      <c r="E565" s="1"/>
      <c r="F565" s="1"/>
      <c r="G565" s="1"/>
      <c r="H565" s="1"/>
      <c r="I565" s="3"/>
      <c r="J565" s="1"/>
      <c r="K565" s="1"/>
      <c r="L565" s="1"/>
      <c r="M565" s="1"/>
    </row>
    <row r="566" spans="2:13" ht="14.25" hidden="1" customHeight="1">
      <c r="B566" s="3"/>
      <c r="C566" s="1"/>
      <c r="D566" s="1"/>
      <c r="E566" s="1"/>
      <c r="F566" s="1"/>
      <c r="G566" s="1"/>
      <c r="H566" s="1"/>
      <c r="I566" s="3"/>
      <c r="J566" s="1"/>
      <c r="K566" s="1"/>
      <c r="L566" s="1"/>
      <c r="M566" s="1"/>
    </row>
    <row r="567" spans="2:13" ht="14.25" hidden="1" customHeight="1">
      <c r="B567" s="3"/>
      <c r="C567" s="1"/>
      <c r="D567" s="1"/>
      <c r="E567" s="1"/>
      <c r="F567" s="1"/>
      <c r="G567" s="1"/>
      <c r="H567" s="1"/>
      <c r="I567" s="3"/>
      <c r="J567" s="1"/>
      <c r="K567" s="1"/>
      <c r="L567" s="1"/>
      <c r="M567" s="1"/>
    </row>
    <row r="568" spans="2:13" ht="14.25" hidden="1" customHeight="1">
      <c r="B568" s="3"/>
      <c r="C568" s="1"/>
      <c r="D568" s="1"/>
      <c r="E568" s="1"/>
      <c r="F568" s="1"/>
      <c r="G568" s="1"/>
      <c r="H568" s="1"/>
      <c r="I568" s="3"/>
      <c r="J568" s="1"/>
      <c r="K568" s="1"/>
      <c r="L568" s="1"/>
      <c r="M568" s="1"/>
    </row>
    <row r="569" spans="2:13" ht="14.25" hidden="1" customHeight="1">
      <c r="B569" s="3"/>
      <c r="C569" s="1"/>
      <c r="D569" s="1"/>
      <c r="E569" s="1"/>
      <c r="F569" s="1"/>
      <c r="G569" s="1"/>
      <c r="H569" s="1"/>
      <c r="I569" s="3"/>
      <c r="J569" s="1"/>
      <c r="K569" s="1"/>
      <c r="L569" s="1"/>
      <c r="M569" s="1"/>
    </row>
    <row r="570" spans="2:13" ht="14.25" hidden="1" customHeight="1">
      <c r="B570" s="3"/>
      <c r="C570" s="1"/>
      <c r="D570" s="1"/>
      <c r="E570" s="1"/>
      <c r="F570" s="1"/>
      <c r="G570" s="1"/>
      <c r="H570" s="1"/>
      <c r="I570" s="3"/>
      <c r="J570" s="1"/>
      <c r="K570" s="1"/>
      <c r="L570" s="1"/>
      <c r="M570" s="1"/>
    </row>
    <row r="571" spans="2:13" ht="14.25" hidden="1" customHeight="1">
      <c r="B571" s="3"/>
      <c r="C571" s="1"/>
      <c r="D571" s="1"/>
      <c r="E571" s="1"/>
      <c r="F571" s="1"/>
      <c r="G571" s="1"/>
      <c r="H571" s="1"/>
      <c r="I571" s="3"/>
      <c r="J571" s="1"/>
      <c r="K571" s="1"/>
      <c r="L571" s="1"/>
      <c r="M571" s="1"/>
    </row>
    <row r="572" spans="2:13" ht="14.25" hidden="1" customHeight="1">
      <c r="B572" s="3"/>
      <c r="C572" s="1"/>
      <c r="D572" s="1"/>
      <c r="E572" s="1"/>
      <c r="F572" s="1"/>
      <c r="G572" s="1"/>
      <c r="H572" s="1"/>
      <c r="I572" s="3"/>
      <c r="J572" s="1"/>
      <c r="K572" s="1"/>
      <c r="L572" s="1"/>
      <c r="M572" s="1"/>
    </row>
    <row r="573" spans="2:13" ht="14.25" hidden="1" customHeight="1">
      <c r="B573" s="3"/>
      <c r="C573" s="1"/>
      <c r="D573" s="1"/>
      <c r="E573" s="1"/>
      <c r="F573" s="1"/>
      <c r="G573" s="1"/>
      <c r="H573" s="1"/>
      <c r="I573" s="3"/>
      <c r="J573" s="1"/>
      <c r="K573" s="1"/>
      <c r="L573" s="1"/>
      <c r="M573" s="1"/>
    </row>
    <row r="574" spans="2:13" ht="14.25" hidden="1" customHeight="1">
      <c r="B574" s="3"/>
      <c r="C574" s="1"/>
      <c r="D574" s="1"/>
      <c r="E574" s="1"/>
      <c r="F574" s="1"/>
      <c r="G574" s="1"/>
      <c r="H574" s="1"/>
      <c r="I574" s="3"/>
      <c r="J574" s="1"/>
      <c r="K574" s="1"/>
      <c r="L574" s="1"/>
      <c r="M574" s="1"/>
    </row>
    <row r="575" spans="2:13" ht="14.25" hidden="1" customHeight="1">
      <c r="B575" s="3"/>
      <c r="C575" s="1"/>
      <c r="D575" s="1"/>
      <c r="E575" s="1"/>
      <c r="F575" s="1"/>
      <c r="G575" s="1"/>
      <c r="H575" s="1"/>
      <c r="I575" s="3"/>
      <c r="J575" s="1"/>
      <c r="K575" s="1"/>
      <c r="L575" s="1"/>
      <c r="M575" s="1"/>
    </row>
    <row r="576" spans="2:13" ht="14.25" hidden="1" customHeight="1">
      <c r="B576" s="3"/>
      <c r="C576" s="1"/>
      <c r="D576" s="1"/>
      <c r="E576" s="1"/>
      <c r="F576" s="1"/>
      <c r="G576" s="1"/>
      <c r="H576" s="1"/>
      <c r="I576" s="3"/>
      <c r="J576" s="1"/>
      <c r="K576" s="1"/>
      <c r="L576" s="1"/>
      <c r="M576" s="1"/>
    </row>
    <row r="577" spans="2:13" ht="14.25" hidden="1" customHeight="1">
      <c r="B577" s="3"/>
      <c r="C577" s="1"/>
      <c r="D577" s="1"/>
      <c r="E577" s="1"/>
      <c r="F577" s="1"/>
      <c r="G577" s="1"/>
      <c r="H577" s="1"/>
      <c r="I577" s="3"/>
      <c r="J577" s="1"/>
      <c r="K577" s="1"/>
      <c r="L577" s="1"/>
      <c r="M577" s="1"/>
    </row>
    <row r="578" spans="2:13" ht="14.25" hidden="1" customHeight="1">
      <c r="B578" s="3"/>
      <c r="C578" s="1"/>
      <c r="D578" s="1"/>
      <c r="E578" s="1"/>
      <c r="F578" s="1"/>
      <c r="G578" s="1"/>
      <c r="H578" s="1"/>
      <c r="I578" s="3"/>
      <c r="J578" s="1"/>
      <c r="K578" s="1"/>
      <c r="L578" s="1"/>
      <c r="M578" s="1"/>
    </row>
    <row r="579" spans="2:13" ht="14.25" hidden="1" customHeight="1">
      <c r="B579" s="3"/>
      <c r="C579" s="1"/>
      <c r="D579" s="1"/>
      <c r="E579" s="1"/>
      <c r="F579" s="1"/>
      <c r="G579" s="1"/>
      <c r="H579" s="1"/>
      <c r="I579" s="3"/>
      <c r="J579" s="1"/>
      <c r="K579" s="1"/>
      <c r="L579" s="1"/>
      <c r="M579" s="1"/>
    </row>
    <row r="580" spans="2:13" ht="14.25" hidden="1" customHeight="1">
      <c r="B580" s="3"/>
      <c r="C580" s="1"/>
      <c r="D580" s="1"/>
      <c r="E580" s="1"/>
      <c r="F580" s="1"/>
      <c r="G580" s="1"/>
      <c r="H580" s="1"/>
      <c r="I580" s="3"/>
      <c r="J580" s="1"/>
      <c r="K580" s="1"/>
      <c r="L580" s="1"/>
      <c r="M580" s="1"/>
    </row>
    <row r="581" spans="2:13" ht="14.25" hidden="1" customHeight="1">
      <c r="B581" s="3"/>
      <c r="C581" s="1"/>
      <c r="D581" s="1"/>
      <c r="E581" s="1"/>
      <c r="F581" s="1"/>
      <c r="G581" s="1"/>
      <c r="H581" s="1"/>
      <c r="I581" s="3"/>
      <c r="J581" s="1"/>
      <c r="K581" s="1"/>
      <c r="L581" s="1"/>
      <c r="M581" s="1"/>
    </row>
    <row r="582" spans="2:13" ht="14.25" hidden="1" customHeight="1">
      <c r="B582" s="3"/>
      <c r="C582" s="1"/>
      <c r="D582" s="1"/>
      <c r="E582" s="1"/>
      <c r="F582" s="1"/>
      <c r="G582" s="1"/>
      <c r="H582" s="1"/>
      <c r="I582" s="3"/>
      <c r="J582" s="1"/>
      <c r="K582" s="1"/>
      <c r="L582" s="1"/>
      <c r="M582" s="1"/>
    </row>
    <row r="583" spans="2:13" ht="14.25" hidden="1" customHeight="1">
      <c r="B583" s="3"/>
      <c r="C583" s="1"/>
      <c r="D583" s="1"/>
      <c r="E583" s="1"/>
      <c r="F583" s="1"/>
      <c r="G583" s="1"/>
      <c r="H583" s="1"/>
      <c r="I583" s="3"/>
      <c r="J583" s="1"/>
      <c r="K583" s="1"/>
      <c r="L583" s="1"/>
      <c r="M583" s="1"/>
    </row>
    <row r="584" spans="2:13" ht="14.25" hidden="1" customHeight="1">
      <c r="B584" s="3"/>
      <c r="C584" s="1"/>
      <c r="D584" s="1"/>
      <c r="E584" s="1"/>
      <c r="F584" s="1"/>
      <c r="G584" s="1"/>
      <c r="H584" s="1"/>
      <c r="I584" s="3"/>
      <c r="J584" s="1"/>
      <c r="K584" s="1"/>
      <c r="L584" s="1"/>
      <c r="M584" s="1"/>
    </row>
    <row r="585" spans="2:13" ht="14.25" hidden="1" customHeight="1">
      <c r="B585" s="3"/>
      <c r="C585" s="1"/>
      <c r="D585" s="1"/>
      <c r="E585" s="1"/>
      <c r="F585" s="1"/>
      <c r="G585" s="1"/>
      <c r="H585" s="1"/>
      <c r="I585" s="3"/>
      <c r="J585" s="1"/>
      <c r="K585" s="1"/>
      <c r="L585" s="1"/>
      <c r="M585" s="1"/>
    </row>
    <row r="586" spans="2:13" ht="14.25" hidden="1" customHeight="1">
      <c r="B586" s="3"/>
      <c r="C586" s="1"/>
      <c r="D586" s="1"/>
      <c r="E586" s="1"/>
      <c r="F586" s="1"/>
      <c r="G586" s="1"/>
      <c r="H586" s="1"/>
      <c r="I586" s="3"/>
      <c r="J586" s="1"/>
      <c r="K586" s="1"/>
      <c r="L586" s="1"/>
      <c r="M586" s="1"/>
    </row>
    <row r="587" spans="2:13" ht="14.25" hidden="1" customHeight="1">
      <c r="B587" s="3"/>
      <c r="C587" s="1"/>
      <c r="D587" s="1"/>
      <c r="E587" s="1"/>
      <c r="F587" s="1"/>
      <c r="G587" s="1"/>
      <c r="H587" s="1"/>
      <c r="I587" s="3"/>
      <c r="J587" s="1"/>
      <c r="K587" s="1"/>
      <c r="L587" s="1"/>
      <c r="M587" s="1"/>
    </row>
    <row r="588" spans="2:13" ht="14.25" hidden="1" customHeight="1">
      <c r="B588" s="3"/>
      <c r="C588" s="1"/>
      <c r="D588" s="1"/>
      <c r="E588" s="1"/>
      <c r="F588" s="1"/>
      <c r="G588" s="1"/>
      <c r="H588" s="1"/>
      <c r="I588" s="3"/>
      <c r="J588" s="1"/>
      <c r="K588" s="1"/>
      <c r="L588" s="1"/>
      <c r="M588" s="1"/>
    </row>
    <row r="589" spans="2:13" ht="14.25" hidden="1" customHeight="1">
      <c r="B589" s="3"/>
      <c r="C589" s="1"/>
      <c r="D589" s="1"/>
      <c r="E589" s="1"/>
      <c r="F589" s="1"/>
      <c r="G589" s="1"/>
      <c r="H589" s="1"/>
      <c r="I589" s="3"/>
      <c r="J589" s="1"/>
      <c r="K589" s="1"/>
      <c r="L589" s="1"/>
      <c r="M589" s="1"/>
    </row>
    <row r="590" spans="2:13" ht="14.25" hidden="1" customHeight="1">
      <c r="B590" s="3"/>
      <c r="C590" s="1"/>
      <c r="D590" s="1"/>
      <c r="E590" s="1"/>
      <c r="F590" s="1"/>
      <c r="G590" s="1"/>
      <c r="H590" s="1"/>
      <c r="I590" s="3"/>
      <c r="J590" s="1"/>
      <c r="K590" s="1"/>
      <c r="L590" s="1"/>
      <c r="M590" s="1"/>
    </row>
    <row r="591" spans="2:13" ht="14.25" hidden="1" customHeight="1">
      <c r="B591" s="3"/>
      <c r="C591" s="1"/>
      <c r="D591" s="1"/>
      <c r="E591" s="1"/>
      <c r="F591" s="1"/>
      <c r="G591" s="1"/>
      <c r="H591" s="1"/>
      <c r="I591" s="3"/>
      <c r="J591" s="1"/>
      <c r="K591" s="1"/>
      <c r="L591" s="1"/>
      <c r="M591" s="1"/>
    </row>
    <row r="592" spans="2:13" ht="14.25" hidden="1" customHeight="1">
      <c r="B592" s="3"/>
      <c r="C592" s="1"/>
      <c r="D592" s="1"/>
      <c r="E592" s="1"/>
      <c r="F592" s="1"/>
      <c r="G592" s="1"/>
      <c r="H592" s="1"/>
      <c r="I592" s="3"/>
      <c r="J592" s="1"/>
      <c r="K592" s="1"/>
      <c r="L592" s="1"/>
      <c r="M592" s="1"/>
    </row>
    <row r="593" spans="2:13" ht="14.25" hidden="1" customHeight="1">
      <c r="B593" s="3"/>
      <c r="C593" s="1"/>
      <c r="D593" s="1"/>
      <c r="E593" s="1"/>
      <c r="F593" s="1"/>
      <c r="G593" s="1"/>
      <c r="H593" s="1"/>
      <c r="I593" s="3"/>
      <c r="J593" s="1"/>
      <c r="K593" s="1"/>
      <c r="L593" s="1"/>
      <c r="M593" s="1"/>
    </row>
    <row r="594" spans="2:13" ht="14.25" hidden="1" customHeight="1">
      <c r="B594" s="3"/>
      <c r="C594" s="1"/>
      <c r="D594" s="1"/>
      <c r="E594" s="1"/>
      <c r="F594" s="1"/>
      <c r="G594" s="1"/>
      <c r="H594" s="1"/>
      <c r="I594" s="3"/>
      <c r="J594" s="1"/>
      <c r="K594" s="1"/>
      <c r="L594" s="1"/>
      <c r="M594" s="1"/>
    </row>
    <row r="595" spans="2:13" ht="14.25" hidden="1" customHeight="1">
      <c r="B595" s="3"/>
      <c r="C595" s="1"/>
      <c r="D595" s="1"/>
      <c r="E595" s="1"/>
      <c r="F595" s="1"/>
      <c r="G595" s="1"/>
      <c r="H595" s="1"/>
      <c r="I595" s="3"/>
      <c r="J595" s="1"/>
      <c r="K595" s="1"/>
      <c r="L595" s="1"/>
      <c r="M595" s="1"/>
    </row>
    <row r="596" spans="2:13" ht="14.25" hidden="1" customHeight="1">
      <c r="B596" s="3"/>
      <c r="C596" s="1"/>
      <c r="D596" s="1"/>
      <c r="E596" s="1"/>
      <c r="F596" s="1"/>
      <c r="G596" s="1"/>
      <c r="H596" s="1"/>
      <c r="I596" s="3"/>
      <c r="J596" s="1"/>
      <c r="K596" s="1"/>
      <c r="L596" s="1"/>
      <c r="M596" s="1"/>
    </row>
    <row r="597" spans="2:13" ht="14.25" hidden="1" customHeight="1">
      <c r="B597" s="3"/>
      <c r="C597" s="1"/>
      <c r="D597" s="1"/>
      <c r="E597" s="1"/>
      <c r="F597" s="1"/>
      <c r="G597" s="1"/>
      <c r="H597" s="1"/>
      <c r="I597" s="3"/>
      <c r="J597" s="1"/>
      <c r="K597" s="1"/>
      <c r="L597" s="1"/>
      <c r="M597" s="1"/>
    </row>
    <row r="598" spans="2:13" ht="14.25" hidden="1" customHeight="1">
      <c r="B598" s="3"/>
      <c r="C598" s="1"/>
      <c r="D598" s="1"/>
      <c r="E598" s="1"/>
      <c r="F598" s="1"/>
      <c r="G598" s="1"/>
      <c r="H598" s="1"/>
      <c r="I598" s="3"/>
      <c r="J598" s="1"/>
      <c r="K598" s="1"/>
      <c r="L598" s="1"/>
      <c r="M598" s="1"/>
    </row>
    <row r="599" spans="2:13" ht="14.25" hidden="1" customHeight="1">
      <c r="B599" s="3"/>
      <c r="C599" s="1"/>
      <c r="D599" s="1"/>
      <c r="E599" s="1"/>
      <c r="F599" s="1"/>
      <c r="G599" s="1"/>
      <c r="H599" s="1"/>
      <c r="I599" s="3"/>
      <c r="J599" s="1"/>
      <c r="K599" s="1"/>
      <c r="L599" s="1"/>
      <c r="M599" s="1"/>
    </row>
    <row r="600" spans="2:13" ht="14.25" hidden="1" customHeight="1">
      <c r="B600" s="3"/>
      <c r="C600" s="1"/>
      <c r="D600" s="1"/>
      <c r="E600" s="1"/>
      <c r="F600" s="1"/>
      <c r="G600" s="1"/>
      <c r="H600" s="1"/>
      <c r="I600" s="3"/>
      <c r="J600" s="1"/>
      <c r="K600" s="1"/>
      <c r="L600" s="1"/>
      <c r="M600" s="1"/>
    </row>
    <row r="601" spans="2:13" ht="14.25" hidden="1" customHeight="1">
      <c r="B601" s="3"/>
      <c r="C601" s="1"/>
      <c r="D601" s="1"/>
      <c r="E601" s="1"/>
      <c r="F601" s="1"/>
      <c r="G601" s="1"/>
      <c r="H601" s="1"/>
      <c r="I601" s="3"/>
      <c r="J601" s="1"/>
      <c r="K601" s="1"/>
      <c r="L601" s="1"/>
      <c r="M601" s="1"/>
    </row>
    <row r="602" spans="2:13" ht="14.25" hidden="1" customHeight="1">
      <c r="B602" s="3"/>
      <c r="C602" s="1"/>
      <c r="D602" s="1"/>
      <c r="E602" s="1"/>
      <c r="F602" s="1"/>
      <c r="G602" s="1"/>
      <c r="H602" s="1"/>
      <c r="I602" s="3"/>
      <c r="J602" s="1"/>
      <c r="K602" s="1"/>
      <c r="L602" s="1"/>
      <c r="M602" s="1"/>
    </row>
    <row r="603" spans="2:13" ht="14.25" hidden="1" customHeight="1">
      <c r="B603" s="3"/>
      <c r="C603" s="1"/>
      <c r="D603" s="1"/>
      <c r="E603" s="1"/>
      <c r="F603" s="1"/>
      <c r="G603" s="1"/>
      <c r="H603" s="1"/>
      <c r="I603" s="3"/>
      <c r="J603" s="1"/>
      <c r="K603" s="1"/>
      <c r="L603" s="1"/>
      <c r="M603" s="1"/>
    </row>
    <row r="604" spans="2:13" ht="14.25" hidden="1" customHeight="1">
      <c r="B604" s="3"/>
      <c r="C604" s="1"/>
      <c r="D604" s="1"/>
      <c r="E604" s="1"/>
      <c r="F604" s="1"/>
      <c r="G604" s="1"/>
      <c r="H604" s="1"/>
      <c r="I604" s="3"/>
      <c r="J604" s="1"/>
      <c r="K604" s="1"/>
      <c r="L604" s="1"/>
      <c r="M604" s="1"/>
    </row>
    <row r="605" spans="2:13" ht="14.25" hidden="1" customHeight="1">
      <c r="B605" s="3"/>
      <c r="C605" s="1"/>
      <c r="D605" s="1"/>
      <c r="E605" s="1"/>
      <c r="F605" s="1"/>
      <c r="G605" s="1"/>
      <c r="H605" s="1"/>
      <c r="I605" s="3"/>
      <c r="J605" s="1"/>
      <c r="K605" s="1"/>
      <c r="L605" s="1"/>
      <c r="M605" s="1"/>
    </row>
    <row r="606" spans="2:13" ht="14.25" hidden="1" customHeight="1">
      <c r="B606" s="3"/>
      <c r="C606" s="1"/>
      <c r="D606" s="1"/>
      <c r="E606" s="1"/>
      <c r="F606" s="1"/>
      <c r="G606" s="1"/>
      <c r="H606" s="1"/>
      <c r="I606" s="3"/>
      <c r="J606" s="1"/>
      <c r="K606" s="1"/>
      <c r="L606" s="1"/>
      <c r="M606" s="1"/>
    </row>
    <row r="607" spans="2:13" ht="14.25" hidden="1" customHeight="1">
      <c r="B607" s="3"/>
      <c r="C607" s="1"/>
      <c r="D607" s="1"/>
      <c r="E607" s="1"/>
      <c r="F607" s="1"/>
      <c r="G607" s="1"/>
      <c r="H607" s="1"/>
      <c r="I607" s="3"/>
      <c r="J607" s="1"/>
      <c r="K607" s="1"/>
      <c r="L607" s="1"/>
      <c r="M607" s="1"/>
    </row>
    <row r="608" spans="2:13" ht="14.25" hidden="1" customHeight="1">
      <c r="B608" s="3"/>
      <c r="C608" s="1"/>
      <c r="D608" s="1"/>
      <c r="E608" s="1"/>
      <c r="F608" s="1"/>
      <c r="G608" s="1"/>
      <c r="H608" s="1"/>
      <c r="I608" s="3"/>
      <c r="J608" s="1"/>
      <c r="K608" s="1"/>
      <c r="L608" s="1"/>
      <c r="M608" s="1"/>
    </row>
    <row r="609" spans="2:13" ht="14.25" hidden="1" customHeight="1">
      <c r="B609" s="3"/>
      <c r="C609" s="1"/>
      <c r="D609" s="1"/>
      <c r="E609" s="1"/>
      <c r="F609" s="1"/>
      <c r="G609" s="1"/>
      <c r="H609" s="1"/>
      <c r="I609" s="3"/>
      <c r="J609" s="1"/>
      <c r="K609" s="1"/>
      <c r="L609" s="1"/>
      <c r="M609" s="1"/>
    </row>
    <row r="610" spans="2:13" ht="14.25" hidden="1" customHeight="1">
      <c r="B610" s="3"/>
      <c r="C610" s="1"/>
      <c r="D610" s="1"/>
      <c r="E610" s="1"/>
      <c r="F610" s="1"/>
      <c r="G610" s="1"/>
      <c r="H610" s="1"/>
      <c r="I610" s="3"/>
      <c r="J610" s="1"/>
      <c r="K610" s="1"/>
      <c r="L610" s="1"/>
      <c r="M610" s="1"/>
    </row>
    <row r="611" spans="2:13" ht="14.25" hidden="1" customHeight="1">
      <c r="B611" s="3"/>
      <c r="C611" s="1"/>
      <c r="D611" s="1"/>
      <c r="E611" s="1"/>
      <c r="F611" s="1"/>
      <c r="G611" s="1"/>
      <c r="H611" s="1"/>
      <c r="I611" s="3"/>
      <c r="J611" s="1"/>
      <c r="K611" s="1"/>
      <c r="L611" s="1"/>
      <c r="M611" s="1"/>
    </row>
    <row r="612" spans="2:13" ht="14.25" hidden="1" customHeight="1">
      <c r="B612" s="3"/>
      <c r="C612" s="1"/>
      <c r="D612" s="1"/>
      <c r="E612" s="1"/>
      <c r="F612" s="1"/>
      <c r="G612" s="1"/>
      <c r="H612" s="1"/>
      <c r="I612" s="3"/>
      <c r="J612" s="1"/>
      <c r="K612" s="1"/>
      <c r="L612" s="1"/>
      <c r="M612" s="1"/>
    </row>
    <row r="613" spans="2:13" ht="14.25" hidden="1" customHeight="1">
      <c r="B613" s="3"/>
      <c r="C613" s="1"/>
      <c r="D613" s="1"/>
      <c r="E613" s="1"/>
      <c r="F613" s="1"/>
      <c r="G613" s="1"/>
      <c r="H613" s="1"/>
      <c r="I613" s="3"/>
      <c r="J613" s="1"/>
      <c r="K613" s="1"/>
      <c r="L613" s="1"/>
      <c r="M613" s="1"/>
    </row>
    <row r="614" spans="2:13" ht="14.25" hidden="1" customHeight="1">
      <c r="B614" s="3"/>
      <c r="C614" s="1"/>
      <c r="D614" s="1"/>
      <c r="E614" s="1"/>
      <c r="F614" s="1"/>
      <c r="G614" s="1"/>
      <c r="H614" s="1"/>
      <c r="I614" s="3"/>
      <c r="J614" s="1"/>
      <c r="K614" s="1"/>
      <c r="L614" s="1"/>
      <c r="M614" s="1"/>
    </row>
    <row r="615" spans="2:13" ht="14.25" hidden="1" customHeight="1">
      <c r="B615" s="3"/>
      <c r="C615" s="1"/>
      <c r="D615" s="1"/>
      <c r="E615" s="1"/>
      <c r="F615" s="1"/>
      <c r="G615" s="1"/>
      <c r="H615" s="1"/>
      <c r="I615" s="3"/>
      <c r="J615" s="1"/>
      <c r="K615" s="1"/>
      <c r="L615" s="1"/>
      <c r="M615" s="1"/>
    </row>
    <row r="616" spans="2:13" ht="14.25" hidden="1" customHeight="1">
      <c r="B616" s="3"/>
      <c r="C616" s="1"/>
      <c r="D616" s="1"/>
      <c r="E616" s="1"/>
      <c r="F616" s="1"/>
      <c r="G616" s="1"/>
      <c r="H616" s="1"/>
      <c r="I616" s="3"/>
      <c r="J616" s="1"/>
      <c r="K616" s="1"/>
      <c r="L616" s="1"/>
      <c r="M616" s="1"/>
    </row>
    <row r="617" spans="2:13" ht="14.25" hidden="1" customHeight="1">
      <c r="B617" s="3"/>
      <c r="C617" s="1"/>
      <c r="D617" s="1"/>
      <c r="E617" s="1"/>
      <c r="F617" s="1"/>
      <c r="G617" s="1"/>
      <c r="H617" s="1"/>
      <c r="I617" s="3"/>
      <c r="J617" s="1"/>
      <c r="K617" s="1"/>
      <c r="L617" s="1"/>
      <c r="M617" s="1"/>
    </row>
    <row r="618" spans="2:13" ht="14.25" hidden="1" customHeight="1">
      <c r="B618" s="3"/>
      <c r="C618" s="1"/>
      <c r="D618" s="1"/>
      <c r="E618" s="1"/>
      <c r="F618" s="1"/>
      <c r="G618" s="1"/>
      <c r="H618" s="1"/>
      <c r="I618" s="3"/>
      <c r="J618" s="1"/>
      <c r="K618" s="1"/>
      <c r="L618" s="1"/>
      <c r="M618" s="1"/>
    </row>
    <row r="619" spans="2:13" ht="14.25" hidden="1" customHeight="1">
      <c r="B619" s="3"/>
      <c r="C619" s="1"/>
      <c r="D619" s="1"/>
      <c r="E619" s="1"/>
      <c r="F619" s="1"/>
      <c r="G619" s="1"/>
      <c r="H619" s="1"/>
      <c r="I619" s="3"/>
      <c r="J619" s="1"/>
      <c r="K619" s="1"/>
      <c r="L619" s="1"/>
      <c r="M619" s="1"/>
    </row>
    <row r="620" spans="2:13" ht="14.25" hidden="1" customHeight="1">
      <c r="B620" s="3"/>
      <c r="C620" s="1"/>
      <c r="D620" s="1"/>
      <c r="E620" s="1"/>
      <c r="F620" s="1"/>
      <c r="G620" s="1"/>
      <c r="H620" s="1"/>
      <c r="I620" s="3"/>
      <c r="J620" s="1"/>
      <c r="K620" s="1"/>
      <c r="L620" s="1"/>
      <c r="M620" s="1"/>
    </row>
    <row r="621" spans="2:13" ht="14.25" hidden="1" customHeight="1">
      <c r="B621" s="3"/>
      <c r="C621" s="1"/>
      <c r="D621" s="1"/>
      <c r="E621" s="1"/>
      <c r="F621" s="1"/>
      <c r="G621" s="1"/>
      <c r="H621" s="1"/>
      <c r="I621" s="3"/>
      <c r="J621" s="1"/>
      <c r="K621" s="1"/>
      <c r="L621" s="1"/>
      <c r="M621" s="1"/>
    </row>
    <row r="622" spans="2:13" ht="14.25" hidden="1" customHeight="1">
      <c r="B622" s="3"/>
      <c r="C622" s="1"/>
      <c r="D622" s="1"/>
      <c r="E622" s="1"/>
      <c r="F622" s="1"/>
      <c r="G622" s="1"/>
      <c r="H622" s="1"/>
      <c r="I622" s="3"/>
      <c r="J622" s="1"/>
      <c r="K622" s="1"/>
      <c r="L622" s="1"/>
      <c r="M622" s="1"/>
    </row>
    <row r="623" spans="2:13" ht="14.25" hidden="1" customHeight="1">
      <c r="B623" s="3"/>
      <c r="C623" s="1"/>
      <c r="D623" s="1"/>
      <c r="E623" s="1"/>
      <c r="F623" s="1"/>
      <c r="G623" s="1"/>
      <c r="H623" s="1"/>
      <c r="I623" s="3"/>
      <c r="J623" s="1"/>
      <c r="K623" s="1"/>
      <c r="L623" s="1"/>
      <c r="M623" s="1"/>
    </row>
    <row r="624" spans="2:13" ht="14.25" hidden="1" customHeight="1">
      <c r="B624" s="3"/>
      <c r="C624" s="1"/>
      <c r="D624" s="1"/>
      <c r="E624" s="1"/>
      <c r="F624" s="1"/>
      <c r="G624" s="1"/>
      <c r="H624" s="1"/>
      <c r="I624" s="3"/>
      <c r="J624" s="1"/>
      <c r="K624" s="1"/>
      <c r="L624" s="1"/>
      <c r="M624" s="1"/>
    </row>
    <row r="625" spans="2:13" ht="14.25" hidden="1" customHeight="1">
      <c r="B625" s="3"/>
      <c r="C625" s="1"/>
      <c r="D625" s="1"/>
      <c r="E625" s="1"/>
      <c r="F625" s="1"/>
      <c r="G625" s="1"/>
      <c r="H625" s="1"/>
      <c r="I625" s="3"/>
      <c r="J625" s="1"/>
      <c r="K625" s="1"/>
      <c r="L625" s="1"/>
      <c r="M625" s="1"/>
    </row>
    <row r="626" spans="2:13" ht="14.25" hidden="1" customHeight="1">
      <c r="B626" s="3"/>
      <c r="C626" s="1"/>
      <c r="D626" s="1"/>
      <c r="E626" s="1"/>
      <c r="F626" s="1"/>
      <c r="G626" s="1"/>
      <c r="H626" s="1"/>
      <c r="I626" s="3"/>
      <c r="J626" s="1"/>
      <c r="K626" s="1"/>
      <c r="L626" s="1"/>
      <c r="M626" s="1"/>
    </row>
    <row r="627" spans="2:13" ht="14.25" hidden="1" customHeight="1">
      <c r="B627" s="3"/>
      <c r="C627" s="1"/>
      <c r="D627" s="1"/>
      <c r="E627" s="1"/>
      <c r="F627" s="1"/>
      <c r="G627" s="1"/>
      <c r="H627" s="1"/>
      <c r="I627" s="3"/>
      <c r="J627" s="1"/>
      <c r="K627" s="1"/>
      <c r="L627" s="1"/>
      <c r="M627" s="1"/>
    </row>
    <row r="628" spans="2:13" ht="14.25" hidden="1" customHeight="1">
      <c r="B628" s="3"/>
      <c r="C628" s="1"/>
      <c r="D628" s="1"/>
      <c r="E628" s="1"/>
      <c r="F628" s="1"/>
      <c r="G628" s="1"/>
      <c r="H628" s="1"/>
      <c r="I628" s="3"/>
      <c r="J628" s="1"/>
      <c r="K628" s="1"/>
      <c r="L628" s="1"/>
      <c r="M628" s="1"/>
    </row>
    <row r="629" spans="2:13" ht="14.25" hidden="1" customHeight="1">
      <c r="B629" s="3"/>
      <c r="C629" s="1"/>
      <c r="D629" s="1"/>
      <c r="E629" s="1"/>
      <c r="F629" s="1"/>
      <c r="G629" s="1"/>
      <c r="H629" s="1"/>
      <c r="I629" s="3"/>
      <c r="J629" s="1"/>
      <c r="K629" s="1"/>
      <c r="L629" s="1"/>
      <c r="M629" s="1"/>
    </row>
    <row r="630" spans="2:13" ht="14.25" hidden="1" customHeight="1">
      <c r="B630" s="3"/>
      <c r="C630" s="1"/>
      <c r="D630" s="1"/>
      <c r="E630" s="1"/>
      <c r="F630" s="1"/>
      <c r="G630" s="1"/>
      <c r="H630" s="1"/>
      <c r="I630" s="3"/>
      <c r="J630" s="1"/>
      <c r="K630" s="1"/>
      <c r="L630" s="1"/>
      <c r="M630" s="1"/>
    </row>
    <row r="631" spans="2:13" ht="14.25" hidden="1" customHeight="1">
      <c r="B631" s="3"/>
      <c r="C631" s="1"/>
      <c r="D631" s="1"/>
      <c r="E631" s="1"/>
      <c r="F631" s="1"/>
      <c r="G631" s="1"/>
      <c r="H631" s="1"/>
      <c r="I631" s="3"/>
      <c r="J631" s="1"/>
      <c r="K631" s="1"/>
      <c r="L631" s="1"/>
      <c r="M631" s="1"/>
    </row>
    <row r="632" spans="2:13" ht="14.25" hidden="1" customHeight="1">
      <c r="B632" s="3"/>
      <c r="C632" s="1"/>
      <c r="D632" s="1"/>
      <c r="E632" s="1"/>
      <c r="F632" s="1"/>
      <c r="G632" s="1"/>
      <c r="H632" s="1"/>
      <c r="I632" s="3"/>
      <c r="J632" s="1"/>
      <c r="K632" s="1"/>
      <c r="L632" s="1"/>
      <c r="M632" s="1"/>
    </row>
    <row r="633" spans="2:13" ht="14.25" hidden="1" customHeight="1">
      <c r="B633" s="3"/>
      <c r="C633" s="1"/>
      <c r="D633" s="1"/>
      <c r="E633" s="1"/>
      <c r="F633" s="1"/>
      <c r="G633" s="1"/>
      <c r="H633" s="1"/>
      <c r="I633" s="3"/>
      <c r="J633" s="1"/>
      <c r="K633" s="1"/>
      <c r="L633" s="1"/>
      <c r="M633" s="1"/>
    </row>
    <row r="634" spans="2:13" ht="14.25" hidden="1" customHeight="1">
      <c r="B634" s="3"/>
      <c r="C634" s="1"/>
      <c r="D634" s="1"/>
      <c r="E634" s="1"/>
      <c r="F634" s="1"/>
      <c r="G634" s="1"/>
      <c r="H634" s="1"/>
      <c r="I634" s="3"/>
      <c r="J634" s="1"/>
      <c r="K634" s="1"/>
      <c r="L634" s="1"/>
      <c r="M634" s="1"/>
    </row>
    <row r="635" spans="2:13" ht="14.25" hidden="1" customHeight="1">
      <c r="B635" s="3"/>
      <c r="C635" s="1"/>
      <c r="D635" s="1"/>
      <c r="E635" s="1"/>
      <c r="F635" s="1"/>
      <c r="G635" s="1"/>
      <c r="H635" s="1"/>
      <c r="I635" s="3"/>
      <c r="J635" s="1"/>
      <c r="K635" s="1"/>
      <c r="L635" s="1"/>
      <c r="M635" s="1"/>
    </row>
    <row r="636" spans="2:13" ht="14.25" hidden="1" customHeight="1">
      <c r="B636" s="3"/>
      <c r="C636" s="1"/>
      <c r="D636" s="1"/>
      <c r="E636" s="1"/>
      <c r="F636" s="1"/>
      <c r="G636" s="1"/>
      <c r="H636" s="1"/>
      <c r="I636" s="3"/>
      <c r="J636" s="1"/>
      <c r="K636" s="1"/>
      <c r="L636" s="1"/>
      <c r="M636" s="1"/>
    </row>
    <row r="637" spans="2:13" ht="14.25" hidden="1" customHeight="1">
      <c r="B637" s="3"/>
      <c r="C637" s="1"/>
      <c r="D637" s="1"/>
      <c r="E637" s="1"/>
      <c r="F637" s="1"/>
      <c r="G637" s="1"/>
      <c r="H637" s="1"/>
      <c r="I637" s="3"/>
      <c r="J637" s="1"/>
      <c r="K637" s="1"/>
      <c r="L637" s="1"/>
      <c r="M637" s="1"/>
    </row>
    <row r="638" spans="2:13" ht="14.25" hidden="1" customHeight="1">
      <c r="B638" s="3"/>
      <c r="C638" s="1"/>
      <c r="D638" s="1"/>
      <c r="E638" s="1"/>
      <c r="F638" s="1"/>
      <c r="G638" s="1"/>
      <c r="H638" s="1"/>
      <c r="I638" s="3"/>
      <c r="J638" s="1"/>
      <c r="K638" s="1"/>
      <c r="L638" s="1"/>
      <c r="M638" s="1"/>
    </row>
    <row r="639" spans="2:13" ht="14.25" hidden="1" customHeight="1">
      <c r="B639" s="3"/>
      <c r="C639" s="1"/>
      <c r="D639" s="1"/>
      <c r="E639" s="1"/>
      <c r="F639" s="1"/>
      <c r="G639" s="1"/>
      <c r="H639" s="1"/>
      <c r="I639" s="3"/>
      <c r="J639" s="1"/>
      <c r="K639" s="1"/>
      <c r="L639" s="1"/>
      <c r="M639" s="1"/>
    </row>
    <row r="640" spans="2:13" ht="14.25" hidden="1" customHeight="1">
      <c r="B640" s="3"/>
      <c r="C640" s="1"/>
      <c r="D640" s="1"/>
      <c r="E640" s="1"/>
      <c r="F640" s="1"/>
      <c r="G640" s="1"/>
      <c r="H640" s="1"/>
      <c r="I640" s="3"/>
      <c r="J640" s="1"/>
      <c r="K640" s="1"/>
      <c r="L640" s="1"/>
      <c r="M640" s="1"/>
    </row>
    <row r="641" spans="2:13" ht="14.25" hidden="1" customHeight="1">
      <c r="B641" s="3"/>
      <c r="C641" s="1"/>
      <c r="D641" s="1"/>
      <c r="E641" s="1"/>
      <c r="F641" s="1"/>
      <c r="G641" s="1"/>
      <c r="H641" s="1"/>
      <c r="I641" s="3"/>
      <c r="J641" s="1"/>
      <c r="K641" s="1"/>
      <c r="L641" s="1"/>
      <c r="M641" s="1"/>
    </row>
    <row r="642" spans="2:13" ht="14.25" hidden="1" customHeight="1">
      <c r="B642" s="3"/>
      <c r="C642" s="1"/>
      <c r="D642" s="1"/>
      <c r="E642" s="1"/>
      <c r="F642" s="1"/>
      <c r="G642" s="1"/>
      <c r="H642" s="1"/>
      <c r="I642" s="3"/>
      <c r="J642" s="1"/>
      <c r="K642" s="1"/>
      <c r="L642" s="1"/>
      <c r="M642" s="1"/>
    </row>
    <row r="643" spans="2:13" ht="14.25" hidden="1" customHeight="1">
      <c r="B643" s="3"/>
      <c r="C643" s="1"/>
      <c r="D643" s="1"/>
      <c r="E643" s="1"/>
      <c r="F643" s="1"/>
      <c r="G643" s="1"/>
      <c r="H643" s="1"/>
      <c r="I643" s="3"/>
      <c r="J643" s="1"/>
      <c r="K643" s="1"/>
      <c r="L643" s="1"/>
      <c r="M643" s="1"/>
    </row>
    <row r="644" spans="2:13" ht="14.25" hidden="1" customHeight="1">
      <c r="B644" s="3"/>
      <c r="C644" s="1"/>
      <c r="D644" s="1"/>
      <c r="E644" s="1"/>
      <c r="F644" s="1"/>
      <c r="G644" s="1"/>
      <c r="H644" s="1"/>
      <c r="I644" s="3"/>
      <c r="J644" s="1"/>
      <c r="K644" s="1"/>
      <c r="L644" s="1"/>
      <c r="M644" s="1"/>
    </row>
    <row r="645" spans="2:13" ht="14.25" hidden="1" customHeight="1">
      <c r="B645" s="3"/>
      <c r="C645" s="1"/>
      <c r="D645" s="1"/>
      <c r="E645" s="1"/>
      <c r="F645" s="1"/>
      <c r="G645" s="1"/>
      <c r="H645" s="1"/>
      <c r="I645" s="3"/>
      <c r="J645" s="1"/>
      <c r="K645" s="1"/>
      <c r="L645" s="1"/>
      <c r="M645" s="1"/>
    </row>
    <row r="646" spans="2:13" ht="14.25" hidden="1" customHeight="1">
      <c r="B646" s="3"/>
      <c r="C646" s="1"/>
      <c r="D646" s="1"/>
      <c r="E646" s="1"/>
      <c r="F646" s="1"/>
      <c r="G646" s="1"/>
      <c r="H646" s="1"/>
      <c r="I646" s="3"/>
      <c r="J646" s="1"/>
      <c r="K646" s="1"/>
      <c r="L646" s="1"/>
      <c r="M646" s="1"/>
    </row>
    <row r="647" spans="2:13" ht="14.25" hidden="1" customHeight="1">
      <c r="B647" s="3"/>
      <c r="C647" s="1"/>
      <c r="D647" s="1"/>
      <c r="E647" s="1"/>
      <c r="F647" s="1"/>
      <c r="G647" s="1"/>
      <c r="H647" s="1"/>
      <c r="I647" s="3"/>
      <c r="J647" s="1"/>
      <c r="K647" s="1"/>
      <c r="L647" s="1"/>
      <c r="M647" s="1"/>
    </row>
    <row r="648" spans="2:13" ht="14.25" hidden="1" customHeight="1">
      <c r="B648" s="3"/>
      <c r="C648" s="1"/>
      <c r="D648" s="1"/>
      <c r="E648" s="1"/>
      <c r="F648" s="1"/>
      <c r="G648" s="1"/>
      <c r="H648" s="1"/>
      <c r="I648" s="3"/>
      <c r="J648" s="1"/>
      <c r="K648" s="1"/>
      <c r="L648" s="1"/>
      <c r="M648" s="1"/>
    </row>
    <row r="649" spans="2:13" ht="14.25" hidden="1" customHeight="1">
      <c r="B649" s="3"/>
      <c r="C649" s="1"/>
      <c r="D649" s="1"/>
      <c r="E649" s="1"/>
      <c r="F649" s="1"/>
      <c r="G649" s="1"/>
      <c r="H649" s="1"/>
      <c r="I649" s="3"/>
      <c r="J649" s="1"/>
      <c r="K649" s="1"/>
      <c r="L649" s="1"/>
      <c r="M649" s="1"/>
    </row>
    <row r="650" spans="2:13" ht="14.25" hidden="1" customHeight="1">
      <c r="B650" s="3"/>
      <c r="C650" s="1"/>
      <c r="D650" s="1"/>
      <c r="E650" s="1"/>
      <c r="F650" s="1"/>
      <c r="G650" s="1"/>
      <c r="H650" s="1"/>
      <c r="I650" s="3"/>
      <c r="J650" s="1"/>
      <c r="K650" s="1"/>
      <c r="L650" s="1"/>
      <c r="M650" s="1"/>
    </row>
    <row r="651" spans="2:13" ht="14.25" hidden="1" customHeight="1">
      <c r="B651" s="3"/>
      <c r="C651" s="1"/>
      <c r="D651" s="1"/>
      <c r="E651" s="1"/>
      <c r="F651" s="1"/>
      <c r="G651" s="1"/>
      <c r="H651" s="1"/>
      <c r="I651" s="3"/>
      <c r="J651" s="1"/>
      <c r="K651" s="1"/>
      <c r="L651" s="1"/>
      <c r="M651" s="1"/>
    </row>
    <row r="652" spans="2:13" ht="14.25" hidden="1" customHeight="1">
      <c r="B652" s="3"/>
      <c r="C652" s="1"/>
      <c r="D652" s="1"/>
      <c r="E652" s="1"/>
      <c r="F652" s="1"/>
      <c r="G652" s="1"/>
      <c r="H652" s="1"/>
      <c r="I652" s="3"/>
      <c r="J652" s="1"/>
      <c r="K652" s="1"/>
      <c r="L652" s="1"/>
      <c r="M652" s="1"/>
    </row>
    <row r="653" spans="2:13" ht="14.25" hidden="1" customHeight="1">
      <c r="B653" s="3"/>
      <c r="C653" s="1"/>
      <c r="D653" s="1"/>
      <c r="E653" s="1"/>
      <c r="F653" s="1"/>
      <c r="G653" s="1"/>
      <c r="H653" s="1"/>
      <c r="I653" s="3"/>
      <c r="J653" s="1"/>
      <c r="K653" s="1"/>
      <c r="L653" s="1"/>
      <c r="M653" s="1"/>
    </row>
    <row r="654" spans="2:13" ht="14.25" hidden="1" customHeight="1">
      <c r="B654" s="3"/>
      <c r="C654" s="1"/>
      <c r="D654" s="1"/>
      <c r="E654" s="1"/>
      <c r="F654" s="1"/>
      <c r="G654" s="1"/>
      <c r="H654" s="1"/>
      <c r="I654" s="3"/>
      <c r="J654" s="1"/>
      <c r="K654" s="1"/>
      <c r="L654" s="1"/>
      <c r="M654" s="1"/>
    </row>
    <row r="655" spans="2:13" ht="14.25" hidden="1" customHeight="1">
      <c r="B655" s="3"/>
      <c r="C655" s="1"/>
      <c r="D655" s="1"/>
      <c r="E655" s="1"/>
      <c r="F655" s="1"/>
      <c r="G655" s="1"/>
      <c r="H655" s="1"/>
      <c r="I655" s="3"/>
      <c r="J655" s="1"/>
      <c r="K655" s="1"/>
      <c r="L655" s="1"/>
      <c r="M655" s="1"/>
    </row>
    <row r="656" spans="2:13" ht="14.25" hidden="1" customHeight="1">
      <c r="B656" s="3"/>
      <c r="C656" s="1"/>
      <c r="D656" s="1"/>
      <c r="E656" s="1"/>
      <c r="F656" s="1"/>
      <c r="G656" s="1"/>
      <c r="H656" s="1"/>
      <c r="I656" s="3"/>
      <c r="J656" s="1"/>
      <c r="K656" s="1"/>
      <c r="L656" s="1"/>
      <c r="M656" s="1"/>
    </row>
    <row r="657" spans="2:13" ht="14.25" hidden="1" customHeight="1">
      <c r="B657" s="3"/>
      <c r="C657" s="1"/>
      <c r="D657" s="1"/>
      <c r="E657" s="1"/>
      <c r="F657" s="1"/>
      <c r="G657" s="1"/>
      <c r="H657" s="1"/>
      <c r="I657" s="3"/>
      <c r="J657" s="1"/>
      <c r="K657" s="1"/>
      <c r="L657" s="1"/>
      <c r="M657" s="1"/>
    </row>
    <row r="658" spans="2:13" ht="14.25" hidden="1" customHeight="1">
      <c r="B658" s="3"/>
      <c r="C658" s="1"/>
      <c r="D658" s="1"/>
      <c r="E658" s="1"/>
      <c r="F658" s="1"/>
      <c r="G658" s="1"/>
      <c r="H658" s="1"/>
      <c r="I658" s="3"/>
      <c r="J658" s="1"/>
      <c r="K658" s="1"/>
      <c r="L658" s="1"/>
      <c r="M658" s="1"/>
    </row>
    <row r="659" spans="2:13" ht="14.25" hidden="1" customHeight="1">
      <c r="B659" s="3"/>
      <c r="C659" s="1"/>
      <c r="D659" s="1"/>
      <c r="E659" s="1"/>
      <c r="F659" s="1"/>
      <c r="G659" s="1"/>
      <c r="H659" s="1"/>
      <c r="I659" s="3"/>
      <c r="J659" s="1"/>
      <c r="K659" s="1"/>
      <c r="L659" s="1"/>
      <c r="M659" s="1"/>
    </row>
    <row r="660" spans="2:13" ht="14.25" hidden="1" customHeight="1">
      <c r="B660" s="3"/>
      <c r="C660" s="1"/>
      <c r="D660" s="1"/>
      <c r="E660" s="1"/>
      <c r="F660" s="1"/>
      <c r="G660" s="1"/>
      <c r="H660" s="1"/>
      <c r="I660" s="3"/>
      <c r="J660" s="1"/>
      <c r="K660" s="1"/>
      <c r="L660" s="1"/>
      <c r="M660" s="1"/>
    </row>
    <row r="661" spans="2:13" ht="14.25" hidden="1" customHeight="1">
      <c r="B661" s="3"/>
      <c r="C661" s="1"/>
      <c r="D661" s="1"/>
      <c r="E661" s="1"/>
      <c r="F661" s="1"/>
      <c r="G661" s="1"/>
      <c r="H661" s="1"/>
      <c r="I661" s="3"/>
      <c r="J661" s="1"/>
      <c r="K661" s="1"/>
      <c r="L661" s="1"/>
      <c r="M661" s="1"/>
    </row>
    <row r="662" spans="2:13" ht="14.25" hidden="1" customHeight="1">
      <c r="B662" s="3"/>
      <c r="C662" s="1"/>
      <c r="D662" s="1"/>
      <c r="E662" s="1"/>
      <c r="F662" s="1"/>
      <c r="G662" s="1"/>
      <c r="H662" s="1"/>
      <c r="I662" s="3"/>
      <c r="J662" s="1"/>
      <c r="K662" s="1"/>
      <c r="L662" s="1"/>
      <c r="M662" s="1"/>
    </row>
    <row r="663" spans="2:13" ht="14.25" hidden="1" customHeight="1">
      <c r="B663" s="3"/>
      <c r="C663" s="1"/>
      <c r="D663" s="1"/>
      <c r="E663" s="1"/>
      <c r="F663" s="1"/>
      <c r="G663" s="1"/>
      <c r="H663" s="1"/>
      <c r="I663" s="3"/>
      <c r="J663" s="1"/>
      <c r="K663" s="1"/>
      <c r="L663" s="1"/>
      <c r="M663" s="1"/>
    </row>
    <row r="664" spans="2:13" ht="14.25" hidden="1" customHeight="1">
      <c r="B664" s="3"/>
      <c r="C664" s="1"/>
      <c r="D664" s="1"/>
      <c r="E664" s="1"/>
      <c r="F664" s="1"/>
      <c r="G664" s="1"/>
      <c r="H664" s="1"/>
      <c r="I664" s="3"/>
      <c r="J664" s="1"/>
      <c r="K664" s="1"/>
      <c r="L664" s="1"/>
      <c r="M664" s="1"/>
    </row>
    <row r="665" spans="2:13" ht="14.25" hidden="1" customHeight="1">
      <c r="B665" s="3"/>
      <c r="C665" s="1"/>
      <c r="D665" s="1"/>
      <c r="E665" s="1"/>
      <c r="F665" s="1"/>
      <c r="G665" s="1"/>
      <c r="H665" s="1"/>
      <c r="I665" s="3"/>
      <c r="J665" s="1"/>
      <c r="K665" s="1"/>
      <c r="L665" s="1"/>
      <c r="M665" s="1"/>
    </row>
    <row r="666" spans="2:13" ht="14.25" hidden="1" customHeight="1">
      <c r="B666" s="3"/>
      <c r="C666" s="1"/>
      <c r="D666" s="1"/>
      <c r="E666" s="1"/>
      <c r="F666" s="1"/>
      <c r="G666" s="1"/>
      <c r="H666" s="1"/>
      <c r="I666" s="3"/>
      <c r="J666" s="1"/>
      <c r="K666" s="1"/>
      <c r="L666" s="1"/>
      <c r="M666" s="1"/>
    </row>
    <row r="667" spans="2:13" ht="14.25" hidden="1" customHeight="1">
      <c r="B667" s="3"/>
      <c r="C667" s="1"/>
      <c r="D667" s="1"/>
      <c r="E667" s="1"/>
      <c r="F667" s="1"/>
      <c r="G667" s="1"/>
      <c r="H667" s="1"/>
      <c r="I667" s="3"/>
      <c r="J667" s="1"/>
      <c r="K667" s="1"/>
      <c r="L667" s="1"/>
      <c r="M667" s="1"/>
    </row>
    <row r="668" spans="2:13" ht="14.25" hidden="1" customHeight="1">
      <c r="B668" s="3"/>
      <c r="C668" s="1"/>
      <c r="D668" s="1"/>
      <c r="E668" s="1"/>
      <c r="F668" s="1"/>
      <c r="G668" s="1"/>
      <c r="H668" s="1"/>
      <c r="I668" s="3"/>
      <c r="J668" s="1"/>
      <c r="K668" s="1"/>
      <c r="L668" s="1"/>
      <c r="M668" s="1"/>
    </row>
    <row r="669" spans="2:13" ht="14.25" hidden="1" customHeight="1">
      <c r="B669" s="3"/>
      <c r="C669" s="1"/>
      <c r="D669" s="1"/>
      <c r="E669" s="1"/>
      <c r="F669" s="1"/>
      <c r="G669" s="1"/>
      <c r="H669" s="1"/>
      <c r="I669" s="3"/>
      <c r="J669" s="1"/>
      <c r="K669" s="1"/>
      <c r="L669" s="1"/>
      <c r="M669" s="1"/>
    </row>
    <row r="670" spans="2:13" ht="14.25" hidden="1" customHeight="1">
      <c r="B670" s="3"/>
      <c r="C670" s="1"/>
      <c r="D670" s="1"/>
      <c r="E670" s="1"/>
      <c r="F670" s="1"/>
      <c r="G670" s="1"/>
      <c r="H670" s="1"/>
      <c r="I670" s="3"/>
      <c r="J670" s="1"/>
      <c r="K670" s="1"/>
      <c r="L670" s="1"/>
      <c r="M670" s="1"/>
    </row>
    <row r="671" spans="2:13" ht="14.25" hidden="1" customHeight="1">
      <c r="B671" s="3"/>
      <c r="C671" s="1"/>
      <c r="D671" s="1"/>
      <c r="E671" s="1"/>
      <c r="F671" s="1"/>
      <c r="G671" s="1"/>
      <c r="H671" s="1"/>
      <c r="I671" s="3"/>
      <c r="J671" s="1"/>
      <c r="K671" s="1"/>
      <c r="L671" s="1"/>
      <c r="M671" s="1"/>
    </row>
    <row r="672" spans="2:13" ht="14.25" hidden="1" customHeight="1">
      <c r="B672" s="3"/>
      <c r="C672" s="1"/>
      <c r="D672" s="1"/>
      <c r="E672" s="1"/>
      <c r="F672" s="1"/>
      <c r="G672" s="1"/>
      <c r="H672" s="1"/>
      <c r="I672" s="3"/>
      <c r="J672" s="1"/>
      <c r="K672" s="1"/>
      <c r="L672" s="1"/>
      <c r="M672" s="1"/>
    </row>
    <row r="673" spans="2:13" ht="14.25" hidden="1" customHeight="1">
      <c r="B673" s="3"/>
      <c r="C673" s="1"/>
      <c r="D673" s="1"/>
      <c r="E673" s="1"/>
      <c r="F673" s="1"/>
      <c r="G673" s="1"/>
      <c r="H673" s="1"/>
      <c r="I673" s="3"/>
      <c r="J673" s="1"/>
      <c r="K673" s="1"/>
      <c r="L673" s="1"/>
      <c r="M673" s="1"/>
    </row>
    <row r="674" spans="2:13" ht="14.25" hidden="1" customHeight="1">
      <c r="B674" s="3"/>
      <c r="C674" s="1"/>
      <c r="D674" s="1"/>
      <c r="E674" s="1"/>
      <c r="F674" s="1"/>
      <c r="G674" s="1"/>
      <c r="H674" s="1"/>
      <c r="I674" s="3"/>
      <c r="J674" s="1"/>
      <c r="K674" s="1"/>
      <c r="L674" s="1"/>
      <c r="M674" s="1"/>
    </row>
    <row r="675" spans="2:13" ht="14.25" hidden="1" customHeight="1">
      <c r="B675" s="3"/>
      <c r="C675" s="1"/>
      <c r="D675" s="1"/>
      <c r="E675" s="1"/>
      <c r="F675" s="1"/>
      <c r="G675" s="1"/>
      <c r="H675" s="1"/>
      <c r="I675" s="3"/>
      <c r="J675" s="1"/>
      <c r="K675" s="1"/>
      <c r="L675" s="1"/>
      <c r="M675" s="1"/>
    </row>
    <row r="676" spans="2:13" ht="14.25" hidden="1" customHeight="1">
      <c r="B676" s="3"/>
      <c r="C676" s="1"/>
      <c r="D676" s="1"/>
      <c r="E676" s="1"/>
      <c r="F676" s="1"/>
      <c r="G676" s="1"/>
      <c r="H676" s="1"/>
      <c r="I676" s="3"/>
      <c r="J676" s="1"/>
      <c r="K676" s="1"/>
      <c r="L676" s="1"/>
      <c r="M676" s="1"/>
    </row>
    <row r="677" spans="2:13" ht="14.25" hidden="1" customHeight="1">
      <c r="B677" s="3"/>
      <c r="C677" s="1"/>
      <c r="D677" s="1"/>
      <c r="E677" s="1"/>
      <c r="F677" s="1"/>
      <c r="G677" s="1"/>
      <c r="H677" s="1"/>
      <c r="I677" s="3"/>
      <c r="J677" s="1"/>
      <c r="K677" s="1"/>
      <c r="L677" s="1"/>
      <c r="M677" s="1"/>
    </row>
    <row r="678" spans="2:13" ht="14.25" hidden="1" customHeight="1">
      <c r="B678" s="3"/>
      <c r="C678" s="1"/>
      <c r="D678" s="1"/>
      <c r="E678" s="1"/>
      <c r="F678" s="1"/>
      <c r="G678" s="1"/>
      <c r="H678" s="1"/>
      <c r="I678" s="3"/>
      <c r="J678" s="1"/>
      <c r="K678" s="1"/>
      <c r="L678" s="1"/>
      <c r="M678" s="1"/>
    </row>
    <row r="679" spans="2:13" ht="14.25" hidden="1" customHeight="1">
      <c r="B679" s="3"/>
      <c r="C679" s="1"/>
      <c r="D679" s="1"/>
      <c r="E679" s="1"/>
      <c r="F679" s="1"/>
      <c r="G679" s="1"/>
      <c r="H679" s="1"/>
      <c r="I679" s="3"/>
      <c r="J679" s="1"/>
      <c r="K679" s="1"/>
      <c r="L679" s="1"/>
      <c r="M679" s="1"/>
    </row>
    <row r="680" spans="2:13" ht="14.25" hidden="1" customHeight="1">
      <c r="B680" s="3"/>
      <c r="C680" s="1"/>
      <c r="D680" s="1"/>
      <c r="E680" s="1"/>
      <c r="F680" s="1"/>
      <c r="G680" s="1"/>
      <c r="H680" s="1"/>
      <c r="I680" s="3"/>
      <c r="J680" s="1"/>
      <c r="K680" s="1"/>
      <c r="L680" s="1"/>
      <c r="M680" s="1"/>
    </row>
    <row r="681" spans="2:13" ht="14.25" hidden="1" customHeight="1">
      <c r="B681" s="3"/>
      <c r="C681" s="1"/>
      <c r="D681" s="1"/>
      <c r="E681" s="1"/>
      <c r="F681" s="1"/>
      <c r="G681" s="1"/>
      <c r="H681" s="1"/>
      <c r="I681" s="3"/>
      <c r="J681" s="1"/>
      <c r="K681" s="1"/>
      <c r="L681" s="1"/>
      <c r="M681" s="1"/>
    </row>
    <row r="682" spans="2:13" ht="14.25" hidden="1" customHeight="1">
      <c r="B682" s="3"/>
      <c r="C682" s="1"/>
      <c r="D682" s="1"/>
      <c r="E682" s="1"/>
      <c r="F682" s="1"/>
      <c r="G682" s="1"/>
      <c r="H682" s="1"/>
      <c r="I682" s="3"/>
      <c r="J682" s="1"/>
      <c r="K682" s="1"/>
      <c r="L682" s="1"/>
      <c r="M682" s="1"/>
    </row>
    <row r="683" spans="2:13" ht="14.25" hidden="1" customHeight="1">
      <c r="B683" s="3"/>
      <c r="C683" s="1"/>
      <c r="D683" s="1"/>
      <c r="E683" s="1"/>
      <c r="F683" s="1"/>
      <c r="G683" s="1"/>
      <c r="H683" s="1"/>
      <c r="I683" s="3"/>
      <c r="J683" s="1"/>
      <c r="K683" s="1"/>
      <c r="L683" s="1"/>
      <c r="M683" s="1"/>
    </row>
    <row r="684" spans="2:13" ht="14.25" hidden="1" customHeight="1">
      <c r="B684" s="3"/>
      <c r="C684" s="1"/>
      <c r="D684" s="1"/>
      <c r="E684" s="1"/>
      <c r="F684" s="1"/>
      <c r="G684" s="1"/>
      <c r="H684" s="1"/>
      <c r="I684" s="3"/>
      <c r="J684" s="1"/>
      <c r="K684" s="1"/>
      <c r="L684" s="1"/>
      <c r="M684" s="1"/>
    </row>
    <row r="685" spans="2:13" ht="14.25" hidden="1" customHeight="1">
      <c r="B685" s="3"/>
      <c r="C685" s="1"/>
      <c r="D685" s="1"/>
      <c r="E685" s="1"/>
      <c r="F685" s="1"/>
      <c r="G685" s="1"/>
      <c r="H685" s="1"/>
      <c r="I685" s="3"/>
      <c r="J685" s="1"/>
      <c r="K685" s="1"/>
      <c r="L685" s="1"/>
      <c r="M685" s="1"/>
    </row>
    <row r="686" spans="2:13" ht="14.25" hidden="1" customHeight="1">
      <c r="B686" s="3"/>
      <c r="C686" s="1"/>
      <c r="D686" s="1"/>
      <c r="E686" s="1"/>
      <c r="F686" s="1"/>
      <c r="G686" s="1"/>
      <c r="H686" s="1"/>
      <c r="I686" s="3"/>
      <c r="J686" s="1"/>
      <c r="K686" s="1"/>
      <c r="L686" s="1"/>
      <c r="M686" s="1"/>
    </row>
    <row r="687" spans="2:13" ht="14.25" hidden="1" customHeight="1">
      <c r="B687" s="3"/>
      <c r="C687" s="1"/>
      <c r="D687" s="1"/>
      <c r="E687" s="1"/>
      <c r="F687" s="1"/>
      <c r="G687" s="1"/>
      <c r="H687" s="1"/>
      <c r="I687" s="3"/>
      <c r="J687" s="1"/>
      <c r="K687" s="1"/>
      <c r="L687" s="1"/>
      <c r="M687" s="1"/>
    </row>
    <row r="688" spans="2:13" ht="14.25" hidden="1" customHeight="1">
      <c r="B688" s="3"/>
      <c r="C688" s="1"/>
      <c r="D688" s="1"/>
      <c r="E688" s="1"/>
      <c r="F688" s="1"/>
      <c r="G688" s="1"/>
      <c r="H688" s="1"/>
      <c r="I688" s="3"/>
      <c r="J688" s="1"/>
      <c r="K688" s="1"/>
      <c r="L688" s="1"/>
      <c r="M688" s="1"/>
    </row>
    <row r="689" spans="2:13" ht="14.25" hidden="1" customHeight="1">
      <c r="B689" s="3"/>
      <c r="C689" s="1"/>
      <c r="D689" s="1"/>
      <c r="E689" s="1"/>
      <c r="F689" s="1"/>
      <c r="G689" s="1"/>
      <c r="H689" s="1"/>
      <c r="I689" s="3"/>
      <c r="J689" s="1"/>
      <c r="K689" s="1"/>
      <c r="L689" s="1"/>
      <c r="M689" s="1"/>
    </row>
    <row r="690" spans="2:13" ht="14.25" hidden="1" customHeight="1">
      <c r="B690" s="3"/>
      <c r="C690" s="1"/>
      <c r="D690" s="1"/>
      <c r="E690" s="1"/>
      <c r="F690" s="1"/>
      <c r="G690" s="1"/>
      <c r="H690" s="1"/>
      <c r="I690" s="3"/>
      <c r="J690" s="1"/>
      <c r="K690" s="1"/>
      <c r="L690" s="1"/>
      <c r="M690" s="1"/>
    </row>
    <row r="691" spans="2:13" ht="14.25" hidden="1" customHeight="1">
      <c r="B691" s="3"/>
      <c r="C691" s="1"/>
      <c r="D691" s="1"/>
      <c r="E691" s="1"/>
      <c r="F691" s="1"/>
      <c r="G691" s="1"/>
      <c r="H691" s="1"/>
      <c r="I691" s="3"/>
      <c r="J691" s="1"/>
      <c r="K691" s="1"/>
      <c r="L691" s="1"/>
      <c r="M691" s="1"/>
    </row>
    <row r="692" spans="2:13" ht="14.25" hidden="1" customHeight="1">
      <c r="B692" s="3"/>
      <c r="C692" s="1"/>
      <c r="D692" s="1"/>
      <c r="E692" s="1"/>
      <c r="F692" s="1"/>
      <c r="G692" s="1"/>
      <c r="H692" s="1"/>
      <c r="I692" s="3"/>
      <c r="J692" s="1"/>
      <c r="K692" s="1"/>
      <c r="L692" s="1"/>
      <c r="M692" s="1"/>
    </row>
    <row r="693" spans="2:13" ht="14.25" hidden="1" customHeight="1">
      <c r="B693" s="3"/>
      <c r="C693" s="1"/>
      <c r="D693" s="1"/>
      <c r="E693" s="1"/>
      <c r="F693" s="1"/>
      <c r="G693" s="1"/>
      <c r="H693" s="1"/>
      <c r="I693" s="3"/>
      <c r="J693" s="1"/>
      <c r="K693" s="1"/>
      <c r="L693" s="1"/>
      <c r="M693" s="1"/>
    </row>
    <row r="694" spans="2:13" ht="14.25" hidden="1" customHeight="1">
      <c r="B694" s="3"/>
      <c r="C694" s="1"/>
      <c r="D694" s="1"/>
      <c r="E694" s="1"/>
      <c r="F694" s="1"/>
      <c r="G694" s="1"/>
      <c r="H694" s="1"/>
      <c r="I694" s="3"/>
      <c r="J694" s="1"/>
      <c r="K694" s="1"/>
      <c r="L694" s="1"/>
      <c r="M694" s="1"/>
    </row>
    <row r="695" spans="2:13" ht="14.25" hidden="1" customHeight="1">
      <c r="B695" s="3"/>
      <c r="C695" s="1"/>
      <c r="D695" s="1"/>
      <c r="E695" s="1"/>
      <c r="F695" s="1"/>
      <c r="G695" s="1"/>
      <c r="H695" s="1"/>
      <c r="I695" s="3"/>
      <c r="J695" s="1"/>
      <c r="K695" s="1"/>
      <c r="L695" s="1"/>
      <c r="M695" s="1"/>
    </row>
    <row r="696" spans="2:13" ht="14.25" hidden="1" customHeight="1">
      <c r="B696" s="3"/>
      <c r="C696" s="1"/>
      <c r="D696" s="1"/>
      <c r="E696" s="1"/>
      <c r="F696" s="1"/>
      <c r="G696" s="1"/>
      <c r="H696" s="1"/>
      <c r="I696" s="3"/>
      <c r="J696" s="1"/>
      <c r="K696" s="1"/>
      <c r="L696" s="1"/>
      <c r="M696" s="1"/>
    </row>
    <row r="697" spans="2:13" ht="14.25" hidden="1" customHeight="1">
      <c r="B697" s="3"/>
      <c r="C697" s="1"/>
      <c r="D697" s="1"/>
      <c r="E697" s="1"/>
      <c r="F697" s="1"/>
      <c r="G697" s="1"/>
      <c r="H697" s="1"/>
      <c r="I697" s="3"/>
      <c r="J697" s="1"/>
      <c r="K697" s="1"/>
      <c r="L697" s="1"/>
      <c r="M697" s="1"/>
    </row>
    <row r="698" spans="2:13" ht="14.25" hidden="1" customHeight="1">
      <c r="B698" s="3"/>
      <c r="C698" s="1"/>
      <c r="D698" s="1"/>
      <c r="E698" s="1"/>
      <c r="F698" s="1"/>
      <c r="G698" s="1"/>
      <c r="H698" s="1"/>
      <c r="I698" s="3"/>
      <c r="J698" s="1"/>
      <c r="K698" s="1"/>
      <c r="L698" s="1"/>
      <c r="M698" s="1"/>
    </row>
    <row r="699" spans="2:13" ht="14.25" hidden="1" customHeight="1">
      <c r="B699" s="3"/>
      <c r="C699" s="1"/>
      <c r="D699" s="1"/>
      <c r="E699" s="1"/>
      <c r="F699" s="1"/>
      <c r="G699" s="1"/>
      <c r="H699" s="1"/>
      <c r="I699" s="3"/>
      <c r="J699" s="1"/>
      <c r="K699" s="1"/>
      <c r="L699" s="1"/>
      <c r="M699" s="1"/>
    </row>
    <row r="700" spans="2:13" ht="14.25" hidden="1" customHeight="1">
      <c r="B700" s="3"/>
      <c r="C700" s="1"/>
      <c r="D700" s="1"/>
      <c r="E700" s="1"/>
      <c r="F700" s="1"/>
      <c r="G700" s="1"/>
      <c r="H700" s="1"/>
      <c r="I700" s="3"/>
      <c r="J700" s="1"/>
      <c r="K700" s="1"/>
      <c r="L700" s="1"/>
      <c r="M700" s="1"/>
    </row>
    <row r="701" spans="2:13" ht="14.25" hidden="1" customHeight="1">
      <c r="B701" s="3"/>
      <c r="C701" s="1"/>
      <c r="D701" s="1"/>
      <c r="E701" s="1"/>
      <c r="F701" s="1"/>
      <c r="G701" s="1"/>
      <c r="H701" s="1"/>
      <c r="I701" s="3"/>
      <c r="J701" s="1"/>
      <c r="K701" s="1"/>
      <c r="L701" s="1"/>
      <c r="M701" s="1"/>
    </row>
    <row r="702" spans="2:13" ht="14.25" hidden="1" customHeight="1">
      <c r="B702" s="3"/>
      <c r="C702" s="1"/>
      <c r="D702" s="1"/>
      <c r="E702" s="1"/>
      <c r="F702" s="1"/>
      <c r="G702" s="1"/>
      <c r="H702" s="1"/>
      <c r="I702" s="3"/>
      <c r="J702" s="1"/>
      <c r="K702" s="1"/>
      <c r="L702" s="1"/>
      <c r="M702" s="1"/>
    </row>
    <row r="703" spans="2:13" ht="14.25" hidden="1" customHeight="1">
      <c r="B703" s="3"/>
      <c r="C703" s="1"/>
      <c r="D703" s="1"/>
      <c r="E703" s="1"/>
      <c r="F703" s="1"/>
      <c r="G703" s="1"/>
      <c r="H703" s="1"/>
      <c r="I703" s="3"/>
      <c r="J703" s="1"/>
      <c r="K703" s="1"/>
      <c r="L703" s="1"/>
      <c r="M703" s="1"/>
    </row>
    <row r="704" spans="2:13" ht="14.25" hidden="1" customHeight="1">
      <c r="B704" s="3"/>
      <c r="C704" s="1"/>
      <c r="D704" s="1"/>
      <c r="E704" s="1"/>
      <c r="F704" s="1"/>
      <c r="G704" s="1"/>
      <c r="H704" s="1"/>
      <c r="I704" s="3"/>
      <c r="J704" s="1"/>
      <c r="K704" s="1"/>
      <c r="L704" s="1"/>
      <c r="M704" s="1"/>
    </row>
    <row r="705" spans="2:13" ht="14.25" hidden="1" customHeight="1">
      <c r="B705" s="3"/>
      <c r="C705" s="1"/>
      <c r="D705" s="1"/>
      <c r="E705" s="1"/>
      <c r="F705" s="1"/>
      <c r="G705" s="1"/>
      <c r="H705" s="1"/>
      <c r="I705" s="3"/>
      <c r="J705" s="1"/>
      <c r="K705" s="1"/>
      <c r="L705" s="1"/>
      <c r="M705" s="1"/>
    </row>
    <row r="706" spans="2:13" ht="14.25" hidden="1" customHeight="1">
      <c r="B706" s="3"/>
      <c r="C706" s="1"/>
      <c r="D706" s="1"/>
      <c r="E706" s="1"/>
      <c r="F706" s="1"/>
      <c r="G706" s="1"/>
      <c r="H706" s="1"/>
      <c r="I706" s="3"/>
      <c r="J706" s="1"/>
      <c r="K706" s="1"/>
      <c r="L706" s="1"/>
      <c r="M706" s="1"/>
    </row>
    <row r="707" spans="2:13" ht="14.25" hidden="1" customHeight="1">
      <c r="B707" s="3"/>
      <c r="C707" s="1"/>
      <c r="D707" s="1"/>
      <c r="E707" s="1"/>
      <c r="F707" s="1"/>
      <c r="G707" s="1"/>
      <c r="H707" s="1"/>
      <c r="I707" s="3"/>
      <c r="J707" s="1"/>
      <c r="K707" s="1"/>
      <c r="L707" s="1"/>
      <c r="M707" s="1"/>
    </row>
    <row r="708" spans="2:13" ht="14.25" hidden="1" customHeight="1">
      <c r="B708" s="3"/>
      <c r="C708" s="1"/>
      <c r="D708" s="1"/>
      <c r="E708" s="1"/>
      <c r="F708" s="1"/>
      <c r="G708" s="1"/>
      <c r="H708" s="1"/>
      <c r="I708" s="3"/>
      <c r="J708" s="1"/>
      <c r="K708" s="1"/>
      <c r="L708" s="1"/>
      <c r="M708" s="1"/>
    </row>
    <row r="709" spans="2:13" ht="14.25" hidden="1" customHeight="1">
      <c r="B709" s="3"/>
      <c r="C709" s="1"/>
      <c r="D709" s="1"/>
      <c r="E709" s="1"/>
      <c r="F709" s="1"/>
      <c r="G709" s="1"/>
      <c r="H709" s="1"/>
      <c r="I709" s="3"/>
      <c r="J709" s="1"/>
      <c r="K709" s="1"/>
      <c r="L709" s="1"/>
      <c r="M709" s="1"/>
    </row>
    <row r="710" spans="2:13" ht="14.25" hidden="1" customHeight="1">
      <c r="B710" s="3"/>
      <c r="C710" s="1"/>
      <c r="D710" s="1"/>
      <c r="E710" s="1"/>
      <c r="F710" s="1"/>
      <c r="G710" s="1"/>
      <c r="H710" s="1"/>
      <c r="I710" s="3"/>
      <c r="J710" s="1"/>
      <c r="K710" s="1"/>
      <c r="L710" s="1"/>
      <c r="M710" s="1"/>
    </row>
    <row r="711" spans="2:13" ht="14.25" hidden="1" customHeight="1">
      <c r="B711" s="3"/>
      <c r="C711" s="1"/>
      <c r="D711" s="1"/>
      <c r="E711" s="1"/>
      <c r="F711" s="1"/>
      <c r="G711" s="1"/>
      <c r="H711" s="1"/>
      <c r="I711" s="3"/>
      <c r="J711" s="1"/>
      <c r="K711" s="1"/>
      <c r="L711" s="1"/>
      <c r="M711" s="1"/>
    </row>
    <row r="712" spans="2:13" ht="14.25" hidden="1" customHeight="1">
      <c r="B712" s="3"/>
      <c r="C712" s="1"/>
      <c r="D712" s="1"/>
      <c r="E712" s="1"/>
      <c r="F712" s="1"/>
      <c r="G712" s="1"/>
      <c r="H712" s="1"/>
      <c r="I712" s="3"/>
      <c r="J712" s="1"/>
      <c r="K712" s="1"/>
      <c r="L712" s="1"/>
      <c r="M712" s="1"/>
    </row>
    <row r="713" spans="2:13" ht="14.25" hidden="1" customHeight="1">
      <c r="B713" s="3"/>
      <c r="C713" s="1"/>
      <c r="D713" s="1"/>
      <c r="E713" s="1"/>
      <c r="F713" s="1"/>
      <c r="G713" s="1"/>
      <c r="H713" s="1"/>
      <c r="I713" s="3"/>
      <c r="J713" s="1"/>
      <c r="K713" s="1"/>
      <c r="L713" s="1"/>
      <c r="M713" s="1"/>
    </row>
    <row r="714" spans="2:13" ht="14.25" hidden="1" customHeight="1">
      <c r="B714" s="3"/>
      <c r="C714" s="1"/>
      <c r="D714" s="1"/>
      <c r="E714" s="1"/>
      <c r="F714" s="1"/>
      <c r="G714" s="1"/>
      <c r="H714" s="1"/>
      <c r="I714" s="3"/>
      <c r="J714" s="1"/>
      <c r="K714" s="1"/>
      <c r="L714" s="1"/>
      <c r="M714" s="1"/>
    </row>
    <row r="715" spans="2:13" ht="14.25" hidden="1" customHeight="1">
      <c r="B715" s="3"/>
      <c r="C715" s="1"/>
      <c r="D715" s="1"/>
      <c r="E715" s="1"/>
      <c r="F715" s="1"/>
      <c r="G715" s="1"/>
      <c r="H715" s="1"/>
      <c r="I715" s="3"/>
      <c r="J715" s="1"/>
      <c r="K715" s="1"/>
      <c r="L715" s="1"/>
      <c r="M715" s="1"/>
    </row>
    <row r="716" spans="2:13" ht="14.25" hidden="1" customHeight="1">
      <c r="B716" s="3"/>
      <c r="C716" s="1"/>
      <c r="D716" s="1"/>
      <c r="E716" s="1"/>
      <c r="F716" s="1"/>
      <c r="G716" s="1"/>
      <c r="H716" s="1"/>
      <c r="I716" s="3"/>
      <c r="J716" s="1"/>
      <c r="K716" s="1"/>
      <c r="L716" s="1"/>
      <c r="M716" s="1"/>
    </row>
    <row r="717" spans="2:13" ht="14.25" hidden="1" customHeight="1">
      <c r="B717" s="3"/>
      <c r="C717" s="1"/>
      <c r="D717" s="1"/>
      <c r="E717" s="1"/>
      <c r="F717" s="1"/>
      <c r="G717" s="1"/>
      <c r="H717" s="1"/>
      <c r="I717" s="3"/>
      <c r="J717" s="1"/>
      <c r="K717" s="1"/>
      <c r="L717" s="1"/>
      <c r="M717" s="1"/>
    </row>
    <row r="718" spans="2:13" ht="14.25" hidden="1" customHeight="1">
      <c r="B718" s="3"/>
      <c r="C718" s="1"/>
      <c r="D718" s="1"/>
      <c r="E718" s="1"/>
      <c r="F718" s="1"/>
      <c r="G718" s="1"/>
      <c r="H718" s="1"/>
      <c r="I718" s="3"/>
      <c r="J718" s="1"/>
      <c r="K718" s="1"/>
      <c r="L718" s="1"/>
      <c r="M718" s="1"/>
    </row>
    <row r="719" spans="2:13" ht="14.25" hidden="1" customHeight="1">
      <c r="B719" s="3"/>
      <c r="C719" s="1"/>
      <c r="D719" s="1"/>
      <c r="E719" s="1"/>
      <c r="F719" s="1"/>
      <c r="G719" s="1"/>
      <c r="H719" s="1"/>
      <c r="I719" s="3"/>
      <c r="J719" s="1"/>
      <c r="K719" s="1"/>
      <c r="L719" s="1"/>
      <c r="M719" s="1"/>
    </row>
    <row r="720" spans="2:13" ht="14.25" hidden="1" customHeight="1">
      <c r="B720" s="3"/>
      <c r="C720" s="1"/>
      <c r="D720" s="1"/>
      <c r="E720" s="1"/>
      <c r="F720" s="1"/>
      <c r="G720" s="1"/>
      <c r="H720" s="1"/>
      <c r="I720" s="3"/>
      <c r="J720" s="1"/>
      <c r="K720" s="1"/>
      <c r="L720" s="1"/>
      <c r="M720" s="1"/>
    </row>
    <row r="721" spans="2:13" ht="14.25" hidden="1" customHeight="1">
      <c r="B721" s="3"/>
      <c r="C721" s="1"/>
      <c r="D721" s="1"/>
      <c r="E721" s="1"/>
      <c r="F721" s="1"/>
      <c r="G721" s="1"/>
      <c r="H721" s="1"/>
      <c r="I721" s="3"/>
      <c r="J721" s="1"/>
      <c r="K721" s="1"/>
      <c r="L721" s="1"/>
      <c r="M721" s="1"/>
    </row>
    <row r="722" spans="2:13" ht="14.25" hidden="1" customHeight="1">
      <c r="B722" s="3"/>
      <c r="C722" s="1"/>
      <c r="D722" s="1"/>
      <c r="E722" s="1"/>
      <c r="F722" s="1"/>
      <c r="G722" s="1"/>
      <c r="H722" s="1"/>
      <c r="I722" s="3"/>
      <c r="J722" s="1"/>
      <c r="K722" s="1"/>
      <c r="L722" s="1"/>
      <c r="M722" s="1"/>
    </row>
    <row r="723" spans="2:13" ht="14.25" hidden="1" customHeight="1">
      <c r="B723" s="3"/>
      <c r="C723" s="1"/>
      <c r="D723" s="1"/>
      <c r="E723" s="1"/>
      <c r="F723" s="1"/>
      <c r="G723" s="1"/>
      <c r="H723" s="1"/>
      <c r="I723" s="3"/>
      <c r="J723" s="1"/>
      <c r="K723" s="1"/>
      <c r="L723" s="1"/>
      <c r="M723" s="1"/>
    </row>
    <row r="724" spans="2:13" ht="14.25" hidden="1" customHeight="1">
      <c r="B724" s="3"/>
      <c r="C724" s="1"/>
      <c r="D724" s="1"/>
      <c r="E724" s="1"/>
      <c r="F724" s="1"/>
      <c r="G724" s="1"/>
      <c r="H724" s="1"/>
      <c r="I724" s="3"/>
      <c r="J724" s="1"/>
      <c r="K724" s="1"/>
      <c r="L724" s="1"/>
      <c r="M724" s="1"/>
    </row>
    <row r="725" spans="2:13" ht="14.25" hidden="1" customHeight="1">
      <c r="B725" s="3"/>
      <c r="C725" s="1"/>
      <c r="D725" s="1"/>
      <c r="E725" s="1"/>
      <c r="F725" s="1"/>
      <c r="G725" s="1"/>
      <c r="H725" s="1"/>
      <c r="I725" s="3"/>
      <c r="J725" s="1"/>
      <c r="K725" s="1"/>
      <c r="L725" s="1"/>
      <c r="M725" s="1"/>
    </row>
    <row r="726" spans="2:13" ht="14.25" hidden="1" customHeight="1">
      <c r="B726" s="3"/>
      <c r="C726" s="1"/>
      <c r="D726" s="1"/>
      <c r="E726" s="1"/>
      <c r="F726" s="1"/>
      <c r="G726" s="1"/>
      <c r="H726" s="1"/>
      <c r="I726" s="3"/>
      <c r="J726" s="1"/>
      <c r="K726" s="1"/>
      <c r="L726" s="1"/>
      <c r="M726" s="1"/>
    </row>
    <row r="727" spans="2:13" ht="14.25" hidden="1" customHeight="1">
      <c r="B727" s="3"/>
      <c r="C727" s="1"/>
      <c r="D727" s="1"/>
      <c r="E727" s="1"/>
      <c r="F727" s="1"/>
      <c r="G727" s="1"/>
      <c r="H727" s="1"/>
      <c r="I727" s="3"/>
      <c r="J727" s="1"/>
      <c r="K727" s="1"/>
      <c r="L727" s="1"/>
      <c r="M727" s="1"/>
    </row>
    <row r="728" spans="2:13" ht="14.25" hidden="1" customHeight="1">
      <c r="B728" s="3"/>
      <c r="C728" s="1"/>
      <c r="D728" s="1"/>
      <c r="E728" s="1"/>
      <c r="F728" s="1"/>
      <c r="G728" s="1"/>
      <c r="H728" s="1"/>
      <c r="I728" s="3"/>
      <c r="J728" s="1"/>
      <c r="K728" s="1"/>
      <c r="L728" s="1"/>
      <c r="M728" s="1"/>
    </row>
    <row r="729" spans="2:13" ht="14.25" hidden="1" customHeight="1">
      <c r="B729" s="3"/>
      <c r="C729" s="1"/>
      <c r="D729" s="1"/>
      <c r="E729" s="1"/>
      <c r="F729" s="1"/>
      <c r="G729" s="1"/>
      <c r="H729" s="1"/>
      <c r="I729" s="3"/>
      <c r="J729" s="1"/>
      <c r="K729" s="1"/>
      <c r="L729" s="1"/>
      <c r="M729" s="1"/>
    </row>
    <row r="730" spans="2:13" ht="14.25" hidden="1" customHeight="1">
      <c r="B730" s="3"/>
      <c r="C730" s="1"/>
      <c r="D730" s="1"/>
      <c r="E730" s="1"/>
      <c r="F730" s="1"/>
      <c r="G730" s="1"/>
      <c r="H730" s="1"/>
      <c r="I730" s="3"/>
      <c r="J730" s="1"/>
      <c r="K730" s="1"/>
      <c r="L730" s="1"/>
      <c r="M730" s="1"/>
    </row>
    <row r="731" spans="2:13" ht="14.25" hidden="1" customHeight="1">
      <c r="B731" s="3"/>
      <c r="C731" s="1"/>
      <c r="D731" s="1"/>
      <c r="E731" s="1"/>
      <c r="F731" s="1"/>
      <c r="G731" s="1"/>
      <c r="H731" s="1"/>
      <c r="I731" s="3"/>
      <c r="J731" s="1"/>
      <c r="K731" s="1"/>
      <c r="L731" s="1"/>
      <c r="M731" s="1"/>
    </row>
    <row r="732" spans="2:13" ht="14.25" hidden="1" customHeight="1">
      <c r="B732" s="3"/>
      <c r="C732" s="1"/>
      <c r="D732" s="1"/>
      <c r="E732" s="1"/>
      <c r="F732" s="1"/>
      <c r="G732" s="1"/>
      <c r="H732" s="1"/>
      <c r="I732" s="3"/>
      <c r="J732" s="1"/>
      <c r="K732" s="1"/>
      <c r="L732" s="1"/>
      <c r="M732" s="1"/>
    </row>
    <row r="733" spans="2:13" ht="14.25" hidden="1" customHeight="1">
      <c r="B733" s="3"/>
      <c r="C733" s="1"/>
      <c r="D733" s="1"/>
      <c r="E733" s="1"/>
      <c r="F733" s="1"/>
      <c r="G733" s="1"/>
      <c r="H733" s="1"/>
      <c r="I733" s="3"/>
      <c r="J733" s="1"/>
      <c r="K733" s="1"/>
      <c r="L733" s="1"/>
      <c r="M733" s="1"/>
    </row>
    <row r="734" spans="2:13" ht="14.25" hidden="1" customHeight="1">
      <c r="B734" s="3"/>
      <c r="C734" s="1"/>
      <c r="D734" s="1"/>
      <c r="E734" s="1"/>
      <c r="F734" s="1"/>
      <c r="G734" s="1"/>
      <c r="H734" s="1"/>
      <c r="I734" s="3"/>
      <c r="J734" s="1"/>
      <c r="K734" s="1"/>
      <c r="L734" s="1"/>
      <c r="M734" s="1"/>
    </row>
    <row r="735" spans="2:13" ht="14.25" hidden="1" customHeight="1">
      <c r="B735" s="3"/>
      <c r="C735" s="1"/>
      <c r="D735" s="1"/>
      <c r="E735" s="1"/>
      <c r="F735" s="1"/>
      <c r="G735" s="1"/>
      <c r="H735" s="1"/>
      <c r="I735" s="3"/>
      <c r="J735" s="1"/>
      <c r="K735" s="1"/>
      <c r="L735" s="1"/>
      <c r="M735" s="1"/>
    </row>
    <row r="736" spans="2:13" ht="14.25" hidden="1" customHeight="1">
      <c r="B736" s="3"/>
      <c r="C736" s="1"/>
      <c r="D736" s="1"/>
      <c r="E736" s="1"/>
      <c r="F736" s="1"/>
      <c r="G736" s="1"/>
      <c r="H736" s="1"/>
      <c r="I736" s="3"/>
      <c r="J736" s="1"/>
      <c r="K736" s="1"/>
      <c r="L736" s="1"/>
      <c r="M736" s="1"/>
    </row>
    <row r="737" spans="2:13" ht="14.25" hidden="1" customHeight="1">
      <c r="B737" s="3"/>
      <c r="C737" s="1"/>
      <c r="D737" s="1"/>
      <c r="E737" s="1"/>
      <c r="F737" s="1"/>
      <c r="G737" s="1"/>
      <c r="H737" s="1"/>
      <c r="I737" s="3"/>
      <c r="J737" s="1"/>
      <c r="K737" s="1"/>
      <c r="L737" s="1"/>
      <c r="M737" s="1"/>
    </row>
    <row r="738" spans="2:13" ht="14.25" hidden="1" customHeight="1">
      <c r="B738" s="3"/>
      <c r="C738" s="1"/>
      <c r="D738" s="1"/>
      <c r="E738" s="1"/>
      <c r="F738" s="1"/>
      <c r="G738" s="1"/>
      <c r="H738" s="1"/>
      <c r="I738" s="3"/>
      <c r="J738" s="1"/>
      <c r="K738" s="1"/>
      <c r="L738" s="1"/>
      <c r="M738" s="1"/>
    </row>
    <row r="739" spans="2:13" ht="14.25" hidden="1" customHeight="1">
      <c r="B739" s="3"/>
      <c r="C739" s="1"/>
      <c r="D739" s="1"/>
      <c r="E739" s="1"/>
      <c r="F739" s="1"/>
      <c r="G739" s="1"/>
      <c r="H739" s="1"/>
      <c r="I739" s="3"/>
      <c r="J739" s="1"/>
      <c r="K739" s="1"/>
      <c r="L739" s="1"/>
      <c r="M739" s="1"/>
    </row>
    <row r="740" spans="2:13" ht="14.25" hidden="1" customHeight="1">
      <c r="B740" s="3"/>
      <c r="C740" s="1"/>
      <c r="D740" s="1"/>
      <c r="E740" s="1"/>
      <c r="F740" s="1"/>
      <c r="G740" s="1"/>
      <c r="H740" s="1"/>
      <c r="I740" s="3"/>
      <c r="J740" s="1"/>
      <c r="K740" s="1"/>
      <c r="L740" s="1"/>
      <c r="M740" s="1"/>
    </row>
    <row r="741" spans="2:13" ht="14.25" hidden="1" customHeight="1">
      <c r="B741" s="3"/>
      <c r="C741" s="1"/>
      <c r="D741" s="1"/>
      <c r="E741" s="1"/>
      <c r="F741" s="1"/>
      <c r="G741" s="1"/>
      <c r="H741" s="1"/>
      <c r="I741" s="3"/>
      <c r="J741" s="1"/>
      <c r="K741" s="1"/>
      <c r="L741" s="1"/>
      <c r="M741" s="1"/>
    </row>
    <row r="742" spans="2:13" ht="14.25" hidden="1" customHeight="1">
      <c r="B742" s="3"/>
      <c r="C742" s="1"/>
      <c r="D742" s="1"/>
      <c r="E742" s="1"/>
      <c r="F742" s="1"/>
      <c r="G742" s="1"/>
      <c r="H742" s="1"/>
      <c r="I742" s="3"/>
      <c r="J742" s="1"/>
      <c r="K742" s="1"/>
      <c r="L742" s="1"/>
      <c r="M742" s="1"/>
    </row>
    <row r="743" spans="2:13" ht="14.25" hidden="1" customHeight="1">
      <c r="B743" s="3"/>
      <c r="C743" s="1"/>
      <c r="D743" s="1"/>
      <c r="E743" s="1"/>
      <c r="F743" s="1"/>
      <c r="G743" s="1"/>
      <c r="H743" s="1"/>
      <c r="I743" s="3"/>
      <c r="J743" s="1"/>
      <c r="K743" s="1"/>
      <c r="L743" s="1"/>
      <c r="M743" s="1"/>
    </row>
    <row r="744" spans="2:13" ht="14.25" hidden="1" customHeight="1">
      <c r="B744" s="3"/>
      <c r="C744" s="1"/>
      <c r="D744" s="1"/>
      <c r="E744" s="1"/>
      <c r="F744" s="1"/>
      <c r="G744" s="1"/>
      <c r="H744" s="1"/>
      <c r="I744" s="3"/>
      <c r="J744" s="1"/>
      <c r="K744" s="1"/>
      <c r="L744" s="1"/>
      <c r="M744" s="1"/>
    </row>
    <row r="745" spans="2:13" ht="14.25" hidden="1" customHeight="1">
      <c r="B745" s="3"/>
      <c r="C745" s="1"/>
      <c r="D745" s="1"/>
      <c r="E745" s="1"/>
      <c r="F745" s="1"/>
      <c r="G745" s="1"/>
      <c r="H745" s="1"/>
      <c r="I745" s="3"/>
      <c r="J745" s="1"/>
      <c r="K745" s="1"/>
      <c r="L745" s="1"/>
      <c r="M745" s="1"/>
    </row>
    <row r="746" spans="2:13" ht="14.25" hidden="1" customHeight="1">
      <c r="B746" s="3"/>
      <c r="C746" s="1"/>
      <c r="D746" s="1"/>
      <c r="E746" s="1"/>
      <c r="F746" s="1"/>
      <c r="G746" s="1"/>
      <c r="H746" s="1"/>
      <c r="I746" s="3"/>
      <c r="J746" s="1"/>
      <c r="K746" s="1"/>
      <c r="L746" s="1"/>
      <c r="M746" s="1"/>
    </row>
    <row r="747" spans="2:13" ht="14.25" hidden="1" customHeight="1">
      <c r="B747" s="3"/>
      <c r="C747" s="1"/>
      <c r="D747" s="1"/>
      <c r="E747" s="1"/>
      <c r="F747" s="1"/>
      <c r="G747" s="1"/>
      <c r="H747" s="1"/>
      <c r="I747" s="3"/>
      <c r="J747" s="1"/>
      <c r="K747" s="1"/>
      <c r="L747" s="1"/>
      <c r="M747" s="1"/>
    </row>
    <row r="748" spans="2:13" ht="14.25" hidden="1" customHeight="1">
      <c r="B748" s="3"/>
      <c r="C748" s="1"/>
      <c r="D748" s="1"/>
      <c r="E748" s="1"/>
      <c r="F748" s="1"/>
      <c r="G748" s="1"/>
      <c r="H748" s="1"/>
      <c r="I748" s="3"/>
      <c r="J748" s="1"/>
      <c r="K748" s="1"/>
      <c r="L748" s="1"/>
      <c r="M748" s="1"/>
    </row>
    <row r="749" spans="2:13" ht="14.25" hidden="1" customHeight="1">
      <c r="B749" s="3"/>
      <c r="C749" s="1"/>
      <c r="D749" s="1"/>
      <c r="E749" s="1"/>
      <c r="F749" s="1"/>
      <c r="G749" s="1"/>
      <c r="H749" s="1"/>
      <c r="I749" s="3"/>
      <c r="J749" s="1"/>
      <c r="K749" s="1"/>
      <c r="L749" s="1"/>
      <c r="M749" s="1"/>
    </row>
    <row r="750" spans="2:13" ht="14.25" hidden="1" customHeight="1">
      <c r="B750" s="3"/>
      <c r="C750" s="1"/>
      <c r="D750" s="1"/>
      <c r="E750" s="1"/>
      <c r="F750" s="1"/>
      <c r="G750" s="1"/>
      <c r="H750" s="1"/>
      <c r="I750" s="3"/>
      <c r="J750" s="1"/>
      <c r="K750" s="1"/>
      <c r="L750" s="1"/>
      <c r="M750" s="1"/>
    </row>
    <row r="751" spans="2:13" ht="14.25" hidden="1" customHeight="1">
      <c r="B751" s="3"/>
      <c r="C751" s="1"/>
      <c r="D751" s="1"/>
      <c r="E751" s="1"/>
      <c r="F751" s="1"/>
      <c r="G751" s="1"/>
      <c r="H751" s="1"/>
      <c r="I751" s="3"/>
      <c r="J751" s="1"/>
      <c r="K751" s="1"/>
      <c r="L751" s="1"/>
      <c r="M751" s="1"/>
    </row>
    <row r="752" spans="2:13" ht="14.25" hidden="1" customHeight="1">
      <c r="B752" s="3"/>
      <c r="C752" s="1"/>
      <c r="D752" s="1"/>
      <c r="E752" s="1"/>
      <c r="F752" s="1"/>
      <c r="G752" s="1"/>
      <c r="H752" s="1"/>
      <c r="I752" s="3"/>
      <c r="J752" s="1"/>
      <c r="K752" s="1"/>
      <c r="L752" s="1"/>
      <c r="M752" s="1"/>
    </row>
    <row r="753" spans="2:13" ht="14.25" hidden="1" customHeight="1">
      <c r="B753" s="3"/>
      <c r="C753" s="1"/>
      <c r="D753" s="1"/>
      <c r="E753" s="1"/>
      <c r="F753" s="1"/>
      <c r="G753" s="1"/>
      <c r="H753" s="1"/>
      <c r="I753" s="3"/>
      <c r="J753" s="1"/>
      <c r="K753" s="1"/>
      <c r="L753" s="1"/>
      <c r="M753" s="1"/>
    </row>
    <row r="754" spans="2:13" ht="14.25" hidden="1" customHeight="1">
      <c r="B754" s="3"/>
      <c r="C754" s="1"/>
      <c r="D754" s="1"/>
      <c r="E754" s="1"/>
      <c r="F754" s="1"/>
      <c r="G754" s="1"/>
      <c r="H754" s="1"/>
      <c r="I754" s="3"/>
      <c r="J754" s="1"/>
      <c r="K754" s="1"/>
      <c r="L754" s="1"/>
      <c r="M754" s="1"/>
    </row>
    <row r="755" spans="2:13" ht="14.25" hidden="1" customHeight="1">
      <c r="B755" s="3"/>
      <c r="C755" s="1"/>
      <c r="D755" s="1"/>
      <c r="E755" s="1"/>
      <c r="F755" s="1"/>
      <c r="G755" s="1"/>
      <c r="H755" s="1"/>
      <c r="I755" s="3"/>
      <c r="J755" s="1"/>
      <c r="K755" s="1"/>
      <c r="L755" s="1"/>
      <c r="M755" s="1"/>
    </row>
    <row r="756" spans="2:13" ht="14.25" hidden="1" customHeight="1">
      <c r="B756" s="3"/>
      <c r="C756" s="1"/>
      <c r="D756" s="1"/>
      <c r="E756" s="1"/>
      <c r="F756" s="1"/>
      <c r="G756" s="1"/>
      <c r="H756" s="1"/>
      <c r="I756" s="3"/>
      <c r="J756" s="1"/>
      <c r="K756" s="1"/>
      <c r="L756" s="1"/>
      <c r="M756" s="1"/>
    </row>
    <row r="757" spans="2:13" ht="14.25" hidden="1" customHeight="1">
      <c r="B757" s="3"/>
      <c r="C757" s="1"/>
      <c r="D757" s="1"/>
      <c r="E757" s="1"/>
      <c r="F757" s="1"/>
      <c r="G757" s="1"/>
      <c r="H757" s="1"/>
      <c r="I757" s="3"/>
      <c r="J757" s="1"/>
      <c r="K757" s="1"/>
      <c r="L757" s="1"/>
      <c r="M757" s="1"/>
    </row>
    <row r="758" spans="2:13" ht="14.25" hidden="1" customHeight="1">
      <c r="B758" s="3"/>
      <c r="C758" s="1"/>
      <c r="D758" s="1"/>
      <c r="E758" s="1"/>
      <c r="F758" s="1"/>
      <c r="G758" s="1"/>
      <c r="H758" s="1"/>
      <c r="I758" s="3"/>
      <c r="J758" s="1"/>
      <c r="K758" s="1"/>
      <c r="L758" s="1"/>
      <c r="M758" s="1"/>
    </row>
    <row r="759" spans="2:13" ht="14.25" hidden="1" customHeight="1">
      <c r="B759" s="3"/>
      <c r="C759" s="1"/>
      <c r="D759" s="1"/>
      <c r="E759" s="1"/>
      <c r="F759" s="1"/>
      <c r="G759" s="1"/>
      <c r="H759" s="1"/>
      <c r="I759" s="3"/>
      <c r="J759" s="1"/>
      <c r="K759" s="1"/>
      <c r="L759" s="1"/>
      <c r="M759" s="1"/>
    </row>
    <row r="760" spans="2:13" ht="14.25" hidden="1" customHeight="1">
      <c r="B760" s="3"/>
      <c r="C760" s="1"/>
      <c r="D760" s="1"/>
      <c r="E760" s="1"/>
      <c r="F760" s="1"/>
      <c r="G760" s="1"/>
      <c r="H760" s="1"/>
      <c r="I760" s="3"/>
      <c r="J760" s="1"/>
      <c r="K760" s="1"/>
      <c r="L760" s="1"/>
      <c r="M760" s="1"/>
    </row>
    <row r="761" spans="2:13" ht="14.25" hidden="1" customHeight="1">
      <c r="B761" s="3"/>
      <c r="C761" s="1"/>
      <c r="D761" s="1"/>
      <c r="E761" s="1"/>
      <c r="F761" s="1"/>
      <c r="G761" s="1"/>
      <c r="H761" s="1"/>
      <c r="I761" s="3"/>
      <c r="J761" s="1"/>
      <c r="K761" s="1"/>
      <c r="L761" s="1"/>
      <c r="M761" s="1"/>
    </row>
    <row r="762" spans="2:13" ht="14.25" hidden="1" customHeight="1">
      <c r="B762" s="3"/>
      <c r="C762" s="1"/>
      <c r="D762" s="1"/>
      <c r="E762" s="1"/>
      <c r="F762" s="1"/>
      <c r="G762" s="1"/>
      <c r="H762" s="1"/>
      <c r="I762" s="3"/>
      <c r="J762" s="1"/>
      <c r="K762" s="1"/>
      <c r="L762" s="1"/>
      <c r="M762" s="1"/>
    </row>
    <row r="763" spans="2:13" ht="14.25" hidden="1" customHeight="1">
      <c r="B763" s="3"/>
      <c r="C763" s="1"/>
      <c r="D763" s="1"/>
      <c r="E763" s="1"/>
      <c r="F763" s="1"/>
      <c r="G763" s="1"/>
      <c r="H763" s="1"/>
      <c r="I763" s="3"/>
      <c r="J763" s="1"/>
      <c r="K763" s="1"/>
      <c r="L763" s="1"/>
      <c r="M763" s="1"/>
    </row>
    <row r="764" spans="2:13" ht="14.25" hidden="1" customHeight="1">
      <c r="B764" s="3"/>
      <c r="C764" s="1"/>
      <c r="D764" s="1"/>
      <c r="E764" s="1"/>
      <c r="F764" s="1"/>
      <c r="G764" s="1"/>
      <c r="H764" s="1"/>
      <c r="I764" s="3"/>
      <c r="J764" s="1"/>
      <c r="K764" s="1"/>
      <c r="L764" s="1"/>
      <c r="M764" s="1"/>
    </row>
    <row r="765" spans="2:13" ht="14.25" hidden="1" customHeight="1">
      <c r="B765" s="3"/>
      <c r="C765" s="1"/>
      <c r="D765" s="1"/>
      <c r="E765" s="1"/>
      <c r="F765" s="1"/>
      <c r="G765" s="1"/>
      <c r="H765" s="1"/>
      <c r="I765" s="3"/>
      <c r="J765" s="1"/>
      <c r="K765" s="1"/>
      <c r="L765" s="1"/>
      <c r="M765" s="1"/>
    </row>
    <row r="766" spans="2:13" ht="14.25" hidden="1" customHeight="1">
      <c r="B766" s="3"/>
      <c r="C766" s="1"/>
      <c r="D766" s="1"/>
      <c r="E766" s="1"/>
      <c r="F766" s="1"/>
      <c r="G766" s="1"/>
      <c r="H766" s="1"/>
      <c r="I766" s="3"/>
      <c r="J766" s="1"/>
      <c r="K766" s="1"/>
      <c r="L766" s="1"/>
      <c r="M766" s="1"/>
    </row>
    <row r="767" spans="2:13" ht="14.25" hidden="1" customHeight="1">
      <c r="B767" s="3"/>
      <c r="C767" s="1"/>
      <c r="D767" s="1"/>
      <c r="E767" s="1"/>
      <c r="F767" s="1"/>
      <c r="G767" s="1"/>
      <c r="H767" s="1"/>
      <c r="I767" s="3"/>
      <c r="J767" s="1"/>
      <c r="K767" s="1"/>
      <c r="L767" s="1"/>
      <c r="M767" s="1"/>
    </row>
    <row r="768" spans="2:13" ht="14.25" hidden="1" customHeight="1">
      <c r="B768" s="3"/>
      <c r="C768" s="1"/>
      <c r="D768" s="1"/>
      <c r="E768" s="1"/>
      <c r="F768" s="1"/>
      <c r="G768" s="1"/>
      <c r="H768" s="1"/>
      <c r="I768" s="3"/>
      <c r="J768" s="1"/>
      <c r="K768" s="1"/>
      <c r="L768" s="1"/>
      <c r="M768" s="1"/>
    </row>
    <row r="769" spans="2:13" ht="14.25" hidden="1" customHeight="1">
      <c r="B769" s="3"/>
      <c r="C769" s="1"/>
      <c r="D769" s="1"/>
      <c r="E769" s="1"/>
      <c r="F769" s="1"/>
      <c r="G769" s="1"/>
      <c r="H769" s="1"/>
      <c r="I769" s="3"/>
      <c r="J769" s="1"/>
      <c r="K769" s="1"/>
      <c r="L769" s="1"/>
      <c r="M769" s="1"/>
    </row>
    <row r="770" spans="2:13" ht="14.25" hidden="1" customHeight="1">
      <c r="B770" s="3"/>
      <c r="C770" s="1"/>
      <c r="D770" s="1"/>
      <c r="E770" s="1"/>
      <c r="F770" s="1"/>
      <c r="G770" s="1"/>
      <c r="H770" s="1"/>
      <c r="I770" s="3"/>
      <c r="J770" s="1"/>
      <c r="K770" s="1"/>
      <c r="L770" s="1"/>
      <c r="M770" s="1"/>
    </row>
    <row r="771" spans="2:13" ht="14.25" hidden="1" customHeight="1">
      <c r="B771" s="3"/>
      <c r="C771" s="1"/>
      <c r="D771" s="1"/>
      <c r="E771" s="1"/>
      <c r="F771" s="1"/>
      <c r="G771" s="1"/>
      <c r="H771" s="1"/>
      <c r="I771" s="3"/>
      <c r="J771" s="1"/>
      <c r="K771" s="1"/>
      <c r="L771" s="1"/>
      <c r="M771" s="1"/>
    </row>
    <row r="772" spans="2:13" ht="14.25" hidden="1" customHeight="1">
      <c r="B772" s="3"/>
      <c r="C772" s="1"/>
      <c r="D772" s="1"/>
      <c r="E772" s="1"/>
      <c r="F772" s="1"/>
      <c r="G772" s="1"/>
      <c r="H772" s="1"/>
      <c r="I772" s="3"/>
      <c r="J772" s="1"/>
      <c r="K772" s="1"/>
      <c r="L772" s="1"/>
      <c r="M772" s="1"/>
    </row>
    <row r="773" spans="2:13" ht="14.25" hidden="1" customHeight="1">
      <c r="B773" s="3"/>
      <c r="C773" s="1"/>
      <c r="D773" s="1"/>
      <c r="E773" s="1"/>
      <c r="F773" s="1"/>
      <c r="G773" s="1"/>
      <c r="H773" s="1"/>
      <c r="I773" s="3"/>
      <c r="J773" s="1"/>
      <c r="K773" s="1"/>
      <c r="L773" s="1"/>
      <c r="M773" s="1"/>
    </row>
    <row r="774" spans="2:13" ht="14.25" hidden="1" customHeight="1">
      <c r="B774" s="3"/>
      <c r="C774" s="1"/>
      <c r="D774" s="1"/>
      <c r="E774" s="1"/>
      <c r="F774" s="1"/>
      <c r="G774" s="1"/>
      <c r="H774" s="1"/>
      <c r="I774" s="3"/>
      <c r="J774" s="1"/>
      <c r="K774" s="1"/>
      <c r="L774" s="1"/>
      <c r="M774" s="1"/>
    </row>
    <row r="775" spans="2:13" ht="14.25" hidden="1" customHeight="1">
      <c r="B775" s="3"/>
      <c r="C775" s="1"/>
      <c r="D775" s="1"/>
      <c r="E775" s="1"/>
      <c r="F775" s="1"/>
      <c r="G775" s="1"/>
      <c r="H775" s="1"/>
      <c r="I775" s="3"/>
      <c r="J775" s="1"/>
      <c r="K775" s="1"/>
      <c r="L775" s="1"/>
      <c r="M775" s="1"/>
    </row>
    <row r="776" spans="2:13" ht="14.25" hidden="1" customHeight="1">
      <c r="B776" s="3"/>
      <c r="C776" s="1"/>
      <c r="D776" s="1"/>
      <c r="E776" s="1"/>
      <c r="F776" s="1"/>
      <c r="G776" s="1"/>
      <c r="H776" s="1"/>
      <c r="I776" s="3"/>
      <c r="J776" s="1"/>
      <c r="K776" s="1"/>
      <c r="L776" s="1"/>
      <c r="M776" s="1"/>
    </row>
    <row r="777" spans="2:13" ht="14.25" hidden="1" customHeight="1">
      <c r="B777" s="3"/>
      <c r="C777" s="1"/>
      <c r="D777" s="1"/>
      <c r="E777" s="1"/>
      <c r="F777" s="1"/>
      <c r="G777" s="1"/>
      <c r="H777" s="1"/>
      <c r="I777" s="3"/>
      <c r="J777" s="1"/>
      <c r="K777" s="1"/>
      <c r="L777" s="1"/>
      <c r="M777" s="1"/>
    </row>
    <row r="778" spans="2:13" ht="14.25" hidden="1" customHeight="1">
      <c r="B778" s="3"/>
      <c r="C778" s="1"/>
      <c r="D778" s="1"/>
      <c r="E778" s="1"/>
      <c r="F778" s="1"/>
      <c r="G778" s="1"/>
      <c r="H778" s="1"/>
      <c r="I778" s="3"/>
      <c r="J778" s="1"/>
      <c r="K778" s="1"/>
      <c r="L778" s="1"/>
      <c r="M778" s="1"/>
    </row>
    <row r="779" spans="2:13" ht="14.25" hidden="1" customHeight="1">
      <c r="B779" s="3"/>
      <c r="C779" s="1"/>
      <c r="D779" s="1"/>
      <c r="E779" s="1"/>
      <c r="F779" s="1"/>
      <c r="G779" s="1"/>
      <c r="H779" s="1"/>
      <c r="I779" s="3"/>
      <c r="J779" s="1"/>
      <c r="K779" s="1"/>
      <c r="L779" s="1"/>
      <c r="M779" s="1"/>
    </row>
    <row r="780" spans="2:13" ht="14.25" hidden="1" customHeight="1">
      <c r="B780" s="3"/>
      <c r="C780" s="1"/>
      <c r="D780" s="1"/>
      <c r="E780" s="1"/>
      <c r="F780" s="1"/>
      <c r="G780" s="1"/>
      <c r="H780" s="1"/>
      <c r="I780" s="3"/>
      <c r="J780" s="1"/>
      <c r="K780" s="1"/>
      <c r="L780" s="1"/>
      <c r="M780" s="1"/>
    </row>
    <row r="781" spans="2:13" ht="14.25" hidden="1" customHeight="1">
      <c r="B781" s="3"/>
      <c r="C781" s="1"/>
      <c r="D781" s="1"/>
      <c r="E781" s="1"/>
      <c r="F781" s="1"/>
      <c r="G781" s="1"/>
      <c r="H781" s="1"/>
      <c r="I781" s="3"/>
      <c r="J781" s="1"/>
      <c r="K781" s="1"/>
      <c r="L781" s="1"/>
      <c r="M781" s="1"/>
    </row>
    <row r="782" spans="2:13" ht="14.25" hidden="1" customHeight="1">
      <c r="B782" s="3"/>
      <c r="C782" s="1"/>
      <c r="D782" s="1"/>
      <c r="E782" s="1"/>
      <c r="F782" s="1"/>
      <c r="G782" s="1"/>
      <c r="H782" s="1"/>
      <c r="I782" s="3"/>
      <c r="J782" s="1"/>
      <c r="K782" s="1"/>
      <c r="L782" s="1"/>
      <c r="M782" s="1"/>
    </row>
    <row r="783" spans="2:13" ht="14.25" hidden="1" customHeight="1">
      <c r="B783" s="3"/>
      <c r="C783" s="1"/>
      <c r="D783" s="1"/>
      <c r="E783" s="1"/>
      <c r="F783" s="1"/>
      <c r="G783" s="1"/>
      <c r="H783" s="1"/>
      <c r="I783" s="3"/>
      <c r="J783" s="1"/>
      <c r="K783" s="1"/>
      <c r="L783" s="1"/>
      <c r="M783" s="1"/>
    </row>
    <row r="784" spans="2:13" ht="14.25" hidden="1" customHeight="1">
      <c r="B784" s="3"/>
      <c r="C784" s="1"/>
      <c r="D784" s="1"/>
      <c r="E784" s="1"/>
      <c r="F784" s="1"/>
      <c r="G784" s="1"/>
      <c r="H784" s="1"/>
      <c r="I784" s="3"/>
      <c r="J784" s="1"/>
      <c r="K784" s="1"/>
      <c r="L784" s="1"/>
      <c r="M784" s="1"/>
    </row>
    <row r="785" spans="2:13" ht="14.25" hidden="1" customHeight="1">
      <c r="B785" s="3"/>
      <c r="C785" s="1"/>
      <c r="D785" s="1"/>
      <c r="E785" s="1"/>
      <c r="F785" s="1"/>
      <c r="G785" s="1"/>
      <c r="H785" s="1"/>
      <c r="I785" s="3"/>
      <c r="J785" s="1"/>
      <c r="K785" s="1"/>
      <c r="L785" s="1"/>
      <c r="M785" s="1"/>
    </row>
    <row r="786" spans="2:13" ht="14.25" hidden="1" customHeight="1">
      <c r="B786" s="3"/>
      <c r="C786" s="1"/>
      <c r="D786" s="1"/>
      <c r="E786" s="1"/>
      <c r="F786" s="1"/>
      <c r="G786" s="1"/>
      <c r="H786" s="1"/>
      <c r="I786" s="3"/>
      <c r="J786" s="1"/>
      <c r="K786" s="1"/>
      <c r="L786" s="1"/>
      <c r="M786" s="1"/>
    </row>
    <row r="787" spans="2:13" ht="14.25" hidden="1" customHeight="1">
      <c r="B787" s="3"/>
      <c r="C787" s="1"/>
      <c r="D787" s="1"/>
      <c r="E787" s="1"/>
      <c r="F787" s="1"/>
      <c r="G787" s="1"/>
      <c r="H787" s="1"/>
      <c r="I787" s="3"/>
      <c r="J787" s="1"/>
      <c r="K787" s="1"/>
      <c r="L787" s="1"/>
      <c r="M787" s="1"/>
    </row>
    <row r="788" spans="2:13" ht="14.25" hidden="1" customHeight="1">
      <c r="B788" s="3"/>
      <c r="C788" s="1"/>
      <c r="D788" s="1"/>
      <c r="E788" s="1"/>
      <c r="F788" s="1"/>
      <c r="G788" s="1"/>
      <c r="H788" s="1"/>
      <c r="I788" s="3"/>
      <c r="J788" s="1"/>
      <c r="K788" s="1"/>
      <c r="L788" s="1"/>
      <c r="M788" s="1"/>
    </row>
    <row r="789" spans="2:13" ht="14.25" hidden="1" customHeight="1">
      <c r="B789" s="3"/>
      <c r="C789" s="1"/>
      <c r="D789" s="1"/>
      <c r="E789" s="1"/>
      <c r="F789" s="1"/>
      <c r="G789" s="1"/>
      <c r="H789" s="1"/>
      <c r="I789" s="3"/>
      <c r="J789" s="1"/>
      <c r="K789" s="1"/>
      <c r="L789" s="1"/>
      <c r="M789" s="1"/>
    </row>
    <row r="790" spans="2:13" ht="14.25" hidden="1" customHeight="1">
      <c r="B790" s="3"/>
      <c r="C790" s="1"/>
      <c r="D790" s="1"/>
      <c r="E790" s="1"/>
      <c r="F790" s="1"/>
      <c r="G790" s="1"/>
      <c r="H790" s="1"/>
      <c r="I790" s="3"/>
      <c r="J790" s="1"/>
      <c r="K790" s="1"/>
      <c r="L790" s="1"/>
      <c r="M790" s="1"/>
    </row>
    <row r="791" spans="2:13" ht="14.25" hidden="1" customHeight="1">
      <c r="B791" s="3"/>
      <c r="C791" s="1"/>
      <c r="D791" s="1"/>
      <c r="E791" s="1"/>
      <c r="F791" s="1"/>
      <c r="G791" s="1"/>
      <c r="H791" s="1"/>
      <c r="I791" s="3"/>
      <c r="J791" s="1"/>
      <c r="K791" s="1"/>
      <c r="L791" s="1"/>
      <c r="M791" s="1"/>
    </row>
    <row r="792" spans="2:13" ht="14.25" hidden="1" customHeight="1">
      <c r="B792" s="3"/>
      <c r="C792" s="1"/>
      <c r="D792" s="1"/>
      <c r="E792" s="1"/>
      <c r="F792" s="1"/>
      <c r="G792" s="1"/>
      <c r="H792" s="1"/>
      <c r="I792" s="3"/>
      <c r="J792" s="1"/>
      <c r="K792" s="1"/>
      <c r="L792" s="1"/>
      <c r="M792" s="1"/>
    </row>
    <row r="793" spans="2:13" ht="14.25" hidden="1" customHeight="1">
      <c r="B793" s="3"/>
      <c r="C793" s="1"/>
      <c r="D793" s="1"/>
      <c r="E793" s="1"/>
      <c r="F793" s="1"/>
      <c r="G793" s="1"/>
      <c r="H793" s="1"/>
      <c r="I793" s="3"/>
      <c r="J793" s="1"/>
      <c r="K793" s="1"/>
      <c r="L793" s="1"/>
      <c r="M793" s="1"/>
    </row>
    <row r="794" spans="2:13" ht="14.25" hidden="1" customHeight="1">
      <c r="B794" s="3"/>
      <c r="C794" s="1"/>
      <c r="D794" s="1"/>
      <c r="E794" s="1"/>
      <c r="F794" s="1"/>
      <c r="G794" s="1"/>
      <c r="H794" s="1"/>
      <c r="I794" s="3"/>
      <c r="J794" s="1"/>
      <c r="K794" s="1"/>
      <c r="L794" s="1"/>
      <c r="M794" s="1"/>
    </row>
    <row r="795" spans="2:13" ht="14.25" hidden="1" customHeight="1">
      <c r="B795" s="3"/>
      <c r="C795" s="1"/>
      <c r="D795" s="1"/>
      <c r="E795" s="1"/>
      <c r="F795" s="1"/>
      <c r="G795" s="1"/>
      <c r="H795" s="1"/>
      <c r="I795" s="3"/>
      <c r="J795" s="1"/>
      <c r="K795" s="1"/>
      <c r="L795" s="1"/>
      <c r="M795" s="1"/>
    </row>
    <row r="796" spans="2:13" ht="14.25" hidden="1" customHeight="1">
      <c r="B796" s="3"/>
      <c r="C796" s="1"/>
      <c r="D796" s="1"/>
      <c r="E796" s="1"/>
      <c r="F796" s="1"/>
      <c r="G796" s="1"/>
      <c r="H796" s="1"/>
      <c r="I796" s="3"/>
      <c r="J796" s="1"/>
      <c r="K796" s="1"/>
      <c r="L796" s="1"/>
      <c r="M796" s="1"/>
    </row>
    <row r="797" spans="2:13" ht="14.25" hidden="1" customHeight="1">
      <c r="B797" s="3"/>
      <c r="C797" s="1"/>
      <c r="D797" s="1"/>
      <c r="E797" s="1"/>
      <c r="F797" s="1"/>
      <c r="G797" s="1"/>
      <c r="H797" s="1"/>
      <c r="I797" s="3"/>
      <c r="J797" s="1"/>
      <c r="K797" s="1"/>
      <c r="L797" s="1"/>
      <c r="M797" s="1"/>
    </row>
    <row r="798" spans="2:13" ht="14.25" hidden="1" customHeight="1">
      <c r="B798" s="3"/>
      <c r="C798" s="1"/>
      <c r="D798" s="1"/>
      <c r="E798" s="1"/>
      <c r="F798" s="1"/>
      <c r="G798" s="1"/>
      <c r="H798" s="1"/>
      <c r="I798" s="3"/>
      <c r="J798" s="1"/>
      <c r="K798" s="1"/>
      <c r="L798" s="1"/>
      <c r="M798" s="1"/>
    </row>
    <row r="799" spans="2:13" ht="14.25" hidden="1" customHeight="1">
      <c r="B799" s="3"/>
      <c r="C799" s="1"/>
      <c r="D799" s="1"/>
      <c r="E799" s="1"/>
      <c r="F799" s="1"/>
      <c r="G799" s="1"/>
      <c r="H799" s="1"/>
      <c r="I799" s="3"/>
      <c r="J799" s="1"/>
      <c r="K799" s="1"/>
      <c r="L799" s="1"/>
      <c r="M799" s="1"/>
    </row>
    <row r="800" spans="2:13" ht="14.25" hidden="1" customHeight="1">
      <c r="B800" s="3"/>
      <c r="C800" s="1"/>
      <c r="D800" s="1"/>
      <c r="E800" s="1"/>
      <c r="F800" s="1"/>
      <c r="G800" s="1"/>
      <c r="H800" s="1"/>
      <c r="I800" s="3"/>
      <c r="J800" s="1"/>
      <c r="K800" s="1"/>
      <c r="L800" s="1"/>
      <c r="M800" s="1"/>
    </row>
    <row r="801" spans="2:13" ht="14.25" hidden="1" customHeight="1">
      <c r="B801" s="3"/>
      <c r="C801" s="1"/>
      <c r="D801" s="1"/>
      <c r="E801" s="1"/>
      <c r="F801" s="1"/>
      <c r="G801" s="1"/>
      <c r="H801" s="1"/>
      <c r="I801" s="3"/>
      <c r="J801" s="1"/>
      <c r="K801" s="1"/>
      <c r="L801" s="1"/>
      <c r="M801" s="1"/>
    </row>
    <row r="802" spans="2:13" ht="14.25" hidden="1" customHeight="1">
      <c r="B802" s="3"/>
      <c r="C802" s="1"/>
      <c r="D802" s="1"/>
      <c r="E802" s="1"/>
      <c r="F802" s="1"/>
      <c r="G802" s="1"/>
      <c r="H802" s="1"/>
      <c r="I802" s="3"/>
      <c r="J802" s="1"/>
      <c r="K802" s="1"/>
      <c r="L802" s="1"/>
      <c r="M802" s="1"/>
    </row>
    <row r="803" spans="2:13" ht="14.25" hidden="1" customHeight="1">
      <c r="B803" s="3"/>
      <c r="C803" s="1"/>
      <c r="D803" s="1"/>
      <c r="E803" s="1"/>
      <c r="F803" s="1"/>
      <c r="G803" s="1"/>
      <c r="H803" s="1"/>
      <c r="I803" s="3"/>
      <c r="J803" s="1"/>
      <c r="K803" s="1"/>
      <c r="L803" s="1"/>
      <c r="M803" s="1"/>
    </row>
    <row r="804" spans="2:13" ht="14.25" hidden="1" customHeight="1">
      <c r="B804" s="3"/>
      <c r="C804" s="1"/>
      <c r="D804" s="1"/>
      <c r="E804" s="1"/>
      <c r="F804" s="1"/>
      <c r="G804" s="1"/>
      <c r="H804" s="1"/>
      <c r="I804" s="3"/>
      <c r="J804" s="1"/>
      <c r="K804" s="1"/>
      <c r="L804" s="1"/>
      <c r="M804" s="1"/>
    </row>
    <row r="805" spans="2:13" ht="14.25" hidden="1" customHeight="1">
      <c r="B805" s="3"/>
      <c r="C805" s="1"/>
      <c r="D805" s="1"/>
      <c r="E805" s="1"/>
      <c r="F805" s="1"/>
      <c r="G805" s="1"/>
      <c r="H805" s="1"/>
      <c r="I805" s="3"/>
      <c r="J805" s="1"/>
      <c r="K805" s="1"/>
      <c r="L805" s="1"/>
      <c r="M805" s="1"/>
    </row>
    <row r="806" spans="2:13" ht="14.25" hidden="1" customHeight="1">
      <c r="B806" s="3"/>
      <c r="C806" s="1"/>
      <c r="D806" s="1"/>
      <c r="E806" s="1"/>
      <c r="F806" s="1"/>
      <c r="G806" s="1"/>
      <c r="H806" s="1"/>
      <c r="I806" s="3"/>
      <c r="J806" s="1"/>
      <c r="K806" s="1"/>
      <c r="L806" s="1"/>
      <c r="M806" s="1"/>
    </row>
    <row r="807" spans="2:13" ht="14.25" hidden="1" customHeight="1">
      <c r="B807" s="3"/>
      <c r="C807" s="1"/>
      <c r="D807" s="1"/>
      <c r="E807" s="1"/>
      <c r="F807" s="1"/>
      <c r="G807" s="1"/>
      <c r="H807" s="1"/>
      <c r="I807" s="3"/>
      <c r="J807" s="1"/>
      <c r="K807" s="1"/>
      <c r="L807" s="1"/>
      <c r="M807" s="1"/>
    </row>
    <row r="808" spans="2:13" ht="14.25" hidden="1" customHeight="1">
      <c r="B808" s="3"/>
      <c r="C808" s="1"/>
      <c r="D808" s="1"/>
      <c r="E808" s="1"/>
      <c r="F808" s="1"/>
      <c r="G808" s="1"/>
      <c r="H808" s="1"/>
      <c r="I808" s="3"/>
      <c r="J808" s="1"/>
      <c r="K808" s="1"/>
      <c r="L808" s="1"/>
      <c r="M808" s="1"/>
    </row>
    <row r="809" spans="2:13" ht="14.25" hidden="1" customHeight="1">
      <c r="B809" s="3"/>
      <c r="C809" s="1"/>
      <c r="D809" s="1"/>
      <c r="E809" s="1"/>
      <c r="F809" s="1"/>
      <c r="G809" s="1"/>
      <c r="H809" s="1"/>
      <c r="I809" s="3"/>
      <c r="J809" s="1"/>
      <c r="K809" s="1"/>
      <c r="L809" s="1"/>
      <c r="M809" s="1"/>
    </row>
    <row r="810" spans="2:13" ht="14.25" hidden="1" customHeight="1">
      <c r="B810" s="3"/>
      <c r="C810" s="1"/>
      <c r="D810" s="1"/>
      <c r="E810" s="1"/>
      <c r="F810" s="1"/>
      <c r="G810" s="1"/>
      <c r="H810" s="1"/>
      <c r="I810" s="3"/>
      <c r="J810" s="1"/>
      <c r="K810" s="1"/>
      <c r="L810" s="1"/>
      <c r="M810" s="1"/>
    </row>
    <row r="811" spans="2:13" ht="14.25" hidden="1" customHeight="1">
      <c r="B811" s="3"/>
      <c r="C811" s="1"/>
      <c r="D811" s="1"/>
      <c r="E811" s="1"/>
      <c r="F811" s="1"/>
      <c r="G811" s="1"/>
      <c r="H811" s="1"/>
      <c r="I811" s="3"/>
      <c r="J811" s="1"/>
      <c r="K811" s="1"/>
      <c r="L811" s="1"/>
      <c r="M811" s="1"/>
    </row>
    <row r="812" spans="2:13" ht="14.25" hidden="1" customHeight="1">
      <c r="B812" s="3"/>
      <c r="C812" s="1"/>
      <c r="D812" s="1"/>
      <c r="E812" s="1"/>
      <c r="F812" s="1"/>
      <c r="G812" s="1"/>
      <c r="H812" s="1"/>
      <c r="I812" s="3"/>
      <c r="J812" s="1"/>
      <c r="K812" s="1"/>
      <c r="L812" s="1"/>
      <c r="M812" s="1"/>
    </row>
    <row r="813" spans="2:13" ht="14.25" hidden="1" customHeight="1">
      <c r="B813" s="3"/>
      <c r="C813" s="1"/>
      <c r="D813" s="1"/>
      <c r="E813" s="1"/>
      <c r="F813" s="1"/>
      <c r="G813" s="1"/>
      <c r="H813" s="1"/>
      <c r="I813" s="3"/>
      <c r="J813" s="1"/>
      <c r="K813" s="1"/>
      <c r="L813" s="1"/>
      <c r="M813" s="1"/>
    </row>
    <row r="814" spans="2:13" ht="14.25" hidden="1" customHeight="1">
      <c r="B814" s="3"/>
      <c r="C814" s="1"/>
      <c r="D814" s="1"/>
      <c r="E814" s="1"/>
      <c r="F814" s="1"/>
      <c r="G814" s="1"/>
      <c r="H814" s="1"/>
      <c r="I814" s="3"/>
      <c r="J814" s="1"/>
      <c r="K814" s="1"/>
      <c r="L814" s="1"/>
      <c r="M814" s="1"/>
    </row>
    <row r="815" spans="2:13" ht="14.25" hidden="1" customHeight="1">
      <c r="B815" s="3"/>
      <c r="C815" s="1"/>
      <c r="D815" s="1"/>
      <c r="E815" s="1"/>
      <c r="F815" s="1"/>
      <c r="G815" s="1"/>
      <c r="H815" s="1"/>
      <c r="I815" s="3"/>
      <c r="J815" s="1"/>
      <c r="K815" s="1"/>
      <c r="L815" s="1"/>
      <c r="M815" s="1"/>
    </row>
    <row r="816" spans="2:13" ht="14.25" hidden="1" customHeight="1">
      <c r="B816" s="3"/>
      <c r="C816" s="1"/>
      <c r="D816" s="1"/>
      <c r="E816" s="1"/>
      <c r="F816" s="1"/>
      <c r="G816" s="1"/>
      <c r="H816" s="1"/>
      <c r="I816" s="3"/>
      <c r="J816" s="1"/>
      <c r="K816" s="1"/>
      <c r="L816" s="1"/>
      <c r="M816" s="1"/>
    </row>
    <row r="817" spans="2:13" ht="14.25" hidden="1" customHeight="1">
      <c r="B817" s="3"/>
      <c r="C817" s="1"/>
      <c r="D817" s="1"/>
      <c r="E817" s="1"/>
      <c r="F817" s="1"/>
      <c r="G817" s="1"/>
      <c r="H817" s="1"/>
      <c r="I817" s="3"/>
      <c r="J817" s="1"/>
      <c r="K817" s="1"/>
      <c r="L817" s="1"/>
      <c r="M817" s="1"/>
    </row>
    <row r="818" spans="2:13" ht="14.25" hidden="1" customHeight="1">
      <c r="B818" s="3"/>
      <c r="C818" s="1"/>
      <c r="D818" s="1"/>
      <c r="E818" s="1"/>
      <c r="F818" s="1"/>
      <c r="G818" s="1"/>
      <c r="H818" s="1"/>
      <c r="I818" s="3"/>
      <c r="J818" s="1"/>
      <c r="K818" s="1"/>
      <c r="L818" s="1"/>
      <c r="M818" s="1"/>
    </row>
    <row r="819" spans="2:13" ht="14.25" hidden="1" customHeight="1">
      <c r="B819" s="3"/>
      <c r="C819" s="1"/>
      <c r="D819" s="1"/>
      <c r="E819" s="1"/>
      <c r="F819" s="1"/>
      <c r="G819" s="1"/>
      <c r="H819" s="1"/>
      <c r="I819" s="3"/>
      <c r="J819" s="1"/>
      <c r="K819" s="1"/>
      <c r="L819" s="1"/>
      <c r="M819" s="1"/>
    </row>
    <row r="820" spans="2:13" ht="14.25" hidden="1" customHeight="1">
      <c r="B820" s="3"/>
      <c r="C820" s="1"/>
      <c r="D820" s="1"/>
      <c r="E820" s="1"/>
      <c r="F820" s="1"/>
      <c r="G820" s="1"/>
      <c r="H820" s="1"/>
      <c r="I820" s="3"/>
      <c r="J820" s="1"/>
      <c r="K820" s="1"/>
      <c r="L820" s="1"/>
      <c r="M820" s="1"/>
    </row>
    <row r="821" spans="2:13" ht="14.25" hidden="1" customHeight="1">
      <c r="B821" s="3"/>
      <c r="C821" s="1"/>
      <c r="D821" s="1"/>
      <c r="E821" s="1"/>
      <c r="F821" s="1"/>
      <c r="G821" s="1"/>
      <c r="H821" s="1"/>
      <c r="I821" s="3"/>
      <c r="J821" s="1"/>
      <c r="K821" s="1"/>
      <c r="L821" s="1"/>
      <c r="M821" s="1"/>
    </row>
    <row r="822" spans="2:13" ht="14.25" hidden="1" customHeight="1">
      <c r="B822" s="3"/>
      <c r="C822" s="1"/>
      <c r="D822" s="1"/>
      <c r="E822" s="1"/>
      <c r="F822" s="1"/>
      <c r="G822" s="1"/>
      <c r="H822" s="1"/>
      <c r="I822" s="3"/>
      <c r="J822" s="1"/>
      <c r="K822" s="1"/>
      <c r="L822" s="1"/>
      <c r="M822" s="1"/>
    </row>
    <row r="823" spans="2:13" ht="14.25" hidden="1" customHeight="1">
      <c r="B823" s="3"/>
      <c r="C823" s="1"/>
      <c r="D823" s="1"/>
      <c r="E823" s="1"/>
      <c r="F823" s="1"/>
      <c r="G823" s="1"/>
      <c r="H823" s="1"/>
      <c r="I823" s="3"/>
      <c r="J823" s="1"/>
      <c r="K823" s="1"/>
      <c r="L823" s="1"/>
      <c r="M823" s="1"/>
    </row>
    <row r="824" spans="2:13" ht="14.25" hidden="1" customHeight="1">
      <c r="B824" s="3"/>
      <c r="C824" s="1"/>
      <c r="D824" s="1"/>
      <c r="E824" s="1"/>
      <c r="F824" s="1"/>
      <c r="G824" s="1"/>
      <c r="H824" s="1"/>
      <c r="I824" s="3"/>
      <c r="J824" s="1"/>
      <c r="K824" s="1"/>
      <c r="L824" s="1"/>
      <c r="M824" s="1"/>
    </row>
    <row r="825" spans="2:13" ht="14.25" hidden="1" customHeight="1">
      <c r="B825" s="3"/>
      <c r="C825" s="1"/>
      <c r="D825" s="1"/>
      <c r="E825" s="1"/>
      <c r="F825" s="1"/>
      <c r="G825" s="1"/>
      <c r="H825" s="1"/>
      <c r="I825" s="3"/>
      <c r="J825" s="1"/>
      <c r="K825" s="1"/>
      <c r="L825" s="1"/>
      <c r="M825" s="1"/>
    </row>
    <row r="826" spans="2:13" ht="14.25" hidden="1" customHeight="1">
      <c r="B826" s="3"/>
      <c r="C826" s="1"/>
      <c r="D826" s="1"/>
      <c r="E826" s="1"/>
      <c r="F826" s="1"/>
      <c r="G826" s="1"/>
      <c r="H826" s="1"/>
      <c r="I826" s="3"/>
      <c r="J826" s="1"/>
      <c r="K826" s="1"/>
      <c r="L826" s="1"/>
      <c r="M826" s="1"/>
    </row>
    <row r="827" spans="2:13" ht="14.25" hidden="1" customHeight="1">
      <c r="B827" s="3"/>
      <c r="C827" s="1"/>
      <c r="D827" s="1"/>
      <c r="E827" s="1"/>
      <c r="F827" s="1"/>
      <c r="G827" s="1"/>
      <c r="H827" s="1"/>
      <c r="I827" s="3"/>
      <c r="J827" s="1"/>
      <c r="K827" s="1"/>
      <c r="L827" s="1"/>
      <c r="M827" s="1"/>
    </row>
    <row r="828" spans="2:13" ht="14.25" hidden="1" customHeight="1">
      <c r="B828" s="3"/>
      <c r="C828" s="1"/>
      <c r="D828" s="1"/>
      <c r="E828" s="1"/>
      <c r="F828" s="1"/>
      <c r="G828" s="1"/>
      <c r="H828" s="1"/>
      <c r="I828" s="3"/>
      <c r="J828" s="1"/>
      <c r="K828" s="1"/>
      <c r="L828" s="1"/>
      <c r="M828" s="1"/>
    </row>
    <row r="829" spans="2:13" ht="14.25" hidden="1" customHeight="1">
      <c r="B829" s="3"/>
      <c r="C829" s="1"/>
      <c r="D829" s="1"/>
      <c r="E829" s="1"/>
      <c r="F829" s="1"/>
      <c r="G829" s="1"/>
      <c r="H829" s="1"/>
      <c r="I829" s="3"/>
      <c r="J829" s="1"/>
      <c r="K829" s="1"/>
      <c r="L829" s="1"/>
      <c r="M829" s="1"/>
    </row>
    <row r="830" spans="2:13" ht="14.25" hidden="1" customHeight="1">
      <c r="B830" s="3"/>
      <c r="C830" s="1"/>
      <c r="D830" s="1"/>
      <c r="E830" s="1"/>
      <c r="F830" s="1"/>
      <c r="G830" s="1"/>
      <c r="H830" s="1"/>
      <c r="I830" s="3"/>
      <c r="J830" s="1"/>
      <c r="K830" s="1"/>
      <c r="L830" s="1"/>
      <c r="M830" s="1"/>
    </row>
    <row r="831" spans="2:13" ht="14.25" hidden="1" customHeight="1">
      <c r="B831" s="3"/>
      <c r="C831" s="1"/>
      <c r="D831" s="1"/>
      <c r="E831" s="1"/>
      <c r="F831" s="1"/>
      <c r="G831" s="1"/>
      <c r="H831" s="1"/>
      <c r="I831" s="3"/>
      <c r="J831" s="1"/>
      <c r="K831" s="1"/>
      <c r="L831" s="1"/>
      <c r="M831" s="1"/>
    </row>
    <row r="832" spans="2:13" ht="14.25" hidden="1" customHeight="1">
      <c r="B832" s="3"/>
      <c r="C832" s="1"/>
      <c r="D832" s="1"/>
      <c r="E832" s="1"/>
      <c r="F832" s="1"/>
      <c r="G832" s="1"/>
      <c r="H832" s="1"/>
      <c r="I832" s="3"/>
      <c r="J832" s="1"/>
      <c r="K832" s="1"/>
      <c r="L832" s="1"/>
      <c r="M832" s="1"/>
    </row>
    <row r="833" spans="2:13" ht="14.25" hidden="1" customHeight="1">
      <c r="B833" s="3"/>
      <c r="C833" s="1"/>
      <c r="D833" s="1"/>
      <c r="E833" s="1"/>
      <c r="F833" s="1"/>
      <c r="G833" s="1"/>
      <c r="H833" s="1"/>
      <c r="I833" s="3"/>
      <c r="J833" s="1"/>
      <c r="K833" s="1"/>
      <c r="L833" s="1"/>
      <c r="M833" s="1"/>
    </row>
    <row r="834" spans="2:13" ht="14.25" hidden="1" customHeight="1">
      <c r="B834" s="3"/>
      <c r="C834" s="1"/>
      <c r="D834" s="1"/>
      <c r="E834" s="1"/>
      <c r="F834" s="1"/>
      <c r="G834" s="1"/>
      <c r="H834" s="1"/>
      <c r="I834" s="3"/>
      <c r="J834" s="1"/>
      <c r="K834" s="1"/>
      <c r="L834" s="1"/>
      <c r="M834" s="1"/>
    </row>
    <row r="835" spans="2:13" ht="14.25" hidden="1" customHeight="1">
      <c r="B835" s="3"/>
      <c r="C835" s="1"/>
      <c r="D835" s="1"/>
      <c r="E835" s="1"/>
      <c r="F835" s="1"/>
      <c r="G835" s="1"/>
      <c r="H835" s="1"/>
      <c r="I835" s="3"/>
      <c r="J835" s="1"/>
      <c r="K835" s="1"/>
      <c r="L835" s="1"/>
      <c r="M835" s="1"/>
    </row>
    <row r="836" spans="2:13" ht="14.25" hidden="1" customHeight="1">
      <c r="B836" s="3"/>
      <c r="C836" s="1"/>
      <c r="D836" s="1"/>
      <c r="E836" s="1"/>
      <c r="F836" s="1"/>
      <c r="G836" s="1"/>
      <c r="H836" s="1"/>
      <c r="I836" s="3"/>
      <c r="J836" s="1"/>
      <c r="K836" s="1"/>
      <c r="L836" s="1"/>
      <c r="M836" s="1"/>
    </row>
    <row r="837" spans="2:13" ht="14.25" hidden="1" customHeight="1">
      <c r="B837" s="3"/>
      <c r="C837" s="1"/>
      <c r="D837" s="1"/>
      <c r="E837" s="1"/>
      <c r="F837" s="1"/>
      <c r="G837" s="1"/>
      <c r="H837" s="1"/>
      <c r="I837" s="3"/>
      <c r="J837" s="1"/>
      <c r="K837" s="1"/>
      <c r="L837" s="1"/>
      <c r="M837" s="1"/>
    </row>
    <row r="838" spans="2:13" ht="14.25" hidden="1" customHeight="1">
      <c r="B838" s="3"/>
      <c r="C838" s="1"/>
      <c r="D838" s="1"/>
      <c r="E838" s="1"/>
      <c r="F838" s="1"/>
      <c r="G838" s="1"/>
      <c r="H838" s="1"/>
      <c r="I838" s="3"/>
      <c r="J838" s="1"/>
      <c r="K838" s="1"/>
      <c r="L838" s="1"/>
      <c r="M838" s="1"/>
    </row>
    <row r="839" spans="2:13" ht="14.25" hidden="1" customHeight="1">
      <c r="B839" s="3"/>
      <c r="C839" s="1"/>
      <c r="D839" s="1"/>
      <c r="E839" s="1"/>
      <c r="F839" s="1"/>
      <c r="G839" s="1"/>
      <c r="H839" s="1"/>
      <c r="I839" s="3"/>
      <c r="J839" s="1"/>
      <c r="K839" s="1"/>
      <c r="L839" s="1"/>
      <c r="M839" s="1"/>
    </row>
    <row r="840" spans="2:13" ht="14.25" hidden="1" customHeight="1">
      <c r="B840" s="3"/>
      <c r="C840" s="1"/>
      <c r="D840" s="1"/>
      <c r="E840" s="1"/>
      <c r="F840" s="1"/>
      <c r="G840" s="1"/>
      <c r="H840" s="1"/>
      <c r="I840" s="3"/>
      <c r="J840" s="1"/>
      <c r="K840" s="1"/>
      <c r="L840" s="1"/>
      <c r="M840" s="1"/>
    </row>
    <row r="841" spans="2:13" ht="14.25" hidden="1" customHeight="1">
      <c r="B841" s="3"/>
      <c r="C841" s="1"/>
      <c r="D841" s="1"/>
      <c r="E841" s="1"/>
      <c r="F841" s="1"/>
      <c r="G841" s="1"/>
      <c r="H841" s="1"/>
      <c r="I841" s="3"/>
      <c r="J841" s="1"/>
      <c r="K841" s="1"/>
      <c r="L841" s="1"/>
      <c r="M841" s="1"/>
    </row>
    <row r="842" spans="2:13" ht="14.25" hidden="1" customHeight="1">
      <c r="B842" s="3"/>
      <c r="C842" s="1"/>
      <c r="D842" s="1"/>
      <c r="E842" s="1"/>
      <c r="F842" s="1"/>
      <c r="G842" s="1"/>
      <c r="H842" s="1"/>
      <c r="I842" s="3"/>
      <c r="J842" s="1"/>
      <c r="K842" s="1"/>
      <c r="L842" s="1"/>
      <c r="M842" s="1"/>
    </row>
    <row r="843" spans="2:13" ht="14.25" hidden="1" customHeight="1">
      <c r="B843" s="3"/>
      <c r="C843" s="1"/>
      <c r="D843" s="1"/>
      <c r="E843" s="1"/>
      <c r="F843" s="1"/>
      <c r="G843" s="1"/>
      <c r="H843" s="1"/>
      <c r="I843" s="3"/>
      <c r="J843" s="1"/>
      <c r="K843" s="1"/>
      <c r="L843" s="1"/>
      <c r="M843" s="1"/>
    </row>
    <row r="844" spans="2:13" ht="14.25" hidden="1" customHeight="1">
      <c r="B844" s="3"/>
      <c r="C844" s="1"/>
      <c r="D844" s="1"/>
      <c r="E844" s="1"/>
      <c r="F844" s="1"/>
      <c r="G844" s="1"/>
      <c r="H844" s="1"/>
      <c r="I844" s="3"/>
      <c r="J844" s="1"/>
      <c r="K844" s="1"/>
      <c r="L844" s="1"/>
      <c r="M844" s="1"/>
    </row>
    <row r="845" spans="2:13" ht="14.25" hidden="1" customHeight="1">
      <c r="B845" s="3"/>
      <c r="C845" s="1"/>
      <c r="D845" s="1"/>
      <c r="E845" s="1"/>
      <c r="F845" s="1"/>
      <c r="G845" s="1"/>
      <c r="H845" s="1"/>
      <c r="I845" s="3"/>
      <c r="J845" s="1"/>
      <c r="K845" s="1"/>
      <c r="L845" s="1"/>
      <c r="M845" s="1"/>
    </row>
    <row r="846" spans="2:13" ht="14.25" hidden="1" customHeight="1">
      <c r="B846" s="3"/>
      <c r="C846" s="1"/>
      <c r="D846" s="1"/>
      <c r="E846" s="1"/>
      <c r="F846" s="1"/>
      <c r="G846" s="1"/>
      <c r="H846" s="1"/>
      <c r="I846" s="3"/>
      <c r="J846" s="1"/>
      <c r="K846" s="1"/>
      <c r="L846" s="1"/>
      <c r="M846" s="1"/>
    </row>
    <row r="847" spans="2:13" ht="14.25" hidden="1" customHeight="1">
      <c r="B847" s="3"/>
      <c r="C847" s="1"/>
      <c r="D847" s="1"/>
      <c r="E847" s="1"/>
      <c r="F847" s="1"/>
      <c r="G847" s="1"/>
      <c r="H847" s="1"/>
      <c r="I847" s="3"/>
      <c r="J847" s="1"/>
      <c r="K847" s="1"/>
      <c r="L847" s="1"/>
      <c r="M847" s="1"/>
    </row>
    <row r="848" spans="2:13" ht="14.25" hidden="1" customHeight="1">
      <c r="B848" s="3"/>
      <c r="C848" s="1"/>
      <c r="D848" s="1"/>
      <c r="E848" s="1"/>
      <c r="F848" s="1"/>
      <c r="G848" s="1"/>
      <c r="H848" s="1"/>
      <c r="I848" s="3"/>
      <c r="J848" s="1"/>
      <c r="K848" s="1"/>
      <c r="L848" s="1"/>
      <c r="M848" s="1"/>
    </row>
    <row r="849" spans="2:13" ht="14.25" hidden="1" customHeight="1">
      <c r="B849" s="3"/>
      <c r="C849" s="1"/>
      <c r="D849" s="1"/>
      <c r="E849" s="1"/>
      <c r="F849" s="1"/>
      <c r="G849" s="1"/>
      <c r="H849" s="1"/>
      <c r="I849" s="3"/>
      <c r="J849" s="1"/>
      <c r="K849" s="1"/>
      <c r="L849" s="1"/>
      <c r="M849" s="1"/>
    </row>
    <row r="850" spans="2:13" ht="14.25" hidden="1" customHeight="1">
      <c r="B850" s="3"/>
      <c r="C850" s="1"/>
      <c r="D850" s="1"/>
      <c r="E850" s="1"/>
      <c r="F850" s="1"/>
      <c r="G850" s="1"/>
      <c r="H850" s="1"/>
      <c r="I850" s="3"/>
      <c r="J850" s="1"/>
      <c r="K850" s="1"/>
      <c r="L850" s="1"/>
      <c r="M850" s="1"/>
    </row>
    <row r="851" spans="2:13" ht="14.25" hidden="1" customHeight="1">
      <c r="B851" s="3"/>
      <c r="C851" s="1"/>
      <c r="D851" s="1"/>
      <c r="E851" s="1"/>
      <c r="F851" s="1"/>
      <c r="G851" s="1"/>
      <c r="H851" s="1"/>
      <c r="I851" s="3"/>
      <c r="J851" s="1"/>
      <c r="K851" s="1"/>
      <c r="L851" s="1"/>
      <c r="M851" s="1"/>
    </row>
    <row r="852" spans="2:13" ht="14.25" hidden="1" customHeight="1">
      <c r="B852" s="3"/>
      <c r="C852" s="1"/>
      <c r="D852" s="1"/>
      <c r="E852" s="1"/>
      <c r="F852" s="1"/>
      <c r="G852" s="1"/>
      <c r="H852" s="1"/>
      <c r="I852" s="3"/>
      <c r="J852" s="1"/>
      <c r="K852" s="1"/>
      <c r="L852" s="1"/>
      <c r="M852" s="1"/>
    </row>
    <row r="853" spans="2:13" ht="14.25" hidden="1" customHeight="1">
      <c r="B853" s="3"/>
      <c r="C853" s="1"/>
      <c r="D853" s="1"/>
      <c r="E853" s="1"/>
      <c r="F853" s="1"/>
      <c r="G853" s="1"/>
      <c r="H853" s="1"/>
      <c r="I853" s="3"/>
      <c r="J853" s="1"/>
      <c r="K853" s="1"/>
      <c r="L853" s="1"/>
      <c r="M853" s="1"/>
    </row>
    <row r="854" spans="2:13" ht="14.25" hidden="1" customHeight="1">
      <c r="B854" s="3"/>
      <c r="C854" s="1"/>
      <c r="D854" s="1"/>
      <c r="E854" s="1"/>
      <c r="F854" s="1"/>
      <c r="G854" s="1"/>
      <c r="H854" s="1"/>
      <c r="I854" s="3"/>
      <c r="J854" s="1"/>
      <c r="K854" s="1"/>
      <c r="L854" s="1"/>
      <c r="M854" s="1"/>
    </row>
    <row r="855" spans="2:13" ht="14.25" hidden="1" customHeight="1">
      <c r="B855" s="3"/>
      <c r="C855" s="1"/>
      <c r="D855" s="1"/>
      <c r="E855" s="1"/>
      <c r="F855" s="1"/>
      <c r="G855" s="1"/>
      <c r="H855" s="1"/>
      <c r="I855" s="3"/>
      <c r="J855" s="1"/>
      <c r="K855" s="1"/>
      <c r="L855" s="1"/>
      <c r="M855" s="1"/>
    </row>
    <row r="856" spans="2:13" ht="14.25" hidden="1" customHeight="1">
      <c r="B856" s="3"/>
      <c r="C856" s="1"/>
      <c r="D856" s="1"/>
      <c r="E856" s="1"/>
      <c r="F856" s="1"/>
      <c r="G856" s="1"/>
      <c r="H856" s="1"/>
      <c r="I856" s="3"/>
      <c r="J856" s="1"/>
      <c r="K856" s="1"/>
      <c r="L856" s="1"/>
      <c r="M856" s="1"/>
    </row>
    <row r="857" spans="2:13" ht="14.25" hidden="1" customHeight="1">
      <c r="B857" s="3"/>
      <c r="C857" s="1"/>
      <c r="D857" s="1"/>
      <c r="E857" s="1"/>
      <c r="F857" s="1"/>
      <c r="G857" s="1"/>
      <c r="H857" s="1"/>
      <c r="I857" s="3"/>
      <c r="J857" s="1"/>
      <c r="K857" s="1"/>
      <c r="L857" s="1"/>
      <c r="M857" s="1"/>
    </row>
    <row r="858" spans="2:13" ht="14.25" hidden="1" customHeight="1">
      <c r="B858" s="3"/>
      <c r="C858" s="1"/>
      <c r="D858" s="1"/>
      <c r="E858" s="1"/>
      <c r="F858" s="1"/>
      <c r="G858" s="1"/>
      <c r="H858" s="1"/>
      <c r="I858" s="3"/>
      <c r="J858" s="1"/>
      <c r="K858" s="1"/>
      <c r="L858" s="1"/>
      <c r="M858" s="1"/>
    </row>
    <row r="859" spans="2:13" ht="14.25" hidden="1" customHeight="1">
      <c r="B859" s="3"/>
      <c r="C859" s="1"/>
      <c r="D859" s="1"/>
      <c r="E859" s="1"/>
      <c r="F859" s="1"/>
      <c r="G859" s="1"/>
      <c r="H859" s="1"/>
      <c r="I859" s="3"/>
      <c r="J859" s="1"/>
      <c r="K859" s="1"/>
      <c r="L859" s="1"/>
      <c r="M859" s="1"/>
    </row>
    <row r="860" spans="2:13" ht="14.25" hidden="1" customHeight="1">
      <c r="B860" s="3"/>
      <c r="C860" s="1"/>
      <c r="D860" s="1"/>
      <c r="E860" s="1"/>
      <c r="F860" s="1"/>
      <c r="G860" s="1"/>
      <c r="H860" s="1"/>
      <c r="I860" s="3"/>
      <c r="J860" s="1"/>
      <c r="K860" s="1"/>
      <c r="L860" s="1"/>
      <c r="M860" s="1"/>
    </row>
    <row r="861" spans="2:13" ht="14.25" hidden="1" customHeight="1">
      <c r="B861" s="3"/>
      <c r="C861" s="1"/>
      <c r="D861" s="1"/>
      <c r="E861" s="1"/>
      <c r="F861" s="1"/>
      <c r="G861" s="1"/>
      <c r="H861" s="1"/>
      <c r="I861" s="3"/>
      <c r="J861" s="1"/>
      <c r="K861" s="1"/>
      <c r="L861" s="1"/>
      <c r="M861" s="1"/>
    </row>
    <row r="862" spans="2:13" ht="14.25" hidden="1" customHeight="1">
      <c r="B862" s="3"/>
      <c r="C862" s="1"/>
      <c r="D862" s="1"/>
      <c r="E862" s="1"/>
      <c r="F862" s="1"/>
      <c r="G862" s="1"/>
      <c r="H862" s="1"/>
      <c r="I862" s="3"/>
      <c r="J862" s="1"/>
      <c r="K862" s="1"/>
      <c r="L862" s="1"/>
      <c r="M862" s="1"/>
    </row>
    <row r="863" spans="2:13" ht="14.25" hidden="1" customHeight="1">
      <c r="B863" s="3"/>
      <c r="C863" s="1"/>
      <c r="D863" s="1"/>
      <c r="E863" s="1"/>
      <c r="F863" s="1"/>
      <c r="G863" s="1"/>
      <c r="H863" s="1"/>
      <c r="I863" s="3"/>
      <c r="J863" s="1"/>
      <c r="K863" s="1"/>
      <c r="L863" s="1"/>
      <c r="M863" s="1"/>
    </row>
    <row r="864" spans="2:13" ht="14.25" hidden="1" customHeight="1">
      <c r="B864" s="3"/>
      <c r="C864" s="1"/>
      <c r="D864" s="1"/>
      <c r="E864" s="1"/>
      <c r="F864" s="1"/>
      <c r="G864" s="1"/>
      <c r="H864" s="1"/>
      <c r="I864" s="3"/>
      <c r="J864" s="1"/>
      <c r="K864" s="1"/>
      <c r="L864" s="1"/>
      <c r="M864" s="1"/>
    </row>
    <row r="865" spans="2:13" ht="14.25" hidden="1" customHeight="1">
      <c r="B865" s="3"/>
      <c r="C865" s="1"/>
      <c r="D865" s="1"/>
      <c r="E865" s="1"/>
      <c r="F865" s="1"/>
      <c r="G865" s="1"/>
      <c r="H865" s="1"/>
      <c r="I865" s="3"/>
      <c r="J865" s="1"/>
      <c r="K865" s="1"/>
      <c r="L865" s="1"/>
      <c r="M865" s="1"/>
    </row>
    <row r="866" spans="2:13" ht="14.25" hidden="1" customHeight="1">
      <c r="B866" s="3"/>
      <c r="C866" s="1"/>
      <c r="D866" s="1"/>
      <c r="E866" s="1"/>
      <c r="F866" s="1"/>
      <c r="G866" s="1"/>
      <c r="H866" s="1"/>
      <c r="I866" s="3"/>
      <c r="J866" s="1"/>
      <c r="K866" s="1"/>
      <c r="L866" s="1"/>
      <c r="M866" s="1"/>
    </row>
    <row r="867" spans="2:13" ht="14.25" hidden="1" customHeight="1">
      <c r="B867" s="3"/>
      <c r="C867" s="1"/>
      <c r="D867" s="1"/>
      <c r="E867" s="1"/>
      <c r="F867" s="1"/>
      <c r="G867" s="1"/>
      <c r="H867" s="1"/>
      <c r="I867" s="3"/>
      <c r="J867" s="1"/>
      <c r="K867" s="1"/>
      <c r="L867" s="1"/>
      <c r="M867" s="1"/>
    </row>
    <row r="868" spans="2:13" ht="14.25" hidden="1" customHeight="1">
      <c r="B868" s="3"/>
      <c r="C868" s="1"/>
      <c r="D868" s="1"/>
      <c r="E868" s="1"/>
      <c r="F868" s="1"/>
      <c r="G868" s="1"/>
      <c r="H868" s="1"/>
      <c r="I868" s="3"/>
      <c r="J868" s="1"/>
      <c r="K868" s="1"/>
      <c r="L868" s="1"/>
      <c r="M868" s="1"/>
    </row>
    <row r="869" spans="2:13" ht="14.25" hidden="1" customHeight="1">
      <c r="B869" s="3"/>
      <c r="C869" s="1"/>
      <c r="D869" s="1"/>
      <c r="E869" s="1"/>
      <c r="F869" s="1"/>
      <c r="G869" s="1"/>
      <c r="H869" s="1"/>
      <c r="I869" s="3"/>
      <c r="J869" s="1"/>
      <c r="K869" s="1"/>
      <c r="L869" s="1"/>
      <c r="M869" s="1"/>
    </row>
    <row r="870" spans="2:13" ht="14.25" hidden="1" customHeight="1">
      <c r="B870" s="3"/>
      <c r="C870" s="1"/>
      <c r="D870" s="1"/>
      <c r="E870" s="1"/>
      <c r="F870" s="1"/>
      <c r="G870" s="1"/>
      <c r="H870" s="1"/>
      <c r="I870" s="3"/>
      <c r="J870" s="1"/>
      <c r="K870" s="1"/>
      <c r="L870" s="1"/>
      <c r="M870" s="1"/>
    </row>
    <row r="871" spans="2:13" ht="14.25" hidden="1" customHeight="1">
      <c r="B871" s="3"/>
      <c r="C871" s="1"/>
      <c r="D871" s="1"/>
      <c r="E871" s="1"/>
      <c r="F871" s="1"/>
      <c r="G871" s="1"/>
      <c r="H871" s="1"/>
      <c r="I871" s="3"/>
      <c r="J871" s="1"/>
      <c r="K871" s="1"/>
      <c r="L871" s="1"/>
      <c r="M871" s="1"/>
    </row>
    <row r="872" spans="2:13" ht="14.25" hidden="1" customHeight="1">
      <c r="B872" s="3"/>
      <c r="C872" s="1"/>
      <c r="D872" s="1"/>
      <c r="E872" s="1"/>
      <c r="F872" s="1"/>
      <c r="G872" s="1"/>
      <c r="H872" s="1"/>
      <c r="I872" s="3"/>
      <c r="J872" s="1"/>
      <c r="K872" s="1"/>
      <c r="L872" s="1"/>
      <c r="M872" s="1"/>
    </row>
    <row r="873" spans="2:13" ht="14.25" hidden="1" customHeight="1">
      <c r="B873" s="3"/>
      <c r="C873" s="1"/>
      <c r="D873" s="1"/>
      <c r="E873" s="1"/>
      <c r="F873" s="1"/>
      <c r="G873" s="1"/>
      <c r="H873" s="1"/>
      <c r="I873" s="3"/>
      <c r="J873" s="1"/>
      <c r="K873" s="1"/>
      <c r="L873" s="1"/>
      <c r="M873" s="1"/>
    </row>
    <row r="874" spans="2:13" ht="14.25" hidden="1" customHeight="1">
      <c r="B874" s="3"/>
      <c r="C874" s="1"/>
      <c r="D874" s="1"/>
      <c r="E874" s="1"/>
      <c r="F874" s="1"/>
      <c r="G874" s="1"/>
      <c r="H874" s="1"/>
      <c r="I874" s="3"/>
      <c r="J874" s="1"/>
      <c r="K874" s="1"/>
      <c r="L874" s="1"/>
      <c r="M874" s="1"/>
    </row>
    <row r="875" spans="2:13" ht="14.25" hidden="1" customHeight="1">
      <c r="B875" s="3"/>
      <c r="C875" s="1"/>
      <c r="D875" s="1"/>
      <c r="E875" s="1"/>
      <c r="F875" s="1"/>
      <c r="G875" s="1"/>
      <c r="H875" s="1"/>
      <c r="I875" s="3"/>
      <c r="J875" s="1"/>
      <c r="K875" s="1"/>
      <c r="L875" s="1"/>
      <c r="M875" s="1"/>
    </row>
    <row r="876" spans="2:13" ht="14.25" hidden="1" customHeight="1">
      <c r="B876" s="3"/>
      <c r="C876" s="1"/>
      <c r="D876" s="1"/>
      <c r="E876" s="1"/>
      <c r="F876" s="1"/>
      <c r="G876" s="1"/>
      <c r="H876" s="1"/>
      <c r="I876" s="3"/>
      <c r="J876" s="1"/>
      <c r="K876" s="1"/>
      <c r="L876" s="1"/>
      <c r="M876" s="1"/>
    </row>
    <row r="877" spans="2:13" ht="14.25" hidden="1" customHeight="1">
      <c r="B877" s="3"/>
      <c r="C877" s="1"/>
      <c r="D877" s="1"/>
      <c r="E877" s="1"/>
      <c r="F877" s="1"/>
      <c r="G877" s="1"/>
      <c r="H877" s="1"/>
      <c r="I877" s="3"/>
      <c r="J877" s="1"/>
      <c r="K877" s="1"/>
      <c r="L877" s="1"/>
      <c r="M877" s="1"/>
    </row>
    <row r="878" spans="2:13" ht="14.25" hidden="1" customHeight="1">
      <c r="B878" s="3"/>
      <c r="C878" s="1"/>
      <c r="D878" s="1"/>
      <c r="E878" s="1"/>
      <c r="F878" s="1"/>
      <c r="G878" s="1"/>
      <c r="H878" s="1"/>
      <c r="I878" s="3"/>
      <c r="J878" s="1"/>
      <c r="K878" s="1"/>
      <c r="L878" s="1"/>
      <c r="M878" s="1"/>
    </row>
    <row r="879" spans="2:13" ht="14.25" hidden="1" customHeight="1">
      <c r="B879" s="3"/>
      <c r="C879" s="1"/>
      <c r="D879" s="1"/>
      <c r="E879" s="1"/>
      <c r="F879" s="1"/>
      <c r="G879" s="1"/>
      <c r="H879" s="1"/>
      <c r="I879" s="3"/>
      <c r="J879" s="1"/>
      <c r="K879" s="1"/>
      <c r="L879" s="1"/>
      <c r="M879" s="1"/>
    </row>
    <row r="880" spans="2:13" ht="14.25" hidden="1" customHeight="1">
      <c r="B880" s="3"/>
      <c r="C880" s="1"/>
      <c r="D880" s="1"/>
      <c r="E880" s="1"/>
      <c r="F880" s="1"/>
      <c r="G880" s="1"/>
      <c r="H880" s="1"/>
      <c r="I880" s="3"/>
      <c r="J880" s="1"/>
      <c r="K880" s="1"/>
      <c r="L880" s="1"/>
      <c r="M880" s="1"/>
    </row>
    <row r="881" spans="2:13" ht="14.25" hidden="1" customHeight="1">
      <c r="B881" s="3"/>
      <c r="C881" s="1"/>
      <c r="D881" s="1"/>
      <c r="E881" s="1"/>
      <c r="F881" s="1"/>
      <c r="G881" s="1"/>
      <c r="H881" s="1"/>
      <c r="I881" s="3"/>
      <c r="J881" s="1"/>
      <c r="K881" s="1"/>
      <c r="L881" s="1"/>
      <c r="M881" s="1"/>
    </row>
    <row r="882" spans="2:13" ht="14.25" hidden="1" customHeight="1">
      <c r="B882" s="3"/>
      <c r="C882" s="1"/>
      <c r="D882" s="1"/>
      <c r="E882" s="1"/>
      <c r="F882" s="1"/>
      <c r="G882" s="1"/>
      <c r="H882" s="1"/>
      <c r="I882" s="3"/>
      <c r="J882" s="1"/>
      <c r="K882" s="1"/>
      <c r="L882" s="1"/>
      <c r="M882" s="1"/>
    </row>
    <row r="883" spans="2:13" ht="14.25" hidden="1" customHeight="1">
      <c r="B883" s="3"/>
      <c r="C883" s="1"/>
      <c r="D883" s="1"/>
      <c r="E883" s="1"/>
      <c r="F883" s="1"/>
      <c r="G883" s="1"/>
      <c r="H883" s="1"/>
      <c r="I883" s="3"/>
      <c r="J883" s="1"/>
      <c r="K883" s="1"/>
      <c r="L883" s="1"/>
      <c r="M883" s="1"/>
    </row>
    <row r="884" spans="2:13" ht="14.25" hidden="1" customHeight="1">
      <c r="B884" s="3"/>
      <c r="C884" s="1"/>
      <c r="D884" s="1"/>
      <c r="E884" s="1"/>
      <c r="F884" s="1"/>
      <c r="G884" s="1"/>
      <c r="H884" s="1"/>
      <c r="I884" s="3"/>
      <c r="J884" s="1"/>
      <c r="K884" s="1"/>
      <c r="L884" s="1"/>
      <c r="M884" s="1"/>
    </row>
    <row r="885" spans="2:13" ht="14.25" hidden="1" customHeight="1">
      <c r="B885" s="3"/>
      <c r="C885" s="1"/>
      <c r="D885" s="1"/>
      <c r="E885" s="1"/>
      <c r="F885" s="1"/>
      <c r="G885" s="1"/>
      <c r="H885" s="1"/>
      <c r="I885" s="3"/>
      <c r="J885" s="1"/>
      <c r="K885" s="1"/>
      <c r="L885" s="1"/>
      <c r="M885" s="1"/>
    </row>
    <row r="886" spans="2:13" ht="14.25" hidden="1" customHeight="1">
      <c r="B886" s="3"/>
      <c r="C886" s="1"/>
      <c r="D886" s="1"/>
      <c r="E886" s="1"/>
      <c r="F886" s="1"/>
      <c r="G886" s="1"/>
      <c r="H886" s="1"/>
      <c r="I886" s="3"/>
      <c r="J886" s="1"/>
      <c r="K886" s="1"/>
      <c r="L886" s="1"/>
      <c r="M886" s="1"/>
    </row>
    <row r="887" spans="2:13" ht="14.25" hidden="1" customHeight="1">
      <c r="B887" s="3"/>
      <c r="C887" s="1"/>
      <c r="D887" s="1"/>
      <c r="E887" s="1"/>
      <c r="F887" s="1"/>
      <c r="G887" s="1"/>
      <c r="H887" s="1"/>
      <c r="I887" s="3"/>
      <c r="J887" s="1"/>
      <c r="K887" s="1"/>
      <c r="L887" s="1"/>
      <c r="M887" s="1"/>
    </row>
    <row r="888" spans="2:13" ht="14.25" hidden="1" customHeight="1">
      <c r="B888" s="3"/>
      <c r="C888" s="1"/>
      <c r="D888" s="1"/>
      <c r="E888" s="1"/>
      <c r="F888" s="1"/>
      <c r="G888" s="1"/>
      <c r="H888" s="1"/>
      <c r="I888" s="3"/>
      <c r="J888" s="1"/>
      <c r="K888" s="1"/>
      <c r="L888" s="1"/>
      <c r="M888" s="1"/>
    </row>
    <row r="889" spans="2:13" ht="14.25" hidden="1" customHeight="1">
      <c r="B889" s="3"/>
      <c r="C889" s="1"/>
      <c r="D889" s="1"/>
      <c r="E889" s="1"/>
      <c r="F889" s="1"/>
      <c r="G889" s="1"/>
      <c r="H889" s="1"/>
      <c r="I889" s="3"/>
      <c r="J889" s="1"/>
      <c r="K889" s="1"/>
      <c r="L889" s="1"/>
      <c r="M889" s="1"/>
    </row>
    <row r="890" spans="2:13" ht="14.25" hidden="1" customHeight="1">
      <c r="B890" s="3"/>
      <c r="C890" s="1"/>
      <c r="D890" s="1"/>
      <c r="E890" s="1"/>
      <c r="F890" s="1"/>
      <c r="G890" s="1"/>
      <c r="H890" s="1"/>
      <c r="I890" s="3"/>
      <c r="J890" s="1"/>
      <c r="K890" s="1"/>
      <c r="L890" s="1"/>
      <c r="M890" s="1"/>
    </row>
    <row r="891" spans="2:13" ht="14.25" hidden="1" customHeight="1">
      <c r="B891" s="3"/>
      <c r="C891" s="1"/>
      <c r="D891" s="1"/>
      <c r="E891" s="1"/>
      <c r="F891" s="1"/>
      <c r="G891" s="1"/>
      <c r="H891" s="1"/>
      <c r="I891" s="3"/>
      <c r="J891" s="1"/>
      <c r="K891" s="1"/>
      <c r="L891" s="1"/>
      <c r="M891" s="1"/>
    </row>
    <row r="892" spans="2:13" ht="14.25" hidden="1" customHeight="1">
      <c r="B892" s="3"/>
      <c r="C892" s="1"/>
      <c r="D892" s="1"/>
      <c r="E892" s="1"/>
      <c r="F892" s="1"/>
      <c r="G892" s="1"/>
      <c r="H892" s="1"/>
      <c r="I892" s="3"/>
      <c r="J892" s="1"/>
      <c r="K892" s="1"/>
      <c r="L892" s="1"/>
      <c r="M892" s="1"/>
    </row>
    <row r="893" spans="2:13" ht="14.25" hidden="1" customHeight="1">
      <c r="B893" s="3"/>
      <c r="C893" s="1"/>
      <c r="D893" s="1"/>
      <c r="E893" s="1"/>
      <c r="F893" s="1"/>
      <c r="G893" s="1"/>
      <c r="H893" s="1"/>
      <c r="I893" s="3"/>
      <c r="J893" s="1"/>
      <c r="K893" s="1"/>
      <c r="L893" s="1"/>
      <c r="M893" s="1"/>
    </row>
    <row r="894" spans="2:13" ht="14.25" hidden="1" customHeight="1">
      <c r="B894" s="3"/>
      <c r="C894" s="1"/>
      <c r="D894" s="1"/>
      <c r="E894" s="1"/>
      <c r="F894" s="1"/>
      <c r="G894" s="1"/>
      <c r="H894" s="1"/>
      <c r="I894" s="3"/>
      <c r="J894" s="1"/>
      <c r="K894" s="1"/>
      <c r="L894" s="1"/>
      <c r="M894" s="1"/>
    </row>
    <row r="895" spans="2:13" ht="14.25" hidden="1" customHeight="1">
      <c r="B895" s="3"/>
      <c r="C895" s="1"/>
      <c r="D895" s="1"/>
      <c r="E895" s="1"/>
      <c r="F895" s="1"/>
      <c r="G895" s="1"/>
      <c r="H895" s="1"/>
      <c r="I895" s="3"/>
      <c r="J895" s="1"/>
      <c r="K895" s="1"/>
      <c r="L895" s="1"/>
      <c r="M895" s="1"/>
    </row>
    <row r="896" spans="2:13" ht="14.25" hidden="1" customHeight="1">
      <c r="B896" s="3"/>
      <c r="C896" s="1"/>
      <c r="D896" s="1"/>
      <c r="E896" s="1"/>
      <c r="F896" s="1"/>
      <c r="G896" s="1"/>
      <c r="H896" s="1"/>
      <c r="I896" s="3"/>
      <c r="J896" s="1"/>
      <c r="K896" s="1"/>
      <c r="L896" s="1"/>
      <c r="M896" s="1"/>
    </row>
    <row r="897" spans="2:13" ht="14.25" hidden="1" customHeight="1">
      <c r="B897" s="3"/>
      <c r="C897" s="1"/>
      <c r="D897" s="1"/>
      <c r="E897" s="1"/>
      <c r="F897" s="1"/>
      <c r="G897" s="1"/>
      <c r="H897" s="1"/>
      <c r="I897" s="3"/>
      <c r="J897" s="1"/>
      <c r="K897" s="1"/>
      <c r="L897" s="1"/>
      <c r="M897" s="1"/>
    </row>
    <row r="898" spans="2:13" ht="14.25" hidden="1" customHeight="1">
      <c r="B898" s="3"/>
      <c r="C898" s="1"/>
      <c r="D898" s="1"/>
      <c r="E898" s="1"/>
      <c r="F898" s="1"/>
      <c r="G898" s="1"/>
      <c r="H898" s="1"/>
      <c r="I898" s="3"/>
      <c r="J898" s="1"/>
      <c r="K898" s="1"/>
      <c r="L898" s="1"/>
      <c r="M898" s="1"/>
    </row>
    <row r="899" spans="2:13" ht="14.25" hidden="1" customHeight="1">
      <c r="B899" s="3"/>
      <c r="C899" s="1"/>
      <c r="D899" s="1"/>
      <c r="E899" s="1"/>
      <c r="F899" s="1"/>
      <c r="G899" s="1"/>
      <c r="H899" s="1"/>
      <c r="I899" s="3"/>
      <c r="J899" s="1"/>
      <c r="K899" s="1"/>
      <c r="L899" s="1"/>
      <c r="M899" s="1"/>
    </row>
    <row r="900" spans="2:13" ht="14.25" hidden="1" customHeight="1">
      <c r="B900" s="3"/>
      <c r="C900" s="1"/>
      <c r="D900" s="1"/>
      <c r="E900" s="1"/>
      <c r="F900" s="1"/>
      <c r="G900" s="1"/>
      <c r="H900" s="1"/>
      <c r="I900" s="3"/>
      <c r="J900" s="1"/>
      <c r="K900" s="1"/>
      <c r="L900" s="1"/>
      <c r="M900" s="1"/>
    </row>
    <row r="901" spans="2:13" ht="14.25" hidden="1" customHeight="1">
      <c r="B901" s="3"/>
      <c r="C901" s="1"/>
      <c r="D901" s="1"/>
      <c r="E901" s="1"/>
      <c r="F901" s="1"/>
      <c r="G901" s="1"/>
      <c r="H901" s="1"/>
      <c r="I901" s="3"/>
      <c r="J901" s="1"/>
      <c r="K901" s="1"/>
      <c r="L901" s="1"/>
      <c r="M901" s="1"/>
    </row>
    <row r="902" spans="2:13" ht="14.25" hidden="1" customHeight="1">
      <c r="B902" s="3"/>
      <c r="C902" s="1"/>
      <c r="D902" s="1"/>
      <c r="E902" s="1"/>
      <c r="F902" s="1"/>
      <c r="G902" s="1"/>
      <c r="H902" s="1"/>
      <c r="I902" s="3"/>
      <c r="J902" s="1"/>
      <c r="K902" s="1"/>
      <c r="L902" s="1"/>
      <c r="M902" s="1"/>
    </row>
    <row r="903" spans="2:13" ht="14.25" hidden="1" customHeight="1">
      <c r="B903" s="3"/>
      <c r="C903" s="1"/>
      <c r="D903" s="1"/>
      <c r="E903" s="1"/>
      <c r="F903" s="1"/>
      <c r="G903" s="1"/>
      <c r="H903" s="1"/>
      <c r="I903" s="3"/>
      <c r="J903" s="1"/>
      <c r="K903" s="1"/>
      <c r="L903" s="1"/>
      <c r="M903" s="1"/>
    </row>
    <row r="904" spans="2:13" ht="14.25" hidden="1" customHeight="1">
      <c r="B904" s="3"/>
      <c r="C904" s="1"/>
      <c r="D904" s="1"/>
      <c r="E904" s="1"/>
      <c r="F904" s="1"/>
      <c r="G904" s="1"/>
      <c r="H904" s="1"/>
      <c r="I904" s="3"/>
      <c r="J904" s="1"/>
      <c r="K904" s="1"/>
      <c r="L904" s="1"/>
      <c r="M904" s="1"/>
    </row>
    <row r="905" spans="2:13" ht="14.25" hidden="1" customHeight="1">
      <c r="B905" s="3"/>
      <c r="C905" s="1"/>
      <c r="D905" s="1"/>
      <c r="E905" s="1"/>
      <c r="F905" s="1"/>
      <c r="G905" s="1"/>
      <c r="H905" s="1"/>
      <c r="I905" s="3"/>
      <c r="J905" s="1"/>
      <c r="K905" s="1"/>
      <c r="L905" s="1"/>
      <c r="M905" s="1"/>
    </row>
    <row r="906" spans="2:13" ht="14.25" hidden="1" customHeight="1">
      <c r="B906" s="3"/>
      <c r="C906" s="1"/>
      <c r="D906" s="1"/>
      <c r="E906" s="1"/>
      <c r="F906" s="1"/>
      <c r="G906" s="1"/>
      <c r="H906" s="1"/>
      <c r="I906" s="3"/>
      <c r="J906" s="1"/>
      <c r="K906" s="1"/>
      <c r="L906" s="1"/>
      <c r="M906" s="1"/>
    </row>
    <row r="907" spans="2:13" ht="14.25" hidden="1" customHeight="1">
      <c r="B907" s="3"/>
      <c r="C907" s="1"/>
      <c r="D907" s="1"/>
      <c r="E907" s="1"/>
      <c r="F907" s="1"/>
      <c r="G907" s="1"/>
      <c r="H907" s="1"/>
      <c r="I907" s="3"/>
      <c r="J907" s="1"/>
      <c r="K907" s="1"/>
      <c r="L907" s="1"/>
      <c r="M907" s="1"/>
    </row>
    <row r="908" spans="2:13" ht="14.25" hidden="1" customHeight="1">
      <c r="B908" s="3"/>
      <c r="C908" s="1"/>
      <c r="D908" s="1"/>
      <c r="E908" s="1"/>
      <c r="F908" s="1"/>
      <c r="G908" s="1"/>
      <c r="H908" s="1"/>
      <c r="I908" s="3"/>
      <c r="J908" s="1"/>
      <c r="K908" s="1"/>
      <c r="L908" s="1"/>
      <c r="M908" s="1"/>
    </row>
    <row r="909" spans="2:13" ht="14.25" hidden="1" customHeight="1">
      <c r="B909" s="3"/>
      <c r="C909" s="1"/>
      <c r="D909" s="1"/>
      <c r="E909" s="1"/>
      <c r="F909" s="1"/>
      <c r="G909" s="1"/>
      <c r="H909" s="1"/>
      <c r="I909" s="3"/>
      <c r="J909" s="1"/>
      <c r="K909" s="1"/>
      <c r="L909" s="1"/>
      <c r="M909" s="1"/>
    </row>
    <row r="910" spans="2:13" ht="14.25" hidden="1" customHeight="1">
      <c r="B910" s="3"/>
      <c r="C910" s="1"/>
      <c r="D910" s="1"/>
      <c r="E910" s="1"/>
      <c r="F910" s="1"/>
      <c r="G910" s="1"/>
      <c r="H910" s="1"/>
      <c r="I910" s="3"/>
      <c r="J910" s="1"/>
      <c r="K910" s="1"/>
      <c r="L910" s="1"/>
      <c r="M910" s="1"/>
    </row>
    <row r="911" spans="2:13" ht="14.25" hidden="1" customHeight="1">
      <c r="B911" s="3"/>
      <c r="C911" s="1"/>
      <c r="D911" s="1"/>
      <c r="E911" s="1"/>
      <c r="F911" s="1"/>
      <c r="G911" s="1"/>
      <c r="H911" s="1"/>
      <c r="I911" s="3"/>
      <c r="J911" s="1"/>
      <c r="K911" s="1"/>
      <c r="L911" s="1"/>
      <c r="M911" s="1"/>
    </row>
    <row r="912" spans="2:13" ht="14.25" hidden="1" customHeight="1">
      <c r="B912" s="3"/>
      <c r="C912" s="1"/>
      <c r="D912" s="1"/>
      <c r="E912" s="1"/>
      <c r="F912" s="1"/>
      <c r="G912" s="1"/>
      <c r="H912" s="1"/>
      <c r="I912" s="3"/>
      <c r="J912" s="1"/>
      <c r="K912" s="1"/>
      <c r="L912" s="1"/>
      <c r="M912" s="1"/>
    </row>
    <row r="913" spans="2:13" ht="14.25" hidden="1" customHeight="1">
      <c r="B913" s="3"/>
      <c r="C913" s="1"/>
      <c r="D913" s="1"/>
      <c r="E913" s="1"/>
      <c r="F913" s="1"/>
      <c r="G913" s="1"/>
      <c r="H913" s="1"/>
      <c r="I913" s="3"/>
      <c r="J913" s="1"/>
      <c r="K913" s="1"/>
      <c r="L913" s="1"/>
      <c r="M913" s="1"/>
    </row>
    <row r="914" spans="2:13" ht="14.25" hidden="1" customHeight="1">
      <c r="B914" s="3"/>
      <c r="C914" s="1"/>
      <c r="D914" s="1"/>
      <c r="E914" s="1"/>
      <c r="F914" s="1"/>
      <c r="G914" s="1"/>
      <c r="H914" s="1"/>
      <c r="I914" s="3"/>
      <c r="J914" s="1"/>
      <c r="K914" s="1"/>
      <c r="L914" s="1"/>
      <c r="M914" s="1"/>
    </row>
    <row r="915" spans="2:13" ht="14.25" hidden="1" customHeight="1">
      <c r="B915" s="3"/>
      <c r="C915" s="1"/>
      <c r="D915" s="1"/>
      <c r="E915" s="1"/>
      <c r="F915" s="1"/>
      <c r="G915" s="1"/>
      <c r="H915" s="1"/>
      <c r="I915" s="3"/>
      <c r="J915" s="1"/>
      <c r="K915" s="1"/>
      <c r="L915" s="1"/>
      <c r="M915" s="1"/>
    </row>
    <row r="916" spans="2:13" ht="14.25" hidden="1" customHeight="1">
      <c r="B916" s="3"/>
      <c r="C916" s="1"/>
      <c r="D916" s="1"/>
      <c r="E916" s="1"/>
      <c r="F916" s="1"/>
      <c r="G916" s="1"/>
      <c r="H916" s="1"/>
      <c r="I916" s="3"/>
      <c r="J916" s="1"/>
      <c r="K916" s="1"/>
      <c r="L916" s="1"/>
      <c r="M916" s="1"/>
    </row>
    <row r="917" spans="2:13" ht="14.25" hidden="1" customHeight="1">
      <c r="B917" s="3"/>
      <c r="C917" s="1"/>
      <c r="D917" s="1"/>
      <c r="E917" s="1"/>
      <c r="F917" s="1"/>
      <c r="G917" s="1"/>
      <c r="H917" s="1"/>
      <c r="I917" s="3"/>
      <c r="J917" s="1"/>
      <c r="K917" s="1"/>
      <c r="L917" s="1"/>
      <c r="M917" s="1"/>
    </row>
    <row r="918" spans="2:13" ht="14.25" hidden="1" customHeight="1">
      <c r="B918" s="3"/>
      <c r="C918" s="1"/>
      <c r="D918" s="1"/>
      <c r="E918" s="1"/>
      <c r="F918" s="1"/>
      <c r="G918" s="1"/>
      <c r="H918" s="1"/>
      <c r="I918" s="3"/>
      <c r="J918" s="1"/>
      <c r="K918" s="1"/>
      <c r="L918" s="1"/>
      <c r="M918" s="1"/>
    </row>
    <row r="919" spans="2:13" ht="14.25" hidden="1" customHeight="1">
      <c r="B919" s="3"/>
      <c r="C919" s="1"/>
      <c r="D919" s="1"/>
      <c r="E919" s="1"/>
      <c r="F919" s="1"/>
      <c r="G919" s="1"/>
      <c r="H919" s="1"/>
      <c r="I919" s="3"/>
      <c r="J919" s="1"/>
      <c r="K919" s="1"/>
      <c r="L919" s="1"/>
      <c r="M919" s="1"/>
    </row>
    <row r="920" spans="2:13" ht="14.25" hidden="1" customHeight="1">
      <c r="B920" s="3"/>
      <c r="C920" s="1"/>
      <c r="D920" s="1"/>
      <c r="E920" s="1"/>
      <c r="F920" s="1"/>
      <c r="G920" s="1"/>
      <c r="H920" s="1"/>
      <c r="I920" s="3"/>
      <c r="J920" s="1"/>
      <c r="K920" s="1"/>
      <c r="L920" s="1"/>
      <c r="M920" s="1"/>
    </row>
    <row r="921" spans="2:13" ht="14.25" hidden="1" customHeight="1">
      <c r="B921" s="3"/>
      <c r="C921" s="1"/>
      <c r="D921" s="1"/>
      <c r="E921" s="1"/>
      <c r="F921" s="1"/>
      <c r="G921" s="1"/>
      <c r="H921" s="1"/>
      <c r="I921" s="3"/>
      <c r="J921" s="1"/>
      <c r="K921" s="1"/>
      <c r="L921" s="1"/>
      <c r="M921" s="1"/>
    </row>
    <row r="922" spans="2:13" ht="14.25" hidden="1" customHeight="1">
      <c r="B922" s="3"/>
      <c r="C922" s="1"/>
      <c r="D922" s="1"/>
      <c r="E922" s="1"/>
      <c r="F922" s="1"/>
      <c r="G922" s="1"/>
      <c r="H922" s="1"/>
      <c r="I922" s="3"/>
      <c r="J922" s="1"/>
      <c r="K922" s="1"/>
      <c r="L922" s="1"/>
      <c r="M922" s="1"/>
    </row>
    <row r="923" spans="2:13" ht="14.25" hidden="1" customHeight="1">
      <c r="B923" s="3"/>
      <c r="C923" s="1"/>
      <c r="D923" s="1"/>
      <c r="E923" s="1"/>
      <c r="F923" s="1"/>
      <c r="G923" s="1"/>
      <c r="H923" s="1"/>
      <c r="I923" s="3"/>
      <c r="J923" s="1"/>
      <c r="K923" s="1"/>
      <c r="L923" s="1"/>
      <c r="M923" s="1"/>
    </row>
    <row r="924" spans="2:13" ht="14.25" hidden="1" customHeight="1">
      <c r="B924" s="3"/>
      <c r="C924" s="1"/>
      <c r="D924" s="1"/>
      <c r="E924" s="1"/>
      <c r="F924" s="1"/>
      <c r="G924" s="1"/>
      <c r="H924" s="1"/>
      <c r="I924" s="3"/>
      <c r="J924" s="1"/>
      <c r="K924" s="1"/>
      <c r="L924" s="1"/>
      <c r="M924" s="1"/>
    </row>
    <row r="925" spans="2:13" ht="14.25" hidden="1" customHeight="1">
      <c r="B925" s="3"/>
      <c r="C925" s="1"/>
      <c r="D925" s="1"/>
      <c r="E925" s="1"/>
      <c r="F925" s="1"/>
      <c r="G925" s="1"/>
      <c r="H925" s="1"/>
      <c r="I925" s="3"/>
      <c r="J925" s="1"/>
      <c r="K925" s="1"/>
      <c r="L925" s="1"/>
      <c r="M925" s="1"/>
    </row>
    <row r="926" spans="2:13" ht="14.25" hidden="1" customHeight="1">
      <c r="B926" s="3"/>
      <c r="C926" s="1"/>
      <c r="D926" s="1"/>
      <c r="E926" s="1"/>
      <c r="F926" s="1"/>
      <c r="G926" s="1"/>
      <c r="H926" s="1"/>
      <c r="I926" s="3"/>
      <c r="J926" s="1"/>
      <c r="K926" s="1"/>
      <c r="L926" s="1"/>
      <c r="M926" s="1"/>
    </row>
    <row r="927" spans="2:13" ht="14.25" hidden="1" customHeight="1">
      <c r="B927" s="3"/>
      <c r="C927" s="1"/>
      <c r="D927" s="1"/>
      <c r="E927" s="1"/>
      <c r="F927" s="1"/>
      <c r="G927" s="1"/>
      <c r="H927" s="1"/>
      <c r="I927" s="3"/>
      <c r="J927" s="1"/>
      <c r="K927" s="1"/>
      <c r="L927" s="1"/>
      <c r="M927" s="1"/>
    </row>
    <row r="928" spans="2:13" ht="14.25" hidden="1" customHeight="1">
      <c r="B928" s="3"/>
      <c r="C928" s="1"/>
      <c r="D928" s="1"/>
      <c r="E928" s="1"/>
      <c r="F928" s="1"/>
      <c r="G928" s="1"/>
      <c r="H928" s="1"/>
      <c r="I928" s="3"/>
      <c r="J928" s="1"/>
      <c r="K928" s="1"/>
      <c r="L928" s="1"/>
      <c r="M928" s="1"/>
    </row>
    <row r="929" spans="2:13" ht="14.25" hidden="1" customHeight="1">
      <c r="B929" s="3"/>
      <c r="C929" s="1"/>
      <c r="D929" s="1"/>
      <c r="E929" s="1"/>
      <c r="F929" s="1"/>
      <c r="G929" s="1"/>
      <c r="H929" s="1"/>
      <c r="I929" s="3"/>
      <c r="J929" s="1"/>
      <c r="K929" s="1"/>
      <c r="L929" s="1"/>
      <c r="M929" s="1"/>
    </row>
    <row r="930" spans="2:13" ht="14.25" hidden="1" customHeight="1">
      <c r="B930" s="3"/>
      <c r="C930" s="1"/>
      <c r="D930" s="1"/>
      <c r="E930" s="1"/>
      <c r="F930" s="1"/>
      <c r="G930" s="1"/>
      <c r="H930" s="1"/>
      <c r="I930" s="3"/>
      <c r="J930" s="1"/>
      <c r="K930" s="1"/>
      <c r="L930" s="1"/>
      <c r="M930" s="1"/>
    </row>
    <row r="931" spans="2:13" ht="14.25" hidden="1" customHeight="1">
      <c r="B931" s="3"/>
      <c r="C931" s="1"/>
      <c r="D931" s="1"/>
      <c r="E931" s="1"/>
      <c r="F931" s="1"/>
      <c r="G931" s="1"/>
      <c r="H931" s="1"/>
      <c r="I931" s="3"/>
      <c r="J931" s="1"/>
      <c r="K931" s="1"/>
      <c r="L931" s="1"/>
      <c r="M931" s="1"/>
    </row>
    <row r="932" spans="2:13" ht="14.25" hidden="1" customHeight="1">
      <c r="B932" s="3"/>
      <c r="C932" s="1"/>
      <c r="D932" s="1"/>
      <c r="E932" s="1"/>
      <c r="F932" s="1"/>
      <c r="G932" s="1"/>
      <c r="H932" s="1"/>
      <c r="I932" s="3"/>
      <c r="J932" s="1"/>
      <c r="K932" s="1"/>
      <c r="L932" s="1"/>
      <c r="M932" s="1"/>
    </row>
    <row r="933" spans="2:13" ht="14.25" hidden="1" customHeight="1">
      <c r="B933" s="3"/>
      <c r="C933" s="1"/>
      <c r="D933" s="1"/>
      <c r="E933" s="1"/>
      <c r="F933" s="1"/>
      <c r="G933" s="1"/>
      <c r="H933" s="1"/>
      <c r="I933" s="3"/>
      <c r="J933" s="1"/>
      <c r="K933" s="1"/>
      <c r="L933" s="1"/>
      <c r="M933" s="1"/>
    </row>
    <row r="934" spans="2:13" ht="14.25" hidden="1" customHeight="1">
      <c r="B934" s="3"/>
      <c r="C934" s="1"/>
      <c r="D934" s="1"/>
      <c r="E934" s="1"/>
      <c r="F934" s="1"/>
      <c r="G934" s="1"/>
      <c r="H934" s="1"/>
      <c r="I934" s="3"/>
      <c r="J934" s="1"/>
      <c r="K934" s="1"/>
      <c r="L934" s="1"/>
      <c r="M934" s="1"/>
    </row>
    <row r="935" spans="2:13" ht="14.25" hidden="1" customHeight="1">
      <c r="B935" s="3"/>
      <c r="C935" s="1"/>
      <c r="D935" s="1"/>
      <c r="E935" s="1"/>
      <c r="F935" s="1"/>
      <c r="G935" s="1"/>
      <c r="H935" s="1"/>
      <c r="I935" s="3"/>
      <c r="J935" s="1"/>
      <c r="K935" s="1"/>
      <c r="L935" s="1"/>
      <c r="M935" s="1"/>
    </row>
    <row r="936" spans="2:13" ht="14.25" hidden="1" customHeight="1">
      <c r="B936" s="3"/>
      <c r="C936" s="1"/>
      <c r="D936" s="1"/>
      <c r="E936" s="1"/>
      <c r="F936" s="1"/>
      <c r="G936" s="1"/>
      <c r="H936" s="1"/>
      <c r="I936" s="3"/>
      <c r="J936" s="1"/>
      <c r="K936" s="1"/>
      <c r="L936" s="1"/>
      <c r="M936" s="1"/>
    </row>
    <row r="937" spans="2:13" ht="14.25" hidden="1" customHeight="1">
      <c r="B937" s="3"/>
      <c r="C937" s="1"/>
      <c r="D937" s="1"/>
      <c r="E937" s="1"/>
      <c r="F937" s="1"/>
      <c r="G937" s="1"/>
      <c r="H937" s="1"/>
      <c r="I937" s="3"/>
      <c r="J937" s="1"/>
      <c r="K937" s="1"/>
      <c r="L937" s="1"/>
      <c r="M937" s="1"/>
    </row>
    <row r="938" spans="2:13" ht="14.25" hidden="1" customHeight="1">
      <c r="B938" s="3"/>
      <c r="C938" s="1"/>
      <c r="D938" s="1"/>
      <c r="E938" s="1"/>
      <c r="F938" s="1"/>
      <c r="G938" s="1"/>
      <c r="H938" s="1"/>
      <c r="I938" s="3"/>
      <c r="J938" s="1"/>
      <c r="K938" s="1"/>
      <c r="L938" s="1"/>
      <c r="M938" s="1"/>
    </row>
    <row r="939" spans="2:13" ht="14.25" hidden="1" customHeight="1">
      <c r="B939" s="3"/>
      <c r="C939" s="1"/>
      <c r="D939" s="1"/>
      <c r="E939" s="1"/>
      <c r="F939" s="1"/>
      <c r="G939" s="1"/>
      <c r="H939" s="1"/>
      <c r="I939" s="3"/>
      <c r="J939" s="1"/>
      <c r="K939" s="1"/>
      <c r="L939" s="1"/>
      <c r="M939" s="1"/>
    </row>
    <row r="940" spans="2:13" ht="14.25" hidden="1" customHeight="1">
      <c r="B940" s="3"/>
      <c r="C940" s="1"/>
      <c r="D940" s="1"/>
      <c r="E940" s="1"/>
      <c r="F940" s="1"/>
      <c r="G940" s="1"/>
      <c r="H940" s="1"/>
      <c r="I940" s="3"/>
      <c r="J940" s="1"/>
      <c r="K940" s="1"/>
      <c r="L940" s="1"/>
      <c r="M940" s="1"/>
    </row>
    <row r="941" spans="2:13" ht="14.25" hidden="1" customHeight="1">
      <c r="B941" s="3"/>
      <c r="C941" s="1"/>
      <c r="D941" s="1"/>
      <c r="E941" s="1"/>
      <c r="F941" s="1"/>
      <c r="G941" s="1"/>
      <c r="H941" s="1"/>
      <c r="I941" s="3"/>
      <c r="J941" s="1"/>
      <c r="K941" s="1"/>
      <c r="L941" s="1"/>
      <c r="M941" s="1"/>
    </row>
    <row r="942" spans="2:13" ht="14.25" hidden="1" customHeight="1">
      <c r="B942" s="3"/>
      <c r="C942" s="1"/>
      <c r="D942" s="1"/>
      <c r="E942" s="1"/>
      <c r="F942" s="1"/>
      <c r="G942" s="1"/>
      <c r="H942" s="1"/>
      <c r="I942" s="3"/>
      <c r="J942" s="1"/>
      <c r="K942" s="1"/>
      <c r="L942" s="1"/>
      <c r="M942" s="1"/>
    </row>
    <row r="943" spans="2:13" ht="14.25" hidden="1" customHeight="1">
      <c r="B943" s="3"/>
      <c r="C943" s="1"/>
      <c r="D943" s="1"/>
      <c r="E943" s="1"/>
      <c r="F943" s="1"/>
      <c r="G943" s="1"/>
      <c r="H943" s="1"/>
      <c r="I943" s="3"/>
      <c r="J943" s="1"/>
      <c r="K943" s="1"/>
      <c r="L943" s="1"/>
      <c r="M943" s="1"/>
    </row>
    <row r="944" spans="2:13" ht="14.25" hidden="1" customHeight="1">
      <c r="B944" s="3"/>
      <c r="C944" s="1"/>
      <c r="D944" s="1"/>
      <c r="E944" s="1"/>
      <c r="F944" s="1"/>
      <c r="G944" s="1"/>
      <c r="H944" s="1"/>
      <c r="I944" s="3"/>
      <c r="J944" s="1"/>
      <c r="K944" s="1"/>
      <c r="L944" s="1"/>
      <c r="M944" s="1"/>
    </row>
    <row r="945" spans="2:13" ht="14.25" hidden="1" customHeight="1">
      <c r="B945" s="3"/>
      <c r="C945" s="1"/>
      <c r="D945" s="1"/>
      <c r="E945" s="1"/>
      <c r="F945" s="1"/>
      <c r="G945" s="1"/>
      <c r="H945" s="1"/>
      <c r="I945" s="3"/>
      <c r="J945" s="1"/>
      <c r="K945" s="1"/>
      <c r="L945" s="1"/>
      <c r="M945" s="1"/>
    </row>
    <row r="946" spans="2:13" ht="14.25" hidden="1" customHeight="1">
      <c r="B946" s="3"/>
      <c r="C946" s="1"/>
      <c r="D946" s="1"/>
      <c r="E946" s="1"/>
      <c r="F946" s="1"/>
      <c r="G946" s="1"/>
      <c r="H946" s="1"/>
      <c r="I946" s="3"/>
      <c r="J946" s="1"/>
      <c r="K946" s="1"/>
      <c r="L946" s="1"/>
      <c r="M946" s="1"/>
    </row>
    <row r="947" spans="2:13" ht="14.25" hidden="1" customHeight="1">
      <c r="B947" s="3"/>
      <c r="C947" s="1"/>
      <c r="D947" s="1"/>
      <c r="E947" s="1"/>
      <c r="F947" s="1"/>
      <c r="G947" s="1"/>
      <c r="H947" s="1"/>
      <c r="I947" s="3"/>
      <c r="J947" s="1"/>
      <c r="K947" s="1"/>
      <c r="L947" s="1"/>
      <c r="M947" s="1"/>
    </row>
    <row r="948" spans="2:13" ht="14.25" hidden="1" customHeight="1">
      <c r="B948" s="3"/>
      <c r="C948" s="1"/>
      <c r="D948" s="1"/>
      <c r="E948" s="1"/>
      <c r="F948" s="1"/>
      <c r="G948" s="1"/>
      <c r="H948" s="1"/>
      <c r="I948" s="3"/>
      <c r="J948" s="1"/>
      <c r="K948" s="1"/>
      <c r="L948" s="1"/>
      <c r="M948" s="1"/>
    </row>
    <row r="949" spans="2:13" ht="14.25" hidden="1" customHeight="1">
      <c r="B949" s="3"/>
      <c r="C949" s="1"/>
      <c r="D949" s="1"/>
      <c r="E949" s="1"/>
      <c r="F949" s="1"/>
      <c r="G949" s="1"/>
      <c r="H949" s="1"/>
      <c r="I949" s="3"/>
      <c r="J949" s="1"/>
      <c r="K949" s="1"/>
      <c r="L949" s="1"/>
      <c r="M949" s="1"/>
    </row>
    <row r="950" spans="2:13" ht="14.25" hidden="1" customHeight="1">
      <c r="B950" s="3"/>
      <c r="C950" s="1"/>
      <c r="D950" s="1"/>
      <c r="E950" s="1"/>
      <c r="F950" s="1"/>
      <c r="G950" s="1"/>
      <c r="H950" s="1"/>
      <c r="I950" s="3"/>
      <c r="J950" s="1"/>
      <c r="K950" s="1"/>
      <c r="L950" s="1"/>
      <c r="M950" s="1"/>
    </row>
    <row r="951" spans="2:13" ht="14.25" hidden="1" customHeight="1">
      <c r="B951" s="3"/>
      <c r="C951" s="1"/>
      <c r="D951" s="1"/>
      <c r="E951" s="1"/>
      <c r="F951" s="1"/>
      <c r="G951" s="1"/>
      <c r="H951" s="1"/>
      <c r="I951" s="3"/>
      <c r="J951" s="1"/>
      <c r="K951" s="1"/>
      <c r="L951" s="1"/>
      <c r="M951" s="1"/>
    </row>
    <row r="952" spans="2:13" ht="14.25" hidden="1" customHeight="1">
      <c r="B952" s="3"/>
      <c r="C952" s="1"/>
      <c r="D952" s="1"/>
      <c r="E952" s="1"/>
      <c r="F952" s="1"/>
      <c r="G952" s="1"/>
      <c r="H952" s="1"/>
      <c r="I952" s="3"/>
      <c r="J952" s="1"/>
      <c r="K952" s="1"/>
      <c r="L952" s="1"/>
      <c r="M952" s="1"/>
    </row>
    <row r="953" spans="2:13" ht="14.25" hidden="1" customHeight="1">
      <c r="B953" s="3"/>
      <c r="C953" s="1"/>
      <c r="D953" s="1"/>
      <c r="E953" s="1"/>
      <c r="F953" s="1"/>
      <c r="G953" s="1"/>
      <c r="H953" s="1"/>
      <c r="I953" s="3"/>
      <c r="J953" s="1"/>
      <c r="K953" s="1"/>
      <c r="L953" s="1"/>
      <c r="M953" s="1"/>
    </row>
    <row r="954" spans="2:13" ht="14.25" hidden="1" customHeight="1">
      <c r="B954" s="3"/>
      <c r="C954" s="1"/>
      <c r="D954" s="1"/>
      <c r="E954" s="1"/>
      <c r="F954" s="1"/>
      <c r="G954" s="1"/>
      <c r="H954" s="1"/>
      <c r="I954" s="3"/>
      <c r="J954" s="1"/>
      <c r="K954" s="1"/>
      <c r="L954" s="1"/>
      <c r="M954" s="1"/>
    </row>
    <row r="955" spans="2:13" ht="14.25" hidden="1" customHeight="1">
      <c r="B955" s="3"/>
      <c r="C955" s="1"/>
      <c r="D955" s="1"/>
      <c r="E955" s="1"/>
      <c r="F955" s="1"/>
      <c r="G955" s="1"/>
      <c r="H955" s="1"/>
      <c r="I955" s="3"/>
      <c r="J955" s="1"/>
      <c r="K955" s="1"/>
      <c r="L955" s="1"/>
      <c r="M955" s="1"/>
    </row>
    <row r="956" spans="2:13" ht="14.25" hidden="1" customHeight="1">
      <c r="B956" s="3"/>
      <c r="C956" s="1"/>
      <c r="D956" s="1"/>
      <c r="E956" s="1"/>
      <c r="F956" s="1"/>
      <c r="G956" s="1"/>
      <c r="H956" s="1"/>
      <c r="I956" s="3"/>
      <c r="J956" s="1"/>
      <c r="K956" s="1"/>
      <c r="L956" s="1"/>
      <c r="M956" s="1"/>
    </row>
    <row r="957" spans="2:13" ht="14.25" hidden="1" customHeight="1">
      <c r="B957" s="3"/>
      <c r="C957" s="1"/>
      <c r="D957" s="1"/>
      <c r="E957" s="1"/>
      <c r="F957" s="1"/>
      <c r="G957" s="1"/>
      <c r="H957" s="1"/>
      <c r="I957" s="3"/>
      <c r="J957" s="1"/>
      <c r="K957" s="1"/>
      <c r="L957" s="1"/>
      <c r="M957" s="1"/>
    </row>
    <row r="958" spans="2:13" ht="14.25" hidden="1" customHeight="1">
      <c r="B958" s="3"/>
      <c r="C958" s="1"/>
      <c r="D958" s="1"/>
      <c r="E958" s="1"/>
      <c r="F958" s="1"/>
      <c r="G958" s="1"/>
      <c r="H958" s="1"/>
      <c r="I958" s="3"/>
      <c r="J958" s="1"/>
      <c r="K958" s="1"/>
      <c r="L958" s="1"/>
      <c r="M958" s="1"/>
    </row>
    <row r="959" spans="2:13" ht="14.25" hidden="1" customHeight="1">
      <c r="B959" s="3"/>
      <c r="C959" s="1"/>
      <c r="D959" s="1"/>
      <c r="E959" s="1"/>
      <c r="F959" s="1"/>
      <c r="G959" s="1"/>
      <c r="H959" s="1"/>
      <c r="I959" s="3"/>
      <c r="J959" s="1"/>
      <c r="K959" s="1"/>
      <c r="L959" s="1"/>
      <c r="M959" s="1"/>
    </row>
    <row r="960" spans="2:13" ht="15" hidden="1" customHeight="1">
      <c r="B960" s="3"/>
      <c r="C960" s="1"/>
      <c r="D960" s="1"/>
      <c r="E960" s="1"/>
      <c r="F960" s="1"/>
      <c r="G960" s="1"/>
      <c r="H960" s="1"/>
      <c r="I960" s="3"/>
      <c r="J960" s="1"/>
      <c r="K960" s="1"/>
      <c r="L960" s="1"/>
      <c r="M960" s="1"/>
    </row>
    <row r="961" ht="15" customHeight="1"/>
    <row r="962" ht="15" customHeight="1"/>
    <row r="963" ht="15" customHeight="1"/>
  </sheetData>
  <sheetProtection formatColumns="0" selectLockedCells="1"/>
  <mergeCells count="19">
    <mergeCell ref="U7:U8"/>
    <mergeCell ref="B33:S35"/>
    <mergeCell ref="R7:R8"/>
    <mergeCell ref="E7:E8"/>
    <mergeCell ref="D7:D8"/>
    <mergeCell ref="P4:R5"/>
    <mergeCell ref="B36:R36"/>
    <mergeCell ref="N6:R6"/>
    <mergeCell ref="B2:S2"/>
    <mergeCell ref="C7:C8"/>
    <mergeCell ref="M7:M8"/>
    <mergeCell ref="N7:N8"/>
    <mergeCell ref="O7:O8"/>
    <mergeCell ref="P7:P8"/>
    <mergeCell ref="Q7:Q8"/>
    <mergeCell ref="F7:F8"/>
    <mergeCell ref="G7:H7"/>
    <mergeCell ref="I7:K7"/>
    <mergeCell ref="L7:L8"/>
  </mergeCells>
  <dataValidations count="2">
    <dataValidation type="list" allowBlank="1" showInputMessage="1" showErrorMessage="1" sqref="M9:M28" xr:uid="{00000000-0002-0000-0B00-000000000000}">
      <formula1>$Y$7:$Y$8</formula1>
    </dataValidation>
    <dataValidation type="decimal" operator="greaterThanOrEqual" allowBlank="1" showInputMessage="1" showErrorMessage="1" sqref="G9:G28 I9:K28" xr:uid="{00000000-0002-0000-0B00-000001000000}">
      <formula1>0</formula1>
    </dataValidation>
  </dataValidations>
  <printOptions horizontalCentered="1" verticalCentered="1"/>
  <pageMargins left="0.11811023622047244" right="0.11811023622047244" top="0.11811023622047244" bottom="0.11811023622047244" header="0" footer="0"/>
  <pageSetup paperSize="9" scale="83"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2">
    <tabColor theme="7" tint="0.39997558519241921"/>
    <pageSetUpPr fitToPage="1"/>
  </sheetPr>
  <dimension ref="A1:WVY48"/>
  <sheetViews>
    <sheetView showGridLines="0" topLeftCell="A10" zoomScaleNormal="100" workbookViewId="0">
      <selection activeCell="O19" sqref="O19:S19"/>
    </sheetView>
  </sheetViews>
  <sheetFormatPr baseColWidth="10" defaultColWidth="0" defaultRowHeight="13.8" zeroHeight="1"/>
  <cols>
    <col min="1" max="1" width="1.88671875" style="7" customWidth="1"/>
    <col min="2" max="2" width="0.88671875" style="7" customWidth="1"/>
    <col min="3" max="3" width="3.6640625" style="10" customWidth="1"/>
    <col min="4" max="4" width="4.5546875" style="7" customWidth="1"/>
    <col min="5" max="5" width="6.5546875" style="7" customWidth="1"/>
    <col min="6" max="10" width="4.5546875" style="7" customWidth="1"/>
    <col min="11" max="18" width="3.44140625" style="7" customWidth="1"/>
    <col min="19" max="19" width="3.44140625" style="10" customWidth="1"/>
    <col min="20" max="27" width="3.44140625" style="7" customWidth="1"/>
    <col min="28" max="29" width="3.88671875" style="7" customWidth="1"/>
    <col min="30" max="34" width="3.44140625" style="7" customWidth="1"/>
    <col min="35" max="35" width="0.88671875" style="7" customWidth="1"/>
    <col min="36" max="250" width="3.6640625" style="7" hidden="1"/>
    <col min="251" max="251" width="4.33203125" style="7" hidden="1"/>
    <col min="252" max="266" width="3.6640625" style="7" hidden="1"/>
    <col min="267" max="269" width="4.6640625" style="7" hidden="1"/>
    <col min="270" max="272" width="3.6640625" style="7" hidden="1"/>
    <col min="273" max="273" width="2.6640625" style="7" hidden="1"/>
    <col min="274" max="506" width="3.6640625" style="7" hidden="1"/>
    <col min="507" max="507" width="4.33203125" style="7" hidden="1"/>
    <col min="508" max="522" width="3.6640625" style="7" hidden="1"/>
    <col min="523" max="525" width="4.6640625" style="7" hidden="1"/>
    <col min="526" max="528" width="3.6640625" style="7" hidden="1"/>
    <col min="529" max="529" width="2.6640625" style="7" hidden="1"/>
    <col min="530" max="762" width="3.6640625" style="7" hidden="1"/>
    <col min="763" max="763" width="4.33203125" style="7" hidden="1"/>
    <col min="764" max="778" width="3.6640625" style="7" hidden="1"/>
    <col min="779" max="781" width="4.6640625" style="7" hidden="1"/>
    <col min="782" max="784" width="3.6640625" style="7" hidden="1"/>
    <col min="785" max="785" width="2.6640625" style="7" hidden="1"/>
    <col min="786" max="1018" width="3.6640625" style="7" hidden="1"/>
    <col min="1019" max="1019" width="4.33203125" style="7" hidden="1"/>
    <col min="1020" max="1034" width="3.6640625" style="7" hidden="1"/>
    <col min="1035" max="1037" width="4.6640625" style="7" hidden="1"/>
    <col min="1038" max="1040" width="3.6640625" style="7" hidden="1"/>
    <col min="1041" max="1041" width="2.6640625" style="7" hidden="1"/>
    <col min="1042" max="1274" width="3.6640625" style="7" hidden="1"/>
    <col min="1275" max="1275" width="4.33203125" style="7" hidden="1"/>
    <col min="1276" max="1290" width="3.6640625" style="7" hidden="1"/>
    <col min="1291" max="1293" width="4.6640625" style="7" hidden="1"/>
    <col min="1294" max="1296" width="3.6640625" style="7" hidden="1"/>
    <col min="1297" max="1297" width="2.6640625" style="7" hidden="1"/>
    <col min="1298" max="1530" width="3.6640625" style="7" hidden="1"/>
    <col min="1531" max="1531" width="4.33203125" style="7" hidden="1"/>
    <col min="1532" max="1546" width="3.6640625" style="7" hidden="1"/>
    <col min="1547" max="1549" width="4.6640625" style="7" hidden="1"/>
    <col min="1550" max="1552" width="3.6640625" style="7" hidden="1"/>
    <col min="1553" max="1553" width="2.6640625" style="7" hidden="1"/>
    <col min="1554" max="1786" width="3.6640625" style="7" hidden="1"/>
    <col min="1787" max="1787" width="4.33203125" style="7" hidden="1"/>
    <col min="1788" max="1802" width="3.6640625" style="7" hidden="1"/>
    <col min="1803" max="1805" width="4.6640625" style="7" hidden="1"/>
    <col min="1806" max="1808" width="3.6640625" style="7" hidden="1"/>
    <col min="1809" max="1809" width="2.6640625" style="7" hidden="1"/>
    <col min="1810" max="2042" width="3.6640625" style="7" hidden="1"/>
    <col min="2043" max="2043" width="4.33203125" style="7" hidden="1"/>
    <col min="2044" max="2058" width="3.6640625" style="7" hidden="1"/>
    <col min="2059" max="2061" width="4.6640625" style="7" hidden="1"/>
    <col min="2062" max="2064" width="3.6640625" style="7" hidden="1"/>
    <col min="2065" max="2065" width="2.6640625" style="7" hidden="1"/>
    <col min="2066" max="2298" width="3.6640625" style="7" hidden="1"/>
    <col min="2299" max="2299" width="4.33203125" style="7" hidden="1"/>
    <col min="2300" max="2314" width="3.6640625" style="7" hidden="1"/>
    <col min="2315" max="2317" width="4.6640625" style="7" hidden="1"/>
    <col min="2318" max="2320" width="3.6640625" style="7" hidden="1"/>
    <col min="2321" max="2321" width="2.6640625" style="7" hidden="1"/>
    <col min="2322" max="2554" width="3.6640625" style="7" hidden="1"/>
    <col min="2555" max="2555" width="4.33203125" style="7" hidden="1"/>
    <col min="2556" max="2570" width="3.6640625" style="7" hidden="1"/>
    <col min="2571" max="2573" width="4.6640625" style="7" hidden="1"/>
    <col min="2574" max="2576" width="3.6640625" style="7" hidden="1"/>
    <col min="2577" max="2577" width="2.6640625" style="7" hidden="1"/>
    <col min="2578" max="2810" width="3.6640625" style="7" hidden="1"/>
    <col min="2811" max="2811" width="4.33203125" style="7" hidden="1"/>
    <col min="2812" max="2826" width="3.6640625" style="7" hidden="1"/>
    <col min="2827" max="2829" width="4.6640625" style="7" hidden="1"/>
    <col min="2830" max="2832" width="3.6640625" style="7" hidden="1"/>
    <col min="2833" max="2833" width="2.6640625" style="7" hidden="1"/>
    <col min="2834" max="3066" width="3.6640625" style="7" hidden="1"/>
    <col min="3067" max="3067" width="4.33203125" style="7" hidden="1"/>
    <col min="3068" max="3082" width="3.6640625" style="7" hidden="1"/>
    <col min="3083" max="3085" width="4.6640625" style="7" hidden="1"/>
    <col min="3086" max="3088" width="3.6640625" style="7" hidden="1"/>
    <col min="3089" max="3089" width="2.6640625" style="7" hidden="1"/>
    <col min="3090" max="3322" width="3.6640625" style="7" hidden="1"/>
    <col min="3323" max="3323" width="4.33203125" style="7" hidden="1"/>
    <col min="3324" max="3338" width="3.6640625" style="7" hidden="1"/>
    <col min="3339" max="3341" width="4.6640625" style="7" hidden="1"/>
    <col min="3342" max="3344" width="3.6640625" style="7" hidden="1"/>
    <col min="3345" max="3345" width="2.6640625" style="7" hidden="1"/>
    <col min="3346" max="3578" width="3.6640625" style="7" hidden="1"/>
    <col min="3579" max="3579" width="4.33203125" style="7" hidden="1"/>
    <col min="3580" max="3594" width="3.6640625" style="7" hidden="1"/>
    <col min="3595" max="3597" width="4.6640625" style="7" hidden="1"/>
    <col min="3598" max="3600" width="3.6640625" style="7" hidden="1"/>
    <col min="3601" max="3601" width="2.6640625" style="7" hidden="1"/>
    <col min="3602" max="3834" width="3.6640625" style="7" hidden="1"/>
    <col min="3835" max="3835" width="4.33203125" style="7" hidden="1"/>
    <col min="3836" max="3850" width="3.6640625" style="7" hidden="1"/>
    <col min="3851" max="3853" width="4.6640625" style="7" hidden="1"/>
    <col min="3854" max="3856" width="3.6640625" style="7" hidden="1"/>
    <col min="3857" max="3857" width="2.6640625" style="7" hidden="1"/>
    <col min="3858" max="4090" width="3.6640625" style="7" hidden="1"/>
    <col min="4091" max="4091" width="4.33203125" style="7" hidden="1"/>
    <col min="4092" max="4106" width="3.6640625" style="7" hidden="1"/>
    <col min="4107" max="4109" width="4.6640625" style="7" hidden="1"/>
    <col min="4110" max="4112" width="3.6640625" style="7" hidden="1"/>
    <col min="4113" max="4113" width="2.6640625" style="7" hidden="1"/>
    <col min="4114" max="4346" width="3.6640625" style="7" hidden="1"/>
    <col min="4347" max="4347" width="4.33203125" style="7" hidden="1"/>
    <col min="4348" max="4362" width="3.6640625" style="7" hidden="1"/>
    <col min="4363" max="4365" width="4.6640625" style="7" hidden="1"/>
    <col min="4366" max="4368" width="3.6640625" style="7" hidden="1"/>
    <col min="4369" max="4369" width="2.6640625" style="7" hidden="1"/>
    <col min="4370" max="4602" width="3.6640625" style="7" hidden="1"/>
    <col min="4603" max="4603" width="4.33203125" style="7" hidden="1"/>
    <col min="4604" max="4618" width="3.6640625" style="7" hidden="1"/>
    <col min="4619" max="4621" width="4.6640625" style="7" hidden="1"/>
    <col min="4622" max="4624" width="3.6640625" style="7" hidden="1"/>
    <col min="4625" max="4625" width="2.6640625" style="7" hidden="1"/>
    <col min="4626" max="4858" width="3.6640625" style="7" hidden="1"/>
    <col min="4859" max="4859" width="4.33203125" style="7" hidden="1"/>
    <col min="4860" max="4874" width="3.6640625" style="7" hidden="1"/>
    <col min="4875" max="4877" width="4.6640625" style="7" hidden="1"/>
    <col min="4878" max="4880" width="3.6640625" style="7" hidden="1"/>
    <col min="4881" max="4881" width="2.6640625" style="7" hidden="1"/>
    <col min="4882" max="5114" width="3.6640625" style="7" hidden="1"/>
    <col min="5115" max="5115" width="4.33203125" style="7" hidden="1"/>
    <col min="5116" max="5130" width="3.6640625" style="7" hidden="1"/>
    <col min="5131" max="5133" width="4.6640625" style="7" hidden="1"/>
    <col min="5134" max="5136" width="3.6640625" style="7" hidden="1"/>
    <col min="5137" max="5137" width="2.6640625" style="7" hidden="1"/>
    <col min="5138" max="5370" width="3.6640625" style="7" hidden="1"/>
    <col min="5371" max="5371" width="4.33203125" style="7" hidden="1"/>
    <col min="5372" max="5386" width="3.6640625" style="7" hidden="1"/>
    <col min="5387" max="5389" width="4.6640625" style="7" hidden="1"/>
    <col min="5390" max="5392" width="3.6640625" style="7" hidden="1"/>
    <col min="5393" max="5393" width="2.6640625" style="7" hidden="1"/>
    <col min="5394" max="5626" width="3.6640625" style="7" hidden="1"/>
    <col min="5627" max="5627" width="4.33203125" style="7" hidden="1"/>
    <col min="5628" max="5642" width="3.6640625" style="7" hidden="1"/>
    <col min="5643" max="5645" width="4.6640625" style="7" hidden="1"/>
    <col min="5646" max="5648" width="3.6640625" style="7" hidden="1"/>
    <col min="5649" max="5649" width="2.6640625" style="7" hidden="1"/>
    <col min="5650" max="5882" width="3.6640625" style="7" hidden="1"/>
    <col min="5883" max="5883" width="4.33203125" style="7" hidden="1"/>
    <col min="5884" max="5898" width="3.6640625" style="7" hidden="1"/>
    <col min="5899" max="5901" width="4.6640625" style="7" hidden="1"/>
    <col min="5902" max="5904" width="3.6640625" style="7" hidden="1"/>
    <col min="5905" max="5905" width="2.6640625" style="7" hidden="1"/>
    <col min="5906" max="6138" width="3.6640625" style="7" hidden="1"/>
    <col min="6139" max="6139" width="4.33203125" style="7" hidden="1"/>
    <col min="6140" max="6154" width="3.6640625" style="7" hidden="1"/>
    <col min="6155" max="6157" width="4.6640625" style="7" hidden="1"/>
    <col min="6158" max="6160" width="3.6640625" style="7" hidden="1"/>
    <col min="6161" max="6161" width="2.6640625" style="7" hidden="1"/>
    <col min="6162" max="6394" width="3.6640625" style="7" hidden="1"/>
    <col min="6395" max="6395" width="4.33203125" style="7" hidden="1"/>
    <col min="6396" max="6410" width="3.6640625" style="7" hidden="1"/>
    <col min="6411" max="6413" width="4.6640625" style="7" hidden="1"/>
    <col min="6414" max="6416" width="3.6640625" style="7" hidden="1"/>
    <col min="6417" max="6417" width="2.6640625" style="7" hidden="1"/>
    <col min="6418" max="6650" width="3.6640625" style="7" hidden="1"/>
    <col min="6651" max="6651" width="4.33203125" style="7" hidden="1"/>
    <col min="6652" max="6666" width="3.6640625" style="7" hidden="1"/>
    <col min="6667" max="6669" width="4.6640625" style="7" hidden="1"/>
    <col min="6670" max="6672" width="3.6640625" style="7" hidden="1"/>
    <col min="6673" max="6673" width="2.6640625" style="7" hidden="1"/>
    <col min="6674" max="6906" width="3.6640625" style="7" hidden="1"/>
    <col min="6907" max="6907" width="4.33203125" style="7" hidden="1"/>
    <col min="6908" max="6922" width="3.6640625" style="7" hidden="1"/>
    <col min="6923" max="6925" width="4.6640625" style="7" hidden="1"/>
    <col min="6926" max="6928" width="3.6640625" style="7" hidden="1"/>
    <col min="6929" max="6929" width="2.6640625" style="7" hidden="1"/>
    <col min="6930" max="7162" width="3.6640625" style="7" hidden="1"/>
    <col min="7163" max="7163" width="4.33203125" style="7" hidden="1"/>
    <col min="7164" max="7178" width="3.6640625" style="7" hidden="1"/>
    <col min="7179" max="7181" width="4.6640625" style="7" hidden="1"/>
    <col min="7182" max="7184" width="3.6640625" style="7" hidden="1"/>
    <col min="7185" max="7185" width="2.6640625" style="7" hidden="1"/>
    <col min="7186" max="7418" width="3.6640625" style="7" hidden="1"/>
    <col min="7419" max="7419" width="4.33203125" style="7" hidden="1"/>
    <col min="7420" max="7434" width="3.6640625" style="7" hidden="1"/>
    <col min="7435" max="7437" width="4.6640625" style="7" hidden="1"/>
    <col min="7438" max="7440" width="3.6640625" style="7" hidden="1"/>
    <col min="7441" max="7441" width="2.6640625" style="7" hidden="1"/>
    <col min="7442" max="7674" width="3.6640625" style="7" hidden="1"/>
    <col min="7675" max="7675" width="4.33203125" style="7" hidden="1"/>
    <col min="7676" max="7690" width="3.6640625" style="7" hidden="1"/>
    <col min="7691" max="7693" width="4.6640625" style="7" hidden="1"/>
    <col min="7694" max="7696" width="3.6640625" style="7" hidden="1"/>
    <col min="7697" max="7697" width="2.6640625" style="7" hidden="1"/>
    <col min="7698" max="7930" width="3.6640625" style="7" hidden="1"/>
    <col min="7931" max="7931" width="4.33203125" style="7" hidden="1"/>
    <col min="7932" max="7946" width="3.6640625" style="7" hidden="1"/>
    <col min="7947" max="7949" width="4.6640625" style="7" hidden="1"/>
    <col min="7950" max="7952" width="3.6640625" style="7" hidden="1"/>
    <col min="7953" max="7953" width="2.6640625" style="7" hidden="1"/>
    <col min="7954" max="8186" width="3.6640625" style="7" hidden="1"/>
    <col min="8187" max="8187" width="4.33203125" style="7" hidden="1"/>
    <col min="8188" max="8202" width="3.6640625" style="7" hidden="1"/>
    <col min="8203" max="8205" width="4.6640625" style="7" hidden="1"/>
    <col min="8206" max="8208" width="3.6640625" style="7" hidden="1"/>
    <col min="8209" max="8209" width="2.6640625" style="7" hidden="1"/>
    <col min="8210" max="8442" width="3.6640625" style="7" hidden="1"/>
    <col min="8443" max="8443" width="4.33203125" style="7" hidden="1"/>
    <col min="8444" max="8458" width="3.6640625" style="7" hidden="1"/>
    <col min="8459" max="8461" width="4.6640625" style="7" hidden="1"/>
    <col min="8462" max="8464" width="3.6640625" style="7" hidden="1"/>
    <col min="8465" max="8465" width="2.6640625" style="7" hidden="1"/>
    <col min="8466" max="8698" width="3.6640625" style="7" hidden="1"/>
    <col min="8699" max="8699" width="4.33203125" style="7" hidden="1"/>
    <col min="8700" max="8714" width="3.6640625" style="7" hidden="1"/>
    <col min="8715" max="8717" width="4.6640625" style="7" hidden="1"/>
    <col min="8718" max="8720" width="3.6640625" style="7" hidden="1"/>
    <col min="8721" max="8721" width="2.6640625" style="7" hidden="1"/>
    <col min="8722" max="8954" width="3.6640625" style="7" hidden="1"/>
    <col min="8955" max="8955" width="4.33203125" style="7" hidden="1"/>
    <col min="8956" max="8970" width="3.6640625" style="7" hidden="1"/>
    <col min="8971" max="8973" width="4.6640625" style="7" hidden="1"/>
    <col min="8974" max="8976" width="3.6640625" style="7" hidden="1"/>
    <col min="8977" max="8977" width="2.6640625" style="7" hidden="1"/>
    <col min="8978" max="9210" width="3.6640625" style="7" hidden="1"/>
    <col min="9211" max="9211" width="4.33203125" style="7" hidden="1"/>
    <col min="9212" max="9226" width="3.6640625" style="7" hidden="1"/>
    <col min="9227" max="9229" width="4.6640625" style="7" hidden="1"/>
    <col min="9230" max="9232" width="3.6640625" style="7" hidden="1"/>
    <col min="9233" max="9233" width="2.6640625" style="7" hidden="1"/>
    <col min="9234" max="9466" width="3.6640625" style="7" hidden="1"/>
    <col min="9467" max="9467" width="4.33203125" style="7" hidden="1"/>
    <col min="9468" max="9482" width="3.6640625" style="7" hidden="1"/>
    <col min="9483" max="9485" width="4.6640625" style="7" hidden="1"/>
    <col min="9486" max="9488" width="3.6640625" style="7" hidden="1"/>
    <col min="9489" max="9489" width="2.6640625" style="7" hidden="1"/>
    <col min="9490" max="9722" width="3.6640625" style="7" hidden="1"/>
    <col min="9723" max="9723" width="4.33203125" style="7" hidden="1"/>
    <col min="9724" max="9738" width="3.6640625" style="7" hidden="1"/>
    <col min="9739" max="9741" width="4.6640625" style="7" hidden="1"/>
    <col min="9742" max="9744" width="3.6640625" style="7" hidden="1"/>
    <col min="9745" max="9745" width="2.6640625" style="7" hidden="1"/>
    <col min="9746" max="9978" width="3.6640625" style="7" hidden="1"/>
    <col min="9979" max="9979" width="4.33203125" style="7" hidden="1"/>
    <col min="9980" max="9994" width="3.6640625" style="7" hidden="1"/>
    <col min="9995" max="9997" width="4.6640625" style="7" hidden="1"/>
    <col min="9998" max="10000" width="3.6640625" style="7" hidden="1"/>
    <col min="10001" max="10001" width="2.6640625" style="7" hidden="1"/>
    <col min="10002" max="10234" width="3.6640625" style="7" hidden="1"/>
    <col min="10235" max="10235" width="4.33203125" style="7" hidden="1"/>
    <col min="10236" max="10250" width="3.6640625" style="7" hidden="1"/>
    <col min="10251" max="10253" width="4.6640625" style="7" hidden="1"/>
    <col min="10254" max="10256" width="3.6640625" style="7" hidden="1"/>
    <col min="10257" max="10257" width="2.6640625" style="7" hidden="1"/>
    <col min="10258" max="10490" width="3.6640625" style="7" hidden="1"/>
    <col min="10491" max="10491" width="4.33203125" style="7" hidden="1"/>
    <col min="10492" max="10506" width="3.6640625" style="7" hidden="1"/>
    <col min="10507" max="10509" width="4.6640625" style="7" hidden="1"/>
    <col min="10510" max="10512" width="3.6640625" style="7" hidden="1"/>
    <col min="10513" max="10513" width="2.6640625" style="7" hidden="1"/>
    <col min="10514" max="10746" width="3.6640625" style="7" hidden="1"/>
    <col min="10747" max="10747" width="4.33203125" style="7" hidden="1"/>
    <col min="10748" max="10762" width="3.6640625" style="7" hidden="1"/>
    <col min="10763" max="10765" width="4.6640625" style="7" hidden="1"/>
    <col min="10766" max="10768" width="3.6640625" style="7" hidden="1"/>
    <col min="10769" max="10769" width="2.6640625" style="7" hidden="1"/>
    <col min="10770" max="11002" width="3.6640625" style="7" hidden="1"/>
    <col min="11003" max="11003" width="4.33203125" style="7" hidden="1"/>
    <col min="11004" max="11018" width="3.6640625" style="7" hidden="1"/>
    <col min="11019" max="11021" width="4.6640625" style="7" hidden="1"/>
    <col min="11022" max="11024" width="3.6640625" style="7" hidden="1"/>
    <col min="11025" max="11025" width="2.6640625" style="7" hidden="1"/>
    <col min="11026" max="11258" width="3.6640625" style="7" hidden="1"/>
    <col min="11259" max="11259" width="4.33203125" style="7" hidden="1"/>
    <col min="11260" max="11274" width="3.6640625" style="7" hidden="1"/>
    <col min="11275" max="11277" width="4.6640625" style="7" hidden="1"/>
    <col min="11278" max="11280" width="3.6640625" style="7" hidden="1"/>
    <col min="11281" max="11281" width="2.6640625" style="7" hidden="1"/>
    <col min="11282" max="11514" width="3.6640625" style="7" hidden="1"/>
    <col min="11515" max="11515" width="4.33203125" style="7" hidden="1"/>
    <col min="11516" max="11530" width="3.6640625" style="7" hidden="1"/>
    <col min="11531" max="11533" width="4.6640625" style="7" hidden="1"/>
    <col min="11534" max="11536" width="3.6640625" style="7" hidden="1"/>
    <col min="11537" max="11537" width="2.6640625" style="7" hidden="1"/>
    <col min="11538" max="11770" width="3.6640625" style="7" hidden="1"/>
    <col min="11771" max="11771" width="4.33203125" style="7" hidden="1"/>
    <col min="11772" max="11786" width="3.6640625" style="7" hidden="1"/>
    <col min="11787" max="11789" width="4.6640625" style="7" hidden="1"/>
    <col min="11790" max="11792" width="3.6640625" style="7" hidden="1"/>
    <col min="11793" max="11793" width="2.6640625" style="7" hidden="1"/>
    <col min="11794" max="12026" width="3.6640625" style="7" hidden="1"/>
    <col min="12027" max="12027" width="4.33203125" style="7" hidden="1"/>
    <col min="12028" max="12042" width="3.6640625" style="7" hidden="1"/>
    <col min="12043" max="12045" width="4.6640625" style="7" hidden="1"/>
    <col min="12046" max="12048" width="3.6640625" style="7" hidden="1"/>
    <col min="12049" max="12049" width="2.6640625" style="7" hidden="1"/>
    <col min="12050" max="12282" width="3.6640625" style="7" hidden="1"/>
    <col min="12283" max="12283" width="4.33203125" style="7" hidden="1"/>
    <col min="12284" max="12298" width="3.6640625" style="7" hidden="1"/>
    <col min="12299" max="12301" width="4.6640625" style="7" hidden="1"/>
    <col min="12302" max="12304" width="3.6640625" style="7" hidden="1"/>
    <col min="12305" max="12305" width="2.6640625" style="7" hidden="1"/>
    <col min="12306" max="12538" width="3.6640625" style="7" hidden="1"/>
    <col min="12539" max="12539" width="4.33203125" style="7" hidden="1"/>
    <col min="12540" max="12554" width="3.6640625" style="7" hidden="1"/>
    <col min="12555" max="12557" width="4.6640625" style="7" hidden="1"/>
    <col min="12558" max="12560" width="3.6640625" style="7" hidden="1"/>
    <col min="12561" max="12561" width="2.6640625" style="7" hidden="1"/>
    <col min="12562" max="12794" width="3.6640625" style="7" hidden="1"/>
    <col min="12795" max="12795" width="4.33203125" style="7" hidden="1"/>
    <col min="12796" max="12810" width="3.6640625" style="7" hidden="1"/>
    <col min="12811" max="12813" width="4.6640625" style="7" hidden="1"/>
    <col min="12814" max="12816" width="3.6640625" style="7" hidden="1"/>
    <col min="12817" max="12817" width="2.6640625" style="7" hidden="1"/>
    <col min="12818" max="13050" width="3.6640625" style="7" hidden="1"/>
    <col min="13051" max="13051" width="4.33203125" style="7" hidden="1"/>
    <col min="13052" max="13066" width="3.6640625" style="7" hidden="1"/>
    <col min="13067" max="13069" width="4.6640625" style="7" hidden="1"/>
    <col min="13070" max="13072" width="3.6640625" style="7" hidden="1"/>
    <col min="13073" max="13073" width="2.6640625" style="7" hidden="1"/>
    <col min="13074" max="13306" width="3.6640625" style="7" hidden="1"/>
    <col min="13307" max="13307" width="4.33203125" style="7" hidden="1"/>
    <col min="13308" max="13322" width="3.6640625" style="7" hidden="1"/>
    <col min="13323" max="13325" width="4.6640625" style="7" hidden="1"/>
    <col min="13326" max="13328" width="3.6640625" style="7" hidden="1"/>
    <col min="13329" max="13329" width="2.6640625" style="7" hidden="1"/>
    <col min="13330" max="13562" width="3.6640625" style="7" hidden="1"/>
    <col min="13563" max="13563" width="4.33203125" style="7" hidden="1"/>
    <col min="13564" max="13578" width="3.6640625" style="7" hidden="1"/>
    <col min="13579" max="13581" width="4.6640625" style="7" hidden="1"/>
    <col min="13582" max="13584" width="3.6640625" style="7" hidden="1"/>
    <col min="13585" max="13585" width="2.6640625" style="7" hidden="1"/>
    <col min="13586" max="13818" width="3.6640625" style="7" hidden="1"/>
    <col min="13819" max="13819" width="4.33203125" style="7" hidden="1"/>
    <col min="13820" max="13834" width="3.6640625" style="7" hidden="1"/>
    <col min="13835" max="13837" width="4.6640625" style="7" hidden="1"/>
    <col min="13838" max="13840" width="3.6640625" style="7" hidden="1"/>
    <col min="13841" max="13841" width="2.6640625" style="7" hidden="1"/>
    <col min="13842" max="14074" width="3.6640625" style="7" hidden="1"/>
    <col min="14075" max="14075" width="4.33203125" style="7" hidden="1"/>
    <col min="14076" max="14090" width="3.6640625" style="7" hidden="1"/>
    <col min="14091" max="14093" width="4.6640625" style="7" hidden="1"/>
    <col min="14094" max="14096" width="3.6640625" style="7" hidden="1"/>
    <col min="14097" max="14097" width="2.6640625" style="7" hidden="1"/>
    <col min="14098" max="14330" width="3.6640625" style="7" hidden="1"/>
    <col min="14331" max="14331" width="4.33203125" style="7" hidden="1"/>
    <col min="14332" max="14346" width="3.6640625" style="7" hidden="1"/>
    <col min="14347" max="14349" width="4.6640625" style="7" hidden="1"/>
    <col min="14350" max="14352" width="3.6640625" style="7" hidden="1"/>
    <col min="14353" max="14353" width="2.6640625" style="7" hidden="1"/>
    <col min="14354" max="14586" width="3.6640625" style="7" hidden="1"/>
    <col min="14587" max="14587" width="4.33203125" style="7" hidden="1"/>
    <col min="14588" max="14602" width="3.6640625" style="7" hidden="1"/>
    <col min="14603" max="14605" width="4.6640625" style="7" hidden="1"/>
    <col min="14606" max="14608" width="3.6640625" style="7" hidden="1"/>
    <col min="14609" max="14609" width="2.6640625" style="7" hidden="1"/>
    <col min="14610" max="14842" width="3.6640625" style="7" hidden="1"/>
    <col min="14843" max="14843" width="4.33203125" style="7" hidden="1"/>
    <col min="14844" max="14858" width="3.6640625" style="7" hidden="1"/>
    <col min="14859" max="14861" width="4.6640625" style="7" hidden="1"/>
    <col min="14862" max="14864" width="3.6640625" style="7" hidden="1"/>
    <col min="14865" max="14865" width="2.6640625" style="7" hidden="1"/>
    <col min="14866" max="15098" width="3.6640625" style="7" hidden="1"/>
    <col min="15099" max="15099" width="4.33203125" style="7" hidden="1"/>
    <col min="15100" max="15114" width="3.6640625" style="7" hidden="1"/>
    <col min="15115" max="15117" width="4.6640625" style="7" hidden="1"/>
    <col min="15118" max="15120" width="3.6640625" style="7" hidden="1"/>
    <col min="15121" max="15121" width="2.6640625" style="7" hidden="1"/>
    <col min="15122" max="15354" width="3.6640625" style="7" hidden="1"/>
    <col min="15355" max="15355" width="4.33203125" style="7" hidden="1"/>
    <col min="15356" max="15370" width="3.6640625" style="7" hidden="1"/>
    <col min="15371" max="15373" width="4.6640625" style="7" hidden="1"/>
    <col min="15374" max="15376" width="3.6640625" style="7" hidden="1"/>
    <col min="15377" max="15377" width="2.6640625" style="7" hidden="1"/>
    <col min="15378" max="15610" width="3.6640625" style="7" hidden="1"/>
    <col min="15611" max="15611" width="4.33203125" style="7" hidden="1"/>
    <col min="15612" max="15626" width="3.6640625" style="7" hidden="1"/>
    <col min="15627" max="15629" width="4.6640625" style="7" hidden="1"/>
    <col min="15630" max="15632" width="3.6640625" style="7" hidden="1"/>
    <col min="15633" max="15633" width="2.6640625" style="7" hidden="1"/>
    <col min="15634" max="15866" width="3.6640625" style="7" hidden="1"/>
    <col min="15867" max="15867" width="4.33203125" style="7" hidden="1"/>
    <col min="15868" max="15882" width="3.6640625" style="7" hidden="1"/>
    <col min="15883" max="15885" width="4.6640625" style="7" hidden="1"/>
    <col min="15886" max="15888" width="3.6640625" style="7" hidden="1"/>
    <col min="15889" max="15889" width="2.6640625" style="7" hidden="1"/>
    <col min="15890" max="16122" width="3.6640625" style="7" hidden="1"/>
    <col min="16123" max="16123" width="4.33203125" style="7" hidden="1"/>
    <col min="16124" max="16138" width="3.6640625" style="7" hidden="1"/>
    <col min="16139" max="16141" width="4.6640625" style="7" hidden="1"/>
    <col min="16142" max="16144" width="3.6640625" style="7" hidden="1"/>
    <col min="16145" max="16145" width="2.6640625" style="7" hidden="1"/>
    <col min="16146" max="16384" width="3.6640625" style="7" hidden="1"/>
  </cols>
  <sheetData>
    <row r="1" spans="2:46" ht="7.2" customHeight="1"/>
    <row r="2" spans="2:46" ht="20.100000000000001" customHeight="1">
      <c r="B2" s="1184" t="s">
        <v>436</v>
      </c>
      <c r="C2" s="1185"/>
      <c r="D2" s="1185"/>
      <c r="E2" s="1185"/>
      <c r="F2" s="1185"/>
      <c r="G2" s="1185"/>
      <c r="H2" s="1185"/>
      <c r="I2" s="1185"/>
      <c r="J2" s="1185"/>
      <c r="K2" s="1185"/>
      <c r="L2" s="1185"/>
      <c r="M2" s="1185"/>
      <c r="N2" s="1185"/>
      <c r="O2" s="1185"/>
      <c r="P2" s="1185"/>
      <c r="Q2" s="1185"/>
      <c r="R2" s="1185"/>
      <c r="S2" s="1185"/>
      <c r="T2" s="1185"/>
      <c r="U2" s="1185"/>
      <c r="V2" s="1185"/>
      <c r="W2" s="1185"/>
      <c r="X2" s="1185"/>
      <c r="Y2" s="1185"/>
      <c r="Z2" s="1185"/>
      <c r="AA2" s="1185"/>
      <c r="AB2" s="1185"/>
      <c r="AC2" s="1185"/>
      <c r="AD2" s="1185"/>
      <c r="AE2" s="1185"/>
      <c r="AF2" s="1185"/>
      <c r="AG2" s="1185"/>
      <c r="AH2" s="1185"/>
      <c r="AI2" s="1186"/>
      <c r="AJ2" s="14"/>
    </row>
    <row r="3" spans="2:46" ht="20.100000000000001" customHeight="1">
      <c r="B3" s="69"/>
      <c r="C3" s="71">
        <v>19</v>
      </c>
      <c r="D3" s="74" t="s">
        <v>437</v>
      </c>
      <c r="E3" s="70"/>
      <c r="F3" s="70"/>
      <c r="G3" s="70"/>
      <c r="H3" s="70"/>
      <c r="I3" s="70"/>
      <c r="J3" s="70"/>
      <c r="K3" s="70"/>
      <c r="L3" s="70"/>
      <c r="M3" s="70"/>
      <c r="N3" s="70"/>
      <c r="O3" s="70"/>
      <c r="P3" s="70"/>
      <c r="Q3" s="70"/>
      <c r="W3" s="1135"/>
      <c r="X3" s="1136"/>
      <c r="Y3" s="2"/>
      <c r="Z3" s="2"/>
      <c r="AA3" s="103" t="s">
        <v>169</v>
      </c>
      <c r="AB3" s="75"/>
      <c r="AC3" s="104" t="s">
        <v>438</v>
      </c>
      <c r="AD3" s="70"/>
      <c r="AE3" s="70"/>
      <c r="AF3" s="70"/>
      <c r="AG3" s="70"/>
      <c r="AH3" s="70"/>
      <c r="AI3" s="73"/>
      <c r="AJ3" s="14"/>
      <c r="AT3" s="7" t="s">
        <v>151</v>
      </c>
    </row>
    <row r="4" spans="2:46" ht="21.9" customHeight="1">
      <c r="B4" s="69"/>
      <c r="C4" s="75"/>
      <c r="D4" s="70" t="s">
        <v>439</v>
      </c>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3"/>
      <c r="AJ4" s="14"/>
      <c r="AT4" s="7" t="s">
        <v>121</v>
      </c>
    </row>
    <row r="5" spans="2:46" ht="9" customHeight="1">
      <c r="B5" s="69"/>
      <c r="C5" s="75"/>
      <c r="D5" s="70"/>
      <c r="E5" s="70"/>
      <c r="F5" s="70"/>
      <c r="G5" s="70"/>
      <c r="H5" s="70"/>
      <c r="I5" s="70"/>
      <c r="J5" s="70"/>
      <c r="K5" s="70"/>
      <c r="L5" s="70"/>
      <c r="M5" s="70"/>
      <c r="N5" s="70"/>
      <c r="O5" s="70"/>
      <c r="P5" s="70"/>
      <c r="Q5" s="70"/>
      <c r="R5" s="70"/>
      <c r="S5" s="75"/>
      <c r="T5" s="70"/>
      <c r="U5" s="70"/>
      <c r="V5" s="70"/>
      <c r="W5" s="70"/>
      <c r="X5" s="70"/>
      <c r="Y5" s="70"/>
      <c r="Z5" s="70"/>
      <c r="AA5" s="70"/>
      <c r="AB5" s="70"/>
      <c r="AC5" s="70"/>
      <c r="AD5" s="70"/>
      <c r="AE5" s="70"/>
      <c r="AF5" s="70"/>
      <c r="AG5" s="70"/>
      <c r="AH5" s="70"/>
      <c r="AI5" s="73"/>
      <c r="AJ5" s="14"/>
    </row>
    <row r="6" spans="2:46" ht="20.100000000000001" customHeight="1">
      <c r="B6" s="69"/>
      <c r="C6" s="75"/>
      <c r="D6" s="199" t="s">
        <v>225</v>
      </c>
      <c r="E6" s="200"/>
      <c r="F6" s="200"/>
      <c r="G6" s="200"/>
      <c r="H6" s="200"/>
      <c r="I6" s="200"/>
      <c r="J6" s="200"/>
      <c r="K6" s="1495" t="s">
        <v>226</v>
      </c>
      <c r="L6" s="1495"/>
      <c r="M6" s="1495"/>
      <c r="N6" s="1495"/>
      <c r="O6" s="1495" t="s">
        <v>440</v>
      </c>
      <c r="P6" s="1495"/>
      <c r="Q6" s="1495"/>
      <c r="R6" s="1495"/>
      <c r="S6" s="1495"/>
      <c r="T6" s="1495" t="s">
        <v>441</v>
      </c>
      <c r="U6" s="1495"/>
      <c r="V6" s="1495"/>
      <c r="W6" s="1495"/>
      <c r="X6" s="1495"/>
      <c r="Y6" s="1495" t="s">
        <v>442</v>
      </c>
      <c r="Z6" s="1495"/>
      <c r="AA6" s="1495"/>
      <c r="AB6" s="1495"/>
      <c r="AC6" s="1495"/>
      <c r="AD6" s="1495" t="s">
        <v>443</v>
      </c>
      <c r="AE6" s="1495"/>
      <c r="AF6" s="1495"/>
      <c r="AG6" s="1495"/>
      <c r="AH6" s="1495"/>
      <c r="AI6" s="73"/>
      <c r="AJ6" s="14"/>
    </row>
    <row r="7" spans="2:46" ht="20.100000000000001" customHeight="1">
      <c r="B7" s="69"/>
      <c r="C7" s="75"/>
      <c r="D7" s="242" t="s">
        <v>444</v>
      </c>
      <c r="E7" s="201"/>
      <c r="F7" s="201"/>
      <c r="G7" s="201"/>
      <c r="H7" s="201"/>
      <c r="I7" s="201"/>
      <c r="J7" s="201"/>
      <c r="K7" s="1180" t="s">
        <v>445</v>
      </c>
      <c r="L7" s="1492"/>
      <c r="M7" s="1492"/>
      <c r="N7" s="1181"/>
      <c r="O7" s="1494"/>
      <c r="P7" s="1160"/>
      <c r="Q7" s="1160"/>
      <c r="R7" s="1160"/>
      <c r="S7" s="1160"/>
      <c r="T7" s="1160"/>
      <c r="U7" s="1160"/>
      <c r="V7" s="1160"/>
      <c r="W7" s="1160"/>
      <c r="X7" s="1160"/>
      <c r="Y7" s="1160"/>
      <c r="Z7" s="1160"/>
      <c r="AA7" s="1160"/>
      <c r="AB7" s="1160"/>
      <c r="AC7" s="1160"/>
      <c r="AD7" s="1160"/>
      <c r="AE7" s="1160"/>
      <c r="AF7" s="1160"/>
      <c r="AG7" s="1160"/>
      <c r="AH7" s="1160"/>
      <c r="AI7" s="73"/>
      <c r="AJ7" s="14"/>
    </row>
    <row r="8" spans="2:46" ht="20.100000000000001" customHeight="1">
      <c r="B8" s="69"/>
      <c r="C8" s="75"/>
      <c r="D8" s="242" t="s">
        <v>446</v>
      </c>
      <c r="E8" s="201"/>
      <c r="F8" s="201"/>
      <c r="G8" s="201"/>
      <c r="H8" s="201"/>
      <c r="I8" s="201"/>
      <c r="J8" s="201"/>
      <c r="K8" s="1170" t="s">
        <v>352</v>
      </c>
      <c r="L8" s="1170"/>
      <c r="M8" s="1170"/>
      <c r="N8" s="1170"/>
      <c r="O8" s="1160"/>
      <c r="P8" s="1160"/>
      <c r="Q8" s="1160"/>
      <c r="R8" s="1160"/>
      <c r="S8" s="1160"/>
      <c r="T8" s="1160"/>
      <c r="U8" s="1160"/>
      <c r="V8" s="1160"/>
      <c r="W8" s="1160"/>
      <c r="X8" s="1160"/>
      <c r="Y8" s="1135"/>
      <c r="Z8" s="1140"/>
      <c r="AA8" s="1140"/>
      <c r="AB8" s="1140"/>
      <c r="AC8" s="1136"/>
      <c r="AD8" s="1160"/>
      <c r="AE8" s="1160"/>
      <c r="AF8" s="1160"/>
      <c r="AG8" s="1160"/>
      <c r="AH8" s="1160"/>
      <c r="AI8" s="73"/>
      <c r="AJ8" s="14"/>
    </row>
    <row r="9" spans="2:46" ht="20.100000000000001" customHeight="1">
      <c r="B9" s="69"/>
      <c r="C9" s="75"/>
      <c r="D9" s="164" t="s">
        <v>354</v>
      </c>
      <c r="E9" s="201"/>
      <c r="F9" s="201"/>
      <c r="G9" s="201"/>
      <c r="H9" s="201"/>
      <c r="I9" s="201"/>
      <c r="J9" s="201"/>
      <c r="K9" s="1170" t="s">
        <v>310</v>
      </c>
      <c r="L9" s="1170"/>
      <c r="M9" s="1170"/>
      <c r="N9" s="1170"/>
      <c r="O9" s="1160"/>
      <c r="P9" s="1160"/>
      <c r="Q9" s="1160"/>
      <c r="R9" s="1160"/>
      <c r="S9" s="1160"/>
      <c r="T9" s="1160"/>
      <c r="U9" s="1160"/>
      <c r="V9" s="1160"/>
      <c r="W9" s="1160"/>
      <c r="X9" s="1160"/>
      <c r="Y9" s="1135"/>
      <c r="Z9" s="1140"/>
      <c r="AA9" s="1140"/>
      <c r="AB9" s="1140"/>
      <c r="AC9" s="1136"/>
      <c r="AD9" s="1160"/>
      <c r="AE9" s="1160"/>
      <c r="AF9" s="1160"/>
      <c r="AG9" s="1160"/>
      <c r="AH9" s="1160"/>
      <c r="AI9" s="73"/>
      <c r="AJ9" s="14"/>
    </row>
    <row r="10" spans="2:46" ht="20.100000000000001" customHeight="1">
      <c r="B10" s="69"/>
      <c r="C10" s="75"/>
      <c r="D10" s="164" t="s">
        <v>447</v>
      </c>
      <c r="E10" s="201"/>
      <c r="F10" s="201"/>
      <c r="G10" s="201"/>
      <c r="H10" s="201"/>
      <c r="I10" s="201"/>
      <c r="J10" s="201"/>
      <c r="K10" s="1180" t="s">
        <v>445</v>
      </c>
      <c r="L10" s="1492"/>
      <c r="M10" s="1492"/>
      <c r="N10" s="1181"/>
      <c r="O10" s="1493"/>
      <c r="P10" s="1140"/>
      <c r="Q10" s="1140"/>
      <c r="R10" s="1140"/>
      <c r="S10" s="1136"/>
      <c r="T10" s="1493"/>
      <c r="U10" s="1140"/>
      <c r="V10" s="1140"/>
      <c r="W10" s="1140"/>
      <c r="X10" s="1136"/>
      <c r="Y10" s="1135"/>
      <c r="Z10" s="1140"/>
      <c r="AA10" s="1140"/>
      <c r="AB10" s="1140"/>
      <c r="AC10" s="1136"/>
      <c r="AD10" s="1135"/>
      <c r="AE10" s="1140"/>
      <c r="AF10" s="1140"/>
      <c r="AG10" s="1140"/>
      <c r="AH10" s="1136"/>
      <c r="AI10" s="73"/>
      <c r="AJ10" s="14"/>
    </row>
    <row r="11" spans="2:46" ht="15" customHeight="1">
      <c r="B11" s="69"/>
      <c r="C11" s="75"/>
      <c r="D11" s="202" t="s">
        <v>359</v>
      </c>
      <c r="E11" s="72"/>
      <c r="F11" s="72"/>
      <c r="G11" s="72"/>
      <c r="H11" s="72"/>
      <c r="I11" s="72"/>
      <c r="J11" s="72"/>
      <c r="K11" s="75"/>
      <c r="L11" s="75"/>
      <c r="M11" s="75"/>
      <c r="N11" s="75"/>
      <c r="O11" s="70"/>
      <c r="P11" s="75"/>
      <c r="Z11" s="70"/>
      <c r="AA11" s="70"/>
      <c r="AB11" s="70"/>
      <c r="AC11" s="70"/>
      <c r="AD11" s="70"/>
      <c r="AE11" s="70"/>
      <c r="AF11" s="70"/>
      <c r="AG11" s="70"/>
      <c r="AH11" s="73"/>
      <c r="AI11" s="73"/>
      <c r="AJ11" s="14"/>
    </row>
    <row r="12" spans="2:46" ht="20.100000000000001" customHeight="1">
      <c r="B12" s="69"/>
      <c r="C12" s="75"/>
      <c r="D12" s="164" t="s">
        <v>448</v>
      </c>
      <c r="E12" s="87"/>
      <c r="F12" s="87"/>
      <c r="G12" s="87"/>
      <c r="H12" s="87"/>
      <c r="I12" s="87"/>
      <c r="J12" s="87"/>
      <c r="K12" s="1494" t="s">
        <v>449</v>
      </c>
      <c r="L12" s="1160"/>
      <c r="M12" s="1135"/>
      <c r="N12" s="203" t="s">
        <v>363</v>
      </c>
      <c r="O12" s="1491"/>
      <c r="P12" s="1488"/>
      <c r="Q12" s="1488"/>
      <c r="R12" s="1488"/>
      <c r="S12" s="1489"/>
      <c r="T12" s="1489"/>
      <c r="U12" s="1159"/>
      <c r="V12" s="1159"/>
      <c r="W12" s="1159"/>
      <c r="X12" s="1159"/>
      <c r="Y12" s="1487"/>
      <c r="Z12" s="1488"/>
      <c r="AA12" s="1488"/>
      <c r="AB12" s="1488"/>
      <c r="AC12" s="1489"/>
      <c r="AD12" s="1159"/>
      <c r="AE12" s="1159"/>
      <c r="AF12" s="1159"/>
      <c r="AG12" s="1159"/>
      <c r="AH12" s="1159"/>
      <c r="AI12" s="73"/>
      <c r="AJ12" s="14"/>
    </row>
    <row r="13" spans="2:46" ht="20.100000000000001" customHeight="1">
      <c r="B13" s="69"/>
      <c r="C13" s="75"/>
      <c r="D13" s="164" t="s">
        <v>450</v>
      </c>
      <c r="E13" s="87"/>
      <c r="F13" s="87"/>
      <c r="G13" s="87"/>
      <c r="H13" s="87"/>
      <c r="I13" s="87"/>
      <c r="J13" s="87"/>
      <c r="K13" s="1170" t="s">
        <v>236</v>
      </c>
      <c r="L13" s="1170"/>
      <c r="M13" s="1170"/>
      <c r="N13" s="1490"/>
      <c r="O13" s="1159"/>
      <c r="P13" s="1159"/>
      <c r="Q13" s="1159"/>
      <c r="R13" s="1159"/>
      <c r="S13" s="1159"/>
      <c r="T13" s="1159"/>
      <c r="U13" s="1159"/>
      <c r="V13" s="1159"/>
      <c r="W13" s="1159"/>
      <c r="X13" s="1159"/>
      <c r="Y13" s="1487"/>
      <c r="Z13" s="1488"/>
      <c r="AA13" s="1488"/>
      <c r="AB13" s="1488"/>
      <c r="AC13" s="1489"/>
      <c r="AD13" s="1159"/>
      <c r="AE13" s="1159"/>
      <c r="AF13" s="1159"/>
      <c r="AG13" s="1159"/>
      <c r="AH13" s="1159"/>
      <c r="AI13" s="73"/>
      <c r="AJ13" s="14"/>
    </row>
    <row r="14" spans="2:46" ht="20.100000000000001" customHeight="1">
      <c r="B14" s="69"/>
      <c r="C14" s="75"/>
      <c r="D14" s="151" t="s">
        <v>451</v>
      </c>
      <c r="E14" s="87"/>
      <c r="F14" s="87"/>
      <c r="G14" s="87"/>
      <c r="H14" s="87"/>
      <c r="I14" s="87"/>
      <c r="J14" s="87"/>
      <c r="K14" s="1180" t="s">
        <v>445</v>
      </c>
      <c r="L14" s="1492"/>
      <c r="M14" s="1492"/>
      <c r="N14" s="1181"/>
      <c r="O14" s="1160"/>
      <c r="P14" s="1160"/>
      <c r="Q14" s="1160"/>
      <c r="R14" s="1160"/>
      <c r="S14" s="1160"/>
      <c r="T14" s="1160"/>
      <c r="U14" s="1160"/>
      <c r="V14" s="1160"/>
      <c r="W14" s="1160"/>
      <c r="X14" s="1160"/>
      <c r="Y14" s="1160"/>
      <c r="Z14" s="1160"/>
      <c r="AA14" s="1160"/>
      <c r="AB14" s="1160"/>
      <c r="AC14" s="1160"/>
      <c r="AD14" s="1160"/>
      <c r="AE14" s="1160"/>
      <c r="AF14" s="1160"/>
      <c r="AG14" s="1160"/>
      <c r="AH14" s="1160"/>
      <c r="AI14" s="73"/>
      <c r="AJ14" s="14"/>
    </row>
    <row r="15" spans="2:46" ht="20.100000000000001" customHeight="1">
      <c r="B15" s="69"/>
      <c r="C15" s="75"/>
      <c r="D15" s="164" t="s">
        <v>452</v>
      </c>
      <c r="E15" s="87"/>
      <c r="F15" s="87"/>
      <c r="G15" s="87"/>
      <c r="H15" s="87"/>
      <c r="I15" s="87"/>
      <c r="J15" s="87"/>
      <c r="K15" s="1160"/>
      <c r="L15" s="1160"/>
      <c r="M15" s="1135"/>
      <c r="N15" s="203" t="s">
        <v>321</v>
      </c>
      <c r="O15" s="1491"/>
      <c r="P15" s="1488"/>
      <c r="Q15" s="1488"/>
      <c r="R15" s="1488"/>
      <c r="S15" s="1489"/>
      <c r="T15" s="1489"/>
      <c r="U15" s="1159"/>
      <c r="V15" s="1159"/>
      <c r="W15" s="1159"/>
      <c r="X15" s="1159"/>
      <c r="Y15" s="1486"/>
      <c r="Z15" s="1486"/>
      <c r="AA15" s="1486"/>
      <c r="AB15" s="1486"/>
      <c r="AC15" s="1486"/>
      <c r="AD15" s="1486"/>
      <c r="AE15" s="1486"/>
      <c r="AF15" s="1486"/>
      <c r="AG15" s="1486"/>
      <c r="AH15" s="1486"/>
      <c r="AI15" s="73"/>
      <c r="AJ15" s="14"/>
    </row>
    <row r="16" spans="2:46" ht="20.100000000000001" customHeight="1">
      <c r="B16" s="69"/>
      <c r="C16" s="75"/>
      <c r="D16" s="1501" t="s">
        <v>328</v>
      </c>
      <c r="E16" s="1501"/>
      <c r="F16" s="201" t="s">
        <v>453</v>
      </c>
      <c r="G16" s="201"/>
      <c r="H16" s="201"/>
      <c r="I16" s="201"/>
      <c r="J16" s="201"/>
      <c r="K16" s="1170" t="s">
        <v>240</v>
      </c>
      <c r="L16" s="1170"/>
      <c r="M16" s="1170"/>
      <c r="N16" s="1170"/>
      <c r="O16" s="1486"/>
      <c r="P16" s="1486"/>
      <c r="Q16" s="1486"/>
      <c r="R16" s="1486"/>
      <c r="S16" s="1486"/>
      <c r="T16" s="1486"/>
      <c r="U16" s="1486"/>
      <c r="V16" s="1486"/>
      <c r="W16" s="1486"/>
      <c r="X16" s="1486"/>
      <c r="Y16" s="1486"/>
      <c r="Z16" s="1486"/>
      <c r="AA16" s="1486"/>
      <c r="AB16" s="1486"/>
      <c r="AC16" s="1486"/>
      <c r="AD16" s="1486"/>
      <c r="AE16" s="1486"/>
      <c r="AF16" s="1486"/>
      <c r="AG16" s="1486"/>
      <c r="AH16" s="1486"/>
      <c r="AI16" s="73"/>
      <c r="AJ16" s="14"/>
    </row>
    <row r="17" spans="2:36" ht="20.100000000000001" customHeight="1">
      <c r="B17" s="69"/>
      <c r="C17" s="75"/>
      <c r="D17" s="1501"/>
      <c r="E17" s="1501"/>
      <c r="F17" s="201" t="s">
        <v>138</v>
      </c>
      <c r="G17" s="201"/>
      <c r="H17" s="201"/>
      <c r="I17" s="201"/>
      <c r="J17" s="201"/>
      <c r="K17" s="1170" t="s">
        <v>240</v>
      </c>
      <c r="L17" s="1170"/>
      <c r="M17" s="1170"/>
      <c r="N17" s="1170"/>
      <c r="O17" s="1486"/>
      <c r="P17" s="1486"/>
      <c r="Q17" s="1486"/>
      <c r="R17" s="1486"/>
      <c r="S17" s="1486"/>
      <c r="T17" s="1486"/>
      <c r="U17" s="1486"/>
      <c r="V17" s="1486"/>
      <c r="W17" s="1486"/>
      <c r="X17" s="1486"/>
      <c r="Y17" s="1486"/>
      <c r="Z17" s="1486"/>
      <c r="AA17" s="1486"/>
      <c r="AB17" s="1486"/>
      <c r="AC17" s="1486"/>
      <c r="AD17" s="1486"/>
      <c r="AE17" s="1486"/>
      <c r="AF17" s="1486"/>
      <c r="AG17" s="1486"/>
      <c r="AH17" s="1486"/>
      <c r="AI17" s="73"/>
      <c r="AJ17" s="14"/>
    </row>
    <row r="18" spans="2:36" ht="20.100000000000001" customHeight="1">
      <c r="B18" s="69"/>
      <c r="C18" s="75"/>
      <c r="D18" s="1501"/>
      <c r="E18" s="1501"/>
      <c r="F18" s="201" t="s">
        <v>140</v>
      </c>
      <c r="G18" s="201"/>
      <c r="H18" s="201"/>
      <c r="I18" s="201"/>
      <c r="J18" s="201"/>
      <c r="K18" s="1170" t="s">
        <v>240</v>
      </c>
      <c r="L18" s="1170"/>
      <c r="M18" s="1170"/>
      <c r="N18" s="1170"/>
      <c r="O18" s="1486"/>
      <c r="P18" s="1486"/>
      <c r="Q18" s="1486"/>
      <c r="R18" s="1486"/>
      <c r="S18" s="1486"/>
      <c r="T18" s="1486"/>
      <c r="U18" s="1486"/>
      <c r="V18" s="1486"/>
      <c r="W18" s="1486"/>
      <c r="X18" s="1486"/>
      <c r="Y18" s="1486"/>
      <c r="Z18" s="1486"/>
      <c r="AA18" s="1486"/>
      <c r="AB18" s="1486"/>
      <c r="AC18" s="1486"/>
      <c r="AD18" s="1486"/>
      <c r="AE18" s="1486"/>
      <c r="AF18" s="1486"/>
      <c r="AG18" s="1486"/>
      <c r="AH18" s="1486"/>
      <c r="AI18" s="73"/>
      <c r="AJ18" s="14"/>
    </row>
    <row r="19" spans="2:36" ht="20.100000000000001" customHeight="1">
      <c r="B19" s="69"/>
      <c r="C19" s="75"/>
      <c r="D19" s="164" t="s">
        <v>454</v>
      </c>
      <c r="E19" s="87"/>
      <c r="F19" s="87"/>
      <c r="G19" s="87"/>
      <c r="H19" s="87"/>
      <c r="I19" s="87"/>
      <c r="J19" s="87"/>
      <c r="K19" s="1170" t="s">
        <v>455</v>
      </c>
      <c r="L19" s="1170"/>
      <c r="M19" s="1170"/>
      <c r="N19" s="1170"/>
      <c r="O19" s="1160"/>
      <c r="P19" s="1160"/>
      <c r="Q19" s="1160"/>
      <c r="R19" s="1160"/>
      <c r="S19" s="1160"/>
      <c r="T19" s="1160"/>
      <c r="U19" s="1160"/>
      <c r="V19" s="1160"/>
      <c r="W19" s="1160"/>
      <c r="X19" s="1160"/>
      <c r="Y19" s="1135"/>
      <c r="Z19" s="1140"/>
      <c r="AA19" s="1140"/>
      <c r="AB19" s="1140"/>
      <c r="AC19" s="1136"/>
      <c r="AD19" s="1160"/>
      <c r="AE19" s="1160"/>
      <c r="AF19" s="1160"/>
      <c r="AG19" s="1160"/>
      <c r="AH19" s="1160"/>
      <c r="AI19" s="73"/>
      <c r="AJ19" s="14"/>
    </row>
    <row r="20" spans="2:36" ht="20.100000000000001" customHeight="1">
      <c r="B20" s="69"/>
      <c r="C20" s="75"/>
      <c r="D20" s="204" t="s">
        <v>456</v>
      </c>
      <c r="E20" s="65"/>
      <c r="F20" s="65"/>
      <c r="G20" s="65"/>
      <c r="H20" s="65"/>
      <c r="I20" s="65"/>
      <c r="J20" s="65"/>
      <c r="K20" s="65"/>
      <c r="L20" s="65"/>
      <c r="M20" s="65"/>
      <c r="N20" s="65"/>
      <c r="O20" s="205"/>
      <c r="P20" s="205"/>
      <c r="Q20" s="205"/>
      <c r="R20" s="205"/>
      <c r="S20" s="205"/>
      <c r="T20" s="205"/>
      <c r="U20" s="205"/>
      <c r="V20" s="205"/>
      <c r="W20" s="205"/>
      <c r="X20" s="205"/>
      <c r="Y20" s="205"/>
      <c r="Z20" s="205"/>
      <c r="AA20" s="205"/>
      <c r="AB20" s="205"/>
      <c r="AC20" s="205"/>
      <c r="AD20" s="205"/>
      <c r="AE20" s="205"/>
      <c r="AF20" s="205"/>
      <c r="AG20" s="205"/>
      <c r="AH20" s="206"/>
      <c r="AI20" s="73"/>
      <c r="AJ20" s="14"/>
    </row>
    <row r="21" spans="2:36" ht="20.100000000000001" customHeight="1">
      <c r="B21" s="69"/>
      <c r="C21" s="75"/>
      <c r="D21" s="164" t="s">
        <v>457</v>
      </c>
      <c r="E21" s="87"/>
      <c r="F21" s="87"/>
      <c r="G21" s="87"/>
      <c r="H21" s="87"/>
      <c r="I21" s="87"/>
      <c r="J21" s="87"/>
      <c r="K21" s="1135"/>
      <c r="L21" s="1140"/>
      <c r="M21" s="1140"/>
      <c r="N21" s="203" t="s">
        <v>458</v>
      </c>
      <c r="O21" s="1159"/>
      <c r="P21" s="1159"/>
      <c r="Q21" s="1159"/>
      <c r="R21" s="1159"/>
      <c r="S21" s="1159"/>
      <c r="T21" s="1159"/>
      <c r="U21" s="1159"/>
      <c r="V21" s="1159"/>
      <c r="W21" s="1159"/>
      <c r="X21" s="1159"/>
      <c r="Y21" s="1487"/>
      <c r="Z21" s="1488"/>
      <c r="AA21" s="1488"/>
      <c r="AB21" s="1488"/>
      <c r="AC21" s="1489"/>
      <c r="AD21" s="1159"/>
      <c r="AE21" s="1159"/>
      <c r="AF21" s="1159"/>
      <c r="AG21" s="1159"/>
      <c r="AH21" s="1159"/>
      <c r="AI21" s="73"/>
      <c r="AJ21" s="14"/>
    </row>
    <row r="22" spans="2:36" ht="20.100000000000001" customHeight="1">
      <c r="B22" s="69"/>
      <c r="C22" s="75"/>
      <c r="D22" s="204" t="s">
        <v>459</v>
      </c>
      <c r="E22" s="70"/>
      <c r="F22" s="70"/>
      <c r="G22" s="70"/>
      <c r="H22" s="70"/>
      <c r="I22" s="70"/>
      <c r="J22" s="70"/>
      <c r="K22" s="207"/>
      <c r="L22" s="207"/>
      <c r="M22" s="207"/>
      <c r="N22" s="207"/>
      <c r="O22" s="198"/>
      <c r="P22" s="198"/>
      <c r="Q22" s="198"/>
      <c r="R22" s="198"/>
      <c r="S22" s="198"/>
      <c r="T22" s="198"/>
      <c r="U22" s="198"/>
      <c r="V22" s="198"/>
      <c r="W22" s="198"/>
      <c r="X22" s="198"/>
      <c r="Y22" s="72"/>
      <c r="Z22" s="72"/>
      <c r="AA22" s="72"/>
      <c r="AB22" s="72"/>
      <c r="AC22" s="72"/>
      <c r="AD22" s="72"/>
      <c r="AE22" s="72"/>
      <c r="AF22" s="72"/>
      <c r="AG22" s="72"/>
      <c r="AH22" s="208"/>
      <c r="AI22" s="73"/>
      <c r="AJ22" s="14"/>
    </row>
    <row r="23" spans="2:36" ht="20.100000000000001" customHeight="1">
      <c r="B23" s="69"/>
      <c r="C23" s="75"/>
      <c r="D23" s="242" t="s">
        <v>460</v>
      </c>
      <c r="E23" s="87"/>
      <c r="F23" s="87"/>
      <c r="G23" s="87"/>
      <c r="H23" s="87"/>
      <c r="I23" s="87"/>
      <c r="J23" s="87"/>
      <c r="K23" s="1170" t="s">
        <v>461</v>
      </c>
      <c r="L23" s="1170"/>
      <c r="M23" s="1170"/>
      <c r="N23" s="1170"/>
      <c r="O23" s="1135"/>
      <c r="P23" s="1140"/>
      <c r="Q23" s="1140"/>
      <c r="R23" s="1140"/>
      <c r="S23" s="1136"/>
      <c r="T23" s="1160"/>
      <c r="U23" s="1160"/>
      <c r="V23" s="1160"/>
      <c r="W23" s="1160"/>
      <c r="X23" s="1160"/>
      <c r="Y23" s="1160"/>
      <c r="Z23" s="1160"/>
      <c r="AA23" s="1160"/>
      <c r="AB23" s="1160"/>
      <c r="AC23" s="1160"/>
      <c r="AD23" s="1160"/>
      <c r="AE23" s="1160"/>
      <c r="AF23" s="1160"/>
      <c r="AG23" s="1160"/>
      <c r="AH23" s="1160"/>
      <c r="AI23" s="73"/>
      <c r="AJ23" s="14"/>
    </row>
    <row r="24" spans="2:36" ht="20.100000000000001" customHeight="1">
      <c r="B24" s="69"/>
      <c r="C24" s="75"/>
      <c r="D24" s="164" t="s">
        <v>419</v>
      </c>
      <c r="E24" s="87"/>
      <c r="F24" s="87"/>
      <c r="G24" s="87"/>
      <c r="H24" s="87"/>
      <c r="I24" s="87"/>
      <c r="J24" s="87"/>
      <c r="K24" s="1170" t="s">
        <v>352</v>
      </c>
      <c r="L24" s="1170"/>
      <c r="M24" s="1170"/>
      <c r="N24" s="1170"/>
      <c r="O24" s="1160"/>
      <c r="P24" s="1160"/>
      <c r="Q24" s="1160"/>
      <c r="R24" s="1160"/>
      <c r="S24" s="1160"/>
      <c r="T24" s="1160"/>
      <c r="U24" s="1160"/>
      <c r="V24" s="1160"/>
      <c r="W24" s="1160"/>
      <c r="X24" s="1160"/>
      <c r="Y24" s="1160"/>
      <c r="Z24" s="1160"/>
      <c r="AA24" s="1160"/>
      <c r="AB24" s="1160"/>
      <c r="AC24" s="1160"/>
      <c r="AD24" s="1160"/>
      <c r="AE24" s="1160"/>
      <c r="AF24" s="1160"/>
      <c r="AG24" s="1160"/>
      <c r="AH24" s="1160"/>
      <c r="AI24" s="73"/>
      <c r="AJ24" s="14"/>
    </row>
    <row r="25" spans="2:36" ht="20.100000000000001" customHeight="1">
      <c r="B25" s="69"/>
      <c r="C25" s="75"/>
      <c r="D25" s="164" t="s">
        <v>462</v>
      </c>
      <c r="E25" s="87"/>
      <c r="F25" s="87"/>
      <c r="G25" s="87"/>
      <c r="H25" s="87"/>
      <c r="I25" s="87"/>
      <c r="J25" s="87"/>
      <c r="K25" s="1170" t="s">
        <v>217</v>
      </c>
      <c r="L25" s="1170"/>
      <c r="M25" s="1170"/>
      <c r="N25" s="1170"/>
      <c r="O25" s="1159"/>
      <c r="P25" s="1159"/>
      <c r="Q25" s="1159"/>
      <c r="R25" s="1159"/>
      <c r="S25" s="1159"/>
      <c r="T25" s="1159"/>
      <c r="U25" s="1159"/>
      <c r="V25" s="1159"/>
      <c r="W25" s="1159"/>
      <c r="X25" s="1159"/>
      <c r="Y25" s="1487"/>
      <c r="Z25" s="1488"/>
      <c r="AA25" s="1488"/>
      <c r="AB25" s="1488"/>
      <c r="AC25" s="1489"/>
      <c r="AD25" s="1159"/>
      <c r="AE25" s="1159"/>
      <c r="AF25" s="1159"/>
      <c r="AG25" s="1159"/>
      <c r="AH25" s="1159"/>
      <c r="AI25" s="73"/>
      <c r="AJ25" s="14"/>
    </row>
    <row r="26" spans="2:36" ht="20.100000000000001" customHeight="1">
      <c r="B26" s="69"/>
      <c r="C26" s="75"/>
      <c r="D26" s="164" t="s">
        <v>463</v>
      </c>
      <c r="E26" s="87"/>
      <c r="F26" s="87"/>
      <c r="G26" s="87"/>
      <c r="H26" s="87"/>
      <c r="I26" s="87"/>
      <c r="J26" s="87"/>
      <c r="K26" s="1135"/>
      <c r="L26" s="1140"/>
      <c r="M26" s="1140"/>
      <c r="N26" s="203" t="s">
        <v>268</v>
      </c>
      <c r="O26" s="1159"/>
      <c r="P26" s="1159"/>
      <c r="Q26" s="1159"/>
      <c r="R26" s="1159"/>
      <c r="S26" s="1159"/>
      <c r="T26" s="1159"/>
      <c r="U26" s="1159"/>
      <c r="V26" s="1159"/>
      <c r="W26" s="1159"/>
      <c r="X26" s="1159"/>
      <c r="Y26" s="1487"/>
      <c r="Z26" s="1488"/>
      <c r="AA26" s="1488"/>
      <c r="AB26" s="1488"/>
      <c r="AC26" s="1489"/>
      <c r="AD26" s="1159"/>
      <c r="AE26" s="1159"/>
      <c r="AF26" s="1159"/>
      <c r="AG26" s="1159"/>
      <c r="AH26" s="1159"/>
      <c r="AI26" s="73"/>
      <c r="AJ26" s="14"/>
    </row>
    <row r="27" spans="2:36" ht="20.100000000000001" customHeight="1">
      <c r="B27" s="69"/>
      <c r="C27" s="75"/>
      <c r="D27" s="164" t="s">
        <v>464</v>
      </c>
      <c r="E27" s="87"/>
      <c r="F27" s="87"/>
      <c r="G27" s="87"/>
      <c r="H27" s="87"/>
      <c r="I27" s="87"/>
      <c r="J27" s="87"/>
      <c r="K27" s="1135"/>
      <c r="L27" s="1140"/>
      <c r="M27" s="1140"/>
      <c r="N27" s="203" t="s">
        <v>268</v>
      </c>
      <c r="O27" s="1159"/>
      <c r="P27" s="1159"/>
      <c r="Q27" s="1159"/>
      <c r="R27" s="1159"/>
      <c r="S27" s="1159"/>
      <c r="T27" s="1159"/>
      <c r="U27" s="1159"/>
      <c r="V27" s="1159"/>
      <c r="W27" s="1159"/>
      <c r="X27" s="1159"/>
      <c r="Y27" s="1487"/>
      <c r="Z27" s="1488"/>
      <c r="AA27" s="1488"/>
      <c r="AB27" s="1488"/>
      <c r="AC27" s="1489"/>
      <c r="AD27" s="1159"/>
      <c r="AE27" s="1159"/>
      <c r="AF27" s="1159"/>
      <c r="AG27" s="1159"/>
      <c r="AH27" s="1159"/>
      <c r="AI27" s="73"/>
      <c r="AJ27" s="14"/>
    </row>
    <row r="28" spans="2:36" ht="12.75" customHeight="1">
      <c r="B28" s="69"/>
      <c r="C28" s="75"/>
      <c r="D28" s="72" t="s">
        <v>465</v>
      </c>
      <c r="E28" s="70"/>
      <c r="F28" s="70"/>
      <c r="G28" s="70"/>
      <c r="H28" s="70"/>
      <c r="I28" s="70"/>
      <c r="J28" s="70"/>
      <c r="K28" s="70"/>
      <c r="L28" s="70"/>
      <c r="M28" s="70"/>
      <c r="N28" s="70"/>
      <c r="O28" s="70"/>
      <c r="P28" s="70"/>
      <c r="Q28" s="70"/>
      <c r="R28" s="70"/>
      <c r="S28" s="75"/>
      <c r="T28" s="70"/>
      <c r="U28" s="70"/>
      <c r="V28" s="70"/>
      <c r="W28" s="70"/>
      <c r="X28" s="70"/>
      <c r="Y28" s="70"/>
      <c r="Z28" s="70"/>
      <c r="AA28" s="70"/>
      <c r="AB28" s="70"/>
      <c r="AC28" s="70"/>
      <c r="AD28" s="70"/>
      <c r="AE28" s="70"/>
      <c r="AF28" s="70"/>
      <c r="AG28" s="70"/>
      <c r="AH28" s="70"/>
      <c r="AI28" s="73"/>
      <c r="AJ28" s="14"/>
    </row>
    <row r="29" spans="2:36" ht="12.75" customHeight="1">
      <c r="B29" s="69"/>
      <c r="C29" s="75"/>
      <c r="D29" s="72" t="s">
        <v>466</v>
      </c>
      <c r="E29" s="70"/>
      <c r="F29" s="70"/>
      <c r="G29" s="70"/>
      <c r="H29" s="70"/>
      <c r="I29" s="70"/>
      <c r="J29" s="70"/>
      <c r="K29" s="70"/>
      <c r="L29" s="70"/>
      <c r="M29" s="70"/>
      <c r="N29" s="70"/>
      <c r="O29" s="70"/>
      <c r="P29" s="70"/>
      <c r="Q29" s="70"/>
      <c r="R29" s="70"/>
      <c r="S29" s="7"/>
      <c r="T29" s="70"/>
      <c r="U29" s="70"/>
      <c r="V29" s="70"/>
      <c r="W29" s="70"/>
      <c r="X29" s="70"/>
      <c r="Y29" s="70"/>
      <c r="Z29" s="70"/>
      <c r="AA29" s="70"/>
      <c r="AB29" s="70"/>
      <c r="AC29" s="70"/>
      <c r="AD29" s="70"/>
      <c r="AE29" s="70"/>
      <c r="AF29" s="70"/>
      <c r="AG29" s="70"/>
      <c r="AH29" s="70"/>
      <c r="AI29" s="73"/>
      <c r="AJ29" s="14"/>
    </row>
    <row r="30" spans="2:36" ht="12.75" customHeight="1">
      <c r="B30" s="69"/>
      <c r="C30" s="75"/>
      <c r="D30" s="72" t="s">
        <v>467</v>
      </c>
      <c r="E30" s="70"/>
      <c r="F30" s="70"/>
      <c r="G30" s="70"/>
      <c r="H30" s="70"/>
      <c r="I30" s="70"/>
      <c r="J30" s="70"/>
      <c r="K30" s="70"/>
      <c r="L30" s="70"/>
      <c r="M30" s="70"/>
      <c r="N30" s="70"/>
      <c r="O30" s="70"/>
      <c r="P30" s="70"/>
      <c r="Q30" s="70"/>
      <c r="R30" s="70"/>
      <c r="S30" s="72"/>
      <c r="T30" s="70"/>
      <c r="U30" s="70"/>
      <c r="V30" s="70"/>
      <c r="W30" s="70"/>
      <c r="X30" s="70"/>
      <c r="Y30" s="70"/>
      <c r="Z30" s="70"/>
      <c r="AA30" s="70"/>
      <c r="AB30" s="70"/>
      <c r="AC30" s="70"/>
      <c r="AD30" s="70"/>
      <c r="AE30" s="70"/>
      <c r="AF30" s="70"/>
      <c r="AG30" s="70"/>
      <c r="AH30" s="70"/>
      <c r="AI30" s="73"/>
      <c r="AJ30" s="14"/>
    </row>
    <row r="31" spans="2:36" ht="12.75" customHeight="1">
      <c r="B31" s="69"/>
      <c r="C31" s="75"/>
      <c r="D31" s="72" t="s">
        <v>468</v>
      </c>
      <c r="E31" s="70"/>
      <c r="F31" s="70"/>
      <c r="G31" s="70"/>
      <c r="H31" s="70"/>
      <c r="I31" s="70"/>
      <c r="J31" s="70"/>
      <c r="K31" s="70"/>
      <c r="L31" s="70"/>
      <c r="M31" s="70"/>
      <c r="N31" s="70"/>
      <c r="O31" s="70"/>
      <c r="P31" s="70"/>
      <c r="Q31" s="70"/>
      <c r="R31" s="70"/>
      <c r="S31" s="75"/>
      <c r="T31" s="70"/>
      <c r="U31" s="70"/>
      <c r="V31" s="70"/>
      <c r="W31" s="70"/>
      <c r="X31" s="70"/>
      <c r="Y31" s="70"/>
      <c r="Z31" s="70"/>
      <c r="AA31" s="70"/>
      <c r="AB31" s="70"/>
      <c r="AC31" s="70"/>
      <c r="AD31" s="70"/>
      <c r="AE31" s="70"/>
      <c r="AF31" s="70"/>
      <c r="AG31" s="70"/>
      <c r="AH31" s="70"/>
      <c r="AI31" s="73"/>
      <c r="AJ31" s="14"/>
    </row>
    <row r="32" spans="2:36" ht="12.75" customHeight="1">
      <c r="B32" s="69"/>
      <c r="C32" s="75"/>
      <c r="D32" s="72" t="s">
        <v>469</v>
      </c>
      <c r="E32" s="70"/>
      <c r="F32" s="70"/>
      <c r="G32" s="70"/>
      <c r="H32" s="70"/>
      <c r="I32" s="70"/>
      <c r="J32" s="70"/>
      <c r="K32" s="70"/>
      <c r="L32" s="70"/>
      <c r="M32" s="70"/>
      <c r="N32" s="70"/>
      <c r="O32" s="70"/>
      <c r="P32" s="70"/>
      <c r="Q32" s="70"/>
      <c r="R32" s="70"/>
      <c r="S32" s="75"/>
      <c r="T32" s="70"/>
      <c r="U32" s="70"/>
      <c r="V32" s="70"/>
      <c r="W32" s="70"/>
      <c r="X32" s="70"/>
      <c r="Y32" s="70"/>
      <c r="Z32" s="70"/>
      <c r="AA32" s="70"/>
      <c r="AB32" s="70"/>
      <c r="AC32" s="70"/>
      <c r="AD32" s="70"/>
      <c r="AE32" s="70"/>
      <c r="AF32" s="70"/>
      <c r="AG32" s="70"/>
      <c r="AH32" s="70"/>
      <c r="AI32" s="73"/>
      <c r="AJ32" s="14"/>
    </row>
    <row r="33" spans="2:36" ht="12.75" customHeight="1">
      <c r="B33" s="69"/>
      <c r="C33" s="75"/>
      <c r="D33" s="72" t="s">
        <v>470</v>
      </c>
      <c r="E33" s="70"/>
      <c r="F33" s="70"/>
      <c r="G33" s="70"/>
      <c r="H33" s="70"/>
      <c r="I33" s="70"/>
      <c r="J33" s="70"/>
      <c r="K33" s="70"/>
      <c r="L33" s="70"/>
      <c r="M33" s="70"/>
      <c r="N33" s="70"/>
      <c r="O33" s="70"/>
      <c r="P33" s="70"/>
      <c r="Q33" s="70"/>
      <c r="R33" s="70"/>
      <c r="S33" s="75"/>
      <c r="T33" s="70"/>
      <c r="U33" s="70"/>
      <c r="V33" s="70"/>
      <c r="W33" s="70"/>
      <c r="X33" s="70"/>
      <c r="Y33" s="70"/>
      <c r="Z33" s="70"/>
      <c r="AA33" s="70"/>
      <c r="AB33" s="70"/>
      <c r="AC33" s="70"/>
      <c r="AD33" s="70"/>
      <c r="AE33" s="70"/>
      <c r="AF33" s="70"/>
      <c r="AG33" s="70"/>
      <c r="AH33" s="70"/>
      <c r="AI33" s="73"/>
      <c r="AJ33" s="14"/>
    </row>
    <row r="34" spans="2:36" ht="12.75" customHeight="1">
      <c r="B34" s="69"/>
      <c r="C34" s="75"/>
      <c r="D34" s="104" t="s">
        <v>471</v>
      </c>
      <c r="E34" s="70"/>
      <c r="F34" s="70"/>
      <c r="G34" s="70"/>
      <c r="H34" s="70"/>
      <c r="I34" s="70"/>
      <c r="J34" s="70"/>
      <c r="K34" s="70"/>
      <c r="L34" s="70"/>
      <c r="M34" s="70"/>
      <c r="N34" s="70"/>
      <c r="O34" s="70"/>
      <c r="P34" s="70"/>
      <c r="Q34" s="70"/>
      <c r="R34" s="70"/>
      <c r="S34" s="7"/>
      <c r="T34" s="70"/>
      <c r="U34" s="70"/>
      <c r="V34" s="70"/>
      <c r="W34" s="70"/>
      <c r="X34" s="70"/>
      <c r="Y34" s="70"/>
      <c r="Z34" s="70"/>
      <c r="AA34" s="70"/>
      <c r="AB34" s="70"/>
      <c r="AC34" s="70"/>
      <c r="AD34" s="70"/>
      <c r="AE34" s="70"/>
      <c r="AF34" s="70"/>
      <c r="AG34" s="70"/>
      <c r="AH34" s="70"/>
      <c r="AI34" s="73"/>
      <c r="AJ34" s="14"/>
    </row>
    <row r="35" spans="2:36" ht="6" customHeight="1">
      <c r="B35" s="69"/>
      <c r="C35" s="75"/>
      <c r="D35" s="104"/>
      <c r="E35" s="70"/>
      <c r="F35" s="70"/>
      <c r="G35" s="70"/>
      <c r="H35" s="70"/>
      <c r="I35" s="70"/>
      <c r="J35" s="70"/>
      <c r="K35" s="70"/>
      <c r="L35" s="70"/>
      <c r="M35" s="70"/>
      <c r="N35" s="70"/>
      <c r="O35" s="70"/>
      <c r="P35" s="70"/>
      <c r="Q35" s="70"/>
      <c r="R35" s="70"/>
      <c r="S35" s="75"/>
      <c r="T35" s="70"/>
      <c r="U35" s="70"/>
      <c r="V35" s="70"/>
      <c r="W35" s="70"/>
      <c r="X35" s="70"/>
      <c r="Y35" s="70"/>
      <c r="Z35" s="70"/>
      <c r="AA35" s="70"/>
      <c r="AB35" s="70"/>
      <c r="AC35" s="70"/>
      <c r="AD35" s="70"/>
      <c r="AE35" s="70"/>
      <c r="AF35" s="70"/>
      <c r="AG35" s="70"/>
      <c r="AH35" s="70"/>
      <c r="AI35" s="73"/>
      <c r="AJ35" s="14"/>
    </row>
    <row r="36" spans="2:36" ht="19.2" customHeight="1">
      <c r="B36" s="64"/>
      <c r="C36" s="84" t="s">
        <v>84</v>
      </c>
      <c r="D36" s="65"/>
      <c r="E36" s="65"/>
      <c r="F36" s="65"/>
      <c r="G36" s="1499"/>
      <c r="H36" s="1499"/>
      <c r="I36" s="1499"/>
      <c r="J36" s="1499"/>
      <c r="K36" s="1499"/>
      <c r="L36" s="1499"/>
      <c r="M36" s="1499"/>
      <c r="N36" s="1499"/>
      <c r="O36" s="1499"/>
      <c r="P36" s="1499"/>
      <c r="Q36" s="1499"/>
      <c r="R36" s="1499"/>
      <c r="S36" s="1499"/>
      <c r="T36" s="1499"/>
      <c r="U36" s="1499"/>
      <c r="V36" s="1499"/>
      <c r="W36" s="1499"/>
      <c r="X36" s="1499"/>
      <c r="Y36" s="1499"/>
      <c r="Z36" s="1499"/>
      <c r="AA36" s="1499"/>
      <c r="AB36" s="1499"/>
      <c r="AC36" s="1499"/>
      <c r="AD36" s="1499"/>
      <c r="AE36" s="1499"/>
      <c r="AF36" s="1499"/>
      <c r="AG36" s="1499"/>
      <c r="AH36" s="1499"/>
      <c r="AI36" s="1500"/>
      <c r="AJ36" s="14"/>
    </row>
    <row r="37" spans="2:36" ht="19.2" customHeight="1">
      <c r="B37" s="1182"/>
      <c r="C37" s="1156"/>
      <c r="D37" s="1156"/>
      <c r="E37" s="1156"/>
      <c r="F37" s="1156"/>
      <c r="G37" s="1156"/>
      <c r="H37" s="1156"/>
      <c r="I37" s="1156"/>
      <c r="J37" s="1156"/>
      <c r="K37" s="1156"/>
      <c r="L37" s="1156"/>
      <c r="M37" s="1156"/>
      <c r="N37" s="1156"/>
      <c r="O37" s="1156"/>
      <c r="P37" s="1156"/>
      <c r="Q37" s="1156"/>
      <c r="R37" s="1156"/>
      <c r="S37" s="1156"/>
      <c r="T37" s="1156"/>
      <c r="U37" s="1156"/>
      <c r="V37" s="1156"/>
      <c r="W37" s="1156"/>
      <c r="X37" s="1156"/>
      <c r="Y37" s="1156"/>
      <c r="Z37" s="1156"/>
      <c r="AA37" s="1156"/>
      <c r="AB37" s="1156"/>
      <c r="AC37" s="1156"/>
      <c r="AD37" s="1156"/>
      <c r="AE37" s="1156"/>
      <c r="AF37" s="1156"/>
      <c r="AG37" s="1156"/>
      <c r="AH37" s="1156"/>
      <c r="AI37" s="1183"/>
      <c r="AJ37" s="14"/>
    </row>
    <row r="38" spans="2:36" ht="19.2" customHeight="1">
      <c r="B38" s="1182"/>
      <c r="C38" s="1156"/>
      <c r="D38" s="1156"/>
      <c r="E38" s="1156"/>
      <c r="F38" s="1156"/>
      <c r="G38" s="1156"/>
      <c r="H38" s="1156"/>
      <c r="I38" s="1156"/>
      <c r="J38" s="1156"/>
      <c r="K38" s="1156"/>
      <c r="L38" s="1156"/>
      <c r="M38" s="1156"/>
      <c r="N38" s="1156"/>
      <c r="O38" s="1156"/>
      <c r="P38" s="1156"/>
      <c r="Q38" s="1156"/>
      <c r="R38" s="1156"/>
      <c r="S38" s="1156"/>
      <c r="T38" s="1156"/>
      <c r="U38" s="1156"/>
      <c r="V38" s="1156"/>
      <c r="W38" s="1156"/>
      <c r="X38" s="1156"/>
      <c r="Y38" s="1156"/>
      <c r="Z38" s="1156"/>
      <c r="AA38" s="1156"/>
      <c r="AB38" s="1156"/>
      <c r="AC38" s="1156"/>
      <c r="AD38" s="1156"/>
      <c r="AE38" s="1156"/>
      <c r="AF38" s="1156"/>
      <c r="AG38" s="1156"/>
      <c r="AH38" s="1156"/>
      <c r="AI38" s="1183"/>
      <c r="AJ38" s="14"/>
    </row>
    <row r="39" spans="2:36" ht="19.2" customHeight="1">
      <c r="B39" s="1182"/>
      <c r="C39" s="1156"/>
      <c r="D39" s="1156"/>
      <c r="E39" s="1156"/>
      <c r="F39" s="1156"/>
      <c r="G39" s="1156"/>
      <c r="H39" s="1156"/>
      <c r="I39" s="1156"/>
      <c r="J39" s="1156"/>
      <c r="K39" s="1156"/>
      <c r="L39" s="1156"/>
      <c r="M39" s="1156"/>
      <c r="N39" s="1156"/>
      <c r="O39" s="1156"/>
      <c r="P39" s="1156"/>
      <c r="Q39" s="1156"/>
      <c r="R39" s="1156"/>
      <c r="S39" s="1156"/>
      <c r="T39" s="1156"/>
      <c r="U39" s="1156"/>
      <c r="V39" s="1156"/>
      <c r="W39" s="1156"/>
      <c r="X39" s="1156"/>
      <c r="Y39" s="1156"/>
      <c r="Z39" s="1156"/>
      <c r="AA39" s="1156"/>
      <c r="AB39" s="1156"/>
      <c r="AC39" s="1156"/>
      <c r="AD39" s="1156"/>
      <c r="AE39" s="1156"/>
      <c r="AF39" s="1156"/>
      <c r="AG39" s="1156"/>
      <c r="AH39" s="1156"/>
      <c r="AI39" s="1183"/>
      <c r="AJ39" s="14"/>
    </row>
    <row r="40" spans="2:36" ht="19.2" customHeight="1">
      <c r="B40" s="1182"/>
      <c r="C40" s="1156"/>
      <c r="D40" s="1156"/>
      <c r="E40" s="1156"/>
      <c r="F40" s="1156"/>
      <c r="G40" s="1156"/>
      <c r="H40" s="1156"/>
      <c r="I40" s="1156"/>
      <c r="J40" s="1156"/>
      <c r="K40" s="1156"/>
      <c r="L40" s="1156"/>
      <c r="M40" s="1156"/>
      <c r="N40" s="1156"/>
      <c r="O40" s="1156"/>
      <c r="P40" s="1156"/>
      <c r="Q40" s="1156"/>
      <c r="R40" s="1156"/>
      <c r="S40" s="1156"/>
      <c r="T40" s="1156"/>
      <c r="U40" s="1156"/>
      <c r="V40" s="1156"/>
      <c r="W40" s="1156"/>
      <c r="X40" s="1156"/>
      <c r="Y40" s="1156"/>
      <c r="Z40" s="1156"/>
      <c r="AA40" s="1156"/>
      <c r="AB40" s="1156"/>
      <c r="AC40" s="1156"/>
      <c r="AD40" s="1156"/>
      <c r="AE40" s="1156"/>
      <c r="AF40" s="1156"/>
      <c r="AG40" s="1156"/>
      <c r="AH40" s="1156"/>
      <c r="AI40" s="1183"/>
      <c r="AJ40" s="14"/>
    </row>
    <row r="41" spans="2:36" ht="19.2" customHeight="1">
      <c r="B41" s="1182"/>
      <c r="C41" s="1156"/>
      <c r="D41" s="1156"/>
      <c r="E41" s="1156"/>
      <c r="F41" s="1156"/>
      <c r="G41" s="1156"/>
      <c r="H41" s="1156"/>
      <c r="I41" s="1156"/>
      <c r="J41" s="1156"/>
      <c r="K41" s="1156"/>
      <c r="L41" s="1156"/>
      <c r="M41" s="1156"/>
      <c r="N41" s="1156"/>
      <c r="O41" s="1156"/>
      <c r="P41" s="1156"/>
      <c r="Q41" s="1156"/>
      <c r="R41" s="1156"/>
      <c r="S41" s="1156"/>
      <c r="T41" s="1156"/>
      <c r="U41" s="1156"/>
      <c r="V41" s="1156"/>
      <c r="W41" s="1156"/>
      <c r="X41" s="1156"/>
      <c r="Y41" s="1156"/>
      <c r="Z41" s="1156"/>
      <c r="AA41" s="1156"/>
      <c r="AB41" s="1156"/>
      <c r="AC41" s="1156"/>
      <c r="AD41" s="1156"/>
      <c r="AE41" s="1156"/>
      <c r="AF41" s="1156"/>
      <c r="AG41" s="1156"/>
      <c r="AH41" s="1156"/>
      <c r="AI41" s="1183"/>
      <c r="AJ41" s="14"/>
    </row>
    <row r="42" spans="2:36" ht="19.2" customHeight="1">
      <c r="B42" s="1182"/>
      <c r="C42" s="1156"/>
      <c r="D42" s="1156"/>
      <c r="E42" s="1156"/>
      <c r="F42" s="1156"/>
      <c r="G42" s="1156"/>
      <c r="H42" s="1156"/>
      <c r="I42" s="1156"/>
      <c r="J42" s="1156"/>
      <c r="K42" s="1156"/>
      <c r="L42" s="1156"/>
      <c r="M42" s="1156"/>
      <c r="N42" s="1156"/>
      <c r="O42" s="1156"/>
      <c r="P42" s="1156"/>
      <c r="Q42" s="1156"/>
      <c r="R42" s="1156"/>
      <c r="S42" s="1156"/>
      <c r="T42" s="1156"/>
      <c r="U42" s="1156"/>
      <c r="V42" s="1156"/>
      <c r="W42" s="1156"/>
      <c r="X42" s="1156"/>
      <c r="Y42" s="1156"/>
      <c r="Z42" s="1156"/>
      <c r="AA42" s="1156"/>
      <c r="AB42" s="1156"/>
      <c r="AC42" s="1156"/>
      <c r="AD42" s="1156"/>
      <c r="AE42" s="1156"/>
      <c r="AF42" s="1156"/>
      <c r="AG42" s="1156"/>
      <c r="AH42" s="1156"/>
      <c r="AI42" s="1183"/>
      <c r="AJ42" s="14"/>
    </row>
    <row r="43" spans="2:36" ht="19.2" customHeight="1">
      <c r="B43" s="1182"/>
      <c r="C43" s="1156"/>
      <c r="D43" s="1156"/>
      <c r="E43" s="1156"/>
      <c r="F43" s="1156"/>
      <c r="G43" s="1156"/>
      <c r="H43" s="1156"/>
      <c r="I43" s="1156"/>
      <c r="J43" s="1156"/>
      <c r="K43" s="1156"/>
      <c r="L43" s="1156"/>
      <c r="M43" s="1156"/>
      <c r="N43" s="1156"/>
      <c r="O43" s="1156"/>
      <c r="P43" s="1156"/>
      <c r="Q43" s="1156"/>
      <c r="R43" s="1156"/>
      <c r="S43" s="1156"/>
      <c r="T43" s="1156"/>
      <c r="U43" s="1156"/>
      <c r="V43" s="1156"/>
      <c r="W43" s="1156"/>
      <c r="X43" s="1156"/>
      <c r="Y43" s="1156"/>
      <c r="Z43" s="1156"/>
      <c r="AA43" s="1156"/>
      <c r="AB43" s="1156"/>
      <c r="AC43" s="1156"/>
      <c r="AD43" s="1156"/>
      <c r="AE43" s="1156"/>
      <c r="AF43" s="1156"/>
      <c r="AG43" s="1156"/>
      <c r="AH43" s="1156"/>
      <c r="AI43" s="1183"/>
      <c r="AJ43" s="14"/>
    </row>
    <row r="44" spans="2:36" ht="19.2" customHeight="1">
      <c r="B44" s="1182"/>
      <c r="C44" s="1156"/>
      <c r="D44" s="1156"/>
      <c r="E44" s="1156"/>
      <c r="F44" s="1156"/>
      <c r="G44" s="1156"/>
      <c r="H44" s="1156"/>
      <c r="I44" s="1156"/>
      <c r="J44" s="1156"/>
      <c r="K44" s="1156"/>
      <c r="L44" s="1156"/>
      <c r="M44" s="1156"/>
      <c r="N44" s="1156"/>
      <c r="O44" s="1156"/>
      <c r="P44" s="1156"/>
      <c r="Q44" s="1156"/>
      <c r="R44" s="1156"/>
      <c r="S44" s="1156"/>
      <c r="T44" s="1156"/>
      <c r="U44" s="1156"/>
      <c r="V44" s="1156"/>
      <c r="W44" s="1156"/>
      <c r="X44" s="1156"/>
      <c r="Y44" s="1156"/>
      <c r="Z44" s="1156"/>
      <c r="AA44" s="1156"/>
      <c r="AB44" s="1156"/>
      <c r="AC44" s="1156"/>
      <c r="AD44" s="1156"/>
      <c r="AE44" s="1156"/>
      <c r="AF44" s="1156"/>
      <c r="AG44" s="1156"/>
      <c r="AH44" s="1156"/>
      <c r="AI44" s="1183"/>
      <c r="AJ44" s="14"/>
    </row>
    <row r="45" spans="2:36" ht="19.2" customHeight="1">
      <c r="B45" s="1496"/>
      <c r="C45" s="1497"/>
      <c r="D45" s="1497"/>
      <c r="E45" s="1497"/>
      <c r="F45" s="1497"/>
      <c r="G45" s="1497"/>
      <c r="H45" s="1497"/>
      <c r="I45" s="1497"/>
      <c r="J45" s="1497"/>
      <c r="K45" s="1497"/>
      <c r="L45" s="1497"/>
      <c r="M45" s="1497"/>
      <c r="N45" s="1497"/>
      <c r="O45" s="1497"/>
      <c r="P45" s="1497"/>
      <c r="Q45" s="1497"/>
      <c r="R45" s="1497"/>
      <c r="S45" s="1497"/>
      <c r="T45" s="1497"/>
      <c r="U45" s="1497"/>
      <c r="V45" s="1497"/>
      <c r="W45" s="1497"/>
      <c r="X45" s="1497"/>
      <c r="Y45" s="1497"/>
      <c r="Z45" s="1497"/>
      <c r="AA45" s="1497"/>
      <c r="AB45" s="1497"/>
      <c r="AC45" s="1497"/>
      <c r="AD45" s="1497"/>
      <c r="AE45" s="1497"/>
      <c r="AF45" s="1497"/>
      <c r="AG45" s="1498"/>
      <c r="AH45" s="1180">
        <v>12</v>
      </c>
      <c r="AI45" s="1181"/>
      <c r="AJ45" s="14"/>
    </row>
    <row r="47" spans="2:36"/>
    <row r="48" spans="2:36"/>
  </sheetData>
  <sheetProtection selectLockedCells="1"/>
  <mergeCells count="102">
    <mergeCell ref="B37:AI44"/>
    <mergeCell ref="AD14:AH14"/>
    <mergeCell ref="O24:S24"/>
    <mergeCell ref="K25:N25"/>
    <mergeCell ref="O25:S25"/>
    <mergeCell ref="AD25:AH25"/>
    <mergeCell ref="T25:X25"/>
    <mergeCell ref="Y25:AC25"/>
    <mergeCell ref="O14:S14"/>
    <mergeCell ref="K14:N14"/>
    <mergeCell ref="K17:N17"/>
    <mergeCell ref="O17:S17"/>
    <mergeCell ref="T17:X17"/>
    <mergeCell ref="Y17:AC17"/>
    <mergeCell ref="AD17:AH17"/>
    <mergeCell ref="T14:X14"/>
    <mergeCell ref="Y14:AC14"/>
    <mergeCell ref="AD19:AH19"/>
    <mergeCell ref="K15:M15"/>
    <mergeCell ref="K21:M21"/>
    <mergeCell ref="K18:N18"/>
    <mergeCell ref="K16:N16"/>
    <mergeCell ref="O16:S16"/>
    <mergeCell ref="T16:X16"/>
    <mergeCell ref="Y16:AC16"/>
    <mergeCell ref="AH45:AI45"/>
    <mergeCell ref="AD18:AH18"/>
    <mergeCell ref="O21:S21"/>
    <mergeCell ref="T21:X21"/>
    <mergeCell ref="Y21:AC21"/>
    <mergeCell ref="AD21:AH21"/>
    <mergeCell ref="O15:S15"/>
    <mergeCell ref="T15:X15"/>
    <mergeCell ref="Y15:AC15"/>
    <mergeCell ref="AD15:AH15"/>
    <mergeCell ref="AD16:AH16"/>
    <mergeCell ref="O27:S27"/>
    <mergeCell ref="T27:X27"/>
    <mergeCell ref="Y27:AC27"/>
    <mergeCell ref="B45:AG45"/>
    <mergeCell ref="K26:M26"/>
    <mergeCell ref="K27:M27"/>
    <mergeCell ref="G36:AI36"/>
    <mergeCell ref="D16:E18"/>
    <mergeCell ref="K23:N23"/>
    <mergeCell ref="K24:N24"/>
    <mergeCell ref="AD24:AH24"/>
    <mergeCell ref="AD23:AH23"/>
    <mergeCell ref="B2:AI2"/>
    <mergeCell ref="K8:N8"/>
    <mergeCell ref="O8:S8"/>
    <mergeCell ref="T8:X8"/>
    <mergeCell ref="Y8:AC8"/>
    <mergeCell ref="AD8:AH8"/>
    <mergeCell ref="O7:S7"/>
    <mergeCell ref="T7:X7"/>
    <mergeCell ref="Y7:AC7"/>
    <mergeCell ref="AD7:AH7"/>
    <mergeCell ref="K7:N7"/>
    <mergeCell ref="K6:N6"/>
    <mergeCell ref="O6:S6"/>
    <mergeCell ref="T6:X6"/>
    <mergeCell ref="Y6:AC6"/>
    <mergeCell ref="AD6:AH6"/>
    <mergeCell ref="W3:X3"/>
    <mergeCell ref="AD9:AH9"/>
    <mergeCell ref="K13:N13"/>
    <mergeCell ref="T13:X13"/>
    <mergeCell ref="Y13:AC13"/>
    <mergeCell ref="AD13:AH13"/>
    <mergeCell ref="O12:S12"/>
    <mergeCell ref="T12:X12"/>
    <mergeCell ref="Y12:AC12"/>
    <mergeCell ref="AD12:AH12"/>
    <mergeCell ref="K10:N10"/>
    <mergeCell ref="O10:S10"/>
    <mergeCell ref="T10:X10"/>
    <mergeCell ref="Y10:AC10"/>
    <mergeCell ref="AD10:AH10"/>
    <mergeCell ref="K9:N9"/>
    <mergeCell ref="O9:S9"/>
    <mergeCell ref="T9:X9"/>
    <mergeCell ref="Y9:AC9"/>
    <mergeCell ref="K12:M12"/>
    <mergeCell ref="O13:S13"/>
    <mergeCell ref="AD26:AH26"/>
    <mergeCell ref="AD27:AH27"/>
    <mergeCell ref="T23:X23"/>
    <mergeCell ref="T24:X24"/>
    <mergeCell ref="Y18:AC18"/>
    <mergeCell ref="K19:N19"/>
    <mergeCell ref="O19:S19"/>
    <mergeCell ref="T19:X19"/>
    <mergeCell ref="Y19:AC19"/>
    <mergeCell ref="Y23:AC23"/>
    <mergeCell ref="Y24:AC24"/>
    <mergeCell ref="O26:S26"/>
    <mergeCell ref="T26:X26"/>
    <mergeCell ref="Y26:AC26"/>
    <mergeCell ref="O18:S18"/>
    <mergeCell ref="T18:X18"/>
    <mergeCell ref="O23:S23"/>
  </mergeCells>
  <phoneticPr fontId="77" type="noConversion"/>
  <dataValidations count="2">
    <dataValidation type="decimal" operator="greaterThanOrEqual" allowBlank="1" showInputMessage="1" showErrorMessage="1" sqref="Y15:AH18 O16:X18" xr:uid="{00000000-0002-0000-0C00-000000000000}">
      <formula1>0</formula1>
    </dataValidation>
    <dataValidation type="list" allowBlank="1" showInputMessage="1" showErrorMessage="1" sqref="W3:X3" xr:uid="{00000000-0002-0000-0C00-000001000000}">
      <formula1>"Yes, No"</formula1>
    </dataValidation>
  </dataValidations>
  <printOptions horizontalCentered="1" verticalCentered="1"/>
  <pageMargins left="0" right="0" top="0.11811023622047245" bottom="0.11811023622047245" header="0" footer="0"/>
  <pageSetup paperSize="9" scale="85"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6">
    <tabColor theme="7" tint="0.39997558519241921"/>
    <pageSetUpPr fitToPage="1"/>
  </sheetPr>
  <dimension ref="B1:XFD27"/>
  <sheetViews>
    <sheetView showGridLines="0" zoomScale="115" zoomScaleNormal="115" workbookViewId="0">
      <selection activeCell="E15" sqref="E15"/>
    </sheetView>
  </sheetViews>
  <sheetFormatPr baseColWidth="10" defaultColWidth="3.6640625" defaultRowHeight="13.8" zeroHeight="1"/>
  <cols>
    <col min="1" max="1" width="1.88671875" style="7" customWidth="1"/>
    <col min="2" max="2" width="0.88671875" style="7" customWidth="1"/>
    <col min="3" max="3" width="3.6640625" style="10" customWidth="1"/>
    <col min="4" max="10" width="4.5546875" style="7" customWidth="1"/>
    <col min="11" max="18" width="3.44140625" style="7" customWidth="1"/>
    <col min="19" max="19" width="3.44140625" style="10" customWidth="1"/>
    <col min="20" max="27" width="3.44140625" style="7" customWidth="1"/>
    <col min="28" max="29" width="3.88671875" style="7" customWidth="1"/>
    <col min="30" max="34" width="3.44140625" style="7" customWidth="1"/>
    <col min="35" max="35" width="0.88671875" style="7" customWidth="1"/>
    <col min="36" max="16383" width="0" style="7" hidden="1" customWidth="1"/>
    <col min="16384" max="16384" width="0.109375" style="7" customWidth="1"/>
  </cols>
  <sheetData>
    <row r="1" spans="2:46" ht="7.2" customHeight="1"/>
    <row r="2" spans="2:46" ht="6" customHeight="1">
      <c r="B2" s="69"/>
      <c r="C2" s="75"/>
      <c r="D2" s="104"/>
      <c r="E2" s="70"/>
      <c r="F2" s="70"/>
      <c r="G2" s="70"/>
      <c r="H2" s="70"/>
      <c r="I2" s="70"/>
      <c r="J2" s="70"/>
      <c r="K2" s="70"/>
      <c r="L2" s="70"/>
      <c r="M2" s="70"/>
      <c r="N2" s="70"/>
      <c r="O2" s="70"/>
      <c r="P2" s="70"/>
      <c r="Q2" s="70"/>
      <c r="R2" s="70"/>
      <c r="S2" s="75"/>
      <c r="T2" s="70"/>
      <c r="U2" s="70"/>
      <c r="V2" s="70"/>
      <c r="W2" s="70"/>
      <c r="X2" s="70"/>
      <c r="Y2" s="70"/>
      <c r="Z2" s="70"/>
      <c r="AA2" s="70"/>
      <c r="AB2" s="70"/>
      <c r="AC2" s="70"/>
      <c r="AD2" s="70"/>
      <c r="AE2" s="70"/>
      <c r="AF2" s="70"/>
      <c r="AG2" s="70"/>
      <c r="AH2" s="70"/>
      <c r="AI2" s="73"/>
      <c r="AJ2" s="14"/>
    </row>
    <row r="3" spans="2:46" ht="20.100000000000001" customHeight="1">
      <c r="B3" s="1502" t="s">
        <v>472</v>
      </c>
      <c r="C3" s="1503"/>
      <c r="D3" s="1503"/>
      <c r="E3" s="1503"/>
      <c r="F3" s="1503"/>
      <c r="G3" s="1503"/>
      <c r="H3" s="1503"/>
      <c r="I3" s="1503"/>
      <c r="J3" s="1503"/>
      <c r="K3" s="1503"/>
      <c r="L3" s="1503"/>
      <c r="M3" s="1503"/>
      <c r="N3" s="1503"/>
      <c r="O3" s="1503"/>
      <c r="P3" s="1503"/>
      <c r="Q3" s="1503"/>
      <c r="R3" s="1503"/>
      <c r="S3" s="1503"/>
      <c r="T3" s="1503"/>
      <c r="U3" s="1503"/>
      <c r="V3" s="1503"/>
      <c r="W3" s="1503"/>
      <c r="X3" s="1503"/>
      <c r="Y3" s="1503"/>
      <c r="Z3" s="1503"/>
      <c r="AA3" s="1503"/>
      <c r="AB3" s="1503"/>
      <c r="AC3" s="1503"/>
      <c r="AD3" s="1503"/>
      <c r="AE3" s="1503"/>
      <c r="AF3" s="1503"/>
      <c r="AG3" s="1503"/>
      <c r="AH3" s="1503"/>
      <c r="AI3" s="1504"/>
      <c r="AJ3" s="14"/>
    </row>
    <row r="4" spans="2:46" ht="19.95" customHeight="1">
      <c r="B4" s="69"/>
      <c r="C4" s="71">
        <v>20</v>
      </c>
      <c r="D4" s="74" t="s">
        <v>473</v>
      </c>
      <c r="E4" s="70"/>
      <c r="F4" s="70"/>
      <c r="G4" s="70"/>
      <c r="H4" s="70"/>
      <c r="I4" s="70"/>
      <c r="J4" s="70"/>
      <c r="K4" s="70"/>
      <c r="L4" s="70"/>
      <c r="M4" s="70"/>
      <c r="N4" s="70"/>
      <c r="O4" s="70"/>
      <c r="P4" s="70"/>
      <c r="Q4" s="70"/>
      <c r="R4" s="70"/>
      <c r="S4" s="75"/>
      <c r="T4" s="70"/>
      <c r="U4" s="70"/>
      <c r="V4" s="70"/>
      <c r="W4" s="70"/>
      <c r="X4" s="70"/>
      <c r="Y4" s="70"/>
      <c r="Z4" s="1135"/>
      <c r="AA4" s="1136"/>
      <c r="AB4" s="2"/>
      <c r="AC4" s="2"/>
      <c r="AD4" s="103" t="s">
        <v>169</v>
      </c>
      <c r="AE4" s="75"/>
      <c r="AF4" s="104" t="s">
        <v>474</v>
      </c>
      <c r="AH4" s="70"/>
      <c r="AI4" s="73"/>
      <c r="AJ4" s="14"/>
      <c r="AT4" s="7" t="s">
        <v>151</v>
      </c>
    </row>
    <row r="5" spans="2:46" ht="19.95" customHeight="1">
      <c r="B5" s="69"/>
      <c r="C5" s="70"/>
      <c r="D5" s="1226" t="s">
        <v>475</v>
      </c>
      <c r="E5" s="1226"/>
      <c r="F5" s="1226"/>
      <c r="G5" s="1226"/>
      <c r="H5" s="1226"/>
      <c r="I5" s="1226"/>
      <c r="J5" s="1226"/>
      <c r="K5" s="1226"/>
      <c r="L5" s="1226"/>
      <c r="M5" s="1226"/>
      <c r="N5" s="1226"/>
      <c r="O5" s="1226"/>
      <c r="P5" s="1226"/>
      <c r="Q5" s="1226"/>
      <c r="R5" s="1226"/>
      <c r="S5" s="1226"/>
      <c r="T5" s="1226"/>
      <c r="U5" s="1226"/>
      <c r="V5" s="1226"/>
      <c r="W5" s="1226"/>
      <c r="X5" s="1226"/>
      <c r="Y5" s="1226"/>
      <c r="Z5" s="1226"/>
      <c r="AA5" s="70"/>
      <c r="AB5" s="70"/>
      <c r="AC5" s="82"/>
      <c r="AD5" s="103"/>
      <c r="AE5" s="70"/>
      <c r="AF5" s="70"/>
      <c r="AG5" s="70"/>
      <c r="AH5" s="70"/>
      <c r="AI5" s="73"/>
      <c r="AJ5" s="14"/>
      <c r="AT5" s="7" t="s">
        <v>121</v>
      </c>
    </row>
    <row r="6" spans="2:46" ht="19.95" customHeight="1">
      <c r="B6" s="69"/>
      <c r="C6" s="70"/>
      <c r="D6" s="1226"/>
      <c r="E6" s="1226"/>
      <c r="F6" s="1226"/>
      <c r="G6" s="1226"/>
      <c r="H6" s="1226"/>
      <c r="I6" s="1226"/>
      <c r="J6" s="1226"/>
      <c r="K6" s="1226"/>
      <c r="L6" s="1226"/>
      <c r="M6" s="1226"/>
      <c r="N6" s="1226"/>
      <c r="O6" s="1226"/>
      <c r="P6" s="1226"/>
      <c r="Q6" s="1226"/>
      <c r="R6" s="1226"/>
      <c r="S6" s="1226"/>
      <c r="T6" s="1226"/>
      <c r="U6" s="1226"/>
      <c r="V6" s="1226"/>
      <c r="W6" s="1226"/>
      <c r="X6" s="1226"/>
      <c r="Y6" s="1226"/>
      <c r="Z6" s="1226"/>
      <c r="AA6" s="90"/>
      <c r="AB6" s="90"/>
      <c r="AC6" s="70"/>
      <c r="AD6" s="70"/>
      <c r="AE6" s="70"/>
      <c r="AF6" s="70"/>
      <c r="AG6" s="70"/>
      <c r="AH6" s="70"/>
      <c r="AI6" s="73"/>
      <c r="AJ6" s="14"/>
    </row>
    <row r="7" spans="2:46" ht="19.95" customHeight="1">
      <c r="B7" s="69"/>
      <c r="C7" s="80"/>
      <c r="D7" s="1505" t="s">
        <v>476</v>
      </c>
      <c r="E7" s="1506"/>
      <c r="F7" s="1506"/>
      <c r="G7" s="1506"/>
      <c r="H7" s="1506"/>
      <c r="I7" s="1506"/>
      <c r="J7" s="1507"/>
      <c r="K7" s="1194" t="s">
        <v>415</v>
      </c>
      <c r="L7" s="1195"/>
      <c r="M7" s="1196"/>
      <c r="N7" s="1187" t="s">
        <v>416</v>
      </c>
      <c r="O7" s="1188"/>
      <c r="P7" s="1188"/>
      <c r="Q7" s="1188"/>
      <c r="R7" s="1188"/>
      <c r="S7" s="1189"/>
      <c r="T7" s="1511" t="s">
        <v>477</v>
      </c>
      <c r="U7" s="1512"/>
      <c r="V7" s="1513"/>
      <c r="W7" s="1187" t="s">
        <v>395</v>
      </c>
      <c r="X7" s="1188"/>
      <c r="Y7" s="1188"/>
      <c r="Z7" s="1188"/>
      <c r="AA7" s="1188"/>
      <c r="AB7" s="1189"/>
      <c r="AC7" s="1517" t="s">
        <v>417</v>
      </c>
      <c r="AD7" s="1518"/>
      <c r="AE7" s="1519"/>
      <c r="AF7" s="1517" t="s">
        <v>478</v>
      </c>
      <c r="AG7" s="1518"/>
      <c r="AH7" s="1519"/>
      <c r="AI7" s="73"/>
      <c r="AJ7" s="14"/>
    </row>
    <row r="8" spans="2:46" ht="19.95" customHeight="1">
      <c r="B8" s="69"/>
      <c r="C8" s="80"/>
      <c r="D8" s="1508"/>
      <c r="E8" s="1509"/>
      <c r="F8" s="1509"/>
      <c r="G8" s="1509"/>
      <c r="H8" s="1509"/>
      <c r="I8" s="1509"/>
      <c r="J8" s="1510"/>
      <c r="K8" s="1200"/>
      <c r="L8" s="1201"/>
      <c r="M8" s="1202"/>
      <c r="N8" s="1187" t="s">
        <v>181</v>
      </c>
      <c r="O8" s="1188"/>
      <c r="P8" s="1189"/>
      <c r="Q8" s="1187" t="s">
        <v>479</v>
      </c>
      <c r="R8" s="1188"/>
      <c r="S8" s="1189"/>
      <c r="T8" s="1514"/>
      <c r="U8" s="1515"/>
      <c r="V8" s="1516"/>
      <c r="W8" s="1523" t="s">
        <v>480</v>
      </c>
      <c r="X8" s="1524"/>
      <c r="Y8" s="1523" t="s">
        <v>481</v>
      </c>
      <c r="Z8" s="1524"/>
      <c r="AA8" s="1523" t="s">
        <v>427</v>
      </c>
      <c r="AB8" s="1524"/>
      <c r="AC8" s="1520"/>
      <c r="AD8" s="1521"/>
      <c r="AE8" s="1522"/>
      <c r="AF8" s="1520"/>
      <c r="AG8" s="1521"/>
      <c r="AH8" s="1522"/>
      <c r="AI8" s="73"/>
      <c r="AJ8" s="14"/>
    </row>
    <row r="9" spans="2:46" ht="19.95" customHeight="1">
      <c r="B9" s="69"/>
      <c r="C9" s="209">
        <v>1</v>
      </c>
      <c r="D9" s="1135"/>
      <c r="E9" s="1140"/>
      <c r="F9" s="1140"/>
      <c r="G9" s="1140"/>
      <c r="H9" s="1140"/>
      <c r="I9" s="1140"/>
      <c r="J9" s="1136"/>
      <c r="K9" s="1135"/>
      <c r="L9" s="1140"/>
      <c r="M9" s="1136"/>
      <c r="N9" s="1527"/>
      <c r="O9" s="1528"/>
      <c r="P9" s="1529"/>
      <c r="Q9" s="1135"/>
      <c r="R9" s="1140"/>
      <c r="S9" s="1136"/>
      <c r="T9" s="1135"/>
      <c r="U9" s="1140"/>
      <c r="V9" s="1136"/>
      <c r="W9" s="1525"/>
      <c r="X9" s="1526"/>
      <c r="Y9" s="1525"/>
      <c r="Z9" s="1526"/>
      <c r="AA9" s="1525"/>
      <c r="AB9" s="1526"/>
      <c r="AC9" s="1135"/>
      <c r="AD9" s="1140"/>
      <c r="AE9" s="1136"/>
      <c r="AF9" s="1135"/>
      <c r="AG9" s="1140"/>
      <c r="AH9" s="1136"/>
      <c r="AI9" s="73"/>
      <c r="AJ9" s="14"/>
    </row>
    <row r="10" spans="2:46" ht="19.95" customHeight="1">
      <c r="B10" s="69"/>
      <c r="C10" s="209">
        <v>2</v>
      </c>
      <c r="D10" s="1135"/>
      <c r="E10" s="1140"/>
      <c r="F10" s="1140"/>
      <c r="G10" s="1140"/>
      <c r="H10" s="1140"/>
      <c r="I10" s="1140"/>
      <c r="J10" s="1136"/>
      <c r="K10" s="1135"/>
      <c r="L10" s="1140"/>
      <c r="M10" s="1136"/>
      <c r="N10" s="1487"/>
      <c r="O10" s="1488"/>
      <c r="P10" s="1489"/>
      <c r="Q10" s="1135"/>
      <c r="R10" s="1140"/>
      <c r="S10" s="1136"/>
      <c r="T10" s="1135"/>
      <c r="U10" s="1140"/>
      <c r="V10" s="1136"/>
      <c r="W10" s="1135"/>
      <c r="X10" s="1136"/>
      <c r="Y10" s="1135"/>
      <c r="Z10" s="1136"/>
      <c r="AA10" s="1135"/>
      <c r="AB10" s="1136"/>
      <c r="AC10" s="1135"/>
      <c r="AD10" s="1140"/>
      <c r="AE10" s="1136"/>
      <c r="AF10" s="1135"/>
      <c r="AG10" s="1140"/>
      <c r="AH10" s="1136"/>
      <c r="AI10" s="73"/>
      <c r="AJ10" s="14"/>
    </row>
    <row r="11" spans="2:46" ht="19.95" customHeight="1">
      <c r="B11" s="69"/>
      <c r="C11" s="209">
        <v>3</v>
      </c>
      <c r="D11" s="1135"/>
      <c r="E11" s="1140"/>
      <c r="F11" s="1140"/>
      <c r="G11" s="1140"/>
      <c r="H11" s="1140"/>
      <c r="I11" s="1140"/>
      <c r="J11" s="1136"/>
      <c r="K11" s="1135"/>
      <c r="L11" s="1140"/>
      <c r="M11" s="1136"/>
      <c r="N11" s="1487"/>
      <c r="O11" s="1488"/>
      <c r="P11" s="1489"/>
      <c r="Q11" s="1135"/>
      <c r="R11" s="1140"/>
      <c r="S11" s="1136"/>
      <c r="T11" s="1135"/>
      <c r="U11" s="1140"/>
      <c r="V11" s="1136"/>
      <c r="W11" s="1135"/>
      <c r="X11" s="1136"/>
      <c r="Y11" s="1135"/>
      <c r="Z11" s="1136"/>
      <c r="AA11" s="1135"/>
      <c r="AB11" s="1136"/>
      <c r="AC11" s="1135"/>
      <c r="AD11" s="1140"/>
      <c r="AE11" s="1136"/>
      <c r="AF11" s="1135"/>
      <c r="AG11" s="1140"/>
      <c r="AH11" s="1136"/>
      <c r="AI11" s="73"/>
      <c r="AJ11" s="14"/>
    </row>
    <row r="12" spans="2:46" ht="19.95" customHeight="1">
      <c r="B12" s="69"/>
      <c r="C12" s="209">
        <v>4</v>
      </c>
      <c r="D12" s="1135"/>
      <c r="E12" s="1140"/>
      <c r="F12" s="1140"/>
      <c r="G12" s="1140"/>
      <c r="H12" s="1140"/>
      <c r="I12" s="1140"/>
      <c r="J12" s="1136"/>
      <c r="K12" s="1135"/>
      <c r="L12" s="1140"/>
      <c r="M12" s="1136"/>
      <c r="N12" s="1487"/>
      <c r="O12" s="1488"/>
      <c r="P12" s="1489"/>
      <c r="Q12" s="1135"/>
      <c r="R12" s="1140"/>
      <c r="S12" s="1136"/>
      <c r="T12" s="1135"/>
      <c r="U12" s="1140"/>
      <c r="V12" s="1136"/>
      <c r="W12" s="1135"/>
      <c r="X12" s="1136"/>
      <c r="Y12" s="1135"/>
      <c r="Z12" s="1136"/>
      <c r="AA12" s="1135"/>
      <c r="AB12" s="1136"/>
      <c r="AC12" s="1135"/>
      <c r="AD12" s="1140"/>
      <c r="AE12" s="1136"/>
      <c r="AF12" s="1135"/>
      <c r="AG12" s="1140"/>
      <c r="AH12" s="1136"/>
      <c r="AI12" s="73"/>
      <c r="AJ12" s="14"/>
    </row>
    <row r="13" spans="2:46" ht="19.95" customHeight="1">
      <c r="B13" s="69"/>
      <c r="C13" s="209">
        <v>5</v>
      </c>
      <c r="D13" s="1135"/>
      <c r="E13" s="1140"/>
      <c r="F13" s="1140"/>
      <c r="G13" s="1140"/>
      <c r="H13" s="1140"/>
      <c r="I13" s="1140"/>
      <c r="J13" s="1136"/>
      <c r="K13" s="1135"/>
      <c r="L13" s="1140"/>
      <c r="M13" s="1136"/>
      <c r="N13" s="1487"/>
      <c r="O13" s="1488"/>
      <c r="P13" s="1489"/>
      <c r="Q13" s="1135"/>
      <c r="R13" s="1140"/>
      <c r="S13" s="1136"/>
      <c r="T13" s="1135"/>
      <c r="U13" s="1140"/>
      <c r="V13" s="1136"/>
      <c r="W13" s="1135"/>
      <c r="X13" s="1136"/>
      <c r="Y13" s="1135"/>
      <c r="Z13" s="1136"/>
      <c r="AA13" s="1135"/>
      <c r="AB13" s="1136"/>
      <c r="AC13" s="1135"/>
      <c r="AD13" s="1140"/>
      <c r="AE13" s="1136"/>
      <c r="AF13" s="1135"/>
      <c r="AG13" s="1140"/>
      <c r="AH13" s="1136"/>
      <c r="AI13" s="73"/>
      <c r="AJ13" s="14"/>
    </row>
    <row r="14" spans="2:46" ht="19.95" customHeight="1">
      <c r="B14" s="69"/>
      <c r="C14" s="209">
        <v>6</v>
      </c>
      <c r="D14" s="1135"/>
      <c r="E14" s="1140"/>
      <c r="F14" s="1140"/>
      <c r="G14" s="1140"/>
      <c r="H14" s="1140"/>
      <c r="I14" s="1140"/>
      <c r="J14" s="1136"/>
      <c r="K14" s="1135"/>
      <c r="L14" s="1140"/>
      <c r="M14" s="1136"/>
      <c r="N14" s="1487"/>
      <c r="O14" s="1488"/>
      <c r="P14" s="1489"/>
      <c r="Q14" s="1135"/>
      <c r="R14" s="1140"/>
      <c r="S14" s="1136"/>
      <c r="T14" s="1135"/>
      <c r="U14" s="1140"/>
      <c r="V14" s="1136"/>
      <c r="W14" s="1135"/>
      <c r="X14" s="1136"/>
      <c r="Y14" s="1135"/>
      <c r="Z14" s="1136"/>
      <c r="AA14" s="1135"/>
      <c r="AB14" s="1136"/>
      <c r="AC14" s="1135"/>
      <c r="AD14" s="1140"/>
      <c r="AE14" s="1136"/>
      <c r="AF14" s="1135"/>
      <c r="AG14" s="1140"/>
      <c r="AH14" s="1136"/>
      <c r="AI14" s="73"/>
      <c r="AJ14" s="14"/>
    </row>
    <row r="15" spans="2:46" ht="14.4">
      <c r="B15" s="69"/>
      <c r="C15" s="70"/>
      <c r="D15" s="80"/>
      <c r="E15" s="72" t="s">
        <v>482</v>
      </c>
      <c r="F15" s="70"/>
      <c r="G15" s="70"/>
      <c r="H15" s="70"/>
      <c r="I15" s="70"/>
      <c r="J15" s="70"/>
      <c r="K15" s="70"/>
      <c r="L15" s="70"/>
      <c r="M15" s="70"/>
      <c r="N15" s="70"/>
      <c r="O15" s="70"/>
      <c r="P15" s="70"/>
      <c r="Q15" s="70"/>
      <c r="R15" s="70"/>
      <c r="S15" s="70"/>
      <c r="T15" s="70"/>
      <c r="U15" s="70"/>
      <c r="V15" s="75"/>
      <c r="W15" s="75"/>
      <c r="X15" s="75"/>
      <c r="Y15" s="70"/>
      <c r="Z15" s="70"/>
      <c r="AA15" s="70"/>
      <c r="AB15" s="70"/>
      <c r="AC15" s="70"/>
      <c r="AD15" s="70"/>
      <c r="AE15" s="70"/>
      <c r="AF15" s="70"/>
      <c r="AG15" s="70"/>
      <c r="AH15" s="70"/>
      <c r="AI15" s="73"/>
      <c r="AJ15" s="14"/>
    </row>
    <row r="16" spans="2:46" ht="14.4">
      <c r="B16" s="69"/>
      <c r="C16" s="70"/>
      <c r="D16" s="80"/>
      <c r="E16" s="72" t="s">
        <v>483</v>
      </c>
      <c r="F16" s="72"/>
      <c r="G16" s="70"/>
      <c r="H16" s="70"/>
      <c r="I16" s="70"/>
      <c r="J16" s="70"/>
      <c r="K16" s="70"/>
      <c r="L16" s="70"/>
      <c r="M16" s="70"/>
      <c r="N16" s="70"/>
      <c r="O16" s="70"/>
      <c r="P16" s="70"/>
      <c r="Q16" s="70"/>
      <c r="R16" s="70"/>
      <c r="S16" s="70"/>
      <c r="T16" s="70"/>
      <c r="U16" s="70"/>
      <c r="V16" s="75"/>
      <c r="W16" s="75"/>
      <c r="X16" s="75"/>
      <c r="Y16" s="70"/>
      <c r="Z16" s="70"/>
      <c r="AA16" s="70"/>
      <c r="AB16" s="70"/>
      <c r="AC16" s="70"/>
      <c r="AD16" s="70"/>
      <c r="AE16" s="70"/>
      <c r="AF16" s="70"/>
      <c r="AG16" s="70"/>
      <c r="AH16" s="70"/>
      <c r="AI16" s="73"/>
      <c r="AJ16" s="14"/>
    </row>
    <row r="17" spans="2:36 16384:16384" ht="14.4">
      <c r="B17" s="69"/>
      <c r="C17" s="70"/>
      <c r="D17" s="80"/>
      <c r="E17" s="72" t="s">
        <v>484</v>
      </c>
      <c r="F17" s="70"/>
      <c r="G17" s="70"/>
      <c r="H17" s="70"/>
      <c r="I17" s="70"/>
      <c r="J17" s="70"/>
      <c r="K17" s="70"/>
      <c r="L17" s="70"/>
      <c r="M17" s="70"/>
      <c r="N17" s="70"/>
      <c r="O17" s="70"/>
      <c r="P17" s="70"/>
      <c r="Q17" s="70"/>
      <c r="R17" s="70"/>
      <c r="S17" s="70"/>
      <c r="T17" s="70"/>
      <c r="U17" s="70"/>
      <c r="V17" s="75"/>
      <c r="W17" s="75"/>
      <c r="X17" s="75"/>
      <c r="Y17" s="70"/>
      <c r="Z17" s="70"/>
      <c r="AA17" s="70"/>
      <c r="AB17" s="70"/>
      <c r="AC17" s="70"/>
      <c r="AD17" s="70"/>
      <c r="AE17" s="70"/>
      <c r="AF17" s="70"/>
      <c r="AG17" s="70"/>
      <c r="AH17" s="70"/>
      <c r="AI17" s="73"/>
      <c r="AJ17" s="14"/>
    </row>
    <row r="18" spans="2:36 16384:16384" ht="6" customHeight="1">
      <c r="B18" s="69"/>
      <c r="C18" s="70"/>
      <c r="D18" s="80"/>
      <c r="E18" s="72"/>
      <c r="F18" s="70"/>
      <c r="G18" s="70"/>
      <c r="H18" s="70"/>
      <c r="I18" s="70"/>
      <c r="J18" s="70"/>
      <c r="K18" s="70"/>
      <c r="L18" s="70"/>
      <c r="M18" s="70"/>
      <c r="N18" s="70"/>
      <c r="O18" s="70"/>
      <c r="P18" s="70"/>
      <c r="Q18" s="70"/>
      <c r="R18" s="70"/>
      <c r="S18" s="70"/>
      <c r="T18" s="70"/>
      <c r="U18" s="70"/>
      <c r="V18" s="75"/>
      <c r="W18" s="75"/>
      <c r="X18" s="75"/>
      <c r="Y18" s="70"/>
      <c r="Z18" s="70"/>
      <c r="AA18" s="70"/>
      <c r="AB18" s="70"/>
      <c r="AC18" s="70"/>
      <c r="AD18" s="70"/>
      <c r="AE18" s="70"/>
      <c r="AF18" s="70"/>
      <c r="AG18" s="70"/>
      <c r="AH18" s="70"/>
      <c r="AI18" s="73"/>
      <c r="AJ18" s="14"/>
    </row>
    <row r="19" spans="2:36 16384:16384" ht="19.2" customHeight="1">
      <c r="B19" s="64"/>
      <c r="C19" s="84" t="s">
        <v>84</v>
      </c>
      <c r="D19" s="65"/>
      <c r="E19" s="65"/>
      <c r="F19" s="65"/>
      <c r="G19" s="1499"/>
      <c r="H19" s="1499"/>
      <c r="I19" s="1499"/>
      <c r="J19" s="1499"/>
      <c r="K19" s="1499"/>
      <c r="L19" s="1499"/>
      <c r="M19" s="1499"/>
      <c r="N19" s="1499"/>
      <c r="O19" s="1499"/>
      <c r="P19" s="1499"/>
      <c r="Q19" s="1499"/>
      <c r="R19" s="1499"/>
      <c r="S19" s="1499"/>
      <c r="T19" s="1499"/>
      <c r="U19" s="1499"/>
      <c r="V19" s="1499"/>
      <c r="W19" s="1499"/>
      <c r="X19" s="1499"/>
      <c r="Y19" s="1499"/>
      <c r="Z19" s="1499"/>
      <c r="AA19" s="1499"/>
      <c r="AB19" s="1499"/>
      <c r="AC19" s="1499"/>
      <c r="AD19" s="1499"/>
      <c r="AE19" s="1499"/>
      <c r="AF19" s="1499"/>
      <c r="AG19" s="1499"/>
      <c r="AH19" s="1499"/>
      <c r="AI19" s="1500"/>
      <c r="AJ19" s="14"/>
    </row>
    <row r="20" spans="2:36 16384:16384" ht="19.2" customHeight="1">
      <c r="B20" s="1182"/>
      <c r="C20" s="1156"/>
      <c r="D20" s="1156"/>
      <c r="E20" s="1156"/>
      <c r="F20" s="1156"/>
      <c r="G20" s="1156"/>
      <c r="H20" s="1156"/>
      <c r="I20" s="1156"/>
      <c r="J20" s="1156"/>
      <c r="K20" s="1156"/>
      <c r="L20" s="1156"/>
      <c r="M20" s="1156"/>
      <c r="N20" s="1156"/>
      <c r="O20" s="1156"/>
      <c r="P20" s="1156"/>
      <c r="Q20" s="1156"/>
      <c r="R20" s="1156"/>
      <c r="S20" s="1156"/>
      <c r="T20" s="1156"/>
      <c r="U20" s="1156"/>
      <c r="V20" s="1156"/>
      <c r="W20" s="1156"/>
      <c r="X20" s="1156"/>
      <c r="Y20" s="1156"/>
      <c r="Z20" s="1156"/>
      <c r="AA20" s="1156"/>
      <c r="AB20" s="1156"/>
      <c r="AC20" s="1156"/>
      <c r="AD20" s="1156"/>
      <c r="AE20" s="1156"/>
      <c r="AF20" s="1156"/>
      <c r="AG20" s="1156"/>
      <c r="AH20" s="1156"/>
      <c r="AI20" s="1183"/>
      <c r="AJ20" s="14"/>
    </row>
    <row r="21" spans="2:36 16384:16384" ht="19.2" customHeight="1">
      <c r="B21" s="1182"/>
      <c r="C21" s="1156"/>
      <c r="D21" s="1156"/>
      <c r="E21" s="1156"/>
      <c r="F21" s="1156"/>
      <c r="G21" s="1156"/>
      <c r="H21" s="1156"/>
      <c r="I21" s="1156"/>
      <c r="J21" s="1156"/>
      <c r="K21" s="1156"/>
      <c r="L21" s="1156"/>
      <c r="M21" s="1156"/>
      <c r="N21" s="1156"/>
      <c r="O21" s="1156"/>
      <c r="P21" s="1156"/>
      <c r="Q21" s="1156"/>
      <c r="R21" s="1156"/>
      <c r="S21" s="1156"/>
      <c r="T21" s="1156"/>
      <c r="U21" s="1156"/>
      <c r="V21" s="1156"/>
      <c r="W21" s="1156"/>
      <c r="X21" s="1156"/>
      <c r="Y21" s="1156"/>
      <c r="Z21" s="1156"/>
      <c r="AA21" s="1156"/>
      <c r="AB21" s="1156"/>
      <c r="AC21" s="1156"/>
      <c r="AD21" s="1156"/>
      <c r="AE21" s="1156"/>
      <c r="AF21" s="1156"/>
      <c r="AG21" s="1156"/>
      <c r="AH21" s="1156"/>
      <c r="AI21" s="1183"/>
      <c r="AJ21" s="14"/>
      <c r="XFD21" s="7" t="s">
        <v>485</v>
      </c>
    </row>
    <row r="22" spans="2:36 16384:16384" ht="19.2" customHeight="1">
      <c r="B22" s="1182"/>
      <c r="C22" s="1156"/>
      <c r="D22" s="1156"/>
      <c r="E22" s="1156"/>
      <c r="F22" s="1156"/>
      <c r="G22" s="1156"/>
      <c r="H22" s="1156"/>
      <c r="I22" s="1156"/>
      <c r="J22" s="1156"/>
      <c r="K22" s="1156"/>
      <c r="L22" s="1156"/>
      <c r="M22" s="1156"/>
      <c r="N22" s="1156"/>
      <c r="O22" s="1156"/>
      <c r="P22" s="1156"/>
      <c r="Q22" s="1156"/>
      <c r="R22" s="1156"/>
      <c r="S22" s="1156"/>
      <c r="T22" s="1156"/>
      <c r="U22" s="1156"/>
      <c r="V22" s="1156"/>
      <c r="W22" s="1156"/>
      <c r="X22" s="1156"/>
      <c r="Y22" s="1156"/>
      <c r="Z22" s="1156"/>
      <c r="AA22" s="1156"/>
      <c r="AB22" s="1156"/>
      <c r="AC22" s="1156"/>
      <c r="AD22" s="1156"/>
      <c r="AE22" s="1156"/>
      <c r="AF22" s="1156"/>
      <c r="AG22" s="1156"/>
      <c r="AH22" s="1156"/>
      <c r="AI22" s="1183"/>
      <c r="AJ22" s="14"/>
      <c r="XFD22" s="7" t="s">
        <v>486</v>
      </c>
    </row>
    <row r="23" spans="2:36 16384:16384" ht="19.2" customHeight="1">
      <c r="B23" s="1182"/>
      <c r="C23" s="1156"/>
      <c r="D23" s="1156"/>
      <c r="E23" s="1156"/>
      <c r="F23" s="1156"/>
      <c r="G23" s="1156"/>
      <c r="H23" s="1156"/>
      <c r="I23" s="1156"/>
      <c r="J23" s="1156"/>
      <c r="K23" s="1156"/>
      <c r="L23" s="1156"/>
      <c r="M23" s="1156"/>
      <c r="N23" s="1156"/>
      <c r="O23" s="1156"/>
      <c r="P23" s="1156"/>
      <c r="Q23" s="1156"/>
      <c r="R23" s="1156"/>
      <c r="S23" s="1156"/>
      <c r="T23" s="1156"/>
      <c r="U23" s="1156"/>
      <c r="V23" s="1156"/>
      <c r="W23" s="1156"/>
      <c r="X23" s="1156"/>
      <c r="Y23" s="1156"/>
      <c r="Z23" s="1156"/>
      <c r="AA23" s="1156"/>
      <c r="AB23" s="1156"/>
      <c r="AC23" s="1156"/>
      <c r="AD23" s="1156"/>
      <c r="AE23" s="1156"/>
      <c r="AF23" s="1156"/>
      <c r="AG23" s="1156"/>
      <c r="AH23" s="1156"/>
      <c r="AI23" s="1183"/>
      <c r="AJ23" s="14"/>
      <c r="XFD23" s="7" t="s">
        <v>487</v>
      </c>
    </row>
    <row r="24" spans="2:36 16384:16384" ht="19.2" customHeight="1">
      <c r="B24" s="1182"/>
      <c r="C24" s="1156"/>
      <c r="D24" s="1156"/>
      <c r="E24" s="1156"/>
      <c r="F24" s="1156"/>
      <c r="G24" s="1156"/>
      <c r="H24" s="1156"/>
      <c r="I24" s="1156"/>
      <c r="J24" s="1156"/>
      <c r="K24" s="1156"/>
      <c r="L24" s="1156"/>
      <c r="M24" s="1156"/>
      <c r="N24" s="1156"/>
      <c r="O24" s="1156"/>
      <c r="P24" s="1156"/>
      <c r="Q24" s="1156"/>
      <c r="R24" s="1156"/>
      <c r="S24" s="1156"/>
      <c r="T24" s="1156"/>
      <c r="U24" s="1156"/>
      <c r="V24" s="1156"/>
      <c r="W24" s="1156"/>
      <c r="X24" s="1156"/>
      <c r="Y24" s="1156"/>
      <c r="Z24" s="1156"/>
      <c r="AA24" s="1156"/>
      <c r="AB24" s="1156"/>
      <c r="AC24" s="1156"/>
      <c r="AD24" s="1156"/>
      <c r="AE24" s="1156"/>
      <c r="AF24" s="1156"/>
      <c r="AG24" s="1156"/>
      <c r="AH24" s="1156"/>
      <c r="AI24" s="1183"/>
      <c r="AJ24" s="14"/>
    </row>
    <row r="25" spans="2:36 16384:16384" ht="19.2" customHeight="1">
      <c r="B25" s="1182"/>
      <c r="C25" s="1156"/>
      <c r="D25" s="1156"/>
      <c r="E25" s="1156"/>
      <c r="F25" s="1156"/>
      <c r="G25" s="1156"/>
      <c r="H25" s="1156"/>
      <c r="I25" s="1156"/>
      <c r="J25" s="1156"/>
      <c r="K25" s="1156"/>
      <c r="L25" s="1156"/>
      <c r="M25" s="1156"/>
      <c r="N25" s="1156"/>
      <c r="O25" s="1156"/>
      <c r="P25" s="1156"/>
      <c r="Q25" s="1156"/>
      <c r="R25" s="1156"/>
      <c r="S25" s="1156"/>
      <c r="T25" s="1156"/>
      <c r="U25" s="1156"/>
      <c r="V25" s="1156"/>
      <c r="W25" s="1156"/>
      <c r="X25" s="1156"/>
      <c r="Y25" s="1156"/>
      <c r="Z25" s="1156"/>
      <c r="AA25" s="1156"/>
      <c r="AB25" s="1156"/>
      <c r="AC25" s="1156"/>
      <c r="AD25" s="1156"/>
      <c r="AE25" s="1156"/>
      <c r="AF25" s="1156"/>
      <c r="AG25" s="1156"/>
      <c r="AH25" s="1156"/>
      <c r="AI25" s="1183"/>
      <c r="AJ25" s="14"/>
    </row>
    <row r="26" spans="2:36 16384:16384" ht="19.2" customHeight="1">
      <c r="B26" s="1182"/>
      <c r="C26" s="1156"/>
      <c r="D26" s="1156"/>
      <c r="E26" s="1156"/>
      <c r="F26" s="1156"/>
      <c r="G26" s="1156"/>
      <c r="H26" s="1156"/>
      <c r="I26" s="1156"/>
      <c r="J26" s="1156"/>
      <c r="K26" s="1156"/>
      <c r="L26" s="1156"/>
      <c r="M26" s="1156"/>
      <c r="N26" s="1156"/>
      <c r="O26" s="1156"/>
      <c r="P26" s="1156"/>
      <c r="Q26" s="1156"/>
      <c r="R26" s="1156"/>
      <c r="S26" s="1156"/>
      <c r="T26" s="1156"/>
      <c r="U26" s="1156"/>
      <c r="V26" s="1156"/>
      <c r="W26" s="1156"/>
      <c r="X26" s="1156"/>
      <c r="Y26" s="1156"/>
      <c r="Z26" s="1156"/>
      <c r="AA26" s="1156"/>
      <c r="AB26" s="1156"/>
      <c r="AC26" s="1156"/>
      <c r="AD26" s="1156"/>
      <c r="AE26" s="1156"/>
      <c r="AF26" s="1156"/>
      <c r="AG26" s="1156"/>
      <c r="AH26" s="1156"/>
      <c r="AI26" s="1183"/>
      <c r="AJ26" s="14"/>
    </row>
    <row r="27" spans="2:36 16384:16384" ht="19.2" customHeight="1">
      <c r="B27" s="1530"/>
      <c r="C27" s="1531"/>
      <c r="D27" s="1531"/>
      <c r="E27" s="1531"/>
      <c r="F27" s="1531"/>
      <c r="G27" s="1531"/>
      <c r="H27" s="1531"/>
      <c r="I27" s="1531"/>
      <c r="J27" s="1531"/>
      <c r="K27" s="1531"/>
      <c r="L27" s="1531"/>
      <c r="M27" s="1531"/>
      <c r="N27" s="1531"/>
      <c r="O27" s="1531"/>
      <c r="P27" s="1531"/>
      <c r="Q27" s="1531"/>
      <c r="R27" s="1531"/>
      <c r="S27" s="1531"/>
      <c r="T27" s="1531"/>
      <c r="U27" s="1531"/>
      <c r="V27" s="1531"/>
      <c r="W27" s="1531"/>
      <c r="X27" s="1531"/>
      <c r="Y27" s="1531"/>
      <c r="Z27" s="1531"/>
      <c r="AA27" s="1531"/>
      <c r="AB27" s="1531"/>
      <c r="AC27" s="1531"/>
      <c r="AD27" s="1531"/>
      <c r="AE27" s="1531"/>
      <c r="AF27" s="1531"/>
      <c r="AG27" s="1532"/>
      <c r="AH27" s="1180">
        <v>12</v>
      </c>
      <c r="AI27" s="1181"/>
      <c r="AJ27" s="14"/>
    </row>
  </sheetData>
  <sheetProtection selectLockedCells="1"/>
  <mergeCells count="79">
    <mergeCell ref="B20:AI26"/>
    <mergeCell ref="W14:X14"/>
    <mergeCell ref="B27:AG27"/>
    <mergeCell ref="AH27:AI27"/>
    <mergeCell ref="Y14:Z14"/>
    <mergeCell ref="AA14:AB14"/>
    <mergeCell ref="AC14:AE14"/>
    <mergeCell ref="AF14:AH14"/>
    <mergeCell ref="G19:AI19"/>
    <mergeCell ref="D14:J14"/>
    <mergeCell ref="K14:M14"/>
    <mergeCell ref="N14:P14"/>
    <mergeCell ref="Q14:S14"/>
    <mergeCell ref="T14:V14"/>
    <mergeCell ref="W13:X13"/>
    <mergeCell ref="Y13:Z13"/>
    <mergeCell ref="AA13:AB13"/>
    <mergeCell ref="AC13:AE13"/>
    <mergeCell ref="AF13:AH13"/>
    <mergeCell ref="D13:J13"/>
    <mergeCell ref="K13:M13"/>
    <mergeCell ref="N13:P13"/>
    <mergeCell ref="Q13:S13"/>
    <mergeCell ref="T13:V13"/>
    <mergeCell ref="W12:X12"/>
    <mergeCell ref="Y12:Z12"/>
    <mergeCell ref="AA12:AB12"/>
    <mergeCell ref="AC12:AE12"/>
    <mergeCell ref="AF12:AH12"/>
    <mergeCell ref="D12:J12"/>
    <mergeCell ref="K12:M12"/>
    <mergeCell ref="N12:P12"/>
    <mergeCell ref="Q12:S12"/>
    <mergeCell ref="T12:V12"/>
    <mergeCell ref="Y10:Z10"/>
    <mergeCell ref="AA10:AB10"/>
    <mergeCell ref="AC10:AE10"/>
    <mergeCell ref="AF10:AH10"/>
    <mergeCell ref="D11:J11"/>
    <mergeCell ref="K11:M11"/>
    <mergeCell ref="N11:P11"/>
    <mergeCell ref="Q11:S11"/>
    <mergeCell ref="T11:V11"/>
    <mergeCell ref="W11:X11"/>
    <mergeCell ref="Y11:Z11"/>
    <mergeCell ref="AA11:AB11"/>
    <mergeCell ref="AC11:AE11"/>
    <mergeCell ref="AF11:AH11"/>
    <mergeCell ref="Y9:Z9"/>
    <mergeCell ref="AA9:AB9"/>
    <mergeCell ref="AC9:AE9"/>
    <mergeCell ref="AF9:AH9"/>
    <mergeCell ref="D10:J10"/>
    <mergeCell ref="K10:M10"/>
    <mergeCell ref="N10:P10"/>
    <mergeCell ref="Q10:S10"/>
    <mergeCell ref="T10:V10"/>
    <mergeCell ref="W10:X10"/>
    <mergeCell ref="D9:J9"/>
    <mergeCell ref="K9:M9"/>
    <mergeCell ref="N9:P9"/>
    <mergeCell ref="Q9:S9"/>
    <mergeCell ref="T9:V9"/>
    <mergeCell ref="W9:X9"/>
    <mergeCell ref="B3:AI3"/>
    <mergeCell ref="D5:Z6"/>
    <mergeCell ref="D7:J8"/>
    <mergeCell ref="K7:M8"/>
    <mergeCell ref="N7:S7"/>
    <mergeCell ref="T7:V8"/>
    <mergeCell ref="W7:AB7"/>
    <mergeCell ref="AC7:AE8"/>
    <mergeCell ref="AF7:AH8"/>
    <mergeCell ref="N8:P8"/>
    <mergeCell ref="Q8:S8"/>
    <mergeCell ref="W8:X8"/>
    <mergeCell ref="Y8:Z8"/>
    <mergeCell ref="AA8:AB8"/>
    <mergeCell ref="Z4:AA4"/>
  </mergeCells>
  <dataValidations count="3">
    <dataValidation type="decimal" operator="greaterThanOrEqual" allowBlank="1" showInputMessage="1" showErrorMessage="1" sqref="N9:P14 W9:AB14" xr:uid="{00000000-0002-0000-0D00-000000000000}">
      <formula1>0</formula1>
    </dataValidation>
    <dataValidation type="list" allowBlank="1" showInputMessage="1" showErrorMessage="1" sqref="T9:V14" xr:uid="{00000000-0002-0000-0D00-000001000000}">
      <formula1>$XFD$21:$XFD$23</formula1>
    </dataValidation>
    <dataValidation type="list" allowBlank="1" showInputMessage="1" showErrorMessage="1" sqref="Z4:AA4" xr:uid="{00000000-0002-0000-0D00-000002000000}">
      <formula1>"Yes, No"</formula1>
    </dataValidation>
  </dataValidations>
  <printOptions horizontalCentered="1" verticalCentered="1"/>
  <pageMargins left="0" right="0" top="0.11811023622047245" bottom="0.11811023622047245" header="0" footer="0"/>
  <pageSetup paperSize="9" scale="85"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4">
    <tabColor theme="7" tint="0.39997558519241921"/>
    <pageSetUpPr fitToPage="1"/>
  </sheetPr>
  <dimension ref="A1:AP85"/>
  <sheetViews>
    <sheetView showGridLines="0" topLeftCell="A8" zoomScaleNormal="100" workbookViewId="0">
      <selection activeCell="P8" sqref="P8:P26"/>
    </sheetView>
  </sheetViews>
  <sheetFormatPr baseColWidth="10" defaultColWidth="0" defaultRowHeight="13.8" zeroHeight="1"/>
  <cols>
    <col min="1" max="1" width="4.6640625" style="7" customWidth="1"/>
    <col min="2" max="2" width="1.33203125" style="7" customWidth="1"/>
    <col min="3" max="3" width="3.6640625" style="10" customWidth="1"/>
    <col min="4" max="4" width="16.109375" style="10" customWidth="1"/>
    <col min="5" max="5" width="17" style="7" customWidth="1"/>
    <col min="6" max="6" width="15.88671875" style="7" customWidth="1"/>
    <col min="7" max="7" width="26.33203125" style="7" customWidth="1"/>
    <col min="8" max="8" width="12" style="7" customWidth="1"/>
    <col min="9" max="9" width="11" style="7" customWidth="1"/>
    <col min="10" max="10" width="8" style="7" customWidth="1"/>
    <col min="11" max="11" width="10.44140625" style="10" customWidth="1"/>
    <col min="12" max="14" width="9.88671875" style="7" customWidth="1"/>
    <col min="15" max="15" width="9.44140625" style="7" customWidth="1"/>
    <col min="16" max="16" width="5.33203125" style="7" customWidth="1"/>
    <col min="17" max="17" width="11.88671875" style="7" customWidth="1"/>
    <col min="18" max="18" width="5.33203125" style="7" customWidth="1"/>
    <col min="19" max="19" width="23.6640625" style="7" customWidth="1"/>
    <col min="20" max="20" width="2.88671875" style="7" customWidth="1"/>
    <col min="21" max="16384" width="5.33203125" style="7" hidden="1"/>
  </cols>
  <sheetData>
    <row r="1" spans="2:42" ht="7.95" customHeight="1"/>
    <row r="2" spans="2:42" ht="20.100000000000001" customHeight="1">
      <c r="B2" s="1184" t="s">
        <v>488</v>
      </c>
      <c r="C2" s="1185"/>
      <c r="D2" s="1185"/>
      <c r="E2" s="1185"/>
      <c r="F2" s="1185"/>
      <c r="G2" s="1185"/>
      <c r="H2" s="1185"/>
      <c r="I2" s="1185"/>
      <c r="J2" s="1185"/>
      <c r="K2" s="1185"/>
      <c r="L2" s="1185"/>
      <c r="M2" s="1185"/>
      <c r="N2" s="1185"/>
      <c r="O2" s="1185"/>
      <c r="P2" s="1185"/>
      <c r="Q2" s="1185"/>
      <c r="R2" s="1185"/>
      <c r="S2" s="1185"/>
      <c r="T2" s="1186"/>
    </row>
    <row r="3" spans="2:42" ht="20.100000000000001" customHeight="1">
      <c r="B3" s="69"/>
      <c r="C3" s="71"/>
      <c r="D3" s="71"/>
      <c r="E3" s="74" t="s">
        <v>489</v>
      </c>
      <c r="F3" s="74"/>
      <c r="G3" s="219"/>
      <c r="H3" s="219"/>
      <c r="I3" s="219"/>
      <c r="J3" s="219"/>
      <c r="K3" s="219"/>
      <c r="L3" s="219"/>
      <c r="M3" s="219"/>
      <c r="N3" s="219"/>
      <c r="O3" s="219"/>
      <c r="P3" s="219"/>
      <c r="Q3" s="219"/>
      <c r="R3" s="219"/>
      <c r="S3" s="219"/>
      <c r="T3" s="73"/>
    </row>
    <row r="4" spans="2:42" ht="16.95" customHeight="1">
      <c r="B4" s="69"/>
      <c r="C4" s="71"/>
      <c r="D4" s="71"/>
      <c r="E4" s="70" t="s">
        <v>490</v>
      </c>
      <c r="F4" s="70"/>
      <c r="G4" s="219"/>
      <c r="H4" s="219"/>
      <c r="I4" s="219"/>
      <c r="J4" s="219"/>
      <c r="K4" s="219"/>
      <c r="L4" s="219"/>
      <c r="M4" s="219"/>
      <c r="N4" s="219"/>
      <c r="O4" s="219"/>
      <c r="P4" s="219"/>
      <c r="Q4" s="219"/>
      <c r="R4" s="219"/>
      <c r="S4" s="219"/>
      <c r="T4" s="73"/>
      <c r="AP4" s="7" t="s">
        <v>155</v>
      </c>
    </row>
    <row r="5" spans="2:42" ht="20.100000000000001" customHeight="1">
      <c r="B5" s="69"/>
      <c r="C5" s="75"/>
      <c r="D5" s="1537" t="s">
        <v>122</v>
      </c>
      <c r="E5" s="1533" t="s">
        <v>491</v>
      </c>
      <c r="F5" s="1537" t="s">
        <v>492</v>
      </c>
      <c r="G5" s="1194" t="s">
        <v>305</v>
      </c>
      <c r="H5" s="1535" t="s">
        <v>493</v>
      </c>
      <c r="I5" s="1535" t="s">
        <v>494</v>
      </c>
      <c r="J5" s="1194" t="s">
        <v>495</v>
      </c>
      <c r="K5" s="1195" t="s">
        <v>692</v>
      </c>
      <c r="L5" s="1196"/>
      <c r="M5" s="1195" t="s">
        <v>1759</v>
      </c>
      <c r="N5" s="1196"/>
      <c r="O5" s="1535" t="s">
        <v>498</v>
      </c>
      <c r="P5" s="1187" t="s">
        <v>395</v>
      </c>
      <c r="Q5" s="1188"/>
      <c r="R5" s="1188"/>
      <c r="S5" s="1542" t="s">
        <v>125</v>
      </c>
      <c r="T5" s="73"/>
    </row>
    <row r="6" spans="2:42" ht="23.1" customHeight="1">
      <c r="B6" s="69"/>
      <c r="C6" s="75"/>
      <c r="D6" s="1538"/>
      <c r="E6" s="1534"/>
      <c r="F6" s="1538"/>
      <c r="G6" s="1200"/>
      <c r="H6" s="1536"/>
      <c r="I6" s="1536"/>
      <c r="J6" s="1200"/>
      <c r="K6" s="802" t="s">
        <v>181</v>
      </c>
      <c r="L6" s="802" t="s">
        <v>499</v>
      </c>
      <c r="M6" s="802" t="s">
        <v>181</v>
      </c>
      <c r="N6" s="802" t="s">
        <v>499</v>
      </c>
      <c r="O6" s="1536"/>
      <c r="P6" s="800" t="s">
        <v>480</v>
      </c>
      <c r="Q6" s="800" t="s">
        <v>481</v>
      </c>
      <c r="R6" s="800" t="s">
        <v>427</v>
      </c>
      <c r="S6" s="1543"/>
      <c r="T6" s="73"/>
    </row>
    <row r="7" spans="2:42" ht="20.100000000000001" customHeight="1">
      <c r="B7" s="69"/>
      <c r="C7" s="214">
        <v>1</v>
      </c>
      <c r="D7" s="780" t="s">
        <v>1726</v>
      </c>
      <c r="E7" s="804" t="s">
        <v>500</v>
      </c>
      <c r="F7" s="804" t="s">
        <v>501</v>
      </c>
      <c r="G7" s="827" t="s">
        <v>1530</v>
      </c>
      <c r="H7" s="827"/>
      <c r="I7" s="828">
        <v>21</v>
      </c>
      <c r="J7" s="828">
        <v>1</v>
      </c>
      <c r="K7" s="826">
        <v>25000</v>
      </c>
      <c r="L7" s="826" t="s">
        <v>505</v>
      </c>
      <c r="M7" s="826">
        <v>2.31</v>
      </c>
      <c r="N7" s="826" t="s">
        <v>502</v>
      </c>
      <c r="O7" s="826">
        <v>3.18</v>
      </c>
      <c r="P7" s="828">
        <v>8</v>
      </c>
      <c r="Q7" s="828">
        <v>6</v>
      </c>
      <c r="R7" s="828">
        <v>46</v>
      </c>
      <c r="S7" s="797"/>
      <c r="T7" s="1067"/>
    </row>
    <row r="8" spans="2:42" ht="20.100000000000001" customHeight="1">
      <c r="B8" s="69"/>
      <c r="C8" s="214">
        <v>2</v>
      </c>
      <c r="D8" s="780" t="s">
        <v>1727</v>
      </c>
      <c r="E8" s="804" t="s">
        <v>500</v>
      </c>
      <c r="F8" s="804" t="s">
        <v>501</v>
      </c>
      <c r="G8" s="827" t="s">
        <v>1530</v>
      </c>
      <c r="H8" s="827"/>
      <c r="I8" s="828">
        <v>21</v>
      </c>
      <c r="J8" s="828">
        <v>1</v>
      </c>
      <c r="K8" s="826">
        <v>25000</v>
      </c>
      <c r="L8" s="826" t="s">
        <v>505</v>
      </c>
      <c r="M8" s="826">
        <v>2.31</v>
      </c>
      <c r="N8" s="826" t="s">
        <v>502</v>
      </c>
      <c r="O8" s="826">
        <v>3.18</v>
      </c>
      <c r="P8" s="828">
        <v>8</v>
      </c>
      <c r="Q8" s="828">
        <v>6</v>
      </c>
      <c r="R8" s="828">
        <v>46</v>
      </c>
      <c r="S8" s="797"/>
      <c r="T8" s="1067"/>
    </row>
    <row r="9" spans="2:42" ht="20.100000000000001" customHeight="1">
      <c r="B9" s="69"/>
      <c r="C9" s="214">
        <v>3</v>
      </c>
      <c r="D9" s="780" t="s">
        <v>1728</v>
      </c>
      <c r="E9" s="804" t="s">
        <v>500</v>
      </c>
      <c r="F9" s="804" t="s">
        <v>501</v>
      </c>
      <c r="G9" s="827" t="s">
        <v>1539</v>
      </c>
      <c r="H9" s="827"/>
      <c r="I9" s="828">
        <v>21</v>
      </c>
      <c r="J9" s="828">
        <v>1</v>
      </c>
      <c r="K9" s="826">
        <v>24000</v>
      </c>
      <c r="L9" s="826" t="s">
        <v>505</v>
      </c>
      <c r="M9" s="826">
        <v>2.0099999999999998</v>
      </c>
      <c r="N9" s="826" t="s">
        <v>502</v>
      </c>
      <c r="O9" s="826">
        <v>3.21</v>
      </c>
      <c r="P9" s="828">
        <v>8</v>
      </c>
      <c r="Q9" s="828">
        <v>6</v>
      </c>
      <c r="R9" s="828">
        <v>46</v>
      </c>
      <c r="S9" s="797"/>
      <c r="T9" s="1067"/>
    </row>
    <row r="10" spans="2:42" ht="20.100000000000001" customHeight="1">
      <c r="B10" s="69"/>
      <c r="C10" s="214">
        <v>4</v>
      </c>
      <c r="D10" s="780" t="s">
        <v>1729</v>
      </c>
      <c r="E10" s="804" t="s">
        <v>500</v>
      </c>
      <c r="F10" s="804" t="s">
        <v>501</v>
      </c>
      <c r="G10" s="827" t="s">
        <v>1612</v>
      </c>
      <c r="H10" s="827"/>
      <c r="I10" s="828">
        <v>24</v>
      </c>
      <c r="J10" s="828">
        <v>1</v>
      </c>
      <c r="K10" s="826">
        <v>21000</v>
      </c>
      <c r="L10" s="826" t="s">
        <v>505</v>
      </c>
      <c r="M10" s="826">
        <v>2.0499999999999998</v>
      </c>
      <c r="N10" s="826" t="s">
        <v>502</v>
      </c>
      <c r="O10" s="826">
        <v>3</v>
      </c>
      <c r="P10" s="828">
        <v>8</v>
      </c>
      <c r="Q10" s="828">
        <v>6</v>
      </c>
      <c r="R10" s="828">
        <v>46</v>
      </c>
      <c r="S10" s="793"/>
      <c r="T10" s="1067"/>
    </row>
    <row r="11" spans="2:42" ht="20.100000000000001" customHeight="1">
      <c r="B11" s="69"/>
      <c r="C11" s="214">
        <v>5</v>
      </c>
      <c r="D11" s="780" t="s">
        <v>1729</v>
      </c>
      <c r="E11" s="804" t="s">
        <v>500</v>
      </c>
      <c r="F11" s="804" t="s">
        <v>501</v>
      </c>
      <c r="G11" s="827" t="s">
        <v>1546</v>
      </c>
      <c r="H11" s="827"/>
      <c r="I11" s="828">
        <v>25</v>
      </c>
      <c r="J11" s="828">
        <v>1</v>
      </c>
      <c r="K11" s="826">
        <v>24000</v>
      </c>
      <c r="L11" s="826" t="s">
        <v>505</v>
      </c>
      <c r="M11" s="826">
        <v>2.1800000000000002</v>
      </c>
      <c r="N11" s="826" t="s">
        <v>502</v>
      </c>
      <c r="O11" s="826">
        <v>3.23</v>
      </c>
      <c r="P11" s="828">
        <v>8</v>
      </c>
      <c r="Q11" s="828">
        <v>6</v>
      </c>
      <c r="R11" s="828">
        <v>46</v>
      </c>
      <c r="S11" s="793"/>
      <c r="T11" s="1067"/>
    </row>
    <row r="12" spans="2:42" ht="20.100000000000001" customHeight="1">
      <c r="B12" s="69"/>
      <c r="C12" s="214">
        <v>6</v>
      </c>
      <c r="D12" s="780" t="s">
        <v>1729</v>
      </c>
      <c r="E12" s="804" t="s">
        <v>500</v>
      </c>
      <c r="F12" s="804" t="s">
        <v>501</v>
      </c>
      <c r="G12" s="827" t="s">
        <v>1686</v>
      </c>
      <c r="H12" s="827"/>
      <c r="I12" s="828">
        <v>24</v>
      </c>
      <c r="J12" s="828">
        <v>1</v>
      </c>
      <c r="K12" s="826">
        <v>18000</v>
      </c>
      <c r="L12" s="826" t="s">
        <v>505</v>
      </c>
      <c r="M12" s="826">
        <v>1.89</v>
      </c>
      <c r="N12" s="826" t="s">
        <v>502</v>
      </c>
      <c r="O12" s="826">
        <v>2.79</v>
      </c>
      <c r="P12" s="828">
        <v>8</v>
      </c>
      <c r="Q12" s="828">
        <v>6</v>
      </c>
      <c r="R12" s="828">
        <v>46</v>
      </c>
      <c r="S12" s="797"/>
      <c r="T12" s="1082"/>
    </row>
    <row r="13" spans="2:42" ht="20.100000000000001" customHeight="1">
      <c r="B13" s="69"/>
      <c r="C13" s="214">
        <v>7</v>
      </c>
      <c r="D13" s="780" t="s">
        <v>1730</v>
      </c>
      <c r="E13" s="804" t="s">
        <v>500</v>
      </c>
      <c r="F13" s="804" t="s">
        <v>501</v>
      </c>
      <c r="G13" s="827" t="s">
        <v>1243</v>
      </c>
      <c r="H13" s="827"/>
      <c r="I13" s="828">
        <v>24</v>
      </c>
      <c r="J13" s="828">
        <v>1</v>
      </c>
      <c r="K13" s="826">
        <v>24000</v>
      </c>
      <c r="L13" s="826" t="s">
        <v>505</v>
      </c>
      <c r="M13" s="826">
        <v>2.4300000000000002</v>
      </c>
      <c r="N13" s="826" t="s">
        <v>502</v>
      </c>
      <c r="O13" s="826">
        <v>2.89</v>
      </c>
      <c r="P13" s="828">
        <v>8</v>
      </c>
      <c r="Q13" s="828">
        <v>6</v>
      </c>
      <c r="R13" s="828">
        <v>46</v>
      </c>
      <c r="S13" s="797"/>
      <c r="T13" s="1082"/>
    </row>
    <row r="14" spans="2:42" ht="20.100000000000001" customHeight="1">
      <c r="B14" s="69"/>
      <c r="C14" s="214">
        <v>8</v>
      </c>
      <c r="D14" s="780" t="s">
        <v>1730</v>
      </c>
      <c r="E14" s="804" t="s">
        <v>500</v>
      </c>
      <c r="F14" s="804" t="s">
        <v>501</v>
      </c>
      <c r="G14" s="827" t="s">
        <v>1614</v>
      </c>
      <c r="H14" s="827"/>
      <c r="I14" s="828">
        <v>23</v>
      </c>
      <c r="J14" s="828">
        <v>1</v>
      </c>
      <c r="K14" s="826">
        <v>24000</v>
      </c>
      <c r="L14" s="826" t="s">
        <v>505</v>
      </c>
      <c r="M14" s="826">
        <v>2.4300000000000002</v>
      </c>
      <c r="N14" s="826" t="s">
        <v>502</v>
      </c>
      <c r="O14" s="826">
        <v>2.93</v>
      </c>
      <c r="P14" s="828">
        <v>8</v>
      </c>
      <c r="Q14" s="828">
        <v>6</v>
      </c>
      <c r="R14" s="828">
        <v>46</v>
      </c>
      <c r="S14" s="804"/>
      <c r="T14" s="1083"/>
    </row>
    <row r="15" spans="2:42" ht="20.100000000000001" customHeight="1">
      <c r="B15" s="69"/>
      <c r="C15" s="214">
        <v>9</v>
      </c>
      <c r="D15" s="780" t="s">
        <v>1731</v>
      </c>
      <c r="E15" s="804" t="s">
        <v>500</v>
      </c>
      <c r="F15" s="804" t="s">
        <v>501</v>
      </c>
      <c r="G15" s="827" t="s">
        <v>1614</v>
      </c>
      <c r="H15" s="827"/>
      <c r="I15" s="828">
        <v>23</v>
      </c>
      <c r="J15" s="828">
        <v>2</v>
      </c>
      <c r="K15" s="826">
        <v>24000</v>
      </c>
      <c r="L15" s="826" t="s">
        <v>505</v>
      </c>
      <c r="M15" s="826">
        <v>2.4300000000000002</v>
      </c>
      <c r="N15" s="826" t="s">
        <v>502</v>
      </c>
      <c r="O15" s="826">
        <v>2.93</v>
      </c>
      <c r="P15" s="828">
        <v>8</v>
      </c>
      <c r="Q15" s="828">
        <v>6</v>
      </c>
      <c r="R15" s="828">
        <v>46</v>
      </c>
      <c r="S15" s="804"/>
      <c r="T15" s="1083"/>
    </row>
    <row r="16" spans="2:42" ht="20.100000000000001" customHeight="1">
      <c r="B16" s="69"/>
      <c r="C16" s="214">
        <v>10</v>
      </c>
      <c r="D16" s="780" t="s">
        <v>1732</v>
      </c>
      <c r="E16" s="804" t="s">
        <v>500</v>
      </c>
      <c r="F16" s="804" t="s">
        <v>501</v>
      </c>
      <c r="G16" s="827" t="s">
        <v>1539</v>
      </c>
      <c r="H16" s="827"/>
      <c r="I16" s="828">
        <v>25</v>
      </c>
      <c r="J16" s="828">
        <v>2</v>
      </c>
      <c r="K16" s="826">
        <v>24000</v>
      </c>
      <c r="L16" s="826" t="s">
        <v>505</v>
      </c>
      <c r="M16" s="826">
        <v>2.0099999999999998</v>
      </c>
      <c r="N16" s="826" t="s">
        <v>502</v>
      </c>
      <c r="O16" s="826">
        <v>3.21</v>
      </c>
      <c r="P16" s="828">
        <v>8</v>
      </c>
      <c r="Q16" s="828">
        <v>6</v>
      </c>
      <c r="R16" s="828">
        <v>46</v>
      </c>
      <c r="S16" s="804"/>
      <c r="T16" s="1083"/>
    </row>
    <row r="17" spans="2:20" ht="20.100000000000001" customHeight="1">
      <c r="B17" s="69"/>
      <c r="C17" s="214">
        <v>11</v>
      </c>
      <c r="D17" s="780" t="s">
        <v>1732</v>
      </c>
      <c r="E17" s="804" t="s">
        <v>500</v>
      </c>
      <c r="F17" s="804" t="s">
        <v>501</v>
      </c>
      <c r="G17" s="827" t="s">
        <v>1612</v>
      </c>
      <c r="H17" s="827"/>
      <c r="I17" s="828">
        <v>24</v>
      </c>
      <c r="J17" s="828">
        <v>1</v>
      </c>
      <c r="K17" s="826">
        <v>21000</v>
      </c>
      <c r="L17" s="826" t="s">
        <v>505</v>
      </c>
      <c r="M17" s="826">
        <v>2.0499999999999998</v>
      </c>
      <c r="N17" s="826" t="s">
        <v>502</v>
      </c>
      <c r="O17" s="826">
        <v>3</v>
      </c>
      <c r="P17" s="828">
        <v>8</v>
      </c>
      <c r="Q17" s="828">
        <v>6</v>
      </c>
      <c r="R17" s="828">
        <v>46</v>
      </c>
      <c r="S17" s="797"/>
      <c r="T17" s="1082"/>
    </row>
    <row r="18" spans="2:20" ht="20.100000000000001" customHeight="1">
      <c r="B18" s="69"/>
      <c r="C18" s="214">
        <v>12</v>
      </c>
      <c r="D18" s="780" t="s">
        <v>1732</v>
      </c>
      <c r="E18" s="804" t="s">
        <v>500</v>
      </c>
      <c r="F18" s="804" t="s">
        <v>501</v>
      </c>
      <c r="G18" s="827" t="s">
        <v>1646</v>
      </c>
      <c r="H18" s="827"/>
      <c r="I18" s="828">
        <v>24</v>
      </c>
      <c r="J18" s="828">
        <v>1</v>
      </c>
      <c r="K18" s="826">
        <v>24000</v>
      </c>
      <c r="L18" s="826" t="s">
        <v>505</v>
      </c>
      <c r="M18" s="826">
        <v>2.9</v>
      </c>
      <c r="N18" s="826" t="s">
        <v>502</v>
      </c>
      <c r="O18" s="826">
        <v>2.4300000000000002</v>
      </c>
      <c r="P18" s="828">
        <v>8</v>
      </c>
      <c r="Q18" s="828">
        <v>6</v>
      </c>
      <c r="R18" s="828">
        <v>46</v>
      </c>
      <c r="S18" s="797"/>
      <c r="T18" s="1082"/>
    </row>
    <row r="19" spans="2:20" ht="20.100000000000001" customHeight="1">
      <c r="B19" s="69"/>
      <c r="C19" s="214">
        <v>13</v>
      </c>
      <c r="D19" s="780" t="s">
        <v>1733</v>
      </c>
      <c r="E19" s="804" t="s">
        <v>500</v>
      </c>
      <c r="F19" s="804" t="s">
        <v>501</v>
      </c>
      <c r="G19" s="827" t="s">
        <v>1664</v>
      </c>
      <c r="H19" s="827"/>
      <c r="I19" s="828">
        <v>24</v>
      </c>
      <c r="J19" s="828">
        <v>3</v>
      </c>
      <c r="K19" s="826">
        <v>24000</v>
      </c>
      <c r="L19" s="826" t="s">
        <v>505</v>
      </c>
      <c r="M19" s="826">
        <v>2.1749999999999998</v>
      </c>
      <c r="N19" s="826" t="s">
        <v>502</v>
      </c>
      <c r="O19" s="826">
        <v>3.23</v>
      </c>
      <c r="P19" s="828">
        <v>8</v>
      </c>
      <c r="Q19" s="828">
        <v>6</v>
      </c>
      <c r="R19" s="828">
        <v>46</v>
      </c>
      <c r="S19" s="797"/>
      <c r="T19" s="1082"/>
    </row>
    <row r="20" spans="2:20" ht="20.100000000000001" customHeight="1">
      <c r="B20" s="69"/>
      <c r="C20" s="214">
        <v>14</v>
      </c>
      <c r="D20" s="780" t="s">
        <v>1733</v>
      </c>
      <c r="E20" s="804" t="s">
        <v>500</v>
      </c>
      <c r="F20" s="804" t="s">
        <v>501</v>
      </c>
      <c r="G20" s="827" t="s">
        <v>1614</v>
      </c>
      <c r="H20" s="827"/>
      <c r="I20" s="828">
        <v>24</v>
      </c>
      <c r="J20" s="828">
        <v>1</v>
      </c>
      <c r="K20" s="826">
        <v>24000</v>
      </c>
      <c r="L20" s="826" t="s">
        <v>505</v>
      </c>
      <c r="M20" s="826">
        <v>2.4300000000000002</v>
      </c>
      <c r="N20" s="826" t="s">
        <v>502</v>
      </c>
      <c r="O20" s="826">
        <v>2.93</v>
      </c>
      <c r="P20" s="828">
        <v>8</v>
      </c>
      <c r="Q20" s="828">
        <v>6</v>
      </c>
      <c r="R20" s="828">
        <v>46</v>
      </c>
      <c r="S20" s="797"/>
      <c r="T20" s="1082"/>
    </row>
    <row r="21" spans="2:20" ht="20.100000000000001" customHeight="1">
      <c r="B21" s="69"/>
      <c r="C21" s="214">
        <v>15</v>
      </c>
      <c r="D21" s="780" t="s">
        <v>1734</v>
      </c>
      <c r="E21" s="804" t="s">
        <v>503</v>
      </c>
      <c r="F21" s="804" t="s">
        <v>504</v>
      </c>
      <c r="G21" s="827" t="s">
        <v>1507</v>
      </c>
      <c r="H21" s="830"/>
      <c r="I21" s="830"/>
      <c r="J21" s="828">
        <v>1</v>
      </c>
      <c r="K21" s="1081">
        <f>+M21*O21</f>
        <v>43.699219381653052</v>
      </c>
      <c r="L21" s="1081" t="s">
        <v>502</v>
      </c>
      <c r="M21" s="1081">
        <f>3^0.5*0.4*(10+10)+0.39+0.32</f>
        <v>14.566406460551018</v>
      </c>
      <c r="N21" s="826" t="s">
        <v>502</v>
      </c>
      <c r="O21" s="1081">
        <v>3</v>
      </c>
      <c r="P21" s="828">
        <v>8</v>
      </c>
      <c r="Q21" s="828">
        <v>6</v>
      </c>
      <c r="R21" s="828">
        <v>46</v>
      </c>
      <c r="S21" s="797"/>
      <c r="T21" s="1082"/>
    </row>
    <row r="22" spans="2:20" ht="20.100000000000001" customHeight="1">
      <c r="B22" s="69"/>
      <c r="C22" s="214">
        <v>16</v>
      </c>
      <c r="D22" s="780" t="s">
        <v>1758</v>
      </c>
      <c r="E22" s="804" t="s">
        <v>503</v>
      </c>
      <c r="F22" s="804" t="s">
        <v>504</v>
      </c>
      <c r="G22" s="827" t="s">
        <v>1737</v>
      </c>
      <c r="H22" s="830"/>
      <c r="I22" s="830"/>
      <c r="J22" s="828">
        <v>2</v>
      </c>
      <c r="K22" s="1081">
        <f>+M22*O22</f>
        <v>69.525828332287034</v>
      </c>
      <c r="L22" s="1081" t="s">
        <v>502</v>
      </c>
      <c r="M22" s="1081">
        <f>3^0.5*0.4*(16.5+14.8)+2*0.745</f>
        <v>23.175276110762344</v>
      </c>
      <c r="N22" s="826" t="s">
        <v>502</v>
      </c>
      <c r="O22" s="805">
        <v>3</v>
      </c>
      <c r="P22" s="828">
        <v>8</v>
      </c>
      <c r="Q22" s="828">
        <v>6</v>
      </c>
      <c r="R22" s="828">
        <v>46</v>
      </c>
      <c r="S22" s="1084"/>
      <c r="T22" s="1085"/>
    </row>
    <row r="23" spans="2:20" ht="19.95" customHeight="1">
      <c r="B23" s="69"/>
      <c r="C23" s="214">
        <v>17</v>
      </c>
      <c r="D23" s="780" t="s">
        <v>1735</v>
      </c>
      <c r="E23" s="804" t="s">
        <v>503</v>
      </c>
      <c r="F23" s="804" t="s">
        <v>504</v>
      </c>
      <c r="G23" s="827" t="s">
        <v>1507</v>
      </c>
      <c r="H23" s="830"/>
      <c r="I23" s="830"/>
      <c r="J23" s="828">
        <v>1</v>
      </c>
      <c r="K23" s="1081">
        <f>+M23*O23</f>
        <v>43.699219381653052</v>
      </c>
      <c r="L23" s="1081" t="s">
        <v>502</v>
      </c>
      <c r="M23" s="1081">
        <f>3^0.5*0.4*(10+10)+0.39+0.32</f>
        <v>14.566406460551018</v>
      </c>
      <c r="N23" s="826" t="s">
        <v>502</v>
      </c>
      <c r="O23" s="1081">
        <v>3</v>
      </c>
      <c r="P23" s="828">
        <v>8</v>
      </c>
      <c r="Q23" s="828">
        <v>6</v>
      </c>
      <c r="R23" s="828">
        <v>46</v>
      </c>
      <c r="S23" s="1084"/>
      <c r="T23" s="1085"/>
    </row>
    <row r="24" spans="2:20" ht="19.95" customHeight="1">
      <c r="B24" s="69"/>
      <c r="C24" s="214">
        <v>18</v>
      </c>
      <c r="D24" s="780" t="s">
        <v>1758</v>
      </c>
      <c r="E24" s="804" t="s">
        <v>503</v>
      </c>
      <c r="F24" s="804" t="s">
        <v>506</v>
      </c>
      <c r="G24" s="827" t="s">
        <v>1737</v>
      </c>
      <c r="H24" s="830"/>
      <c r="I24" s="830"/>
      <c r="J24" s="828">
        <v>2</v>
      </c>
      <c r="K24" s="1081"/>
      <c r="L24" s="1081"/>
      <c r="M24" s="1081">
        <f>5*0.745</f>
        <v>3.7250000000000001</v>
      </c>
      <c r="N24" s="826" t="s">
        <v>502</v>
      </c>
      <c r="O24" s="805"/>
      <c r="P24" s="828">
        <v>8</v>
      </c>
      <c r="Q24" s="828">
        <v>6</v>
      </c>
      <c r="R24" s="828">
        <v>46</v>
      </c>
      <c r="S24" s="797"/>
      <c r="T24" s="1082"/>
    </row>
    <row r="25" spans="2:20" ht="19.95" customHeight="1">
      <c r="B25" s="69"/>
      <c r="C25" s="214">
        <v>19</v>
      </c>
      <c r="D25" s="780" t="s">
        <v>1735</v>
      </c>
      <c r="E25" s="804" t="s">
        <v>503</v>
      </c>
      <c r="F25" s="804" t="s">
        <v>506</v>
      </c>
      <c r="G25" s="827"/>
      <c r="H25" s="830"/>
      <c r="I25" s="830"/>
      <c r="J25" s="828">
        <v>1</v>
      </c>
      <c r="K25" s="1081"/>
      <c r="L25" s="1081"/>
      <c r="M25" s="1081">
        <f>5*0.745</f>
        <v>3.7250000000000001</v>
      </c>
      <c r="N25" s="826" t="s">
        <v>502</v>
      </c>
      <c r="O25" s="805"/>
      <c r="P25" s="828">
        <v>8</v>
      </c>
      <c r="Q25" s="828">
        <v>6</v>
      </c>
      <c r="R25" s="828">
        <v>46</v>
      </c>
      <c r="S25" s="828"/>
      <c r="T25" s="1082"/>
    </row>
    <row r="26" spans="2:20" ht="19.95" customHeight="1">
      <c r="B26" s="69"/>
      <c r="C26" s="214">
        <v>20</v>
      </c>
      <c r="D26" s="780" t="s">
        <v>1734</v>
      </c>
      <c r="E26" s="804" t="s">
        <v>503</v>
      </c>
      <c r="F26" s="804" t="s">
        <v>506</v>
      </c>
      <c r="G26" s="827"/>
      <c r="H26" s="830"/>
      <c r="I26" s="830"/>
      <c r="J26" s="828">
        <v>1</v>
      </c>
      <c r="K26" s="1081"/>
      <c r="L26" s="1081"/>
      <c r="M26" s="1081">
        <f>5*0.745</f>
        <v>3.7250000000000001</v>
      </c>
      <c r="N26" s="826" t="s">
        <v>502</v>
      </c>
      <c r="O26" s="805"/>
      <c r="P26" s="828">
        <v>8</v>
      </c>
      <c r="Q26" s="828">
        <v>6</v>
      </c>
      <c r="R26" s="828">
        <v>46</v>
      </c>
      <c r="S26" s="828"/>
      <c r="T26" s="1082"/>
    </row>
    <row r="27" spans="2:20" ht="19.95" customHeight="1">
      <c r="B27" s="69"/>
      <c r="C27" s="214">
        <v>21</v>
      </c>
      <c r="D27" s="827"/>
      <c r="E27" s="804"/>
      <c r="F27" s="804"/>
      <c r="G27" s="827"/>
      <c r="H27" s="830"/>
      <c r="I27" s="830"/>
      <c r="J27" s="828"/>
      <c r="K27" s="1081" t="str">
        <f>IF(G27="","",VLOOKUP(G27,'List AC'!$E$3:$Q$147,7,FALSE))</f>
        <v/>
      </c>
      <c r="L27" s="1081" t="s">
        <v>502</v>
      </c>
      <c r="M27" s="1081" t="str">
        <f>IF(G27="","",VLOOKUP(G27,'List AC'!$E$3:$Q$147,5,FALSE))</f>
        <v/>
      </c>
      <c r="N27" s="1081" t="s">
        <v>505</v>
      </c>
      <c r="O27" s="1081" t="str">
        <f>IF(G27="","",VLOOKUP(G27,'List AC'!$E$3:$Q$147,8,FALSE))</f>
        <v/>
      </c>
      <c r="P27" s="828"/>
      <c r="Q27" s="828"/>
      <c r="R27" s="828"/>
      <c r="S27" s="828"/>
      <c r="T27" s="1082"/>
    </row>
    <row r="28" spans="2:20" ht="19.95" customHeight="1">
      <c r="B28" s="69"/>
      <c r="C28" s="214">
        <v>22</v>
      </c>
      <c r="D28" s="827"/>
      <c r="E28" s="804"/>
      <c r="F28" s="804"/>
      <c r="G28" s="827"/>
      <c r="H28" s="830"/>
      <c r="I28" s="830"/>
      <c r="J28" s="828"/>
      <c r="K28" s="1081" t="str">
        <f>IF(G28="","",VLOOKUP(G28,'List AC'!$E$3:$Q$147,7,FALSE))</f>
        <v/>
      </c>
      <c r="L28" s="1081" t="s">
        <v>502</v>
      </c>
      <c r="M28" s="1081" t="str">
        <f>IF(G28="","",VLOOKUP(G28,'List AC'!$E$3:$Q$147,5,FALSE))</f>
        <v/>
      </c>
      <c r="N28" s="1081" t="s">
        <v>505</v>
      </c>
      <c r="O28" s="1081" t="str">
        <f>IF(G28="","",VLOOKUP(G28,'List AC'!$E$3:$Q$147,8,FALSE))</f>
        <v/>
      </c>
      <c r="P28" s="828"/>
      <c r="Q28" s="828"/>
      <c r="R28" s="828"/>
      <c r="S28" s="828"/>
      <c r="T28" s="1086"/>
    </row>
    <row r="29" spans="2:20" ht="19.95" customHeight="1">
      <c r="B29" s="216"/>
      <c r="C29" s="214">
        <v>23</v>
      </c>
      <c r="D29" s="827"/>
      <c r="E29" s="804"/>
      <c r="F29" s="804"/>
      <c r="G29" s="827"/>
      <c r="H29" s="830"/>
      <c r="I29" s="830"/>
      <c r="J29" s="828"/>
      <c r="K29" s="1081" t="str">
        <f>IF(G29="","",VLOOKUP(G29,'List AC'!$E$3:$Q$147,7,FALSE))</f>
        <v/>
      </c>
      <c r="L29" s="1081" t="s">
        <v>502</v>
      </c>
      <c r="M29" s="1081" t="str">
        <f>IF(G29="","",VLOOKUP(G29,'List AC'!$E$3:$Q$147,5,FALSE))</f>
        <v/>
      </c>
      <c r="N29" s="1081" t="s">
        <v>505</v>
      </c>
      <c r="O29" s="1081" t="str">
        <f>IF(G29="","",VLOOKUP(G29,'List AC'!$E$3:$Q$147,8,FALSE))</f>
        <v/>
      </c>
      <c r="P29" s="828"/>
      <c r="Q29" s="828"/>
      <c r="R29" s="828"/>
      <c r="S29" s="797"/>
      <c r="T29" s="1086"/>
    </row>
    <row r="30" spans="2:20" ht="19.95" customHeight="1">
      <c r="B30" s="69"/>
      <c r="C30" s="214">
        <v>24</v>
      </c>
      <c r="D30" s="827"/>
      <c r="E30" s="804"/>
      <c r="F30" s="804"/>
      <c r="G30" s="827"/>
      <c r="H30" s="830"/>
      <c r="I30" s="830"/>
      <c r="J30" s="828"/>
      <c r="K30" s="1081" t="str">
        <f>IF(G30="","",VLOOKUP(G30,'List AC'!$E$3:$Q$147,7,FALSE))</f>
        <v/>
      </c>
      <c r="L30" s="1081" t="s">
        <v>502</v>
      </c>
      <c r="M30" s="1081" t="str">
        <f>IF(G30="","",VLOOKUP(G30,'List AC'!$E$3:$Q$147,5,FALSE))</f>
        <v/>
      </c>
      <c r="N30" s="1081" t="s">
        <v>505</v>
      </c>
      <c r="O30" s="1081" t="str">
        <f>IF(G30="","",VLOOKUP(G30,'List AC'!$E$3:$Q$147,8,FALSE))</f>
        <v/>
      </c>
      <c r="P30" s="828"/>
      <c r="Q30" s="828"/>
      <c r="R30" s="828"/>
      <c r="S30" s="797"/>
      <c r="T30" s="1086"/>
    </row>
    <row r="31" spans="2:20" ht="19.95" customHeight="1">
      <c r="B31" s="69"/>
      <c r="C31" s="214">
        <v>25</v>
      </c>
      <c r="D31" s="827"/>
      <c r="E31" s="804"/>
      <c r="F31" s="804"/>
      <c r="G31" s="827"/>
      <c r="H31" s="830"/>
      <c r="I31" s="830"/>
      <c r="J31" s="828"/>
      <c r="K31" s="1081" t="str">
        <f>IF(G31="","",VLOOKUP(G31,'List AC'!$E$3:$Q$147,7,FALSE))</f>
        <v/>
      </c>
      <c r="L31" s="1081" t="s">
        <v>502</v>
      </c>
      <c r="M31" s="1081" t="str">
        <f>IF(G31="","",VLOOKUP(G31,'List AC'!$E$3:$Q$147,5,FALSE))</f>
        <v/>
      </c>
      <c r="N31" s="1081" t="s">
        <v>505</v>
      </c>
      <c r="O31" s="1081" t="str">
        <f>IF(G31="","",VLOOKUP(G31,'List AC'!$E$3:$Q$147,8,FALSE))</f>
        <v/>
      </c>
      <c r="P31" s="828"/>
      <c r="Q31" s="828"/>
      <c r="R31" s="828"/>
      <c r="S31" s="797"/>
      <c r="T31" s="1086"/>
    </row>
    <row r="32" spans="2:20" ht="19.95" customHeight="1">
      <c r="B32" s="69"/>
      <c r="C32" s="214">
        <v>26</v>
      </c>
      <c r="D32" s="804"/>
      <c r="E32" s="804"/>
      <c r="F32" s="804"/>
      <c r="G32" s="827"/>
      <c r="H32" s="830"/>
      <c r="I32" s="830"/>
      <c r="J32" s="828"/>
      <c r="K32" s="1081" t="str">
        <f>IF(G32="","",VLOOKUP(G32,'List AC'!$E$3:$Q$147,7,FALSE))</f>
        <v/>
      </c>
      <c r="L32" s="1081" t="s">
        <v>502</v>
      </c>
      <c r="M32" s="1081" t="str">
        <f>IF(G32="","",VLOOKUP(G32,'List AC'!$E$3:$Q$147,5,FALSE))</f>
        <v/>
      </c>
      <c r="N32" s="1081" t="s">
        <v>505</v>
      </c>
      <c r="O32" s="1081" t="str">
        <f>IF(G32="","",VLOOKUP(G32,'List AC'!$E$3:$Q$147,8,FALSE))</f>
        <v/>
      </c>
      <c r="P32" s="828"/>
      <c r="Q32" s="828"/>
      <c r="R32" s="828"/>
      <c r="S32" s="797"/>
      <c r="T32" s="1086"/>
    </row>
    <row r="33" spans="2:20" ht="19.95" customHeight="1">
      <c r="B33" s="69"/>
      <c r="C33" s="214">
        <v>27</v>
      </c>
      <c r="D33" s="804"/>
      <c r="E33" s="804"/>
      <c r="F33" s="804"/>
      <c r="G33" s="827"/>
      <c r="H33" s="830"/>
      <c r="I33" s="830"/>
      <c r="J33" s="828"/>
      <c r="K33" s="1081" t="str">
        <f>IF(G33="","",VLOOKUP(G33,'List AC'!$E$3:$Q$147,7,FALSE))</f>
        <v/>
      </c>
      <c r="L33" s="1081" t="s">
        <v>502</v>
      </c>
      <c r="M33" s="1081" t="str">
        <f>IF(G33="","",VLOOKUP(G33,'List AC'!$E$3:$Q$147,5,FALSE))</f>
        <v/>
      </c>
      <c r="N33" s="1081" t="s">
        <v>505</v>
      </c>
      <c r="O33" s="1081" t="str">
        <f>IF(G33="","",VLOOKUP(G33,'List AC'!$E$3:$Q$147,8,FALSE))</f>
        <v/>
      </c>
      <c r="P33" s="828"/>
      <c r="Q33" s="828"/>
      <c r="R33" s="828"/>
      <c r="S33" s="797"/>
      <c r="T33" s="1086"/>
    </row>
    <row r="34" spans="2:20" ht="19.95" customHeight="1">
      <c r="B34" s="69"/>
      <c r="C34" s="214">
        <v>28</v>
      </c>
      <c r="D34" s="804"/>
      <c r="E34" s="804"/>
      <c r="F34" s="804"/>
      <c r="G34" s="827"/>
      <c r="H34" s="830"/>
      <c r="I34" s="830"/>
      <c r="J34" s="828"/>
      <c r="K34" s="1081" t="str">
        <f>IF(G34="","",VLOOKUP(G34,'List AC'!$E$3:$Q$147,7,FALSE))</f>
        <v/>
      </c>
      <c r="L34" s="1081" t="s">
        <v>502</v>
      </c>
      <c r="M34" s="1081" t="str">
        <f>IF(G34="","",VLOOKUP(G34,'List AC'!$E$3:$Q$147,5,FALSE))</f>
        <v/>
      </c>
      <c r="N34" s="1081" t="s">
        <v>505</v>
      </c>
      <c r="O34" s="1081" t="str">
        <f>IF(G34="","",VLOOKUP(G34,'List AC'!$E$3:$Q$147,8,FALSE))</f>
        <v/>
      </c>
      <c r="P34" s="828"/>
      <c r="Q34" s="828"/>
      <c r="R34" s="828"/>
      <c r="S34" s="797"/>
      <c r="T34" s="1086"/>
    </row>
    <row r="35" spans="2:20" ht="19.95" customHeight="1">
      <c r="B35" s="69"/>
      <c r="C35" s="214">
        <v>29</v>
      </c>
      <c r="D35" s="786"/>
      <c r="E35" s="804"/>
      <c r="F35" s="804"/>
      <c r="G35" s="827"/>
      <c r="H35" s="830"/>
      <c r="I35" s="830"/>
      <c r="J35" s="828"/>
      <c r="K35" s="1081" t="str">
        <f>IF(G35="","",VLOOKUP(G35,'List AC'!$E$3:$Q$147,7,FALSE))</f>
        <v/>
      </c>
      <c r="L35" s="1081" t="s">
        <v>502</v>
      </c>
      <c r="M35" s="1081" t="str">
        <f>IF(G35="","",VLOOKUP(G35,'List AC'!$E$3:$Q$147,5,FALSE))</f>
        <v/>
      </c>
      <c r="N35" s="1081" t="s">
        <v>505</v>
      </c>
      <c r="O35" s="1081" t="str">
        <f>IF(G35="","",VLOOKUP(G35,'List AC'!$E$3:$Q$147,8,FALSE))</f>
        <v/>
      </c>
      <c r="P35" s="793"/>
      <c r="Q35" s="793"/>
      <c r="R35" s="793"/>
      <c r="S35" s="797"/>
      <c r="T35" s="1086"/>
    </row>
    <row r="36" spans="2:20" ht="19.95" customHeight="1">
      <c r="B36" s="69"/>
      <c r="C36" s="214">
        <v>30</v>
      </c>
      <c r="D36" s="786"/>
      <c r="E36" s="804"/>
      <c r="F36" s="804"/>
      <c r="G36" s="827"/>
      <c r="H36" s="830"/>
      <c r="I36" s="830"/>
      <c r="J36" s="828"/>
      <c r="K36" s="1081" t="str">
        <f>IF(G36="","",VLOOKUP(G36,'List AC'!$E$3:$Q$147,7,FALSE))</f>
        <v/>
      </c>
      <c r="L36" s="1081" t="s">
        <v>502</v>
      </c>
      <c r="M36" s="1081" t="str">
        <f>IF(G36="","",VLOOKUP(G36,'List AC'!$E$3:$Q$147,5,FALSE))</f>
        <v/>
      </c>
      <c r="N36" s="1081" t="s">
        <v>505</v>
      </c>
      <c r="O36" s="1081" t="str">
        <f>IF(G36="","",VLOOKUP(G36,'List AC'!$E$3:$Q$147,8,FALSE))</f>
        <v/>
      </c>
      <c r="P36" s="793"/>
      <c r="Q36" s="793"/>
      <c r="R36" s="793"/>
      <c r="S36" s="797"/>
      <c r="T36" s="1086"/>
    </row>
    <row r="37" spans="2:20" ht="19.95" customHeight="1">
      <c r="B37" s="69"/>
      <c r="C37" s="214">
        <v>31</v>
      </c>
      <c r="D37" s="786"/>
      <c r="E37" s="804"/>
      <c r="F37" s="804"/>
      <c r="G37" s="827"/>
      <c r="H37" s="830"/>
      <c r="I37" s="830"/>
      <c r="J37" s="828"/>
      <c r="K37" s="1081" t="str">
        <f>IF(G37="","",VLOOKUP(G37,'List AC'!$E$3:$Q$147,7,FALSE))</f>
        <v/>
      </c>
      <c r="L37" s="1081" t="s">
        <v>502</v>
      </c>
      <c r="M37" s="1081" t="str">
        <f>IF(G37="","",VLOOKUP(G37,'List AC'!$E$3:$Q$147,5,FALSE))</f>
        <v/>
      </c>
      <c r="N37" s="1081" t="s">
        <v>505</v>
      </c>
      <c r="O37" s="1081" t="str">
        <f>IF(G37="","",VLOOKUP(G37,'List AC'!$E$3:$Q$147,8,FALSE))</f>
        <v/>
      </c>
      <c r="P37" s="793"/>
      <c r="Q37" s="793"/>
      <c r="R37" s="793"/>
      <c r="S37" s="797"/>
      <c r="T37" s="1086"/>
    </row>
    <row r="38" spans="2:20" ht="19.95" customHeight="1">
      <c r="B38" s="69"/>
      <c r="C38" s="214">
        <v>32</v>
      </c>
      <c r="D38" s="786"/>
      <c r="E38" s="804"/>
      <c r="F38" s="804"/>
      <c r="G38" s="827"/>
      <c r="H38" s="830"/>
      <c r="I38" s="830"/>
      <c r="J38" s="828"/>
      <c r="K38" s="1081" t="str">
        <f>IF(G38="","",VLOOKUP(G38,'List AC'!$E$3:$Q$147,7,FALSE))</f>
        <v/>
      </c>
      <c r="L38" s="1081" t="s">
        <v>502</v>
      </c>
      <c r="M38" s="1081" t="str">
        <f>IF(G38="","",VLOOKUP(G38,'List AC'!$E$3:$Q$147,5,FALSE))</f>
        <v/>
      </c>
      <c r="N38" s="1081" t="s">
        <v>505</v>
      </c>
      <c r="O38" s="1081" t="str">
        <f>IF(G38="","",VLOOKUP(G38,'List AC'!$E$3:$Q$147,8,FALSE))</f>
        <v/>
      </c>
      <c r="P38" s="793"/>
      <c r="Q38" s="793"/>
      <c r="R38" s="793"/>
      <c r="S38" s="797"/>
      <c r="T38" s="1086"/>
    </row>
    <row r="39" spans="2:20" ht="19.95" customHeight="1">
      <c r="B39" s="69"/>
      <c r="C39" s="214">
        <v>33</v>
      </c>
      <c r="D39" s="786"/>
      <c r="E39" s="804"/>
      <c r="F39" s="804"/>
      <c r="G39" s="827"/>
      <c r="H39" s="830"/>
      <c r="I39" s="830"/>
      <c r="J39" s="828"/>
      <c r="K39" s="1081" t="str">
        <f>IF(G39="","",VLOOKUP(G39,'List AC'!$E$3:$Q$147,7,FALSE))</f>
        <v/>
      </c>
      <c r="L39" s="1081" t="s">
        <v>502</v>
      </c>
      <c r="M39" s="1081" t="str">
        <f>IF(G39="","",VLOOKUP(G39,'List AC'!$E$3:$Q$147,5,FALSE))</f>
        <v/>
      </c>
      <c r="N39" s="1081" t="s">
        <v>505</v>
      </c>
      <c r="O39" s="1081" t="str">
        <f>IF(G39="","",VLOOKUP(G39,'List AC'!$E$3:$Q$147,8,FALSE))</f>
        <v/>
      </c>
      <c r="P39" s="793"/>
      <c r="Q39" s="793"/>
      <c r="R39" s="793"/>
      <c r="S39" s="797"/>
      <c r="T39" s="1082"/>
    </row>
    <row r="40" spans="2:20" ht="19.95" hidden="1" customHeight="1">
      <c r="B40" s="69"/>
      <c r="C40" s="214">
        <v>34</v>
      </c>
      <c r="D40" s="781"/>
      <c r="E40" s="804"/>
      <c r="F40" s="804"/>
      <c r="G40" s="827"/>
      <c r="H40" s="830"/>
      <c r="I40" s="830"/>
      <c r="J40" s="828"/>
      <c r="K40" s="1081" t="str">
        <f>IF(G40="","",VLOOKUP(G40,'List AC'!$E$3:$Q$147,7,FALSE))</f>
        <v/>
      </c>
      <c r="L40" s="826" t="s">
        <v>901</v>
      </c>
      <c r="M40" s="1081" t="str">
        <f>IF(G40="","",VLOOKUP(G40,'List AC'!$E$3:$Q$147,5,FALSE))</f>
        <v/>
      </c>
      <c r="N40" s="826" t="s">
        <v>901</v>
      </c>
      <c r="O40" s="1081" t="str">
        <f>IF(G40="","",VLOOKUP(G40,'List AC'!$E$3:$Q$147,8,FALSE))</f>
        <v/>
      </c>
      <c r="P40" s="780"/>
      <c r="Q40" s="780"/>
      <c r="R40" s="780"/>
      <c r="S40" s="796"/>
      <c r="T40" s="1087"/>
    </row>
    <row r="41" spans="2:20" ht="19.95" hidden="1" customHeight="1">
      <c r="B41" s="69"/>
      <c r="C41" s="214">
        <v>35</v>
      </c>
      <c r="D41" s="781"/>
      <c r="E41" s="804"/>
      <c r="F41" s="804"/>
      <c r="G41" s="827"/>
      <c r="H41" s="830"/>
      <c r="I41" s="830"/>
      <c r="J41" s="828"/>
      <c r="K41" s="1081" t="str">
        <f>IF(G41="","",VLOOKUP(G41,'List AC'!$E$3:$Q$147,7,FALSE))</f>
        <v/>
      </c>
      <c r="L41" s="826" t="s">
        <v>901</v>
      </c>
      <c r="M41" s="1081" t="str">
        <f>IF(G41="","",VLOOKUP(G41,'List AC'!$E$3:$Q$147,5,FALSE))</f>
        <v/>
      </c>
      <c r="N41" s="826" t="s">
        <v>901</v>
      </c>
      <c r="O41" s="1081" t="str">
        <f>IF(G41="","",VLOOKUP(G41,'List AC'!$E$3:$Q$147,8,FALSE))</f>
        <v/>
      </c>
      <c r="P41" s="780"/>
      <c r="Q41" s="780"/>
      <c r="R41" s="780"/>
      <c r="S41" s="796"/>
      <c r="T41" s="1087"/>
    </row>
    <row r="42" spans="2:20" ht="19.95" hidden="1" customHeight="1">
      <c r="B42" s="69"/>
      <c r="C42" s="214">
        <v>36</v>
      </c>
      <c r="D42" s="781"/>
      <c r="E42" s="804"/>
      <c r="F42" s="804"/>
      <c r="G42" s="827"/>
      <c r="H42" s="830"/>
      <c r="I42" s="830"/>
      <c r="J42" s="828"/>
      <c r="K42" s="1081" t="str">
        <f>IF(G42="","",VLOOKUP(G42,'List AC'!$E$3:$Q$147,7,FALSE))</f>
        <v/>
      </c>
      <c r="L42" s="826" t="s">
        <v>901</v>
      </c>
      <c r="M42" s="1081" t="str">
        <f>IF(G42="","",VLOOKUP(G42,'List AC'!$E$3:$Q$147,5,FALSE))</f>
        <v/>
      </c>
      <c r="N42" s="826" t="s">
        <v>901</v>
      </c>
      <c r="O42" s="1081" t="str">
        <f>IF(G42="","",VLOOKUP(G42,'List AC'!$E$3:$Q$147,8,FALSE))</f>
        <v/>
      </c>
      <c r="P42" s="780"/>
      <c r="Q42" s="780"/>
      <c r="R42" s="780"/>
      <c r="S42" s="796"/>
      <c r="T42" s="1087"/>
    </row>
    <row r="43" spans="2:20" ht="19.95" hidden="1" customHeight="1">
      <c r="B43" s="69"/>
      <c r="C43" s="214">
        <v>37</v>
      </c>
      <c r="D43" s="781"/>
      <c r="E43" s="804"/>
      <c r="F43" s="804"/>
      <c r="G43" s="827"/>
      <c r="H43" s="830"/>
      <c r="I43" s="830"/>
      <c r="J43" s="828"/>
      <c r="K43" s="1081" t="str">
        <f>IF(G43="","",VLOOKUP(G43,'List AC'!$E$3:$Q$147,7,FALSE))</f>
        <v/>
      </c>
      <c r="L43" s="826" t="s">
        <v>901</v>
      </c>
      <c r="M43" s="1081" t="str">
        <f>IF(G43="","",VLOOKUP(G43,'List AC'!$E$3:$Q$147,5,FALSE))</f>
        <v/>
      </c>
      <c r="N43" s="826" t="s">
        <v>901</v>
      </c>
      <c r="O43" s="1081" t="str">
        <f>IF(G43="","",VLOOKUP(G43,'List AC'!$E$3:$Q$147,8,FALSE))</f>
        <v/>
      </c>
      <c r="P43" s="780"/>
      <c r="Q43" s="780"/>
      <c r="R43" s="780"/>
      <c r="S43" s="796"/>
      <c r="T43" s="1087"/>
    </row>
    <row r="44" spans="2:20" ht="19.95" hidden="1" customHeight="1">
      <c r="B44" s="69"/>
      <c r="C44" s="214">
        <v>38</v>
      </c>
      <c r="D44" s="781"/>
      <c r="E44" s="804"/>
      <c r="F44" s="804"/>
      <c r="G44" s="827"/>
      <c r="H44" s="830"/>
      <c r="I44" s="830"/>
      <c r="J44" s="828"/>
      <c r="K44" s="1081" t="str">
        <f>IF(G44="","",VLOOKUP(G44,'List AC'!$E$3:$Q$147,7,FALSE))</f>
        <v/>
      </c>
      <c r="L44" s="826" t="s">
        <v>901</v>
      </c>
      <c r="M44" s="1081" t="str">
        <f>IF(G44="","",VLOOKUP(G44,'List AC'!$E$3:$Q$147,5,FALSE))</f>
        <v/>
      </c>
      <c r="N44" s="826" t="s">
        <v>901</v>
      </c>
      <c r="O44" s="1081" t="str">
        <f>IF(G44="","",VLOOKUP(G44,'List AC'!$E$3:$Q$147,8,FALSE))</f>
        <v/>
      </c>
      <c r="P44" s="780"/>
      <c r="Q44" s="780"/>
      <c r="R44" s="780"/>
      <c r="S44" s="796"/>
      <c r="T44" s="1087"/>
    </row>
    <row r="45" spans="2:20" ht="19.95" hidden="1" customHeight="1">
      <c r="B45" s="69"/>
      <c r="C45" s="214">
        <v>39</v>
      </c>
      <c r="D45" s="781"/>
      <c r="E45" s="804"/>
      <c r="F45" s="804"/>
      <c r="G45" s="827"/>
      <c r="H45" s="830"/>
      <c r="I45" s="830"/>
      <c r="J45" s="828"/>
      <c r="K45" s="1081" t="str">
        <f>IF(G45="","",VLOOKUP(G45,'List AC'!$E$3:$Q$147,7,FALSE))</f>
        <v/>
      </c>
      <c r="L45" s="826" t="s">
        <v>901</v>
      </c>
      <c r="M45" s="1081" t="str">
        <f>IF(G45="","",VLOOKUP(G45,'List AC'!$E$3:$Q$147,5,FALSE))</f>
        <v/>
      </c>
      <c r="N45" s="826" t="s">
        <v>901</v>
      </c>
      <c r="O45" s="1081" t="str">
        <f>IF(G45="","",VLOOKUP(G45,'List AC'!$E$3:$Q$147,8,FALSE))</f>
        <v/>
      </c>
      <c r="P45" s="780"/>
      <c r="Q45" s="780"/>
      <c r="R45" s="780"/>
      <c r="S45" s="796"/>
      <c r="T45" s="1087"/>
    </row>
    <row r="46" spans="2:20" ht="19.95" hidden="1" customHeight="1">
      <c r="B46" s="69"/>
      <c r="C46" s="214">
        <v>40</v>
      </c>
      <c r="D46" s="781"/>
      <c r="E46" s="804"/>
      <c r="F46" s="804"/>
      <c r="G46" s="827"/>
      <c r="H46" s="830"/>
      <c r="I46" s="830"/>
      <c r="J46" s="828"/>
      <c r="K46" s="1081" t="str">
        <f>IF(G46="","",VLOOKUP(G46,'List AC'!$E$3:$Q$147,7,FALSE))</f>
        <v/>
      </c>
      <c r="L46" s="826" t="s">
        <v>901</v>
      </c>
      <c r="M46" s="1081" t="str">
        <f>IF(G46="","",VLOOKUP(G46,'List AC'!$E$3:$Q$147,5,FALSE))</f>
        <v/>
      </c>
      <c r="N46" s="826" t="s">
        <v>901</v>
      </c>
      <c r="O46" s="1081" t="str">
        <f>IF(G46="","",VLOOKUP(G46,'List AC'!$E$3:$Q$147,8,FALSE))</f>
        <v/>
      </c>
      <c r="P46" s="780"/>
      <c r="Q46" s="780"/>
      <c r="R46" s="780"/>
      <c r="S46" s="796"/>
      <c r="T46" s="1087"/>
    </row>
    <row r="47" spans="2:20" ht="19.95" hidden="1" customHeight="1">
      <c r="B47" s="69"/>
      <c r="C47" s="214">
        <v>41</v>
      </c>
      <c r="D47" s="781"/>
      <c r="E47" s="804"/>
      <c r="F47" s="804"/>
      <c r="G47" s="827"/>
      <c r="H47" s="830"/>
      <c r="I47" s="830"/>
      <c r="J47" s="828"/>
      <c r="K47" s="1081" t="str">
        <f>IF(G47="","",VLOOKUP(G47,'List AC'!$E$3:$Q$147,7,FALSE))</f>
        <v/>
      </c>
      <c r="L47" s="826" t="s">
        <v>901</v>
      </c>
      <c r="M47" s="1081" t="str">
        <f>IF(G47="","",VLOOKUP(G47,'List AC'!$E$3:$Q$147,5,FALSE))</f>
        <v/>
      </c>
      <c r="N47" s="826" t="s">
        <v>901</v>
      </c>
      <c r="O47" s="1081" t="str">
        <f>IF(G47="","",VLOOKUP(G47,'List AC'!$E$3:$Q$147,8,FALSE))</f>
        <v/>
      </c>
      <c r="P47" s="780"/>
      <c r="Q47" s="780"/>
      <c r="R47" s="780"/>
      <c r="S47" s="796"/>
      <c r="T47" s="1087"/>
    </row>
    <row r="48" spans="2:20" ht="19.95" hidden="1" customHeight="1">
      <c r="B48" s="69"/>
      <c r="C48" s="214">
        <v>42</v>
      </c>
      <c r="D48" s="781"/>
      <c r="E48" s="804"/>
      <c r="F48" s="804"/>
      <c r="G48" s="827"/>
      <c r="H48" s="830"/>
      <c r="I48" s="830"/>
      <c r="J48" s="828"/>
      <c r="K48" s="1081" t="str">
        <f>IF(G48="","",VLOOKUP(G48,'List AC'!$E$3:$Q$147,7,FALSE))</f>
        <v/>
      </c>
      <c r="L48" s="826" t="s">
        <v>901</v>
      </c>
      <c r="M48" s="1081" t="str">
        <f>IF(G48="","",VLOOKUP(G48,'List AC'!$E$3:$Q$147,5,FALSE))</f>
        <v/>
      </c>
      <c r="N48" s="826" t="s">
        <v>901</v>
      </c>
      <c r="O48" s="1081" t="str">
        <f>IF(G48="","",VLOOKUP(G48,'List AC'!$E$3:$Q$147,8,FALSE))</f>
        <v/>
      </c>
      <c r="P48" s="780"/>
      <c r="Q48" s="780"/>
      <c r="R48" s="780"/>
      <c r="S48" s="796"/>
      <c r="T48" s="1087"/>
    </row>
    <row r="49" spans="2:20" ht="19.95" hidden="1" customHeight="1">
      <c r="B49" s="69"/>
      <c r="C49" s="214">
        <v>43</v>
      </c>
      <c r="D49" s="781"/>
      <c r="E49" s="804"/>
      <c r="F49" s="804"/>
      <c r="G49" s="827"/>
      <c r="H49" s="830"/>
      <c r="I49" s="830"/>
      <c r="J49" s="828"/>
      <c r="K49" s="1081" t="str">
        <f>IF(G49="","",VLOOKUP(G49,'List AC'!$E$3:$Q$147,7,FALSE))</f>
        <v/>
      </c>
      <c r="L49" s="826" t="s">
        <v>901</v>
      </c>
      <c r="M49" s="1081" t="str">
        <f>IF(G49="","",VLOOKUP(G49,'List AC'!$E$3:$Q$147,5,FALSE))</f>
        <v/>
      </c>
      <c r="N49" s="826" t="s">
        <v>901</v>
      </c>
      <c r="O49" s="1081" t="str">
        <f>IF(G49="","",VLOOKUP(G49,'List AC'!$E$3:$Q$147,8,FALSE))</f>
        <v/>
      </c>
      <c r="P49" s="780"/>
      <c r="Q49" s="780"/>
      <c r="R49" s="780"/>
      <c r="S49" s="796"/>
      <c r="T49" s="1087"/>
    </row>
    <row r="50" spans="2:20" ht="19.95" hidden="1" customHeight="1">
      <c r="B50" s="69"/>
      <c r="C50" s="214">
        <v>44</v>
      </c>
      <c r="D50" s="781"/>
      <c r="E50" s="804"/>
      <c r="F50" s="804"/>
      <c r="G50" s="827"/>
      <c r="H50" s="830"/>
      <c r="I50" s="830"/>
      <c r="J50" s="828"/>
      <c r="K50" s="1081" t="str">
        <f>IF(G50="","",VLOOKUP(G50,'List AC'!$E$3:$Q$147,7,FALSE))</f>
        <v/>
      </c>
      <c r="L50" s="826" t="s">
        <v>901</v>
      </c>
      <c r="M50" s="1081" t="str">
        <f>IF(G50="","",VLOOKUP(G50,'List AC'!$E$3:$Q$147,5,FALSE))</f>
        <v/>
      </c>
      <c r="N50" s="826" t="s">
        <v>901</v>
      </c>
      <c r="O50" s="1081" t="str">
        <f>IF(G50="","",VLOOKUP(G50,'List AC'!$E$3:$Q$147,8,FALSE))</f>
        <v/>
      </c>
      <c r="P50" s="780"/>
      <c r="Q50" s="780"/>
      <c r="R50" s="780"/>
      <c r="S50" s="796"/>
      <c r="T50" s="1087"/>
    </row>
    <row r="51" spans="2:20" ht="19.95" hidden="1" customHeight="1">
      <c r="B51" s="69"/>
      <c r="C51" s="214">
        <v>45</v>
      </c>
      <c r="D51" s="781"/>
      <c r="E51" s="804"/>
      <c r="F51" s="804"/>
      <c r="G51" s="827"/>
      <c r="H51" s="830"/>
      <c r="I51" s="830"/>
      <c r="J51" s="828"/>
      <c r="K51" s="1081" t="str">
        <f>IF(G51="","",VLOOKUP(G51,'List AC'!$E$3:$Q$147,7,FALSE))</f>
        <v/>
      </c>
      <c r="L51" s="826" t="s">
        <v>901</v>
      </c>
      <c r="M51" s="1081" t="str">
        <f>IF(G51="","",VLOOKUP(G51,'List AC'!$E$3:$Q$147,5,FALSE))</f>
        <v/>
      </c>
      <c r="N51" s="826" t="s">
        <v>901</v>
      </c>
      <c r="O51" s="1081" t="str">
        <f>IF(G51="","",VLOOKUP(G51,'List AC'!$E$3:$Q$147,8,FALSE))</f>
        <v/>
      </c>
      <c r="P51" s="780"/>
      <c r="Q51" s="780"/>
      <c r="R51" s="780"/>
      <c r="S51" s="796"/>
      <c r="T51" s="1087"/>
    </row>
    <row r="52" spans="2:20" ht="19.95" hidden="1" customHeight="1">
      <c r="B52" s="69"/>
      <c r="C52" s="214">
        <v>46</v>
      </c>
      <c r="D52" s="781"/>
      <c r="E52" s="804"/>
      <c r="F52" s="804"/>
      <c r="G52" s="827"/>
      <c r="H52" s="830"/>
      <c r="I52" s="830"/>
      <c r="J52" s="828"/>
      <c r="K52" s="1081" t="str">
        <f>IF(G52="","",VLOOKUP(G52,'List AC'!$E$3:$Q$147,7,FALSE))</f>
        <v/>
      </c>
      <c r="L52" s="826" t="s">
        <v>901</v>
      </c>
      <c r="M52" s="1081" t="str">
        <f>IF(G52="","",VLOOKUP(G52,'List AC'!$E$3:$Q$147,5,FALSE))</f>
        <v/>
      </c>
      <c r="N52" s="826" t="s">
        <v>901</v>
      </c>
      <c r="O52" s="1081" t="str">
        <f>IF(G52="","",VLOOKUP(G52,'List AC'!$E$3:$Q$147,8,FALSE))</f>
        <v/>
      </c>
      <c r="P52" s="780"/>
      <c r="Q52" s="780"/>
      <c r="R52" s="780"/>
      <c r="S52" s="796"/>
      <c r="T52" s="1087"/>
    </row>
    <row r="53" spans="2:20" ht="19.95" hidden="1" customHeight="1">
      <c r="B53" s="69"/>
      <c r="C53" s="214">
        <v>47</v>
      </c>
      <c r="D53" s="781"/>
      <c r="E53" s="804"/>
      <c r="F53" s="804"/>
      <c r="G53" s="827"/>
      <c r="H53" s="830"/>
      <c r="I53" s="830"/>
      <c r="J53" s="828"/>
      <c r="K53" s="1081" t="str">
        <f>IF(G53="","",VLOOKUP(G53,'List AC'!$E$3:$Q$147,7,FALSE))</f>
        <v/>
      </c>
      <c r="L53" s="826" t="s">
        <v>901</v>
      </c>
      <c r="M53" s="1081" t="str">
        <f>IF(G53="","",VLOOKUP(G53,'List AC'!$E$3:$Q$147,5,FALSE))</f>
        <v/>
      </c>
      <c r="N53" s="826" t="s">
        <v>901</v>
      </c>
      <c r="O53" s="1081" t="str">
        <f>IF(G53="","",VLOOKUP(G53,'List AC'!$E$3:$Q$147,8,FALSE))</f>
        <v/>
      </c>
      <c r="P53" s="780"/>
      <c r="Q53" s="780"/>
      <c r="R53" s="780"/>
      <c r="S53" s="796"/>
      <c r="T53" s="1087"/>
    </row>
    <row r="54" spans="2:20" ht="19.95" hidden="1" customHeight="1">
      <c r="B54" s="69"/>
      <c r="C54" s="214">
        <v>48</v>
      </c>
      <c r="D54" s="781"/>
      <c r="E54" s="804"/>
      <c r="F54" s="804"/>
      <c r="G54" s="827"/>
      <c r="H54" s="830"/>
      <c r="I54" s="830"/>
      <c r="J54" s="828"/>
      <c r="K54" s="1081" t="str">
        <f>IF(G54="","",VLOOKUP(G54,'List AC'!$E$3:$Q$147,7,FALSE))</f>
        <v/>
      </c>
      <c r="L54" s="826" t="s">
        <v>901</v>
      </c>
      <c r="M54" s="1081" t="str">
        <f>IF(G54="","",VLOOKUP(G54,'List AC'!$E$3:$Q$147,5,FALSE))</f>
        <v/>
      </c>
      <c r="N54" s="826" t="s">
        <v>901</v>
      </c>
      <c r="O54" s="1081" t="str">
        <f>IF(G54="","",VLOOKUP(G54,'List AC'!$E$3:$Q$147,8,FALSE))</f>
        <v/>
      </c>
      <c r="P54" s="780"/>
      <c r="Q54" s="780"/>
      <c r="R54" s="780"/>
      <c r="S54" s="796"/>
      <c r="T54" s="1087"/>
    </row>
    <row r="55" spans="2:20" ht="19.95" hidden="1" customHeight="1">
      <c r="B55" s="69"/>
      <c r="C55" s="214">
        <v>49</v>
      </c>
      <c r="D55" s="781"/>
      <c r="E55" s="804"/>
      <c r="F55" s="804"/>
      <c r="G55" s="827"/>
      <c r="H55" s="830"/>
      <c r="I55" s="830"/>
      <c r="J55" s="828"/>
      <c r="K55" s="1081" t="str">
        <f>IF(G55="","",VLOOKUP(G55,'List AC'!$E$3:$Q$147,7,FALSE))</f>
        <v/>
      </c>
      <c r="L55" s="826" t="s">
        <v>901</v>
      </c>
      <c r="M55" s="1081" t="str">
        <f>IF(G55="","",VLOOKUP(G55,'List AC'!$E$3:$Q$147,5,FALSE))</f>
        <v/>
      </c>
      <c r="N55" s="826" t="s">
        <v>901</v>
      </c>
      <c r="O55" s="1081" t="str">
        <f>IF(G55="","",VLOOKUP(G55,'List AC'!$E$3:$Q$147,8,FALSE))</f>
        <v/>
      </c>
      <c r="P55" s="780"/>
      <c r="Q55" s="780"/>
      <c r="R55" s="780"/>
      <c r="S55" s="780"/>
      <c r="T55" s="769"/>
    </row>
    <row r="56" spans="2:20" ht="20.100000000000001" customHeight="1">
      <c r="B56" s="69"/>
      <c r="C56" s="80"/>
      <c r="D56" s="80"/>
      <c r="E56" s="72" t="s">
        <v>507</v>
      </c>
      <c r="F56" s="72"/>
      <c r="G56" s="70"/>
      <c r="H56" s="70"/>
      <c r="I56" s="70"/>
      <c r="J56" s="70"/>
      <c r="K56" s="75"/>
      <c r="L56" s="70"/>
      <c r="M56" s="70"/>
      <c r="N56" s="70"/>
      <c r="O56" s="70"/>
      <c r="P56" s="70"/>
      <c r="Q56" s="70"/>
      <c r="R56" s="70"/>
      <c r="S56" s="70"/>
      <c r="T56" s="73"/>
    </row>
    <row r="57" spans="2:20" ht="20.100000000000001" customHeight="1">
      <c r="B57" s="69"/>
      <c r="C57" s="80"/>
      <c r="D57" s="80"/>
      <c r="E57" s="72" t="s">
        <v>508</v>
      </c>
      <c r="F57" s="72"/>
      <c r="G57" s="70"/>
      <c r="H57" s="70"/>
      <c r="I57" s="70"/>
      <c r="J57" s="70"/>
      <c r="K57" s="75"/>
      <c r="L57" s="70"/>
      <c r="M57" s="70"/>
      <c r="N57" s="70"/>
      <c r="O57" s="70"/>
      <c r="P57" s="70"/>
      <c r="Q57" s="70"/>
      <c r="R57" s="70"/>
      <c r="S57" s="70"/>
      <c r="T57" s="73"/>
    </row>
    <row r="58" spans="2:20" ht="20.100000000000001" customHeight="1">
      <c r="B58" s="69"/>
      <c r="C58" s="80"/>
      <c r="D58" s="80"/>
      <c r="E58" s="72" t="s">
        <v>509</v>
      </c>
      <c r="F58" s="72"/>
      <c r="G58" s="70"/>
      <c r="H58" s="70"/>
      <c r="I58" s="70"/>
      <c r="J58" s="70"/>
      <c r="K58" s="75"/>
      <c r="L58" s="70"/>
      <c r="M58" s="70"/>
      <c r="N58" s="70"/>
      <c r="O58" s="70"/>
      <c r="P58" s="70"/>
      <c r="Q58" s="70"/>
      <c r="R58" s="70"/>
      <c r="S58" s="70"/>
      <c r="T58" s="73"/>
    </row>
    <row r="59" spans="2:20" ht="15" customHeight="1">
      <c r="B59" s="69"/>
      <c r="C59" s="80"/>
      <c r="D59" s="80"/>
      <c r="E59" s="72"/>
      <c r="F59" s="72"/>
      <c r="G59" s="70"/>
      <c r="H59" s="70"/>
      <c r="I59" s="70"/>
      <c r="J59" s="70"/>
      <c r="K59" s="70"/>
      <c r="L59" s="75"/>
      <c r="M59" s="75"/>
      <c r="N59" s="75"/>
      <c r="O59" s="70"/>
      <c r="P59" s="70"/>
      <c r="Q59" s="70"/>
      <c r="R59" s="70"/>
      <c r="S59" s="70"/>
      <c r="T59" s="73"/>
    </row>
    <row r="60" spans="2:20" ht="15" customHeight="1">
      <c r="B60" s="69"/>
      <c r="C60" s="75"/>
      <c r="D60" s="75"/>
      <c r="E60" s="70"/>
      <c r="F60" s="70"/>
      <c r="G60" s="70"/>
      <c r="H60" s="70"/>
      <c r="I60" s="70"/>
      <c r="J60" s="70"/>
      <c r="K60" s="75"/>
      <c r="L60" s="70"/>
      <c r="M60" s="70"/>
      <c r="N60" s="70"/>
      <c r="O60" s="70"/>
      <c r="P60" s="70"/>
      <c r="Q60" s="70"/>
      <c r="R60" s="70"/>
      <c r="S60" s="70"/>
      <c r="T60" s="73"/>
    </row>
    <row r="61" spans="2:20" ht="13.2" customHeight="1">
      <c r="B61" s="69"/>
      <c r="C61" s="75"/>
      <c r="D61" s="75"/>
      <c r="E61" s="70"/>
      <c r="F61" s="70"/>
      <c r="G61" s="70"/>
      <c r="H61" s="70"/>
      <c r="I61" s="70"/>
      <c r="J61" s="70"/>
      <c r="K61" s="75"/>
      <c r="L61" s="70"/>
      <c r="M61" s="70"/>
      <c r="N61" s="70"/>
      <c r="O61" s="70"/>
      <c r="P61" s="70"/>
      <c r="Q61" s="70"/>
      <c r="R61" s="70"/>
      <c r="S61" s="70"/>
      <c r="T61" s="73"/>
    </row>
    <row r="62" spans="2:20" ht="13.2" customHeight="1">
      <c r="B62" s="69"/>
      <c r="C62" s="75"/>
      <c r="D62" s="75"/>
      <c r="E62" s="70"/>
      <c r="F62" s="70"/>
      <c r="G62" s="70"/>
      <c r="H62" s="70"/>
      <c r="I62" s="70"/>
      <c r="J62" s="70"/>
      <c r="K62" s="75"/>
      <c r="L62" s="70"/>
      <c r="M62" s="70"/>
      <c r="N62" s="70"/>
      <c r="O62" s="70"/>
      <c r="P62" s="70"/>
      <c r="Q62" s="70"/>
      <c r="R62" s="70"/>
      <c r="S62" s="70"/>
      <c r="T62" s="73"/>
    </row>
    <row r="63" spans="2:20" ht="19.2" customHeight="1">
      <c r="B63" s="83" t="s">
        <v>84</v>
      </c>
      <c r="C63" s="84"/>
      <c r="D63" s="84"/>
      <c r="E63" s="65"/>
      <c r="F63" s="65"/>
      <c r="G63" s="1499"/>
      <c r="H63" s="1499"/>
      <c r="I63" s="1499"/>
      <c r="J63" s="1499"/>
      <c r="K63" s="1499"/>
      <c r="L63" s="1499"/>
      <c r="M63" s="1499"/>
      <c r="N63" s="1499"/>
      <c r="O63" s="1499"/>
      <c r="P63" s="1499"/>
      <c r="Q63" s="1499"/>
      <c r="R63" s="1499"/>
      <c r="S63" s="1499"/>
      <c r="T63" s="1500"/>
    </row>
    <row r="64" spans="2:20" ht="19.2" customHeight="1">
      <c r="B64" s="1182"/>
      <c r="C64" s="1156"/>
      <c r="D64" s="1156"/>
      <c r="E64" s="1156"/>
      <c r="F64" s="1156"/>
      <c r="G64" s="1156"/>
      <c r="H64" s="1156"/>
      <c r="I64" s="1156"/>
      <c r="J64" s="1156"/>
      <c r="K64" s="1156"/>
      <c r="L64" s="1156"/>
      <c r="M64" s="1156"/>
      <c r="N64" s="1156"/>
      <c r="O64" s="1156"/>
      <c r="P64" s="1156"/>
      <c r="Q64" s="1156"/>
      <c r="R64" s="1156"/>
      <c r="S64" s="1156"/>
      <c r="T64" s="1183"/>
    </row>
    <row r="65" spans="2:20" ht="19.2" customHeight="1">
      <c r="B65" s="1539"/>
      <c r="C65" s="1540"/>
      <c r="D65" s="1540"/>
      <c r="E65" s="1540"/>
      <c r="F65" s="1540"/>
      <c r="G65" s="1540"/>
      <c r="H65" s="1540"/>
      <c r="I65" s="1540"/>
      <c r="J65" s="1540"/>
      <c r="K65" s="1540"/>
      <c r="L65" s="1540"/>
      <c r="M65" s="1540"/>
      <c r="N65" s="1540"/>
      <c r="O65" s="1540"/>
      <c r="P65" s="1540"/>
      <c r="Q65" s="1540"/>
      <c r="R65" s="1540"/>
      <c r="S65" s="1540"/>
      <c r="T65" s="1541"/>
    </row>
    <row r="66" spans="2:20" ht="19.2" customHeight="1">
      <c r="B66" s="1177"/>
      <c r="C66" s="1178"/>
      <c r="D66" s="1178"/>
      <c r="E66" s="1178"/>
      <c r="F66" s="1178"/>
      <c r="G66" s="1178"/>
      <c r="H66" s="1178"/>
      <c r="I66" s="1178"/>
      <c r="J66" s="1178"/>
      <c r="K66" s="1178"/>
      <c r="L66" s="1178"/>
      <c r="M66" s="1178"/>
      <c r="N66" s="1178"/>
      <c r="O66" s="1178"/>
      <c r="P66" s="1178"/>
      <c r="Q66" s="1178"/>
      <c r="R66" s="1178"/>
      <c r="S66" s="1178"/>
      <c r="T66" s="1038"/>
    </row>
    <row r="67" spans="2:20"/>
    <row r="68" spans="2:20"/>
    <row r="69" spans="2:20"/>
    <row r="70" spans="2:20"/>
    <row r="71" spans="2:20"/>
    <row r="72" spans="2:20"/>
    <row r="73" spans="2:20"/>
    <row r="74" spans="2:20"/>
    <row r="75" spans="2:20"/>
    <row r="76" spans="2:20"/>
    <row r="77" spans="2:20"/>
    <row r="78" spans="2:20"/>
    <row r="79" spans="2:20"/>
    <row r="80" spans="2:20"/>
    <row r="81"/>
    <row r="82"/>
    <row r="83"/>
    <row r="84"/>
    <row r="85"/>
  </sheetData>
  <sheetProtection selectLockedCells="1"/>
  <autoFilter ref="D5:S40" xr:uid="{00000000-0009-0000-0000-00000F000000}">
    <filterColumn colId="1" showButton="0"/>
    <filterColumn colId="3" showButton="0"/>
    <filterColumn colId="6" showButton="0"/>
    <filterColumn colId="7" showButton="0"/>
    <filterColumn colId="8" showButton="0"/>
    <filterColumn colId="12" showButton="0"/>
    <filterColumn colId="13" showButton="0"/>
    <filterColumn colId="14" showButton="0"/>
    <filterColumn colId="15" showButton="0"/>
  </autoFilter>
  <mergeCells count="16">
    <mergeCell ref="B66:S66"/>
    <mergeCell ref="B2:T2"/>
    <mergeCell ref="E5:E6"/>
    <mergeCell ref="G5:G6"/>
    <mergeCell ref="J5:J6"/>
    <mergeCell ref="K5:L5"/>
    <mergeCell ref="I5:I6"/>
    <mergeCell ref="P5:R5"/>
    <mergeCell ref="O5:O6"/>
    <mergeCell ref="D5:D6"/>
    <mergeCell ref="B64:T65"/>
    <mergeCell ref="G63:T63"/>
    <mergeCell ref="S5:S6"/>
    <mergeCell ref="M5:N5"/>
    <mergeCell ref="H5:H6"/>
    <mergeCell ref="F5:F6"/>
  </mergeCells>
  <dataValidations count="1">
    <dataValidation type="decimal" operator="greaterThanOrEqual" allowBlank="1" showInputMessage="1" showErrorMessage="1" sqref="M7:M20 K7:K20 P7:R55" xr:uid="{DB2F6A3F-A6C9-4100-9DB6-21DE51EEC9E1}">
      <formula1>0</formula1>
    </dataValidation>
  </dataValidations>
  <printOptions horizontalCentered="1" verticalCentered="1"/>
  <pageMargins left="0" right="0" top="0.11811023622047244" bottom="0.11811023622047244" header="0" footer="0"/>
  <pageSetup paperSize="9" scale="64" orientation="portrait"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7FDBAE7-BA75-4868-A7D5-2F437C3C2C62}">
          <x14:formula1>
            <xm:f>'List AC'!$V$4:$V$7</xm:f>
          </x14:formula1>
          <xm:sqref>E7:E39</xm:sqref>
        </x14:dataValidation>
        <x14:dataValidation type="list" allowBlank="1" showInputMessage="1" showErrorMessage="1" xr:uid="{31676659-CA79-4C23-AB80-9C11387F2C09}">
          <x14:formula1>
            <xm:f>'List AC'!$W$4:$W$9</xm:f>
          </x14:formula1>
          <xm:sqref>F7:F39</xm:sqref>
        </x14:dataValidation>
        <x14:dataValidation type="list" allowBlank="1" showInputMessage="1" showErrorMessage="1" xr:uid="{2C1036D0-D465-4F97-A880-D1D5E3723AFA}">
          <x14:formula1>
            <xm:f>'List AC'!$E$3:$E$147</xm:f>
          </x14:formula1>
          <xm:sqref>G27:G39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3">
    <tabColor theme="7" tint="0.39997558519241921"/>
    <pageSetUpPr fitToPage="1"/>
  </sheetPr>
  <dimension ref="B1:AJ64"/>
  <sheetViews>
    <sheetView showGridLines="0" topLeftCell="A6" zoomScale="110" zoomScaleNormal="110" zoomScaleSheetLayoutView="85" workbookViewId="0">
      <selection activeCell="I10" sqref="I10"/>
    </sheetView>
  </sheetViews>
  <sheetFormatPr baseColWidth="10" defaultColWidth="13" defaultRowHeight="13.8" zeroHeight="1"/>
  <cols>
    <col min="1" max="1" width="3.6640625" style="7" customWidth="1"/>
    <col min="2" max="2" width="5.33203125" style="7" customWidth="1"/>
    <col min="3" max="3" width="3.6640625" style="7" customWidth="1"/>
    <col min="4" max="4" width="26.6640625" style="7" customWidth="1"/>
    <col min="5" max="5" width="11.88671875" style="7" customWidth="1"/>
    <col min="6" max="6" width="9.44140625" style="7" customWidth="1"/>
    <col min="7" max="7" width="20.109375" style="7" customWidth="1"/>
    <col min="8" max="8" width="6.6640625" style="7" customWidth="1"/>
    <col min="9" max="9" width="11.88671875" style="7" customWidth="1"/>
    <col min="10" max="10" width="9.109375" style="7" customWidth="1"/>
    <col min="11" max="11" width="7.88671875" style="7" customWidth="1"/>
    <col min="12" max="12" width="6.6640625" style="7" customWidth="1"/>
    <col min="13" max="13" width="10.44140625" style="7" customWidth="1"/>
    <col min="14" max="15" width="2.5546875" style="7" customWidth="1"/>
    <col min="16" max="16384" width="13" style="7"/>
  </cols>
  <sheetData>
    <row r="1" spans="2:36" ht="20.100000000000001" customHeight="1">
      <c r="B1" s="1184" t="s">
        <v>519</v>
      </c>
      <c r="C1" s="1185"/>
      <c r="D1" s="1185"/>
      <c r="E1" s="1185"/>
      <c r="F1" s="1185"/>
      <c r="G1" s="1185"/>
      <c r="H1" s="1185"/>
      <c r="I1" s="1185"/>
      <c r="J1" s="1185"/>
      <c r="K1" s="1185"/>
      <c r="L1" s="1185"/>
      <c r="M1" s="1185"/>
      <c r="N1" s="1186"/>
      <c r="AD1" s="7" t="s">
        <v>492</v>
      </c>
      <c r="AE1" s="7" t="s">
        <v>1705</v>
      </c>
      <c r="AJ1" s="7" t="s">
        <v>155</v>
      </c>
    </row>
    <row r="2" spans="2:36" ht="20.100000000000001" customHeight="1">
      <c r="B2" s="210"/>
      <c r="C2" s="70"/>
      <c r="D2" s="211"/>
      <c r="E2" s="70"/>
      <c r="F2" s="211"/>
      <c r="G2" s="211"/>
      <c r="H2" s="103" t="s">
        <v>171</v>
      </c>
      <c r="I2" s="1042" t="s">
        <v>520</v>
      </c>
      <c r="J2" s="211"/>
      <c r="K2" s="1043"/>
      <c r="L2" s="1044"/>
      <c r="M2" s="70"/>
      <c r="N2" s="212"/>
      <c r="AD2" s="7" t="s">
        <v>10</v>
      </c>
      <c r="AE2" s="7" t="s">
        <v>1706</v>
      </c>
      <c r="AJ2" s="7" t="s">
        <v>121</v>
      </c>
    </row>
    <row r="3" spans="2:36" ht="20.100000000000001" customHeight="1">
      <c r="B3" s="210"/>
      <c r="C3" s="211"/>
      <c r="D3" s="211"/>
      <c r="E3" s="70"/>
      <c r="F3" s="211"/>
      <c r="G3" s="211"/>
      <c r="H3" s="211"/>
      <c r="I3" s="1557"/>
      <c r="J3" s="1558"/>
      <c r="K3" s="211"/>
      <c r="L3" s="1551"/>
      <c r="M3" s="1551"/>
      <c r="N3" s="212"/>
      <c r="AD3" s="7" t="s">
        <v>13</v>
      </c>
      <c r="AE3" s="7" t="s">
        <v>1706</v>
      </c>
    </row>
    <row r="4" spans="2:36" ht="10.199999999999999" customHeight="1">
      <c r="B4" s="210"/>
      <c r="C4" s="1044"/>
      <c r="D4" s="1044"/>
      <c r="E4" s="1044"/>
      <c r="F4" s="1044"/>
      <c r="G4" s="1044"/>
      <c r="H4" s="1044"/>
      <c r="I4" s="1044"/>
      <c r="J4" s="1045"/>
      <c r="K4" s="1044"/>
      <c r="L4" s="1551"/>
      <c r="M4" s="1551"/>
      <c r="N4" s="212"/>
      <c r="AD4" s="7" t="s">
        <v>1707</v>
      </c>
      <c r="AE4" s="7">
        <v>36</v>
      </c>
    </row>
    <row r="5" spans="2:36" ht="20.100000000000001" customHeight="1">
      <c r="B5" s="69"/>
      <c r="C5" s="74" t="s">
        <v>522</v>
      </c>
      <c r="D5" s="70"/>
      <c r="E5" s="70"/>
      <c r="F5" s="70"/>
      <c r="G5" s="70"/>
      <c r="H5" s="70"/>
      <c r="I5" s="70"/>
      <c r="J5" s="70"/>
      <c r="K5" s="70"/>
      <c r="L5" s="70"/>
      <c r="M5" s="70"/>
      <c r="N5" s="73"/>
      <c r="AD5" s="7" t="s">
        <v>1708</v>
      </c>
      <c r="AE5" s="7">
        <v>18</v>
      </c>
    </row>
    <row r="6" spans="2:36" ht="15" customHeight="1">
      <c r="B6" s="69"/>
      <c r="C6" s="70" t="s">
        <v>523</v>
      </c>
      <c r="D6" s="70"/>
      <c r="E6" s="70"/>
      <c r="F6" s="70"/>
      <c r="G6" s="70"/>
      <c r="H6" s="70"/>
      <c r="I6" s="70"/>
      <c r="J6" s="70"/>
      <c r="K6" s="70"/>
      <c r="L6" s="70"/>
      <c r="M6" s="70"/>
      <c r="N6" s="73"/>
      <c r="AD6" s="7" t="s">
        <v>19</v>
      </c>
      <c r="AE6" s="7">
        <v>18</v>
      </c>
    </row>
    <row r="7" spans="2:36" ht="20.100000000000001" customHeight="1">
      <c r="B7" s="69"/>
      <c r="C7" s="70"/>
      <c r="D7" s="1533" t="s">
        <v>524</v>
      </c>
      <c r="E7" s="1547" t="s">
        <v>525</v>
      </c>
      <c r="F7" s="1552" t="s">
        <v>1461</v>
      </c>
      <c r="G7" s="1533" t="s">
        <v>492</v>
      </c>
      <c r="H7" s="1535" t="s">
        <v>526</v>
      </c>
      <c r="I7" s="1194" t="s">
        <v>527</v>
      </c>
      <c r="J7" s="1544" t="s">
        <v>395</v>
      </c>
      <c r="K7" s="1545"/>
      <c r="L7" s="1545"/>
      <c r="M7" s="1546" t="s">
        <v>125</v>
      </c>
      <c r="N7" s="213"/>
      <c r="AD7" s="7" t="s">
        <v>1457</v>
      </c>
      <c r="AE7" s="7">
        <v>9</v>
      </c>
    </row>
    <row r="8" spans="2:36" ht="23.1" customHeight="1">
      <c r="B8" s="69"/>
      <c r="C8" s="70"/>
      <c r="D8" s="1534"/>
      <c r="E8" s="1548"/>
      <c r="F8" s="1553"/>
      <c r="G8" s="1534"/>
      <c r="H8" s="1536"/>
      <c r="I8" s="1200"/>
      <c r="J8" s="800" t="s">
        <v>480</v>
      </c>
      <c r="K8" s="800" t="s">
        <v>481</v>
      </c>
      <c r="L8" s="800" t="s">
        <v>427</v>
      </c>
      <c r="M8" s="1546"/>
      <c r="N8" s="213"/>
      <c r="AD8" s="7" t="s">
        <v>22</v>
      </c>
      <c r="AE8" s="7" t="s">
        <v>1706</v>
      </c>
    </row>
    <row r="9" spans="2:36" ht="20.100000000000001" customHeight="1">
      <c r="B9" s="69"/>
      <c r="C9" s="218">
        <v>1</v>
      </c>
      <c r="D9" s="796" t="s">
        <v>1738</v>
      </c>
      <c r="E9" s="828">
        <v>6</v>
      </c>
      <c r="F9" s="582">
        <v>1</v>
      </c>
      <c r="G9" s="793" t="s">
        <v>13</v>
      </c>
      <c r="H9" s="793"/>
      <c r="I9" s="1031">
        <v>15</v>
      </c>
      <c r="J9" s="1031">
        <v>6</v>
      </c>
      <c r="K9" s="1031">
        <v>6</v>
      </c>
      <c r="L9" s="1031">
        <v>46</v>
      </c>
      <c r="M9" s="1048"/>
      <c r="N9" s="73"/>
      <c r="AD9" s="7" t="s">
        <v>25</v>
      </c>
      <c r="AE9" s="7" t="s">
        <v>1706</v>
      </c>
    </row>
    <row r="10" spans="2:36" ht="20.100000000000001" customHeight="1">
      <c r="B10" s="69"/>
      <c r="C10" s="218">
        <v>2</v>
      </c>
      <c r="D10" s="780" t="s">
        <v>1739</v>
      </c>
      <c r="E10" s="828">
        <f>12*3</f>
        <v>36</v>
      </c>
      <c r="F10" s="582">
        <v>2</v>
      </c>
      <c r="G10" s="793" t="s">
        <v>1707</v>
      </c>
      <c r="H10" s="793"/>
      <c r="I10" s="1031">
        <f>VLOOKUP(G10,$AD$2:$AE$21,2,FALSE)</f>
        <v>36</v>
      </c>
      <c r="J10" s="1031">
        <v>6</v>
      </c>
      <c r="K10" s="1031">
        <v>6</v>
      </c>
      <c r="L10" s="1031">
        <v>46</v>
      </c>
      <c r="M10" s="1048"/>
      <c r="N10" s="73"/>
      <c r="AD10" s="7" t="s">
        <v>28</v>
      </c>
      <c r="AE10" s="7" t="s">
        <v>1706</v>
      </c>
    </row>
    <row r="11" spans="2:36" ht="20.100000000000001" customHeight="1">
      <c r="B11" s="69"/>
      <c r="C11" s="218">
        <v>3</v>
      </c>
      <c r="D11" s="780" t="s">
        <v>1740</v>
      </c>
      <c r="E11" s="828">
        <f>5*4</f>
        <v>20</v>
      </c>
      <c r="F11" s="582">
        <v>1</v>
      </c>
      <c r="G11" s="793" t="s">
        <v>1707</v>
      </c>
      <c r="H11" s="793"/>
      <c r="I11" s="1031">
        <f>VLOOKUP(G11,$AD$2:$AE$21,2,FALSE)</f>
        <v>36</v>
      </c>
      <c r="J11" s="1031">
        <v>6</v>
      </c>
      <c r="K11" s="1031">
        <v>6</v>
      </c>
      <c r="L11" s="1031">
        <v>46</v>
      </c>
      <c r="M11" s="1048"/>
      <c r="N11" s="73"/>
      <c r="AD11" s="7" t="s">
        <v>31</v>
      </c>
      <c r="AE11" s="7" t="s">
        <v>1706</v>
      </c>
    </row>
    <row r="12" spans="2:36" ht="20.100000000000001" customHeight="1">
      <c r="B12" s="69"/>
      <c r="C12" s="218">
        <v>4</v>
      </c>
      <c r="D12" s="780" t="s">
        <v>1729</v>
      </c>
      <c r="E12" s="828">
        <v>32</v>
      </c>
      <c r="F12" s="582">
        <v>2</v>
      </c>
      <c r="G12" s="793" t="s">
        <v>1707</v>
      </c>
      <c r="H12" s="793"/>
      <c r="I12" s="1031">
        <f t="shared" ref="I12:I29" si="0">VLOOKUP(G12,$AD$2:$AE$21,2,FALSE)</f>
        <v>36</v>
      </c>
      <c r="J12" s="1031">
        <v>6</v>
      </c>
      <c r="K12" s="1031">
        <v>6</v>
      </c>
      <c r="L12" s="1031">
        <v>46</v>
      </c>
      <c r="M12" s="1048"/>
      <c r="N12" s="73"/>
      <c r="AD12" s="7" t="s">
        <v>34</v>
      </c>
      <c r="AE12" s="7">
        <v>28</v>
      </c>
    </row>
    <row r="13" spans="2:36" ht="20.100000000000001" customHeight="1">
      <c r="B13" s="69"/>
      <c r="C13" s="218">
        <v>5</v>
      </c>
      <c r="D13" s="780" t="s">
        <v>1741</v>
      </c>
      <c r="E13" s="828">
        <v>4</v>
      </c>
      <c r="F13" s="582">
        <v>2</v>
      </c>
      <c r="G13" s="793" t="s">
        <v>1707</v>
      </c>
      <c r="H13" s="793"/>
      <c r="I13" s="1031">
        <f t="shared" si="0"/>
        <v>36</v>
      </c>
      <c r="J13" s="1031">
        <v>2</v>
      </c>
      <c r="K13" s="1031">
        <v>6</v>
      </c>
      <c r="L13" s="1031">
        <v>46</v>
      </c>
      <c r="M13" s="1048"/>
      <c r="N13" s="73"/>
      <c r="AD13" s="7" t="s">
        <v>1709</v>
      </c>
      <c r="AE13" s="7">
        <v>40</v>
      </c>
    </row>
    <row r="14" spans="2:36" ht="20.100000000000001" customHeight="1">
      <c r="B14" s="69"/>
      <c r="C14" s="218">
        <v>6</v>
      </c>
      <c r="D14" s="780" t="s">
        <v>1742</v>
      </c>
      <c r="E14" s="828">
        <v>2</v>
      </c>
      <c r="F14" s="582">
        <v>1</v>
      </c>
      <c r="G14" s="793" t="s">
        <v>22</v>
      </c>
      <c r="H14" s="793"/>
      <c r="I14" s="1031">
        <v>10</v>
      </c>
      <c r="J14" s="1031">
        <v>6</v>
      </c>
      <c r="K14" s="1031">
        <v>6</v>
      </c>
      <c r="L14" s="1031">
        <v>46</v>
      </c>
      <c r="M14" s="1048"/>
      <c r="N14" s="73"/>
      <c r="AD14" s="7" t="s">
        <v>37</v>
      </c>
      <c r="AE14" s="7" t="s">
        <v>1706</v>
      </c>
    </row>
    <row r="15" spans="2:36" ht="20.100000000000001" customHeight="1">
      <c r="B15" s="69"/>
      <c r="C15" s="218">
        <v>7</v>
      </c>
      <c r="D15" s="780" t="s">
        <v>1742</v>
      </c>
      <c r="E15" s="828">
        <v>3</v>
      </c>
      <c r="F15" s="582">
        <v>1</v>
      </c>
      <c r="G15" s="793" t="s">
        <v>13</v>
      </c>
      <c r="H15" s="793"/>
      <c r="I15" s="1031">
        <v>15</v>
      </c>
      <c r="J15" s="1031">
        <v>6</v>
      </c>
      <c r="K15" s="1031">
        <v>6</v>
      </c>
      <c r="L15" s="1031">
        <v>46</v>
      </c>
      <c r="M15" s="1048"/>
      <c r="N15" s="73"/>
      <c r="AD15" s="7" t="s">
        <v>40</v>
      </c>
      <c r="AE15" s="7" t="s">
        <v>1706</v>
      </c>
    </row>
    <row r="16" spans="2:36" ht="20.100000000000001" customHeight="1">
      <c r="B16" s="69"/>
      <c r="C16" s="218">
        <v>8</v>
      </c>
      <c r="D16" s="780" t="s">
        <v>1743</v>
      </c>
      <c r="E16" s="828">
        <v>4</v>
      </c>
      <c r="F16" s="582">
        <v>2</v>
      </c>
      <c r="G16" s="793" t="s">
        <v>1707</v>
      </c>
      <c r="H16" s="793"/>
      <c r="I16" s="1031">
        <f t="shared" si="0"/>
        <v>36</v>
      </c>
      <c r="J16" s="1031">
        <v>6</v>
      </c>
      <c r="K16" s="1031">
        <v>6</v>
      </c>
      <c r="L16" s="1031">
        <v>46</v>
      </c>
      <c r="M16" s="1048"/>
      <c r="N16" s="73"/>
      <c r="AD16" s="7" t="s">
        <v>43</v>
      </c>
      <c r="AE16" s="7" t="s">
        <v>1706</v>
      </c>
    </row>
    <row r="17" spans="2:31" ht="20.100000000000001" customHeight="1">
      <c r="B17" s="69"/>
      <c r="C17" s="218">
        <v>9</v>
      </c>
      <c r="D17" s="780" t="s">
        <v>1730</v>
      </c>
      <c r="E17" s="828">
        <v>12</v>
      </c>
      <c r="F17" s="582">
        <v>2</v>
      </c>
      <c r="G17" s="793" t="s">
        <v>1707</v>
      </c>
      <c r="H17" s="793"/>
      <c r="I17" s="1031">
        <f t="shared" si="0"/>
        <v>36</v>
      </c>
      <c r="J17" s="1031">
        <v>6</v>
      </c>
      <c r="K17" s="1031">
        <v>6</v>
      </c>
      <c r="L17" s="1031">
        <v>46</v>
      </c>
      <c r="M17" s="1048"/>
      <c r="N17" s="73"/>
      <c r="AD17" s="7" t="s">
        <v>46</v>
      </c>
      <c r="AE17" s="7" t="s">
        <v>1706</v>
      </c>
    </row>
    <row r="18" spans="2:31" ht="20.100000000000001" customHeight="1">
      <c r="B18" s="69"/>
      <c r="C18" s="218">
        <v>10</v>
      </c>
      <c r="D18" s="780" t="s">
        <v>1730</v>
      </c>
      <c r="E18" s="828">
        <v>2</v>
      </c>
      <c r="F18" s="582">
        <v>1</v>
      </c>
      <c r="G18" s="793" t="s">
        <v>1707</v>
      </c>
      <c r="H18" s="793"/>
      <c r="I18" s="1031">
        <f t="shared" si="0"/>
        <v>36</v>
      </c>
      <c r="J18" s="1031">
        <v>6</v>
      </c>
      <c r="K18" s="1031">
        <v>6</v>
      </c>
      <c r="L18" s="1031">
        <v>46</v>
      </c>
      <c r="M18" s="1048"/>
      <c r="N18" s="73"/>
      <c r="AD18" s="7" t="s">
        <v>1710</v>
      </c>
      <c r="AE18" s="7" t="s">
        <v>1706</v>
      </c>
    </row>
    <row r="19" spans="2:31" ht="20.100000000000001" customHeight="1">
      <c r="B19" s="69"/>
      <c r="C19" s="218">
        <v>11</v>
      </c>
      <c r="D19" s="780" t="s">
        <v>1731</v>
      </c>
      <c r="E19" s="828">
        <v>24</v>
      </c>
      <c r="F19" s="582">
        <v>2</v>
      </c>
      <c r="G19" s="793" t="s">
        <v>1707</v>
      </c>
      <c r="H19" s="793"/>
      <c r="I19" s="1031">
        <f t="shared" si="0"/>
        <v>36</v>
      </c>
      <c r="J19" s="1031">
        <v>6</v>
      </c>
      <c r="K19" s="1031">
        <v>6</v>
      </c>
      <c r="L19" s="1031">
        <v>46</v>
      </c>
      <c r="M19" s="1048"/>
      <c r="N19" s="73"/>
      <c r="AD19" s="7" t="s">
        <v>528</v>
      </c>
      <c r="AE19" s="7" t="s">
        <v>1706</v>
      </c>
    </row>
    <row r="20" spans="2:31" ht="20.100000000000001" customHeight="1">
      <c r="B20" s="69"/>
      <c r="C20" s="218">
        <v>12</v>
      </c>
      <c r="D20" s="780" t="s">
        <v>1731</v>
      </c>
      <c r="E20" s="828">
        <v>2</v>
      </c>
      <c r="F20" s="582">
        <v>1</v>
      </c>
      <c r="G20" s="793" t="s">
        <v>1707</v>
      </c>
      <c r="H20" s="793"/>
      <c r="I20" s="1031">
        <f t="shared" si="0"/>
        <v>36</v>
      </c>
      <c r="J20" s="1031">
        <v>6</v>
      </c>
      <c r="K20" s="1031">
        <v>6</v>
      </c>
      <c r="L20" s="1031">
        <v>46</v>
      </c>
      <c r="M20" s="1048"/>
      <c r="N20" s="73"/>
    </row>
    <row r="21" spans="2:31" ht="20.100000000000001" customHeight="1">
      <c r="B21" s="69"/>
      <c r="C21" s="218">
        <v>13</v>
      </c>
      <c r="D21" s="780" t="s">
        <v>1744</v>
      </c>
      <c r="E21" s="793">
        <v>6</v>
      </c>
      <c r="F21" s="582">
        <v>2</v>
      </c>
      <c r="G21" s="793" t="s">
        <v>1707</v>
      </c>
      <c r="H21" s="793"/>
      <c r="I21" s="1031">
        <f t="shared" si="0"/>
        <v>36</v>
      </c>
      <c r="J21" s="1031">
        <v>0</v>
      </c>
      <c r="K21" s="1031">
        <v>0</v>
      </c>
      <c r="L21" s="1031">
        <v>0</v>
      </c>
      <c r="M21" s="1048"/>
      <c r="N21" s="73"/>
    </row>
    <row r="22" spans="2:31" ht="20.100000000000001" customHeight="1">
      <c r="B22" s="69"/>
      <c r="C22" s="218">
        <v>14</v>
      </c>
      <c r="D22" s="780" t="s">
        <v>1732</v>
      </c>
      <c r="E22" s="828">
        <v>20</v>
      </c>
      <c r="F22" s="582">
        <v>2</v>
      </c>
      <c r="G22" s="793" t="s">
        <v>1707</v>
      </c>
      <c r="H22" s="793"/>
      <c r="I22" s="1031">
        <f t="shared" si="0"/>
        <v>36</v>
      </c>
      <c r="J22" s="1031">
        <v>6</v>
      </c>
      <c r="K22" s="1031">
        <v>6</v>
      </c>
      <c r="L22" s="1031">
        <v>46</v>
      </c>
      <c r="M22" s="1048"/>
      <c r="N22" s="73"/>
    </row>
    <row r="23" spans="2:31" ht="20.100000000000001" customHeight="1">
      <c r="B23" s="69"/>
      <c r="C23" s="218">
        <v>15</v>
      </c>
      <c r="D23" s="780" t="s">
        <v>1732</v>
      </c>
      <c r="E23" s="828">
        <v>2</v>
      </c>
      <c r="F23" s="582">
        <v>1</v>
      </c>
      <c r="G23" s="793" t="s">
        <v>1707</v>
      </c>
      <c r="H23" s="793"/>
      <c r="I23" s="1031">
        <f t="shared" si="0"/>
        <v>36</v>
      </c>
      <c r="J23" s="1031">
        <v>6</v>
      </c>
      <c r="K23" s="1031">
        <v>6</v>
      </c>
      <c r="L23" s="1031">
        <v>46</v>
      </c>
      <c r="M23" s="1048"/>
      <c r="N23" s="73"/>
    </row>
    <row r="24" spans="2:31" ht="20.100000000000001" customHeight="1">
      <c r="B24" s="69"/>
      <c r="C24" s="218">
        <v>16</v>
      </c>
      <c r="D24" s="780" t="s">
        <v>1733</v>
      </c>
      <c r="E24" s="828">
        <v>20</v>
      </c>
      <c r="F24" s="582">
        <v>2</v>
      </c>
      <c r="G24" s="793" t="s">
        <v>1707</v>
      </c>
      <c r="H24" s="793"/>
      <c r="I24" s="1031">
        <f t="shared" si="0"/>
        <v>36</v>
      </c>
      <c r="J24" s="1031">
        <v>6</v>
      </c>
      <c r="K24" s="1031">
        <v>6</v>
      </c>
      <c r="L24" s="1031">
        <v>46</v>
      </c>
      <c r="M24" s="1048"/>
      <c r="N24" s="73"/>
    </row>
    <row r="25" spans="2:31" ht="20.100000000000001" customHeight="1">
      <c r="B25" s="69"/>
      <c r="C25" s="218">
        <v>17</v>
      </c>
      <c r="D25" s="780" t="s">
        <v>1733</v>
      </c>
      <c r="E25" s="828">
        <v>2</v>
      </c>
      <c r="F25" s="582">
        <v>1</v>
      </c>
      <c r="G25" s="793" t="s">
        <v>1707</v>
      </c>
      <c r="H25" s="793"/>
      <c r="I25" s="1031">
        <f t="shared" si="0"/>
        <v>36</v>
      </c>
      <c r="J25" s="1031">
        <v>6</v>
      </c>
      <c r="K25" s="1031">
        <v>6</v>
      </c>
      <c r="L25" s="1031">
        <v>46</v>
      </c>
      <c r="M25" s="1048"/>
      <c r="N25" s="73"/>
    </row>
    <row r="26" spans="2:31" ht="20.100000000000001" customHeight="1">
      <c r="B26" s="69"/>
      <c r="C26" s="218">
        <v>18</v>
      </c>
      <c r="D26" s="780" t="s">
        <v>1734</v>
      </c>
      <c r="E26" s="793">
        <v>36</v>
      </c>
      <c r="F26" s="582">
        <v>2</v>
      </c>
      <c r="G26" s="793" t="s">
        <v>1707</v>
      </c>
      <c r="H26" s="793"/>
      <c r="I26" s="1031">
        <f t="shared" si="0"/>
        <v>36</v>
      </c>
      <c r="J26" s="1031">
        <v>6</v>
      </c>
      <c r="K26" s="1031">
        <v>6</v>
      </c>
      <c r="L26" s="1031">
        <v>46</v>
      </c>
      <c r="M26" s="1048"/>
      <c r="N26" s="73"/>
    </row>
    <row r="27" spans="2:31" ht="20.100000000000001" customHeight="1">
      <c r="B27" s="69"/>
      <c r="C27" s="218">
        <v>19</v>
      </c>
      <c r="D27" s="780" t="s">
        <v>1735</v>
      </c>
      <c r="E27" s="793">
        <f>4*16</f>
        <v>64</v>
      </c>
      <c r="F27" s="582">
        <v>2</v>
      </c>
      <c r="G27" s="793" t="s">
        <v>1707</v>
      </c>
      <c r="H27" s="793"/>
      <c r="I27" s="1031">
        <f t="shared" si="0"/>
        <v>36</v>
      </c>
      <c r="J27" s="1031">
        <v>6</v>
      </c>
      <c r="K27" s="1031">
        <v>6</v>
      </c>
      <c r="L27" s="1031">
        <v>46</v>
      </c>
      <c r="M27" s="1048"/>
      <c r="N27" s="73"/>
    </row>
    <row r="28" spans="2:31" ht="20.100000000000001" customHeight="1">
      <c r="B28" s="69"/>
      <c r="C28" s="218">
        <v>20</v>
      </c>
      <c r="D28" s="780" t="s">
        <v>1735</v>
      </c>
      <c r="E28" s="793">
        <v>8</v>
      </c>
      <c r="F28" s="582">
        <v>1</v>
      </c>
      <c r="G28" s="793" t="s">
        <v>13</v>
      </c>
      <c r="H28" s="793"/>
      <c r="I28" s="1031">
        <v>15</v>
      </c>
      <c r="J28" s="1031">
        <v>6</v>
      </c>
      <c r="K28" s="1031">
        <v>6</v>
      </c>
      <c r="L28" s="1031">
        <v>46</v>
      </c>
      <c r="M28" s="1048"/>
      <c r="N28" s="73"/>
    </row>
    <row r="29" spans="2:31" ht="20.100000000000001" customHeight="1">
      <c r="B29" s="69"/>
      <c r="C29" s="218">
        <v>21</v>
      </c>
      <c r="D29" s="780" t="s">
        <v>1736</v>
      </c>
      <c r="E29" s="793">
        <v>36</v>
      </c>
      <c r="F29" s="582">
        <v>2</v>
      </c>
      <c r="G29" s="793" t="s">
        <v>1707</v>
      </c>
      <c r="H29" s="793"/>
      <c r="I29" s="1031">
        <f t="shared" si="0"/>
        <v>36</v>
      </c>
      <c r="J29" s="1031">
        <v>6</v>
      </c>
      <c r="K29" s="1031">
        <v>6</v>
      </c>
      <c r="L29" s="1031">
        <v>46</v>
      </c>
      <c r="M29" s="1048"/>
      <c r="N29" s="73"/>
    </row>
    <row r="30" spans="2:31" ht="19.95" customHeight="1">
      <c r="B30" s="69"/>
      <c r="C30" s="218">
        <v>22</v>
      </c>
      <c r="D30" s="780" t="s">
        <v>803</v>
      </c>
      <c r="E30" s="793">
        <v>8</v>
      </c>
      <c r="F30" s="582">
        <v>1</v>
      </c>
      <c r="G30" s="793" t="s">
        <v>13</v>
      </c>
      <c r="H30" s="793"/>
      <c r="I30" s="1031">
        <v>15</v>
      </c>
      <c r="J30" s="1031">
        <v>12</v>
      </c>
      <c r="K30" s="1031">
        <v>7</v>
      </c>
      <c r="L30" s="1031">
        <v>52</v>
      </c>
      <c r="M30" s="1048"/>
      <c r="N30" s="73"/>
    </row>
    <row r="31" spans="2:31" ht="19.95" customHeight="1">
      <c r="B31" s="69"/>
      <c r="C31" s="218">
        <v>23</v>
      </c>
      <c r="D31" s="780"/>
      <c r="E31" s="828"/>
      <c r="F31" s="582"/>
      <c r="G31" s="793"/>
      <c r="H31" s="793"/>
      <c r="I31" s="1031"/>
      <c r="J31" s="1031"/>
      <c r="K31" s="1031"/>
      <c r="L31" s="1031"/>
      <c r="M31" s="1048"/>
      <c r="N31" s="73"/>
    </row>
    <row r="32" spans="2:31" ht="19.95" customHeight="1">
      <c r="B32" s="69"/>
      <c r="C32" s="218">
        <v>24</v>
      </c>
      <c r="D32" s="780"/>
      <c r="E32" s="793"/>
      <c r="F32" s="582"/>
      <c r="G32" s="793"/>
      <c r="H32" s="793"/>
      <c r="I32" s="1031"/>
      <c r="J32" s="1031"/>
      <c r="K32" s="1031"/>
      <c r="L32" s="1031"/>
      <c r="M32" s="1048"/>
      <c r="N32" s="73"/>
    </row>
    <row r="33" spans="2:14" ht="19.95" customHeight="1">
      <c r="B33" s="69"/>
      <c r="C33" s="218">
        <v>25</v>
      </c>
      <c r="D33" s="780"/>
      <c r="E33" s="793"/>
      <c r="F33" s="582"/>
      <c r="G33" s="793"/>
      <c r="H33" s="793"/>
      <c r="I33" s="1031"/>
      <c r="J33" s="1031"/>
      <c r="K33" s="798"/>
      <c r="L33" s="1031"/>
      <c r="M33" s="1048"/>
      <c r="N33" s="73"/>
    </row>
    <row r="34" spans="2:14" ht="19.95" customHeight="1">
      <c r="B34" s="69"/>
      <c r="C34" s="218">
        <v>26</v>
      </c>
      <c r="D34" s="780"/>
      <c r="E34" s="793"/>
      <c r="F34" s="582"/>
      <c r="G34" s="793"/>
      <c r="H34" s="793"/>
      <c r="I34" s="1031"/>
      <c r="J34" s="1031"/>
      <c r="K34" s="798"/>
      <c r="L34" s="1031"/>
      <c r="M34" s="1048"/>
      <c r="N34" s="73"/>
    </row>
    <row r="35" spans="2:14" ht="19.95" customHeight="1">
      <c r="B35" s="69"/>
      <c r="C35" s="218">
        <v>27</v>
      </c>
      <c r="D35" s="780"/>
      <c r="E35" s="793"/>
      <c r="F35" s="582"/>
      <c r="G35" s="793"/>
      <c r="H35" s="793"/>
      <c r="I35" s="1031"/>
      <c r="J35" s="1031"/>
      <c r="K35" s="798"/>
      <c r="L35" s="1031"/>
      <c r="M35" s="1048"/>
      <c r="N35" s="73"/>
    </row>
    <row r="36" spans="2:14" ht="19.95" customHeight="1">
      <c r="B36" s="88"/>
      <c r="C36" s="218">
        <v>28</v>
      </c>
      <c r="D36" s="780"/>
      <c r="E36" s="793"/>
      <c r="F36" s="582"/>
      <c r="G36" s="793"/>
      <c r="H36" s="793"/>
      <c r="I36" s="1031"/>
      <c r="J36" s="1031"/>
      <c r="K36" s="798"/>
      <c r="L36" s="1031"/>
      <c r="M36" s="1048"/>
      <c r="N36" s="73"/>
    </row>
    <row r="37" spans="2:14" ht="19.95" customHeight="1">
      <c r="B37" s="216"/>
      <c r="C37" s="218">
        <v>29</v>
      </c>
      <c r="D37" s="780"/>
      <c r="E37" s="793"/>
      <c r="F37" s="582"/>
      <c r="G37" s="793"/>
      <c r="H37" s="793"/>
      <c r="I37" s="780"/>
      <c r="J37" s="1031"/>
      <c r="K37" s="798"/>
      <c r="L37" s="1031"/>
      <c r="M37" s="1048"/>
      <c r="N37" s="217"/>
    </row>
    <row r="38" spans="2:14" ht="19.95" customHeight="1">
      <c r="B38" s="69"/>
      <c r="C38" s="218">
        <v>30</v>
      </c>
      <c r="D38" s="780"/>
      <c r="E38" s="793"/>
      <c r="F38" s="582"/>
      <c r="G38" s="793"/>
      <c r="H38" s="793"/>
      <c r="I38" s="1031"/>
      <c r="J38" s="1031"/>
      <c r="K38" s="1031"/>
      <c r="L38" s="1031"/>
      <c r="M38" s="1048"/>
      <c r="N38" s="73"/>
    </row>
    <row r="39" spans="2:14" ht="19.95" customHeight="1">
      <c r="B39" s="69"/>
      <c r="C39" s="218">
        <v>31</v>
      </c>
      <c r="D39" s="780"/>
      <c r="E39" s="793"/>
      <c r="F39" s="582"/>
      <c r="G39" s="793"/>
      <c r="H39" s="793"/>
      <c r="I39" s="1031"/>
      <c r="J39" s="1031"/>
      <c r="K39" s="1031"/>
      <c r="L39" s="1031"/>
      <c r="M39" s="1048"/>
      <c r="N39" s="73"/>
    </row>
    <row r="40" spans="2:14" ht="19.95" customHeight="1">
      <c r="B40" s="69"/>
      <c r="C40" s="218">
        <v>32</v>
      </c>
      <c r="D40" s="780"/>
      <c r="E40" s="793"/>
      <c r="F40" s="582"/>
      <c r="G40" s="793"/>
      <c r="H40" s="793"/>
      <c r="I40" s="1031"/>
      <c r="J40" s="1031"/>
      <c r="K40" s="1031"/>
      <c r="L40" s="1031"/>
      <c r="M40" s="1048"/>
      <c r="N40" s="73"/>
    </row>
    <row r="41" spans="2:14" ht="19.95" customHeight="1">
      <c r="B41" s="69"/>
      <c r="C41" s="218">
        <v>33</v>
      </c>
      <c r="D41" s="780"/>
      <c r="E41" s="793"/>
      <c r="F41" s="582"/>
      <c r="G41" s="793"/>
      <c r="H41" s="793"/>
      <c r="I41" s="1031"/>
      <c r="J41" s="1031"/>
      <c r="K41" s="1031"/>
      <c r="L41" s="1031"/>
      <c r="M41" s="1048"/>
      <c r="N41" s="73"/>
    </row>
    <row r="42" spans="2:14" ht="19.95" customHeight="1">
      <c r="B42" s="69"/>
      <c r="C42" s="218">
        <v>34</v>
      </c>
      <c r="D42" s="780"/>
      <c r="E42" s="793"/>
      <c r="F42" s="582"/>
      <c r="G42" s="793"/>
      <c r="H42" s="793"/>
      <c r="I42" s="780"/>
      <c r="J42" s="780"/>
      <c r="K42" s="780"/>
      <c r="L42" s="1031"/>
      <c r="M42" s="1048"/>
      <c r="N42" s="73"/>
    </row>
    <row r="43" spans="2:14" ht="19.95" customHeight="1">
      <c r="B43" s="69"/>
      <c r="C43" s="218">
        <v>35</v>
      </c>
      <c r="D43" s="780"/>
      <c r="E43" s="793"/>
      <c r="F43" s="582"/>
      <c r="G43" s="793"/>
      <c r="H43" s="793"/>
      <c r="I43" s="780"/>
      <c r="J43" s="780"/>
      <c r="K43" s="780"/>
      <c r="L43" s="1031"/>
      <c r="M43" s="1048"/>
      <c r="N43" s="73"/>
    </row>
    <row r="44" spans="2:14" ht="19.95" customHeight="1">
      <c r="B44" s="69"/>
      <c r="C44" s="218">
        <v>36</v>
      </c>
      <c r="D44" s="780"/>
      <c r="E44" s="793"/>
      <c r="F44" s="582"/>
      <c r="G44" s="793"/>
      <c r="H44" s="793"/>
      <c r="I44" s="780"/>
      <c r="J44" s="780"/>
      <c r="K44" s="780"/>
      <c r="L44" s="1031"/>
      <c r="M44" s="1048"/>
      <c r="N44" s="73"/>
    </row>
    <row r="45" spans="2:14" ht="19.95" customHeight="1">
      <c r="B45" s="69"/>
      <c r="C45" s="218">
        <v>37</v>
      </c>
      <c r="D45" s="780"/>
      <c r="E45" s="793"/>
      <c r="F45" s="582"/>
      <c r="G45" s="793"/>
      <c r="H45" s="793"/>
      <c r="I45" s="780"/>
      <c r="J45" s="780"/>
      <c r="K45" s="780"/>
      <c r="L45" s="1031"/>
      <c r="M45" s="1048"/>
      <c r="N45" s="73"/>
    </row>
    <row r="46" spans="2:14" ht="19.95" customHeight="1">
      <c r="B46" s="69"/>
      <c r="C46" s="218">
        <v>38</v>
      </c>
      <c r="D46" s="780"/>
      <c r="E46" s="793"/>
      <c r="F46" s="582"/>
      <c r="G46" s="793"/>
      <c r="H46" s="793"/>
      <c r="I46" s="780"/>
      <c r="J46" s="780"/>
      <c r="K46" s="780"/>
      <c r="L46" s="1031"/>
      <c r="M46" s="1048"/>
      <c r="N46" s="73"/>
    </row>
    <row r="47" spans="2:14" ht="19.95" customHeight="1">
      <c r="B47" s="69"/>
      <c r="C47" s="218">
        <v>39</v>
      </c>
      <c r="D47" s="780"/>
      <c r="E47" s="793"/>
      <c r="F47" s="582"/>
      <c r="G47" s="793"/>
      <c r="H47" s="793"/>
      <c r="I47" s="780"/>
      <c r="J47" s="780"/>
      <c r="K47" s="780"/>
      <c r="L47" s="1031"/>
      <c r="M47" s="1048"/>
      <c r="N47" s="73"/>
    </row>
    <row r="48" spans="2:14" ht="19.95" customHeight="1">
      <c r="B48" s="69"/>
      <c r="C48" s="218">
        <v>40</v>
      </c>
      <c r="D48" s="780"/>
      <c r="E48" s="793"/>
      <c r="F48" s="582"/>
      <c r="G48" s="793"/>
      <c r="H48" s="793"/>
      <c r="I48" s="780"/>
      <c r="J48" s="780"/>
      <c r="K48" s="780"/>
      <c r="L48" s="1031"/>
      <c r="M48" s="1048"/>
      <c r="N48" s="73"/>
    </row>
    <row r="49" spans="2:14" ht="20.100000000000001" customHeight="1">
      <c r="B49" s="1040" t="s">
        <v>529</v>
      </c>
      <c r="C49" s="1046"/>
      <c r="D49" s="1046"/>
      <c r="E49" s="1046"/>
      <c r="F49" s="1047"/>
      <c r="G49" s="1047"/>
      <c r="H49" s="1047"/>
      <c r="I49" s="1047"/>
      <c r="J49" s="1047"/>
      <c r="K49" s="1047"/>
      <c r="N49" s="73"/>
    </row>
    <row r="50" spans="2:14" ht="32.4" customHeight="1">
      <c r="B50" s="1041" t="s">
        <v>530</v>
      </c>
      <c r="C50" s="1047"/>
      <c r="D50" s="1047"/>
      <c r="E50" s="1047"/>
      <c r="F50" s="1047"/>
      <c r="G50" s="1047"/>
      <c r="H50" s="1047"/>
      <c r="I50" s="1047"/>
      <c r="J50" s="1047"/>
      <c r="K50" s="1047"/>
      <c r="N50" s="73"/>
    </row>
    <row r="51" spans="2:14" ht="20.100000000000001" customHeight="1">
      <c r="B51" s="64"/>
      <c r="C51" s="65"/>
      <c r="D51" s="65"/>
      <c r="E51" s="1549"/>
      <c r="F51" s="1549"/>
      <c r="G51" s="1549"/>
      <c r="H51" s="1549"/>
      <c r="I51" s="1549"/>
      <c r="J51" s="1549"/>
      <c r="K51" s="1549"/>
      <c r="L51" s="1549"/>
      <c r="M51" s="1549"/>
      <c r="N51" s="1550"/>
    </row>
    <row r="52" spans="2:14" ht="20.100000000000001" customHeight="1">
      <c r="B52" s="1554"/>
      <c r="C52" s="1555"/>
      <c r="D52" s="1555"/>
      <c r="E52" s="1555"/>
      <c r="F52" s="1555"/>
      <c r="G52" s="1555"/>
      <c r="H52" s="1555"/>
      <c r="I52" s="1555"/>
      <c r="J52" s="1555"/>
      <c r="K52" s="1555"/>
      <c r="L52" s="1555"/>
      <c r="M52" s="1555"/>
      <c r="N52" s="1556"/>
    </row>
    <row r="53" spans="2:14" ht="20.100000000000001" hidden="1" customHeight="1">
      <c r="B53" s="1182"/>
      <c r="C53" s="1156"/>
      <c r="D53" s="1156"/>
      <c r="E53" s="1156"/>
      <c r="F53" s="1156"/>
      <c r="G53" s="1156"/>
      <c r="H53" s="1156"/>
      <c r="I53" s="1156"/>
      <c r="J53" s="1156"/>
      <c r="K53" s="1156"/>
      <c r="L53" s="1156"/>
      <c r="M53" s="1156"/>
      <c r="N53" s="1183"/>
    </row>
    <row r="54" spans="2:14" ht="20.100000000000001" hidden="1" customHeight="1">
      <c r="B54" s="1182"/>
      <c r="C54" s="1156"/>
      <c r="D54" s="1156"/>
      <c r="E54" s="1156"/>
      <c r="F54" s="1156"/>
      <c r="G54" s="1156"/>
      <c r="H54" s="1156"/>
      <c r="I54" s="1156"/>
      <c r="J54" s="1156"/>
      <c r="K54" s="1156"/>
      <c r="L54" s="1156"/>
      <c r="M54" s="1156"/>
      <c r="N54" s="1183"/>
    </row>
    <row r="55" spans="2:14" ht="20.100000000000001" hidden="1" customHeight="1">
      <c r="B55" s="1182"/>
      <c r="C55" s="1156"/>
      <c r="D55" s="1156"/>
      <c r="E55" s="1156"/>
      <c r="F55" s="1156"/>
      <c r="G55" s="1156"/>
      <c r="H55" s="1156"/>
      <c r="I55" s="1156"/>
      <c r="J55" s="1156"/>
      <c r="K55" s="1156"/>
      <c r="L55" s="1156"/>
      <c r="M55" s="1156"/>
      <c r="N55" s="1183"/>
    </row>
    <row r="56" spans="2:14" ht="20.100000000000001" hidden="1" customHeight="1">
      <c r="B56" s="1182"/>
      <c r="C56" s="1156"/>
      <c r="D56" s="1156"/>
      <c r="E56" s="1156"/>
      <c r="F56" s="1156"/>
      <c r="G56" s="1156"/>
      <c r="H56" s="1156"/>
      <c r="I56" s="1156"/>
      <c r="J56" s="1156"/>
      <c r="K56" s="1156"/>
      <c r="L56" s="1156"/>
      <c r="M56" s="1156"/>
      <c r="N56" s="1183"/>
    </row>
    <row r="57" spans="2:14" ht="20.100000000000001" hidden="1" customHeight="1">
      <c r="B57" s="1182"/>
      <c r="C57" s="1156"/>
      <c r="D57" s="1156"/>
      <c r="E57" s="1156"/>
      <c r="F57" s="1156"/>
      <c r="G57" s="1156"/>
      <c r="H57" s="1156"/>
      <c r="I57" s="1156"/>
      <c r="J57" s="1156"/>
      <c r="K57" s="1156"/>
      <c r="L57" s="1156"/>
      <c r="M57" s="1156"/>
      <c r="N57" s="1183"/>
    </row>
    <row r="58" spans="2:14" ht="20.100000000000001" hidden="1" customHeight="1">
      <c r="B58" s="1182"/>
      <c r="C58" s="1156"/>
      <c r="D58" s="1156"/>
      <c r="E58" s="1156"/>
      <c r="F58" s="1156"/>
      <c r="G58" s="1156"/>
      <c r="H58" s="1156"/>
      <c r="I58" s="1156"/>
      <c r="J58" s="1156"/>
      <c r="K58" s="1156"/>
      <c r="L58" s="1156"/>
      <c r="M58" s="1156"/>
      <c r="N58" s="1183"/>
    </row>
    <row r="59" spans="2:14" ht="20.100000000000001" customHeight="1">
      <c r="B59" s="1539"/>
      <c r="C59" s="1540"/>
      <c r="D59" s="1540"/>
      <c r="E59" s="1540"/>
      <c r="F59" s="1540"/>
      <c r="G59" s="1540"/>
      <c r="H59" s="1540"/>
      <c r="I59" s="1540"/>
      <c r="J59" s="1540"/>
      <c r="K59" s="1540"/>
      <c r="L59" s="1540"/>
      <c r="M59" s="1540"/>
      <c r="N59" s="1541"/>
    </row>
    <row r="60" spans="2:14" ht="20.100000000000001" customHeight="1">
      <c r="B60" s="1177"/>
      <c r="C60" s="1178"/>
      <c r="D60" s="1178"/>
      <c r="E60" s="1178"/>
      <c r="F60" s="1178"/>
      <c r="G60" s="1178"/>
      <c r="H60" s="1178"/>
      <c r="I60" s="1178"/>
      <c r="J60" s="1178"/>
      <c r="K60" s="1178"/>
      <c r="L60" s="1178"/>
      <c r="M60" s="1178"/>
      <c r="N60" s="996">
        <v>9</v>
      </c>
    </row>
    <row r="61" spans="2:14" ht="20.100000000000001" hidden="1" customHeight="1"/>
    <row r="62" spans="2:14" ht="20.100000000000001" hidden="1" customHeight="1"/>
    <row r="63" spans="2:14" ht="20.100000000000001" hidden="1" customHeight="1"/>
    <row r="64" spans="2:14" ht="20.100000000000001" hidden="1" customHeight="1"/>
  </sheetData>
  <sheetProtection selectLockedCells="1"/>
  <mergeCells count="14">
    <mergeCell ref="B60:M60"/>
    <mergeCell ref="E51:N51"/>
    <mergeCell ref="L3:M4"/>
    <mergeCell ref="F7:F8"/>
    <mergeCell ref="H7:H8"/>
    <mergeCell ref="B52:N59"/>
    <mergeCell ref="I3:J3"/>
    <mergeCell ref="B1:N1"/>
    <mergeCell ref="D7:D8"/>
    <mergeCell ref="G7:G8"/>
    <mergeCell ref="I7:I8"/>
    <mergeCell ref="J7:L7"/>
    <mergeCell ref="M7:M8"/>
    <mergeCell ref="E7:E8"/>
  </mergeCells>
  <dataValidations count="4">
    <dataValidation type="whole" operator="greaterThanOrEqual" allowBlank="1" showInputMessage="1" showErrorMessage="1" sqref="E9:E48" xr:uid="{00000000-0002-0000-0E00-000004000000}">
      <formula1>0</formula1>
    </dataValidation>
    <dataValidation type="decimal" operator="greaterThanOrEqual" allowBlank="1" showInputMessage="1" showErrorMessage="1" sqref="I9:L48" xr:uid="{00000000-0002-0000-0E00-000003000000}">
      <formula1>0</formula1>
    </dataValidation>
    <dataValidation type="list" allowBlank="1" showInputMessage="1" showErrorMessage="1" sqref="G9:G48" xr:uid="{00000000-0002-0000-0E00-000002000000}">
      <formula1>$AD$2:$AD$18</formula1>
    </dataValidation>
    <dataValidation type="list" allowBlank="1" showInputMessage="1" showErrorMessage="1" sqref="H9:H48" xr:uid="{8641048A-F1D6-496A-BD71-9803C52A8FE1}">
      <formula1>$AJ$1:$AJ$2</formula1>
    </dataValidation>
  </dataValidations>
  <printOptions horizontalCentered="1" verticalCentered="1"/>
  <pageMargins left="0" right="0" top="0.11811023622047245" bottom="0.11811023622047245" header="0" footer="0"/>
  <pageSetup paperSize="9" scale="6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theme="7" tint="0.39997558519241921"/>
    <pageSetUpPr fitToPage="1"/>
  </sheetPr>
  <dimension ref="B1:AO87"/>
  <sheetViews>
    <sheetView showGridLines="0" zoomScaleNormal="100" workbookViewId="0">
      <selection activeCell="F16" sqref="F16"/>
    </sheetView>
  </sheetViews>
  <sheetFormatPr baseColWidth="10" defaultColWidth="26.88671875" defaultRowHeight="13.8" zeroHeight="1"/>
  <cols>
    <col min="1" max="1" width="1.88671875" style="7" customWidth="1"/>
    <col min="2" max="2" width="1.44140625" style="7" customWidth="1"/>
    <col min="3" max="3" width="3.6640625" style="10" customWidth="1"/>
    <col min="4" max="4" width="16.109375" style="10" customWidth="1"/>
    <col min="5" max="5" width="18" style="7" customWidth="1"/>
    <col min="6" max="6" width="17" style="7" customWidth="1"/>
    <col min="7" max="7" width="19.88671875" style="7" customWidth="1"/>
    <col min="8" max="8" width="9.44140625" style="7" customWidth="1"/>
    <col min="9" max="9" width="13.44140625" style="7" bestFit="1" customWidth="1"/>
    <col min="10" max="10" width="8.5546875" style="7" customWidth="1"/>
    <col min="11" max="11" width="13.44140625" style="7" customWidth="1"/>
    <col min="12" max="12" width="8.109375" style="10" customWidth="1"/>
    <col min="13" max="13" width="7.109375" style="7" customWidth="1"/>
    <col min="14" max="14" width="9" style="7" customWidth="1"/>
    <col min="15" max="15" width="6.5546875" style="7" customWidth="1"/>
    <col min="16" max="16" width="6.6640625" style="7" bestFit="1" customWidth="1"/>
    <col min="17" max="17" width="12.88671875" style="7" customWidth="1"/>
    <col min="18" max="18" width="14.5546875" style="7" customWidth="1"/>
    <col min="19" max="19" width="21.5546875" style="7" customWidth="1"/>
    <col min="20" max="16384" width="26.88671875" style="7"/>
  </cols>
  <sheetData>
    <row r="1" spans="2:41" ht="7.95" customHeight="1"/>
    <row r="2" spans="2:41" ht="20.100000000000001" customHeight="1">
      <c r="B2" s="1184" t="s">
        <v>531</v>
      </c>
      <c r="C2" s="1185"/>
      <c r="D2" s="1185"/>
      <c r="E2" s="1185"/>
      <c r="F2" s="1185"/>
      <c r="G2" s="1185"/>
      <c r="H2" s="1185"/>
      <c r="I2" s="1185"/>
      <c r="J2" s="1185"/>
      <c r="K2" s="1185"/>
      <c r="L2" s="1185"/>
      <c r="M2" s="1185"/>
      <c r="N2" s="1185"/>
      <c r="O2" s="1185"/>
      <c r="P2" s="1185"/>
      <c r="Q2" s="1185"/>
      <c r="R2" s="1185"/>
      <c r="S2" s="1186"/>
    </row>
    <row r="3" spans="2:41" ht="4.5" customHeight="1">
      <c r="B3" s="69"/>
      <c r="C3" s="71"/>
      <c r="D3" s="71"/>
      <c r="E3" s="74"/>
      <c r="F3" s="74"/>
      <c r="G3" s="219"/>
      <c r="H3" s="219"/>
      <c r="I3" s="219"/>
      <c r="J3" s="219"/>
      <c r="K3" s="219"/>
      <c r="L3" s="219"/>
      <c r="M3" s="219"/>
      <c r="N3" s="219"/>
      <c r="O3" s="219"/>
      <c r="P3" s="219"/>
      <c r="Q3" s="219"/>
      <c r="R3" s="219"/>
      <c r="S3" s="73"/>
    </row>
    <row r="4" spans="2:41" ht="11.25" customHeight="1">
      <c r="B4" s="69"/>
      <c r="C4" s="71"/>
      <c r="D4" s="71"/>
      <c r="E4" s="70"/>
      <c r="F4" s="70"/>
      <c r="G4" s="219"/>
      <c r="H4" s="219"/>
      <c r="I4" s="219"/>
      <c r="J4" s="219"/>
      <c r="K4" s="219"/>
      <c r="L4" s="219"/>
      <c r="M4" s="219"/>
      <c r="N4" s="219"/>
      <c r="O4" s="219"/>
      <c r="P4" s="219"/>
      <c r="Q4" s="219"/>
      <c r="R4" s="219"/>
      <c r="S4" s="73"/>
      <c r="AO4" s="7" t="s">
        <v>155</v>
      </c>
    </row>
    <row r="5" spans="2:41" ht="6" customHeight="1">
      <c r="B5" s="69"/>
      <c r="C5" s="71"/>
      <c r="D5" s="71"/>
      <c r="E5" s="70"/>
      <c r="F5" s="70"/>
      <c r="G5" s="219"/>
      <c r="H5" s="219"/>
      <c r="I5" s="219"/>
      <c r="J5" s="219"/>
      <c r="K5" s="219"/>
      <c r="L5" s="219"/>
      <c r="M5" s="219"/>
      <c r="N5" s="219"/>
      <c r="O5" s="219"/>
      <c r="P5" s="219"/>
      <c r="Q5" s="219"/>
      <c r="R5" s="219"/>
      <c r="S5" s="73"/>
      <c r="AO5" s="7" t="s">
        <v>121</v>
      </c>
    </row>
    <row r="6" spans="2:41" ht="20.100000000000001" customHeight="1">
      <c r="B6" s="69"/>
      <c r="C6" s="75"/>
      <c r="D6" s="1537" t="s">
        <v>122</v>
      </c>
      <c r="E6" s="1533" t="s">
        <v>532</v>
      </c>
      <c r="F6" s="1537" t="s">
        <v>492</v>
      </c>
      <c r="G6" s="1194" t="s">
        <v>305</v>
      </c>
      <c r="H6" s="1535" t="s">
        <v>493</v>
      </c>
      <c r="I6" s="1535" t="s">
        <v>533</v>
      </c>
      <c r="J6" s="1535" t="s">
        <v>495</v>
      </c>
      <c r="K6" s="1195" t="s">
        <v>496</v>
      </c>
      <c r="L6" s="1196"/>
      <c r="M6" s="1195" t="s">
        <v>497</v>
      </c>
      <c r="N6" s="1196"/>
      <c r="O6" s="1535" t="s">
        <v>534</v>
      </c>
      <c r="P6" s="1187" t="s">
        <v>395</v>
      </c>
      <c r="Q6" s="1188"/>
      <c r="R6" s="1188"/>
      <c r="S6" s="1559" t="s">
        <v>125</v>
      </c>
      <c r="U6" s="1559" t="s">
        <v>535</v>
      </c>
    </row>
    <row r="7" spans="2:41" ht="23.1" customHeight="1">
      <c r="B7" s="69"/>
      <c r="C7" s="75"/>
      <c r="D7" s="1538"/>
      <c r="E7" s="1534"/>
      <c r="F7" s="1538"/>
      <c r="G7" s="1200"/>
      <c r="H7" s="1536"/>
      <c r="I7" s="1536"/>
      <c r="J7" s="1536"/>
      <c r="K7" s="831" t="s">
        <v>181</v>
      </c>
      <c r="L7" s="802" t="s">
        <v>499</v>
      </c>
      <c r="M7" s="802" t="s">
        <v>181</v>
      </c>
      <c r="N7" s="802" t="s">
        <v>499</v>
      </c>
      <c r="O7" s="1536"/>
      <c r="P7" s="800" t="s">
        <v>480</v>
      </c>
      <c r="Q7" s="800" t="s">
        <v>481</v>
      </c>
      <c r="R7" s="800" t="s">
        <v>427</v>
      </c>
      <c r="S7" s="1560"/>
      <c r="U7" s="1560"/>
    </row>
    <row r="8" spans="2:41" ht="20.100000000000001" customHeight="1">
      <c r="B8" s="69"/>
      <c r="C8" s="214">
        <v>1</v>
      </c>
      <c r="D8" s="804" t="s">
        <v>536</v>
      </c>
      <c r="E8" s="804" t="s">
        <v>537</v>
      </c>
      <c r="F8" s="804" t="s">
        <v>538</v>
      </c>
      <c r="G8" s="804"/>
      <c r="H8" s="797">
        <v>5</v>
      </c>
      <c r="I8" s="793">
        <v>7</v>
      </c>
      <c r="J8" s="793">
        <v>1</v>
      </c>
      <c r="K8" s="794">
        <v>0.3</v>
      </c>
      <c r="L8" s="806" t="s">
        <v>502</v>
      </c>
      <c r="M8" s="826"/>
      <c r="N8" s="828"/>
      <c r="O8" s="793"/>
      <c r="P8" s="793">
        <v>24</v>
      </c>
      <c r="Q8" s="797">
        <v>7</v>
      </c>
      <c r="R8" s="797">
        <v>52</v>
      </c>
      <c r="S8" s="797"/>
      <c r="T8" s="836"/>
      <c r="U8" s="360" t="s">
        <v>539</v>
      </c>
    </row>
    <row r="9" spans="2:41" ht="20.100000000000001" customHeight="1">
      <c r="B9" s="69"/>
      <c r="C9" s="214">
        <v>2</v>
      </c>
      <c r="D9" s="804" t="s">
        <v>540</v>
      </c>
      <c r="E9" s="804" t="s">
        <v>539</v>
      </c>
      <c r="F9" s="804" t="s">
        <v>541</v>
      </c>
      <c r="G9" s="804"/>
      <c r="H9" s="797"/>
      <c r="I9" s="793"/>
      <c r="J9" s="793">
        <v>3</v>
      </c>
      <c r="K9" s="794">
        <v>0.5</v>
      </c>
      <c r="L9" s="806" t="s">
        <v>502</v>
      </c>
      <c r="M9" s="826"/>
      <c r="N9" s="828"/>
      <c r="O9" s="793"/>
      <c r="P9" s="793">
        <v>24</v>
      </c>
      <c r="Q9" s="797">
        <v>7</v>
      </c>
      <c r="R9" s="797">
        <v>52</v>
      </c>
      <c r="S9" s="797"/>
      <c r="T9" s="836"/>
      <c r="U9" s="360" t="s">
        <v>537</v>
      </c>
    </row>
    <row r="10" spans="2:41" ht="20.100000000000001" customHeight="1">
      <c r="B10" s="69"/>
      <c r="C10" s="214">
        <v>3</v>
      </c>
      <c r="D10" s="804"/>
      <c r="E10" s="804"/>
      <c r="F10" s="804"/>
      <c r="G10" s="804"/>
      <c r="H10" s="797"/>
      <c r="I10" s="793"/>
      <c r="J10" s="793"/>
      <c r="K10" s="794"/>
      <c r="L10" s="806"/>
      <c r="M10" s="826"/>
      <c r="N10" s="828"/>
      <c r="O10" s="793"/>
      <c r="P10" s="793"/>
      <c r="Q10" s="797"/>
      <c r="R10" s="797"/>
      <c r="S10" s="797"/>
      <c r="T10" s="836"/>
      <c r="U10" s="360" t="s">
        <v>542</v>
      </c>
    </row>
    <row r="11" spans="2:41" ht="20.100000000000001" customHeight="1">
      <c r="B11" s="69"/>
      <c r="C11" s="214">
        <v>4</v>
      </c>
      <c r="D11" s="804"/>
      <c r="E11" s="804"/>
      <c r="F11" s="804"/>
      <c r="G11" s="804"/>
      <c r="H11" s="797"/>
      <c r="I11" s="793"/>
      <c r="J11" s="793"/>
      <c r="K11" s="794"/>
      <c r="L11" s="806"/>
      <c r="M11" s="826"/>
      <c r="N11" s="828"/>
      <c r="O11" s="793"/>
      <c r="P11" s="793"/>
      <c r="Q11" s="797"/>
      <c r="R11" s="797"/>
      <c r="S11" s="797"/>
      <c r="T11" s="836"/>
      <c r="U11" s="360" t="s">
        <v>543</v>
      </c>
    </row>
    <row r="12" spans="2:41" ht="20.100000000000001" customHeight="1">
      <c r="B12" s="69"/>
      <c r="C12" s="214">
        <v>5</v>
      </c>
      <c r="D12" s="804"/>
      <c r="E12" s="804"/>
      <c r="F12" s="804"/>
      <c r="G12" s="804"/>
      <c r="H12" s="797"/>
      <c r="I12" s="793"/>
      <c r="J12" s="793"/>
      <c r="K12" s="794"/>
      <c r="L12" s="806"/>
      <c r="M12" s="826"/>
      <c r="N12" s="828"/>
      <c r="O12" s="793"/>
      <c r="P12" s="793"/>
      <c r="Q12" s="797"/>
      <c r="R12" s="797"/>
      <c r="S12" s="797"/>
      <c r="T12" s="836"/>
      <c r="U12" s="360" t="s">
        <v>528</v>
      </c>
    </row>
    <row r="13" spans="2:41" ht="20.100000000000001" customHeight="1">
      <c r="B13" s="69"/>
      <c r="C13" s="214">
        <v>6</v>
      </c>
      <c r="D13" s="804"/>
      <c r="E13" s="804"/>
      <c r="F13" s="804"/>
      <c r="G13" s="804"/>
      <c r="H13" s="797"/>
      <c r="I13" s="793"/>
      <c r="J13" s="828"/>
      <c r="K13" s="826"/>
      <c r="L13" s="806"/>
      <c r="M13" s="826"/>
      <c r="N13" s="828"/>
      <c r="O13" s="793"/>
      <c r="P13" s="793"/>
      <c r="Q13" s="797"/>
      <c r="R13" s="797"/>
      <c r="S13" s="797"/>
      <c r="T13" s="836"/>
      <c r="U13" s="836"/>
    </row>
    <row r="14" spans="2:41" ht="20.100000000000001" customHeight="1">
      <c r="B14" s="69"/>
      <c r="C14" s="214">
        <v>7</v>
      </c>
      <c r="D14" s="804"/>
      <c r="E14" s="804"/>
      <c r="F14" s="804"/>
      <c r="G14" s="804"/>
      <c r="H14" s="797"/>
      <c r="I14" s="793"/>
      <c r="J14" s="828"/>
      <c r="K14" s="826"/>
      <c r="L14" s="806"/>
      <c r="M14" s="826"/>
      <c r="N14" s="828"/>
      <c r="O14" s="793"/>
      <c r="P14" s="793"/>
      <c r="Q14" s="797"/>
      <c r="R14" s="797"/>
      <c r="S14" s="804"/>
      <c r="T14" s="836"/>
      <c r="U14" s="836"/>
    </row>
    <row r="15" spans="2:41" ht="20.100000000000001" customHeight="1">
      <c r="B15" s="69"/>
      <c r="C15" s="214">
        <v>8</v>
      </c>
      <c r="D15" s="804"/>
      <c r="E15" s="804"/>
      <c r="F15" s="804"/>
      <c r="G15" s="804"/>
      <c r="H15" s="797"/>
      <c r="I15" s="793"/>
      <c r="J15" s="828"/>
      <c r="K15" s="829"/>
      <c r="L15" s="828"/>
      <c r="M15" s="826"/>
      <c r="N15" s="828"/>
      <c r="O15" s="793"/>
      <c r="P15" s="793"/>
      <c r="Q15" s="797"/>
      <c r="R15" s="797"/>
      <c r="S15" s="797"/>
      <c r="T15" s="836"/>
      <c r="U15" s="836"/>
    </row>
    <row r="16" spans="2:41" ht="20.100000000000001" customHeight="1">
      <c r="B16" s="69"/>
      <c r="C16" s="214">
        <v>9</v>
      </c>
      <c r="D16" s="804"/>
      <c r="E16" s="804"/>
      <c r="F16" s="804"/>
      <c r="G16" s="804"/>
      <c r="H16" s="797"/>
      <c r="I16" s="793"/>
      <c r="J16" s="828"/>
      <c r="K16" s="826"/>
      <c r="L16" s="828"/>
      <c r="M16" s="826"/>
      <c r="N16" s="828"/>
      <c r="O16" s="793"/>
      <c r="P16" s="793"/>
      <c r="Q16" s="797"/>
      <c r="R16" s="797"/>
      <c r="S16" s="797"/>
      <c r="T16" s="836"/>
      <c r="U16" s="836"/>
    </row>
    <row r="17" spans="2:21" ht="20.100000000000001" customHeight="1">
      <c r="B17" s="69"/>
      <c r="C17" s="214">
        <v>10</v>
      </c>
      <c r="D17" s="804"/>
      <c r="E17" s="804"/>
      <c r="F17" s="804"/>
      <c r="G17" s="804"/>
      <c r="H17" s="797"/>
      <c r="I17" s="793"/>
      <c r="J17" s="828"/>
      <c r="K17" s="826"/>
      <c r="L17" s="828"/>
      <c r="M17" s="826"/>
      <c r="N17" s="828"/>
      <c r="O17" s="793"/>
      <c r="P17" s="793"/>
      <c r="Q17" s="797"/>
      <c r="R17" s="797"/>
      <c r="S17" s="797"/>
      <c r="T17" s="836"/>
      <c r="U17" s="836"/>
    </row>
    <row r="18" spans="2:21" ht="20.100000000000001" customHeight="1">
      <c r="B18" s="69"/>
      <c r="C18" s="214">
        <v>11</v>
      </c>
      <c r="D18" s="804"/>
      <c r="E18" s="804"/>
      <c r="F18" s="804"/>
      <c r="G18" s="804"/>
      <c r="H18" s="797"/>
      <c r="I18" s="793"/>
      <c r="J18" s="828"/>
      <c r="K18" s="829"/>
      <c r="L18" s="828"/>
      <c r="M18" s="826"/>
      <c r="N18" s="828"/>
      <c r="O18" s="793"/>
      <c r="P18" s="793"/>
      <c r="Q18" s="797"/>
      <c r="R18" s="797"/>
      <c r="S18" s="797"/>
      <c r="T18" s="836"/>
      <c r="U18" s="836"/>
    </row>
    <row r="19" spans="2:21" ht="20.100000000000001" customHeight="1">
      <c r="B19" s="69"/>
      <c r="C19" s="214">
        <v>12</v>
      </c>
      <c r="D19" s="804"/>
      <c r="E19" s="804"/>
      <c r="F19" s="804"/>
      <c r="G19" s="804"/>
      <c r="H19" s="797"/>
      <c r="I19" s="793"/>
      <c r="J19" s="828"/>
      <c r="K19" s="805"/>
      <c r="L19" s="828"/>
      <c r="M19" s="826"/>
      <c r="N19" s="828"/>
      <c r="O19" s="793"/>
      <c r="P19" s="793"/>
      <c r="Q19" s="797"/>
      <c r="R19" s="797"/>
      <c r="S19" s="797"/>
      <c r="T19" s="836"/>
      <c r="U19" s="836"/>
    </row>
    <row r="20" spans="2:21" ht="20.100000000000001" customHeight="1">
      <c r="B20" s="69"/>
      <c r="C20" s="214">
        <v>13</v>
      </c>
      <c r="D20" s="804"/>
      <c r="E20" s="804"/>
      <c r="F20" s="804"/>
      <c r="G20" s="804"/>
      <c r="H20" s="797"/>
      <c r="I20" s="793"/>
      <c r="J20" s="828"/>
      <c r="K20" s="829"/>
      <c r="L20" s="828"/>
      <c r="M20" s="826"/>
      <c r="N20" s="828"/>
      <c r="O20" s="793"/>
      <c r="P20" s="793"/>
      <c r="Q20" s="797"/>
      <c r="R20" s="797"/>
      <c r="S20" s="797"/>
      <c r="T20" s="836"/>
      <c r="U20" s="836"/>
    </row>
    <row r="21" spans="2:21" ht="20.100000000000001" customHeight="1">
      <c r="B21" s="69"/>
      <c r="C21" s="214">
        <v>14</v>
      </c>
      <c r="D21" s="804"/>
      <c r="E21" s="804"/>
      <c r="F21" s="804"/>
      <c r="G21" s="804"/>
      <c r="H21" s="797"/>
      <c r="I21" s="793"/>
      <c r="J21" s="828"/>
      <c r="K21" s="805"/>
      <c r="L21" s="828"/>
      <c r="M21" s="826"/>
      <c r="N21" s="828"/>
      <c r="O21" s="793"/>
      <c r="P21" s="793"/>
      <c r="Q21" s="797"/>
      <c r="R21" s="797"/>
      <c r="S21" s="797"/>
      <c r="T21" s="836"/>
      <c r="U21" s="836"/>
    </row>
    <row r="22" spans="2:21" ht="20.100000000000001" customHeight="1">
      <c r="B22" s="69"/>
      <c r="C22" s="214">
        <v>15</v>
      </c>
      <c r="D22" s="804"/>
      <c r="E22" s="804"/>
      <c r="F22" s="804"/>
      <c r="G22" s="804"/>
      <c r="H22" s="797"/>
      <c r="I22" s="793"/>
      <c r="J22" s="828"/>
      <c r="K22" s="829"/>
      <c r="L22" s="828"/>
      <c r="M22" s="826"/>
      <c r="N22" s="828"/>
      <c r="O22" s="793"/>
      <c r="P22" s="793"/>
      <c r="Q22" s="797"/>
      <c r="R22" s="797"/>
      <c r="S22" s="797"/>
      <c r="T22" s="836"/>
      <c r="U22" s="836"/>
    </row>
    <row r="23" spans="2:21" ht="20.100000000000001" customHeight="1">
      <c r="B23" s="69"/>
      <c r="C23" s="214">
        <v>16</v>
      </c>
      <c r="D23" s="804"/>
      <c r="E23" s="804"/>
      <c r="F23" s="804"/>
      <c r="G23" s="804"/>
      <c r="H23" s="797"/>
      <c r="I23" s="793"/>
      <c r="J23" s="793"/>
      <c r="K23" s="826"/>
      <c r="L23" s="797"/>
      <c r="M23" s="806"/>
      <c r="N23" s="793"/>
      <c r="O23" s="793"/>
      <c r="P23" s="793"/>
      <c r="Q23" s="797"/>
      <c r="R23" s="797"/>
      <c r="S23" s="797"/>
      <c r="T23" s="836"/>
      <c r="U23" s="836"/>
    </row>
    <row r="24" spans="2:21" ht="20.100000000000001" customHeight="1">
      <c r="B24" s="69"/>
      <c r="C24" s="214">
        <v>17</v>
      </c>
      <c r="D24" s="804"/>
      <c r="E24" s="804"/>
      <c r="F24" s="804"/>
      <c r="G24" s="804"/>
      <c r="H24" s="797"/>
      <c r="I24" s="793"/>
      <c r="J24" s="793"/>
      <c r="K24" s="826"/>
      <c r="L24" s="797"/>
      <c r="M24" s="806"/>
      <c r="N24" s="793"/>
      <c r="O24" s="793"/>
      <c r="P24" s="793"/>
      <c r="Q24" s="797"/>
      <c r="R24" s="797"/>
      <c r="S24" s="797"/>
      <c r="T24" s="836"/>
      <c r="U24" s="836"/>
    </row>
    <row r="25" spans="2:21" ht="20.100000000000001" customHeight="1">
      <c r="B25" s="69"/>
      <c r="C25" s="214">
        <v>18</v>
      </c>
      <c r="D25" s="804"/>
      <c r="E25" s="804"/>
      <c r="F25" s="804"/>
      <c r="G25" s="804"/>
      <c r="H25" s="797"/>
      <c r="I25" s="793"/>
      <c r="J25" s="793"/>
      <c r="K25" s="826"/>
      <c r="L25" s="797"/>
      <c r="M25" s="806"/>
      <c r="N25" s="793"/>
      <c r="O25" s="793"/>
      <c r="P25" s="793"/>
      <c r="Q25" s="797"/>
      <c r="R25" s="797"/>
      <c r="S25" s="797"/>
      <c r="T25" s="836"/>
      <c r="U25" s="836"/>
    </row>
    <row r="26" spans="2:21" ht="20.100000000000001" customHeight="1">
      <c r="B26" s="69"/>
      <c r="C26" s="214">
        <v>19</v>
      </c>
      <c r="D26" s="804"/>
      <c r="E26" s="804"/>
      <c r="F26" s="804"/>
      <c r="G26" s="804"/>
      <c r="H26" s="797"/>
      <c r="I26" s="793"/>
      <c r="J26" s="793"/>
      <c r="K26" s="826"/>
      <c r="L26" s="797"/>
      <c r="M26" s="806"/>
      <c r="N26" s="793"/>
      <c r="O26" s="793"/>
      <c r="P26" s="793"/>
      <c r="Q26" s="797"/>
      <c r="R26" s="797"/>
      <c r="S26" s="797"/>
      <c r="T26" s="836"/>
      <c r="U26" s="836"/>
    </row>
    <row r="27" spans="2:21" ht="19.95" customHeight="1">
      <c r="B27" s="69"/>
      <c r="C27" s="214">
        <v>20</v>
      </c>
      <c r="D27" s="804"/>
      <c r="E27" s="804"/>
      <c r="F27" s="804"/>
      <c r="G27" s="804"/>
      <c r="H27" s="797"/>
      <c r="I27" s="793"/>
      <c r="J27" s="793"/>
      <c r="K27" s="794"/>
      <c r="L27" s="797"/>
      <c r="M27" s="826"/>
      <c r="N27" s="793"/>
      <c r="O27" s="793"/>
      <c r="P27" s="793"/>
      <c r="Q27" s="797"/>
      <c r="R27" s="797"/>
      <c r="S27" s="797"/>
      <c r="T27" s="836"/>
      <c r="U27" s="836"/>
    </row>
    <row r="28" spans="2:21" ht="19.95" customHeight="1">
      <c r="B28" s="69"/>
      <c r="C28" s="214">
        <v>21</v>
      </c>
      <c r="D28" s="804"/>
      <c r="E28" s="804"/>
      <c r="F28" s="804"/>
      <c r="G28" s="804"/>
      <c r="H28" s="797"/>
      <c r="I28" s="793"/>
      <c r="J28" s="793"/>
      <c r="K28" s="794"/>
      <c r="L28" s="797"/>
      <c r="M28" s="794"/>
      <c r="N28" s="793"/>
      <c r="O28" s="793"/>
      <c r="P28" s="793"/>
      <c r="Q28" s="797"/>
      <c r="R28" s="797"/>
      <c r="S28" s="797"/>
      <c r="T28" s="836"/>
      <c r="U28" s="836"/>
    </row>
    <row r="29" spans="2:21" ht="19.95" customHeight="1">
      <c r="B29" s="69"/>
      <c r="C29" s="214">
        <v>22</v>
      </c>
      <c r="D29" s="804"/>
      <c r="E29" s="804"/>
      <c r="F29" s="804"/>
      <c r="G29" s="804"/>
      <c r="H29" s="804"/>
      <c r="I29" s="793"/>
      <c r="J29" s="793"/>
      <c r="K29" s="794"/>
      <c r="L29" s="797"/>
      <c r="M29" s="794"/>
      <c r="N29" s="793"/>
      <c r="O29" s="793"/>
      <c r="P29" s="793"/>
      <c r="Q29" s="797"/>
      <c r="R29" s="797"/>
      <c r="S29" s="797"/>
      <c r="T29" s="836"/>
      <c r="U29" s="836"/>
    </row>
    <row r="30" spans="2:21" ht="19.95" customHeight="1">
      <c r="B30" s="69"/>
      <c r="C30" s="214">
        <v>23</v>
      </c>
      <c r="D30" s="804"/>
      <c r="E30" s="804"/>
      <c r="F30" s="804"/>
      <c r="G30" s="804"/>
      <c r="H30" s="797"/>
      <c r="I30" s="793"/>
      <c r="J30" s="793"/>
      <c r="K30" s="793"/>
      <c r="L30" s="797"/>
      <c r="M30" s="794"/>
      <c r="N30" s="793"/>
      <c r="O30" s="793"/>
      <c r="P30" s="793"/>
      <c r="Q30" s="797"/>
      <c r="R30" s="797"/>
      <c r="S30" s="797"/>
      <c r="T30" s="836"/>
      <c r="U30" s="836"/>
    </row>
    <row r="31" spans="2:21" ht="19.95" customHeight="1">
      <c r="B31" s="216"/>
      <c r="C31" s="214">
        <v>24</v>
      </c>
      <c r="D31" s="804"/>
      <c r="E31" s="804"/>
      <c r="F31" s="804"/>
      <c r="G31" s="804"/>
      <c r="H31" s="804"/>
      <c r="I31" s="793"/>
      <c r="J31" s="793"/>
      <c r="K31" s="793"/>
      <c r="L31" s="793"/>
      <c r="M31" s="794"/>
      <c r="N31" s="793"/>
      <c r="O31" s="793"/>
      <c r="P31" s="793"/>
      <c r="Q31" s="797"/>
      <c r="R31" s="797"/>
      <c r="S31" s="797"/>
    </row>
    <row r="32" spans="2:21" ht="19.95" customHeight="1">
      <c r="B32" s="69"/>
      <c r="C32" s="214">
        <v>25</v>
      </c>
      <c r="D32" s="804"/>
      <c r="E32" s="804"/>
      <c r="F32" s="804"/>
      <c r="G32" s="804"/>
      <c r="H32" s="804"/>
      <c r="I32" s="793"/>
      <c r="J32" s="793"/>
      <c r="K32" s="793"/>
      <c r="L32" s="793"/>
      <c r="M32" s="806"/>
      <c r="N32" s="793"/>
      <c r="O32" s="793"/>
      <c r="P32" s="793"/>
      <c r="Q32" s="797"/>
      <c r="R32" s="797"/>
      <c r="S32" s="797"/>
    </row>
    <row r="33" spans="2:19" ht="19.95" customHeight="1">
      <c r="B33" s="69"/>
      <c r="C33" s="214">
        <v>26</v>
      </c>
      <c r="D33" s="795"/>
      <c r="E33" s="804"/>
      <c r="F33" s="804"/>
      <c r="G33" s="804"/>
      <c r="H33" s="797"/>
      <c r="I33" s="793"/>
      <c r="J33" s="793"/>
      <c r="K33" s="794"/>
      <c r="L33" s="793"/>
      <c r="M33" s="794"/>
      <c r="N33" s="793"/>
      <c r="O33" s="793"/>
      <c r="P33" s="793"/>
      <c r="Q33" s="797"/>
      <c r="R33" s="797"/>
      <c r="S33" s="797"/>
    </row>
    <row r="34" spans="2:19" ht="19.95" hidden="1" customHeight="1">
      <c r="B34" s="69"/>
      <c r="C34" s="214">
        <v>27</v>
      </c>
      <c r="D34" s="781"/>
      <c r="E34" s="804"/>
      <c r="F34" s="786"/>
      <c r="G34" s="786"/>
      <c r="H34" s="787"/>
      <c r="I34" s="780"/>
      <c r="J34" s="780"/>
      <c r="K34" s="780"/>
      <c r="L34" s="780"/>
      <c r="M34" s="784"/>
      <c r="N34" s="780"/>
      <c r="O34" s="780"/>
      <c r="P34" s="780"/>
      <c r="Q34" s="796"/>
      <c r="R34" s="796"/>
      <c r="S34" s="797"/>
    </row>
    <row r="35" spans="2:19" ht="19.95" hidden="1" customHeight="1">
      <c r="B35" s="69"/>
      <c r="C35" s="214">
        <v>28</v>
      </c>
      <c r="D35" s="781"/>
      <c r="E35" s="804"/>
      <c r="F35" s="786"/>
      <c r="G35" s="786"/>
      <c r="H35" s="787"/>
      <c r="I35" s="780"/>
      <c r="J35" s="780"/>
      <c r="K35" s="780"/>
      <c r="L35" s="780"/>
      <c r="M35" s="784"/>
      <c r="N35" s="780"/>
      <c r="O35" s="780"/>
      <c r="P35" s="780"/>
      <c r="Q35" s="796"/>
      <c r="R35" s="796"/>
      <c r="S35" s="797"/>
    </row>
    <row r="36" spans="2:19" ht="19.95" hidden="1" customHeight="1">
      <c r="B36" s="69"/>
      <c r="C36" s="214">
        <v>29</v>
      </c>
      <c r="D36" s="781"/>
      <c r="E36" s="804"/>
      <c r="F36" s="786"/>
      <c r="G36" s="786"/>
      <c r="H36" s="787"/>
      <c r="I36" s="780"/>
      <c r="J36" s="780"/>
      <c r="K36" s="780"/>
      <c r="L36" s="780"/>
      <c r="M36" s="784"/>
      <c r="N36" s="780"/>
      <c r="O36" s="780"/>
      <c r="P36" s="780"/>
      <c r="Q36" s="796"/>
      <c r="R36" s="796"/>
      <c r="S36" s="797"/>
    </row>
    <row r="37" spans="2:19" ht="19.95" hidden="1" customHeight="1">
      <c r="B37" s="69"/>
      <c r="C37" s="214">
        <v>30</v>
      </c>
      <c r="D37" s="781"/>
      <c r="E37" s="804"/>
      <c r="F37" s="786"/>
      <c r="G37" s="786"/>
      <c r="H37" s="787"/>
      <c r="I37" s="780"/>
      <c r="J37" s="780"/>
      <c r="K37" s="780"/>
      <c r="L37" s="780"/>
      <c r="M37" s="784"/>
      <c r="N37" s="780"/>
      <c r="O37" s="780"/>
      <c r="P37" s="780"/>
      <c r="Q37" s="796"/>
      <c r="R37" s="796"/>
      <c r="S37" s="797"/>
    </row>
    <row r="38" spans="2:19" ht="19.95" hidden="1" customHeight="1">
      <c r="B38" s="69"/>
      <c r="C38" s="214">
        <v>31</v>
      </c>
      <c r="D38" s="781"/>
      <c r="E38" s="804"/>
      <c r="F38" s="786"/>
      <c r="G38" s="786"/>
      <c r="H38" s="787"/>
      <c r="I38" s="780"/>
      <c r="J38" s="780"/>
      <c r="K38" s="780"/>
      <c r="L38" s="780"/>
      <c r="M38" s="784"/>
      <c r="N38" s="780"/>
      <c r="O38" s="780"/>
      <c r="P38" s="780"/>
      <c r="Q38" s="796"/>
      <c r="R38" s="796"/>
      <c r="S38" s="797"/>
    </row>
    <row r="39" spans="2:19" ht="19.95" hidden="1" customHeight="1">
      <c r="B39" s="69"/>
      <c r="C39" s="214">
        <v>32</v>
      </c>
      <c r="D39" s="781"/>
      <c r="E39" s="804"/>
      <c r="F39" s="786"/>
      <c r="G39" s="786"/>
      <c r="H39" s="787"/>
      <c r="I39" s="780"/>
      <c r="J39" s="780"/>
      <c r="K39" s="780"/>
      <c r="L39" s="780"/>
      <c r="M39" s="784"/>
      <c r="N39" s="780"/>
      <c r="O39" s="780"/>
      <c r="P39" s="780"/>
      <c r="Q39" s="796"/>
      <c r="R39" s="796"/>
      <c r="S39" s="797"/>
    </row>
    <row r="40" spans="2:19" ht="19.95" hidden="1" customHeight="1">
      <c r="B40" s="69"/>
      <c r="C40" s="214">
        <v>33</v>
      </c>
      <c r="D40" s="781"/>
      <c r="E40" s="804"/>
      <c r="F40" s="786"/>
      <c r="G40" s="786"/>
      <c r="H40" s="787"/>
      <c r="I40" s="780"/>
      <c r="J40" s="780"/>
      <c r="K40" s="780"/>
      <c r="L40" s="780"/>
      <c r="M40" s="784"/>
      <c r="N40" s="780"/>
      <c r="O40" s="780"/>
      <c r="P40" s="780"/>
      <c r="Q40" s="796"/>
      <c r="R40" s="796"/>
      <c r="S40" s="797"/>
    </row>
    <row r="41" spans="2:19" ht="19.95" hidden="1" customHeight="1">
      <c r="B41" s="69"/>
      <c r="C41" s="214">
        <v>34</v>
      </c>
      <c r="D41" s="781"/>
      <c r="E41" s="804"/>
      <c r="F41" s="786"/>
      <c r="G41" s="786"/>
      <c r="H41" s="787"/>
      <c r="I41" s="780"/>
      <c r="J41" s="780"/>
      <c r="K41" s="780"/>
      <c r="L41" s="780"/>
      <c r="M41" s="784"/>
      <c r="N41" s="780"/>
      <c r="O41" s="780"/>
      <c r="P41" s="780"/>
      <c r="Q41" s="796"/>
      <c r="R41" s="796"/>
      <c r="S41" s="797"/>
    </row>
    <row r="42" spans="2:19" ht="19.95" hidden="1" customHeight="1">
      <c r="B42" s="69"/>
      <c r="C42" s="214">
        <v>35</v>
      </c>
      <c r="D42" s="781"/>
      <c r="E42" s="804"/>
      <c r="F42" s="786"/>
      <c r="G42" s="786"/>
      <c r="H42" s="787"/>
      <c r="I42" s="780"/>
      <c r="J42" s="780"/>
      <c r="K42" s="780"/>
      <c r="L42" s="780"/>
      <c r="M42" s="784"/>
      <c r="N42" s="780"/>
      <c r="O42" s="780"/>
      <c r="P42" s="780"/>
      <c r="Q42" s="796"/>
      <c r="R42" s="796"/>
      <c r="S42" s="797"/>
    </row>
    <row r="43" spans="2:19" ht="19.95" hidden="1" customHeight="1">
      <c r="B43" s="69"/>
      <c r="C43" s="214">
        <v>36</v>
      </c>
      <c r="D43" s="781"/>
      <c r="E43" s="804"/>
      <c r="F43" s="786"/>
      <c r="G43" s="786"/>
      <c r="H43" s="787"/>
      <c r="I43" s="780"/>
      <c r="J43" s="780"/>
      <c r="K43" s="780"/>
      <c r="L43" s="780"/>
      <c r="M43" s="784"/>
      <c r="N43" s="780"/>
      <c r="O43" s="780"/>
      <c r="P43" s="780"/>
      <c r="Q43" s="796"/>
      <c r="R43" s="796"/>
      <c r="S43" s="797"/>
    </row>
    <row r="44" spans="2:19" ht="19.95" hidden="1" customHeight="1">
      <c r="B44" s="69"/>
      <c r="C44" s="214">
        <v>37</v>
      </c>
      <c r="D44" s="781"/>
      <c r="E44" s="804"/>
      <c r="F44" s="786"/>
      <c r="G44" s="786"/>
      <c r="H44" s="787"/>
      <c r="I44" s="780"/>
      <c r="J44" s="780"/>
      <c r="K44" s="780"/>
      <c r="L44" s="780"/>
      <c r="M44" s="784"/>
      <c r="N44" s="780"/>
      <c r="O44" s="780"/>
      <c r="P44" s="780"/>
      <c r="Q44" s="796"/>
      <c r="R44" s="796"/>
      <c r="S44" s="797"/>
    </row>
    <row r="45" spans="2:19" ht="19.95" hidden="1" customHeight="1">
      <c r="B45" s="69"/>
      <c r="C45" s="214">
        <v>38</v>
      </c>
      <c r="D45" s="781"/>
      <c r="E45" s="804"/>
      <c r="F45" s="781"/>
      <c r="G45" s="781"/>
      <c r="H45" s="782"/>
      <c r="I45" s="780"/>
      <c r="J45" s="780"/>
      <c r="K45" s="780"/>
      <c r="L45" s="780"/>
      <c r="M45" s="784"/>
      <c r="N45" s="780"/>
      <c r="O45" s="780"/>
      <c r="P45" s="780"/>
      <c r="Q45" s="780"/>
      <c r="R45" s="780"/>
      <c r="S45" s="797"/>
    </row>
    <row r="46" spans="2:19" ht="20.100000000000001" customHeight="1">
      <c r="B46" s="69"/>
      <c r="C46" s="80"/>
      <c r="D46" s="80"/>
      <c r="E46" s="72" t="s">
        <v>544</v>
      </c>
      <c r="F46" s="72"/>
      <c r="G46" s="70"/>
      <c r="H46" s="70"/>
      <c r="I46" s="70"/>
      <c r="J46" s="70"/>
      <c r="K46" s="70"/>
      <c r="L46" s="75"/>
      <c r="M46" s="70"/>
      <c r="N46" s="70"/>
      <c r="O46" s="70"/>
      <c r="P46" s="70"/>
      <c r="Q46" s="70"/>
      <c r="R46" s="70"/>
      <c r="S46" s="73"/>
    </row>
    <row r="47" spans="2:19" ht="20.100000000000001" customHeight="1">
      <c r="B47" s="69"/>
      <c r="C47" s="80"/>
      <c r="D47" s="80"/>
      <c r="E47" s="72" t="s">
        <v>545</v>
      </c>
      <c r="F47" s="72"/>
      <c r="G47" s="70"/>
      <c r="H47" s="70"/>
      <c r="I47" s="70"/>
      <c r="J47" s="70"/>
      <c r="K47" s="70"/>
      <c r="L47" s="75"/>
      <c r="M47" s="70"/>
      <c r="N47" s="70"/>
      <c r="O47" s="70"/>
      <c r="P47" s="70"/>
      <c r="Q47" s="70"/>
      <c r="R47" s="70"/>
      <c r="S47" s="73"/>
    </row>
    <row r="48" spans="2:19" ht="20.100000000000001" customHeight="1">
      <c r="B48" s="69"/>
      <c r="C48" s="80"/>
      <c r="D48" s="80"/>
      <c r="E48" s="72" t="s">
        <v>509</v>
      </c>
      <c r="F48" s="72"/>
      <c r="G48" s="70"/>
      <c r="H48" s="70"/>
      <c r="I48" s="70"/>
      <c r="J48" s="70"/>
      <c r="K48" s="70"/>
      <c r="L48" s="75"/>
      <c r="M48" s="70"/>
      <c r="N48" s="70"/>
      <c r="O48" s="70"/>
      <c r="P48" s="70"/>
      <c r="Q48" s="70"/>
      <c r="R48" s="70"/>
      <c r="S48" s="73"/>
    </row>
    <row r="49" spans="2:19" ht="15" customHeight="1">
      <c r="B49" s="69"/>
      <c r="C49" s="80"/>
      <c r="D49" s="80"/>
      <c r="E49" s="72"/>
      <c r="F49" s="72"/>
      <c r="G49" s="70"/>
      <c r="H49" s="70"/>
      <c r="I49" s="70"/>
      <c r="J49" s="70"/>
      <c r="K49" s="70"/>
      <c r="L49" s="70"/>
      <c r="M49" s="75"/>
      <c r="N49" s="70"/>
      <c r="O49" s="70"/>
      <c r="P49" s="70"/>
      <c r="Q49" s="70"/>
      <c r="R49" s="70"/>
      <c r="S49" s="73"/>
    </row>
    <row r="50" spans="2:19" ht="19.2" customHeight="1">
      <c r="B50" s="84" t="s">
        <v>84</v>
      </c>
      <c r="C50" s="84"/>
      <c r="D50" s="84"/>
      <c r="E50" s="65"/>
      <c r="F50" s="65"/>
      <c r="G50" s="1499"/>
      <c r="H50" s="1499"/>
      <c r="I50" s="1499"/>
      <c r="J50" s="1499"/>
      <c r="K50" s="1499"/>
      <c r="L50" s="1499"/>
      <c r="M50" s="1499"/>
      <c r="N50" s="1499"/>
      <c r="O50" s="1499"/>
      <c r="P50" s="1499"/>
      <c r="Q50" s="1499"/>
      <c r="R50" s="1499"/>
      <c r="S50" s="1500"/>
    </row>
    <row r="51" spans="2:19" ht="19.2" customHeight="1">
      <c r="B51" s="1182"/>
      <c r="C51" s="1156"/>
      <c r="D51" s="1156"/>
      <c r="E51" s="1156"/>
      <c r="F51" s="1156"/>
      <c r="G51" s="1156"/>
      <c r="H51" s="1156"/>
      <c r="I51" s="1156"/>
      <c r="J51" s="1156"/>
      <c r="K51" s="1156"/>
      <c r="L51" s="1156"/>
      <c r="M51" s="1156"/>
      <c r="N51" s="1156"/>
      <c r="O51" s="1156"/>
      <c r="P51" s="1156"/>
      <c r="Q51" s="1156"/>
      <c r="R51" s="1156"/>
      <c r="S51" s="1183"/>
    </row>
    <row r="52" spans="2:19" ht="19.2" customHeight="1">
      <c r="B52" s="1182"/>
      <c r="C52" s="1156"/>
      <c r="D52" s="1156"/>
      <c r="E52" s="1156"/>
      <c r="F52" s="1156"/>
      <c r="G52" s="1156"/>
      <c r="H52" s="1156"/>
      <c r="I52" s="1156"/>
      <c r="J52" s="1156"/>
      <c r="K52" s="1156"/>
      <c r="L52" s="1156"/>
      <c r="M52" s="1156"/>
      <c r="N52" s="1156"/>
      <c r="O52" s="1156"/>
      <c r="P52" s="1156"/>
      <c r="Q52" s="1156"/>
      <c r="R52" s="1156"/>
      <c r="S52" s="1183"/>
    </row>
    <row r="53" spans="2:19" ht="19.2" customHeight="1">
      <c r="B53" s="1177"/>
      <c r="C53" s="1178"/>
      <c r="D53" s="1178"/>
      <c r="E53" s="1178"/>
      <c r="F53" s="1178"/>
      <c r="G53" s="1178"/>
      <c r="H53" s="1178"/>
      <c r="I53" s="1178"/>
      <c r="J53" s="1178"/>
      <c r="K53" s="1178"/>
      <c r="L53" s="1178"/>
      <c r="M53" s="1178"/>
      <c r="N53" s="1178"/>
      <c r="O53" s="1178"/>
      <c r="P53" s="1178"/>
      <c r="Q53" s="1178"/>
      <c r="R53" s="825"/>
      <c r="S53" s="978">
        <v>10</v>
      </c>
    </row>
    <row r="54" spans="2:19"/>
    <row r="55" spans="2:19"/>
    <row r="56" spans="2:19"/>
    <row r="57" spans="2:19"/>
    <row r="58" spans="2:19"/>
    <row r="59" spans="2:19"/>
    <row r="60" spans="2:19"/>
    <row r="61" spans="2:19"/>
    <row r="62" spans="2:19"/>
    <row r="63" spans="2:19"/>
    <row r="64" spans="2:19"/>
    <row r="65"/>
    <row r="66"/>
    <row r="67"/>
    <row r="68"/>
    <row r="69"/>
    <row r="70"/>
    <row r="71"/>
    <row r="72"/>
    <row r="73"/>
    <row r="74"/>
    <row r="75"/>
    <row r="76"/>
    <row r="77"/>
    <row r="78"/>
    <row r="79"/>
    <row r="80"/>
    <row r="81"/>
    <row r="82"/>
    <row r="83"/>
    <row r="84"/>
    <row r="85"/>
    <row r="86"/>
    <row r="87"/>
  </sheetData>
  <sheetProtection selectLockedCells="1"/>
  <mergeCells count="17">
    <mergeCell ref="B51:S52"/>
    <mergeCell ref="B53:Q53"/>
    <mergeCell ref="B2:S2"/>
    <mergeCell ref="D6:D7"/>
    <mergeCell ref="E6:E7"/>
    <mergeCell ref="G6:G7"/>
    <mergeCell ref="H6:H7"/>
    <mergeCell ref="I6:I7"/>
    <mergeCell ref="F6:F7"/>
    <mergeCell ref="J6:J7"/>
    <mergeCell ref="K6:L6"/>
    <mergeCell ref="M6:N6"/>
    <mergeCell ref="U6:U7"/>
    <mergeCell ref="O6:O7"/>
    <mergeCell ref="P6:R6"/>
    <mergeCell ref="S6:S7"/>
    <mergeCell ref="G50:S50"/>
  </mergeCells>
  <dataValidations count="2">
    <dataValidation type="decimal" operator="greaterThanOrEqual" allowBlank="1" showInputMessage="1" showErrorMessage="1" sqref="O8:P45 N23:N45 K8:K12" xr:uid="{00000000-0002-0000-1000-000000000000}">
      <formula1>0</formula1>
    </dataValidation>
    <dataValidation type="list" allowBlank="1" showInputMessage="1" showErrorMessage="1" sqref="E8:E45" xr:uid="{F4804410-341D-48BC-BEE9-0119AA3D2A1A}">
      <formula1>$U$8:$U$13</formula1>
    </dataValidation>
  </dataValidations>
  <printOptions horizontalCentered="1" verticalCentered="1"/>
  <pageMargins left="0" right="0" top="0.11811023622047244" bottom="0.11811023622047244" header="0" footer="0"/>
  <pageSetup paperSize="9" scale="64"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tabColor theme="7" tint="0.39997558519241921"/>
    <pageSetUpPr fitToPage="1"/>
  </sheetPr>
  <dimension ref="A1:AJ71"/>
  <sheetViews>
    <sheetView showGridLines="0" zoomScaleNormal="100" workbookViewId="0">
      <selection activeCell="H13" sqref="H13"/>
    </sheetView>
  </sheetViews>
  <sheetFormatPr baseColWidth="10" defaultColWidth="0" defaultRowHeight="13.8" zeroHeight="1"/>
  <cols>
    <col min="1" max="1" width="1.88671875" style="7" customWidth="1"/>
    <col min="2" max="2" width="0.88671875" style="7" customWidth="1"/>
    <col min="3" max="3" width="3.6640625" style="10" customWidth="1"/>
    <col min="4" max="4" width="16.109375" style="10" customWidth="1"/>
    <col min="5" max="6" width="27.44140625" style="7" customWidth="1"/>
    <col min="7" max="7" width="8.6640625" style="7" customWidth="1"/>
    <col min="8" max="8" width="10.109375" style="10" customWidth="1"/>
    <col min="9" max="9" width="12.5546875" style="7" customWidth="1"/>
    <col min="10" max="10" width="5.5546875" style="7" bestFit="1" customWidth="1"/>
    <col min="11" max="11" width="11.88671875" style="7" customWidth="1"/>
    <col min="12" max="12" width="7.88671875" style="7" customWidth="1"/>
    <col min="13" max="13" width="26.109375" style="7" customWidth="1"/>
    <col min="14" max="14" width="2.88671875" style="7" customWidth="1"/>
    <col min="15" max="16384" width="5.33203125" style="7" hidden="1"/>
  </cols>
  <sheetData>
    <row r="1" spans="2:36" ht="7.95" customHeight="1"/>
    <row r="2" spans="2:36" ht="20.100000000000001" customHeight="1">
      <c r="B2" s="1184" t="s">
        <v>546</v>
      </c>
      <c r="C2" s="1185"/>
      <c r="D2" s="1185"/>
      <c r="E2" s="1185"/>
      <c r="F2" s="1185"/>
      <c r="G2" s="1185"/>
      <c r="H2" s="1185"/>
      <c r="I2" s="1185"/>
      <c r="J2" s="1185"/>
      <c r="K2" s="1185"/>
      <c r="L2" s="1185"/>
      <c r="M2" s="1185"/>
      <c r="N2" s="1186"/>
    </row>
    <row r="3" spans="2:36" ht="20.100000000000001" customHeight="1">
      <c r="B3" s="69"/>
      <c r="C3" s="71"/>
      <c r="D3" s="71"/>
      <c r="E3" s="74" t="s">
        <v>547</v>
      </c>
      <c r="F3" s="74"/>
      <c r="G3" s="219"/>
      <c r="H3" s="219"/>
      <c r="I3" s="219"/>
      <c r="J3" s="219"/>
      <c r="K3" s="219"/>
      <c r="L3" s="219"/>
      <c r="M3" s="219"/>
      <c r="N3" s="73"/>
    </row>
    <row r="4" spans="2:36" ht="16.95" customHeight="1">
      <c r="B4" s="69"/>
      <c r="C4" s="71"/>
      <c r="D4" s="71"/>
      <c r="E4" s="70" t="s">
        <v>490</v>
      </c>
      <c r="F4" s="70"/>
      <c r="G4" s="219"/>
      <c r="H4" s="219"/>
      <c r="I4" s="219"/>
      <c r="J4" s="219"/>
      <c r="K4" s="219"/>
      <c r="L4" s="219"/>
      <c r="M4" s="219"/>
      <c r="N4" s="73"/>
      <c r="AJ4" s="7" t="s">
        <v>155</v>
      </c>
    </row>
    <row r="5" spans="2:36" ht="16.95" customHeight="1">
      <c r="B5" s="69"/>
      <c r="C5" s="71"/>
      <c r="D5" s="71"/>
      <c r="E5" s="70"/>
      <c r="F5" s="70"/>
      <c r="G5" s="219"/>
      <c r="H5" s="219"/>
      <c r="I5" s="219"/>
      <c r="J5" s="219"/>
      <c r="K5" s="219"/>
      <c r="L5" s="219"/>
      <c r="M5" s="219"/>
      <c r="N5" s="73"/>
      <c r="AJ5" s="7" t="s">
        <v>121</v>
      </c>
    </row>
    <row r="6" spans="2:36" ht="20.100000000000001" customHeight="1">
      <c r="B6" s="69"/>
      <c r="C6" s="75"/>
      <c r="D6" s="1533" t="s">
        <v>122</v>
      </c>
      <c r="E6" s="1533" t="s">
        <v>548</v>
      </c>
      <c r="F6" s="1537" t="s">
        <v>549</v>
      </c>
      <c r="G6" s="1194" t="s">
        <v>495</v>
      </c>
      <c r="H6" s="1562" t="s">
        <v>550</v>
      </c>
      <c r="I6" s="1563"/>
      <c r="J6" s="1187" t="s">
        <v>395</v>
      </c>
      <c r="K6" s="1188"/>
      <c r="L6" s="1188"/>
      <c r="M6" s="1542" t="s">
        <v>125</v>
      </c>
      <c r="N6" s="73"/>
    </row>
    <row r="7" spans="2:36" ht="23.1" customHeight="1">
      <c r="B7" s="69"/>
      <c r="C7" s="75"/>
      <c r="D7" s="1561"/>
      <c r="E7" s="1561"/>
      <c r="F7" s="1565"/>
      <c r="G7" s="1197"/>
      <c r="H7" s="792" t="s">
        <v>181</v>
      </c>
      <c r="I7" s="994" t="s">
        <v>551</v>
      </c>
      <c r="J7" s="995" t="s">
        <v>480</v>
      </c>
      <c r="K7" s="995" t="s">
        <v>481</v>
      </c>
      <c r="L7" s="995" t="s">
        <v>427</v>
      </c>
      <c r="M7" s="1564"/>
      <c r="N7" s="73"/>
    </row>
    <row r="8" spans="2:36" ht="28.5" customHeight="1">
      <c r="B8" s="69"/>
      <c r="C8" s="979">
        <v>1</v>
      </c>
      <c r="D8" s="980" t="s">
        <v>1738</v>
      </c>
      <c r="E8" s="981" t="s">
        <v>1745</v>
      </c>
      <c r="F8" s="981" t="s">
        <v>1746</v>
      </c>
      <c r="G8" s="982">
        <v>1</v>
      </c>
      <c r="H8" s="983">
        <v>100</v>
      </c>
      <c r="I8" s="984"/>
      <c r="J8" s="828">
        <v>12</v>
      </c>
      <c r="K8" s="828">
        <v>6</v>
      </c>
      <c r="L8" s="828">
        <v>46</v>
      </c>
      <c r="M8" s="985"/>
      <c r="N8" s="73"/>
    </row>
    <row r="9" spans="2:36" ht="28.5" customHeight="1">
      <c r="B9" s="69"/>
      <c r="C9" s="979">
        <v>2</v>
      </c>
      <c r="D9" s="980" t="s">
        <v>1738</v>
      </c>
      <c r="E9" s="786" t="s">
        <v>1747</v>
      </c>
      <c r="F9" s="786"/>
      <c r="G9" s="780">
        <v>1</v>
      </c>
      <c r="H9" s="784">
        <v>100</v>
      </c>
      <c r="I9" s="785"/>
      <c r="J9" s="828">
        <v>6</v>
      </c>
      <c r="K9" s="828">
        <v>6</v>
      </c>
      <c r="L9" s="828">
        <v>46</v>
      </c>
      <c r="M9" s="987"/>
      <c r="N9" s="73"/>
    </row>
    <row r="10" spans="2:36" ht="28.5" customHeight="1">
      <c r="B10" s="69"/>
      <c r="C10" s="979">
        <v>3</v>
      </c>
      <c r="D10" s="986" t="s">
        <v>1748</v>
      </c>
      <c r="E10" s="786" t="s">
        <v>1749</v>
      </c>
      <c r="F10" s="786" t="s">
        <v>1750</v>
      </c>
      <c r="G10" s="780">
        <v>3</v>
      </c>
      <c r="H10" s="780">
        <v>300</v>
      </c>
      <c r="I10" s="785" t="s">
        <v>1751</v>
      </c>
      <c r="J10" s="828">
        <v>6</v>
      </c>
      <c r="K10" s="828">
        <v>6</v>
      </c>
      <c r="L10" s="828">
        <v>46</v>
      </c>
      <c r="M10" s="987"/>
      <c r="N10" s="73"/>
    </row>
    <row r="11" spans="2:36" ht="28.5" customHeight="1">
      <c r="B11" s="69"/>
      <c r="C11" s="979">
        <v>4</v>
      </c>
      <c r="D11" s="963" t="s">
        <v>1752</v>
      </c>
      <c r="E11" s="786" t="s">
        <v>1753</v>
      </c>
      <c r="F11" s="786"/>
      <c r="G11" s="780">
        <v>40</v>
      </c>
      <c r="H11" s="784">
        <v>50</v>
      </c>
      <c r="I11" s="785"/>
      <c r="J11" s="828">
        <v>4</v>
      </c>
      <c r="K11" s="828">
        <v>6</v>
      </c>
      <c r="L11" s="828">
        <v>46</v>
      </c>
      <c r="M11" s="987"/>
      <c r="N11" s="73"/>
    </row>
    <row r="12" spans="2:36" ht="28.5" customHeight="1">
      <c r="B12" s="69"/>
      <c r="C12" s="979">
        <v>5</v>
      </c>
      <c r="D12" s="963" t="s">
        <v>1752</v>
      </c>
      <c r="E12" s="786" t="s">
        <v>1754</v>
      </c>
      <c r="F12" s="786"/>
      <c r="G12" s="780">
        <v>3</v>
      </c>
      <c r="H12" s="784">
        <v>100</v>
      </c>
      <c r="I12" s="785"/>
      <c r="J12" s="828">
        <v>1</v>
      </c>
      <c r="K12" s="828">
        <v>6</v>
      </c>
      <c r="L12" s="828">
        <v>46</v>
      </c>
      <c r="M12" s="987"/>
      <c r="N12" s="73"/>
    </row>
    <row r="13" spans="2:36" ht="28.5" customHeight="1">
      <c r="B13" s="69"/>
      <c r="C13" s="979">
        <v>6</v>
      </c>
      <c r="D13" s="986" t="s">
        <v>1755</v>
      </c>
      <c r="E13" s="786" t="s">
        <v>1749</v>
      </c>
      <c r="F13" s="786" t="s">
        <v>1750</v>
      </c>
      <c r="G13" s="780">
        <v>4</v>
      </c>
      <c r="H13" s="780">
        <v>300</v>
      </c>
      <c r="I13" s="785" t="s">
        <v>1751</v>
      </c>
      <c r="J13" s="828">
        <v>6</v>
      </c>
      <c r="K13" s="828">
        <v>6</v>
      </c>
      <c r="L13" s="828">
        <v>46</v>
      </c>
      <c r="M13" s="987"/>
      <c r="N13" s="73"/>
    </row>
    <row r="14" spans="2:36" ht="28.5" customHeight="1">
      <c r="B14" s="69"/>
      <c r="C14" s="979">
        <v>7</v>
      </c>
      <c r="D14" s="963" t="s">
        <v>1756</v>
      </c>
      <c r="E14" s="786" t="s">
        <v>1749</v>
      </c>
      <c r="F14" s="786" t="s">
        <v>1750</v>
      </c>
      <c r="G14" s="780">
        <v>3</v>
      </c>
      <c r="H14" s="780">
        <v>300</v>
      </c>
      <c r="I14" s="785" t="s">
        <v>1751</v>
      </c>
      <c r="J14" s="828">
        <v>6</v>
      </c>
      <c r="K14" s="828">
        <v>6</v>
      </c>
      <c r="L14" s="828">
        <v>46</v>
      </c>
      <c r="M14" s="987"/>
      <c r="N14" s="73"/>
    </row>
    <row r="15" spans="2:36" ht="28.5" customHeight="1">
      <c r="B15" s="69"/>
      <c r="C15" s="979">
        <v>8</v>
      </c>
      <c r="D15" s="963"/>
      <c r="E15" s="786"/>
      <c r="F15" s="786"/>
      <c r="G15" s="780"/>
      <c r="H15" s="784"/>
      <c r="I15" s="785"/>
      <c r="J15" s="784"/>
      <c r="K15" s="780"/>
      <c r="L15" s="780"/>
      <c r="M15" s="987"/>
      <c r="N15" s="73"/>
    </row>
    <row r="16" spans="2:36" ht="28.5" customHeight="1">
      <c r="B16" s="69"/>
      <c r="C16" s="979">
        <v>9</v>
      </c>
      <c r="D16" s="963"/>
      <c r="E16" s="786"/>
      <c r="F16" s="786"/>
      <c r="G16" s="780"/>
      <c r="H16" s="784"/>
      <c r="I16" s="785"/>
      <c r="J16" s="784"/>
      <c r="K16" s="780"/>
      <c r="L16" s="780"/>
      <c r="M16" s="987"/>
      <c r="N16" s="73"/>
    </row>
    <row r="17" spans="2:14" ht="28.5" customHeight="1">
      <c r="B17" s="69"/>
      <c r="C17" s="979">
        <v>10</v>
      </c>
      <c r="D17" s="963"/>
      <c r="E17" s="786"/>
      <c r="F17" s="786"/>
      <c r="G17" s="780"/>
      <c r="H17" s="784"/>
      <c r="I17" s="785"/>
      <c r="J17" s="784"/>
      <c r="K17" s="780"/>
      <c r="L17" s="780"/>
      <c r="M17" s="987"/>
      <c r="N17" s="73"/>
    </row>
    <row r="18" spans="2:14" ht="28.5" customHeight="1">
      <c r="B18" s="69"/>
      <c r="C18" s="979">
        <v>11</v>
      </c>
      <c r="D18" s="963"/>
      <c r="E18" s="786"/>
      <c r="F18" s="786"/>
      <c r="G18" s="780"/>
      <c r="H18" s="780"/>
      <c r="I18" s="784"/>
      <c r="J18" s="780"/>
      <c r="K18" s="780"/>
      <c r="L18" s="780"/>
      <c r="M18" s="987"/>
      <c r="N18" s="73"/>
    </row>
    <row r="19" spans="2:14" ht="28.5" customHeight="1">
      <c r="B19" s="69"/>
      <c r="C19" s="979">
        <v>12</v>
      </c>
      <c r="D19" s="963"/>
      <c r="E19" s="786"/>
      <c r="F19" s="786"/>
      <c r="G19" s="780"/>
      <c r="H19" s="784"/>
      <c r="I19" s="785"/>
      <c r="J19" s="780"/>
      <c r="K19" s="780"/>
      <c r="L19" s="780"/>
      <c r="M19" s="987"/>
      <c r="N19" s="73"/>
    </row>
    <row r="20" spans="2:14" ht="28.5" customHeight="1">
      <c r="B20" s="69"/>
      <c r="C20" s="979">
        <v>13</v>
      </c>
      <c r="D20" s="963"/>
      <c r="E20" s="786"/>
      <c r="F20" s="786"/>
      <c r="G20" s="780"/>
      <c r="H20" s="784"/>
      <c r="I20" s="785"/>
      <c r="J20" s="780"/>
      <c r="K20" s="780"/>
      <c r="L20" s="780"/>
      <c r="M20" s="987"/>
      <c r="N20" s="73"/>
    </row>
    <row r="21" spans="2:14" ht="28.5" customHeight="1">
      <c r="B21" s="69"/>
      <c r="C21" s="979">
        <v>14</v>
      </c>
      <c r="D21" s="963"/>
      <c r="E21" s="786"/>
      <c r="F21" s="786"/>
      <c r="G21" s="780"/>
      <c r="H21" s="784"/>
      <c r="I21" s="785"/>
      <c r="J21" s="780"/>
      <c r="K21" s="780"/>
      <c r="L21" s="780"/>
      <c r="M21" s="987"/>
      <c r="N21" s="73"/>
    </row>
    <row r="22" spans="2:14" ht="28.5" customHeight="1">
      <c r="B22" s="69"/>
      <c r="C22" s="979">
        <v>15</v>
      </c>
      <c r="D22" s="963"/>
      <c r="E22" s="786"/>
      <c r="F22" s="786"/>
      <c r="G22" s="780"/>
      <c r="H22" s="784"/>
      <c r="I22" s="785"/>
      <c r="J22" s="784"/>
      <c r="K22" s="780"/>
      <c r="L22" s="780"/>
      <c r="M22" s="987"/>
      <c r="N22" s="73"/>
    </row>
    <row r="23" spans="2:14" ht="28.5" customHeight="1">
      <c r="B23" s="69"/>
      <c r="C23" s="979">
        <v>16</v>
      </c>
      <c r="D23" s="963"/>
      <c r="E23" s="786"/>
      <c r="F23" s="786"/>
      <c r="G23" s="780"/>
      <c r="H23" s="784"/>
      <c r="I23" s="785"/>
      <c r="J23" s="784"/>
      <c r="K23" s="780"/>
      <c r="L23" s="780"/>
      <c r="M23" s="987"/>
      <c r="N23" s="73"/>
    </row>
    <row r="24" spans="2:14" ht="28.5" customHeight="1">
      <c r="B24" s="69"/>
      <c r="C24" s="979">
        <v>17</v>
      </c>
      <c r="D24" s="963"/>
      <c r="E24" s="786"/>
      <c r="F24" s="786"/>
      <c r="G24" s="780"/>
      <c r="H24" s="798"/>
      <c r="I24" s="799"/>
      <c r="J24" s="780"/>
      <c r="K24" s="780"/>
      <c r="L24" s="780"/>
      <c r="M24" s="987"/>
      <c r="N24" s="73"/>
    </row>
    <row r="25" spans="2:14" ht="28.5" customHeight="1">
      <c r="B25" s="69"/>
      <c r="C25" s="979">
        <v>18</v>
      </c>
      <c r="D25" s="963"/>
      <c r="E25" s="786"/>
      <c r="F25" s="786"/>
      <c r="G25" s="780"/>
      <c r="H25" s="798"/>
      <c r="I25" s="799"/>
      <c r="J25" s="780"/>
      <c r="K25" s="780"/>
      <c r="L25" s="780"/>
      <c r="M25" s="987"/>
      <c r="N25" s="73"/>
    </row>
    <row r="26" spans="2:14" ht="28.5" customHeight="1">
      <c r="B26" s="69"/>
      <c r="C26" s="979">
        <v>19</v>
      </c>
      <c r="D26" s="963"/>
      <c r="E26" s="786"/>
      <c r="F26" s="786"/>
      <c r="G26" s="780"/>
      <c r="H26" s="798"/>
      <c r="I26" s="799"/>
      <c r="J26" s="780"/>
      <c r="K26" s="780"/>
      <c r="L26" s="780"/>
      <c r="M26" s="987"/>
      <c r="N26" s="73"/>
    </row>
    <row r="27" spans="2:14" ht="28.5" customHeight="1">
      <c r="B27" s="69"/>
      <c r="C27" s="979">
        <v>20</v>
      </c>
      <c r="D27" s="963"/>
      <c r="E27" s="786"/>
      <c r="F27" s="786"/>
      <c r="G27" s="780"/>
      <c r="H27" s="798"/>
      <c r="I27" s="799"/>
      <c r="J27" s="780"/>
      <c r="K27" s="780"/>
      <c r="L27" s="780"/>
      <c r="M27" s="987"/>
      <c r="N27" s="73"/>
    </row>
    <row r="28" spans="2:14" ht="28.5" customHeight="1">
      <c r="B28" s="216"/>
      <c r="C28" s="979">
        <v>21</v>
      </c>
      <c r="D28" s="963"/>
      <c r="E28" s="786"/>
      <c r="F28" s="786"/>
      <c r="G28" s="780"/>
      <c r="H28" s="798"/>
      <c r="I28" s="799"/>
      <c r="J28" s="780"/>
      <c r="K28" s="780"/>
      <c r="L28" s="780"/>
      <c r="M28" s="987"/>
      <c r="N28" s="217"/>
    </row>
    <row r="29" spans="2:14" ht="28.5" customHeight="1">
      <c r="B29" s="69"/>
      <c r="C29" s="979">
        <v>22</v>
      </c>
      <c r="D29" s="963"/>
      <c r="E29" s="786"/>
      <c r="F29" s="786"/>
      <c r="G29" s="780"/>
      <c r="H29" s="798"/>
      <c r="I29" s="799"/>
      <c r="J29" s="780"/>
      <c r="K29" s="780"/>
      <c r="L29" s="780"/>
      <c r="M29" s="987"/>
      <c r="N29" s="73"/>
    </row>
    <row r="30" spans="2:14" ht="28.5" customHeight="1">
      <c r="B30" s="69"/>
      <c r="C30" s="979">
        <v>23</v>
      </c>
      <c r="D30" s="963"/>
      <c r="E30" s="786"/>
      <c r="F30" s="786"/>
      <c r="G30" s="780"/>
      <c r="H30" s="798"/>
      <c r="I30" s="799"/>
      <c r="J30" s="780"/>
      <c r="K30" s="780"/>
      <c r="L30" s="780"/>
      <c r="M30" s="988"/>
      <c r="N30" s="73"/>
    </row>
    <row r="31" spans="2:14" ht="28.5" customHeight="1">
      <c r="B31" s="69"/>
      <c r="C31" s="979">
        <v>24</v>
      </c>
      <c r="D31" s="963"/>
      <c r="E31" s="786"/>
      <c r="F31" s="786"/>
      <c r="G31" s="780"/>
      <c r="H31" s="798"/>
      <c r="I31" s="799"/>
      <c r="J31" s="780"/>
      <c r="K31" s="780"/>
      <c r="L31" s="780"/>
      <c r="M31" s="988"/>
      <c r="N31" s="73"/>
    </row>
    <row r="32" spans="2:14" ht="28.5" customHeight="1">
      <c r="B32" s="69"/>
      <c r="C32" s="979">
        <v>25</v>
      </c>
      <c r="D32" s="963"/>
      <c r="E32" s="786"/>
      <c r="F32" s="786"/>
      <c r="G32" s="780"/>
      <c r="H32" s="784"/>
      <c r="I32" s="785"/>
      <c r="J32" s="784"/>
      <c r="K32" s="780"/>
      <c r="L32" s="780"/>
      <c r="M32" s="987"/>
      <c r="N32" s="73"/>
    </row>
    <row r="33" spans="2:14" ht="28.5" customHeight="1">
      <c r="B33" s="69"/>
      <c r="C33" s="979">
        <v>26</v>
      </c>
      <c r="D33" s="963"/>
      <c r="E33" s="786"/>
      <c r="F33" s="786"/>
      <c r="G33" s="780"/>
      <c r="H33" s="784"/>
      <c r="I33" s="785"/>
      <c r="J33" s="784"/>
      <c r="K33" s="780"/>
      <c r="L33" s="780"/>
      <c r="M33" s="987"/>
      <c r="N33" s="73"/>
    </row>
    <row r="34" spans="2:14" ht="28.5" customHeight="1">
      <c r="B34" s="69"/>
      <c r="C34" s="979">
        <v>27</v>
      </c>
      <c r="D34" s="963"/>
      <c r="E34" s="786"/>
      <c r="F34" s="786"/>
      <c r="G34" s="780"/>
      <c r="H34" s="798"/>
      <c r="I34" s="799"/>
      <c r="J34" s="780"/>
      <c r="K34" s="780"/>
      <c r="L34" s="780"/>
      <c r="M34" s="987"/>
      <c r="N34" s="73"/>
    </row>
    <row r="35" spans="2:14" ht="28.5" customHeight="1">
      <c r="B35" s="69"/>
      <c r="C35" s="979">
        <v>28</v>
      </c>
      <c r="D35" s="963"/>
      <c r="E35" s="786"/>
      <c r="F35" s="786"/>
      <c r="G35" s="780"/>
      <c r="H35" s="798"/>
      <c r="I35" s="799"/>
      <c r="J35" s="780"/>
      <c r="K35" s="780"/>
      <c r="L35" s="780"/>
      <c r="M35" s="987"/>
      <c r="N35" s="73"/>
    </row>
    <row r="36" spans="2:14" ht="28.5" customHeight="1">
      <c r="B36" s="69"/>
      <c r="C36" s="979">
        <v>29</v>
      </c>
      <c r="D36" s="963"/>
      <c r="E36" s="786"/>
      <c r="F36" s="786"/>
      <c r="G36" s="780"/>
      <c r="H36" s="780"/>
      <c r="I36" s="784"/>
      <c r="J36" s="780"/>
      <c r="K36" s="780"/>
      <c r="L36" s="780"/>
      <c r="M36" s="987"/>
      <c r="N36" s="73"/>
    </row>
    <row r="37" spans="2:14" ht="28.5" customHeight="1">
      <c r="B37" s="69"/>
      <c r="C37" s="979">
        <v>30</v>
      </c>
      <c r="D37" s="963"/>
      <c r="E37" s="786"/>
      <c r="F37" s="786"/>
      <c r="G37" s="780"/>
      <c r="H37" s="798"/>
      <c r="I37" s="799"/>
      <c r="J37" s="780"/>
      <c r="K37" s="780"/>
      <c r="L37" s="780"/>
      <c r="M37" s="987"/>
      <c r="N37" s="73"/>
    </row>
    <row r="38" spans="2:14" ht="28.5" customHeight="1">
      <c r="B38" s="69"/>
      <c r="C38" s="979">
        <v>31</v>
      </c>
      <c r="D38" s="963"/>
      <c r="E38" s="786"/>
      <c r="F38" s="786"/>
      <c r="G38" s="780"/>
      <c r="H38" s="798"/>
      <c r="I38" s="799"/>
      <c r="J38" s="780"/>
      <c r="K38" s="780"/>
      <c r="L38" s="780"/>
      <c r="M38" s="987"/>
      <c r="N38" s="73"/>
    </row>
    <row r="39" spans="2:14" ht="28.5" customHeight="1">
      <c r="B39" s="69"/>
      <c r="C39" s="979">
        <v>32</v>
      </c>
      <c r="D39" s="963"/>
      <c r="E39" s="786"/>
      <c r="F39" s="786"/>
      <c r="G39" s="780"/>
      <c r="H39" s="780"/>
      <c r="I39" s="784"/>
      <c r="J39" s="780"/>
      <c r="K39" s="780"/>
      <c r="L39" s="780"/>
      <c r="M39" s="987"/>
      <c r="N39" s="73"/>
    </row>
    <row r="40" spans="2:14" ht="28.5" customHeight="1">
      <c r="B40" s="69"/>
      <c r="C40" s="979">
        <v>33</v>
      </c>
      <c r="D40" s="963"/>
      <c r="E40" s="786"/>
      <c r="F40" s="786"/>
      <c r="G40" s="780"/>
      <c r="H40" s="780"/>
      <c r="I40" s="784"/>
      <c r="J40" s="780"/>
      <c r="K40" s="780"/>
      <c r="L40" s="780"/>
      <c r="M40" s="987"/>
      <c r="N40" s="73"/>
    </row>
    <row r="41" spans="2:14" ht="28.5" customHeight="1">
      <c r="B41" s="69"/>
      <c r="C41" s="979">
        <v>34</v>
      </c>
      <c r="D41" s="963"/>
      <c r="E41" s="786"/>
      <c r="F41" s="786"/>
      <c r="G41" s="780"/>
      <c r="H41" s="780"/>
      <c r="I41" s="784"/>
      <c r="J41" s="780"/>
      <c r="K41" s="780"/>
      <c r="L41" s="780"/>
      <c r="M41" s="987"/>
      <c r="N41" s="73"/>
    </row>
    <row r="42" spans="2:14" ht="28.5" customHeight="1">
      <c r="B42" s="69"/>
      <c r="C42" s="979">
        <v>35</v>
      </c>
      <c r="D42" s="989"/>
      <c r="E42" s="990"/>
      <c r="F42" s="990"/>
      <c r="G42" s="991"/>
      <c r="H42" s="991"/>
      <c r="I42" s="992"/>
      <c r="J42" s="991"/>
      <c r="K42" s="991"/>
      <c r="L42" s="991"/>
      <c r="M42" s="993"/>
      <c r="N42" s="73"/>
    </row>
    <row r="43" spans="2:14" ht="20.100000000000001" customHeight="1">
      <c r="B43" s="69"/>
      <c r="C43" s="80"/>
      <c r="D43" s="80"/>
      <c r="E43" s="72" t="s">
        <v>552</v>
      </c>
      <c r="F43" s="72"/>
      <c r="G43" s="70"/>
      <c r="H43" s="75"/>
      <c r="I43" s="70"/>
      <c r="J43" s="70"/>
      <c r="K43" s="70"/>
      <c r="L43" s="70"/>
      <c r="M43" s="70"/>
      <c r="N43" s="73"/>
    </row>
    <row r="44" spans="2:14" ht="20.100000000000001" customHeight="1">
      <c r="B44" s="69"/>
      <c r="C44" s="80"/>
      <c r="D44" s="80"/>
      <c r="E44" s="72" t="s">
        <v>553</v>
      </c>
      <c r="F44" s="72"/>
      <c r="G44" s="70"/>
      <c r="H44" s="75"/>
      <c r="I44" s="70"/>
      <c r="J44" s="70"/>
      <c r="K44" s="70"/>
      <c r="L44" s="70"/>
      <c r="M44" s="70"/>
      <c r="N44" s="73"/>
    </row>
    <row r="45" spans="2:14" ht="15" customHeight="1">
      <c r="B45" s="69"/>
      <c r="C45" s="80"/>
      <c r="D45" s="80"/>
      <c r="E45" s="72"/>
      <c r="F45" s="72"/>
      <c r="G45" s="70"/>
      <c r="H45" s="70"/>
      <c r="I45" s="75"/>
      <c r="J45" s="70"/>
      <c r="K45" s="70"/>
      <c r="L45" s="70"/>
      <c r="M45" s="70"/>
      <c r="N45" s="73"/>
    </row>
    <row r="46" spans="2:14" ht="19.2" hidden="1" customHeight="1">
      <c r="B46" s="1184" t="s">
        <v>510</v>
      </c>
      <c r="C46" s="1185"/>
      <c r="D46" s="1185"/>
      <c r="E46" s="1185"/>
      <c r="F46" s="1185"/>
      <c r="G46" s="1185"/>
      <c r="H46" s="1185"/>
      <c r="I46" s="1185"/>
      <c r="J46" s="1185"/>
      <c r="K46" s="1185"/>
      <c r="L46" s="1185"/>
      <c r="M46" s="1185"/>
      <c r="N46" s="1186"/>
    </row>
    <row r="47" spans="2:14" ht="20.100000000000001" hidden="1" customHeight="1">
      <c r="B47" s="69"/>
      <c r="C47" s="71">
        <v>27</v>
      </c>
      <c r="D47" s="71"/>
      <c r="E47" s="74" t="s">
        <v>511</v>
      </c>
      <c r="F47" s="74"/>
      <c r="G47" s="70"/>
      <c r="H47" s="75"/>
      <c r="I47" s="70"/>
      <c r="J47" s="70"/>
      <c r="K47" s="780"/>
      <c r="L47" s="2"/>
      <c r="M47" s="103" t="s">
        <v>169</v>
      </c>
      <c r="N47" s="73"/>
    </row>
    <row r="48" spans="2:14" ht="20.100000000000001" hidden="1" customHeight="1">
      <c r="B48" s="69"/>
      <c r="C48" s="75"/>
      <c r="D48" s="75"/>
      <c r="E48" s="763" t="s">
        <v>512</v>
      </c>
      <c r="F48" s="763"/>
      <c r="G48" s="90"/>
      <c r="H48" s="75"/>
      <c r="I48" s="70"/>
      <c r="J48" s="70"/>
      <c r="K48" s="70"/>
      <c r="L48" s="82"/>
      <c r="M48" s="70"/>
      <c r="N48" s="73"/>
    </row>
    <row r="49" spans="2:15" ht="6" hidden="1" customHeight="1">
      <c r="B49" s="69"/>
      <c r="C49" s="75"/>
      <c r="D49" s="75"/>
      <c r="E49" s="70"/>
      <c r="F49" s="70"/>
      <c r="G49" s="70"/>
      <c r="H49" s="75"/>
      <c r="I49" s="70"/>
      <c r="J49" s="70"/>
      <c r="K49" s="70"/>
      <c r="L49" s="70"/>
      <c r="M49" s="70"/>
      <c r="N49" s="73"/>
    </row>
    <row r="50" spans="2:15" ht="20.100000000000001" hidden="1" customHeight="1">
      <c r="B50" s="69"/>
      <c r="C50" s="75"/>
      <c r="D50" s="75"/>
      <c r="E50" s="70"/>
      <c r="F50" s="70"/>
      <c r="G50" s="1546"/>
      <c r="H50" s="1546" t="s">
        <v>513</v>
      </c>
      <c r="I50" s="1546" t="s">
        <v>514</v>
      </c>
      <c r="J50" s="1533" t="s">
        <v>515</v>
      </c>
      <c r="K50" s="1566"/>
      <c r="L50" s="1568"/>
      <c r="M50" s="1568"/>
      <c r="N50" s="73"/>
    </row>
    <row r="51" spans="2:15" ht="19.95" hidden="1" customHeight="1">
      <c r="B51" s="69"/>
      <c r="C51" s="75"/>
      <c r="D51" s="75"/>
      <c r="E51" s="70"/>
      <c r="F51" s="70"/>
      <c r="G51" s="1546"/>
      <c r="H51" s="1546"/>
      <c r="I51" s="1546"/>
      <c r="J51" s="1534"/>
      <c r="K51" s="1567"/>
      <c r="L51" s="1569"/>
      <c r="M51" s="1569"/>
      <c r="N51" s="73"/>
    </row>
    <row r="52" spans="2:15" ht="19.95" hidden="1" customHeight="1">
      <c r="B52" s="69"/>
      <c r="C52" s="75"/>
      <c r="D52" s="75"/>
      <c r="E52" s="70"/>
      <c r="F52" s="70"/>
      <c r="G52" s="794"/>
      <c r="H52" s="794"/>
      <c r="I52" s="794"/>
      <c r="J52" s="239"/>
      <c r="K52" s="241"/>
      <c r="L52" s="240"/>
      <c r="M52" s="240"/>
      <c r="N52" s="73"/>
    </row>
    <row r="53" spans="2:15" ht="19.95" hidden="1" customHeight="1">
      <c r="B53" s="69"/>
      <c r="C53" s="75"/>
      <c r="D53" s="75"/>
      <c r="E53" s="70"/>
      <c r="F53" s="70"/>
      <c r="G53" s="794"/>
      <c r="H53" s="794"/>
      <c r="I53" s="794"/>
      <c r="J53" s="239"/>
      <c r="K53" s="241"/>
      <c r="L53" s="240"/>
      <c r="M53" s="240"/>
      <c r="N53" s="73"/>
    </row>
    <row r="54" spans="2:15" ht="19.95" hidden="1" customHeight="1">
      <c r="B54" s="69"/>
      <c r="C54" s="75"/>
      <c r="D54" s="75"/>
      <c r="E54" s="70"/>
      <c r="F54" s="70"/>
      <c r="G54" s="794"/>
      <c r="H54" s="794"/>
      <c r="I54" s="794"/>
      <c r="J54" s="239"/>
      <c r="K54" s="241"/>
      <c r="L54" s="240"/>
      <c r="M54" s="240"/>
      <c r="N54" s="73"/>
    </row>
    <row r="55" spans="2:15" ht="19.95" hidden="1" customHeight="1">
      <c r="B55" s="69"/>
      <c r="C55" s="75"/>
      <c r="D55" s="75"/>
      <c r="E55" s="70"/>
      <c r="F55" s="70"/>
      <c r="G55" s="783"/>
      <c r="H55" s="783"/>
      <c r="I55" s="783"/>
      <c r="J55" s="82"/>
      <c r="K55" s="82"/>
      <c r="L55" s="82"/>
      <c r="M55" s="82"/>
      <c r="N55" s="73"/>
    </row>
    <row r="56" spans="2:15" ht="15" hidden="1" customHeight="1">
      <c r="B56" s="69"/>
      <c r="C56" s="75"/>
      <c r="D56" s="75"/>
      <c r="E56" s="70"/>
      <c r="F56" s="70"/>
      <c r="G56" s="1570"/>
      <c r="H56" s="1570"/>
      <c r="I56" s="1570"/>
      <c r="J56" s="1570"/>
      <c r="K56" s="1570"/>
      <c r="L56" s="1570"/>
      <c r="M56" s="1570"/>
      <c r="N56" s="73"/>
    </row>
    <row r="57" spans="2:15" s="17" customFormat="1" ht="30.6" hidden="1" customHeight="1">
      <c r="B57" s="220"/>
      <c r="C57" s="75"/>
      <c r="D57" s="75"/>
      <c r="E57" s="70"/>
      <c r="F57" s="70"/>
      <c r="G57" s="801"/>
      <c r="H57" s="1571" t="s">
        <v>516</v>
      </c>
      <c r="I57" s="1572"/>
      <c r="J57" s="1572"/>
      <c r="K57" s="1572"/>
      <c r="L57" s="1572"/>
      <c r="M57" s="1573"/>
      <c r="N57" s="73"/>
      <c r="O57" s="7"/>
    </row>
    <row r="58" spans="2:15" ht="19.95" hidden="1" customHeight="1">
      <c r="B58" s="69"/>
      <c r="C58" s="75"/>
      <c r="D58" s="75"/>
      <c r="E58" s="70"/>
      <c r="F58" s="70"/>
      <c r="G58" s="794"/>
      <c r="H58" s="1487"/>
      <c r="I58" s="1488"/>
      <c r="J58" s="1488"/>
      <c r="K58" s="1488"/>
      <c r="L58" s="1488"/>
      <c r="M58" s="1489"/>
      <c r="N58" s="73"/>
    </row>
    <row r="59" spans="2:15" ht="15" hidden="1" customHeight="1">
      <c r="B59" s="69"/>
      <c r="C59" s="75"/>
      <c r="D59" s="75"/>
      <c r="E59" s="70"/>
      <c r="F59" s="70"/>
      <c r="G59" s="70"/>
      <c r="H59" s="75"/>
      <c r="I59" s="70"/>
      <c r="J59" s="70"/>
      <c r="K59" s="70"/>
      <c r="L59" s="70"/>
      <c r="M59" s="70"/>
      <c r="N59" s="73"/>
    </row>
    <row r="60" spans="2:15" ht="13.2" hidden="1" customHeight="1">
      <c r="B60" s="69"/>
      <c r="C60" s="75"/>
      <c r="D60" s="75"/>
      <c r="E60" s="70"/>
      <c r="F60" s="70"/>
      <c r="G60" s="70"/>
      <c r="H60" s="75"/>
      <c r="I60" s="70"/>
      <c r="J60" s="70"/>
      <c r="K60" s="70"/>
      <c r="L60" s="70"/>
      <c r="M60" s="70"/>
      <c r="N60" s="73"/>
    </row>
    <row r="61" spans="2:15" ht="13.2" hidden="1" customHeight="1">
      <c r="B61" s="69"/>
      <c r="C61" s="75"/>
      <c r="D61" s="75"/>
      <c r="E61" s="70"/>
      <c r="F61" s="70"/>
      <c r="G61" s="70"/>
      <c r="H61" s="75"/>
      <c r="I61" s="70"/>
      <c r="J61" s="70"/>
      <c r="K61" s="70"/>
      <c r="L61" s="70"/>
      <c r="M61" s="70"/>
      <c r="N61" s="73"/>
    </row>
    <row r="62" spans="2:15" ht="19.95" hidden="1" customHeight="1">
      <c r="B62" s="69"/>
      <c r="C62" s="71">
        <v>28</v>
      </c>
      <c r="D62" s="71"/>
      <c r="E62" s="74" t="s">
        <v>517</v>
      </c>
      <c r="F62" s="74"/>
      <c r="G62" s="70"/>
      <c r="H62" s="75"/>
      <c r="I62" s="70"/>
      <c r="J62" s="70"/>
      <c r="K62" s="70"/>
      <c r="L62" s="70"/>
      <c r="M62" s="70"/>
      <c r="N62" s="73"/>
    </row>
    <row r="63" spans="2:15" ht="19.95" hidden="1" customHeight="1">
      <c r="B63" s="69"/>
      <c r="C63" s="75"/>
      <c r="D63" s="75"/>
      <c r="E63" s="70"/>
      <c r="F63" s="70"/>
      <c r="G63" s="70"/>
      <c r="H63" s="75"/>
      <c r="I63" s="70"/>
      <c r="J63" s="70"/>
      <c r="K63" s="70"/>
      <c r="L63" s="70"/>
      <c r="M63" s="70"/>
      <c r="N63" s="73"/>
    </row>
    <row r="64" spans="2:15" ht="6" hidden="1" customHeight="1">
      <c r="B64" s="69"/>
      <c r="C64" s="75"/>
      <c r="D64" s="75"/>
      <c r="E64" s="70"/>
      <c r="F64" s="70"/>
      <c r="G64" s="70"/>
      <c r="H64" s="75"/>
      <c r="I64" s="70"/>
      <c r="J64" s="70"/>
      <c r="K64" s="70"/>
      <c r="L64" s="70"/>
      <c r="M64" s="70"/>
      <c r="N64" s="73"/>
    </row>
    <row r="65" spans="2:14" ht="19.95" hidden="1" customHeight="1">
      <c r="B65" s="69"/>
      <c r="C65" s="71">
        <v>29</v>
      </c>
      <c r="D65" s="71"/>
      <c r="E65" s="74" t="s">
        <v>518</v>
      </c>
      <c r="F65" s="74"/>
      <c r="G65" s="70"/>
      <c r="H65" s="75"/>
      <c r="I65" s="70"/>
      <c r="J65" s="70"/>
      <c r="K65" s="70"/>
      <c r="L65" s="70"/>
      <c r="M65" s="70"/>
      <c r="N65" s="73"/>
    </row>
    <row r="66" spans="2:14" ht="19.95" hidden="1" customHeight="1">
      <c r="B66" s="69"/>
      <c r="C66" s="75"/>
      <c r="D66" s="75"/>
      <c r="E66" s="70"/>
      <c r="F66" s="70"/>
      <c r="G66" s="104"/>
      <c r="H66" s="75"/>
      <c r="I66" s="70"/>
      <c r="J66" s="70"/>
      <c r="K66" s="70"/>
      <c r="L66" s="70"/>
      <c r="M66" s="70"/>
      <c r="N66" s="73"/>
    </row>
    <row r="67" spans="2:14" ht="9.6" hidden="1" customHeight="1">
      <c r="B67" s="69"/>
      <c r="C67" s="75"/>
      <c r="D67" s="75"/>
      <c r="E67" s="70"/>
      <c r="F67" s="70"/>
      <c r="G67" s="70"/>
      <c r="H67" s="75"/>
      <c r="I67" s="70"/>
      <c r="J67" s="70"/>
      <c r="K67" s="70"/>
      <c r="L67" s="70"/>
      <c r="M67" s="70"/>
      <c r="N67" s="73"/>
    </row>
    <row r="68" spans="2:14" ht="19.2" customHeight="1">
      <c r="B68" s="84" t="s">
        <v>84</v>
      </c>
      <c r="C68" s="84"/>
      <c r="D68" s="84"/>
      <c r="E68" s="65"/>
      <c r="F68" s="65"/>
      <c r="G68" s="1499"/>
      <c r="H68" s="1499"/>
      <c r="I68" s="1499"/>
      <c r="J68" s="1499"/>
      <c r="K68" s="1499"/>
      <c r="L68" s="1499"/>
      <c r="M68" s="1499"/>
      <c r="N68" s="1500"/>
    </row>
    <row r="69" spans="2:14" ht="19.2" customHeight="1">
      <c r="B69" s="1182"/>
      <c r="C69" s="1156"/>
      <c r="D69" s="1156"/>
      <c r="E69" s="1156"/>
      <c r="F69" s="1156"/>
      <c r="G69" s="1156"/>
      <c r="H69" s="1156"/>
      <c r="I69" s="1156"/>
      <c r="J69" s="1156"/>
      <c r="K69" s="1156"/>
      <c r="L69" s="1156"/>
      <c r="M69" s="1156"/>
      <c r="N69" s="1183"/>
    </row>
    <row r="70" spans="2:14" ht="19.2" customHeight="1">
      <c r="B70" s="1182"/>
      <c r="C70" s="1156"/>
      <c r="D70" s="1156"/>
      <c r="E70" s="1156"/>
      <c r="F70" s="1156"/>
      <c r="G70" s="1156"/>
      <c r="H70" s="1156"/>
      <c r="I70" s="1156"/>
      <c r="J70" s="1156"/>
      <c r="K70" s="1156"/>
      <c r="L70" s="1156"/>
      <c r="M70" s="1156"/>
      <c r="N70" s="1183"/>
    </row>
    <row r="71" spans="2:14" ht="19.2" customHeight="1">
      <c r="B71" s="1177"/>
      <c r="C71" s="1178"/>
      <c r="D71" s="1178"/>
      <c r="E71" s="1178"/>
      <c r="F71" s="1178"/>
      <c r="G71" s="1178"/>
      <c r="H71" s="1178"/>
      <c r="I71" s="1178"/>
      <c r="J71" s="1178"/>
      <c r="K71" s="1178"/>
      <c r="L71" s="1178"/>
      <c r="M71" s="1178"/>
      <c r="N71" s="790">
        <v>11</v>
      </c>
    </row>
  </sheetData>
  <sheetProtection selectLockedCells="1"/>
  <autoFilter ref="D6:M39" xr:uid="{00000000-0009-0000-0000-000011000000}">
    <filterColumn colId="1" showButton="0"/>
    <filterColumn colId="3" showButton="0"/>
    <filterColumn colId="4" showButton="0"/>
    <filterColumn colId="5" showButton="0"/>
    <filterColumn colId="6" showButton="0"/>
    <filterColumn colId="7" showButton="0"/>
    <filterColumn colId="8" showButton="0"/>
    <filterColumn colId="9" showButton="0"/>
  </autoFilter>
  <mergeCells count="20">
    <mergeCell ref="G56:M56"/>
    <mergeCell ref="H57:M57"/>
    <mergeCell ref="G68:N68"/>
    <mergeCell ref="B69:N70"/>
    <mergeCell ref="B71:M71"/>
    <mergeCell ref="H58:M58"/>
    <mergeCell ref="B46:N46"/>
    <mergeCell ref="G50:G51"/>
    <mergeCell ref="H50:H51"/>
    <mergeCell ref="I50:I51"/>
    <mergeCell ref="J50:K51"/>
    <mergeCell ref="L50:M51"/>
    <mergeCell ref="B2:N2"/>
    <mergeCell ref="D6:D7"/>
    <mergeCell ref="E6:E7"/>
    <mergeCell ref="G6:G7"/>
    <mergeCell ref="H6:I6"/>
    <mergeCell ref="J6:L6"/>
    <mergeCell ref="M6:M7"/>
    <mergeCell ref="F6:F7"/>
  </mergeCells>
  <dataValidations count="2">
    <dataValidation type="list" allowBlank="1" showInputMessage="1" showErrorMessage="1" sqref="K47" xr:uid="{00000000-0002-0000-1100-000000000000}">
      <formula1>"Yes, No"</formula1>
    </dataValidation>
    <dataValidation type="decimal" operator="greaterThanOrEqual" allowBlank="1" showInputMessage="1" showErrorMessage="1" sqref="J8:L42 H8:H42" xr:uid="{00000000-0002-0000-1100-000001000000}">
      <formula1>0</formula1>
    </dataValidation>
  </dataValidations>
  <printOptions horizontalCentered="1" verticalCentered="1"/>
  <pageMargins left="0" right="0" top="0.11811023622047244" bottom="0.11811023622047244" header="0" footer="0"/>
  <pageSetup paperSize="9" scale="6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tabColor theme="7" tint="0.39997558519241921"/>
    <pageSetUpPr fitToPage="1"/>
  </sheetPr>
  <dimension ref="A1:AR959"/>
  <sheetViews>
    <sheetView showGridLines="0" zoomScaleNormal="100" workbookViewId="0">
      <selection activeCell="B23" sqref="B23:V28"/>
    </sheetView>
  </sheetViews>
  <sheetFormatPr baseColWidth="10" defaultColWidth="0" defaultRowHeight="0" customHeight="1" zeroHeight="1"/>
  <cols>
    <col min="1" max="1" width="3" style="2" customWidth="1"/>
    <col min="2" max="2" width="3.33203125" style="2" customWidth="1"/>
    <col min="3" max="3" width="7" style="2" customWidth="1"/>
    <col min="4" max="4" width="13.5546875" style="2" customWidth="1"/>
    <col min="5" max="5" width="16.6640625" style="2" customWidth="1"/>
    <col min="6" max="6" width="9.109375" style="2" customWidth="1"/>
    <col min="7" max="7" width="8" style="2" customWidth="1"/>
    <col min="8" max="8" width="7.88671875" style="2" customWidth="1"/>
    <col min="9" max="9" width="10.88671875" style="2" customWidth="1"/>
    <col min="10" max="10" width="8" style="2" customWidth="1"/>
    <col min="11" max="13" width="6.109375" style="2" customWidth="1"/>
    <col min="14" max="14" width="7.33203125" style="2" customWidth="1"/>
    <col min="15" max="15" width="6.109375" style="2" customWidth="1"/>
    <col min="16" max="16" width="6.6640625" style="2" customWidth="1"/>
    <col min="17" max="17" width="9.6640625" style="2" customWidth="1"/>
    <col min="18" max="18" width="10.5546875" style="2" customWidth="1"/>
    <col min="19" max="19" width="9.109375" style="2" customWidth="1"/>
    <col min="20" max="21" width="8.44140625" style="2" customWidth="1"/>
    <col min="22" max="22" width="5.6640625" style="16" customWidth="1"/>
    <col min="23" max="16384" width="5.6640625" style="2" hidden="1"/>
  </cols>
  <sheetData>
    <row r="1" spans="2:30" ht="7.95" customHeight="1">
      <c r="V1" s="2"/>
    </row>
    <row r="2" spans="2:30" ht="19.5" customHeight="1">
      <c r="B2" s="1577" t="s">
        <v>554</v>
      </c>
      <c r="C2" s="1271"/>
      <c r="D2" s="1271"/>
      <c r="E2" s="1271"/>
      <c r="F2" s="1271"/>
      <c r="G2" s="1271"/>
      <c r="H2" s="1271"/>
      <c r="I2" s="1271"/>
      <c r="J2" s="1271"/>
      <c r="K2" s="1271"/>
      <c r="L2" s="1271"/>
      <c r="M2" s="1271"/>
      <c r="N2" s="1271"/>
      <c r="O2" s="1271"/>
      <c r="P2" s="1271"/>
      <c r="Q2" s="1271"/>
      <c r="R2" s="1271"/>
      <c r="S2" s="1271"/>
      <c r="T2" s="1271"/>
      <c r="U2" s="1271"/>
      <c r="V2" s="677"/>
    </row>
    <row r="3" spans="2:30" ht="1.95" customHeight="1">
      <c r="B3" s="188"/>
      <c r="C3" s="186"/>
      <c r="D3" s="186"/>
      <c r="E3" s="186"/>
      <c r="F3" s="186"/>
      <c r="G3" s="186"/>
      <c r="H3" s="186"/>
      <c r="I3" s="186"/>
      <c r="J3" s="186"/>
      <c r="K3" s="186"/>
      <c r="L3" s="186"/>
      <c r="M3" s="186"/>
      <c r="N3" s="186"/>
      <c r="O3" s="186"/>
      <c r="P3" s="186"/>
      <c r="Q3" s="186"/>
      <c r="R3" s="186"/>
      <c r="S3" s="186"/>
      <c r="T3" s="186"/>
      <c r="U3" s="186"/>
      <c r="V3" s="189"/>
    </row>
    <row r="4" spans="2:30" ht="20.100000000000001" customHeight="1">
      <c r="B4" s="694"/>
      <c r="C4" s="93" t="s">
        <v>555</v>
      </c>
      <c r="D4" s="94"/>
      <c r="E4" s="793"/>
      <c r="G4" s="104"/>
      <c r="H4" s="94"/>
      <c r="I4" s="94"/>
      <c r="J4" s="94"/>
      <c r="K4" s="94"/>
      <c r="L4" s="94"/>
      <c r="M4" s="94"/>
      <c r="N4" s="94"/>
      <c r="O4" s="94"/>
      <c r="P4" s="94"/>
      <c r="Q4" s="94"/>
      <c r="R4" s="94"/>
      <c r="V4" s="58"/>
    </row>
    <row r="5" spans="2:30" ht="20.100000000000001" customHeight="1">
      <c r="B5" s="190"/>
      <c r="C5" s="93"/>
      <c r="D5" s="94"/>
      <c r="E5" s="94"/>
      <c r="F5" s="94"/>
      <c r="G5" s="94"/>
      <c r="H5" s="94"/>
      <c r="I5" s="94"/>
      <c r="J5" s="94"/>
      <c r="K5" s="94"/>
      <c r="L5" s="94"/>
      <c r="M5" s="94"/>
      <c r="N5" s="94"/>
      <c r="O5" s="94"/>
      <c r="P5" s="94"/>
      <c r="Q5" s="94"/>
      <c r="R5" s="94"/>
      <c r="S5"/>
      <c r="T5"/>
      <c r="U5"/>
      <c r="V5" s="58"/>
    </row>
    <row r="6" spans="2:30" s="672" customFormat="1" ht="29.25" customHeight="1">
      <c r="B6" s="190"/>
      <c r="C6" s="93"/>
      <c r="D6" s="1574" t="s">
        <v>556</v>
      </c>
      <c r="E6" s="1574" t="s">
        <v>557</v>
      </c>
      <c r="F6" s="1574" t="s">
        <v>558</v>
      </c>
      <c r="G6" s="1575" t="s">
        <v>559</v>
      </c>
      <c r="H6" s="1574" t="s">
        <v>560</v>
      </c>
      <c r="I6" s="1574" t="s">
        <v>549</v>
      </c>
      <c r="J6" s="1578" t="s">
        <v>561</v>
      </c>
      <c r="K6" s="1579"/>
      <c r="L6" s="1578" t="s">
        <v>562</v>
      </c>
      <c r="M6" s="1579"/>
      <c r="N6" s="1187" t="s">
        <v>395</v>
      </c>
      <c r="O6" s="1188"/>
      <c r="P6" s="1188"/>
      <c r="Q6" s="1574" t="s">
        <v>563</v>
      </c>
      <c r="R6" s="1574" t="s">
        <v>564</v>
      </c>
      <c r="S6" s="1581" t="s">
        <v>565</v>
      </c>
      <c r="T6" s="1581" t="s">
        <v>566</v>
      </c>
      <c r="U6" s="1581" t="s">
        <v>567</v>
      </c>
      <c r="V6" s="44"/>
    </row>
    <row r="7" spans="2:30" s="672" customFormat="1" ht="20.399999999999999">
      <c r="B7" s="191"/>
      <c r="D7" s="1574"/>
      <c r="E7" s="1574"/>
      <c r="F7" s="1574"/>
      <c r="G7" s="1576"/>
      <c r="H7" s="1574"/>
      <c r="I7" s="1574"/>
      <c r="J7" s="1033" t="s">
        <v>181</v>
      </c>
      <c r="K7" s="680" t="s">
        <v>226</v>
      </c>
      <c r="L7" s="1033" t="s">
        <v>181</v>
      </c>
      <c r="M7" s="680" t="s">
        <v>226</v>
      </c>
      <c r="N7" s="800" t="s">
        <v>480</v>
      </c>
      <c r="O7" s="800" t="s">
        <v>481</v>
      </c>
      <c r="P7" s="800" t="s">
        <v>427</v>
      </c>
      <c r="Q7" s="1574"/>
      <c r="R7" s="1574"/>
      <c r="S7" s="1581"/>
      <c r="T7" s="1581"/>
      <c r="U7" s="1581"/>
      <c r="V7" s="673"/>
    </row>
    <row r="8" spans="2:30" ht="23.1" customHeight="1">
      <c r="B8" s="147"/>
      <c r="C8" s="672"/>
      <c r="D8" s="1028"/>
      <c r="E8" s="623"/>
      <c r="F8" s="623"/>
      <c r="G8" s="1028"/>
      <c r="H8" s="1028"/>
      <c r="I8" s="1028"/>
      <c r="J8" s="1032"/>
      <c r="K8" s="619"/>
      <c r="L8" s="1028"/>
      <c r="M8" s="619"/>
      <c r="N8" s="1032"/>
      <c r="O8" s="1032"/>
      <c r="P8" s="1032"/>
      <c r="Q8" s="1032"/>
      <c r="R8" s="1032"/>
      <c r="S8" s="1032"/>
      <c r="T8" s="1032"/>
      <c r="U8" s="1028"/>
      <c r="V8" s="45"/>
      <c r="X8" s="1485"/>
      <c r="AB8" s="2" t="s">
        <v>155</v>
      </c>
    </row>
    <row r="9" spans="2:30" ht="23.1" customHeight="1">
      <c r="B9" s="147"/>
      <c r="C9" s="672"/>
      <c r="D9" s="1028"/>
      <c r="E9" s="623"/>
      <c r="F9" s="623"/>
      <c r="G9" s="1028"/>
      <c r="H9" s="1028"/>
      <c r="I9" s="1028"/>
      <c r="J9" s="1032"/>
      <c r="K9" s="619"/>
      <c r="L9" s="1028"/>
      <c r="M9" s="619"/>
      <c r="N9" s="1032"/>
      <c r="O9" s="1032"/>
      <c r="P9" s="1032"/>
      <c r="Q9" s="1032"/>
      <c r="R9" s="1032"/>
      <c r="S9" s="1032"/>
      <c r="T9" s="1032"/>
      <c r="U9" s="1028"/>
      <c r="V9" s="45"/>
      <c r="X9" s="1485"/>
      <c r="AB9" s="2" t="s">
        <v>121</v>
      </c>
    </row>
    <row r="10" spans="2:30" ht="23.1" customHeight="1">
      <c r="B10" s="147"/>
      <c r="C10" s="672"/>
      <c r="D10" s="1028"/>
      <c r="E10" s="623"/>
      <c r="F10" s="623"/>
      <c r="G10" s="1028"/>
      <c r="H10" s="1028"/>
      <c r="I10" s="1028"/>
      <c r="J10" s="1032"/>
      <c r="K10" s="619"/>
      <c r="L10" s="1028"/>
      <c r="M10" s="619"/>
      <c r="N10" s="1032"/>
      <c r="O10" s="1032"/>
      <c r="P10" s="1032"/>
      <c r="Q10" s="1032"/>
      <c r="R10" s="1032"/>
      <c r="S10" s="1032"/>
      <c r="T10" s="1032"/>
      <c r="U10" s="1028"/>
      <c r="V10" s="45"/>
      <c r="X10" s="1030"/>
    </row>
    <row r="11" spans="2:30" ht="23.1" customHeight="1">
      <c r="B11" s="147"/>
      <c r="C11" s="672"/>
      <c r="D11" s="1028"/>
      <c r="E11" s="623"/>
      <c r="F11" s="623"/>
      <c r="G11" s="1028"/>
      <c r="H11" s="1028"/>
      <c r="I11" s="1028"/>
      <c r="J11" s="1032"/>
      <c r="K11" s="619"/>
      <c r="L11" s="1028"/>
      <c r="M11" s="619"/>
      <c r="N11" s="1032"/>
      <c r="O11" s="1032"/>
      <c r="P11" s="1032"/>
      <c r="Q11" s="1032"/>
      <c r="R11" s="1032"/>
      <c r="S11" s="1032"/>
      <c r="T11" s="1032"/>
      <c r="U11" s="1028"/>
      <c r="V11" s="45"/>
      <c r="X11" s="1030"/>
    </row>
    <row r="12" spans="2:30" ht="23.1" customHeight="1">
      <c r="B12" s="147"/>
      <c r="C12" s="672"/>
      <c r="D12" s="1028"/>
      <c r="E12" s="623"/>
      <c r="F12" s="623"/>
      <c r="G12" s="1028"/>
      <c r="H12" s="1028"/>
      <c r="I12" s="1028"/>
      <c r="J12" s="1032"/>
      <c r="K12" s="619"/>
      <c r="L12" s="1028"/>
      <c r="M12" s="619"/>
      <c r="N12" s="1032"/>
      <c r="O12" s="1032"/>
      <c r="P12" s="1032"/>
      <c r="Q12" s="1032"/>
      <c r="R12" s="1032"/>
      <c r="S12" s="1032"/>
      <c r="T12" s="1032"/>
      <c r="U12" s="1028"/>
      <c r="V12" s="45"/>
      <c r="X12" s="1030"/>
    </row>
    <row r="13" spans="2:30" ht="23.1" customHeight="1">
      <c r="B13" s="147"/>
      <c r="C13" s="672"/>
      <c r="D13" s="1028"/>
      <c r="E13" s="623"/>
      <c r="F13" s="623"/>
      <c r="G13" s="1028"/>
      <c r="H13" s="1028"/>
      <c r="I13" s="1028"/>
      <c r="J13" s="1032"/>
      <c r="K13" s="619"/>
      <c r="L13" s="1028"/>
      <c r="M13" s="619"/>
      <c r="N13" s="1032"/>
      <c r="O13" s="1032"/>
      <c r="P13" s="1032"/>
      <c r="Q13" s="1032"/>
      <c r="R13" s="1032"/>
      <c r="S13" s="1032"/>
      <c r="T13" s="1032"/>
      <c r="U13" s="1028"/>
      <c r="V13" s="45"/>
      <c r="X13" s="1030"/>
    </row>
    <row r="14" spans="2:30" ht="23.1" customHeight="1">
      <c r="B14" s="194"/>
      <c r="C14" s="672"/>
      <c r="D14" s="1028"/>
      <c r="E14" s="623"/>
      <c r="F14" s="623"/>
      <c r="G14" s="1028"/>
      <c r="H14" s="1028"/>
      <c r="I14" s="1028"/>
      <c r="J14" s="1032"/>
      <c r="K14" s="619"/>
      <c r="L14" s="1028"/>
      <c r="M14" s="619"/>
      <c r="N14" s="1032"/>
      <c r="O14" s="1032"/>
      <c r="P14" s="1032"/>
      <c r="Q14" s="1032"/>
      <c r="R14" s="1032"/>
      <c r="S14" s="1032"/>
      <c r="T14" s="1032"/>
      <c r="U14" s="1028"/>
      <c r="V14" s="193"/>
      <c r="AB14" s="670" t="s">
        <v>428</v>
      </c>
      <c r="AC14" s="2" t="s">
        <v>569</v>
      </c>
      <c r="AD14" s="2">
        <v>2022</v>
      </c>
    </row>
    <row r="15" spans="2:30" ht="18" customHeight="1">
      <c r="B15" s="194"/>
      <c r="C15"/>
      <c r="E15"/>
      <c r="F15"/>
      <c r="G15"/>
      <c r="H15"/>
      <c r="I15"/>
      <c r="J15" s="104" t="s">
        <v>570</v>
      </c>
      <c r="K15"/>
      <c r="L15"/>
      <c r="M15"/>
      <c r="N15"/>
      <c r="O15"/>
      <c r="P15"/>
      <c r="Q15"/>
      <c r="R15"/>
      <c r="S15"/>
      <c r="T15"/>
      <c r="U15"/>
      <c r="V15" s="193"/>
      <c r="AB15" s="579" t="s">
        <v>571</v>
      </c>
      <c r="AC15" s="2" t="s">
        <v>572</v>
      </c>
      <c r="AD15" s="2">
        <v>2021</v>
      </c>
    </row>
    <row r="16" spans="2:30" ht="18" customHeight="1">
      <c r="B16" s="194"/>
      <c r="C16"/>
      <c r="E16"/>
      <c r="F16"/>
      <c r="G16"/>
      <c r="H16"/>
      <c r="I16"/>
      <c r="J16" s="104"/>
      <c r="K16"/>
      <c r="L16"/>
      <c r="M16"/>
      <c r="N16"/>
      <c r="O16"/>
      <c r="P16"/>
      <c r="Q16"/>
      <c r="R16"/>
      <c r="S16"/>
      <c r="T16"/>
      <c r="U16"/>
      <c r="V16" s="193"/>
    </row>
    <row r="17" spans="2:44" ht="18" customHeight="1">
      <c r="B17" s="194"/>
      <c r="C17"/>
      <c r="D17" s="1574" t="s">
        <v>560</v>
      </c>
      <c r="E17" s="1574" t="s">
        <v>1458</v>
      </c>
      <c r="F17" s="1187" t="s">
        <v>395</v>
      </c>
      <c r="G17" s="1188"/>
      <c r="H17" s="1189"/>
      <c r="I17" s="1580" t="s">
        <v>422</v>
      </c>
      <c r="J17"/>
      <c r="K17"/>
      <c r="L17"/>
      <c r="M17"/>
      <c r="N17"/>
      <c r="O17"/>
      <c r="P17"/>
      <c r="Q17"/>
      <c r="R17"/>
      <c r="S17"/>
      <c r="T17"/>
      <c r="U17"/>
      <c r="V17" s="193"/>
    </row>
    <row r="18" spans="2:44" ht="24" customHeight="1">
      <c r="B18" s="194"/>
      <c r="D18" s="1574"/>
      <c r="E18" s="1574"/>
      <c r="F18" s="800" t="s">
        <v>480</v>
      </c>
      <c r="G18" s="1049" t="s">
        <v>481</v>
      </c>
      <c r="H18" s="680" t="s">
        <v>427</v>
      </c>
      <c r="I18" s="1580"/>
      <c r="J18"/>
      <c r="K18"/>
      <c r="L18"/>
      <c r="M18"/>
      <c r="N18"/>
      <c r="O18"/>
      <c r="P18"/>
      <c r="Q18"/>
      <c r="R18"/>
      <c r="S18"/>
      <c r="T18"/>
      <c r="U18"/>
      <c r="V18" s="193"/>
    </row>
    <row r="19" spans="2:44" ht="18" customHeight="1">
      <c r="B19" s="194"/>
      <c r="C19" s="110" t="s">
        <v>576</v>
      </c>
      <c r="D19" s="1028"/>
      <c r="E19" s="623"/>
      <c r="F19" s="1028"/>
      <c r="G19" s="1029"/>
      <c r="H19" s="623"/>
      <c r="I19" s="623"/>
      <c r="J19"/>
      <c r="K19"/>
      <c r="L19"/>
      <c r="M19"/>
      <c r="N19"/>
      <c r="O19"/>
      <c r="P19"/>
      <c r="Q19"/>
      <c r="R19"/>
      <c r="S19"/>
      <c r="T19"/>
      <c r="U19"/>
      <c r="V19" s="193"/>
    </row>
    <row r="20" spans="2:44" ht="18" customHeight="1">
      <c r="B20" s="194"/>
      <c r="C20" s="110" t="s">
        <v>577</v>
      </c>
      <c r="D20" s="1028"/>
      <c r="E20" s="623"/>
      <c r="F20" s="1028"/>
      <c r="G20" s="1029"/>
      <c r="H20" s="623"/>
      <c r="I20" s="623"/>
      <c r="J20"/>
      <c r="K20"/>
      <c r="L20"/>
      <c r="M20"/>
      <c r="N20"/>
      <c r="O20"/>
      <c r="P20"/>
      <c r="Q20"/>
      <c r="R20"/>
      <c r="S20"/>
      <c r="T20"/>
      <c r="U20"/>
      <c r="V20" s="193"/>
    </row>
    <row r="21" spans="2:44" ht="18" customHeight="1">
      <c r="B21" s="671"/>
      <c r="C21"/>
      <c r="D21"/>
      <c r="F21"/>
      <c r="G21"/>
      <c r="H21"/>
      <c r="I21"/>
      <c r="J21"/>
      <c r="K21"/>
      <c r="L21"/>
      <c r="M21"/>
      <c r="N21"/>
      <c r="O21"/>
      <c r="P21"/>
      <c r="Q21"/>
      <c r="R21"/>
      <c r="S21"/>
      <c r="T21"/>
      <c r="U21"/>
      <c r="V21" s="193"/>
    </row>
    <row r="22" spans="2:44" ht="19.5" customHeight="1">
      <c r="B22" s="84" t="s">
        <v>1468</v>
      </c>
      <c r="C22" s="120"/>
      <c r="D22" s="120"/>
      <c r="E22" s="601"/>
      <c r="F22" s="601"/>
      <c r="G22" s="601"/>
      <c r="H22" s="601"/>
      <c r="I22" s="601"/>
      <c r="J22" s="601"/>
      <c r="K22" s="601"/>
      <c r="L22" s="601"/>
      <c r="M22" s="601"/>
      <c r="N22" s="601"/>
      <c r="O22" s="601"/>
      <c r="P22" s="601"/>
      <c r="Q22" s="601"/>
      <c r="R22" s="601"/>
      <c r="S22" s="601"/>
      <c r="T22" s="601"/>
      <c r="U22" s="601"/>
      <c r="V22" s="602"/>
      <c r="W22" s="1"/>
      <c r="X22" s="1"/>
      <c r="Y22" s="1"/>
      <c r="Z22" s="1"/>
      <c r="AA22" s="1"/>
      <c r="AB22" s="1"/>
      <c r="AC22" s="1"/>
      <c r="AD22" s="1"/>
      <c r="AE22" s="1"/>
      <c r="AF22" s="1"/>
      <c r="AG22" s="1"/>
      <c r="AH22" s="1"/>
      <c r="AI22" s="1"/>
      <c r="AJ22" s="1"/>
      <c r="AK22" s="1"/>
      <c r="AL22" s="1"/>
      <c r="AM22" s="1"/>
      <c r="AN22" s="1"/>
      <c r="AO22" s="1"/>
      <c r="AP22" s="1"/>
      <c r="AQ22" s="1"/>
      <c r="AR22" s="1"/>
    </row>
    <row r="23" spans="2:44" ht="19.5" customHeight="1">
      <c r="B23" s="1260"/>
      <c r="C23" s="1261"/>
      <c r="D23" s="1261"/>
      <c r="E23" s="1261"/>
      <c r="F23" s="1261"/>
      <c r="G23" s="1261"/>
      <c r="H23" s="1261"/>
      <c r="I23" s="1261"/>
      <c r="J23" s="1261"/>
      <c r="K23" s="1261"/>
      <c r="L23" s="1261"/>
      <c r="M23" s="1261"/>
      <c r="N23" s="1261"/>
      <c r="O23" s="1261"/>
      <c r="P23" s="1261"/>
      <c r="Q23" s="1261"/>
      <c r="R23" s="1261"/>
      <c r="S23" s="1261"/>
      <c r="T23" s="1261"/>
      <c r="U23" s="1261"/>
      <c r="V23" s="1262"/>
      <c r="W23" s="1"/>
      <c r="X23" s="1"/>
      <c r="Y23" s="1"/>
      <c r="Z23" s="1"/>
      <c r="AA23" s="1"/>
      <c r="AB23" s="1"/>
      <c r="AC23" s="1"/>
      <c r="AD23" s="1"/>
      <c r="AE23" s="1"/>
      <c r="AF23" s="1"/>
      <c r="AG23" s="1"/>
      <c r="AH23" s="1"/>
      <c r="AI23" s="1"/>
      <c r="AJ23" s="1"/>
      <c r="AK23" s="1"/>
      <c r="AL23" s="1"/>
      <c r="AM23" s="1"/>
      <c r="AN23" s="1"/>
      <c r="AO23" s="1"/>
      <c r="AP23" s="1"/>
      <c r="AQ23" s="1"/>
      <c r="AR23" s="1"/>
    </row>
    <row r="24" spans="2:44" ht="19.5" customHeight="1">
      <c r="B24" s="1260"/>
      <c r="C24" s="1261"/>
      <c r="D24" s="1261"/>
      <c r="E24" s="1261"/>
      <c r="F24" s="1261"/>
      <c r="G24" s="1261"/>
      <c r="H24" s="1261"/>
      <c r="I24" s="1261"/>
      <c r="J24" s="1261"/>
      <c r="K24" s="1261"/>
      <c r="L24" s="1261"/>
      <c r="M24" s="1261"/>
      <c r="N24" s="1261"/>
      <c r="O24" s="1261"/>
      <c r="P24" s="1261"/>
      <c r="Q24" s="1261"/>
      <c r="R24" s="1261"/>
      <c r="S24" s="1261"/>
      <c r="T24" s="1261"/>
      <c r="U24" s="1261"/>
      <c r="V24" s="1262"/>
      <c r="W24" s="1"/>
      <c r="X24" s="1"/>
      <c r="Y24" s="1"/>
      <c r="Z24" s="1"/>
      <c r="AA24" s="1"/>
      <c r="AB24" s="1"/>
      <c r="AC24" s="1"/>
      <c r="AD24" s="1"/>
      <c r="AE24" s="1"/>
      <c r="AF24" s="1"/>
      <c r="AG24" s="1"/>
      <c r="AH24" s="1"/>
      <c r="AI24" s="1"/>
      <c r="AJ24" s="1"/>
      <c r="AK24" s="1"/>
      <c r="AL24" s="1"/>
      <c r="AM24" s="1"/>
      <c r="AN24" s="1"/>
      <c r="AO24" s="1"/>
      <c r="AP24" s="1"/>
      <c r="AQ24" s="1"/>
      <c r="AR24" s="1"/>
    </row>
    <row r="25" spans="2:44" ht="19.5" customHeight="1">
      <c r="B25" s="1260"/>
      <c r="C25" s="1261"/>
      <c r="D25" s="1261"/>
      <c r="E25" s="1261"/>
      <c r="F25" s="1261"/>
      <c r="G25" s="1261"/>
      <c r="H25" s="1261"/>
      <c r="I25" s="1261"/>
      <c r="J25" s="1261"/>
      <c r="K25" s="1261"/>
      <c r="L25" s="1261"/>
      <c r="M25" s="1261"/>
      <c r="N25" s="1261"/>
      <c r="O25" s="1261"/>
      <c r="P25" s="1261"/>
      <c r="Q25" s="1261"/>
      <c r="R25" s="1261"/>
      <c r="S25" s="1261"/>
      <c r="T25" s="1261"/>
      <c r="U25" s="1261"/>
      <c r="V25" s="1262"/>
      <c r="W25" s="1"/>
      <c r="X25" s="1"/>
      <c r="Y25" s="1"/>
      <c r="Z25" s="1"/>
      <c r="AA25" s="1"/>
      <c r="AB25" s="1"/>
      <c r="AC25" s="1"/>
      <c r="AD25" s="1"/>
      <c r="AE25" s="1"/>
      <c r="AF25" s="1"/>
      <c r="AG25" s="1"/>
      <c r="AH25" s="1"/>
      <c r="AI25" s="1"/>
      <c r="AJ25" s="1"/>
      <c r="AK25" s="1"/>
      <c r="AL25" s="1"/>
      <c r="AM25" s="1"/>
      <c r="AN25" s="1"/>
      <c r="AO25" s="1"/>
      <c r="AP25" s="1"/>
      <c r="AQ25" s="1"/>
      <c r="AR25" s="1"/>
    </row>
    <row r="26" spans="2:44" ht="19.5" customHeight="1">
      <c r="B26" s="1260"/>
      <c r="C26" s="1261"/>
      <c r="D26" s="1261"/>
      <c r="E26" s="1261"/>
      <c r="F26" s="1261"/>
      <c r="G26" s="1261"/>
      <c r="H26" s="1261"/>
      <c r="I26" s="1261"/>
      <c r="J26" s="1261"/>
      <c r="K26" s="1261"/>
      <c r="L26" s="1261"/>
      <c r="M26" s="1261"/>
      <c r="N26" s="1261"/>
      <c r="O26" s="1261"/>
      <c r="P26" s="1261"/>
      <c r="Q26" s="1261"/>
      <c r="R26" s="1261"/>
      <c r="S26" s="1261"/>
      <c r="T26" s="1261"/>
      <c r="U26" s="1261"/>
      <c r="V26" s="1262"/>
      <c r="W26" s="1"/>
      <c r="X26" s="1"/>
      <c r="Y26" s="1"/>
      <c r="Z26" s="1"/>
      <c r="AA26" s="1"/>
      <c r="AB26" s="1"/>
      <c r="AC26" s="1"/>
      <c r="AD26" s="1"/>
      <c r="AE26" s="1"/>
      <c r="AF26" s="1"/>
      <c r="AG26" s="1"/>
      <c r="AH26" s="1"/>
      <c r="AI26" s="1"/>
      <c r="AJ26" s="1"/>
      <c r="AK26" s="1"/>
      <c r="AL26" s="1"/>
      <c r="AM26" s="1"/>
      <c r="AN26" s="1"/>
      <c r="AO26" s="1"/>
      <c r="AP26" s="1"/>
      <c r="AQ26" s="1"/>
      <c r="AR26" s="1"/>
    </row>
    <row r="27" spans="2:44" ht="19.5" customHeight="1">
      <c r="B27" s="1260"/>
      <c r="C27" s="1261"/>
      <c r="D27" s="1261"/>
      <c r="E27" s="1261"/>
      <c r="F27" s="1261"/>
      <c r="G27" s="1261"/>
      <c r="H27" s="1261"/>
      <c r="I27" s="1261"/>
      <c r="J27" s="1261"/>
      <c r="K27" s="1261"/>
      <c r="L27" s="1261"/>
      <c r="M27" s="1261"/>
      <c r="N27" s="1261"/>
      <c r="O27" s="1261"/>
      <c r="P27" s="1261"/>
      <c r="Q27" s="1261"/>
      <c r="R27" s="1261"/>
      <c r="S27" s="1261"/>
      <c r="T27" s="1261"/>
      <c r="U27" s="1261"/>
      <c r="V27" s="1262"/>
      <c r="W27" s="1"/>
      <c r="X27" s="1"/>
      <c r="Y27" s="1"/>
      <c r="Z27" s="1"/>
      <c r="AA27" s="1"/>
      <c r="AB27" s="1"/>
      <c r="AC27" s="1"/>
      <c r="AD27" s="1"/>
      <c r="AE27" s="1"/>
      <c r="AF27" s="1"/>
      <c r="AG27" s="1"/>
      <c r="AH27" s="1"/>
      <c r="AI27" s="1"/>
      <c r="AJ27" s="1"/>
      <c r="AK27" s="1"/>
      <c r="AL27" s="1"/>
      <c r="AM27" s="1"/>
      <c r="AN27" s="1"/>
      <c r="AO27" s="1"/>
      <c r="AP27" s="1"/>
      <c r="AQ27" s="1"/>
      <c r="AR27" s="1"/>
    </row>
    <row r="28" spans="2:44" ht="19.5" customHeight="1">
      <c r="B28" s="1260"/>
      <c r="C28" s="1261"/>
      <c r="D28" s="1261"/>
      <c r="E28" s="1261"/>
      <c r="F28" s="1261"/>
      <c r="G28" s="1261"/>
      <c r="H28" s="1261"/>
      <c r="I28" s="1261"/>
      <c r="J28" s="1261"/>
      <c r="K28" s="1261"/>
      <c r="L28" s="1261"/>
      <c r="M28" s="1261"/>
      <c r="N28" s="1261"/>
      <c r="O28" s="1261"/>
      <c r="P28" s="1261"/>
      <c r="Q28" s="1261"/>
      <c r="R28" s="1261"/>
      <c r="S28" s="1261"/>
      <c r="T28" s="1261"/>
      <c r="U28" s="1261"/>
      <c r="V28" s="1262"/>
      <c r="W28" s="1"/>
      <c r="X28" s="1"/>
      <c r="Y28" s="1"/>
      <c r="Z28" s="1"/>
      <c r="AA28" s="1"/>
      <c r="AB28" s="1"/>
      <c r="AC28" s="1"/>
      <c r="AD28" s="1"/>
      <c r="AE28" s="1"/>
      <c r="AF28" s="1"/>
      <c r="AG28" s="1"/>
      <c r="AH28" s="1"/>
      <c r="AI28" s="1"/>
      <c r="AJ28" s="1"/>
      <c r="AK28" s="1"/>
      <c r="AL28" s="1"/>
      <c r="AM28" s="1"/>
      <c r="AN28" s="1"/>
      <c r="AO28" s="1"/>
      <c r="AP28" s="1"/>
      <c r="AQ28" s="1"/>
      <c r="AR28" s="1"/>
    </row>
    <row r="29" spans="2:44" ht="19.2" customHeight="1">
      <c r="B29" s="674"/>
      <c r="C29" s="675"/>
      <c r="D29" s="675"/>
      <c r="E29" s="675"/>
      <c r="F29" s="675"/>
      <c r="G29" s="675"/>
      <c r="H29" s="675"/>
      <c r="I29" s="675"/>
      <c r="J29" s="675"/>
      <c r="K29" s="675"/>
      <c r="L29" s="675"/>
      <c r="M29" s="675"/>
      <c r="N29" s="675"/>
      <c r="O29" s="675"/>
      <c r="P29" s="675"/>
      <c r="Q29" s="675"/>
      <c r="R29" s="675"/>
      <c r="S29" s="675"/>
      <c r="T29" s="675"/>
      <c r="U29" s="675"/>
      <c r="V29" s="95"/>
      <c r="W29" s="1"/>
      <c r="X29" s="1"/>
      <c r="Y29" s="1"/>
      <c r="Z29" s="1"/>
      <c r="AA29" s="1"/>
      <c r="AB29" s="1"/>
      <c r="AC29" s="1"/>
      <c r="AD29" s="1"/>
      <c r="AE29" s="1"/>
      <c r="AF29" s="1"/>
      <c r="AG29" s="1"/>
      <c r="AH29" s="1"/>
      <c r="AI29" s="1"/>
      <c r="AJ29" s="1"/>
      <c r="AK29" s="1"/>
      <c r="AL29" s="1"/>
      <c r="AM29" s="1"/>
      <c r="AN29" s="1"/>
      <c r="AO29" s="1"/>
      <c r="AP29" s="1"/>
      <c r="AQ29" s="1"/>
      <c r="AR29" s="1"/>
    </row>
    <row r="30" spans="2:44" ht="14.25" hidden="1" customHeight="1">
      <c r="B30" s="3"/>
      <c r="C30" s="1"/>
      <c r="D30" s="1"/>
      <c r="E30" s="1"/>
      <c r="F30" s="1"/>
      <c r="G30" s="1"/>
      <c r="H30" s="1"/>
      <c r="I30" s="1"/>
      <c r="J30" s="1"/>
      <c r="K30" s="1"/>
      <c r="L30" s="1"/>
      <c r="M30" s="1"/>
      <c r="N30" s="1"/>
      <c r="O30" s="1"/>
      <c r="P30" s="1"/>
      <c r="Q30" s="1"/>
      <c r="R30" s="1"/>
      <c r="S30" s="1"/>
      <c r="T30" s="1"/>
      <c r="U30" s="1"/>
      <c r="V30" s="2"/>
    </row>
    <row r="31" spans="2:44" ht="14.25" hidden="1" customHeight="1">
      <c r="B31" s="3"/>
      <c r="C31" s="1"/>
      <c r="D31" s="1"/>
      <c r="E31" s="1"/>
      <c r="F31" s="1"/>
      <c r="G31" s="1"/>
      <c r="H31" s="1"/>
      <c r="I31" s="1"/>
      <c r="J31" s="1"/>
      <c r="K31" s="1"/>
      <c r="L31" s="1"/>
      <c r="M31" s="1"/>
      <c r="N31" s="1"/>
      <c r="O31" s="1"/>
      <c r="P31" s="1"/>
      <c r="Q31" s="1"/>
      <c r="R31" s="1"/>
      <c r="S31" s="1"/>
      <c r="T31" s="1"/>
      <c r="U31" s="1"/>
      <c r="V31" s="2"/>
    </row>
    <row r="32" spans="2:44" ht="14.25" hidden="1" customHeight="1">
      <c r="B32" s="3"/>
      <c r="C32" s="1"/>
      <c r="D32" s="1"/>
      <c r="E32" s="1"/>
      <c r="F32" s="1"/>
      <c r="G32" s="1"/>
      <c r="H32" s="1"/>
      <c r="I32" s="1"/>
      <c r="J32" s="1"/>
      <c r="K32" s="1"/>
      <c r="L32" s="1"/>
      <c r="M32" s="1"/>
      <c r="N32" s="1"/>
      <c r="O32" s="1"/>
      <c r="P32" s="1"/>
      <c r="Q32" s="1"/>
      <c r="R32" s="1"/>
      <c r="S32" s="1"/>
      <c r="T32" s="1"/>
      <c r="U32" s="1"/>
      <c r="V32" s="2"/>
    </row>
    <row r="33" spans="2:22" ht="14.25" hidden="1" customHeight="1">
      <c r="B33" s="3"/>
      <c r="C33" s="1"/>
      <c r="D33" s="1"/>
      <c r="E33" s="1"/>
      <c r="F33" s="1"/>
      <c r="G33" s="1"/>
      <c r="H33" s="1"/>
      <c r="I33" s="1"/>
      <c r="J33" s="1"/>
      <c r="K33" s="1"/>
      <c r="L33" s="1"/>
      <c r="M33" s="1"/>
      <c r="N33" s="1"/>
      <c r="O33" s="1"/>
      <c r="P33" s="1"/>
      <c r="Q33" s="1"/>
      <c r="R33" s="1"/>
      <c r="S33" s="1"/>
      <c r="T33" s="1"/>
      <c r="U33" s="1"/>
      <c r="V33" s="2"/>
    </row>
    <row r="34" spans="2:22" ht="14.25" hidden="1" customHeight="1">
      <c r="B34" s="3"/>
      <c r="C34" s="1"/>
      <c r="D34" s="1"/>
      <c r="E34" s="1"/>
      <c r="F34" s="1"/>
      <c r="G34" s="1"/>
      <c r="H34" s="1"/>
      <c r="I34" s="1"/>
      <c r="J34" s="1"/>
      <c r="K34" s="1"/>
      <c r="L34" s="1"/>
      <c r="M34" s="1"/>
      <c r="N34" s="1"/>
      <c r="O34" s="1"/>
      <c r="P34" s="1"/>
      <c r="Q34" s="1"/>
      <c r="R34" s="1"/>
      <c r="S34" s="1"/>
      <c r="T34" s="1"/>
      <c r="U34" s="1"/>
      <c r="V34" s="2"/>
    </row>
    <row r="35" spans="2:22" ht="14.25" hidden="1" customHeight="1">
      <c r="B35" s="3"/>
      <c r="C35" s="1"/>
      <c r="D35" s="1"/>
      <c r="E35" s="1"/>
      <c r="F35" s="1"/>
      <c r="G35" s="1"/>
      <c r="H35" s="1"/>
      <c r="I35" s="1"/>
      <c r="J35" s="1"/>
      <c r="K35" s="1"/>
      <c r="L35" s="1"/>
      <c r="M35" s="1"/>
      <c r="N35" s="1"/>
      <c r="O35" s="1"/>
      <c r="P35" s="1"/>
      <c r="Q35" s="1"/>
      <c r="R35" s="1"/>
      <c r="S35" s="1"/>
      <c r="T35" s="1"/>
      <c r="U35" s="1"/>
      <c r="V35" s="2"/>
    </row>
    <row r="36" spans="2:22" ht="14.25" hidden="1" customHeight="1">
      <c r="B36" s="3"/>
      <c r="C36" s="1"/>
      <c r="D36" s="1"/>
      <c r="E36" s="1"/>
      <c r="F36" s="1"/>
      <c r="G36" s="1"/>
      <c r="H36" s="1"/>
      <c r="I36" s="1"/>
      <c r="J36" s="1"/>
      <c r="K36" s="1"/>
      <c r="L36" s="1"/>
      <c r="M36" s="1"/>
      <c r="N36" s="1"/>
      <c r="O36" s="1"/>
      <c r="P36" s="1"/>
      <c r="Q36" s="1"/>
      <c r="R36" s="1"/>
      <c r="S36" s="1"/>
      <c r="T36" s="1"/>
      <c r="U36" s="1"/>
      <c r="V36" s="2"/>
    </row>
    <row r="37" spans="2:22" ht="14.25" hidden="1" customHeight="1">
      <c r="B37" s="3"/>
      <c r="C37" s="1"/>
      <c r="D37" s="1"/>
      <c r="E37" s="1"/>
      <c r="F37" s="1"/>
      <c r="G37" s="1"/>
      <c r="H37" s="1"/>
      <c r="I37" s="1"/>
      <c r="J37" s="1"/>
      <c r="K37" s="1"/>
      <c r="L37" s="1"/>
      <c r="M37" s="1"/>
      <c r="N37" s="1"/>
      <c r="O37" s="1"/>
      <c r="P37" s="1"/>
      <c r="Q37" s="1"/>
      <c r="R37" s="1"/>
      <c r="S37" s="1"/>
      <c r="T37" s="1"/>
      <c r="U37" s="1"/>
      <c r="V37" s="2"/>
    </row>
    <row r="38" spans="2:22" ht="14.25" hidden="1" customHeight="1">
      <c r="B38" s="3"/>
      <c r="C38" s="1"/>
      <c r="D38" s="1"/>
      <c r="E38" s="1"/>
      <c r="F38" s="1"/>
      <c r="G38" s="1"/>
      <c r="H38" s="1"/>
      <c r="I38" s="1"/>
      <c r="J38" s="1"/>
      <c r="K38" s="1"/>
      <c r="L38" s="1"/>
      <c r="M38" s="1"/>
      <c r="N38" s="1"/>
      <c r="O38" s="1"/>
      <c r="P38" s="1"/>
      <c r="Q38" s="1"/>
      <c r="R38" s="1"/>
      <c r="S38" s="1"/>
      <c r="T38" s="1"/>
      <c r="U38" s="1"/>
      <c r="V38" s="2"/>
    </row>
    <row r="39" spans="2:22" ht="14.25" hidden="1" customHeight="1">
      <c r="B39" s="3"/>
      <c r="C39" s="1"/>
      <c r="D39" s="1"/>
      <c r="E39" s="1"/>
      <c r="F39" s="1"/>
      <c r="G39" s="1"/>
      <c r="H39" s="1"/>
      <c r="I39" s="1"/>
      <c r="J39" s="1"/>
      <c r="K39" s="1"/>
      <c r="L39" s="1"/>
      <c r="M39" s="1"/>
      <c r="N39" s="1"/>
      <c r="O39" s="1"/>
      <c r="P39" s="1"/>
      <c r="Q39" s="1"/>
      <c r="R39" s="1"/>
      <c r="S39" s="1"/>
      <c r="T39" s="1"/>
      <c r="U39" s="1"/>
      <c r="V39" s="2"/>
    </row>
    <row r="40" spans="2:22" ht="14.25" hidden="1" customHeight="1">
      <c r="B40" s="3"/>
      <c r="C40" s="1"/>
      <c r="D40" s="1"/>
      <c r="E40" s="1"/>
      <c r="F40" s="1"/>
      <c r="G40" s="1"/>
      <c r="H40" s="1"/>
      <c r="I40" s="1"/>
      <c r="J40" s="1"/>
      <c r="K40" s="1"/>
      <c r="L40" s="1"/>
      <c r="M40" s="1"/>
      <c r="N40" s="1"/>
      <c r="O40" s="1"/>
      <c r="P40" s="1"/>
      <c r="Q40" s="1"/>
      <c r="R40" s="1"/>
      <c r="S40" s="1"/>
      <c r="T40" s="1"/>
      <c r="U40" s="1"/>
      <c r="V40" s="2"/>
    </row>
    <row r="41" spans="2:22" ht="14.25" hidden="1" customHeight="1">
      <c r="B41" s="3"/>
      <c r="C41" s="1"/>
      <c r="D41" s="1"/>
      <c r="E41" s="1"/>
      <c r="F41" s="1"/>
      <c r="G41" s="1"/>
      <c r="H41" s="1"/>
      <c r="I41" s="1"/>
      <c r="J41" s="1"/>
      <c r="K41" s="1"/>
      <c r="L41" s="1"/>
      <c r="M41" s="1"/>
      <c r="N41" s="1"/>
      <c r="O41" s="1"/>
      <c r="P41" s="1"/>
      <c r="Q41" s="1"/>
      <c r="R41" s="1"/>
      <c r="S41" s="1"/>
      <c r="T41" s="1"/>
      <c r="U41" s="1"/>
      <c r="V41" s="2"/>
    </row>
    <row r="42" spans="2:22" ht="14.25" hidden="1" customHeight="1">
      <c r="B42" s="3"/>
      <c r="C42" s="1"/>
      <c r="D42" s="1"/>
      <c r="E42" s="1"/>
      <c r="F42" s="1"/>
      <c r="G42" s="1"/>
      <c r="H42" s="1"/>
      <c r="I42" s="1"/>
      <c r="J42" s="1"/>
      <c r="K42" s="1"/>
      <c r="L42" s="1"/>
      <c r="M42" s="1"/>
      <c r="N42" s="1"/>
      <c r="O42" s="1"/>
      <c r="P42" s="1"/>
      <c r="Q42" s="1"/>
      <c r="R42" s="1"/>
      <c r="S42" s="1"/>
      <c r="T42" s="1"/>
      <c r="U42" s="1"/>
      <c r="V42" s="2"/>
    </row>
    <row r="43" spans="2:22" ht="14.25" hidden="1" customHeight="1">
      <c r="B43" s="3"/>
      <c r="C43" s="1"/>
      <c r="D43" s="1"/>
      <c r="E43" s="1"/>
      <c r="F43" s="1"/>
      <c r="G43" s="1"/>
      <c r="H43" s="1"/>
      <c r="I43" s="1"/>
      <c r="J43" s="1"/>
      <c r="K43" s="1"/>
      <c r="L43" s="1"/>
      <c r="M43" s="1"/>
      <c r="N43" s="1"/>
      <c r="O43" s="1"/>
      <c r="P43" s="1"/>
      <c r="Q43" s="1"/>
      <c r="R43" s="1"/>
      <c r="S43" s="1"/>
      <c r="T43" s="1"/>
      <c r="U43" s="1"/>
      <c r="V43" s="2"/>
    </row>
    <row r="44" spans="2:22" ht="14.25" hidden="1" customHeight="1">
      <c r="B44" s="3"/>
      <c r="C44" s="1"/>
      <c r="D44" s="1"/>
      <c r="E44" s="1"/>
      <c r="F44" s="1"/>
      <c r="G44" s="1"/>
      <c r="H44" s="1"/>
      <c r="I44" s="1"/>
      <c r="J44" s="1"/>
      <c r="K44" s="1"/>
      <c r="L44" s="1"/>
      <c r="M44" s="1"/>
      <c r="N44" s="1"/>
      <c r="O44" s="1"/>
      <c r="P44" s="1"/>
      <c r="Q44" s="1"/>
      <c r="R44" s="1"/>
      <c r="S44" s="1"/>
      <c r="T44" s="1"/>
      <c r="U44" s="1"/>
      <c r="V44" s="2"/>
    </row>
    <row r="45" spans="2:22" ht="14.25" hidden="1" customHeight="1">
      <c r="B45" s="3"/>
      <c r="C45" s="1"/>
      <c r="D45" s="1"/>
      <c r="E45" s="1"/>
      <c r="F45" s="1"/>
      <c r="G45" s="1"/>
      <c r="H45" s="1"/>
      <c r="I45" s="1"/>
      <c r="J45" s="1"/>
      <c r="K45" s="1"/>
      <c r="L45" s="1"/>
      <c r="M45" s="1"/>
      <c r="N45" s="1"/>
      <c r="O45" s="1"/>
      <c r="P45" s="1"/>
      <c r="Q45" s="1"/>
      <c r="R45" s="1"/>
      <c r="S45" s="1"/>
      <c r="T45" s="1"/>
      <c r="U45" s="1"/>
      <c r="V45" s="2"/>
    </row>
    <row r="46" spans="2:22" ht="14.25" hidden="1" customHeight="1">
      <c r="B46" s="3"/>
      <c r="C46" s="1"/>
      <c r="D46" s="1"/>
      <c r="E46" s="1"/>
      <c r="F46" s="1"/>
      <c r="G46" s="1"/>
      <c r="H46" s="1"/>
      <c r="I46" s="1"/>
      <c r="J46" s="1"/>
      <c r="K46" s="1"/>
      <c r="L46" s="1"/>
      <c r="M46" s="1"/>
      <c r="N46" s="1"/>
      <c r="O46" s="1"/>
      <c r="P46" s="1"/>
      <c r="Q46" s="1"/>
      <c r="R46" s="1"/>
      <c r="S46" s="1"/>
      <c r="T46" s="1"/>
      <c r="U46" s="1"/>
      <c r="V46" s="2"/>
    </row>
    <row r="47" spans="2:22" ht="14.25" hidden="1" customHeight="1">
      <c r="B47" s="3"/>
      <c r="C47" s="1"/>
      <c r="D47" s="1"/>
      <c r="E47" s="1"/>
      <c r="F47" s="1"/>
      <c r="G47" s="1"/>
      <c r="H47" s="1"/>
      <c r="I47" s="1"/>
      <c r="J47" s="1"/>
      <c r="K47" s="1"/>
      <c r="L47" s="1"/>
      <c r="M47" s="1"/>
      <c r="N47" s="1"/>
      <c r="O47" s="1"/>
      <c r="P47" s="1"/>
      <c r="Q47" s="1"/>
      <c r="R47" s="1"/>
      <c r="S47" s="1"/>
      <c r="T47" s="1"/>
      <c r="U47" s="1"/>
      <c r="V47" s="2"/>
    </row>
    <row r="48" spans="2:22" ht="14.25" hidden="1" customHeight="1">
      <c r="B48" s="3"/>
      <c r="C48" s="1"/>
      <c r="D48" s="1"/>
      <c r="E48" s="1"/>
      <c r="F48" s="1"/>
      <c r="G48" s="1"/>
      <c r="H48" s="1"/>
      <c r="I48" s="1"/>
      <c r="J48" s="1"/>
      <c r="K48" s="1"/>
      <c r="L48" s="1"/>
      <c r="M48" s="1"/>
      <c r="N48" s="1"/>
      <c r="O48" s="1"/>
      <c r="P48" s="1"/>
      <c r="Q48" s="1"/>
      <c r="R48" s="1"/>
      <c r="S48" s="1"/>
      <c r="T48" s="1"/>
      <c r="U48" s="1"/>
      <c r="V48" s="2"/>
    </row>
    <row r="49" spans="2:22" ht="14.25" hidden="1" customHeight="1">
      <c r="B49" s="3"/>
      <c r="C49" s="1"/>
      <c r="D49" s="1"/>
      <c r="E49" s="1"/>
      <c r="F49" s="1"/>
      <c r="G49" s="1"/>
      <c r="H49" s="1"/>
      <c r="I49" s="1"/>
      <c r="J49" s="1"/>
      <c r="K49" s="1"/>
      <c r="L49" s="1"/>
      <c r="M49" s="1"/>
      <c r="N49" s="1"/>
      <c r="O49" s="1"/>
      <c r="P49" s="1"/>
      <c r="Q49" s="1"/>
      <c r="R49" s="1"/>
      <c r="S49" s="1"/>
      <c r="T49" s="1"/>
      <c r="U49" s="1"/>
      <c r="V49" s="2"/>
    </row>
    <row r="50" spans="2:22" ht="14.25" hidden="1" customHeight="1">
      <c r="B50" s="3"/>
      <c r="C50" s="1"/>
      <c r="D50" s="1"/>
      <c r="E50" s="1"/>
      <c r="F50" s="1"/>
      <c r="G50" s="1"/>
      <c r="H50" s="1"/>
      <c r="I50" s="1"/>
      <c r="J50" s="1"/>
      <c r="K50" s="1"/>
      <c r="L50" s="1"/>
      <c r="M50" s="1"/>
      <c r="N50" s="1"/>
      <c r="O50" s="1"/>
      <c r="P50" s="1"/>
      <c r="Q50" s="1"/>
      <c r="R50" s="1"/>
      <c r="S50" s="1"/>
      <c r="T50" s="1"/>
      <c r="U50" s="1"/>
      <c r="V50" s="2"/>
    </row>
    <row r="51" spans="2:22" ht="14.25" hidden="1" customHeight="1">
      <c r="B51" s="3"/>
      <c r="C51" s="1"/>
      <c r="D51" s="1"/>
      <c r="E51" s="1"/>
      <c r="F51" s="1"/>
      <c r="G51" s="1"/>
      <c r="H51" s="1"/>
      <c r="I51" s="1"/>
      <c r="J51" s="1"/>
      <c r="K51" s="1"/>
      <c r="L51" s="1"/>
      <c r="M51" s="1"/>
      <c r="N51" s="1"/>
      <c r="O51" s="1"/>
      <c r="P51" s="1"/>
      <c r="Q51" s="1"/>
      <c r="R51" s="1"/>
      <c r="S51" s="1"/>
      <c r="T51" s="1"/>
      <c r="U51" s="1"/>
      <c r="V51" s="2"/>
    </row>
    <row r="52" spans="2:22" ht="14.25" hidden="1" customHeight="1">
      <c r="B52" s="3"/>
      <c r="C52" s="1"/>
      <c r="D52" s="1"/>
      <c r="E52" s="1"/>
      <c r="F52" s="1"/>
      <c r="G52" s="1"/>
      <c r="H52" s="1"/>
      <c r="I52" s="1"/>
      <c r="J52" s="1"/>
      <c r="K52" s="1"/>
      <c r="L52" s="1"/>
      <c r="M52" s="1"/>
      <c r="N52" s="1"/>
      <c r="O52" s="1"/>
      <c r="P52" s="1"/>
      <c r="Q52" s="1"/>
      <c r="R52" s="1"/>
      <c r="S52" s="1"/>
      <c r="T52" s="1"/>
      <c r="U52" s="1"/>
      <c r="V52" s="2"/>
    </row>
    <row r="53" spans="2:22" ht="14.25" hidden="1" customHeight="1">
      <c r="B53" s="3"/>
      <c r="C53" s="1"/>
      <c r="D53" s="1"/>
      <c r="E53" s="1"/>
      <c r="F53" s="1"/>
      <c r="G53" s="1"/>
      <c r="H53" s="1"/>
      <c r="I53" s="1"/>
      <c r="J53" s="1"/>
      <c r="K53" s="1"/>
      <c r="L53" s="1"/>
      <c r="M53" s="1"/>
      <c r="N53" s="1"/>
      <c r="O53" s="1"/>
      <c r="P53" s="1"/>
      <c r="Q53" s="1"/>
      <c r="R53" s="1"/>
      <c r="S53" s="1"/>
      <c r="T53" s="1"/>
      <c r="U53" s="1"/>
      <c r="V53" s="2"/>
    </row>
    <row r="54" spans="2:22" ht="14.25" hidden="1" customHeight="1">
      <c r="B54" s="3"/>
      <c r="C54" s="1"/>
      <c r="D54" s="1"/>
      <c r="E54" s="1"/>
      <c r="F54" s="1"/>
      <c r="G54" s="1"/>
      <c r="H54" s="1"/>
      <c r="I54" s="1"/>
      <c r="J54" s="1"/>
      <c r="K54" s="1"/>
      <c r="L54" s="1"/>
      <c r="M54" s="1"/>
      <c r="N54" s="1"/>
      <c r="O54" s="1"/>
      <c r="P54" s="1"/>
      <c r="Q54" s="1"/>
      <c r="R54" s="1"/>
      <c r="S54" s="1"/>
      <c r="T54" s="1"/>
      <c r="U54" s="1"/>
      <c r="V54" s="2"/>
    </row>
    <row r="55" spans="2:22" ht="14.25" hidden="1" customHeight="1">
      <c r="B55" s="3"/>
      <c r="C55" s="1"/>
      <c r="D55" s="1"/>
      <c r="E55" s="1"/>
      <c r="F55" s="1"/>
      <c r="G55" s="1"/>
      <c r="H55" s="1"/>
      <c r="I55" s="1"/>
      <c r="J55" s="1"/>
      <c r="K55" s="1"/>
      <c r="L55" s="1"/>
      <c r="M55" s="1"/>
      <c r="N55" s="1"/>
      <c r="O55" s="1"/>
      <c r="P55" s="1"/>
      <c r="Q55" s="1"/>
      <c r="R55" s="1"/>
      <c r="S55" s="1"/>
      <c r="T55" s="1"/>
      <c r="U55" s="1"/>
      <c r="V55" s="2"/>
    </row>
    <row r="56" spans="2:22" ht="14.25" hidden="1" customHeight="1">
      <c r="B56" s="3"/>
      <c r="C56" s="1"/>
      <c r="D56" s="1"/>
      <c r="E56" s="1"/>
      <c r="F56" s="1"/>
      <c r="G56" s="1"/>
      <c r="H56" s="1"/>
      <c r="I56" s="1"/>
      <c r="J56" s="1"/>
      <c r="K56" s="1"/>
      <c r="L56" s="1"/>
      <c r="M56" s="1"/>
      <c r="N56" s="1"/>
      <c r="O56" s="1"/>
      <c r="P56" s="1"/>
      <c r="Q56" s="1"/>
      <c r="R56" s="1"/>
      <c r="S56" s="1"/>
      <c r="T56" s="1"/>
      <c r="U56" s="1"/>
      <c r="V56" s="2"/>
    </row>
    <row r="57" spans="2:22" ht="14.25" hidden="1" customHeight="1">
      <c r="B57" s="3"/>
      <c r="C57" s="1"/>
      <c r="D57" s="1"/>
      <c r="E57" s="1"/>
      <c r="F57" s="1"/>
      <c r="G57" s="1"/>
      <c r="H57" s="1"/>
      <c r="I57" s="1"/>
      <c r="J57" s="1"/>
      <c r="K57" s="1"/>
      <c r="L57" s="1"/>
      <c r="M57" s="1"/>
      <c r="N57" s="1"/>
      <c r="O57" s="1"/>
      <c r="P57" s="1"/>
      <c r="Q57" s="1"/>
      <c r="R57" s="1"/>
      <c r="S57" s="1"/>
      <c r="T57" s="1"/>
      <c r="U57" s="1"/>
      <c r="V57" s="2"/>
    </row>
    <row r="58" spans="2:22" ht="14.25" hidden="1" customHeight="1">
      <c r="B58" s="3"/>
      <c r="C58" s="1"/>
      <c r="D58" s="1"/>
      <c r="E58" s="1"/>
      <c r="F58" s="1"/>
      <c r="G58" s="1"/>
      <c r="H58" s="1"/>
      <c r="I58" s="1"/>
      <c r="J58" s="1"/>
      <c r="K58" s="1"/>
      <c r="L58" s="1"/>
      <c r="M58" s="1"/>
      <c r="N58" s="1"/>
      <c r="O58" s="1"/>
      <c r="P58" s="1"/>
      <c r="Q58" s="1"/>
      <c r="R58" s="1"/>
      <c r="S58" s="1"/>
      <c r="T58" s="1"/>
      <c r="U58" s="1"/>
      <c r="V58" s="2"/>
    </row>
    <row r="59" spans="2:22" ht="14.25" hidden="1" customHeight="1">
      <c r="B59" s="3"/>
      <c r="C59" s="1"/>
      <c r="D59" s="1"/>
      <c r="E59" s="1"/>
      <c r="F59" s="1"/>
      <c r="G59" s="1"/>
      <c r="H59" s="1"/>
      <c r="I59" s="1"/>
      <c r="J59" s="1"/>
      <c r="K59" s="1"/>
      <c r="L59" s="1"/>
      <c r="M59" s="1"/>
      <c r="N59" s="1"/>
      <c r="O59" s="1"/>
      <c r="P59" s="1"/>
      <c r="Q59" s="1"/>
      <c r="R59" s="1"/>
      <c r="S59" s="1"/>
      <c r="T59" s="1"/>
      <c r="U59" s="1"/>
      <c r="V59" s="2"/>
    </row>
    <row r="60" spans="2:22" ht="14.25" hidden="1" customHeight="1">
      <c r="B60" s="3"/>
      <c r="C60" s="1"/>
      <c r="D60" s="1"/>
      <c r="E60" s="1"/>
      <c r="F60" s="1"/>
      <c r="G60" s="1"/>
      <c r="H60" s="1"/>
      <c r="I60" s="1"/>
      <c r="J60" s="1"/>
      <c r="K60" s="1"/>
      <c r="L60" s="1"/>
      <c r="M60" s="1"/>
      <c r="N60" s="1"/>
      <c r="O60" s="1"/>
      <c r="P60" s="1"/>
      <c r="Q60" s="1"/>
      <c r="R60" s="1"/>
      <c r="S60" s="1"/>
      <c r="T60" s="1"/>
      <c r="U60" s="1"/>
      <c r="V60" s="2"/>
    </row>
    <row r="61" spans="2:22" ht="14.25" hidden="1" customHeight="1">
      <c r="B61" s="3"/>
      <c r="C61" s="1"/>
      <c r="D61" s="1"/>
      <c r="E61" s="1"/>
      <c r="F61" s="1"/>
      <c r="G61" s="1"/>
      <c r="H61" s="1"/>
      <c r="I61" s="1"/>
      <c r="J61" s="1"/>
      <c r="K61" s="1"/>
      <c r="L61" s="1"/>
      <c r="M61" s="1"/>
      <c r="N61" s="1"/>
      <c r="O61" s="1"/>
      <c r="P61" s="1"/>
      <c r="Q61" s="1"/>
      <c r="R61" s="1"/>
      <c r="S61" s="1"/>
      <c r="T61" s="1"/>
      <c r="U61" s="1"/>
      <c r="V61" s="2"/>
    </row>
    <row r="62" spans="2:22" ht="14.25" hidden="1" customHeight="1">
      <c r="B62" s="3"/>
      <c r="C62" s="1"/>
      <c r="D62" s="1"/>
      <c r="E62" s="1"/>
      <c r="F62" s="1"/>
      <c r="G62" s="1"/>
      <c r="H62" s="1"/>
      <c r="I62" s="1"/>
      <c r="J62" s="1"/>
      <c r="K62" s="1"/>
      <c r="L62" s="1"/>
      <c r="M62" s="1"/>
      <c r="N62" s="1"/>
      <c r="O62" s="1"/>
      <c r="P62" s="1"/>
      <c r="Q62" s="1"/>
      <c r="R62" s="1"/>
      <c r="S62" s="1"/>
      <c r="T62" s="1"/>
      <c r="U62" s="1"/>
      <c r="V62" s="2"/>
    </row>
    <row r="63" spans="2:22" ht="14.25" hidden="1" customHeight="1">
      <c r="B63" s="3"/>
      <c r="C63" s="1"/>
      <c r="D63" s="1"/>
      <c r="E63" s="1"/>
      <c r="F63" s="1"/>
      <c r="G63" s="1"/>
      <c r="H63" s="1"/>
      <c r="I63" s="1"/>
      <c r="J63" s="1"/>
      <c r="K63" s="1"/>
      <c r="L63" s="1"/>
      <c r="M63" s="1"/>
      <c r="N63" s="1"/>
      <c r="O63" s="1"/>
      <c r="P63" s="1"/>
      <c r="Q63" s="1"/>
      <c r="R63" s="1"/>
      <c r="S63" s="1"/>
      <c r="T63" s="1"/>
      <c r="U63" s="1"/>
      <c r="V63" s="2"/>
    </row>
    <row r="64" spans="2:22" ht="14.25" hidden="1" customHeight="1">
      <c r="B64" s="3"/>
      <c r="C64" s="1"/>
      <c r="D64" s="1"/>
      <c r="E64" s="1"/>
      <c r="F64" s="1"/>
      <c r="G64" s="1"/>
      <c r="H64" s="1"/>
      <c r="I64" s="1"/>
      <c r="J64" s="1"/>
      <c r="K64" s="1"/>
      <c r="L64" s="1"/>
      <c r="M64" s="1"/>
      <c r="N64" s="1"/>
      <c r="O64" s="1"/>
      <c r="P64" s="1"/>
      <c r="Q64" s="1"/>
      <c r="R64" s="1"/>
      <c r="S64" s="1"/>
      <c r="T64" s="1"/>
      <c r="U64" s="1"/>
      <c r="V64" s="2"/>
    </row>
    <row r="65" spans="2:22" ht="14.25" hidden="1" customHeight="1">
      <c r="B65" s="3"/>
      <c r="C65" s="1"/>
      <c r="D65" s="1"/>
      <c r="E65" s="1"/>
      <c r="F65" s="1"/>
      <c r="G65" s="1"/>
      <c r="H65" s="1"/>
      <c r="I65" s="1"/>
      <c r="J65" s="1"/>
      <c r="K65" s="1"/>
      <c r="L65" s="1"/>
      <c r="M65" s="1"/>
      <c r="N65" s="1"/>
      <c r="O65" s="1"/>
      <c r="P65" s="1"/>
      <c r="Q65" s="1"/>
      <c r="R65" s="1"/>
      <c r="S65" s="1"/>
      <c r="T65" s="1"/>
      <c r="U65" s="1"/>
      <c r="V65" s="2"/>
    </row>
    <row r="66" spans="2:22" ht="14.25" hidden="1" customHeight="1">
      <c r="B66" s="3"/>
      <c r="C66" s="1"/>
      <c r="D66" s="1"/>
      <c r="E66" s="1"/>
      <c r="F66" s="1"/>
      <c r="G66" s="1"/>
      <c r="H66" s="1"/>
      <c r="I66" s="1"/>
      <c r="J66" s="1"/>
      <c r="K66" s="1"/>
      <c r="L66" s="1"/>
      <c r="M66" s="1"/>
      <c r="N66" s="1"/>
      <c r="O66" s="1"/>
      <c r="P66" s="1"/>
      <c r="Q66" s="1"/>
      <c r="R66" s="1"/>
      <c r="S66" s="1"/>
      <c r="T66" s="1"/>
      <c r="U66" s="1"/>
      <c r="V66" s="2"/>
    </row>
    <row r="67" spans="2:22" ht="14.25" hidden="1" customHeight="1">
      <c r="B67" s="3"/>
      <c r="C67" s="1"/>
      <c r="D67" s="1"/>
      <c r="E67" s="1"/>
      <c r="F67" s="1"/>
      <c r="G67" s="1"/>
      <c r="H67" s="1"/>
      <c r="I67" s="1"/>
      <c r="J67" s="1"/>
      <c r="K67" s="1"/>
      <c r="L67" s="1"/>
      <c r="M67" s="1"/>
      <c r="N67" s="1"/>
      <c r="O67" s="1"/>
      <c r="P67" s="1"/>
      <c r="Q67" s="1"/>
      <c r="R67" s="1"/>
      <c r="S67" s="1"/>
      <c r="T67" s="1"/>
      <c r="U67" s="1"/>
      <c r="V67" s="2"/>
    </row>
    <row r="68" spans="2:22" ht="14.25" hidden="1" customHeight="1">
      <c r="B68" s="3"/>
      <c r="C68" s="1"/>
      <c r="D68" s="1"/>
      <c r="E68" s="1"/>
      <c r="F68" s="1"/>
      <c r="G68" s="1"/>
      <c r="H68" s="1"/>
      <c r="I68" s="1"/>
      <c r="J68" s="1"/>
      <c r="K68" s="1"/>
      <c r="L68" s="1"/>
      <c r="M68" s="1"/>
      <c r="N68" s="1"/>
      <c r="O68" s="1"/>
      <c r="P68" s="1"/>
      <c r="Q68" s="1"/>
      <c r="R68" s="1"/>
      <c r="S68" s="1"/>
      <c r="T68" s="1"/>
      <c r="U68" s="1"/>
      <c r="V68" s="2"/>
    </row>
    <row r="69" spans="2:22" ht="14.25" hidden="1" customHeight="1">
      <c r="B69" s="3"/>
      <c r="C69" s="1"/>
      <c r="D69" s="1"/>
      <c r="E69" s="1"/>
      <c r="F69" s="1"/>
      <c r="G69" s="1"/>
      <c r="H69" s="1"/>
      <c r="I69" s="1"/>
      <c r="J69" s="1"/>
      <c r="K69" s="1"/>
      <c r="L69" s="1"/>
      <c r="M69" s="1"/>
      <c r="N69" s="1"/>
      <c r="O69" s="1"/>
      <c r="P69" s="1"/>
      <c r="Q69" s="1"/>
      <c r="R69" s="1"/>
      <c r="S69" s="1"/>
      <c r="T69" s="1"/>
      <c r="U69" s="1"/>
      <c r="V69" s="2"/>
    </row>
    <row r="70" spans="2:22" ht="14.25" hidden="1" customHeight="1">
      <c r="B70" s="3"/>
      <c r="C70" s="1"/>
      <c r="D70" s="1"/>
      <c r="E70" s="1"/>
      <c r="F70" s="1"/>
      <c r="G70" s="1"/>
      <c r="H70" s="1"/>
      <c r="I70" s="1"/>
      <c r="J70" s="1"/>
      <c r="K70" s="1"/>
      <c r="L70" s="1"/>
      <c r="M70" s="1"/>
      <c r="N70" s="1"/>
      <c r="O70" s="1"/>
      <c r="P70" s="1"/>
      <c r="Q70" s="1"/>
      <c r="R70" s="1"/>
      <c r="S70" s="1"/>
      <c r="T70" s="1"/>
      <c r="U70" s="1"/>
      <c r="V70" s="2"/>
    </row>
    <row r="71" spans="2:22" ht="14.25" hidden="1" customHeight="1">
      <c r="B71" s="3"/>
      <c r="C71" s="1"/>
      <c r="D71" s="1"/>
      <c r="E71" s="1"/>
      <c r="F71" s="1"/>
      <c r="G71" s="1"/>
      <c r="H71" s="1"/>
      <c r="I71" s="1"/>
      <c r="J71" s="1"/>
      <c r="K71" s="1"/>
      <c r="L71" s="1"/>
      <c r="M71" s="1"/>
      <c r="N71" s="1"/>
      <c r="O71" s="1"/>
      <c r="P71" s="1"/>
      <c r="Q71" s="1"/>
      <c r="R71" s="1"/>
      <c r="S71" s="1"/>
      <c r="T71" s="1"/>
      <c r="U71" s="1"/>
      <c r="V71" s="2"/>
    </row>
    <row r="72" spans="2:22" ht="14.25" hidden="1" customHeight="1">
      <c r="B72" s="3"/>
      <c r="C72" s="1"/>
      <c r="D72" s="1"/>
      <c r="E72" s="1"/>
      <c r="F72" s="1"/>
      <c r="G72" s="1"/>
      <c r="H72" s="1"/>
      <c r="I72" s="1"/>
      <c r="J72" s="1"/>
      <c r="K72" s="1"/>
      <c r="L72" s="1"/>
      <c r="M72" s="1"/>
      <c r="N72" s="1"/>
      <c r="O72" s="1"/>
      <c r="P72" s="1"/>
      <c r="Q72" s="1"/>
      <c r="R72" s="1"/>
      <c r="S72" s="1"/>
      <c r="T72" s="1"/>
      <c r="U72" s="1"/>
      <c r="V72" s="2"/>
    </row>
    <row r="73" spans="2:22" ht="14.25" hidden="1" customHeight="1">
      <c r="B73" s="3"/>
      <c r="C73" s="1"/>
      <c r="D73" s="1"/>
      <c r="E73" s="1"/>
      <c r="F73" s="1"/>
      <c r="G73" s="1"/>
      <c r="H73" s="1"/>
      <c r="I73" s="1"/>
      <c r="J73" s="1"/>
      <c r="K73" s="1"/>
      <c r="L73" s="1"/>
      <c r="M73" s="1"/>
      <c r="N73" s="1"/>
      <c r="O73" s="1"/>
      <c r="P73" s="1"/>
      <c r="Q73" s="1"/>
      <c r="R73" s="1"/>
      <c r="S73" s="1"/>
      <c r="T73" s="1"/>
      <c r="U73" s="1"/>
      <c r="V73" s="2"/>
    </row>
    <row r="74" spans="2:22" ht="14.25" hidden="1" customHeight="1">
      <c r="B74" s="3"/>
      <c r="C74" s="1"/>
      <c r="D74" s="1"/>
      <c r="E74" s="1"/>
      <c r="F74" s="1"/>
      <c r="G74" s="1"/>
      <c r="H74" s="1"/>
      <c r="I74" s="1"/>
      <c r="J74" s="1"/>
      <c r="K74" s="1"/>
      <c r="L74" s="1"/>
      <c r="M74" s="1"/>
      <c r="N74" s="1"/>
      <c r="O74" s="1"/>
      <c r="P74" s="1"/>
      <c r="Q74" s="1"/>
      <c r="R74" s="1"/>
      <c r="S74" s="1"/>
      <c r="T74" s="1"/>
      <c r="U74" s="1"/>
      <c r="V74" s="2"/>
    </row>
    <row r="75" spans="2:22" ht="14.25" hidden="1" customHeight="1">
      <c r="B75" s="3"/>
      <c r="C75" s="1"/>
      <c r="D75" s="1"/>
      <c r="E75" s="1"/>
      <c r="F75" s="1"/>
      <c r="G75" s="1"/>
      <c r="H75" s="1"/>
      <c r="I75" s="1"/>
      <c r="J75" s="1"/>
      <c r="K75" s="1"/>
      <c r="L75" s="1"/>
      <c r="M75" s="1"/>
      <c r="N75" s="1"/>
      <c r="O75" s="1"/>
      <c r="P75" s="1"/>
      <c r="Q75" s="1"/>
      <c r="R75" s="1"/>
      <c r="S75" s="1"/>
      <c r="T75" s="1"/>
      <c r="U75" s="1"/>
      <c r="V75" s="2"/>
    </row>
    <row r="76" spans="2:22" ht="14.25" hidden="1" customHeight="1">
      <c r="B76" s="3"/>
      <c r="C76" s="1"/>
      <c r="D76" s="1"/>
      <c r="E76" s="1"/>
      <c r="F76" s="1"/>
      <c r="G76" s="1"/>
      <c r="H76" s="1"/>
      <c r="I76" s="1"/>
      <c r="J76" s="1"/>
      <c r="K76" s="1"/>
      <c r="L76" s="1"/>
      <c r="M76" s="1"/>
      <c r="N76" s="1"/>
      <c r="O76" s="1"/>
      <c r="P76" s="1"/>
      <c r="Q76" s="1"/>
      <c r="R76" s="1"/>
      <c r="S76" s="1"/>
      <c r="T76" s="1"/>
      <c r="U76" s="1"/>
      <c r="V76" s="2"/>
    </row>
    <row r="77" spans="2:22" ht="14.25" hidden="1" customHeight="1">
      <c r="B77" s="3"/>
      <c r="C77" s="1"/>
      <c r="D77" s="1"/>
      <c r="E77" s="1"/>
      <c r="F77" s="1"/>
      <c r="G77" s="1"/>
      <c r="H77" s="1"/>
      <c r="I77" s="1"/>
      <c r="J77" s="1"/>
      <c r="K77" s="1"/>
      <c r="L77" s="1"/>
      <c r="M77" s="1"/>
      <c r="N77" s="1"/>
      <c r="O77" s="1"/>
      <c r="P77" s="1"/>
      <c r="Q77" s="1"/>
      <c r="R77" s="1"/>
      <c r="S77" s="1"/>
      <c r="T77" s="1"/>
      <c r="U77" s="1"/>
      <c r="V77" s="2"/>
    </row>
    <row r="78" spans="2:22" ht="14.25" hidden="1" customHeight="1">
      <c r="B78" s="3"/>
      <c r="C78" s="1"/>
      <c r="D78" s="1"/>
      <c r="E78" s="1"/>
      <c r="F78" s="1"/>
      <c r="G78" s="1"/>
      <c r="H78" s="1"/>
      <c r="I78" s="1"/>
      <c r="J78" s="1"/>
      <c r="K78" s="1"/>
      <c r="L78" s="1"/>
      <c r="M78" s="1"/>
      <c r="N78" s="1"/>
      <c r="O78" s="1"/>
      <c r="P78" s="1"/>
      <c r="Q78" s="1"/>
      <c r="R78" s="1"/>
      <c r="S78" s="1"/>
      <c r="T78" s="1"/>
      <c r="U78" s="1"/>
      <c r="V78" s="2"/>
    </row>
    <row r="79" spans="2:22" ht="14.25" hidden="1" customHeight="1">
      <c r="B79" s="3"/>
      <c r="C79" s="1"/>
      <c r="D79" s="1"/>
      <c r="E79" s="1"/>
      <c r="F79" s="1"/>
      <c r="G79" s="1"/>
      <c r="H79" s="1"/>
      <c r="I79" s="1"/>
      <c r="J79" s="1"/>
      <c r="K79" s="1"/>
      <c r="L79" s="1"/>
      <c r="M79" s="1"/>
      <c r="N79" s="1"/>
      <c r="O79" s="1"/>
      <c r="P79" s="1"/>
      <c r="Q79" s="1"/>
      <c r="R79" s="1"/>
      <c r="S79" s="1"/>
      <c r="T79" s="1"/>
      <c r="U79" s="1"/>
      <c r="V79" s="2"/>
    </row>
    <row r="80" spans="2:22" ht="14.25" hidden="1" customHeight="1">
      <c r="B80" s="3"/>
      <c r="C80" s="1"/>
      <c r="D80" s="1"/>
      <c r="E80" s="1"/>
      <c r="F80" s="1"/>
      <c r="G80" s="1"/>
      <c r="H80" s="1"/>
      <c r="I80" s="1"/>
      <c r="J80" s="1"/>
      <c r="K80" s="1"/>
      <c r="L80" s="1"/>
      <c r="M80" s="1"/>
      <c r="N80" s="1"/>
      <c r="O80" s="1"/>
      <c r="P80" s="1"/>
      <c r="Q80" s="1"/>
      <c r="R80" s="1"/>
      <c r="S80" s="1"/>
      <c r="T80" s="1"/>
      <c r="U80" s="1"/>
      <c r="V80" s="2"/>
    </row>
    <row r="81" spans="2:22" ht="14.25" hidden="1" customHeight="1">
      <c r="B81" s="3"/>
      <c r="C81" s="1"/>
      <c r="D81" s="1"/>
      <c r="E81" s="1"/>
      <c r="F81" s="1"/>
      <c r="G81" s="1"/>
      <c r="H81" s="1"/>
      <c r="I81" s="1"/>
      <c r="J81" s="1"/>
      <c r="K81" s="1"/>
      <c r="L81" s="1"/>
      <c r="M81" s="1"/>
      <c r="N81" s="1"/>
      <c r="O81" s="1"/>
      <c r="P81" s="1"/>
      <c r="Q81" s="1"/>
      <c r="R81" s="1"/>
      <c r="S81" s="1"/>
      <c r="T81" s="1"/>
      <c r="U81" s="1"/>
      <c r="V81" s="2"/>
    </row>
    <row r="82" spans="2:22" ht="14.25" hidden="1" customHeight="1">
      <c r="B82" s="3"/>
      <c r="C82" s="1"/>
      <c r="D82" s="1"/>
      <c r="E82" s="1"/>
      <c r="F82" s="1"/>
      <c r="G82" s="1"/>
      <c r="H82" s="1"/>
      <c r="I82" s="1"/>
      <c r="J82" s="1"/>
      <c r="K82" s="1"/>
      <c r="L82" s="1"/>
      <c r="M82" s="1"/>
      <c r="N82" s="1"/>
      <c r="O82" s="1"/>
      <c r="P82" s="1"/>
      <c r="Q82" s="1"/>
      <c r="R82" s="1"/>
      <c r="S82" s="1"/>
      <c r="T82" s="1"/>
      <c r="U82" s="1"/>
      <c r="V82" s="2"/>
    </row>
    <row r="83" spans="2:22" ht="14.25" hidden="1" customHeight="1">
      <c r="B83" s="3"/>
      <c r="C83" s="1"/>
      <c r="D83" s="1"/>
      <c r="E83" s="1"/>
      <c r="F83" s="1"/>
      <c r="G83" s="1"/>
      <c r="H83" s="1"/>
      <c r="I83" s="1"/>
      <c r="J83" s="1"/>
      <c r="K83" s="1"/>
      <c r="L83" s="1"/>
      <c r="M83" s="1"/>
      <c r="N83" s="1"/>
      <c r="O83" s="1"/>
      <c r="P83" s="1"/>
      <c r="Q83" s="1"/>
      <c r="R83" s="1"/>
      <c r="S83" s="1"/>
      <c r="T83" s="1"/>
      <c r="U83" s="1"/>
      <c r="V83" s="2"/>
    </row>
    <row r="84" spans="2:22" ht="14.25" hidden="1" customHeight="1">
      <c r="B84" s="3"/>
      <c r="C84" s="1"/>
      <c r="D84" s="1"/>
      <c r="E84" s="1"/>
      <c r="F84" s="1"/>
      <c r="G84" s="1"/>
      <c r="H84" s="1"/>
      <c r="I84" s="1"/>
      <c r="J84" s="1"/>
      <c r="K84" s="1"/>
      <c r="L84" s="1"/>
      <c r="M84" s="1"/>
      <c r="N84" s="1"/>
      <c r="O84" s="1"/>
      <c r="P84" s="1"/>
      <c r="Q84" s="1"/>
      <c r="R84" s="1"/>
      <c r="S84" s="1"/>
      <c r="T84" s="1"/>
      <c r="U84" s="1"/>
      <c r="V84" s="2"/>
    </row>
    <row r="85" spans="2:22" ht="14.25" hidden="1" customHeight="1">
      <c r="B85" s="3"/>
      <c r="C85" s="1"/>
      <c r="D85" s="1"/>
      <c r="E85" s="1"/>
      <c r="F85" s="1"/>
      <c r="G85" s="1"/>
      <c r="H85" s="1"/>
      <c r="I85" s="1"/>
      <c r="J85" s="1"/>
      <c r="K85" s="1"/>
      <c r="L85" s="1"/>
      <c r="M85" s="1"/>
      <c r="N85" s="1"/>
      <c r="O85" s="1"/>
      <c r="P85" s="1"/>
      <c r="Q85" s="1"/>
      <c r="R85" s="1"/>
      <c r="S85" s="1"/>
      <c r="T85" s="1"/>
      <c r="U85" s="1"/>
      <c r="V85" s="2"/>
    </row>
    <row r="86" spans="2:22" ht="14.25" hidden="1" customHeight="1">
      <c r="B86" s="3"/>
      <c r="C86" s="1"/>
      <c r="D86" s="1"/>
      <c r="E86" s="1"/>
      <c r="F86" s="1"/>
      <c r="G86" s="1"/>
      <c r="H86" s="1"/>
      <c r="I86" s="1"/>
      <c r="J86" s="1"/>
      <c r="K86" s="1"/>
      <c r="L86" s="1"/>
      <c r="M86" s="1"/>
      <c r="N86" s="1"/>
      <c r="O86" s="1"/>
      <c r="P86" s="1"/>
      <c r="Q86" s="1"/>
      <c r="R86" s="1"/>
      <c r="S86" s="1"/>
      <c r="T86" s="1"/>
      <c r="U86" s="1"/>
      <c r="V86" s="2"/>
    </row>
    <row r="87" spans="2:22" ht="14.25" hidden="1" customHeight="1">
      <c r="B87" s="3"/>
      <c r="C87" s="1"/>
      <c r="D87" s="1"/>
      <c r="E87" s="1"/>
      <c r="F87" s="1"/>
      <c r="G87" s="1"/>
      <c r="H87" s="1"/>
      <c r="I87" s="1"/>
      <c r="J87" s="1"/>
      <c r="K87" s="1"/>
      <c r="L87" s="1"/>
      <c r="M87" s="1"/>
      <c r="N87" s="1"/>
      <c r="O87" s="1"/>
      <c r="P87" s="1"/>
      <c r="Q87" s="1"/>
      <c r="R87" s="1"/>
      <c r="S87" s="1"/>
      <c r="T87" s="1"/>
      <c r="U87" s="1"/>
      <c r="V87" s="2"/>
    </row>
    <row r="88" spans="2:22" ht="14.25" hidden="1" customHeight="1">
      <c r="B88" s="3"/>
      <c r="C88" s="1"/>
      <c r="D88" s="1"/>
      <c r="E88" s="1"/>
      <c r="F88" s="1"/>
      <c r="G88" s="1"/>
      <c r="H88" s="1"/>
      <c r="I88" s="1"/>
      <c r="J88" s="1"/>
      <c r="K88" s="1"/>
      <c r="L88" s="1"/>
      <c r="M88" s="1"/>
      <c r="N88" s="1"/>
      <c r="O88" s="1"/>
      <c r="P88" s="1"/>
      <c r="Q88" s="1"/>
      <c r="R88" s="1"/>
      <c r="S88" s="1"/>
      <c r="T88" s="1"/>
      <c r="U88" s="1"/>
      <c r="V88" s="2"/>
    </row>
    <row r="89" spans="2:22" ht="14.25" hidden="1" customHeight="1">
      <c r="B89" s="3"/>
      <c r="C89" s="1"/>
      <c r="D89" s="1"/>
      <c r="E89" s="1"/>
      <c r="F89" s="1"/>
      <c r="G89" s="1"/>
      <c r="H89" s="1"/>
      <c r="I89" s="1"/>
      <c r="J89" s="1"/>
      <c r="K89" s="1"/>
      <c r="L89" s="1"/>
      <c r="M89" s="1"/>
      <c r="N89" s="1"/>
      <c r="O89" s="1"/>
      <c r="P89" s="1"/>
      <c r="Q89" s="1"/>
      <c r="R89" s="1"/>
      <c r="S89" s="1"/>
      <c r="T89" s="1"/>
      <c r="U89" s="1"/>
      <c r="V89" s="2"/>
    </row>
    <row r="90" spans="2:22" ht="14.25" hidden="1" customHeight="1">
      <c r="B90" s="3"/>
      <c r="C90" s="1"/>
      <c r="D90" s="1"/>
      <c r="E90" s="1"/>
      <c r="F90" s="1"/>
      <c r="G90" s="1"/>
      <c r="H90" s="1"/>
      <c r="I90" s="1"/>
      <c r="J90" s="1"/>
      <c r="K90" s="1"/>
      <c r="L90" s="1"/>
      <c r="M90" s="1"/>
      <c r="N90" s="1"/>
      <c r="O90" s="1"/>
      <c r="P90" s="1"/>
      <c r="Q90" s="1"/>
      <c r="R90" s="1"/>
      <c r="S90" s="1"/>
      <c r="T90" s="1"/>
      <c r="U90" s="1"/>
      <c r="V90" s="2"/>
    </row>
    <row r="91" spans="2:22" ht="14.25" hidden="1" customHeight="1">
      <c r="B91" s="3"/>
      <c r="C91" s="1"/>
      <c r="D91" s="1"/>
      <c r="E91" s="1"/>
      <c r="F91" s="1"/>
      <c r="G91" s="1"/>
      <c r="H91" s="1"/>
      <c r="I91" s="1"/>
      <c r="J91" s="1"/>
      <c r="K91" s="1"/>
      <c r="L91" s="1"/>
      <c r="M91" s="1"/>
      <c r="N91" s="1"/>
      <c r="O91" s="1"/>
      <c r="P91" s="1"/>
      <c r="Q91" s="1"/>
      <c r="R91" s="1"/>
      <c r="S91" s="1"/>
      <c r="T91" s="1"/>
      <c r="U91" s="1"/>
      <c r="V91" s="2"/>
    </row>
    <row r="92" spans="2:22" ht="14.25" hidden="1" customHeight="1">
      <c r="B92" s="3"/>
      <c r="C92" s="1"/>
      <c r="D92" s="1"/>
      <c r="E92" s="1"/>
      <c r="F92" s="1"/>
      <c r="G92" s="1"/>
      <c r="H92" s="1"/>
      <c r="I92" s="1"/>
      <c r="J92" s="1"/>
      <c r="K92" s="1"/>
      <c r="L92" s="1"/>
      <c r="M92" s="1"/>
      <c r="N92" s="1"/>
      <c r="O92" s="1"/>
      <c r="P92" s="1"/>
      <c r="Q92" s="1"/>
      <c r="R92" s="1"/>
      <c r="S92" s="1"/>
      <c r="T92" s="1"/>
      <c r="U92" s="1"/>
      <c r="V92" s="2"/>
    </row>
    <row r="93" spans="2:22" ht="14.25" hidden="1" customHeight="1">
      <c r="B93" s="3"/>
      <c r="C93" s="1"/>
      <c r="D93" s="1"/>
      <c r="E93" s="1"/>
      <c r="F93" s="1"/>
      <c r="G93" s="1"/>
      <c r="H93" s="1"/>
      <c r="I93" s="1"/>
      <c r="J93" s="1"/>
      <c r="K93" s="1"/>
      <c r="L93" s="1"/>
      <c r="M93" s="1"/>
      <c r="N93" s="1"/>
      <c r="O93" s="1"/>
      <c r="P93" s="1"/>
      <c r="Q93" s="1"/>
      <c r="R93" s="1"/>
      <c r="S93" s="1"/>
      <c r="T93" s="1"/>
      <c r="U93" s="1"/>
      <c r="V93" s="2"/>
    </row>
    <row r="94" spans="2:22" ht="14.25" hidden="1" customHeight="1">
      <c r="B94" s="3"/>
      <c r="C94" s="1"/>
      <c r="D94" s="1"/>
      <c r="E94" s="1"/>
      <c r="F94" s="1"/>
      <c r="G94" s="1"/>
      <c r="H94" s="1"/>
      <c r="I94" s="1"/>
      <c r="J94" s="1"/>
      <c r="K94" s="1"/>
      <c r="L94" s="1"/>
      <c r="M94" s="1"/>
      <c r="N94" s="1"/>
      <c r="O94" s="1"/>
      <c r="P94" s="1"/>
      <c r="Q94" s="1"/>
      <c r="R94" s="1"/>
      <c r="S94" s="1"/>
      <c r="T94" s="1"/>
      <c r="U94" s="1"/>
      <c r="V94" s="2"/>
    </row>
    <row r="95" spans="2:22" ht="14.25" hidden="1" customHeight="1">
      <c r="B95" s="3"/>
      <c r="C95" s="1"/>
      <c r="D95" s="1"/>
      <c r="E95" s="1"/>
      <c r="F95" s="1"/>
      <c r="G95" s="1"/>
      <c r="H95" s="1"/>
      <c r="I95" s="1"/>
      <c r="J95" s="1"/>
      <c r="K95" s="1"/>
      <c r="L95" s="1"/>
      <c r="M95" s="1"/>
      <c r="N95" s="1"/>
      <c r="O95" s="1"/>
      <c r="P95" s="1"/>
      <c r="Q95" s="1"/>
      <c r="R95" s="1"/>
      <c r="S95" s="1"/>
      <c r="T95" s="1"/>
      <c r="U95" s="1"/>
      <c r="V95" s="2"/>
    </row>
    <row r="96" spans="2:22" ht="14.25" hidden="1" customHeight="1">
      <c r="B96" s="3"/>
      <c r="C96" s="1"/>
      <c r="D96" s="1"/>
      <c r="E96" s="1"/>
      <c r="F96" s="1"/>
      <c r="G96" s="1"/>
      <c r="H96" s="1"/>
      <c r="I96" s="1"/>
      <c r="J96" s="1"/>
      <c r="K96" s="1"/>
      <c r="L96" s="1"/>
      <c r="M96" s="1"/>
      <c r="N96" s="1"/>
      <c r="O96" s="1"/>
      <c r="P96" s="1"/>
      <c r="Q96" s="1"/>
      <c r="R96" s="1"/>
      <c r="S96" s="1"/>
      <c r="T96" s="1"/>
      <c r="U96" s="1"/>
      <c r="V96" s="2"/>
    </row>
    <row r="97" spans="2:22" ht="14.25" hidden="1" customHeight="1">
      <c r="B97" s="3"/>
      <c r="C97" s="1"/>
      <c r="D97" s="1"/>
      <c r="E97" s="1"/>
      <c r="F97" s="1"/>
      <c r="G97" s="1"/>
      <c r="H97" s="1"/>
      <c r="I97" s="1"/>
      <c r="J97" s="1"/>
      <c r="K97" s="1"/>
      <c r="L97" s="1"/>
      <c r="M97" s="1"/>
      <c r="N97" s="1"/>
      <c r="O97" s="1"/>
      <c r="P97" s="1"/>
      <c r="Q97" s="1"/>
      <c r="R97" s="1"/>
      <c r="S97" s="1"/>
      <c r="T97" s="1"/>
      <c r="U97" s="1"/>
      <c r="V97" s="2"/>
    </row>
    <row r="98" spans="2:22" ht="14.25" hidden="1" customHeight="1">
      <c r="B98" s="3"/>
      <c r="C98" s="1"/>
      <c r="D98" s="1"/>
      <c r="E98" s="1"/>
      <c r="F98" s="1"/>
      <c r="G98" s="1"/>
      <c r="H98" s="1"/>
      <c r="I98" s="1"/>
      <c r="J98" s="1"/>
      <c r="K98" s="1"/>
      <c r="L98" s="1"/>
      <c r="M98" s="1"/>
      <c r="N98" s="1"/>
      <c r="O98" s="1"/>
      <c r="P98" s="1"/>
      <c r="Q98" s="1"/>
      <c r="R98" s="1"/>
      <c r="S98" s="1"/>
      <c r="T98" s="1"/>
      <c r="U98" s="1"/>
      <c r="V98" s="2"/>
    </row>
    <row r="99" spans="2:22" ht="14.25" hidden="1" customHeight="1">
      <c r="B99" s="3"/>
      <c r="C99" s="1"/>
      <c r="D99" s="1"/>
      <c r="E99" s="1"/>
      <c r="F99" s="1"/>
      <c r="G99" s="1"/>
      <c r="H99" s="1"/>
      <c r="I99" s="1"/>
      <c r="J99" s="1"/>
      <c r="K99" s="1"/>
      <c r="L99" s="1"/>
      <c r="M99" s="1"/>
      <c r="N99" s="1"/>
      <c r="O99" s="1"/>
      <c r="P99" s="1"/>
      <c r="Q99" s="1"/>
      <c r="R99" s="1"/>
      <c r="S99" s="1"/>
      <c r="T99" s="1"/>
      <c r="U99" s="1"/>
      <c r="V99" s="2"/>
    </row>
    <row r="100" spans="2:22" ht="14.25" hidden="1" customHeight="1">
      <c r="B100" s="3"/>
      <c r="C100" s="1"/>
      <c r="D100" s="1"/>
      <c r="E100" s="1"/>
      <c r="F100" s="1"/>
      <c r="G100" s="1"/>
      <c r="H100" s="1"/>
      <c r="I100" s="1"/>
      <c r="J100" s="1"/>
      <c r="K100" s="1"/>
      <c r="L100" s="1"/>
      <c r="M100" s="1"/>
      <c r="N100" s="1"/>
      <c r="O100" s="1"/>
      <c r="P100" s="1"/>
      <c r="Q100" s="1"/>
      <c r="R100" s="1"/>
      <c r="S100" s="1"/>
      <c r="T100" s="1"/>
      <c r="U100" s="1"/>
      <c r="V100" s="2"/>
    </row>
    <row r="101" spans="2:22" ht="14.25" hidden="1" customHeight="1">
      <c r="B101" s="3"/>
      <c r="C101" s="1"/>
      <c r="D101" s="1"/>
      <c r="E101" s="1"/>
      <c r="F101" s="1"/>
      <c r="G101" s="1"/>
      <c r="H101" s="1"/>
      <c r="I101" s="1"/>
      <c r="J101" s="1"/>
      <c r="K101" s="1"/>
      <c r="L101" s="1"/>
      <c r="M101" s="1"/>
      <c r="N101" s="1"/>
      <c r="O101" s="1"/>
      <c r="P101" s="1"/>
      <c r="Q101" s="1"/>
      <c r="R101" s="1"/>
      <c r="S101" s="1"/>
      <c r="T101" s="1"/>
      <c r="U101" s="1"/>
      <c r="V101" s="2"/>
    </row>
    <row r="102" spans="2:22" ht="14.25" hidden="1" customHeight="1">
      <c r="B102" s="3"/>
      <c r="C102" s="1"/>
      <c r="D102" s="1"/>
      <c r="E102" s="1"/>
      <c r="F102" s="1"/>
      <c r="G102" s="1"/>
      <c r="H102" s="1"/>
      <c r="I102" s="1"/>
      <c r="J102" s="1"/>
      <c r="K102" s="1"/>
      <c r="L102" s="1"/>
      <c r="M102" s="1"/>
      <c r="N102" s="1"/>
      <c r="O102" s="1"/>
      <c r="P102" s="1"/>
      <c r="Q102" s="1"/>
      <c r="R102" s="1"/>
      <c r="S102" s="1"/>
      <c r="T102" s="1"/>
      <c r="U102" s="1"/>
      <c r="V102" s="2"/>
    </row>
    <row r="103" spans="2:22" ht="14.25" hidden="1" customHeight="1">
      <c r="B103" s="3"/>
      <c r="C103" s="1"/>
      <c r="D103" s="1"/>
      <c r="E103" s="1"/>
      <c r="F103" s="1"/>
      <c r="G103" s="1"/>
      <c r="H103" s="1"/>
      <c r="I103" s="1"/>
      <c r="J103" s="1"/>
      <c r="K103" s="1"/>
      <c r="L103" s="1"/>
      <c r="M103" s="1"/>
      <c r="N103" s="1"/>
      <c r="O103" s="1"/>
      <c r="P103" s="1"/>
      <c r="Q103" s="1"/>
      <c r="R103" s="1"/>
      <c r="S103" s="1"/>
      <c r="T103" s="1"/>
      <c r="U103" s="1"/>
      <c r="V103" s="2"/>
    </row>
    <row r="104" spans="2:22" ht="14.25" hidden="1" customHeight="1">
      <c r="B104" s="3"/>
      <c r="C104" s="1"/>
      <c r="D104" s="1"/>
      <c r="E104" s="1"/>
      <c r="F104" s="1"/>
      <c r="G104" s="1"/>
      <c r="H104" s="1"/>
      <c r="I104" s="1"/>
      <c r="J104" s="1"/>
      <c r="K104" s="1"/>
      <c r="L104" s="1"/>
      <c r="M104" s="1"/>
      <c r="N104" s="1"/>
      <c r="O104" s="1"/>
      <c r="P104" s="1"/>
      <c r="Q104" s="1"/>
      <c r="R104" s="1"/>
      <c r="S104" s="1"/>
      <c r="T104" s="1"/>
      <c r="U104" s="1"/>
      <c r="V104" s="2"/>
    </row>
    <row r="105" spans="2:22" ht="14.25" hidden="1" customHeight="1">
      <c r="B105" s="3"/>
      <c r="C105" s="1"/>
      <c r="D105" s="1"/>
      <c r="E105" s="1"/>
      <c r="F105" s="1"/>
      <c r="G105" s="1"/>
      <c r="H105" s="1"/>
      <c r="I105" s="1"/>
      <c r="J105" s="1"/>
      <c r="K105" s="1"/>
      <c r="L105" s="1"/>
      <c r="M105" s="1"/>
      <c r="N105" s="1"/>
      <c r="O105" s="1"/>
      <c r="P105" s="1"/>
      <c r="Q105" s="1"/>
      <c r="R105" s="1"/>
      <c r="S105" s="1"/>
      <c r="T105" s="1"/>
      <c r="U105" s="1"/>
      <c r="V105" s="2"/>
    </row>
    <row r="106" spans="2:22" ht="14.25" hidden="1" customHeight="1">
      <c r="B106" s="3"/>
      <c r="C106" s="1"/>
      <c r="D106" s="1"/>
      <c r="E106" s="1"/>
      <c r="F106" s="1"/>
      <c r="G106" s="1"/>
      <c r="H106" s="1"/>
      <c r="I106" s="1"/>
      <c r="J106" s="1"/>
      <c r="K106" s="1"/>
      <c r="L106" s="1"/>
      <c r="M106" s="1"/>
      <c r="N106" s="1"/>
      <c r="O106" s="1"/>
      <c r="P106" s="1"/>
      <c r="Q106" s="1"/>
      <c r="R106" s="1"/>
      <c r="S106" s="1"/>
      <c r="T106" s="1"/>
      <c r="U106" s="1"/>
      <c r="V106" s="2"/>
    </row>
    <row r="107" spans="2:22" ht="14.25" hidden="1" customHeight="1">
      <c r="B107" s="3"/>
      <c r="C107" s="1"/>
      <c r="D107" s="1"/>
      <c r="E107" s="1"/>
      <c r="F107" s="1"/>
      <c r="G107" s="1"/>
      <c r="H107" s="1"/>
      <c r="I107" s="1"/>
      <c r="J107" s="1"/>
      <c r="K107" s="1"/>
      <c r="L107" s="1"/>
      <c r="M107" s="1"/>
      <c r="N107" s="1"/>
      <c r="O107" s="1"/>
      <c r="P107" s="1"/>
      <c r="Q107" s="1"/>
      <c r="R107" s="1"/>
      <c r="S107" s="1"/>
      <c r="T107" s="1"/>
      <c r="U107" s="1"/>
      <c r="V107" s="2"/>
    </row>
    <row r="108" spans="2:22" ht="14.25" hidden="1" customHeight="1">
      <c r="B108" s="3"/>
      <c r="C108" s="1"/>
      <c r="D108" s="1"/>
      <c r="E108" s="1"/>
      <c r="F108" s="1"/>
      <c r="G108" s="1"/>
      <c r="H108" s="1"/>
      <c r="I108" s="1"/>
      <c r="J108" s="1"/>
      <c r="K108" s="1"/>
      <c r="L108" s="1"/>
      <c r="M108" s="1"/>
      <c r="N108" s="1"/>
      <c r="O108" s="1"/>
      <c r="P108" s="1"/>
      <c r="Q108" s="1"/>
      <c r="R108" s="1"/>
      <c r="S108" s="1"/>
      <c r="T108" s="1"/>
      <c r="U108" s="1"/>
      <c r="V108" s="2"/>
    </row>
    <row r="109" spans="2:22" ht="14.25" hidden="1" customHeight="1">
      <c r="B109" s="3"/>
      <c r="C109" s="1"/>
      <c r="D109" s="1"/>
      <c r="E109" s="1"/>
      <c r="F109" s="1"/>
      <c r="G109" s="1"/>
      <c r="H109" s="1"/>
      <c r="I109" s="1"/>
      <c r="J109" s="1"/>
      <c r="K109" s="1"/>
      <c r="L109" s="1"/>
      <c r="M109" s="1"/>
      <c r="N109" s="1"/>
      <c r="O109" s="1"/>
      <c r="P109" s="1"/>
      <c r="Q109" s="1"/>
      <c r="R109" s="1"/>
      <c r="S109" s="1"/>
      <c r="T109" s="1"/>
      <c r="U109" s="1"/>
    </row>
    <row r="110" spans="2:22" ht="14.25" hidden="1" customHeight="1">
      <c r="B110" s="3"/>
      <c r="C110" s="1"/>
      <c r="D110" s="1"/>
      <c r="E110" s="1"/>
      <c r="F110" s="1"/>
      <c r="G110" s="1"/>
      <c r="H110" s="1"/>
      <c r="I110" s="1"/>
      <c r="J110" s="1"/>
      <c r="K110" s="1"/>
      <c r="L110" s="1"/>
      <c r="M110" s="1"/>
      <c r="N110" s="1"/>
      <c r="O110" s="1"/>
      <c r="P110" s="1"/>
      <c r="Q110" s="1"/>
      <c r="R110" s="1"/>
      <c r="S110" s="1"/>
      <c r="T110" s="1"/>
      <c r="U110" s="1"/>
    </row>
    <row r="111" spans="2:22" ht="14.25" hidden="1" customHeight="1">
      <c r="B111" s="3"/>
      <c r="C111" s="1"/>
      <c r="D111" s="1"/>
      <c r="E111" s="1"/>
      <c r="F111" s="1"/>
      <c r="G111" s="1"/>
      <c r="H111" s="1"/>
      <c r="I111" s="1"/>
      <c r="J111" s="1"/>
      <c r="K111" s="1"/>
      <c r="L111" s="1"/>
      <c r="M111" s="1"/>
      <c r="N111" s="1"/>
      <c r="O111" s="1"/>
      <c r="P111" s="1"/>
      <c r="Q111" s="1"/>
      <c r="R111" s="1"/>
      <c r="S111" s="1"/>
      <c r="T111" s="1"/>
      <c r="U111" s="1"/>
    </row>
    <row r="112" spans="2:22" ht="14.25" hidden="1" customHeight="1">
      <c r="B112" s="3"/>
      <c r="C112" s="1"/>
      <c r="D112" s="1"/>
      <c r="E112" s="1"/>
      <c r="F112" s="1"/>
      <c r="G112" s="1"/>
      <c r="H112" s="1"/>
      <c r="I112" s="1"/>
      <c r="J112" s="1"/>
      <c r="K112" s="1"/>
      <c r="L112" s="1"/>
      <c r="M112" s="1"/>
      <c r="N112" s="1"/>
      <c r="O112" s="1"/>
      <c r="P112" s="1"/>
      <c r="Q112" s="1"/>
      <c r="R112" s="1"/>
      <c r="S112" s="1"/>
      <c r="T112" s="1"/>
      <c r="U112" s="1"/>
    </row>
    <row r="113" spans="2:21" ht="14.25" hidden="1" customHeight="1">
      <c r="B113" s="3"/>
      <c r="C113" s="1"/>
      <c r="D113" s="1"/>
      <c r="E113" s="1"/>
      <c r="F113" s="1"/>
      <c r="G113" s="1"/>
      <c r="H113" s="1"/>
      <c r="I113" s="1"/>
      <c r="J113" s="1"/>
      <c r="K113" s="1"/>
      <c r="L113" s="1"/>
      <c r="M113" s="1"/>
      <c r="N113" s="1"/>
      <c r="O113" s="1"/>
      <c r="P113" s="1"/>
      <c r="Q113" s="1"/>
      <c r="R113" s="1"/>
      <c r="S113" s="1"/>
      <c r="T113" s="1"/>
      <c r="U113" s="1"/>
    </row>
    <row r="114" spans="2:21" ht="14.25" hidden="1" customHeight="1">
      <c r="B114" s="3"/>
      <c r="C114" s="1"/>
      <c r="D114" s="1"/>
      <c r="E114" s="1"/>
      <c r="F114" s="1"/>
      <c r="G114" s="1"/>
      <c r="H114" s="1"/>
      <c r="I114" s="1"/>
      <c r="J114" s="1"/>
      <c r="K114" s="1"/>
      <c r="L114" s="1"/>
      <c r="M114" s="1"/>
      <c r="N114" s="1"/>
      <c r="O114" s="1"/>
      <c r="P114" s="1"/>
      <c r="Q114" s="1"/>
      <c r="R114" s="1"/>
      <c r="S114" s="1"/>
      <c r="T114" s="1"/>
      <c r="U114" s="1"/>
    </row>
    <row r="115" spans="2:21" ht="14.25" hidden="1" customHeight="1">
      <c r="B115" s="3"/>
      <c r="C115" s="1"/>
      <c r="D115" s="1"/>
      <c r="E115" s="1"/>
      <c r="F115" s="1"/>
      <c r="G115" s="1"/>
      <c r="H115" s="1"/>
      <c r="I115" s="1"/>
      <c r="J115" s="1"/>
      <c r="K115" s="1"/>
      <c r="L115" s="1"/>
      <c r="M115" s="1"/>
      <c r="N115" s="1"/>
      <c r="O115" s="1"/>
      <c r="P115" s="1"/>
      <c r="Q115" s="1"/>
      <c r="R115" s="1"/>
      <c r="S115" s="1"/>
      <c r="T115" s="1"/>
      <c r="U115" s="1"/>
    </row>
    <row r="116" spans="2:21" ht="14.25" hidden="1" customHeight="1">
      <c r="B116" s="3"/>
      <c r="C116" s="1"/>
      <c r="D116" s="1"/>
      <c r="E116" s="1"/>
      <c r="F116" s="1"/>
      <c r="G116" s="1"/>
      <c r="H116" s="1"/>
      <c r="I116" s="1"/>
      <c r="J116" s="1"/>
      <c r="K116" s="1"/>
      <c r="L116" s="1"/>
      <c r="M116" s="1"/>
      <c r="N116" s="1"/>
      <c r="O116" s="1"/>
      <c r="P116" s="1"/>
      <c r="Q116" s="1"/>
      <c r="R116" s="1"/>
      <c r="S116" s="1"/>
      <c r="T116" s="1"/>
      <c r="U116" s="1"/>
    </row>
    <row r="117" spans="2:21" ht="14.25" hidden="1" customHeight="1">
      <c r="B117" s="3"/>
      <c r="C117" s="1"/>
      <c r="D117" s="1"/>
      <c r="E117" s="1"/>
      <c r="F117" s="1"/>
      <c r="G117" s="1"/>
      <c r="H117" s="1"/>
      <c r="I117" s="1"/>
      <c r="J117" s="1"/>
      <c r="K117" s="1"/>
      <c r="L117" s="1"/>
      <c r="M117" s="1"/>
      <c r="N117" s="1"/>
      <c r="O117" s="1"/>
      <c r="P117" s="1"/>
      <c r="Q117" s="1"/>
      <c r="R117" s="1"/>
      <c r="S117" s="1"/>
      <c r="T117" s="1"/>
      <c r="U117" s="1"/>
    </row>
    <row r="118" spans="2:21" ht="14.25" hidden="1" customHeight="1">
      <c r="B118" s="3"/>
      <c r="C118" s="1"/>
      <c r="D118" s="1"/>
      <c r="E118" s="1"/>
      <c r="F118" s="1"/>
      <c r="G118" s="1"/>
      <c r="H118" s="1"/>
      <c r="I118" s="1"/>
      <c r="J118" s="1"/>
      <c r="K118" s="1"/>
      <c r="L118" s="1"/>
      <c r="M118" s="1"/>
      <c r="N118" s="1"/>
      <c r="O118" s="1"/>
      <c r="P118" s="1"/>
      <c r="Q118" s="1"/>
      <c r="R118" s="1"/>
      <c r="S118" s="1"/>
      <c r="T118" s="1"/>
      <c r="U118" s="1"/>
    </row>
    <row r="119" spans="2:21" ht="14.25" hidden="1" customHeight="1">
      <c r="B119" s="3"/>
      <c r="C119" s="1"/>
      <c r="D119" s="1"/>
      <c r="E119" s="1"/>
      <c r="F119" s="1"/>
      <c r="G119" s="1"/>
      <c r="H119" s="1"/>
      <c r="I119" s="1"/>
      <c r="J119" s="1"/>
      <c r="K119" s="1"/>
      <c r="L119" s="1"/>
      <c r="M119" s="1"/>
      <c r="N119" s="1"/>
      <c r="O119" s="1"/>
      <c r="P119" s="1"/>
      <c r="Q119" s="1"/>
      <c r="R119" s="1"/>
      <c r="S119" s="1"/>
      <c r="T119" s="1"/>
      <c r="U119" s="1"/>
    </row>
    <row r="120" spans="2:21" ht="14.25" hidden="1" customHeight="1">
      <c r="B120" s="3"/>
      <c r="C120" s="1"/>
      <c r="D120" s="1"/>
      <c r="E120" s="1"/>
      <c r="F120" s="1"/>
      <c r="G120" s="1"/>
      <c r="H120" s="1"/>
      <c r="I120" s="1"/>
      <c r="J120" s="1"/>
      <c r="K120" s="1"/>
      <c r="L120" s="1"/>
      <c r="M120" s="1"/>
      <c r="N120" s="1"/>
      <c r="O120" s="1"/>
      <c r="P120" s="1"/>
      <c r="Q120" s="1"/>
      <c r="R120" s="1"/>
      <c r="S120" s="1"/>
      <c r="T120" s="1"/>
      <c r="U120" s="1"/>
    </row>
    <row r="121" spans="2:21" ht="14.25" hidden="1" customHeight="1">
      <c r="B121" s="3"/>
      <c r="C121" s="1"/>
      <c r="D121" s="1"/>
      <c r="E121" s="1"/>
      <c r="F121" s="1"/>
      <c r="G121" s="1"/>
      <c r="H121" s="1"/>
      <c r="I121" s="1"/>
      <c r="J121" s="1"/>
      <c r="K121" s="1"/>
      <c r="L121" s="1"/>
      <c r="M121" s="1"/>
      <c r="N121" s="1"/>
      <c r="O121" s="1"/>
      <c r="P121" s="1"/>
      <c r="Q121" s="1"/>
      <c r="R121" s="1"/>
      <c r="S121" s="1"/>
      <c r="T121" s="1"/>
      <c r="U121" s="1"/>
    </row>
    <row r="122" spans="2:21" ht="14.25" hidden="1" customHeight="1">
      <c r="B122" s="3"/>
      <c r="C122" s="1"/>
      <c r="D122" s="1"/>
      <c r="E122" s="1"/>
      <c r="F122" s="1"/>
      <c r="G122" s="1"/>
      <c r="H122" s="1"/>
      <c r="I122" s="1"/>
      <c r="J122" s="1"/>
      <c r="K122" s="1"/>
      <c r="L122" s="1"/>
      <c r="M122" s="1"/>
      <c r="N122" s="1"/>
      <c r="O122" s="1"/>
      <c r="P122" s="1"/>
      <c r="Q122" s="1"/>
      <c r="R122" s="1"/>
      <c r="S122" s="1"/>
      <c r="T122" s="1"/>
      <c r="U122" s="1"/>
    </row>
    <row r="123" spans="2:21" ht="14.25" hidden="1" customHeight="1">
      <c r="B123" s="3"/>
      <c r="C123" s="1"/>
      <c r="D123" s="1"/>
      <c r="E123" s="1"/>
      <c r="F123" s="1"/>
      <c r="G123" s="1"/>
      <c r="H123" s="1"/>
      <c r="I123" s="1"/>
      <c r="J123" s="1"/>
      <c r="K123" s="1"/>
      <c r="L123" s="1"/>
      <c r="M123" s="1"/>
      <c r="N123" s="1"/>
      <c r="O123" s="1"/>
      <c r="P123" s="1"/>
      <c r="Q123" s="1"/>
      <c r="R123" s="1"/>
      <c r="S123" s="1"/>
      <c r="T123" s="1"/>
      <c r="U123" s="1"/>
    </row>
    <row r="124" spans="2:21" ht="14.25" hidden="1" customHeight="1">
      <c r="B124" s="3"/>
      <c r="C124" s="1"/>
      <c r="D124" s="1"/>
      <c r="E124" s="1"/>
      <c r="F124" s="1"/>
      <c r="G124" s="1"/>
      <c r="H124" s="1"/>
      <c r="I124" s="1"/>
      <c r="J124" s="1"/>
      <c r="K124" s="1"/>
      <c r="L124" s="1"/>
      <c r="M124" s="1"/>
      <c r="N124" s="1"/>
      <c r="O124" s="1"/>
      <c r="P124" s="1"/>
      <c r="Q124" s="1"/>
      <c r="R124" s="1"/>
      <c r="S124" s="1"/>
      <c r="T124" s="1"/>
      <c r="U124" s="1"/>
    </row>
    <row r="125" spans="2:21" ht="14.25" hidden="1" customHeight="1">
      <c r="B125" s="3"/>
      <c r="C125" s="1"/>
      <c r="D125" s="1"/>
      <c r="E125" s="1"/>
      <c r="F125" s="1"/>
      <c r="G125" s="1"/>
      <c r="H125" s="1"/>
      <c r="I125" s="1"/>
      <c r="J125" s="1"/>
      <c r="K125" s="1"/>
      <c r="L125" s="1"/>
      <c r="M125" s="1"/>
      <c r="N125" s="1"/>
      <c r="O125" s="1"/>
      <c r="P125" s="1"/>
      <c r="Q125" s="1"/>
      <c r="R125" s="1"/>
      <c r="S125" s="1"/>
      <c r="T125" s="1"/>
      <c r="U125" s="1"/>
    </row>
    <row r="126" spans="2:21" ht="14.25" hidden="1" customHeight="1">
      <c r="B126" s="3"/>
      <c r="C126" s="1"/>
      <c r="D126" s="1"/>
      <c r="E126" s="1"/>
      <c r="F126" s="1"/>
      <c r="G126" s="1"/>
      <c r="H126" s="1"/>
      <c r="I126" s="1"/>
      <c r="J126" s="1"/>
      <c r="K126" s="1"/>
      <c r="L126" s="1"/>
      <c r="M126" s="1"/>
      <c r="N126" s="1"/>
      <c r="O126" s="1"/>
      <c r="P126" s="1"/>
      <c r="Q126" s="1"/>
      <c r="R126" s="1"/>
      <c r="S126" s="1"/>
      <c r="T126" s="1"/>
      <c r="U126" s="1"/>
    </row>
    <row r="127" spans="2:21" ht="14.25" hidden="1" customHeight="1">
      <c r="B127" s="3"/>
      <c r="C127" s="1"/>
      <c r="D127" s="1"/>
      <c r="E127" s="1"/>
      <c r="F127" s="1"/>
      <c r="G127" s="1"/>
      <c r="H127" s="1"/>
      <c r="I127" s="1"/>
      <c r="J127" s="1"/>
      <c r="K127" s="1"/>
      <c r="L127" s="1"/>
      <c r="M127" s="1"/>
      <c r="N127" s="1"/>
      <c r="O127" s="1"/>
      <c r="P127" s="1"/>
      <c r="Q127" s="1"/>
      <c r="R127" s="1"/>
      <c r="S127" s="1"/>
      <c r="T127" s="1"/>
      <c r="U127" s="1"/>
    </row>
    <row r="128" spans="2:21" ht="14.25" hidden="1" customHeight="1">
      <c r="B128" s="3"/>
      <c r="C128" s="1"/>
      <c r="D128" s="1"/>
      <c r="E128" s="1"/>
      <c r="F128" s="1"/>
      <c r="G128" s="1"/>
      <c r="H128" s="1"/>
      <c r="I128" s="1"/>
      <c r="J128" s="1"/>
      <c r="K128" s="1"/>
      <c r="L128" s="1"/>
      <c r="M128" s="1"/>
      <c r="N128" s="1"/>
      <c r="O128" s="1"/>
      <c r="P128" s="1"/>
      <c r="Q128" s="1"/>
      <c r="R128" s="1"/>
      <c r="S128" s="1"/>
      <c r="T128" s="1"/>
      <c r="U128" s="1"/>
    </row>
    <row r="129" spans="2:21" ht="14.25" hidden="1" customHeight="1">
      <c r="B129" s="3"/>
      <c r="C129" s="1"/>
      <c r="D129" s="1"/>
      <c r="E129" s="1"/>
      <c r="F129" s="1"/>
      <c r="G129" s="1"/>
      <c r="H129" s="1"/>
      <c r="I129" s="1"/>
      <c r="J129" s="1"/>
      <c r="K129" s="1"/>
      <c r="L129" s="1"/>
      <c r="M129" s="1"/>
      <c r="N129" s="1"/>
      <c r="O129" s="1"/>
      <c r="P129" s="1"/>
      <c r="Q129" s="1"/>
      <c r="R129" s="1"/>
      <c r="S129" s="1"/>
      <c r="T129" s="1"/>
      <c r="U129" s="1"/>
    </row>
    <row r="130" spans="2:21" ht="14.25" hidden="1" customHeight="1">
      <c r="B130" s="3"/>
      <c r="C130" s="1"/>
      <c r="D130" s="1"/>
      <c r="E130" s="1"/>
      <c r="F130" s="1"/>
      <c r="G130" s="1"/>
      <c r="H130" s="1"/>
      <c r="I130" s="1"/>
      <c r="J130" s="1"/>
      <c r="K130" s="1"/>
      <c r="L130" s="1"/>
      <c r="M130" s="1"/>
      <c r="N130" s="1"/>
      <c r="O130" s="1"/>
      <c r="P130" s="1"/>
      <c r="Q130" s="1"/>
      <c r="R130" s="1"/>
      <c r="S130" s="1"/>
      <c r="T130" s="1"/>
      <c r="U130" s="1"/>
    </row>
    <row r="131" spans="2:21" ht="14.25" hidden="1" customHeight="1">
      <c r="B131" s="3"/>
      <c r="C131" s="1"/>
      <c r="D131" s="1"/>
      <c r="E131" s="1"/>
      <c r="F131" s="1"/>
      <c r="G131" s="1"/>
      <c r="H131" s="1"/>
      <c r="I131" s="1"/>
      <c r="J131" s="1"/>
      <c r="K131" s="1"/>
      <c r="L131" s="1"/>
      <c r="M131" s="1"/>
      <c r="N131" s="1"/>
      <c r="O131" s="1"/>
      <c r="P131" s="1"/>
      <c r="Q131" s="1"/>
      <c r="R131" s="1"/>
      <c r="S131" s="1"/>
      <c r="T131" s="1"/>
      <c r="U131" s="1"/>
    </row>
    <row r="132" spans="2:21" ht="14.25" hidden="1" customHeight="1">
      <c r="B132" s="3"/>
      <c r="C132" s="1"/>
      <c r="D132" s="1"/>
      <c r="E132" s="1"/>
      <c r="F132" s="1"/>
      <c r="G132" s="1"/>
      <c r="H132" s="1"/>
      <c r="I132" s="1"/>
      <c r="J132" s="1"/>
      <c r="K132" s="1"/>
      <c r="L132" s="1"/>
      <c r="M132" s="1"/>
      <c r="N132" s="1"/>
      <c r="O132" s="1"/>
      <c r="P132" s="1"/>
      <c r="Q132" s="1"/>
      <c r="R132" s="1"/>
      <c r="S132" s="1"/>
      <c r="T132" s="1"/>
      <c r="U132" s="1"/>
    </row>
    <row r="133" spans="2:21" ht="14.25" hidden="1" customHeight="1">
      <c r="B133" s="3"/>
      <c r="C133" s="1"/>
      <c r="D133" s="1"/>
      <c r="E133" s="1"/>
      <c r="F133" s="1"/>
      <c r="G133" s="1"/>
      <c r="H133" s="1"/>
      <c r="I133" s="1"/>
      <c r="J133" s="1"/>
      <c r="K133" s="1"/>
      <c r="L133" s="1"/>
      <c r="M133" s="1"/>
      <c r="N133" s="1"/>
      <c r="O133" s="1"/>
      <c r="P133" s="1"/>
      <c r="Q133" s="1"/>
      <c r="R133" s="1"/>
      <c r="S133" s="1"/>
      <c r="T133" s="1"/>
      <c r="U133" s="1"/>
    </row>
    <row r="134" spans="2:21" ht="14.25" hidden="1" customHeight="1">
      <c r="B134" s="3"/>
      <c r="C134" s="1"/>
      <c r="D134" s="1"/>
      <c r="E134" s="1"/>
      <c r="F134" s="1"/>
      <c r="G134" s="1"/>
      <c r="H134" s="1"/>
      <c r="I134" s="1"/>
      <c r="J134" s="1"/>
      <c r="K134" s="1"/>
      <c r="L134" s="1"/>
      <c r="M134" s="1"/>
      <c r="N134" s="1"/>
      <c r="O134" s="1"/>
      <c r="P134" s="1"/>
      <c r="Q134" s="1"/>
      <c r="R134" s="1"/>
      <c r="S134" s="1"/>
      <c r="T134" s="1"/>
      <c r="U134" s="1"/>
    </row>
    <row r="135" spans="2:21" ht="14.25" hidden="1" customHeight="1">
      <c r="B135" s="3"/>
      <c r="C135" s="1"/>
      <c r="D135" s="1"/>
      <c r="E135" s="1"/>
      <c r="F135" s="1"/>
      <c r="G135" s="1"/>
      <c r="H135" s="1"/>
      <c r="I135" s="1"/>
      <c r="J135" s="1"/>
      <c r="K135" s="1"/>
      <c r="L135" s="1"/>
      <c r="M135" s="1"/>
      <c r="N135" s="1"/>
      <c r="O135" s="1"/>
      <c r="P135" s="1"/>
      <c r="Q135" s="1"/>
      <c r="R135" s="1"/>
      <c r="S135" s="1"/>
      <c r="T135" s="1"/>
      <c r="U135" s="1"/>
    </row>
    <row r="136" spans="2:21" ht="14.25" hidden="1" customHeight="1">
      <c r="B136" s="3"/>
      <c r="C136" s="1"/>
      <c r="D136" s="1"/>
      <c r="E136" s="1"/>
      <c r="F136" s="1"/>
      <c r="G136" s="1"/>
      <c r="H136" s="1"/>
      <c r="I136" s="1"/>
      <c r="J136" s="1"/>
      <c r="K136" s="1"/>
      <c r="L136" s="1"/>
      <c r="M136" s="1"/>
      <c r="N136" s="1"/>
      <c r="O136" s="1"/>
      <c r="P136" s="1"/>
      <c r="Q136" s="1"/>
      <c r="R136" s="1"/>
      <c r="S136" s="1"/>
      <c r="T136" s="1"/>
      <c r="U136" s="1"/>
    </row>
    <row r="137" spans="2:21" ht="14.25" hidden="1" customHeight="1">
      <c r="B137" s="3"/>
      <c r="C137" s="1"/>
      <c r="D137" s="1"/>
      <c r="E137" s="1"/>
      <c r="F137" s="1"/>
      <c r="G137" s="1"/>
      <c r="H137" s="1"/>
      <c r="I137" s="1"/>
      <c r="J137" s="1"/>
      <c r="K137" s="1"/>
      <c r="L137" s="1"/>
      <c r="M137" s="1"/>
      <c r="N137" s="1"/>
      <c r="O137" s="1"/>
      <c r="P137" s="1"/>
      <c r="Q137" s="1"/>
      <c r="R137" s="1"/>
      <c r="S137" s="1"/>
      <c r="T137" s="1"/>
      <c r="U137" s="1"/>
    </row>
    <row r="138" spans="2:21" ht="14.25" hidden="1" customHeight="1">
      <c r="B138" s="3"/>
      <c r="C138" s="1"/>
      <c r="D138" s="1"/>
      <c r="E138" s="1"/>
      <c r="F138" s="1"/>
      <c r="G138" s="1"/>
      <c r="H138" s="1"/>
      <c r="I138" s="1"/>
      <c r="J138" s="1"/>
      <c r="K138" s="1"/>
      <c r="L138" s="1"/>
      <c r="M138" s="1"/>
      <c r="N138" s="1"/>
      <c r="O138" s="1"/>
      <c r="P138" s="1"/>
      <c r="Q138" s="1"/>
      <c r="R138" s="1"/>
      <c r="S138" s="1"/>
      <c r="T138" s="1"/>
      <c r="U138" s="1"/>
    </row>
    <row r="139" spans="2:21" ht="14.25" hidden="1" customHeight="1">
      <c r="B139" s="3"/>
      <c r="C139" s="1"/>
      <c r="D139" s="1"/>
      <c r="E139" s="1"/>
      <c r="F139" s="1"/>
      <c r="G139" s="1"/>
      <c r="H139" s="1"/>
      <c r="I139" s="1"/>
      <c r="J139" s="1"/>
      <c r="K139" s="1"/>
      <c r="L139" s="1"/>
      <c r="M139" s="1"/>
      <c r="N139" s="1"/>
      <c r="O139" s="1"/>
      <c r="P139" s="1"/>
      <c r="Q139" s="1"/>
      <c r="R139" s="1"/>
      <c r="S139" s="1"/>
      <c r="T139" s="1"/>
      <c r="U139" s="1"/>
    </row>
    <row r="140" spans="2:21" ht="14.25" hidden="1" customHeight="1">
      <c r="B140" s="3"/>
      <c r="C140" s="1"/>
      <c r="D140" s="1"/>
      <c r="E140" s="1"/>
      <c r="F140" s="1"/>
      <c r="G140" s="1"/>
      <c r="H140" s="1"/>
      <c r="I140" s="1"/>
      <c r="J140" s="1"/>
      <c r="K140" s="1"/>
      <c r="L140" s="1"/>
      <c r="M140" s="1"/>
      <c r="N140" s="1"/>
      <c r="O140" s="1"/>
      <c r="P140" s="1"/>
      <c r="Q140" s="1"/>
      <c r="R140" s="1"/>
      <c r="S140" s="1"/>
      <c r="T140" s="1"/>
      <c r="U140" s="1"/>
    </row>
    <row r="141" spans="2:21" ht="14.25" hidden="1" customHeight="1">
      <c r="B141" s="3"/>
      <c r="C141" s="1"/>
      <c r="D141" s="1"/>
      <c r="E141" s="1"/>
      <c r="F141" s="1"/>
      <c r="G141" s="1"/>
      <c r="H141" s="1"/>
      <c r="I141" s="1"/>
      <c r="J141" s="1"/>
      <c r="K141" s="1"/>
      <c r="L141" s="1"/>
      <c r="M141" s="1"/>
      <c r="N141" s="1"/>
      <c r="O141" s="1"/>
      <c r="P141" s="1"/>
      <c r="Q141" s="1"/>
      <c r="R141" s="1"/>
      <c r="S141" s="1"/>
      <c r="T141" s="1"/>
      <c r="U141" s="1"/>
    </row>
    <row r="142" spans="2:21" ht="14.25" hidden="1" customHeight="1">
      <c r="B142" s="3"/>
      <c r="C142" s="1"/>
      <c r="D142" s="1"/>
      <c r="E142" s="1"/>
      <c r="F142" s="1"/>
      <c r="G142" s="1"/>
      <c r="H142" s="1"/>
      <c r="I142" s="1"/>
      <c r="J142" s="1"/>
      <c r="K142" s="1"/>
      <c r="L142" s="1"/>
      <c r="M142" s="1"/>
      <c r="N142" s="1"/>
      <c r="O142" s="1"/>
      <c r="P142" s="1"/>
      <c r="Q142" s="1"/>
      <c r="R142" s="1"/>
      <c r="S142" s="1"/>
      <c r="T142" s="1"/>
      <c r="U142" s="1"/>
    </row>
    <row r="143" spans="2:21" ht="14.25" hidden="1" customHeight="1">
      <c r="B143" s="3"/>
      <c r="C143" s="1"/>
      <c r="D143" s="1"/>
      <c r="E143" s="1"/>
      <c r="F143" s="1"/>
      <c r="G143" s="1"/>
      <c r="H143" s="1"/>
      <c r="I143" s="1"/>
      <c r="J143" s="1"/>
      <c r="K143" s="1"/>
      <c r="L143" s="1"/>
      <c r="M143" s="1"/>
      <c r="N143" s="1"/>
      <c r="O143" s="1"/>
      <c r="P143" s="1"/>
      <c r="Q143" s="1"/>
      <c r="R143" s="1"/>
      <c r="S143" s="1"/>
      <c r="T143" s="1"/>
      <c r="U143" s="1"/>
    </row>
    <row r="144" spans="2:21" ht="14.25" hidden="1" customHeight="1">
      <c r="B144" s="3"/>
      <c r="C144" s="1"/>
      <c r="D144" s="1"/>
      <c r="E144" s="1"/>
      <c r="F144" s="1"/>
      <c r="G144" s="1"/>
      <c r="H144" s="1"/>
      <c r="I144" s="1"/>
      <c r="J144" s="1"/>
      <c r="K144" s="1"/>
      <c r="L144" s="1"/>
      <c r="M144" s="1"/>
      <c r="N144" s="1"/>
      <c r="O144" s="1"/>
      <c r="P144" s="1"/>
      <c r="Q144" s="1"/>
      <c r="R144" s="1"/>
      <c r="S144" s="1"/>
      <c r="T144" s="1"/>
      <c r="U144" s="1"/>
    </row>
    <row r="145" spans="2:21" ht="14.25" hidden="1" customHeight="1">
      <c r="B145" s="3"/>
      <c r="C145" s="1"/>
      <c r="D145" s="1"/>
      <c r="E145" s="1"/>
      <c r="F145" s="1"/>
      <c r="G145" s="1"/>
      <c r="H145" s="1"/>
      <c r="I145" s="1"/>
      <c r="J145" s="1"/>
      <c r="K145" s="1"/>
      <c r="L145" s="1"/>
      <c r="M145" s="1"/>
      <c r="N145" s="1"/>
      <c r="O145" s="1"/>
      <c r="P145" s="1"/>
      <c r="Q145" s="1"/>
      <c r="R145" s="1"/>
      <c r="S145" s="1"/>
      <c r="T145" s="1"/>
      <c r="U145" s="1"/>
    </row>
    <row r="146" spans="2:21" ht="14.25" hidden="1" customHeight="1">
      <c r="B146" s="3"/>
      <c r="C146" s="1"/>
      <c r="D146" s="1"/>
      <c r="E146" s="1"/>
      <c r="F146" s="1"/>
      <c r="G146" s="1"/>
      <c r="H146" s="1"/>
      <c r="I146" s="1"/>
      <c r="J146" s="1"/>
      <c r="K146" s="1"/>
      <c r="L146" s="1"/>
      <c r="M146" s="1"/>
      <c r="N146" s="1"/>
      <c r="O146" s="1"/>
      <c r="P146" s="1"/>
      <c r="Q146" s="1"/>
      <c r="R146" s="1"/>
      <c r="S146" s="1"/>
      <c r="T146" s="1"/>
      <c r="U146" s="1"/>
    </row>
    <row r="147" spans="2:21" ht="14.25" hidden="1" customHeight="1">
      <c r="B147" s="3"/>
      <c r="C147" s="1"/>
      <c r="D147" s="1"/>
      <c r="E147" s="1"/>
      <c r="F147" s="1"/>
      <c r="G147" s="1"/>
      <c r="H147" s="1"/>
      <c r="I147" s="1"/>
      <c r="J147" s="1"/>
      <c r="K147" s="1"/>
      <c r="L147" s="1"/>
      <c r="M147" s="1"/>
      <c r="N147" s="1"/>
      <c r="O147" s="1"/>
      <c r="P147" s="1"/>
      <c r="Q147" s="1"/>
      <c r="R147" s="1"/>
      <c r="S147" s="1"/>
      <c r="T147" s="1"/>
      <c r="U147" s="1"/>
    </row>
    <row r="148" spans="2:21" ht="14.25" hidden="1" customHeight="1">
      <c r="B148" s="3"/>
      <c r="C148" s="1"/>
      <c r="D148" s="1"/>
      <c r="E148" s="1"/>
      <c r="F148" s="1"/>
      <c r="G148" s="1"/>
      <c r="H148" s="1"/>
      <c r="I148" s="1"/>
      <c r="J148" s="1"/>
      <c r="K148" s="1"/>
      <c r="L148" s="1"/>
      <c r="M148" s="1"/>
      <c r="N148" s="1"/>
      <c r="O148" s="1"/>
      <c r="P148" s="1"/>
      <c r="Q148" s="1"/>
      <c r="R148" s="1"/>
      <c r="S148" s="1"/>
      <c r="T148" s="1"/>
      <c r="U148" s="1"/>
    </row>
    <row r="149" spans="2:21" ht="14.25" hidden="1" customHeight="1">
      <c r="B149" s="3"/>
      <c r="C149" s="1"/>
      <c r="D149" s="1"/>
      <c r="E149" s="1"/>
      <c r="F149" s="1"/>
      <c r="G149" s="1"/>
      <c r="H149" s="1"/>
      <c r="I149" s="1"/>
      <c r="J149" s="1"/>
      <c r="K149" s="1"/>
      <c r="L149" s="1"/>
      <c r="M149" s="1"/>
      <c r="N149" s="1"/>
      <c r="O149" s="1"/>
      <c r="P149" s="1"/>
      <c r="Q149" s="1"/>
      <c r="R149" s="1"/>
      <c r="S149" s="1"/>
      <c r="T149" s="1"/>
      <c r="U149" s="1"/>
    </row>
    <row r="150" spans="2:21" ht="14.25" hidden="1" customHeight="1">
      <c r="B150" s="3"/>
      <c r="C150" s="1"/>
      <c r="D150" s="1"/>
      <c r="E150" s="1"/>
      <c r="F150" s="1"/>
      <c r="G150" s="1"/>
      <c r="H150" s="1"/>
      <c r="I150" s="1"/>
      <c r="J150" s="1"/>
      <c r="K150" s="1"/>
      <c r="L150" s="1"/>
      <c r="M150" s="1"/>
      <c r="N150" s="1"/>
      <c r="O150" s="1"/>
      <c r="P150" s="1"/>
      <c r="Q150" s="1"/>
      <c r="R150" s="1"/>
      <c r="S150" s="1"/>
      <c r="T150" s="1"/>
      <c r="U150" s="1"/>
    </row>
    <row r="151" spans="2:21" ht="14.25" hidden="1" customHeight="1">
      <c r="B151" s="3"/>
      <c r="C151" s="1"/>
      <c r="D151" s="1"/>
      <c r="E151" s="1"/>
      <c r="F151" s="1"/>
      <c r="G151" s="1"/>
      <c r="H151" s="1"/>
      <c r="I151" s="1"/>
      <c r="J151" s="1"/>
      <c r="K151" s="1"/>
      <c r="L151" s="1"/>
      <c r="M151" s="1"/>
      <c r="N151" s="1"/>
      <c r="O151" s="1"/>
      <c r="P151" s="1"/>
      <c r="Q151" s="1"/>
      <c r="R151" s="1"/>
      <c r="S151" s="1"/>
      <c r="T151" s="1"/>
      <c r="U151" s="1"/>
    </row>
    <row r="152" spans="2:21" ht="14.25" hidden="1" customHeight="1">
      <c r="B152" s="3"/>
      <c r="C152" s="1"/>
      <c r="D152" s="1"/>
      <c r="E152" s="1"/>
      <c r="F152" s="1"/>
      <c r="G152" s="1"/>
      <c r="H152" s="1"/>
      <c r="I152" s="1"/>
      <c r="J152" s="1"/>
      <c r="K152" s="1"/>
      <c r="L152" s="1"/>
      <c r="M152" s="1"/>
      <c r="N152" s="1"/>
      <c r="O152" s="1"/>
      <c r="P152" s="1"/>
      <c r="Q152" s="1"/>
      <c r="R152" s="1"/>
      <c r="S152" s="1"/>
      <c r="T152" s="1"/>
      <c r="U152" s="1"/>
    </row>
    <row r="153" spans="2:21" ht="14.25" hidden="1" customHeight="1">
      <c r="B153" s="3"/>
      <c r="C153" s="1"/>
      <c r="D153" s="1"/>
      <c r="E153" s="1"/>
      <c r="F153" s="1"/>
      <c r="G153" s="1"/>
      <c r="H153" s="1"/>
      <c r="I153" s="1"/>
      <c r="J153" s="1"/>
      <c r="K153" s="1"/>
      <c r="L153" s="1"/>
      <c r="M153" s="1"/>
      <c r="N153" s="1"/>
      <c r="O153" s="1"/>
      <c r="P153" s="1"/>
      <c r="Q153" s="1"/>
      <c r="R153" s="1"/>
      <c r="S153" s="1"/>
      <c r="T153" s="1"/>
      <c r="U153" s="1"/>
    </row>
    <row r="154" spans="2:21" ht="14.25" hidden="1" customHeight="1">
      <c r="B154" s="3"/>
      <c r="C154" s="1"/>
      <c r="D154" s="1"/>
      <c r="E154" s="1"/>
      <c r="F154" s="1"/>
      <c r="G154" s="1"/>
      <c r="H154" s="1"/>
      <c r="I154" s="1"/>
      <c r="J154" s="1"/>
      <c r="K154" s="1"/>
      <c r="L154" s="1"/>
      <c r="M154" s="1"/>
      <c r="N154" s="1"/>
      <c r="O154" s="1"/>
      <c r="P154" s="1"/>
      <c r="Q154" s="1"/>
      <c r="R154" s="1"/>
      <c r="S154" s="1"/>
      <c r="T154" s="1"/>
      <c r="U154" s="1"/>
    </row>
    <row r="155" spans="2:21" ht="14.25" hidden="1" customHeight="1">
      <c r="B155" s="3"/>
      <c r="C155" s="1"/>
      <c r="D155" s="1"/>
      <c r="E155" s="1"/>
      <c r="F155" s="1"/>
      <c r="G155" s="1"/>
      <c r="H155" s="1"/>
      <c r="I155" s="1"/>
      <c r="J155" s="1"/>
      <c r="K155" s="1"/>
      <c r="L155" s="1"/>
      <c r="M155" s="1"/>
      <c r="N155" s="1"/>
      <c r="O155" s="1"/>
      <c r="P155" s="1"/>
      <c r="Q155" s="1"/>
      <c r="R155" s="1"/>
      <c r="S155" s="1"/>
      <c r="T155" s="1"/>
      <c r="U155" s="1"/>
    </row>
    <row r="156" spans="2:21" ht="14.25" hidden="1" customHeight="1">
      <c r="B156" s="3"/>
      <c r="C156" s="1"/>
      <c r="D156" s="1"/>
      <c r="E156" s="1"/>
      <c r="F156" s="1"/>
      <c r="G156" s="1"/>
      <c r="H156" s="1"/>
      <c r="I156" s="1"/>
      <c r="J156" s="1"/>
      <c r="K156" s="1"/>
      <c r="L156" s="1"/>
      <c r="M156" s="1"/>
      <c r="N156" s="1"/>
      <c r="O156" s="1"/>
      <c r="P156" s="1"/>
      <c r="Q156" s="1"/>
      <c r="R156" s="1"/>
      <c r="S156" s="1"/>
      <c r="T156" s="1"/>
      <c r="U156" s="1"/>
    </row>
    <row r="157" spans="2:21" ht="14.25" hidden="1" customHeight="1">
      <c r="B157" s="3"/>
      <c r="C157" s="1"/>
      <c r="D157" s="1"/>
      <c r="E157" s="1"/>
      <c r="F157" s="1"/>
      <c r="G157" s="1"/>
      <c r="H157" s="1"/>
      <c r="I157" s="1"/>
      <c r="J157" s="1"/>
      <c r="K157" s="1"/>
      <c r="L157" s="1"/>
      <c r="M157" s="1"/>
      <c r="N157" s="1"/>
      <c r="O157" s="1"/>
      <c r="P157" s="1"/>
      <c r="Q157" s="1"/>
      <c r="R157" s="1"/>
      <c r="S157" s="1"/>
      <c r="T157" s="1"/>
      <c r="U157" s="1"/>
    </row>
    <row r="158" spans="2:21" ht="14.25" hidden="1" customHeight="1">
      <c r="B158" s="3"/>
      <c r="C158" s="1"/>
      <c r="D158" s="1"/>
      <c r="E158" s="1"/>
      <c r="F158" s="1"/>
      <c r="G158" s="1"/>
      <c r="H158" s="1"/>
      <c r="I158" s="1"/>
      <c r="J158" s="1"/>
      <c r="K158" s="1"/>
      <c r="L158" s="1"/>
      <c r="M158" s="1"/>
      <c r="N158" s="1"/>
      <c r="O158" s="1"/>
      <c r="P158" s="1"/>
      <c r="Q158" s="1"/>
      <c r="R158" s="1"/>
      <c r="S158" s="1"/>
      <c r="T158" s="1"/>
      <c r="U158" s="1"/>
    </row>
    <row r="159" spans="2:21" ht="14.25" hidden="1" customHeight="1">
      <c r="B159" s="3"/>
      <c r="C159" s="1"/>
      <c r="D159" s="1"/>
      <c r="E159" s="1"/>
      <c r="F159" s="1"/>
      <c r="G159" s="1"/>
      <c r="H159" s="1"/>
      <c r="I159" s="1"/>
      <c r="J159" s="1"/>
      <c r="K159" s="1"/>
      <c r="L159" s="1"/>
      <c r="M159" s="1"/>
      <c r="N159" s="1"/>
      <c r="O159" s="1"/>
      <c r="P159" s="1"/>
      <c r="Q159" s="1"/>
      <c r="R159" s="1"/>
      <c r="S159" s="1"/>
      <c r="T159" s="1"/>
      <c r="U159" s="1"/>
    </row>
    <row r="160" spans="2:21" ht="14.25" hidden="1" customHeight="1">
      <c r="B160" s="3"/>
      <c r="C160" s="1"/>
      <c r="D160" s="1"/>
      <c r="E160" s="1"/>
      <c r="F160" s="1"/>
      <c r="G160" s="1"/>
      <c r="H160" s="1"/>
      <c r="I160" s="1"/>
      <c r="J160" s="1"/>
      <c r="K160" s="1"/>
      <c r="L160" s="1"/>
      <c r="M160" s="1"/>
      <c r="N160" s="1"/>
      <c r="O160" s="1"/>
      <c r="P160" s="1"/>
      <c r="Q160" s="1"/>
      <c r="R160" s="1"/>
      <c r="S160" s="1"/>
      <c r="T160" s="1"/>
      <c r="U160" s="1"/>
    </row>
    <row r="161" spans="2:21" ht="14.25" hidden="1" customHeight="1">
      <c r="B161" s="3"/>
      <c r="C161" s="1"/>
      <c r="D161" s="1"/>
      <c r="E161" s="1"/>
      <c r="F161" s="1"/>
      <c r="G161" s="1"/>
      <c r="H161" s="1"/>
      <c r="I161" s="1"/>
      <c r="J161" s="1"/>
      <c r="K161" s="1"/>
      <c r="L161" s="1"/>
      <c r="M161" s="1"/>
      <c r="N161" s="1"/>
      <c r="O161" s="1"/>
      <c r="P161" s="1"/>
      <c r="Q161" s="1"/>
      <c r="R161" s="1"/>
      <c r="S161" s="1"/>
      <c r="T161" s="1"/>
      <c r="U161" s="1"/>
    </row>
    <row r="162" spans="2:21" ht="14.25" hidden="1" customHeight="1">
      <c r="B162" s="3"/>
      <c r="C162" s="1"/>
      <c r="D162" s="1"/>
      <c r="E162" s="1"/>
      <c r="F162" s="1"/>
      <c r="G162" s="1"/>
      <c r="H162" s="1"/>
      <c r="I162" s="1"/>
      <c r="J162" s="1"/>
      <c r="K162" s="1"/>
      <c r="L162" s="1"/>
      <c r="M162" s="1"/>
      <c r="N162" s="1"/>
      <c r="O162" s="1"/>
      <c r="P162" s="1"/>
      <c r="Q162" s="1"/>
      <c r="R162" s="1"/>
      <c r="S162" s="1"/>
      <c r="T162" s="1"/>
      <c r="U162" s="1"/>
    </row>
    <row r="163" spans="2:21" ht="14.25" hidden="1" customHeight="1">
      <c r="B163" s="3"/>
      <c r="C163" s="1"/>
      <c r="D163" s="1"/>
      <c r="E163" s="1"/>
      <c r="F163" s="1"/>
      <c r="G163" s="1"/>
      <c r="H163" s="1"/>
      <c r="I163" s="1"/>
      <c r="J163" s="1"/>
      <c r="K163" s="1"/>
      <c r="L163" s="1"/>
      <c r="M163" s="1"/>
      <c r="N163" s="1"/>
      <c r="O163" s="1"/>
      <c r="P163" s="1"/>
      <c r="Q163" s="1"/>
      <c r="R163" s="1"/>
      <c r="S163" s="1"/>
      <c r="T163" s="1"/>
      <c r="U163" s="1"/>
    </row>
    <row r="164" spans="2:21" ht="14.25" hidden="1" customHeight="1">
      <c r="B164" s="3"/>
      <c r="C164" s="1"/>
      <c r="D164" s="1"/>
      <c r="E164" s="1"/>
      <c r="F164" s="1"/>
      <c r="G164" s="1"/>
      <c r="H164" s="1"/>
      <c r="I164" s="1"/>
      <c r="J164" s="1"/>
      <c r="K164" s="1"/>
      <c r="L164" s="1"/>
      <c r="M164" s="1"/>
      <c r="N164" s="1"/>
      <c r="O164" s="1"/>
      <c r="P164" s="1"/>
      <c r="Q164" s="1"/>
      <c r="R164" s="1"/>
      <c r="S164" s="1"/>
      <c r="T164" s="1"/>
      <c r="U164" s="1"/>
    </row>
    <row r="165" spans="2:21" ht="14.25" hidden="1" customHeight="1">
      <c r="B165" s="3"/>
      <c r="C165" s="1"/>
      <c r="D165" s="1"/>
      <c r="E165" s="1"/>
      <c r="F165" s="1"/>
      <c r="G165" s="1"/>
      <c r="H165" s="1"/>
      <c r="I165" s="1"/>
      <c r="J165" s="1"/>
      <c r="K165" s="1"/>
      <c r="L165" s="1"/>
      <c r="M165" s="1"/>
      <c r="N165" s="1"/>
      <c r="O165" s="1"/>
      <c r="P165" s="1"/>
      <c r="Q165" s="1"/>
      <c r="R165" s="1"/>
      <c r="S165" s="1"/>
      <c r="T165" s="1"/>
      <c r="U165" s="1"/>
    </row>
    <row r="166" spans="2:21" ht="14.25" hidden="1" customHeight="1">
      <c r="B166" s="3"/>
      <c r="C166" s="1"/>
      <c r="D166" s="1"/>
      <c r="E166" s="1"/>
      <c r="F166" s="1"/>
      <c r="G166" s="1"/>
      <c r="H166" s="1"/>
      <c r="I166" s="1"/>
      <c r="J166" s="1"/>
      <c r="K166" s="1"/>
      <c r="L166" s="1"/>
      <c r="M166" s="1"/>
      <c r="N166" s="1"/>
      <c r="O166" s="1"/>
      <c r="P166" s="1"/>
      <c r="Q166" s="1"/>
      <c r="R166" s="1"/>
      <c r="S166" s="1"/>
      <c r="T166" s="1"/>
      <c r="U166" s="1"/>
    </row>
    <row r="167" spans="2:21" ht="14.25" hidden="1" customHeight="1">
      <c r="B167" s="3"/>
      <c r="C167" s="1"/>
      <c r="D167" s="1"/>
      <c r="E167" s="1"/>
      <c r="F167" s="1"/>
      <c r="G167" s="1"/>
      <c r="H167" s="1"/>
      <c r="I167" s="1"/>
      <c r="J167" s="1"/>
      <c r="K167" s="1"/>
      <c r="L167" s="1"/>
      <c r="M167" s="1"/>
      <c r="N167" s="1"/>
      <c r="O167" s="1"/>
      <c r="P167" s="1"/>
      <c r="Q167" s="1"/>
      <c r="R167" s="1"/>
      <c r="S167" s="1"/>
      <c r="T167" s="1"/>
      <c r="U167" s="1"/>
    </row>
    <row r="168" spans="2:21" ht="14.25" hidden="1" customHeight="1">
      <c r="B168" s="3"/>
      <c r="C168" s="1"/>
      <c r="D168" s="1"/>
      <c r="E168" s="1"/>
      <c r="F168" s="1"/>
      <c r="G168" s="1"/>
      <c r="H168" s="1"/>
      <c r="I168" s="1"/>
      <c r="J168" s="1"/>
      <c r="K168" s="1"/>
      <c r="L168" s="1"/>
      <c r="M168" s="1"/>
      <c r="N168" s="1"/>
      <c r="O168" s="1"/>
      <c r="P168" s="1"/>
      <c r="Q168" s="1"/>
      <c r="R168" s="1"/>
      <c r="S168" s="1"/>
      <c r="T168" s="1"/>
      <c r="U168" s="1"/>
    </row>
    <row r="169" spans="2:21" ht="14.25" hidden="1" customHeight="1">
      <c r="B169" s="3"/>
      <c r="C169" s="1"/>
      <c r="D169" s="1"/>
      <c r="E169" s="1"/>
      <c r="F169" s="1"/>
      <c r="G169" s="1"/>
      <c r="H169" s="1"/>
      <c r="I169" s="1"/>
      <c r="J169" s="1"/>
      <c r="K169" s="1"/>
      <c r="L169" s="1"/>
      <c r="M169" s="1"/>
      <c r="N169" s="1"/>
      <c r="O169" s="1"/>
      <c r="P169" s="1"/>
      <c r="Q169" s="1"/>
      <c r="R169" s="1"/>
      <c r="S169" s="1"/>
      <c r="T169" s="1"/>
      <c r="U169" s="1"/>
    </row>
    <row r="170" spans="2:21" ht="14.25" hidden="1" customHeight="1">
      <c r="B170" s="3"/>
      <c r="C170" s="1"/>
      <c r="D170" s="1"/>
      <c r="E170" s="1"/>
      <c r="F170" s="1"/>
      <c r="G170" s="1"/>
      <c r="H170" s="1"/>
      <c r="I170" s="1"/>
      <c r="J170" s="1"/>
      <c r="K170" s="1"/>
      <c r="L170" s="1"/>
      <c r="M170" s="1"/>
      <c r="N170" s="1"/>
      <c r="O170" s="1"/>
      <c r="P170" s="1"/>
      <c r="Q170" s="1"/>
      <c r="R170" s="1"/>
      <c r="S170" s="1"/>
      <c r="T170" s="1"/>
      <c r="U170" s="1"/>
    </row>
    <row r="171" spans="2:21" ht="14.25" hidden="1" customHeight="1">
      <c r="B171" s="3"/>
      <c r="C171" s="1"/>
      <c r="D171" s="1"/>
      <c r="E171" s="1"/>
      <c r="F171" s="1"/>
      <c r="G171" s="1"/>
      <c r="H171" s="1"/>
      <c r="I171" s="1"/>
      <c r="J171" s="1"/>
      <c r="K171" s="1"/>
      <c r="L171" s="1"/>
      <c r="M171" s="1"/>
      <c r="N171" s="1"/>
      <c r="O171" s="1"/>
      <c r="P171" s="1"/>
      <c r="Q171" s="1"/>
      <c r="R171" s="1"/>
      <c r="S171" s="1"/>
      <c r="T171" s="1"/>
      <c r="U171" s="1"/>
    </row>
    <row r="172" spans="2:21" ht="14.25" hidden="1" customHeight="1">
      <c r="B172" s="3"/>
      <c r="C172" s="1"/>
      <c r="D172" s="1"/>
      <c r="E172" s="1"/>
      <c r="F172" s="1"/>
      <c r="G172" s="1"/>
      <c r="H172" s="1"/>
      <c r="I172" s="1"/>
      <c r="J172" s="1"/>
      <c r="K172" s="1"/>
      <c r="L172" s="1"/>
      <c r="M172" s="1"/>
      <c r="N172" s="1"/>
      <c r="O172" s="1"/>
      <c r="P172" s="1"/>
      <c r="Q172" s="1"/>
      <c r="R172" s="1"/>
      <c r="S172" s="1"/>
      <c r="T172" s="1"/>
      <c r="U172" s="1"/>
    </row>
    <row r="173" spans="2:21" ht="14.25" hidden="1" customHeight="1">
      <c r="B173" s="3"/>
      <c r="C173" s="1"/>
      <c r="D173" s="1"/>
      <c r="E173" s="1"/>
      <c r="F173" s="1"/>
      <c r="G173" s="1"/>
      <c r="H173" s="1"/>
      <c r="I173" s="1"/>
      <c r="J173" s="1"/>
      <c r="K173" s="1"/>
      <c r="L173" s="1"/>
      <c r="M173" s="1"/>
      <c r="N173" s="1"/>
      <c r="O173" s="1"/>
      <c r="P173" s="1"/>
      <c r="Q173" s="1"/>
      <c r="R173" s="1"/>
      <c r="S173" s="1"/>
      <c r="T173" s="1"/>
      <c r="U173" s="1"/>
    </row>
    <row r="174" spans="2:21" ht="14.25" hidden="1" customHeight="1">
      <c r="B174" s="3"/>
      <c r="C174" s="1"/>
      <c r="D174" s="1"/>
      <c r="E174" s="1"/>
      <c r="F174" s="1"/>
      <c r="G174" s="1"/>
      <c r="H174" s="1"/>
      <c r="I174" s="1"/>
      <c r="J174" s="1"/>
      <c r="K174" s="1"/>
      <c r="L174" s="1"/>
      <c r="M174" s="1"/>
      <c r="N174" s="1"/>
      <c r="O174" s="1"/>
      <c r="P174" s="1"/>
      <c r="Q174" s="1"/>
      <c r="R174" s="1"/>
      <c r="S174" s="1"/>
      <c r="T174" s="1"/>
      <c r="U174" s="1"/>
    </row>
    <row r="175" spans="2:21" ht="14.25" hidden="1" customHeight="1">
      <c r="B175" s="3"/>
      <c r="C175" s="1"/>
      <c r="D175" s="1"/>
      <c r="E175" s="1"/>
      <c r="F175" s="1"/>
      <c r="G175" s="1"/>
      <c r="H175" s="1"/>
      <c r="I175" s="1"/>
      <c r="J175" s="1"/>
      <c r="K175" s="1"/>
      <c r="L175" s="1"/>
      <c r="M175" s="1"/>
      <c r="N175" s="1"/>
      <c r="O175" s="1"/>
      <c r="P175" s="1"/>
      <c r="Q175" s="1"/>
      <c r="R175" s="1"/>
      <c r="S175" s="1"/>
      <c r="T175" s="1"/>
      <c r="U175" s="1"/>
    </row>
    <row r="176" spans="2:21" ht="14.25" hidden="1" customHeight="1">
      <c r="B176" s="3"/>
      <c r="C176" s="1"/>
      <c r="D176" s="1"/>
      <c r="E176" s="1"/>
      <c r="F176" s="1"/>
      <c r="G176" s="1"/>
      <c r="H176" s="1"/>
      <c r="I176" s="1"/>
      <c r="J176" s="1"/>
      <c r="K176" s="1"/>
      <c r="L176" s="1"/>
      <c r="M176" s="1"/>
      <c r="N176" s="1"/>
      <c r="O176" s="1"/>
      <c r="P176" s="1"/>
      <c r="Q176" s="1"/>
      <c r="R176" s="1"/>
      <c r="S176" s="1"/>
      <c r="T176" s="1"/>
      <c r="U176" s="1"/>
    </row>
    <row r="177" spans="2:21" ht="14.25" hidden="1" customHeight="1">
      <c r="B177" s="3"/>
      <c r="C177" s="1"/>
      <c r="D177" s="1"/>
      <c r="E177" s="1"/>
      <c r="F177" s="1"/>
      <c r="G177" s="1"/>
      <c r="H177" s="1"/>
      <c r="I177" s="1"/>
      <c r="J177" s="1"/>
      <c r="K177" s="1"/>
      <c r="L177" s="1"/>
      <c r="M177" s="1"/>
      <c r="N177" s="1"/>
      <c r="O177" s="1"/>
      <c r="P177" s="1"/>
      <c r="Q177" s="1"/>
      <c r="R177" s="1"/>
      <c r="S177" s="1"/>
      <c r="T177" s="1"/>
      <c r="U177" s="1"/>
    </row>
    <row r="178" spans="2:21" ht="14.25" hidden="1" customHeight="1">
      <c r="B178" s="3"/>
      <c r="C178" s="1"/>
      <c r="D178" s="1"/>
      <c r="E178" s="1"/>
      <c r="F178" s="1"/>
      <c r="G178" s="1"/>
      <c r="H178" s="1"/>
      <c r="I178" s="1"/>
      <c r="J178" s="1"/>
      <c r="K178" s="1"/>
      <c r="L178" s="1"/>
      <c r="M178" s="1"/>
      <c r="N178" s="1"/>
      <c r="O178" s="1"/>
      <c r="P178" s="1"/>
      <c r="Q178" s="1"/>
      <c r="R178" s="1"/>
      <c r="S178" s="1"/>
      <c r="T178" s="1"/>
      <c r="U178" s="1"/>
    </row>
    <row r="179" spans="2:21" ht="14.25" hidden="1" customHeight="1">
      <c r="B179" s="3"/>
      <c r="C179" s="1"/>
      <c r="D179" s="1"/>
      <c r="E179" s="1"/>
      <c r="F179" s="1"/>
      <c r="G179" s="1"/>
      <c r="H179" s="1"/>
      <c r="I179" s="1"/>
      <c r="J179" s="1"/>
      <c r="K179" s="1"/>
      <c r="L179" s="1"/>
      <c r="M179" s="1"/>
      <c r="N179" s="1"/>
      <c r="O179" s="1"/>
      <c r="P179" s="1"/>
      <c r="Q179" s="1"/>
      <c r="R179" s="1"/>
      <c r="S179" s="1"/>
      <c r="T179" s="1"/>
      <c r="U179" s="1"/>
    </row>
    <row r="180" spans="2:21" ht="14.25" hidden="1" customHeight="1">
      <c r="B180" s="3"/>
      <c r="C180" s="1"/>
      <c r="D180" s="1"/>
      <c r="E180" s="1"/>
      <c r="F180" s="1"/>
      <c r="G180" s="1"/>
      <c r="H180" s="1"/>
      <c r="I180" s="1"/>
      <c r="J180" s="1"/>
      <c r="K180" s="1"/>
      <c r="L180" s="1"/>
      <c r="M180" s="1"/>
      <c r="N180" s="1"/>
      <c r="O180" s="1"/>
      <c r="P180" s="1"/>
      <c r="Q180" s="1"/>
      <c r="R180" s="1"/>
      <c r="S180" s="1"/>
      <c r="T180" s="1"/>
      <c r="U180" s="1"/>
    </row>
    <row r="181" spans="2:21" ht="14.25" hidden="1" customHeight="1">
      <c r="B181" s="3"/>
      <c r="C181" s="1"/>
      <c r="D181" s="1"/>
      <c r="E181" s="1"/>
      <c r="F181" s="1"/>
      <c r="G181" s="1"/>
      <c r="H181" s="1"/>
      <c r="I181" s="1"/>
      <c r="J181" s="1"/>
      <c r="K181" s="1"/>
      <c r="L181" s="1"/>
      <c r="M181" s="1"/>
      <c r="N181" s="1"/>
      <c r="O181" s="1"/>
      <c r="P181" s="1"/>
      <c r="Q181" s="1"/>
      <c r="R181" s="1"/>
      <c r="S181" s="1"/>
      <c r="T181" s="1"/>
      <c r="U181" s="1"/>
    </row>
    <row r="182" spans="2:21" ht="14.25" hidden="1" customHeight="1">
      <c r="B182" s="3"/>
      <c r="C182" s="1"/>
      <c r="D182" s="1"/>
      <c r="E182" s="1"/>
      <c r="F182" s="1"/>
      <c r="G182" s="1"/>
      <c r="H182" s="1"/>
      <c r="I182" s="1"/>
      <c r="J182" s="1"/>
      <c r="K182" s="1"/>
      <c r="L182" s="1"/>
      <c r="M182" s="1"/>
      <c r="N182" s="1"/>
      <c r="O182" s="1"/>
      <c r="P182" s="1"/>
      <c r="Q182" s="1"/>
      <c r="R182" s="1"/>
      <c r="S182" s="1"/>
      <c r="T182" s="1"/>
      <c r="U182" s="1"/>
    </row>
    <row r="183" spans="2:21" ht="14.25" hidden="1" customHeight="1">
      <c r="B183" s="3"/>
      <c r="C183" s="1"/>
      <c r="D183" s="1"/>
      <c r="E183" s="1"/>
      <c r="F183" s="1"/>
      <c r="G183" s="1"/>
      <c r="H183" s="1"/>
      <c r="I183" s="1"/>
      <c r="J183" s="1"/>
      <c r="K183" s="1"/>
      <c r="L183" s="1"/>
      <c r="M183" s="1"/>
      <c r="N183" s="1"/>
      <c r="O183" s="1"/>
      <c r="P183" s="1"/>
      <c r="Q183" s="1"/>
      <c r="R183" s="1"/>
      <c r="S183" s="1"/>
      <c r="T183" s="1"/>
      <c r="U183" s="1"/>
    </row>
    <row r="184" spans="2:21" ht="14.25" hidden="1" customHeight="1">
      <c r="B184" s="3"/>
      <c r="C184" s="1"/>
      <c r="D184" s="1"/>
      <c r="E184" s="1"/>
      <c r="F184" s="1"/>
      <c r="G184" s="1"/>
      <c r="H184" s="1"/>
      <c r="I184" s="1"/>
      <c r="J184" s="1"/>
      <c r="K184" s="1"/>
      <c r="L184" s="1"/>
      <c r="M184" s="1"/>
      <c r="N184" s="1"/>
      <c r="O184" s="1"/>
      <c r="P184" s="1"/>
      <c r="Q184" s="1"/>
      <c r="R184" s="1"/>
      <c r="S184" s="1"/>
      <c r="T184" s="1"/>
      <c r="U184" s="1"/>
    </row>
    <row r="185" spans="2:21" ht="14.25" hidden="1" customHeight="1">
      <c r="B185" s="3"/>
      <c r="C185" s="1"/>
      <c r="D185" s="1"/>
      <c r="E185" s="1"/>
      <c r="F185" s="1"/>
      <c r="G185" s="1"/>
      <c r="H185" s="1"/>
      <c r="I185" s="1"/>
      <c r="J185" s="1"/>
      <c r="K185" s="1"/>
      <c r="L185" s="1"/>
      <c r="M185" s="1"/>
      <c r="N185" s="1"/>
      <c r="O185" s="1"/>
      <c r="P185" s="1"/>
      <c r="Q185" s="1"/>
      <c r="R185" s="1"/>
      <c r="S185" s="1"/>
      <c r="T185" s="1"/>
      <c r="U185" s="1"/>
    </row>
    <row r="186" spans="2:21" ht="14.25" hidden="1" customHeight="1">
      <c r="B186" s="3"/>
      <c r="C186" s="1"/>
      <c r="D186" s="1"/>
      <c r="E186" s="1"/>
      <c r="F186" s="1"/>
      <c r="G186" s="1"/>
      <c r="H186" s="1"/>
      <c r="I186" s="1"/>
      <c r="J186" s="1"/>
      <c r="K186" s="1"/>
      <c r="L186" s="1"/>
      <c r="M186" s="1"/>
      <c r="N186" s="1"/>
      <c r="O186" s="1"/>
      <c r="P186" s="1"/>
      <c r="Q186" s="1"/>
      <c r="R186" s="1"/>
      <c r="S186" s="1"/>
      <c r="T186" s="1"/>
      <c r="U186" s="1"/>
    </row>
    <row r="187" spans="2:21" ht="14.25" hidden="1" customHeight="1">
      <c r="B187" s="3"/>
      <c r="C187" s="1"/>
      <c r="D187" s="1"/>
      <c r="E187" s="1"/>
      <c r="F187" s="1"/>
      <c r="G187" s="1"/>
      <c r="H187" s="1"/>
      <c r="I187" s="1"/>
      <c r="J187" s="1"/>
      <c r="K187" s="1"/>
      <c r="L187" s="1"/>
      <c r="M187" s="1"/>
      <c r="N187" s="1"/>
      <c r="O187" s="1"/>
      <c r="P187" s="1"/>
      <c r="Q187" s="1"/>
      <c r="R187" s="1"/>
      <c r="S187" s="1"/>
      <c r="T187" s="1"/>
      <c r="U187" s="1"/>
    </row>
    <row r="188" spans="2:21" ht="14.25" hidden="1" customHeight="1">
      <c r="B188" s="3"/>
      <c r="C188" s="1"/>
      <c r="D188" s="1"/>
      <c r="E188" s="1"/>
      <c r="F188" s="1"/>
      <c r="G188" s="1"/>
      <c r="H188" s="1"/>
      <c r="I188" s="1"/>
      <c r="J188" s="1"/>
      <c r="K188" s="1"/>
      <c r="L188" s="1"/>
      <c r="M188" s="1"/>
      <c r="N188" s="1"/>
      <c r="O188" s="1"/>
      <c r="P188" s="1"/>
      <c r="Q188" s="1"/>
      <c r="R188" s="1"/>
      <c r="S188" s="1"/>
      <c r="T188" s="1"/>
      <c r="U188" s="1"/>
    </row>
    <row r="189" spans="2:21" ht="14.25" hidden="1" customHeight="1">
      <c r="B189" s="3"/>
      <c r="C189" s="1"/>
      <c r="D189" s="1"/>
      <c r="E189" s="1"/>
      <c r="F189" s="1"/>
      <c r="G189" s="1"/>
      <c r="H189" s="1"/>
      <c r="I189" s="1"/>
      <c r="J189" s="1"/>
      <c r="K189" s="1"/>
      <c r="L189" s="1"/>
      <c r="M189" s="1"/>
      <c r="N189" s="1"/>
      <c r="O189" s="1"/>
      <c r="P189" s="1"/>
      <c r="Q189" s="1"/>
      <c r="R189" s="1"/>
      <c r="S189" s="1"/>
      <c r="T189" s="1"/>
      <c r="U189" s="1"/>
    </row>
    <row r="190" spans="2:21" ht="14.25" hidden="1" customHeight="1">
      <c r="B190" s="3"/>
      <c r="C190" s="1"/>
      <c r="D190" s="1"/>
      <c r="E190" s="1"/>
      <c r="F190" s="1"/>
      <c r="G190" s="1"/>
      <c r="H190" s="1"/>
      <c r="I190" s="1"/>
      <c r="J190" s="1"/>
      <c r="K190" s="1"/>
      <c r="L190" s="1"/>
      <c r="M190" s="1"/>
      <c r="N190" s="1"/>
      <c r="O190" s="1"/>
      <c r="P190" s="1"/>
      <c r="Q190" s="1"/>
      <c r="R190" s="1"/>
      <c r="S190" s="1"/>
      <c r="T190" s="1"/>
      <c r="U190" s="1"/>
    </row>
    <row r="191" spans="2:21" ht="14.25" hidden="1" customHeight="1">
      <c r="B191" s="3"/>
      <c r="C191" s="1"/>
      <c r="D191" s="1"/>
      <c r="E191" s="1"/>
      <c r="F191" s="1"/>
      <c r="G191" s="1"/>
      <c r="H191" s="1"/>
      <c r="I191" s="1"/>
      <c r="J191" s="1"/>
      <c r="K191" s="1"/>
      <c r="L191" s="1"/>
      <c r="M191" s="1"/>
      <c r="N191" s="1"/>
      <c r="O191" s="1"/>
      <c r="P191" s="1"/>
      <c r="Q191" s="1"/>
      <c r="R191" s="1"/>
      <c r="S191" s="1"/>
      <c r="T191" s="1"/>
      <c r="U191" s="1"/>
    </row>
    <row r="192" spans="2:21" ht="14.25" hidden="1" customHeight="1">
      <c r="B192" s="3"/>
      <c r="C192" s="1"/>
      <c r="D192" s="1"/>
      <c r="E192" s="1"/>
      <c r="F192" s="1"/>
      <c r="G192" s="1"/>
      <c r="H192" s="1"/>
      <c r="I192" s="1"/>
      <c r="J192" s="1"/>
      <c r="K192" s="1"/>
      <c r="L192" s="1"/>
      <c r="M192" s="1"/>
      <c r="N192" s="1"/>
      <c r="O192" s="1"/>
      <c r="P192" s="1"/>
      <c r="Q192" s="1"/>
      <c r="R192" s="1"/>
      <c r="S192" s="1"/>
      <c r="T192" s="1"/>
      <c r="U192" s="1"/>
    </row>
    <row r="193" spans="2:21" ht="14.25" hidden="1" customHeight="1">
      <c r="B193" s="3"/>
      <c r="C193" s="1"/>
      <c r="D193" s="1"/>
      <c r="E193" s="1"/>
      <c r="F193" s="1"/>
      <c r="G193" s="1"/>
      <c r="H193" s="1"/>
      <c r="I193" s="1"/>
      <c r="J193" s="1"/>
      <c r="K193" s="1"/>
      <c r="L193" s="1"/>
      <c r="M193" s="1"/>
      <c r="N193" s="1"/>
      <c r="O193" s="1"/>
      <c r="P193" s="1"/>
      <c r="Q193" s="1"/>
      <c r="R193" s="1"/>
      <c r="S193" s="1"/>
      <c r="T193" s="1"/>
      <c r="U193" s="1"/>
    </row>
    <row r="194" spans="2:21" ht="14.25" hidden="1" customHeight="1">
      <c r="B194" s="3"/>
      <c r="C194" s="1"/>
      <c r="D194" s="1"/>
      <c r="E194" s="1"/>
      <c r="F194" s="1"/>
      <c r="G194" s="1"/>
      <c r="H194" s="1"/>
      <c r="I194" s="1"/>
      <c r="J194" s="1"/>
      <c r="K194" s="1"/>
      <c r="L194" s="1"/>
      <c r="M194" s="1"/>
      <c r="N194" s="1"/>
      <c r="O194" s="1"/>
      <c r="P194" s="1"/>
      <c r="Q194" s="1"/>
      <c r="R194" s="1"/>
      <c r="S194" s="1"/>
      <c r="T194" s="1"/>
      <c r="U194" s="1"/>
    </row>
    <row r="195" spans="2:21" ht="14.25" hidden="1" customHeight="1">
      <c r="B195" s="3"/>
      <c r="C195" s="1"/>
      <c r="D195" s="1"/>
      <c r="E195" s="1"/>
      <c r="F195" s="1"/>
      <c r="G195" s="1"/>
      <c r="H195" s="1"/>
      <c r="I195" s="1"/>
      <c r="J195" s="1"/>
      <c r="K195" s="1"/>
      <c r="L195" s="1"/>
      <c r="M195" s="1"/>
      <c r="N195" s="1"/>
      <c r="O195" s="1"/>
      <c r="P195" s="1"/>
      <c r="Q195" s="1"/>
      <c r="R195" s="1"/>
      <c r="S195" s="1"/>
      <c r="T195" s="1"/>
      <c r="U195" s="1"/>
    </row>
    <row r="196" spans="2:21" ht="14.25" hidden="1" customHeight="1">
      <c r="B196" s="3"/>
      <c r="C196" s="1"/>
      <c r="D196" s="1"/>
      <c r="E196" s="1"/>
      <c r="F196" s="1"/>
      <c r="G196" s="1"/>
      <c r="H196" s="1"/>
      <c r="I196" s="1"/>
      <c r="J196" s="1"/>
      <c r="K196" s="1"/>
      <c r="L196" s="1"/>
      <c r="M196" s="1"/>
      <c r="N196" s="1"/>
      <c r="O196" s="1"/>
      <c r="P196" s="1"/>
      <c r="Q196" s="1"/>
      <c r="R196" s="1"/>
      <c r="S196" s="1"/>
      <c r="T196" s="1"/>
      <c r="U196" s="1"/>
    </row>
    <row r="197" spans="2:21" ht="14.25" hidden="1" customHeight="1">
      <c r="B197" s="3"/>
      <c r="C197" s="1"/>
      <c r="D197" s="1"/>
      <c r="E197" s="1"/>
      <c r="F197" s="1"/>
      <c r="G197" s="1"/>
      <c r="H197" s="1"/>
      <c r="I197" s="1"/>
      <c r="J197" s="1"/>
      <c r="K197" s="1"/>
      <c r="L197" s="1"/>
      <c r="M197" s="1"/>
      <c r="N197" s="1"/>
      <c r="O197" s="1"/>
      <c r="P197" s="1"/>
      <c r="Q197" s="1"/>
      <c r="R197" s="1"/>
      <c r="S197" s="1"/>
      <c r="T197" s="1"/>
      <c r="U197" s="1"/>
    </row>
    <row r="198" spans="2:21" ht="14.25" hidden="1" customHeight="1">
      <c r="B198" s="3"/>
      <c r="C198" s="1"/>
      <c r="D198" s="1"/>
      <c r="E198" s="1"/>
      <c r="F198" s="1"/>
      <c r="G198" s="1"/>
      <c r="H198" s="1"/>
      <c r="I198" s="1"/>
      <c r="J198" s="1"/>
      <c r="K198" s="1"/>
      <c r="L198" s="1"/>
      <c r="M198" s="1"/>
      <c r="N198" s="1"/>
      <c r="O198" s="1"/>
      <c r="P198" s="1"/>
      <c r="Q198" s="1"/>
      <c r="R198" s="1"/>
      <c r="S198" s="1"/>
      <c r="T198" s="1"/>
      <c r="U198" s="1"/>
    </row>
    <row r="199" spans="2:21" ht="14.25" hidden="1" customHeight="1">
      <c r="B199" s="3"/>
      <c r="C199" s="1"/>
      <c r="D199" s="1"/>
      <c r="E199" s="1"/>
      <c r="F199" s="1"/>
      <c r="G199" s="1"/>
      <c r="H199" s="1"/>
      <c r="I199" s="1"/>
      <c r="J199" s="1"/>
      <c r="K199" s="1"/>
      <c r="L199" s="1"/>
      <c r="M199" s="1"/>
      <c r="N199" s="1"/>
      <c r="O199" s="1"/>
      <c r="P199" s="1"/>
      <c r="Q199" s="1"/>
      <c r="R199" s="1"/>
      <c r="S199" s="1"/>
      <c r="T199" s="1"/>
      <c r="U199" s="1"/>
    </row>
    <row r="200" spans="2:21" ht="14.25" hidden="1" customHeight="1">
      <c r="B200" s="3"/>
      <c r="C200" s="1"/>
      <c r="D200" s="1"/>
      <c r="E200" s="1"/>
      <c r="F200" s="1"/>
      <c r="G200" s="1"/>
      <c r="H200" s="1"/>
      <c r="I200" s="1"/>
      <c r="J200" s="1"/>
      <c r="K200" s="1"/>
      <c r="L200" s="1"/>
      <c r="M200" s="1"/>
      <c r="N200" s="1"/>
      <c r="O200" s="1"/>
      <c r="P200" s="1"/>
      <c r="Q200" s="1"/>
      <c r="R200" s="1"/>
      <c r="S200" s="1"/>
      <c r="T200" s="1"/>
      <c r="U200" s="1"/>
    </row>
    <row r="201" spans="2:21" ht="14.25" hidden="1" customHeight="1">
      <c r="B201" s="3"/>
      <c r="C201" s="1"/>
      <c r="D201" s="1"/>
      <c r="E201" s="1"/>
      <c r="F201" s="1"/>
      <c r="G201" s="1"/>
      <c r="H201" s="1"/>
      <c r="I201" s="1"/>
      <c r="J201" s="1"/>
      <c r="K201" s="1"/>
      <c r="L201" s="1"/>
      <c r="M201" s="1"/>
      <c r="N201" s="1"/>
      <c r="O201" s="1"/>
      <c r="P201" s="1"/>
      <c r="Q201" s="1"/>
      <c r="R201" s="1"/>
      <c r="S201" s="1"/>
      <c r="T201" s="1"/>
      <c r="U201" s="1"/>
    </row>
    <row r="202" spans="2:21" ht="14.25" hidden="1" customHeight="1">
      <c r="B202" s="3"/>
      <c r="C202" s="1"/>
      <c r="D202" s="1"/>
      <c r="E202" s="1"/>
      <c r="F202" s="1"/>
      <c r="G202" s="1"/>
      <c r="H202" s="1"/>
      <c r="I202" s="1"/>
      <c r="J202" s="1"/>
      <c r="K202" s="1"/>
      <c r="L202" s="1"/>
      <c r="M202" s="1"/>
      <c r="N202" s="1"/>
      <c r="O202" s="1"/>
      <c r="P202" s="1"/>
      <c r="Q202" s="1"/>
      <c r="R202" s="1"/>
      <c r="S202" s="1"/>
      <c r="T202" s="1"/>
      <c r="U202" s="1"/>
    </row>
    <row r="203" spans="2:21" ht="14.25" hidden="1" customHeight="1">
      <c r="B203" s="3"/>
      <c r="C203" s="1"/>
      <c r="D203" s="1"/>
      <c r="E203" s="1"/>
      <c r="F203" s="1"/>
      <c r="G203" s="1"/>
      <c r="H203" s="1"/>
      <c r="I203" s="1"/>
      <c r="J203" s="1"/>
      <c r="K203" s="1"/>
      <c r="L203" s="1"/>
      <c r="M203" s="1"/>
      <c r="N203" s="1"/>
      <c r="O203" s="1"/>
      <c r="P203" s="1"/>
      <c r="Q203" s="1"/>
      <c r="R203" s="1"/>
      <c r="S203" s="1"/>
      <c r="T203" s="1"/>
      <c r="U203" s="1"/>
    </row>
    <row r="204" spans="2:21" ht="14.25" hidden="1" customHeight="1">
      <c r="B204" s="3"/>
      <c r="C204" s="1"/>
      <c r="D204" s="1"/>
      <c r="E204" s="1"/>
      <c r="F204" s="1"/>
      <c r="G204" s="1"/>
      <c r="H204" s="1"/>
      <c r="I204" s="1"/>
      <c r="J204" s="1"/>
      <c r="K204" s="1"/>
      <c r="L204" s="1"/>
      <c r="M204" s="1"/>
      <c r="N204" s="1"/>
      <c r="O204" s="1"/>
      <c r="P204" s="1"/>
      <c r="Q204" s="1"/>
      <c r="R204" s="1"/>
      <c r="S204" s="1"/>
      <c r="T204" s="1"/>
      <c r="U204" s="1"/>
    </row>
    <row r="205" spans="2:21" ht="14.25" hidden="1" customHeight="1">
      <c r="B205" s="3"/>
      <c r="C205" s="1"/>
      <c r="D205" s="1"/>
      <c r="E205" s="1"/>
      <c r="F205" s="1"/>
      <c r="G205" s="1"/>
      <c r="H205" s="1"/>
      <c r="I205" s="1"/>
      <c r="J205" s="1"/>
      <c r="K205" s="1"/>
      <c r="L205" s="1"/>
      <c r="M205" s="1"/>
      <c r="N205" s="1"/>
      <c r="O205" s="1"/>
      <c r="P205" s="1"/>
      <c r="Q205" s="1"/>
      <c r="R205" s="1"/>
      <c r="S205" s="1"/>
      <c r="T205" s="1"/>
      <c r="U205" s="1"/>
    </row>
    <row r="206" spans="2:21" ht="14.25" hidden="1" customHeight="1">
      <c r="B206" s="3"/>
      <c r="C206" s="1"/>
      <c r="D206" s="1"/>
      <c r="E206" s="1"/>
      <c r="F206" s="1"/>
      <c r="G206" s="1"/>
      <c r="H206" s="1"/>
      <c r="I206" s="1"/>
      <c r="J206" s="1"/>
      <c r="K206" s="1"/>
      <c r="L206" s="1"/>
      <c r="M206" s="1"/>
      <c r="N206" s="1"/>
      <c r="O206" s="1"/>
      <c r="P206" s="1"/>
      <c r="Q206" s="1"/>
      <c r="R206" s="1"/>
      <c r="S206" s="1"/>
      <c r="T206" s="1"/>
      <c r="U206" s="1"/>
    </row>
    <row r="207" spans="2:21" ht="14.25" hidden="1" customHeight="1">
      <c r="B207" s="3"/>
      <c r="C207" s="1"/>
      <c r="D207" s="1"/>
      <c r="E207" s="1"/>
      <c r="F207" s="1"/>
      <c r="G207" s="1"/>
      <c r="H207" s="1"/>
      <c r="I207" s="1"/>
      <c r="J207" s="1"/>
      <c r="K207" s="1"/>
      <c r="L207" s="1"/>
      <c r="M207" s="1"/>
      <c r="N207" s="1"/>
      <c r="O207" s="1"/>
      <c r="P207" s="1"/>
      <c r="Q207" s="1"/>
      <c r="R207" s="1"/>
      <c r="S207" s="1"/>
      <c r="T207" s="1"/>
      <c r="U207" s="1"/>
    </row>
    <row r="208" spans="2:21" ht="14.25" hidden="1" customHeight="1">
      <c r="B208" s="3"/>
      <c r="C208" s="1"/>
      <c r="D208" s="1"/>
      <c r="E208" s="1"/>
      <c r="F208" s="1"/>
      <c r="G208" s="1"/>
      <c r="H208" s="1"/>
      <c r="I208" s="1"/>
      <c r="J208" s="1"/>
      <c r="K208" s="1"/>
      <c r="L208" s="1"/>
      <c r="M208" s="1"/>
      <c r="N208" s="1"/>
      <c r="O208" s="1"/>
      <c r="P208" s="1"/>
      <c r="Q208" s="1"/>
      <c r="R208" s="1"/>
      <c r="S208" s="1"/>
      <c r="T208" s="1"/>
      <c r="U208" s="1"/>
    </row>
    <row r="209" spans="2:21" ht="14.25" hidden="1" customHeight="1">
      <c r="B209" s="3"/>
      <c r="C209" s="1"/>
      <c r="D209" s="1"/>
      <c r="E209" s="1"/>
      <c r="F209" s="1"/>
      <c r="G209" s="1"/>
      <c r="H209" s="1"/>
      <c r="I209" s="1"/>
      <c r="J209" s="1"/>
      <c r="K209" s="1"/>
      <c r="L209" s="1"/>
      <c r="M209" s="1"/>
      <c r="N209" s="1"/>
      <c r="O209" s="1"/>
      <c r="P209" s="1"/>
      <c r="Q209" s="1"/>
      <c r="R209" s="1"/>
      <c r="S209" s="1"/>
      <c r="T209" s="1"/>
      <c r="U209" s="1"/>
    </row>
    <row r="210" spans="2:21" ht="14.25" hidden="1" customHeight="1">
      <c r="B210" s="3"/>
      <c r="C210" s="1"/>
      <c r="D210" s="1"/>
      <c r="E210" s="1"/>
      <c r="F210" s="1"/>
      <c r="G210" s="1"/>
      <c r="H210" s="1"/>
      <c r="I210" s="1"/>
      <c r="J210" s="1"/>
      <c r="K210" s="1"/>
      <c r="L210" s="1"/>
      <c r="M210" s="1"/>
      <c r="N210" s="1"/>
      <c r="O210" s="1"/>
      <c r="P210" s="1"/>
      <c r="Q210" s="1"/>
      <c r="R210" s="1"/>
      <c r="S210" s="1"/>
      <c r="T210" s="1"/>
      <c r="U210" s="1"/>
    </row>
    <row r="211" spans="2:21" ht="14.25" hidden="1" customHeight="1">
      <c r="B211" s="3"/>
      <c r="C211" s="1"/>
      <c r="D211" s="1"/>
      <c r="E211" s="1"/>
      <c r="F211" s="1"/>
      <c r="G211" s="1"/>
      <c r="H211" s="1"/>
      <c r="I211" s="1"/>
      <c r="J211" s="1"/>
      <c r="K211" s="1"/>
      <c r="L211" s="1"/>
      <c r="M211" s="1"/>
      <c r="N211" s="1"/>
      <c r="O211" s="1"/>
      <c r="P211" s="1"/>
      <c r="Q211" s="1"/>
      <c r="R211" s="1"/>
      <c r="S211" s="1"/>
      <c r="T211" s="1"/>
      <c r="U211" s="1"/>
    </row>
    <row r="212" spans="2:21" ht="14.25" hidden="1" customHeight="1">
      <c r="B212" s="3"/>
      <c r="C212" s="1"/>
      <c r="D212" s="1"/>
      <c r="E212" s="1"/>
      <c r="F212" s="1"/>
      <c r="G212" s="1"/>
      <c r="H212" s="1"/>
      <c r="I212" s="1"/>
      <c r="J212" s="1"/>
      <c r="K212" s="1"/>
      <c r="L212" s="1"/>
      <c r="M212" s="1"/>
      <c r="N212" s="1"/>
      <c r="O212" s="1"/>
      <c r="P212" s="1"/>
      <c r="Q212" s="1"/>
      <c r="R212" s="1"/>
      <c r="S212" s="1"/>
      <c r="T212" s="1"/>
      <c r="U212" s="1"/>
    </row>
    <row r="213" spans="2:21" ht="14.25" hidden="1" customHeight="1">
      <c r="B213" s="3"/>
      <c r="C213" s="1"/>
      <c r="D213" s="1"/>
      <c r="E213" s="1"/>
      <c r="F213" s="1"/>
      <c r="G213" s="1"/>
      <c r="H213" s="1"/>
      <c r="I213" s="1"/>
      <c r="J213" s="1"/>
      <c r="K213" s="1"/>
      <c r="L213" s="1"/>
      <c r="M213" s="1"/>
      <c r="N213" s="1"/>
      <c r="O213" s="1"/>
      <c r="P213" s="1"/>
      <c r="Q213" s="1"/>
      <c r="R213" s="1"/>
      <c r="S213" s="1"/>
      <c r="T213" s="1"/>
      <c r="U213" s="1"/>
    </row>
    <row r="214" spans="2:21" ht="14.25" hidden="1" customHeight="1">
      <c r="B214" s="3"/>
      <c r="C214" s="1"/>
      <c r="D214" s="1"/>
      <c r="E214" s="1"/>
      <c r="F214" s="1"/>
      <c r="G214" s="1"/>
      <c r="H214" s="1"/>
      <c r="I214" s="1"/>
      <c r="J214" s="1"/>
      <c r="K214" s="1"/>
      <c r="L214" s="1"/>
      <c r="M214" s="1"/>
      <c r="N214" s="1"/>
      <c r="O214" s="1"/>
      <c r="P214" s="1"/>
      <c r="Q214" s="1"/>
      <c r="R214" s="1"/>
      <c r="S214" s="1"/>
      <c r="T214" s="1"/>
      <c r="U214" s="1"/>
    </row>
    <row r="215" spans="2:21" ht="14.25" hidden="1" customHeight="1">
      <c r="B215" s="3"/>
      <c r="C215" s="1"/>
      <c r="D215" s="1"/>
      <c r="E215" s="1"/>
      <c r="F215" s="1"/>
      <c r="G215" s="1"/>
      <c r="H215" s="1"/>
      <c r="I215" s="1"/>
      <c r="J215" s="1"/>
      <c r="K215" s="1"/>
      <c r="L215" s="1"/>
      <c r="M215" s="1"/>
      <c r="N215" s="1"/>
      <c r="O215" s="1"/>
      <c r="P215" s="1"/>
      <c r="Q215" s="1"/>
      <c r="R215" s="1"/>
      <c r="S215" s="1"/>
      <c r="T215" s="1"/>
      <c r="U215" s="1"/>
    </row>
    <row r="216" spans="2:21" ht="14.25" hidden="1" customHeight="1">
      <c r="B216" s="3"/>
      <c r="C216" s="1"/>
      <c r="D216" s="1"/>
      <c r="E216" s="1"/>
      <c r="F216" s="1"/>
      <c r="G216" s="1"/>
      <c r="H216" s="1"/>
      <c r="I216" s="1"/>
      <c r="J216" s="1"/>
      <c r="K216" s="1"/>
      <c r="L216" s="1"/>
      <c r="M216" s="1"/>
      <c r="N216" s="1"/>
      <c r="O216" s="1"/>
      <c r="P216" s="1"/>
      <c r="Q216" s="1"/>
      <c r="R216" s="1"/>
      <c r="S216" s="1"/>
      <c r="T216" s="1"/>
      <c r="U216" s="1"/>
    </row>
    <row r="217" spans="2:21" ht="14.25" hidden="1" customHeight="1">
      <c r="B217" s="3"/>
      <c r="C217" s="1"/>
      <c r="D217" s="1"/>
      <c r="E217" s="1"/>
      <c r="F217" s="1"/>
      <c r="G217" s="1"/>
      <c r="H217" s="1"/>
      <c r="I217" s="1"/>
      <c r="J217" s="1"/>
      <c r="K217" s="1"/>
      <c r="L217" s="1"/>
      <c r="M217" s="1"/>
      <c r="N217" s="1"/>
      <c r="O217" s="1"/>
      <c r="P217" s="1"/>
      <c r="Q217" s="1"/>
      <c r="R217" s="1"/>
      <c r="S217" s="1"/>
      <c r="T217" s="1"/>
      <c r="U217" s="1"/>
    </row>
    <row r="218" spans="2:21" ht="14.25" hidden="1" customHeight="1">
      <c r="B218" s="3"/>
      <c r="C218" s="1"/>
      <c r="D218" s="1"/>
      <c r="E218" s="1"/>
      <c r="F218" s="1"/>
      <c r="G218" s="1"/>
      <c r="H218" s="1"/>
      <c r="I218" s="1"/>
      <c r="J218" s="1"/>
      <c r="K218" s="1"/>
      <c r="L218" s="1"/>
      <c r="M218" s="1"/>
      <c r="N218" s="1"/>
      <c r="O218" s="1"/>
      <c r="P218" s="1"/>
      <c r="Q218" s="1"/>
      <c r="R218" s="1"/>
      <c r="S218" s="1"/>
      <c r="T218" s="1"/>
      <c r="U218" s="1"/>
    </row>
    <row r="219" spans="2:21" ht="14.25" hidden="1" customHeight="1">
      <c r="B219" s="3"/>
      <c r="C219" s="1"/>
      <c r="D219" s="1"/>
      <c r="E219" s="1"/>
      <c r="F219" s="1"/>
      <c r="G219" s="1"/>
      <c r="H219" s="1"/>
      <c r="I219" s="1"/>
      <c r="J219" s="1"/>
      <c r="K219" s="1"/>
      <c r="L219" s="1"/>
      <c r="M219" s="1"/>
      <c r="N219" s="1"/>
      <c r="O219" s="1"/>
      <c r="P219" s="1"/>
      <c r="Q219" s="1"/>
      <c r="R219" s="1"/>
      <c r="S219" s="1"/>
      <c r="T219" s="1"/>
      <c r="U219" s="1"/>
    </row>
    <row r="220" spans="2:21" ht="14.25" hidden="1" customHeight="1">
      <c r="B220" s="3"/>
      <c r="C220" s="1"/>
      <c r="D220" s="1"/>
      <c r="E220" s="1"/>
      <c r="F220" s="1"/>
      <c r="G220" s="1"/>
      <c r="H220" s="1"/>
      <c r="I220" s="1"/>
      <c r="J220" s="1"/>
      <c r="K220" s="1"/>
      <c r="L220" s="1"/>
      <c r="M220" s="1"/>
      <c r="N220" s="1"/>
      <c r="O220" s="1"/>
      <c r="P220" s="1"/>
      <c r="Q220" s="1"/>
      <c r="R220" s="1"/>
      <c r="S220" s="1"/>
      <c r="T220" s="1"/>
      <c r="U220" s="1"/>
    </row>
    <row r="221" spans="2:21" ht="14.25" hidden="1" customHeight="1">
      <c r="B221" s="3"/>
      <c r="C221" s="1"/>
      <c r="D221" s="1"/>
      <c r="E221" s="1"/>
      <c r="F221" s="1"/>
      <c r="G221" s="1"/>
      <c r="H221" s="1"/>
      <c r="I221" s="1"/>
      <c r="J221" s="1"/>
      <c r="K221" s="1"/>
      <c r="L221" s="1"/>
      <c r="M221" s="1"/>
      <c r="N221" s="1"/>
      <c r="O221" s="1"/>
      <c r="P221" s="1"/>
      <c r="Q221" s="1"/>
      <c r="R221" s="1"/>
      <c r="S221" s="1"/>
      <c r="T221" s="1"/>
      <c r="U221" s="1"/>
    </row>
    <row r="222" spans="2:21" ht="14.25" hidden="1" customHeight="1">
      <c r="B222" s="3"/>
      <c r="C222" s="1"/>
      <c r="D222" s="1"/>
      <c r="E222" s="1"/>
      <c r="F222" s="1"/>
      <c r="G222" s="1"/>
      <c r="H222" s="1"/>
      <c r="I222" s="1"/>
      <c r="J222" s="1"/>
      <c r="K222" s="1"/>
      <c r="L222" s="1"/>
      <c r="M222" s="1"/>
      <c r="N222" s="1"/>
      <c r="O222" s="1"/>
      <c r="P222" s="1"/>
      <c r="Q222" s="1"/>
      <c r="R222" s="1"/>
      <c r="S222" s="1"/>
      <c r="T222" s="1"/>
      <c r="U222" s="1"/>
    </row>
    <row r="223" spans="2:21" ht="14.25" hidden="1" customHeight="1">
      <c r="B223" s="3"/>
      <c r="C223" s="1"/>
      <c r="D223" s="1"/>
      <c r="E223" s="1"/>
      <c r="F223" s="1"/>
      <c r="G223" s="1"/>
      <c r="H223" s="1"/>
      <c r="I223" s="1"/>
      <c r="J223" s="1"/>
      <c r="K223" s="1"/>
      <c r="L223" s="1"/>
      <c r="M223" s="1"/>
      <c r="N223" s="1"/>
      <c r="O223" s="1"/>
      <c r="P223" s="1"/>
      <c r="Q223" s="1"/>
      <c r="R223" s="1"/>
      <c r="S223" s="1"/>
      <c r="T223" s="1"/>
      <c r="U223" s="1"/>
    </row>
    <row r="224" spans="2:21" ht="14.25" hidden="1" customHeight="1">
      <c r="B224" s="3"/>
      <c r="C224" s="1"/>
      <c r="D224" s="1"/>
      <c r="E224" s="1"/>
      <c r="F224" s="1"/>
      <c r="G224" s="1"/>
      <c r="H224" s="1"/>
      <c r="I224" s="1"/>
      <c r="J224" s="1"/>
      <c r="K224" s="1"/>
      <c r="L224" s="1"/>
      <c r="M224" s="1"/>
      <c r="N224" s="1"/>
      <c r="O224" s="1"/>
      <c r="P224" s="1"/>
      <c r="Q224" s="1"/>
      <c r="R224" s="1"/>
      <c r="S224" s="1"/>
      <c r="T224" s="1"/>
      <c r="U224" s="1"/>
    </row>
    <row r="225" spans="2:21" ht="14.25" hidden="1" customHeight="1">
      <c r="B225" s="3"/>
      <c r="C225" s="1"/>
      <c r="D225" s="1"/>
      <c r="E225" s="1"/>
      <c r="F225" s="1"/>
      <c r="G225" s="1"/>
      <c r="H225" s="1"/>
      <c r="I225" s="1"/>
      <c r="J225" s="1"/>
      <c r="K225" s="1"/>
      <c r="L225" s="1"/>
      <c r="M225" s="1"/>
      <c r="N225" s="1"/>
      <c r="O225" s="1"/>
      <c r="P225" s="1"/>
      <c r="Q225" s="1"/>
      <c r="R225" s="1"/>
      <c r="S225" s="1"/>
      <c r="T225" s="1"/>
      <c r="U225" s="1"/>
    </row>
    <row r="226" spans="2:21" ht="14.25" hidden="1" customHeight="1">
      <c r="B226" s="3"/>
      <c r="C226" s="1"/>
      <c r="D226" s="1"/>
      <c r="E226" s="1"/>
      <c r="F226" s="1"/>
      <c r="G226" s="1"/>
      <c r="H226" s="1"/>
      <c r="I226" s="1"/>
      <c r="J226" s="1"/>
      <c r="K226" s="1"/>
      <c r="L226" s="1"/>
      <c r="M226" s="1"/>
      <c r="N226" s="1"/>
      <c r="O226" s="1"/>
      <c r="P226" s="1"/>
      <c r="Q226" s="1"/>
      <c r="R226" s="1"/>
      <c r="S226" s="1"/>
      <c r="T226" s="1"/>
      <c r="U226" s="1"/>
    </row>
    <row r="227" spans="2:21" ht="14.25" hidden="1" customHeight="1">
      <c r="B227" s="3"/>
      <c r="C227" s="1"/>
      <c r="D227" s="1"/>
      <c r="E227" s="1"/>
      <c r="F227" s="1"/>
      <c r="G227" s="1"/>
      <c r="H227" s="1"/>
      <c r="I227" s="1"/>
      <c r="J227" s="1"/>
      <c r="K227" s="1"/>
      <c r="L227" s="1"/>
      <c r="M227" s="1"/>
      <c r="N227" s="1"/>
      <c r="O227" s="1"/>
      <c r="P227" s="1"/>
      <c r="Q227" s="1"/>
      <c r="R227" s="1"/>
      <c r="S227" s="1"/>
      <c r="T227" s="1"/>
      <c r="U227" s="1"/>
    </row>
    <row r="228" spans="2:21" ht="14.25" hidden="1" customHeight="1">
      <c r="B228" s="3"/>
      <c r="C228" s="1"/>
      <c r="D228" s="1"/>
      <c r="E228" s="1"/>
      <c r="F228" s="1"/>
      <c r="G228" s="1"/>
      <c r="H228" s="1"/>
      <c r="I228" s="1"/>
      <c r="J228" s="1"/>
      <c r="K228" s="1"/>
      <c r="L228" s="1"/>
      <c r="M228" s="1"/>
      <c r="N228" s="1"/>
      <c r="O228" s="1"/>
      <c r="P228" s="1"/>
      <c r="Q228" s="1"/>
      <c r="R228" s="1"/>
      <c r="S228" s="1"/>
      <c r="T228" s="1"/>
      <c r="U228" s="1"/>
    </row>
    <row r="229" spans="2:21" ht="14.25" hidden="1" customHeight="1">
      <c r="B229" s="3"/>
      <c r="C229" s="1"/>
      <c r="D229" s="1"/>
      <c r="E229" s="1"/>
      <c r="F229" s="1"/>
      <c r="G229" s="1"/>
      <c r="H229" s="1"/>
      <c r="I229" s="1"/>
      <c r="J229" s="1"/>
      <c r="K229" s="1"/>
      <c r="L229" s="1"/>
      <c r="M229" s="1"/>
      <c r="N229" s="1"/>
      <c r="O229" s="1"/>
      <c r="P229" s="1"/>
      <c r="Q229" s="1"/>
      <c r="R229" s="1"/>
      <c r="S229" s="1"/>
      <c r="T229" s="1"/>
      <c r="U229" s="1"/>
    </row>
    <row r="230" spans="2:21" ht="14.25" hidden="1" customHeight="1">
      <c r="B230" s="3"/>
      <c r="C230" s="1"/>
      <c r="D230" s="1"/>
      <c r="E230" s="1"/>
      <c r="F230" s="1"/>
      <c r="G230" s="1"/>
      <c r="H230" s="1"/>
      <c r="I230" s="1"/>
      <c r="J230" s="1"/>
      <c r="K230" s="1"/>
      <c r="L230" s="1"/>
      <c r="M230" s="1"/>
      <c r="N230" s="1"/>
      <c r="O230" s="1"/>
      <c r="P230" s="1"/>
      <c r="Q230" s="1"/>
      <c r="R230" s="1"/>
      <c r="S230" s="1"/>
      <c r="T230" s="1"/>
      <c r="U230" s="1"/>
    </row>
    <row r="231" spans="2:21" ht="14.25" hidden="1" customHeight="1">
      <c r="B231" s="3"/>
      <c r="C231" s="1"/>
      <c r="D231" s="1"/>
      <c r="E231" s="1"/>
      <c r="F231" s="1"/>
      <c r="G231" s="1"/>
      <c r="H231" s="1"/>
      <c r="I231" s="1"/>
      <c r="J231" s="1"/>
      <c r="K231" s="1"/>
      <c r="L231" s="1"/>
      <c r="M231" s="1"/>
      <c r="N231" s="1"/>
      <c r="O231" s="1"/>
      <c r="P231" s="1"/>
      <c r="Q231" s="1"/>
      <c r="R231" s="1"/>
      <c r="S231" s="1"/>
      <c r="T231" s="1"/>
      <c r="U231" s="1"/>
    </row>
    <row r="232" spans="2:21" ht="14.25" hidden="1" customHeight="1">
      <c r="B232" s="3"/>
      <c r="C232" s="1"/>
      <c r="D232" s="1"/>
      <c r="E232" s="1"/>
      <c r="F232" s="1"/>
      <c r="G232" s="1"/>
      <c r="H232" s="1"/>
      <c r="I232" s="1"/>
      <c r="J232" s="1"/>
      <c r="K232" s="1"/>
      <c r="L232" s="1"/>
      <c r="M232" s="1"/>
      <c r="N232" s="1"/>
      <c r="O232" s="1"/>
      <c r="P232" s="1"/>
      <c r="Q232" s="1"/>
      <c r="R232" s="1"/>
      <c r="S232" s="1"/>
      <c r="T232" s="1"/>
      <c r="U232" s="1"/>
    </row>
    <row r="233" spans="2:21" ht="14.25" hidden="1" customHeight="1">
      <c r="B233" s="3"/>
      <c r="C233" s="1"/>
      <c r="D233" s="1"/>
      <c r="E233" s="1"/>
      <c r="F233" s="1"/>
      <c r="G233" s="1"/>
      <c r="H233" s="1"/>
      <c r="I233" s="1"/>
      <c r="J233" s="1"/>
      <c r="K233" s="1"/>
      <c r="L233" s="1"/>
      <c r="M233" s="1"/>
      <c r="N233" s="1"/>
      <c r="O233" s="1"/>
      <c r="P233" s="1"/>
      <c r="Q233" s="1"/>
      <c r="R233" s="1"/>
      <c r="S233" s="1"/>
      <c r="T233" s="1"/>
      <c r="U233" s="1"/>
    </row>
    <row r="234" spans="2:21" ht="14.25" hidden="1" customHeight="1">
      <c r="B234" s="3"/>
      <c r="C234" s="1"/>
      <c r="D234" s="1"/>
      <c r="E234" s="1"/>
      <c r="F234" s="1"/>
      <c r="G234" s="1"/>
      <c r="H234" s="1"/>
      <c r="I234" s="1"/>
      <c r="J234" s="1"/>
      <c r="K234" s="1"/>
      <c r="L234" s="1"/>
      <c r="M234" s="1"/>
      <c r="N234" s="1"/>
      <c r="O234" s="1"/>
      <c r="P234" s="1"/>
      <c r="Q234" s="1"/>
      <c r="R234" s="1"/>
      <c r="S234" s="1"/>
      <c r="T234" s="1"/>
      <c r="U234" s="1"/>
    </row>
    <row r="235" spans="2:21" ht="14.25" hidden="1" customHeight="1">
      <c r="B235" s="3"/>
      <c r="C235" s="1"/>
      <c r="D235" s="1"/>
      <c r="E235" s="1"/>
      <c r="F235" s="1"/>
      <c r="G235" s="1"/>
      <c r="H235" s="1"/>
      <c r="I235" s="1"/>
      <c r="J235" s="1"/>
      <c r="K235" s="1"/>
      <c r="L235" s="1"/>
      <c r="M235" s="1"/>
      <c r="N235" s="1"/>
      <c r="O235" s="1"/>
      <c r="P235" s="1"/>
      <c r="Q235" s="1"/>
      <c r="R235" s="1"/>
      <c r="S235" s="1"/>
      <c r="T235" s="1"/>
      <c r="U235" s="1"/>
    </row>
    <row r="236" spans="2:21" ht="14.25" hidden="1" customHeight="1">
      <c r="B236" s="3"/>
      <c r="C236" s="1"/>
      <c r="D236" s="1"/>
      <c r="E236" s="1"/>
      <c r="F236" s="1"/>
      <c r="G236" s="1"/>
      <c r="H236" s="1"/>
      <c r="I236" s="1"/>
      <c r="J236" s="1"/>
      <c r="K236" s="1"/>
      <c r="L236" s="1"/>
      <c r="M236" s="1"/>
      <c r="N236" s="1"/>
      <c r="O236" s="1"/>
      <c r="P236" s="1"/>
      <c r="Q236" s="1"/>
      <c r="R236" s="1"/>
      <c r="S236" s="1"/>
      <c r="T236" s="1"/>
      <c r="U236" s="1"/>
    </row>
    <row r="237" spans="2:21" ht="14.25" hidden="1" customHeight="1">
      <c r="B237" s="3"/>
      <c r="C237" s="1"/>
      <c r="D237" s="1"/>
      <c r="E237" s="1"/>
      <c r="F237" s="1"/>
      <c r="G237" s="1"/>
      <c r="H237" s="1"/>
      <c r="I237" s="1"/>
      <c r="J237" s="1"/>
      <c r="K237" s="1"/>
      <c r="L237" s="1"/>
      <c r="M237" s="1"/>
      <c r="N237" s="1"/>
      <c r="O237" s="1"/>
      <c r="P237" s="1"/>
      <c r="Q237" s="1"/>
      <c r="R237" s="1"/>
      <c r="S237" s="1"/>
      <c r="T237" s="1"/>
      <c r="U237" s="1"/>
    </row>
    <row r="238" spans="2:21" ht="14.25" hidden="1" customHeight="1">
      <c r="B238" s="3"/>
      <c r="C238" s="1"/>
      <c r="D238" s="1"/>
      <c r="E238" s="1"/>
      <c r="F238" s="1"/>
      <c r="G238" s="1"/>
      <c r="H238" s="1"/>
      <c r="I238" s="1"/>
      <c r="J238" s="1"/>
      <c r="K238" s="1"/>
      <c r="L238" s="1"/>
      <c r="M238" s="1"/>
      <c r="N238" s="1"/>
      <c r="O238" s="1"/>
      <c r="P238" s="1"/>
      <c r="Q238" s="1"/>
      <c r="R238" s="1"/>
      <c r="S238" s="1"/>
      <c r="T238" s="1"/>
      <c r="U238" s="1"/>
    </row>
    <row r="239" spans="2:21" ht="14.25" hidden="1" customHeight="1">
      <c r="B239" s="3"/>
      <c r="C239" s="1"/>
      <c r="D239" s="1"/>
      <c r="E239" s="1"/>
      <c r="F239" s="1"/>
      <c r="G239" s="1"/>
      <c r="H239" s="1"/>
      <c r="I239" s="1"/>
      <c r="J239" s="1"/>
      <c r="K239" s="1"/>
      <c r="L239" s="1"/>
      <c r="M239" s="1"/>
      <c r="N239" s="1"/>
      <c r="O239" s="1"/>
      <c r="P239" s="1"/>
      <c r="Q239" s="1"/>
      <c r="R239" s="1"/>
      <c r="S239" s="1"/>
      <c r="T239" s="1"/>
      <c r="U239" s="1"/>
    </row>
    <row r="240" spans="2:21" ht="14.25" hidden="1" customHeight="1">
      <c r="B240" s="3"/>
      <c r="C240" s="1"/>
      <c r="D240" s="1"/>
      <c r="E240" s="1"/>
      <c r="F240" s="1"/>
      <c r="G240" s="1"/>
      <c r="H240" s="1"/>
      <c r="I240" s="1"/>
      <c r="J240" s="1"/>
      <c r="K240" s="1"/>
      <c r="L240" s="1"/>
      <c r="M240" s="1"/>
      <c r="N240" s="1"/>
      <c r="O240" s="1"/>
      <c r="P240" s="1"/>
      <c r="Q240" s="1"/>
      <c r="R240" s="1"/>
      <c r="S240" s="1"/>
      <c r="T240" s="1"/>
      <c r="U240" s="1"/>
    </row>
    <row r="241" spans="2:21" ht="14.25" hidden="1" customHeight="1">
      <c r="B241" s="3"/>
      <c r="C241" s="1"/>
      <c r="D241" s="1"/>
      <c r="E241" s="1"/>
      <c r="F241" s="1"/>
      <c r="G241" s="1"/>
      <c r="H241" s="1"/>
      <c r="I241" s="1"/>
      <c r="J241" s="1"/>
      <c r="K241" s="1"/>
      <c r="L241" s="1"/>
      <c r="M241" s="1"/>
      <c r="N241" s="1"/>
      <c r="O241" s="1"/>
      <c r="P241" s="1"/>
      <c r="Q241" s="1"/>
      <c r="R241" s="1"/>
      <c r="S241" s="1"/>
      <c r="T241" s="1"/>
      <c r="U241" s="1"/>
    </row>
    <row r="242" spans="2:21" ht="14.25" hidden="1" customHeight="1">
      <c r="B242" s="3"/>
      <c r="C242" s="1"/>
      <c r="D242" s="1"/>
      <c r="E242" s="1"/>
      <c r="F242" s="1"/>
      <c r="G242" s="1"/>
      <c r="H242" s="1"/>
      <c r="I242" s="1"/>
      <c r="J242" s="1"/>
      <c r="K242" s="1"/>
      <c r="L242" s="1"/>
      <c r="M242" s="1"/>
      <c r="N242" s="1"/>
      <c r="O242" s="1"/>
      <c r="P242" s="1"/>
      <c r="Q242" s="1"/>
      <c r="R242" s="1"/>
      <c r="S242" s="1"/>
      <c r="T242" s="1"/>
      <c r="U242" s="1"/>
    </row>
    <row r="243" spans="2:21" ht="14.25" hidden="1" customHeight="1">
      <c r="B243" s="3"/>
      <c r="C243" s="1"/>
      <c r="D243" s="1"/>
      <c r="E243" s="1"/>
      <c r="F243" s="1"/>
      <c r="G243" s="1"/>
      <c r="H243" s="1"/>
      <c r="I243" s="1"/>
      <c r="J243" s="1"/>
      <c r="K243" s="1"/>
      <c r="L243" s="1"/>
      <c r="M243" s="1"/>
      <c r="N243" s="1"/>
      <c r="O243" s="1"/>
      <c r="P243" s="1"/>
      <c r="Q243" s="1"/>
      <c r="R243" s="1"/>
      <c r="S243" s="1"/>
      <c r="T243" s="1"/>
      <c r="U243" s="1"/>
    </row>
    <row r="244" spans="2:21" ht="14.25" hidden="1" customHeight="1">
      <c r="B244" s="3"/>
      <c r="C244" s="1"/>
      <c r="D244" s="1"/>
      <c r="E244" s="1"/>
      <c r="F244" s="1"/>
      <c r="G244" s="1"/>
      <c r="H244" s="1"/>
      <c r="I244" s="1"/>
      <c r="J244" s="1"/>
      <c r="K244" s="1"/>
      <c r="L244" s="1"/>
      <c r="M244" s="1"/>
      <c r="N244" s="1"/>
      <c r="O244" s="1"/>
      <c r="P244" s="1"/>
      <c r="Q244" s="1"/>
      <c r="R244" s="1"/>
      <c r="S244" s="1"/>
      <c r="T244" s="1"/>
      <c r="U244" s="1"/>
    </row>
    <row r="245" spans="2:21" ht="14.25" hidden="1" customHeight="1">
      <c r="B245" s="3"/>
      <c r="C245" s="1"/>
      <c r="D245" s="1"/>
      <c r="E245" s="1"/>
      <c r="F245" s="1"/>
      <c r="G245" s="1"/>
      <c r="H245" s="1"/>
      <c r="I245" s="1"/>
      <c r="J245" s="1"/>
      <c r="K245" s="1"/>
      <c r="L245" s="1"/>
      <c r="M245" s="1"/>
      <c r="N245" s="1"/>
      <c r="O245" s="1"/>
      <c r="P245" s="1"/>
      <c r="Q245" s="1"/>
      <c r="R245" s="1"/>
      <c r="S245" s="1"/>
      <c r="T245" s="1"/>
      <c r="U245" s="1"/>
    </row>
    <row r="246" spans="2:21" ht="14.25" hidden="1" customHeight="1">
      <c r="B246" s="3"/>
      <c r="C246" s="1"/>
      <c r="D246" s="1"/>
      <c r="E246" s="1"/>
      <c r="F246" s="1"/>
      <c r="G246" s="1"/>
      <c r="H246" s="1"/>
      <c r="I246" s="1"/>
      <c r="J246" s="1"/>
      <c r="K246" s="1"/>
      <c r="L246" s="1"/>
      <c r="M246" s="1"/>
      <c r="N246" s="1"/>
      <c r="O246" s="1"/>
      <c r="P246" s="1"/>
      <c r="Q246" s="1"/>
      <c r="R246" s="1"/>
      <c r="S246" s="1"/>
      <c r="T246" s="1"/>
      <c r="U246" s="1"/>
    </row>
    <row r="247" spans="2:21" ht="14.25" hidden="1" customHeight="1">
      <c r="B247" s="3"/>
      <c r="C247" s="1"/>
      <c r="D247" s="1"/>
      <c r="E247" s="1"/>
      <c r="F247" s="1"/>
      <c r="G247" s="1"/>
      <c r="H247" s="1"/>
      <c r="I247" s="1"/>
      <c r="J247" s="1"/>
      <c r="K247" s="1"/>
      <c r="L247" s="1"/>
      <c r="M247" s="1"/>
      <c r="N247" s="1"/>
      <c r="O247" s="1"/>
      <c r="P247" s="1"/>
      <c r="Q247" s="1"/>
      <c r="R247" s="1"/>
      <c r="S247" s="1"/>
      <c r="T247" s="1"/>
      <c r="U247" s="1"/>
    </row>
    <row r="248" spans="2:21" ht="14.25" hidden="1" customHeight="1">
      <c r="B248" s="3"/>
      <c r="C248" s="1"/>
      <c r="D248" s="1"/>
      <c r="E248" s="1"/>
      <c r="F248" s="1"/>
      <c r="G248" s="1"/>
      <c r="H248" s="1"/>
      <c r="I248" s="1"/>
      <c r="J248" s="1"/>
      <c r="K248" s="1"/>
      <c r="L248" s="1"/>
      <c r="M248" s="1"/>
      <c r="N248" s="1"/>
      <c r="O248" s="1"/>
      <c r="P248" s="1"/>
      <c r="Q248" s="1"/>
      <c r="R248" s="1"/>
      <c r="S248" s="1"/>
      <c r="T248" s="1"/>
      <c r="U248" s="1"/>
    </row>
    <row r="249" spans="2:21" ht="14.25" hidden="1" customHeight="1">
      <c r="B249" s="3"/>
      <c r="C249" s="1"/>
      <c r="D249" s="1"/>
      <c r="E249" s="1"/>
      <c r="F249" s="1"/>
      <c r="G249" s="1"/>
      <c r="H249" s="1"/>
      <c r="I249" s="1"/>
      <c r="J249" s="1"/>
      <c r="K249" s="1"/>
      <c r="L249" s="1"/>
      <c r="M249" s="1"/>
      <c r="N249" s="1"/>
      <c r="O249" s="1"/>
      <c r="P249" s="1"/>
      <c r="Q249" s="1"/>
      <c r="R249" s="1"/>
      <c r="S249" s="1"/>
      <c r="T249" s="1"/>
      <c r="U249" s="1"/>
    </row>
    <row r="250" spans="2:21" ht="14.25" hidden="1" customHeight="1">
      <c r="B250" s="3"/>
      <c r="C250" s="1"/>
      <c r="D250" s="1"/>
      <c r="E250" s="1"/>
      <c r="F250" s="1"/>
      <c r="G250" s="1"/>
      <c r="H250" s="1"/>
      <c r="I250" s="1"/>
      <c r="J250" s="1"/>
      <c r="K250" s="1"/>
      <c r="L250" s="1"/>
      <c r="M250" s="1"/>
      <c r="N250" s="1"/>
      <c r="O250" s="1"/>
      <c r="P250" s="1"/>
      <c r="Q250" s="1"/>
      <c r="R250" s="1"/>
      <c r="S250" s="1"/>
      <c r="T250" s="1"/>
      <c r="U250" s="1"/>
    </row>
    <row r="251" spans="2:21" ht="14.25" hidden="1" customHeight="1">
      <c r="B251" s="3"/>
      <c r="C251" s="1"/>
      <c r="D251" s="1"/>
      <c r="E251" s="1"/>
      <c r="F251" s="1"/>
      <c r="G251" s="1"/>
      <c r="H251" s="1"/>
      <c r="I251" s="1"/>
      <c r="J251" s="1"/>
      <c r="K251" s="1"/>
      <c r="L251" s="1"/>
      <c r="M251" s="1"/>
      <c r="N251" s="1"/>
      <c r="O251" s="1"/>
      <c r="P251" s="1"/>
      <c r="Q251" s="1"/>
      <c r="R251" s="1"/>
      <c r="S251" s="1"/>
      <c r="T251" s="1"/>
      <c r="U251" s="1"/>
    </row>
    <row r="252" spans="2:21" ht="14.25" hidden="1" customHeight="1">
      <c r="B252" s="3"/>
      <c r="C252" s="1"/>
      <c r="D252" s="1"/>
      <c r="E252" s="1"/>
      <c r="F252" s="1"/>
      <c r="G252" s="1"/>
      <c r="H252" s="1"/>
      <c r="I252" s="1"/>
      <c r="J252" s="1"/>
      <c r="K252" s="1"/>
      <c r="L252" s="1"/>
      <c r="M252" s="1"/>
      <c r="N252" s="1"/>
      <c r="O252" s="1"/>
      <c r="P252" s="1"/>
      <c r="Q252" s="1"/>
      <c r="R252" s="1"/>
      <c r="S252" s="1"/>
      <c r="T252" s="1"/>
      <c r="U252" s="1"/>
    </row>
    <row r="253" spans="2:21" ht="14.25" hidden="1" customHeight="1">
      <c r="B253" s="3"/>
      <c r="C253" s="1"/>
      <c r="D253" s="1"/>
      <c r="E253" s="1"/>
      <c r="F253" s="1"/>
      <c r="G253" s="1"/>
      <c r="H253" s="1"/>
      <c r="I253" s="1"/>
      <c r="J253" s="1"/>
      <c r="K253" s="1"/>
      <c r="L253" s="1"/>
      <c r="M253" s="1"/>
      <c r="N253" s="1"/>
      <c r="O253" s="1"/>
      <c r="P253" s="1"/>
      <c r="Q253" s="1"/>
      <c r="R253" s="1"/>
      <c r="S253" s="1"/>
      <c r="T253" s="1"/>
      <c r="U253" s="1"/>
    </row>
    <row r="254" spans="2:21" ht="14.25" hidden="1" customHeight="1">
      <c r="B254" s="3"/>
      <c r="C254" s="1"/>
      <c r="D254" s="1"/>
      <c r="E254" s="1"/>
      <c r="F254" s="1"/>
      <c r="G254" s="1"/>
      <c r="H254" s="1"/>
      <c r="I254" s="1"/>
      <c r="J254" s="1"/>
      <c r="K254" s="1"/>
      <c r="L254" s="1"/>
      <c r="M254" s="1"/>
      <c r="N254" s="1"/>
      <c r="O254" s="1"/>
      <c r="P254" s="1"/>
      <c r="Q254" s="1"/>
      <c r="R254" s="1"/>
      <c r="S254" s="1"/>
      <c r="T254" s="1"/>
      <c r="U254" s="1"/>
    </row>
    <row r="255" spans="2:21" ht="14.25" hidden="1" customHeight="1">
      <c r="B255" s="3"/>
      <c r="C255" s="1"/>
      <c r="D255" s="1"/>
      <c r="E255" s="1"/>
      <c r="F255" s="1"/>
      <c r="G255" s="1"/>
      <c r="H255" s="1"/>
      <c r="I255" s="1"/>
      <c r="J255" s="1"/>
      <c r="K255" s="1"/>
      <c r="L255" s="1"/>
      <c r="M255" s="1"/>
      <c r="N255" s="1"/>
      <c r="O255" s="1"/>
      <c r="P255" s="1"/>
      <c r="Q255" s="1"/>
      <c r="R255" s="1"/>
      <c r="S255" s="1"/>
      <c r="T255" s="1"/>
      <c r="U255" s="1"/>
    </row>
    <row r="256" spans="2:21" ht="14.25" hidden="1" customHeight="1">
      <c r="B256" s="3"/>
      <c r="C256" s="1"/>
      <c r="D256" s="1"/>
      <c r="E256" s="1"/>
      <c r="F256" s="1"/>
      <c r="G256" s="1"/>
      <c r="H256" s="1"/>
      <c r="I256" s="1"/>
      <c r="J256" s="1"/>
      <c r="K256" s="1"/>
      <c r="L256" s="1"/>
      <c r="M256" s="1"/>
      <c r="N256" s="1"/>
      <c r="O256" s="1"/>
      <c r="P256" s="1"/>
      <c r="Q256" s="1"/>
      <c r="R256" s="1"/>
      <c r="S256" s="1"/>
      <c r="T256" s="1"/>
      <c r="U256" s="1"/>
    </row>
    <row r="257" spans="2:21" ht="14.25" hidden="1" customHeight="1">
      <c r="B257" s="3"/>
      <c r="C257" s="1"/>
      <c r="D257" s="1"/>
      <c r="E257" s="1"/>
      <c r="F257" s="1"/>
      <c r="G257" s="1"/>
      <c r="H257" s="1"/>
      <c r="I257" s="1"/>
      <c r="J257" s="1"/>
      <c r="K257" s="1"/>
      <c r="L257" s="1"/>
      <c r="M257" s="1"/>
      <c r="N257" s="1"/>
      <c r="O257" s="1"/>
      <c r="P257" s="1"/>
      <c r="Q257" s="1"/>
      <c r="R257" s="1"/>
      <c r="S257" s="1"/>
      <c r="T257" s="1"/>
      <c r="U257" s="1"/>
    </row>
    <row r="258" spans="2:21" ht="14.25" hidden="1" customHeight="1">
      <c r="B258" s="3"/>
      <c r="C258" s="1"/>
      <c r="D258" s="1"/>
      <c r="E258" s="1"/>
      <c r="F258" s="1"/>
      <c r="G258" s="1"/>
      <c r="H258" s="1"/>
      <c r="I258" s="1"/>
      <c r="J258" s="1"/>
      <c r="K258" s="1"/>
      <c r="L258" s="1"/>
      <c r="M258" s="1"/>
      <c r="N258" s="1"/>
      <c r="O258" s="1"/>
      <c r="P258" s="1"/>
      <c r="Q258" s="1"/>
      <c r="R258" s="1"/>
      <c r="S258" s="1"/>
      <c r="T258" s="1"/>
      <c r="U258" s="1"/>
    </row>
    <row r="259" spans="2:21" ht="14.25" hidden="1" customHeight="1">
      <c r="B259" s="3"/>
      <c r="C259" s="1"/>
      <c r="D259" s="1"/>
      <c r="E259" s="1"/>
      <c r="F259" s="1"/>
      <c r="G259" s="1"/>
      <c r="H259" s="1"/>
      <c r="I259" s="1"/>
      <c r="J259" s="1"/>
      <c r="K259" s="1"/>
      <c r="L259" s="1"/>
      <c r="M259" s="1"/>
      <c r="N259" s="1"/>
      <c r="O259" s="1"/>
      <c r="P259" s="1"/>
      <c r="Q259" s="1"/>
      <c r="R259" s="1"/>
      <c r="S259" s="1"/>
      <c r="T259" s="1"/>
      <c r="U259" s="1"/>
    </row>
    <row r="260" spans="2:21" ht="14.25" hidden="1" customHeight="1">
      <c r="B260" s="3"/>
      <c r="C260" s="1"/>
      <c r="D260" s="1"/>
      <c r="E260" s="1"/>
      <c r="F260" s="1"/>
      <c r="G260" s="1"/>
      <c r="H260" s="1"/>
      <c r="I260" s="1"/>
      <c r="J260" s="1"/>
      <c r="K260" s="1"/>
      <c r="L260" s="1"/>
      <c r="M260" s="1"/>
      <c r="N260" s="1"/>
      <c r="O260" s="1"/>
      <c r="P260" s="1"/>
      <c r="Q260" s="1"/>
      <c r="R260" s="1"/>
      <c r="S260" s="1"/>
      <c r="T260" s="1"/>
      <c r="U260" s="1"/>
    </row>
    <row r="261" spans="2:21" ht="14.25" hidden="1" customHeight="1">
      <c r="B261" s="3"/>
      <c r="C261" s="1"/>
      <c r="D261" s="1"/>
      <c r="E261" s="1"/>
      <c r="F261" s="1"/>
      <c r="G261" s="1"/>
      <c r="H261" s="1"/>
      <c r="I261" s="1"/>
      <c r="J261" s="1"/>
      <c r="K261" s="1"/>
      <c r="L261" s="1"/>
      <c r="M261" s="1"/>
      <c r="N261" s="1"/>
      <c r="O261" s="1"/>
      <c r="P261" s="1"/>
      <c r="Q261" s="1"/>
      <c r="R261" s="1"/>
      <c r="S261" s="1"/>
      <c r="T261" s="1"/>
      <c r="U261" s="1"/>
    </row>
    <row r="262" spans="2:21" ht="14.25" hidden="1" customHeight="1">
      <c r="B262" s="3"/>
      <c r="C262" s="1"/>
      <c r="D262" s="1"/>
      <c r="E262" s="1"/>
      <c r="F262" s="1"/>
      <c r="G262" s="1"/>
      <c r="H262" s="1"/>
      <c r="I262" s="1"/>
      <c r="J262" s="1"/>
      <c r="K262" s="1"/>
      <c r="L262" s="1"/>
      <c r="M262" s="1"/>
      <c r="N262" s="1"/>
      <c r="O262" s="1"/>
      <c r="P262" s="1"/>
      <c r="Q262" s="1"/>
      <c r="R262" s="1"/>
      <c r="S262" s="1"/>
      <c r="T262" s="1"/>
      <c r="U262" s="1"/>
    </row>
    <row r="263" spans="2:21" ht="14.25" hidden="1" customHeight="1">
      <c r="B263" s="3"/>
      <c r="C263" s="1"/>
      <c r="D263" s="1"/>
      <c r="E263" s="1"/>
      <c r="F263" s="1"/>
      <c r="G263" s="1"/>
      <c r="H263" s="1"/>
      <c r="I263" s="1"/>
      <c r="J263" s="1"/>
      <c r="K263" s="1"/>
      <c r="L263" s="1"/>
      <c r="M263" s="1"/>
      <c r="N263" s="1"/>
      <c r="O263" s="1"/>
      <c r="P263" s="1"/>
      <c r="Q263" s="1"/>
      <c r="R263" s="1"/>
      <c r="S263" s="1"/>
      <c r="T263" s="1"/>
      <c r="U263" s="1"/>
    </row>
    <row r="264" spans="2:21" ht="14.25" hidden="1" customHeight="1">
      <c r="B264" s="3"/>
      <c r="C264" s="1"/>
      <c r="D264" s="1"/>
      <c r="E264" s="1"/>
      <c r="F264" s="1"/>
      <c r="G264" s="1"/>
      <c r="H264" s="1"/>
      <c r="I264" s="1"/>
      <c r="J264" s="1"/>
      <c r="K264" s="1"/>
      <c r="L264" s="1"/>
      <c r="M264" s="1"/>
      <c r="N264" s="1"/>
      <c r="O264" s="1"/>
      <c r="P264" s="1"/>
      <c r="Q264" s="1"/>
      <c r="R264" s="1"/>
      <c r="S264" s="1"/>
      <c r="T264" s="1"/>
      <c r="U264" s="1"/>
    </row>
    <row r="265" spans="2:21" ht="14.25" hidden="1" customHeight="1">
      <c r="B265" s="3"/>
      <c r="C265" s="1"/>
      <c r="D265" s="1"/>
      <c r="E265" s="1"/>
      <c r="F265" s="1"/>
      <c r="G265" s="1"/>
      <c r="H265" s="1"/>
      <c r="I265" s="1"/>
      <c r="J265" s="1"/>
      <c r="K265" s="1"/>
      <c r="L265" s="1"/>
      <c r="M265" s="1"/>
      <c r="N265" s="1"/>
      <c r="O265" s="1"/>
      <c r="P265" s="1"/>
      <c r="Q265" s="1"/>
      <c r="R265" s="1"/>
      <c r="S265" s="1"/>
      <c r="T265" s="1"/>
      <c r="U265" s="1"/>
    </row>
    <row r="266" spans="2:21" ht="14.25" hidden="1" customHeight="1">
      <c r="B266" s="3"/>
      <c r="C266" s="1"/>
      <c r="D266" s="1"/>
      <c r="E266" s="1"/>
      <c r="F266" s="1"/>
      <c r="G266" s="1"/>
      <c r="H266" s="1"/>
      <c r="I266" s="1"/>
      <c r="J266" s="1"/>
      <c r="K266" s="1"/>
      <c r="L266" s="1"/>
      <c r="M266" s="1"/>
      <c r="N266" s="1"/>
      <c r="O266" s="1"/>
      <c r="P266" s="1"/>
      <c r="Q266" s="1"/>
      <c r="R266" s="1"/>
      <c r="S266" s="1"/>
      <c r="T266" s="1"/>
      <c r="U266" s="1"/>
    </row>
    <row r="267" spans="2:21" ht="14.25" hidden="1" customHeight="1">
      <c r="B267" s="3"/>
      <c r="C267" s="1"/>
      <c r="D267" s="1"/>
      <c r="E267" s="1"/>
      <c r="F267" s="1"/>
      <c r="G267" s="1"/>
      <c r="H267" s="1"/>
      <c r="I267" s="1"/>
      <c r="J267" s="1"/>
      <c r="K267" s="1"/>
      <c r="L267" s="1"/>
      <c r="M267" s="1"/>
      <c r="N267" s="1"/>
      <c r="O267" s="1"/>
      <c r="P267" s="1"/>
      <c r="Q267" s="1"/>
      <c r="R267" s="1"/>
      <c r="S267" s="1"/>
      <c r="T267" s="1"/>
      <c r="U267" s="1"/>
    </row>
    <row r="268" spans="2:21" ht="14.25" hidden="1" customHeight="1">
      <c r="B268" s="3"/>
      <c r="C268" s="1"/>
      <c r="D268" s="1"/>
      <c r="E268" s="1"/>
      <c r="F268" s="1"/>
      <c r="G268" s="1"/>
      <c r="H268" s="1"/>
      <c r="I268" s="1"/>
      <c r="J268" s="1"/>
      <c r="K268" s="1"/>
      <c r="L268" s="1"/>
      <c r="M268" s="1"/>
      <c r="N268" s="1"/>
      <c r="O268" s="1"/>
      <c r="P268" s="1"/>
      <c r="Q268" s="1"/>
      <c r="R268" s="1"/>
      <c r="S268" s="1"/>
      <c r="T268" s="1"/>
      <c r="U268" s="1"/>
    </row>
    <row r="269" spans="2:21" ht="14.25" hidden="1" customHeight="1">
      <c r="B269" s="3"/>
      <c r="C269" s="1"/>
      <c r="D269" s="1"/>
      <c r="E269" s="1"/>
      <c r="F269" s="1"/>
      <c r="G269" s="1"/>
      <c r="H269" s="1"/>
      <c r="I269" s="1"/>
      <c r="J269" s="1"/>
      <c r="K269" s="1"/>
      <c r="L269" s="1"/>
      <c r="M269" s="1"/>
      <c r="N269" s="1"/>
      <c r="O269" s="1"/>
      <c r="P269" s="1"/>
      <c r="Q269" s="1"/>
      <c r="R269" s="1"/>
      <c r="S269" s="1"/>
      <c r="T269" s="1"/>
      <c r="U269" s="1"/>
    </row>
    <row r="270" spans="2:21" ht="14.25" hidden="1" customHeight="1">
      <c r="B270" s="3"/>
      <c r="C270" s="1"/>
      <c r="D270" s="1"/>
      <c r="E270" s="1"/>
      <c r="F270" s="1"/>
      <c r="G270" s="1"/>
      <c r="H270" s="1"/>
      <c r="I270" s="1"/>
      <c r="J270" s="1"/>
      <c r="K270" s="1"/>
      <c r="L270" s="1"/>
      <c r="M270" s="1"/>
      <c r="N270" s="1"/>
      <c r="O270" s="1"/>
      <c r="P270" s="1"/>
      <c r="Q270" s="1"/>
      <c r="R270" s="1"/>
      <c r="S270" s="1"/>
      <c r="T270" s="1"/>
      <c r="U270" s="1"/>
    </row>
    <row r="271" spans="2:21" ht="14.25" hidden="1" customHeight="1">
      <c r="B271" s="3"/>
      <c r="C271" s="1"/>
      <c r="D271" s="1"/>
      <c r="E271" s="1"/>
      <c r="F271" s="1"/>
      <c r="G271" s="1"/>
      <c r="H271" s="1"/>
      <c r="I271" s="1"/>
      <c r="J271" s="1"/>
      <c r="K271" s="1"/>
      <c r="L271" s="1"/>
      <c r="M271" s="1"/>
      <c r="N271" s="1"/>
      <c r="O271" s="1"/>
      <c r="P271" s="1"/>
      <c r="Q271" s="1"/>
      <c r="R271" s="1"/>
      <c r="S271" s="1"/>
      <c r="T271" s="1"/>
      <c r="U271" s="1"/>
    </row>
    <row r="272" spans="2:21" ht="14.25" hidden="1" customHeight="1">
      <c r="B272" s="3"/>
      <c r="C272" s="1"/>
      <c r="D272" s="1"/>
      <c r="E272" s="1"/>
      <c r="F272" s="1"/>
      <c r="G272" s="1"/>
      <c r="H272" s="1"/>
      <c r="I272" s="1"/>
      <c r="J272" s="1"/>
      <c r="K272" s="1"/>
      <c r="L272" s="1"/>
      <c r="M272" s="1"/>
      <c r="N272" s="1"/>
      <c r="O272" s="1"/>
      <c r="P272" s="1"/>
      <c r="Q272" s="1"/>
      <c r="R272" s="1"/>
      <c r="S272" s="1"/>
      <c r="T272" s="1"/>
      <c r="U272" s="1"/>
    </row>
    <row r="273" spans="2:21" ht="14.25" hidden="1" customHeight="1">
      <c r="B273" s="3"/>
      <c r="C273" s="1"/>
      <c r="D273" s="1"/>
      <c r="E273" s="1"/>
      <c r="F273" s="1"/>
      <c r="G273" s="1"/>
      <c r="H273" s="1"/>
      <c r="I273" s="1"/>
      <c r="J273" s="1"/>
      <c r="K273" s="1"/>
      <c r="L273" s="1"/>
      <c r="M273" s="1"/>
      <c r="N273" s="1"/>
      <c r="O273" s="1"/>
      <c r="P273" s="1"/>
      <c r="Q273" s="1"/>
      <c r="R273" s="1"/>
      <c r="S273" s="1"/>
      <c r="T273" s="1"/>
      <c r="U273" s="1"/>
    </row>
    <row r="274" spans="2:21" ht="14.25" hidden="1" customHeight="1">
      <c r="B274" s="3"/>
      <c r="C274" s="1"/>
      <c r="D274" s="1"/>
      <c r="E274" s="1"/>
      <c r="F274" s="1"/>
      <c r="G274" s="1"/>
      <c r="H274" s="1"/>
      <c r="I274" s="1"/>
      <c r="J274" s="1"/>
      <c r="K274" s="1"/>
      <c r="L274" s="1"/>
      <c r="M274" s="1"/>
      <c r="N274" s="1"/>
      <c r="O274" s="1"/>
      <c r="P274" s="1"/>
      <c r="Q274" s="1"/>
      <c r="R274" s="1"/>
      <c r="S274" s="1"/>
      <c r="T274" s="1"/>
      <c r="U274" s="1"/>
    </row>
    <row r="275" spans="2:21" ht="14.25" hidden="1" customHeight="1">
      <c r="B275" s="3"/>
      <c r="C275" s="1"/>
      <c r="D275" s="1"/>
      <c r="E275" s="1"/>
      <c r="F275" s="1"/>
      <c r="G275" s="1"/>
      <c r="H275" s="1"/>
      <c r="I275" s="1"/>
      <c r="J275" s="1"/>
      <c r="K275" s="1"/>
      <c r="L275" s="1"/>
      <c r="M275" s="1"/>
      <c r="N275" s="1"/>
      <c r="O275" s="1"/>
      <c r="P275" s="1"/>
      <c r="Q275" s="1"/>
      <c r="R275" s="1"/>
      <c r="S275" s="1"/>
      <c r="T275" s="1"/>
      <c r="U275" s="1"/>
    </row>
    <row r="276" spans="2:21" ht="14.25" hidden="1" customHeight="1">
      <c r="B276" s="3"/>
      <c r="C276" s="1"/>
      <c r="D276" s="1"/>
      <c r="E276" s="1"/>
      <c r="F276" s="1"/>
      <c r="G276" s="1"/>
      <c r="H276" s="1"/>
      <c r="I276" s="1"/>
      <c r="J276" s="1"/>
      <c r="K276" s="1"/>
      <c r="L276" s="1"/>
      <c r="M276" s="1"/>
      <c r="N276" s="1"/>
      <c r="O276" s="1"/>
      <c r="P276" s="1"/>
      <c r="Q276" s="1"/>
      <c r="R276" s="1"/>
      <c r="S276" s="1"/>
      <c r="T276" s="1"/>
      <c r="U276" s="1"/>
    </row>
    <row r="277" spans="2:21" ht="14.25" hidden="1" customHeight="1">
      <c r="B277" s="3"/>
      <c r="C277" s="1"/>
      <c r="D277" s="1"/>
      <c r="E277" s="1"/>
      <c r="F277" s="1"/>
      <c r="G277" s="1"/>
      <c r="H277" s="1"/>
      <c r="I277" s="1"/>
      <c r="J277" s="1"/>
      <c r="K277" s="1"/>
      <c r="L277" s="1"/>
      <c r="M277" s="1"/>
      <c r="N277" s="1"/>
      <c r="O277" s="1"/>
      <c r="P277" s="1"/>
      <c r="Q277" s="1"/>
      <c r="R277" s="1"/>
      <c r="S277" s="1"/>
      <c r="T277" s="1"/>
      <c r="U277" s="1"/>
    </row>
    <row r="278" spans="2:21" ht="14.25" hidden="1" customHeight="1">
      <c r="B278" s="3"/>
      <c r="C278" s="1"/>
      <c r="D278" s="1"/>
      <c r="E278" s="1"/>
      <c r="F278" s="1"/>
      <c r="G278" s="1"/>
      <c r="H278" s="1"/>
      <c r="I278" s="1"/>
      <c r="J278" s="1"/>
      <c r="K278" s="1"/>
      <c r="L278" s="1"/>
      <c r="M278" s="1"/>
      <c r="N278" s="1"/>
      <c r="O278" s="1"/>
      <c r="P278" s="1"/>
      <c r="Q278" s="1"/>
      <c r="R278" s="1"/>
      <c r="S278" s="1"/>
      <c r="T278" s="1"/>
      <c r="U278" s="1"/>
    </row>
    <row r="279" spans="2:21" ht="14.25" hidden="1" customHeight="1">
      <c r="B279" s="3"/>
      <c r="C279" s="1"/>
      <c r="D279" s="1"/>
      <c r="E279" s="1"/>
      <c r="F279" s="1"/>
      <c r="G279" s="1"/>
      <c r="H279" s="1"/>
      <c r="I279" s="1"/>
      <c r="J279" s="1"/>
      <c r="K279" s="1"/>
      <c r="L279" s="1"/>
      <c r="M279" s="1"/>
      <c r="N279" s="1"/>
      <c r="O279" s="1"/>
      <c r="P279" s="1"/>
      <c r="Q279" s="1"/>
      <c r="R279" s="1"/>
      <c r="S279" s="1"/>
      <c r="T279" s="1"/>
      <c r="U279" s="1"/>
    </row>
    <row r="280" spans="2:21" ht="14.25" hidden="1" customHeight="1">
      <c r="B280" s="3"/>
      <c r="C280" s="1"/>
      <c r="D280" s="1"/>
      <c r="E280" s="1"/>
      <c r="F280" s="1"/>
      <c r="G280" s="1"/>
      <c r="H280" s="1"/>
      <c r="I280" s="1"/>
      <c r="J280" s="1"/>
      <c r="K280" s="1"/>
      <c r="L280" s="1"/>
      <c r="M280" s="1"/>
      <c r="N280" s="1"/>
      <c r="O280" s="1"/>
      <c r="P280" s="1"/>
      <c r="Q280" s="1"/>
      <c r="R280" s="1"/>
      <c r="S280" s="1"/>
      <c r="T280" s="1"/>
      <c r="U280" s="1"/>
    </row>
    <row r="281" spans="2:21" ht="14.25" hidden="1" customHeight="1">
      <c r="B281" s="3"/>
      <c r="C281" s="1"/>
      <c r="D281" s="1"/>
      <c r="E281" s="1"/>
      <c r="F281" s="1"/>
      <c r="G281" s="1"/>
      <c r="H281" s="1"/>
      <c r="I281" s="1"/>
      <c r="J281" s="1"/>
      <c r="K281" s="1"/>
      <c r="L281" s="1"/>
      <c r="M281" s="1"/>
      <c r="N281" s="1"/>
      <c r="O281" s="1"/>
      <c r="P281" s="1"/>
      <c r="Q281" s="1"/>
      <c r="R281" s="1"/>
      <c r="S281" s="1"/>
      <c r="T281" s="1"/>
      <c r="U281" s="1"/>
    </row>
    <row r="282" spans="2:21" ht="14.25" hidden="1" customHeight="1">
      <c r="B282" s="3"/>
      <c r="C282" s="1"/>
      <c r="D282" s="1"/>
      <c r="E282" s="1"/>
      <c r="F282" s="1"/>
      <c r="G282" s="1"/>
      <c r="H282" s="1"/>
      <c r="I282" s="1"/>
      <c r="J282" s="1"/>
      <c r="K282" s="1"/>
      <c r="L282" s="1"/>
      <c r="M282" s="1"/>
      <c r="N282" s="1"/>
      <c r="O282" s="1"/>
      <c r="P282" s="1"/>
      <c r="Q282" s="1"/>
      <c r="R282" s="1"/>
      <c r="S282" s="1"/>
      <c r="T282" s="1"/>
      <c r="U282" s="1"/>
    </row>
    <row r="283" spans="2:21" ht="14.25" hidden="1" customHeight="1">
      <c r="B283" s="3"/>
      <c r="C283" s="1"/>
      <c r="D283" s="1"/>
      <c r="E283" s="1"/>
      <c r="F283" s="1"/>
      <c r="G283" s="1"/>
      <c r="H283" s="1"/>
      <c r="I283" s="1"/>
      <c r="J283" s="1"/>
      <c r="K283" s="1"/>
      <c r="L283" s="1"/>
      <c r="M283" s="1"/>
      <c r="N283" s="1"/>
      <c r="O283" s="1"/>
      <c r="P283" s="1"/>
      <c r="Q283" s="1"/>
      <c r="R283" s="1"/>
      <c r="S283" s="1"/>
      <c r="T283" s="1"/>
      <c r="U283" s="1"/>
    </row>
    <row r="284" spans="2:21" ht="14.25" hidden="1" customHeight="1">
      <c r="B284" s="3"/>
      <c r="C284" s="1"/>
      <c r="D284" s="1"/>
      <c r="E284" s="1"/>
      <c r="F284" s="1"/>
      <c r="G284" s="1"/>
      <c r="H284" s="1"/>
      <c r="I284" s="1"/>
      <c r="J284" s="1"/>
      <c r="K284" s="1"/>
      <c r="L284" s="1"/>
      <c r="M284" s="1"/>
      <c r="N284" s="1"/>
      <c r="O284" s="1"/>
      <c r="P284" s="1"/>
      <c r="Q284" s="1"/>
      <c r="R284" s="1"/>
      <c r="S284" s="1"/>
      <c r="T284" s="1"/>
      <c r="U284" s="1"/>
    </row>
    <row r="285" spans="2:21" ht="14.25" hidden="1" customHeight="1">
      <c r="B285" s="3"/>
      <c r="C285" s="1"/>
      <c r="D285" s="1"/>
      <c r="E285" s="1"/>
      <c r="F285" s="1"/>
      <c r="G285" s="1"/>
      <c r="H285" s="1"/>
      <c r="I285" s="1"/>
      <c r="J285" s="1"/>
      <c r="K285" s="1"/>
      <c r="L285" s="1"/>
      <c r="M285" s="1"/>
      <c r="N285" s="1"/>
      <c r="O285" s="1"/>
      <c r="P285" s="1"/>
      <c r="Q285" s="1"/>
      <c r="R285" s="1"/>
      <c r="S285" s="1"/>
      <c r="T285" s="1"/>
      <c r="U285" s="1"/>
    </row>
    <row r="286" spans="2:21" ht="14.25" hidden="1" customHeight="1">
      <c r="B286" s="3"/>
      <c r="C286" s="1"/>
      <c r="D286" s="1"/>
      <c r="E286" s="1"/>
      <c r="F286" s="1"/>
      <c r="G286" s="1"/>
      <c r="H286" s="1"/>
      <c r="I286" s="1"/>
      <c r="J286" s="1"/>
      <c r="K286" s="1"/>
      <c r="L286" s="1"/>
      <c r="M286" s="1"/>
      <c r="N286" s="1"/>
      <c r="O286" s="1"/>
      <c r="P286" s="1"/>
      <c r="Q286" s="1"/>
      <c r="R286" s="1"/>
      <c r="S286" s="1"/>
      <c r="T286" s="1"/>
      <c r="U286" s="1"/>
    </row>
    <row r="287" spans="2:21" ht="14.25" hidden="1" customHeight="1">
      <c r="B287" s="3"/>
      <c r="C287" s="1"/>
      <c r="D287" s="1"/>
      <c r="E287" s="1"/>
      <c r="F287" s="1"/>
      <c r="G287" s="1"/>
      <c r="H287" s="1"/>
      <c r="I287" s="1"/>
      <c r="J287" s="1"/>
      <c r="K287" s="1"/>
      <c r="L287" s="1"/>
      <c r="M287" s="1"/>
      <c r="N287" s="1"/>
      <c r="O287" s="1"/>
      <c r="P287" s="1"/>
      <c r="Q287" s="1"/>
      <c r="R287" s="1"/>
      <c r="S287" s="1"/>
      <c r="T287" s="1"/>
      <c r="U287" s="1"/>
    </row>
    <row r="288" spans="2:21" ht="14.25" hidden="1" customHeight="1">
      <c r="B288" s="3"/>
      <c r="C288" s="1"/>
      <c r="D288" s="1"/>
      <c r="E288" s="1"/>
      <c r="F288" s="1"/>
      <c r="G288" s="1"/>
      <c r="H288" s="1"/>
      <c r="I288" s="1"/>
      <c r="J288" s="1"/>
      <c r="K288" s="1"/>
      <c r="L288" s="1"/>
      <c r="M288" s="1"/>
      <c r="N288" s="1"/>
      <c r="O288" s="1"/>
      <c r="P288" s="1"/>
      <c r="Q288" s="1"/>
      <c r="R288" s="1"/>
      <c r="S288" s="1"/>
      <c r="T288" s="1"/>
      <c r="U288" s="1"/>
    </row>
    <row r="289" spans="2:21" ht="14.25" hidden="1" customHeight="1">
      <c r="B289" s="3"/>
      <c r="C289" s="1"/>
      <c r="D289" s="1"/>
      <c r="E289" s="1"/>
      <c r="F289" s="1"/>
      <c r="G289" s="1"/>
      <c r="H289" s="1"/>
      <c r="I289" s="1"/>
      <c r="J289" s="1"/>
      <c r="K289" s="1"/>
      <c r="L289" s="1"/>
      <c r="M289" s="1"/>
      <c r="N289" s="1"/>
      <c r="O289" s="1"/>
      <c r="P289" s="1"/>
      <c r="Q289" s="1"/>
      <c r="R289" s="1"/>
      <c r="S289" s="1"/>
      <c r="T289" s="1"/>
      <c r="U289" s="1"/>
    </row>
    <row r="290" spans="2:21" ht="14.25" hidden="1" customHeight="1">
      <c r="B290" s="3"/>
      <c r="C290" s="1"/>
      <c r="D290" s="1"/>
      <c r="E290" s="1"/>
      <c r="F290" s="1"/>
      <c r="G290" s="1"/>
      <c r="H290" s="1"/>
      <c r="I290" s="1"/>
      <c r="J290" s="1"/>
      <c r="K290" s="1"/>
      <c r="L290" s="1"/>
      <c r="M290" s="1"/>
      <c r="N290" s="1"/>
      <c r="O290" s="1"/>
      <c r="P290" s="1"/>
      <c r="Q290" s="1"/>
      <c r="R290" s="1"/>
      <c r="S290" s="1"/>
      <c r="T290" s="1"/>
      <c r="U290" s="1"/>
    </row>
    <row r="291" spans="2:21" ht="14.25" hidden="1" customHeight="1">
      <c r="B291" s="3"/>
      <c r="C291" s="1"/>
      <c r="D291" s="1"/>
      <c r="E291" s="1"/>
      <c r="F291" s="1"/>
      <c r="G291" s="1"/>
      <c r="H291" s="1"/>
      <c r="I291" s="1"/>
      <c r="J291" s="1"/>
      <c r="K291" s="1"/>
      <c r="L291" s="1"/>
      <c r="M291" s="1"/>
      <c r="N291" s="1"/>
      <c r="O291" s="1"/>
      <c r="P291" s="1"/>
      <c r="Q291" s="1"/>
      <c r="R291" s="1"/>
      <c r="S291" s="1"/>
      <c r="T291" s="1"/>
      <c r="U291" s="1"/>
    </row>
    <row r="292" spans="2:21" ht="14.25" hidden="1" customHeight="1">
      <c r="B292" s="3"/>
      <c r="C292" s="1"/>
      <c r="D292" s="1"/>
      <c r="E292" s="1"/>
      <c r="F292" s="1"/>
      <c r="G292" s="1"/>
      <c r="H292" s="1"/>
      <c r="I292" s="1"/>
      <c r="J292" s="1"/>
      <c r="K292" s="1"/>
      <c r="L292" s="1"/>
      <c r="M292" s="1"/>
      <c r="N292" s="1"/>
      <c r="O292" s="1"/>
      <c r="P292" s="1"/>
      <c r="Q292" s="1"/>
      <c r="R292" s="1"/>
      <c r="S292" s="1"/>
      <c r="T292" s="1"/>
      <c r="U292" s="1"/>
    </row>
    <row r="293" spans="2:21" ht="14.25" hidden="1" customHeight="1">
      <c r="B293" s="3"/>
      <c r="C293" s="1"/>
      <c r="D293" s="1"/>
      <c r="E293" s="1"/>
      <c r="F293" s="1"/>
      <c r="G293" s="1"/>
      <c r="H293" s="1"/>
      <c r="I293" s="1"/>
      <c r="J293" s="1"/>
      <c r="K293" s="1"/>
      <c r="L293" s="1"/>
      <c r="M293" s="1"/>
      <c r="N293" s="1"/>
      <c r="O293" s="1"/>
      <c r="P293" s="1"/>
      <c r="Q293" s="1"/>
      <c r="R293" s="1"/>
      <c r="S293" s="1"/>
      <c r="T293" s="1"/>
      <c r="U293" s="1"/>
    </row>
    <row r="294" spans="2:21" ht="14.25" hidden="1" customHeight="1">
      <c r="B294" s="3"/>
      <c r="C294" s="1"/>
      <c r="D294" s="1"/>
      <c r="E294" s="1"/>
      <c r="F294" s="1"/>
      <c r="G294" s="1"/>
      <c r="H294" s="1"/>
      <c r="I294" s="1"/>
      <c r="J294" s="1"/>
      <c r="K294" s="1"/>
      <c r="L294" s="1"/>
      <c r="M294" s="1"/>
      <c r="N294" s="1"/>
      <c r="O294" s="1"/>
      <c r="P294" s="1"/>
      <c r="Q294" s="1"/>
      <c r="R294" s="1"/>
      <c r="S294" s="1"/>
      <c r="T294" s="1"/>
      <c r="U294" s="1"/>
    </row>
    <row r="295" spans="2:21" ht="14.25" hidden="1" customHeight="1">
      <c r="B295" s="3"/>
      <c r="C295" s="1"/>
      <c r="D295" s="1"/>
      <c r="E295" s="1"/>
      <c r="F295" s="1"/>
      <c r="G295" s="1"/>
      <c r="H295" s="1"/>
      <c r="I295" s="1"/>
      <c r="J295" s="1"/>
      <c r="K295" s="1"/>
      <c r="L295" s="1"/>
      <c r="M295" s="1"/>
      <c r="N295" s="1"/>
      <c r="O295" s="1"/>
      <c r="P295" s="1"/>
      <c r="Q295" s="1"/>
      <c r="R295" s="1"/>
      <c r="S295" s="1"/>
      <c r="T295" s="1"/>
      <c r="U295" s="1"/>
    </row>
    <row r="296" spans="2:21" ht="14.25" hidden="1" customHeight="1">
      <c r="B296" s="3"/>
      <c r="C296" s="1"/>
      <c r="D296" s="1"/>
      <c r="E296" s="1"/>
      <c r="F296" s="1"/>
      <c r="G296" s="1"/>
      <c r="H296" s="1"/>
      <c r="I296" s="1"/>
      <c r="J296" s="1"/>
      <c r="K296" s="1"/>
      <c r="L296" s="1"/>
      <c r="M296" s="1"/>
      <c r="N296" s="1"/>
      <c r="O296" s="1"/>
      <c r="P296" s="1"/>
      <c r="Q296" s="1"/>
      <c r="R296" s="1"/>
      <c r="S296" s="1"/>
      <c r="T296" s="1"/>
      <c r="U296" s="1"/>
    </row>
    <row r="297" spans="2:21" ht="14.25" hidden="1" customHeight="1">
      <c r="B297" s="3"/>
      <c r="C297" s="1"/>
      <c r="D297" s="1"/>
      <c r="E297" s="1"/>
      <c r="F297" s="1"/>
      <c r="G297" s="1"/>
      <c r="H297" s="1"/>
      <c r="I297" s="1"/>
      <c r="J297" s="1"/>
      <c r="K297" s="1"/>
      <c r="L297" s="1"/>
      <c r="M297" s="1"/>
      <c r="N297" s="1"/>
      <c r="O297" s="1"/>
      <c r="P297" s="1"/>
      <c r="Q297" s="1"/>
      <c r="R297" s="1"/>
      <c r="S297" s="1"/>
      <c r="T297" s="1"/>
      <c r="U297" s="1"/>
    </row>
    <row r="298" spans="2:21" ht="14.25" hidden="1" customHeight="1">
      <c r="B298" s="3"/>
      <c r="C298" s="1"/>
      <c r="D298" s="1"/>
      <c r="E298" s="1"/>
      <c r="F298" s="1"/>
      <c r="G298" s="1"/>
      <c r="H298" s="1"/>
      <c r="I298" s="1"/>
      <c r="J298" s="1"/>
      <c r="K298" s="1"/>
      <c r="L298" s="1"/>
      <c r="M298" s="1"/>
      <c r="N298" s="1"/>
      <c r="O298" s="1"/>
      <c r="P298" s="1"/>
      <c r="Q298" s="1"/>
      <c r="R298" s="1"/>
      <c r="S298" s="1"/>
      <c r="T298" s="1"/>
      <c r="U298" s="1"/>
    </row>
    <row r="299" spans="2:21" ht="14.25" hidden="1" customHeight="1">
      <c r="B299" s="3"/>
      <c r="C299" s="1"/>
      <c r="D299" s="1"/>
      <c r="E299" s="1"/>
      <c r="F299" s="1"/>
      <c r="G299" s="1"/>
      <c r="H299" s="1"/>
      <c r="I299" s="1"/>
      <c r="J299" s="1"/>
      <c r="K299" s="1"/>
      <c r="L299" s="1"/>
      <c r="M299" s="1"/>
      <c r="N299" s="1"/>
      <c r="O299" s="1"/>
      <c r="P299" s="1"/>
      <c r="Q299" s="1"/>
      <c r="R299" s="1"/>
      <c r="S299" s="1"/>
      <c r="T299" s="1"/>
      <c r="U299" s="1"/>
    </row>
    <row r="300" spans="2:21" ht="14.25" hidden="1" customHeight="1">
      <c r="B300" s="3"/>
      <c r="C300" s="1"/>
      <c r="D300" s="1"/>
      <c r="E300" s="1"/>
      <c r="F300" s="1"/>
      <c r="G300" s="1"/>
      <c r="H300" s="1"/>
      <c r="I300" s="1"/>
      <c r="J300" s="1"/>
      <c r="K300" s="1"/>
      <c r="L300" s="1"/>
      <c r="M300" s="1"/>
      <c r="N300" s="1"/>
      <c r="O300" s="1"/>
      <c r="P300" s="1"/>
      <c r="Q300" s="1"/>
      <c r="R300" s="1"/>
      <c r="S300" s="1"/>
      <c r="T300" s="1"/>
      <c r="U300" s="1"/>
    </row>
    <row r="301" spans="2:21" ht="14.25" hidden="1" customHeight="1">
      <c r="B301" s="3"/>
      <c r="C301" s="1"/>
      <c r="D301" s="1"/>
      <c r="E301" s="1"/>
      <c r="F301" s="1"/>
      <c r="G301" s="1"/>
      <c r="H301" s="1"/>
      <c r="I301" s="1"/>
      <c r="J301" s="1"/>
      <c r="K301" s="1"/>
      <c r="L301" s="1"/>
      <c r="M301" s="1"/>
      <c r="N301" s="1"/>
      <c r="O301" s="1"/>
      <c r="P301" s="1"/>
      <c r="Q301" s="1"/>
      <c r="R301" s="1"/>
      <c r="S301" s="1"/>
      <c r="T301" s="1"/>
      <c r="U301" s="1"/>
    </row>
    <row r="302" spans="2:21" ht="14.25" hidden="1" customHeight="1">
      <c r="B302" s="3"/>
      <c r="C302" s="1"/>
      <c r="D302" s="1"/>
      <c r="E302" s="1"/>
      <c r="F302" s="1"/>
      <c r="G302" s="1"/>
      <c r="H302" s="1"/>
      <c r="I302" s="1"/>
      <c r="J302" s="1"/>
      <c r="K302" s="1"/>
      <c r="L302" s="1"/>
      <c r="M302" s="1"/>
      <c r="N302" s="1"/>
      <c r="O302" s="1"/>
      <c r="P302" s="1"/>
      <c r="Q302" s="1"/>
      <c r="R302" s="1"/>
      <c r="S302" s="1"/>
      <c r="T302" s="1"/>
      <c r="U302" s="1"/>
    </row>
    <row r="303" spans="2:21" ht="14.25" hidden="1" customHeight="1">
      <c r="B303" s="3"/>
      <c r="C303" s="1"/>
      <c r="D303" s="1"/>
      <c r="E303" s="1"/>
      <c r="F303" s="1"/>
      <c r="G303" s="1"/>
      <c r="H303" s="1"/>
      <c r="I303" s="1"/>
      <c r="J303" s="1"/>
      <c r="K303" s="1"/>
      <c r="L303" s="1"/>
      <c r="M303" s="1"/>
      <c r="N303" s="1"/>
      <c r="O303" s="1"/>
      <c r="P303" s="1"/>
      <c r="Q303" s="1"/>
      <c r="R303" s="1"/>
      <c r="S303" s="1"/>
      <c r="T303" s="1"/>
      <c r="U303" s="1"/>
    </row>
    <row r="304" spans="2:21" ht="14.25" hidden="1" customHeight="1">
      <c r="B304" s="3"/>
      <c r="C304" s="1"/>
      <c r="D304" s="1"/>
      <c r="E304" s="1"/>
      <c r="F304" s="1"/>
      <c r="G304" s="1"/>
      <c r="H304" s="1"/>
      <c r="I304" s="1"/>
      <c r="J304" s="1"/>
      <c r="K304" s="1"/>
      <c r="L304" s="1"/>
      <c r="M304" s="1"/>
      <c r="N304" s="1"/>
      <c r="O304" s="1"/>
      <c r="P304" s="1"/>
      <c r="Q304" s="1"/>
      <c r="R304" s="1"/>
      <c r="S304" s="1"/>
      <c r="T304" s="1"/>
      <c r="U304" s="1"/>
    </row>
    <row r="305" spans="2:21" ht="14.25" hidden="1" customHeight="1">
      <c r="B305" s="3"/>
      <c r="C305" s="1"/>
      <c r="D305" s="1"/>
      <c r="E305" s="1"/>
      <c r="F305" s="1"/>
      <c r="G305" s="1"/>
      <c r="H305" s="1"/>
      <c r="I305" s="1"/>
      <c r="J305" s="1"/>
      <c r="K305" s="1"/>
      <c r="L305" s="1"/>
      <c r="M305" s="1"/>
      <c r="N305" s="1"/>
      <c r="O305" s="1"/>
      <c r="P305" s="1"/>
      <c r="Q305" s="1"/>
      <c r="R305" s="1"/>
      <c r="S305" s="1"/>
      <c r="T305" s="1"/>
      <c r="U305" s="1"/>
    </row>
    <row r="306" spans="2:21" ht="14.25" hidden="1" customHeight="1">
      <c r="B306" s="3"/>
      <c r="C306" s="1"/>
      <c r="D306" s="1"/>
      <c r="E306" s="1"/>
      <c r="F306" s="1"/>
      <c r="G306" s="1"/>
      <c r="H306" s="1"/>
      <c r="I306" s="1"/>
      <c r="J306" s="1"/>
      <c r="K306" s="1"/>
      <c r="L306" s="1"/>
      <c r="M306" s="1"/>
      <c r="N306" s="1"/>
      <c r="O306" s="1"/>
      <c r="P306" s="1"/>
      <c r="Q306" s="1"/>
      <c r="R306" s="1"/>
      <c r="S306" s="1"/>
      <c r="T306" s="1"/>
      <c r="U306" s="1"/>
    </row>
    <row r="307" spans="2:21" ht="14.25" hidden="1" customHeight="1">
      <c r="B307" s="3"/>
      <c r="C307" s="1"/>
      <c r="D307" s="1"/>
      <c r="E307" s="1"/>
      <c r="F307" s="1"/>
      <c r="G307" s="1"/>
      <c r="H307" s="1"/>
      <c r="I307" s="1"/>
      <c r="J307" s="1"/>
      <c r="K307" s="1"/>
      <c r="L307" s="1"/>
      <c r="M307" s="1"/>
      <c r="N307" s="1"/>
      <c r="O307" s="1"/>
      <c r="P307" s="1"/>
      <c r="Q307" s="1"/>
      <c r="R307" s="1"/>
      <c r="S307" s="1"/>
      <c r="T307" s="1"/>
      <c r="U307" s="1"/>
    </row>
    <row r="308" spans="2:21" ht="14.25" hidden="1" customHeight="1">
      <c r="B308" s="3"/>
      <c r="C308" s="1"/>
      <c r="D308" s="1"/>
      <c r="E308" s="1"/>
      <c r="F308" s="1"/>
      <c r="G308" s="1"/>
      <c r="H308" s="1"/>
      <c r="I308" s="1"/>
      <c r="J308" s="1"/>
      <c r="K308" s="1"/>
      <c r="L308" s="1"/>
      <c r="M308" s="1"/>
      <c r="N308" s="1"/>
      <c r="O308" s="1"/>
      <c r="P308" s="1"/>
      <c r="Q308" s="1"/>
      <c r="R308" s="1"/>
      <c r="S308" s="1"/>
      <c r="T308" s="1"/>
      <c r="U308" s="1"/>
    </row>
    <row r="309" spans="2:21" ht="14.25" hidden="1" customHeight="1">
      <c r="B309" s="3"/>
      <c r="C309" s="1"/>
      <c r="D309" s="1"/>
      <c r="E309" s="1"/>
      <c r="F309" s="1"/>
      <c r="G309" s="1"/>
      <c r="H309" s="1"/>
      <c r="I309" s="1"/>
      <c r="J309" s="1"/>
      <c r="K309" s="1"/>
      <c r="L309" s="1"/>
      <c r="M309" s="1"/>
      <c r="N309" s="1"/>
      <c r="O309" s="1"/>
      <c r="P309" s="1"/>
      <c r="Q309" s="1"/>
      <c r="R309" s="1"/>
      <c r="S309" s="1"/>
      <c r="T309" s="1"/>
      <c r="U309" s="1"/>
    </row>
    <row r="310" spans="2:21" ht="14.25" hidden="1" customHeight="1">
      <c r="B310" s="3"/>
      <c r="C310" s="1"/>
      <c r="D310" s="1"/>
      <c r="E310" s="1"/>
      <c r="F310" s="1"/>
      <c r="G310" s="1"/>
      <c r="H310" s="1"/>
      <c r="I310" s="1"/>
      <c r="J310" s="1"/>
      <c r="K310" s="1"/>
      <c r="L310" s="1"/>
      <c r="M310" s="1"/>
      <c r="N310" s="1"/>
      <c r="O310" s="1"/>
      <c r="P310" s="1"/>
      <c r="Q310" s="1"/>
      <c r="R310" s="1"/>
      <c r="S310" s="1"/>
      <c r="T310" s="1"/>
      <c r="U310" s="1"/>
    </row>
    <row r="311" spans="2:21" ht="14.25" hidden="1" customHeight="1">
      <c r="B311" s="3"/>
      <c r="C311" s="1"/>
      <c r="D311" s="1"/>
      <c r="E311" s="1"/>
      <c r="F311" s="1"/>
      <c r="G311" s="1"/>
      <c r="H311" s="1"/>
      <c r="I311" s="1"/>
      <c r="J311" s="1"/>
      <c r="K311" s="1"/>
      <c r="L311" s="1"/>
      <c r="M311" s="1"/>
      <c r="N311" s="1"/>
      <c r="O311" s="1"/>
      <c r="P311" s="1"/>
      <c r="Q311" s="1"/>
      <c r="R311" s="1"/>
      <c r="S311" s="1"/>
      <c r="T311" s="1"/>
      <c r="U311" s="1"/>
    </row>
    <row r="312" spans="2:21" ht="14.25" hidden="1" customHeight="1">
      <c r="B312" s="3"/>
      <c r="C312" s="1"/>
      <c r="D312" s="1"/>
      <c r="E312" s="1"/>
      <c r="F312" s="1"/>
      <c r="G312" s="1"/>
      <c r="H312" s="1"/>
      <c r="I312" s="1"/>
      <c r="J312" s="1"/>
      <c r="K312" s="1"/>
      <c r="L312" s="1"/>
      <c r="M312" s="1"/>
      <c r="N312" s="1"/>
      <c r="O312" s="1"/>
      <c r="P312" s="1"/>
      <c r="Q312" s="1"/>
      <c r="R312" s="1"/>
      <c r="S312" s="1"/>
      <c r="T312" s="1"/>
      <c r="U312" s="1"/>
    </row>
    <row r="313" spans="2:21" ht="14.25" hidden="1" customHeight="1">
      <c r="B313" s="3"/>
      <c r="C313" s="1"/>
      <c r="D313" s="1"/>
      <c r="E313" s="1"/>
      <c r="F313" s="1"/>
      <c r="G313" s="1"/>
      <c r="H313" s="1"/>
      <c r="I313" s="1"/>
      <c r="J313" s="1"/>
      <c r="K313" s="1"/>
      <c r="L313" s="1"/>
      <c r="M313" s="1"/>
      <c r="N313" s="1"/>
      <c r="O313" s="1"/>
      <c r="P313" s="1"/>
      <c r="Q313" s="1"/>
      <c r="R313" s="1"/>
      <c r="S313" s="1"/>
      <c r="T313" s="1"/>
      <c r="U313" s="1"/>
    </row>
    <row r="314" spans="2:21" ht="14.25" hidden="1" customHeight="1">
      <c r="B314" s="3"/>
      <c r="C314" s="1"/>
      <c r="D314" s="1"/>
      <c r="E314" s="1"/>
      <c r="F314" s="1"/>
      <c r="G314" s="1"/>
      <c r="H314" s="1"/>
      <c r="I314" s="1"/>
      <c r="J314" s="1"/>
      <c r="K314" s="1"/>
      <c r="L314" s="1"/>
      <c r="M314" s="1"/>
      <c r="N314" s="1"/>
      <c r="O314" s="1"/>
      <c r="P314" s="1"/>
      <c r="Q314" s="1"/>
      <c r="R314" s="1"/>
      <c r="S314" s="1"/>
      <c r="T314" s="1"/>
      <c r="U314" s="1"/>
    </row>
    <row r="315" spans="2:21" ht="14.25" hidden="1" customHeight="1">
      <c r="B315" s="3"/>
      <c r="C315" s="1"/>
      <c r="D315" s="1"/>
      <c r="E315" s="1"/>
      <c r="F315" s="1"/>
      <c r="G315" s="1"/>
      <c r="H315" s="1"/>
      <c r="I315" s="1"/>
      <c r="J315" s="1"/>
      <c r="K315" s="1"/>
      <c r="L315" s="1"/>
      <c r="M315" s="1"/>
      <c r="N315" s="1"/>
      <c r="O315" s="1"/>
      <c r="P315" s="1"/>
      <c r="Q315" s="1"/>
      <c r="R315" s="1"/>
      <c r="S315" s="1"/>
      <c r="T315" s="1"/>
      <c r="U315" s="1"/>
    </row>
    <row r="316" spans="2:21" ht="14.25" hidden="1" customHeight="1">
      <c r="B316" s="3"/>
      <c r="C316" s="1"/>
      <c r="D316" s="1"/>
      <c r="E316" s="1"/>
      <c r="F316" s="1"/>
      <c r="G316" s="1"/>
      <c r="H316" s="1"/>
      <c r="I316" s="1"/>
      <c r="J316" s="1"/>
      <c r="K316" s="1"/>
      <c r="L316" s="1"/>
      <c r="M316" s="1"/>
      <c r="N316" s="1"/>
      <c r="O316" s="1"/>
      <c r="P316" s="1"/>
      <c r="Q316" s="1"/>
      <c r="R316" s="1"/>
      <c r="S316" s="1"/>
      <c r="T316" s="1"/>
      <c r="U316" s="1"/>
    </row>
    <row r="317" spans="2:21" ht="14.25" hidden="1" customHeight="1">
      <c r="B317" s="3"/>
      <c r="C317" s="1"/>
      <c r="D317" s="1"/>
      <c r="E317" s="1"/>
      <c r="F317" s="1"/>
      <c r="G317" s="1"/>
      <c r="H317" s="1"/>
      <c r="I317" s="1"/>
      <c r="J317" s="1"/>
      <c r="K317" s="1"/>
      <c r="L317" s="1"/>
      <c r="M317" s="1"/>
      <c r="N317" s="1"/>
      <c r="O317" s="1"/>
      <c r="P317" s="1"/>
      <c r="Q317" s="1"/>
      <c r="R317" s="1"/>
      <c r="S317" s="1"/>
      <c r="T317" s="1"/>
      <c r="U317" s="1"/>
    </row>
    <row r="318" spans="2:21" ht="14.25" hidden="1" customHeight="1">
      <c r="B318" s="3"/>
      <c r="C318" s="1"/>
      <c r="D318" s="1"/>
      <c r="E318" s="1"/>
      <c r="F318" s="1"/>
      <c r="G318" s="1"/>
      <c r="H318" s="1"/>
      <c r="I318" s="1"/>
      <c r="J318" s="1"/>
      <c r="K318" s="1"/>
      <c r="L318" s="1"/>
      <c r="M318" s="1"/>
      <c r="N318" s="1"/>
      <c r="O318" s="1"/>
      <c r="P318" s="1"/>
      <c r="Q318" s="1"/>
      <c r="R318" s="1"/>
      <c r="S318" s="1"/>
      <c r="T318" s="1"/>
      <c r="U318" s="1"/>
    </row>
    <row r="319" spans="2:21" ht="14.25" hidden="1" customHeight="1">
      <c r="B319" s="3"/>
      <c r="C319" s="1"/>
      <c r="D319" s="1"/>
      <c r="E319" s="1"/>
      <c r="F319" s="1"/>
      <c r="G319" s="1"/>
      <c r="H319" s="1"/>
      <c r="I319" s="1"/>
      <c r="J319" s="1"/>
      <c r="K319" s="1"/>
      <c r="L319" s="1"/>
      <c r="M319" s="1"/>
      <c r="N319" s="1"/>
      <c r="O319" s="1"/>
      <c r="P319" s="1"/>
      <c r="Q319" s="1"/>
      <c r="R319" s="1"/>
      <c r="S319" s="1"/>
      <c r="T319" s="1"/>
      <c r="U319" s="1"/>
    </row>
    <row r="320" spans="2:21" ht="14.25" hidden="1" customHeight="1">
      <c r="B320" s="3"/>
      <c r="C320" s="1"/>
      <c r="D320" s="1"/>
      <c r="E320" s="1"/>
      <c r="F320" s="1"/>
      <c r="G320" s="1"/>
      <c r="H320" s="1"/>
      <c r="I320" s="1"/>
      <c r="J320" s="1"/>
      <c r="K320" s="1"/>
      <c r="L320" s="1"/>
      <c r="M320" s="1"/>
      <c r="N320" s="1"/>
      <c r="O320" s="1"/>
      <c r="P320" s="1"/>
      <c r="Q320" s="1"/>
      <c r="R320" s="1"/>
      <c r="S320" s="1"/>
      <c r="T320" s="1"/>
      <c r="U320" s="1"/>
    </row>
    <row r="321" spans="2:21" ht="14.25" hidden="1" customHeight="1">
      <c r="B321" s="3"/>
      <c r="C321" s="1"/>
      <c r="D321" s="1"/>
      <c r="E321" s="1"/>
      <c r="F321" s="1"/>
      <c r="G321" s="1"/>
      <c r="H321" s="1"/>
      <c r="I321" s="1"/>
      <c r="J321" s="1"/>
      <c r="K321" s="1"/>
      <c r="L321" s="1"/>
      <c r="M321" s="1"/>
      <c r="N321" s="1"/>
      <c r="O321" s="1"/>
      <c r="P321" s="1"/>
      <c r="Q321" s="1"/>
      <c r="R321" s="1"/>
      <c r="S321" s="1"/>
      <c r="T321" s="1"/>
      <c r="U321" s="1"/>
    </row>
    <row r="322" spans="2:21" ht="14.25" hidden="1" customHeight="1">
      <c r="B322" s="3"/>
      <c r="C322" s="1"/>
      <c r="D322" s="1"/>
      <c r="E322" s="1"/>
      <c r="F322" s="1"/>
      <c r="G322" s="1"/>
      <c r="H322" s="1"/>
      <c r="I322" s="1"/>
      <c r="J322" s="1"/>
      <c r="K322" s="1"/>
      <c r="L322" s="1"/>
      <c r="M322" s="1"/>
      <c r="N322" s="1"/>
      <c r="O322" s="1"/>
      <c r="P322" s="1"/>
      <c r="Q322" s="1"/>
      <c r="R322" s="1"/>
      <c r="S322" s="1"/>
      <c r="T322" s="1"/>
      <c r="U322" s="1"/>
    </row>
    <row r="323" spans="2:21" ht="14.25" hidden="1" customHeight="1">
      <c r="B323" s="3"/>
      <c r="C323" s="1"/>
      <c r="D323" s="1"/>
      <c r="E323" s="1"/>
      <c r="F323" s="1"/>
      <c r="G323" s="1"/>
      <c r="H323" s="1"/>
      <c r="I323" s="1"/>
      <c r="J323" s="1"/>
      <c r="K323" s="1"/>
      <c r="L323" s="1"/>
      <c r="M323" s="1"/>
      <c r="N323" s="1"/>
      <c r="O323" s="1"/>
      <c r="P323" s="1"/>
      <c r="Q323" s="1"/>
      <c r="R323" s="1"/>
      <c r="S323" s="1"/>
      <c r="T323" s="1"/>
      <c r="U323" s="1"/>
    </row>
    <row r="324" spans="2:21" ht="14.25" hidden="1" customHeight="1">
      <c r="B324" s="3"/>
      <c r="C324" s="1"/>
      <c r="D324" s="1"/>
      <c r="E324" s="1"/>
      <c r="F324" s="1"/>
      <c r="G324" s="1"/>
      <c r="H324" s="1"/>
      <c r="I324" s="1"/>
      <c r="J324" s="1"/>
      <c r="K324" s="1"/>
      <c r="L324" s="1"/>
      <c r="M324" s="1"/>
      <c r="N324" s="1"/>
      <c r="O324" s="1"/>
      <c r="P324" s="1"/>
      <c r="Q324" s="1"/>
      <c r="R324" s="1"/>
      <c r="S324" s="1"/>
      <c r="T324" s="1"/>
      <c r="U324" s="1"/>
    </row>
    <row r="325" spans="2:21" ht="14.25" hidden="1" customHeight="1">
      <c r="B325" s="3"/>
      <c r="C325" s="1"/>
      <c r="D325" s="1"/>
      <c r="E325" s="1"/>
      <c r="F325" s="1"/>
      <c r="G325" s="1"/>
      <c r="H325" s="1"/>
      <c r="I325" s="1"/>
      <c r="J325" s="1"/>
      <c r="K325" s="1"/>
      <c r="L325" s="1"/>
      <c r="M325" s="1"/>
      <c r="N325" s="1"/>
      <c r="O325" s="1"/>
      <c r="P325" s="1"/>
      <c r="Q325" s="1"/>
      <c r="R325" s="1"/>
      <c r="S325" s="1"/>
      <c r="T325" s="1"/>
      <c r="U325" s="1"/>
    </row>
    <row r="326" spans="2:21" ht="14.25" hidden="1" customHeight="1">
      <c r="B326" s="3"/>
      <c r="C326" s="1"/>
      <c r="D326" s="1"/>
      <c r="E326" s="1"/>
      <c r="F326" s="1"/>
      <c r="G326" s="1"/>
      <c r="H326" s="1"/>
      <c r="I326" s="1"/>
      <c r="J326" s="1"/>
      <c r="K326" s="1"/>
      <c r="L326" s="1"/>
      <c r="M326" s="1"/>
      <c r="N326" s="1"/>
      <c r="O326" s="1"/>
      <c r="P326" s="1"/>
      <c r="Q326" s="1"/>
      <c r="R326" s="1"/>
      <c r="S326" s="1"/>
      <c r="T326" s="1"/>
      <c r="U326" s="1"/>
    </row>
    <row r="327" spans="2:21" ht="14.25" hidden="1" customHeight="1">
      <c r="B327" s="3"/>
      <c r="C327" s="1"/>
      <c r="D327" s="1"/>
      <c r="E327" s="1"/>
      <c r="F327" s="1"/>
      <c r="G327" s="1"/>
      <c r="H327" s="1"/>
      <c r="I327" s="1"/>
      <c r="J327" s="1"/>
      <c r="K327" s="1"/>
      <c r="L327" s="1"/>
      <c r="M327" s="1"/>
      <c r="N327" s="1"/>
      <c r="O327" s="1"/>
      <c r="P327" s="1"/>
      <c r="Q327" s="1"/>
      <c r="R327" s="1"/>
      <c r="S327" s="1"/>
      <c r="T327" s="1"/>
      <c r="U327" s="1"/>
    </row>
    <row r="328" spans="2:21" ht="14.25" hidden="1" customHeight="1">
      <c r="B328" s="3"/>
      <c r="C328" s="1"/>
      <c r="D328" s="1"/>
      <c r="E328" s="1"/>
      <c r="F328" s="1"/>
      <c r="G328" s="1"/>
      <c r="H328" s="1"/>
      <c r="I328" s="1"/>
      <c r="J328" s="1"/>
      <c r="K328" s="1"/>
      <c r="L328" s="1"/>
      <c r="M328" s="1"/>
      <c r="N328" s="1"/>
      <c r="O328" s="1"/>
      <c r="P328" s="1"/>
      <c r="Q328" s="1"/>
      <c r="R328" s="1"/>
      <c r="S328" s="1"/>
      <c r="T328" s="1"/>
      <c r="U328" s="1"/>
    </row>
    <row r="329" spans="2:21" ht="14.25" hidden="1" customHeight="1">
      <c r="B329" s="3"/>
      <c r="C329" s="1"/>
      <c r="D329" s="1"/>
      <c r="E329" s="1"/>
      <c r="F329" s="1"/>
      <c r="G329" s="1"/>
      <c r="H329" s="1"/>
      <c r="I329" s="1"/>
      <c r="J329" s="1"/>
      <c r="K329" s="1"/>
      <c r="L329" s="1"/>
      <c r="M329" s="1"/>
      <c r="N329" s="1"/>
      <c r="O329" s="1"/>
      <c r="P329" s="1"/>
      <c r="Q329" s="1"/>
      <c r="R329" s="1"/>
      <c r="S329" s="1"/>
      <c r="T329" s="1"/>
      <c r="U329" s="1"/>
    </row>
    <row r="330" spans="2:21" ht="14.25" hidden="1" customHeight="1">
      <c r="B330" s="3"/>
      <c r="C330" s="1"/>
      <c r="D330" s="1"/>
      <c r="E330" s="1"/>
      <c r="F330" s="1"/>
      <c r="G330" s="1"/>
      <c r="H330" s="1"/>
      <c r="I330" s="1"/>
      <c r="J330" s="1"/>
      <c r="K330" s="1"/>
      <c r="L330" s="1"/>
      <c r="M330" s="1"/>
      <c r="N330" s="1"/>
      <c r="O330" s="1"/>
      <c r="P330" s="1"/>
      <c r="Q330" s="1"/>
      <c r="R330" s="1"/>
      <c r="S330" s="1"/>
      <c r="T330" s="1"/>
      <c r="U330" s="1"/>
    </row>
    <row r="331" spans="2:21" ht="14.25" hidden="1" customHeight="1">
      <c r="B331" s="3"/>
      <c r="C331" s="1"/>
      <c r="D331" s="1"/>
      <c r="E331" s="1"/>
      <c r="F331" s="1"/>
      <c r="G331" s="1"/>
      <c r="H331" s="1"/>
      <c r="I331" s="1"/>
      <c r="J331" s="1"/>
      <c r="K331" s="1"/>
      <c r="L331" s="1"/>
      <c r="M331" s="1"/>
      <c r="N331" s="1"/>
      <c r="O331" s="1"/>
      <c r="P331" s="1"/>
      <c r="Q331" s="1"/>
      <c r="R331" s="1"/>
      <c r="S331" s="1"/>
      <c r="T331" s="1"/>
      <c r="U331" s="1"/>
    </row>
    <row r="332" spans="2:21" ht="14.25" hidden="1" customHeight="1">
      <c r="B332" s="3"/>
      <c r="C332" s="1"/>
      <c r="D332" s="1"/>
      <c r="E332" s="1"/>
      <c r="F332" s="1"/>
      <c r="G332" s="1"/>
      <c r="H332" s="1"/>
      <c r="I332" s="1"/>
      <c r="J332" s="1"/>
      <c r="K332" s="1"/>
      <c r="L332" s="1"/>
      <c r="M332" s="1"/>
      <c r="N332" s="1"/>
      <c r="O332" s="1"/>
      <c r="P332" s="1"/>
      <c r="Q332" s="1"/>
      <c r="R332" s="1"/>
      <c r="S332" s="1"/>
      <c r="T332" s="1"/>
      <c r="U332" s="1"/>
    </row>
    <row r="333" spans="2:21" ht="14.25" hidden="1" customHeight="1">
      <c r="B333" s="3"/>
      <c r="C333" s="1"/>
      <c r="D333" s="1"/>
      <c r="E333" s="1"/>
      <c r="F333" s="1"/>
      <c r="G333" s="1"/>
      <c r="H333" s="1"/>
      <c r="I333" s="1"/>
      <c r="J333" s="1"/>
      <c r="K333" s="1"/>
      <c r="L333" s="1"/>
      <c r="M333" s="1"/>
      <c r="N333" s="1"/>
      <c r="O333" s="1"/>
      <c r="P333" s="1"/>
      <c r="Q333" s="1"/>
      <c r="R333" s="1"/>
      <c r="S333" s="1"/>
      <c r="T333" s="1"/>
      <c r="U333" s="1"/>
    </row>
    <row r="334" spans="2:21" ht="14.25" hidden="1" customHeight="1">
      <c r="B334" s="3"/>
      <c r="C334" s="1"/>
      <c r="D334" s="1"/>
      <c r="E334" s="1"/>
      <c r="F334" s="1"/>
      <c r="G334" s="1"/>
      <c r="H334" s="1"/>
      <c r="I334" s="1"/>
      <c r="J334" s="1"/>
      <c r="K334" s="1"/>
      <c r="L334" s="1"/>
      <c r="M334" s="1"/>
      <c r="N334" s="1"/>
      <c r="O334" s="1"/>
      <c r="P334" s="1"/>
      <c r="Q334" s="1"/>
      <c r="R334" s="1"/>
      <c r="S334" s="1"/>
      <c r="T334" s="1"/>
      <c r="U334" s="1"/>
    </row>
    <row r="335" spans="2:21" ht="14.25" hidden="1" customHeight="1">
      <c r="B335" s="3"/>
      <c r="C335" s="1"/>
      <c r="D335" s="1"/>
      <c r="E335" s="1"/>
      <c r="F335" s="1"/>
      <c r="G335" s="1"/>
      <c r="H335" s="1"/>
      <c r="I335" s="1"/>
      <c r="J335" s="1"/>
      <c r="K335" s="1"/>
      <c r="L335" s="1"/>
      <c r="M335" s="1"/>
      <c r="N335" s="1"/>
      <c r="O335" s="1"/>
      <c r="P335" s="1"/>
      <c r="Q335" s="1"/>
      <c r="R335" s="1"/>
      <c r="S335" s="1"/>
      <c r="T335" s="1"/>
      <c r="U335" s="1"/>
    </row>
    <row r="336" spans="2:21" ht="14.25" hidden="1" customHeight="1">
      <c r="B336" s="3"/>
      <c r="C336" s="1"/>
      <c r="D336" s="1"/>
      <c r="E336" s="1"/>
      <c r="F336" s="1"/>
      <c r="G336" s="1"/>
      <c r="H336" s="1"/>
      <c r="I336" s="1"/>
      <c r="J336" s="1"/>
      <c r="K336" s="1"/>
      <c r="L336" s="1"/>
      <c r="M336" s="1"/>
      <c r="N336" s="1"/>
      <c r="O336" s="1"/>
      <c r="P336" s="1"/>
      <c r="Q336" s="1"/>
      <c r="R336" s="1"/>
      <c r="S336" s="1"/>
      <c r="T336" s="1"/>
      <c r="U336" s="1"/>
    </row>
    <row r="337" spans="2:21" ht="14.25" hidden="1" customHeight="1">
      <c r="B337" s="3"/>
      <c r="C337" s="1"/>
      <c r="D337" s="1"/>
      <c r="E337" s="1"/>
      <c r="F337" s="1"/>
      <c r="G337" s="1"/>
      <c r="H337" s="1"/>
      <c r="I337" s="1"/>
      <c r="J337" s="1"/>
      <c r="K337" s="1"/>
      <c r="L337" s="1"/>
      <c r="M337" s="1"/>
      <c r="N337" s="1"/>
      <c r="O337" s="1"/>
      <c r="P337" s="1"/>
      <c r="Q337" s="1"/>
      <c r="R337" s="1"/>
      <c r="S337" s="1"/>
      <c r="T337" s="1"/>
      <c r="U337" s="1"/>
    </row>
    <row r="338" spans="2:21" ht="14.25" hidden="1" customHeight="1">
      <c r="B338" s="3"/>
      <c r="C338" s="1"/>
      <c r="D338" s="1"/>
      <c r="E338" s="1"/>
      <c r="F338" s="1"/>
      <c r="G338" s="1"/>
      <c r="H338" s="1"/>
      <c r="I338" s="1"/>
      <c r="J338" s="1"/>
      <c r="K338" s="1"/>
      <c r="L338" s="1"/>
      <c r="M338" s="1"/>
      <c r="N338" s="1"/>
      <c r="O338" s="1"/>
      <c r="P338" s="1"/>
      <c r="Q338" s="1"/>
      <c r="R338" s="1"/>
      <c r="S338" s="1"/>
      <c r="T338" s="1"/>
      <c r="U338" s="1"/>
    </row>
    <row r="339" spans="2:21" ht="14.25" hidden="1" customHeight="1">
      <c r="B339" s="3"/>
      <c r="C339" s="1"/>
      <c r="D339" s="1"/>
      <c r="E339" s="1"/>
      <c r="F339" s="1"/>
      <c r="G339" s="1"/>
      <c r="H339" s="1"/>
      <c r="I339" s="1"/>
      <c r="J339" s="1"/>
      <c r="K339" s="1"/>
      <c r="L339" s="1"/>
      <c r="M339" s="1"/>
      <c r="N339" s="1"/>
      <c r="O339" s="1"/>
      <c r="P339" s="1"/>
      <c r="Q339" s="1"/>
      <c r="R339" s="1"/>
      <c r="S339" s="1"/>
      <c r="T339" s="1"/>
      <c r="U339" s="1"/>
    </row>
    <row r="340" spans="2:21" ht="14.25" hidden="1" customHeight="1">
      <c r="B340" s="3"/>
      <c r="C340" s="1"/>
      <c r="D340" s="1"/>
      <c r="E340" s="1"/>
      <c r="F340" s="1"/>
      <c r="G340" s="1"/>
      <c r="H340" s="1"/>
      <c r="I340" s="1"/>
      <c r="J340" s="1"/>
      <c r="K340" s="1"/>
      <c r="L340" s="1"/>
      <c r="M340" s="1"/>
      <c r="N340" s="1"/>
      <c r="O340" s="1"/>
      <c r="P340" s="1"/>
      <c r="Q340" s="1"/>
      <c r="R340" s="1"/>
      <c r="S340" s="1"/>
      <c r="T340" s="1"/>
      <c r="U340" s="1"/>
    </row>
    <row r="341" spans="2:21" ht="14.25" hidden="1" customHeight="1">
      <c r="B341" s="3"/>
      <c r="C341" s="1"/>
      <c r="D341" s="1"/>
      <c r="E341" s="1"/>
      <c r="F341" s="1"/>
      <c r="G341" s="1"/>
      <c r="H341" s="1"/>
      <c r="I341" s="1"/>
      <c r="J341" s="1"/>
      <c r="K341" s="1"/>
      <c r="L341" s="1"/>
      <c r="M341" s="1"/>
      <c r="N341" s="1"/>
      <c r="O341" s="1"/>
      <c r="P341" s="1"/>
      <c r="Q341" s="1"/>
      <c r="R341" s="1"/>
      <c r="S341" s="1"/>
      <c r="T341" s="1"/>
      <c r="U341" s="1"/>
    </row>
    <row r="342" spans="2:21" ht="14.25" hidden="1" customHeight="1">
      <c r="B342" s="3"/>
      <c r="C342" s="1"/>
      <c r="D342" s="1"/>
      <c r="E342" s="1"/>
      <c r="F342" s="1"/>
      <c r="G342" s="1"/>
      <c r="H342" s="1"/>
      <c r="I342" s="1"/>
      <c r="J342" s="1"/>
      <c r="K342" s="1"/>
      <c r="L342" s="1"/>
      <c r="M342" s="1"/>
      <c r="N342" s="1"/>
      <c r="O342" s="1"/>
      <c r="P342" s="1"/>
      <c r="Q342" s="1"/>
      <c r="R342" s="1"/>
      <c r="S342" s="1"/>
      <c r="T342" s="1"/>
      <c r="U342" s="1"/>
    </row>
    <row r="343" spans="2:21" ht="14.25" hidden="1" customHeight="1">
      <c r="B343" s="3"/>
      <c r="C343" s="1"/>
      <c r="D343" s="1"/>
      <c r="E343" s="1"/>
      <c r="F343" s="1"/>
      <c r="G343" s="1"/>
      <c r="H343" s="1"/>
      <c r="I343" s="1"/>
      <c r="J343" s="1"/>
      <c r="K343" s="1"/>
      <c r="L343" s="1"/>
      <c r="M343" s="1"/>
      <c r="N343" s="1"/>
      <c r="O343" s="1"/>
      <c r="P343" s="1"/>
      <c r="Q343" s="1"/>
      <c r="R343" s="1"/>
      <c r="S343" s="1"/>
      <c r="T343" s="1"/>
      <c r="U343" s="1"/>
    </row>
    <row r="344" spans="2:21" ht="14.25" hidden="1" customHeight="1">
      <c r="B344" s="3"/>
      <c r="C344" s="1"/>
      <c r="D344" s="1"/>
      <c r="E344" s="1"/>
      <c r="F344" s="1"/>
      <c r="G344" s="1"/>
      <c r="H344" s="1"/>
      <c r="I344" s="1"/>
      <c r="J344" s="1"/>
      <c r="K344" s="1"/>
      <c r="L344" s="1"/>
      <c r="M344" s="1"/>
      <c r="N344" s="1"/>
      <c r="O344" s="1"/>
      <c r="P344" s="1"/>
      <c r="Q344" s="1"/>
      <c r="R344" s="1"/>
      <c r="S344" s="1"/>
      <c r="T344" s="1"/>
      <c r="U344" s="1"/>
    </row>
    <row r="345" spans="2:21" ht="14.25" hidden="1" customHeight="1">
      <c r="B345" s="3"/>
      <c r="C345" s="1"/>
      <c r="D345" s="1"/>
      <c r="E345" s="1"/>
      <c r="F345" s="1"/>
      <c r="G345" s="1"/>
      <c r="H345" s="1"/>
      <c r="I345" s="1"/>
      <c r="J345" s="1"/>
      <c r="K345" s="1"/>
      <c r="L345" s="1"/>
      <c r="M345" s="1"/>
      <c r="N345" s="1"/>
      <c r="O345" s="1"/>
      <c r="P345" s="1"/>
      <c r="Q345" s="1"/>
      <c r="R345" s="1"/>
      <c r="S345" s="1"/>
      <c r="T345" s="1"/>
      <c r="U345" s="1"/>
    </row>
    <row r="346" spans="2:21" ht="14.25" hidden="1" customHeight="1">
      <c r="B346" s="3"/>
      <c r="C346" s="1"/>
      <c r="D346" s="1"/>
      <c r="E346" s="1"/>
      <c r="F346" s="1"/>
      <c r="G346" s="1"/>
      <c r="H346" s="1"/>
      <c r="I346" s="1"/>
      <c r="J346" s="1"/>
      <c r="K346" s="1"/>
      <c r="L346" s="1"/>
      <c r="M346" s="1"/>
      <c r="N346" s="1"/>
      <c r="O346" s="1"/>
      <c r="P346" s="1"/>
      <c r="Q346" s="1"/>
      <c r="R346" s="1"/>
      <c r="S346" s="1"/>
      <c r="T346" s="1"/>
      <c r="U346" s="1"/>
    </row>
    <row r="347" spans="2:21" ht="14.25" hidden="1" customHeight="1">
      <c r="B347" s="3"/>
      <c r="C347" s="1"/>
      <c r="D347" s="1"/>
      <c r="E347" s="1"/>
      <c r="F347" s="1"/>
      <c r="G347" s="1"/>
      <c r="H347" s="1"/>
      <c r="I347" s="1"/>
      <c r="J347" s="1"/>
      <c r="K347" s="1"/>
      <c r="L347" s="1"/>
      <c r="M347" s="1"/>
      <c r="N347" s="1"/>
      <c r="O347" s="1"/>
      <c r="P347" s="1"/>
      <c r="Q347" s="1"/>
      <c r="R347" s="1"/>
      <c r="S347" s="1"/>
      <c r="T347" s="1"/>
      <c r="U347" s="1"/>
    </row>
    <row r="348" spans="2:21" ht="14.25" hidden="1" customHeight="1">
      <c r="B348" s="3"/>
      <c r="C348" s="1"/>
      <c r="D348" s="1"/>
      <c r="E348" s="1"/>
      <c r="F348" s="1"/>
      <c r="G348" s="1"/>
      <c r="H348" s="1"/>
      <c r="I348" s="1"/>
      <c r="J348" s="1"/>
      <c r="K348" s="1"/>
      <c r="L348" s="1"/>
      <c r="M348" s="1"/>
      <c r="N348" s="1"/>
      <c r="O348" s="1"/>
      <c r="P348" s="1"/>
      <c r="Q348" s="1"/>
      <c r="R348" s="1"/>
      <c r="S348" s="1"/>
      <c r="T348" s="1"/>
      <c r="U348" s="1"/>
    </row>
    <row r="349" spans="2:21" ht="14.25" hidden="1" customHeight="1">
      <c r="B349" s="3"/>
      <c r="C349" s="1"/>
      <c r="D349" s="1"/>
      <c r="E349" s="1"/>
      <c r="F349" s="1"/>
      <c r="G349" s="1"/>
      <c r="H349" s="1"/>
      <c r="I349" s="1"/>
      <c r="J349" s="1"/>
      <c r="K349" s="1"/>
      <c r="L349" s="1"/>
      <c r="M349" s="1"/>
      <c r="N349" s="1"/>
      <c r="O349" s="1"/>
      <c r="P349" s="1"/>
      <c r="Q349" s="1"/>
      <c r="R349" s="1"/>
      <c r="S349" s="1"/>
      <c r="T349" s="1"/>
      <c r="U349" s="1"/>
    </row>
    <row r="350" spans="2:21" ht="14.25" hidden="1" customHeight="1">
      <c r="B350" s="3"/>
      <c r="C350" s="1"/>
      <c r="D350" s="1"/>
      <c r="E350" s="1"/>
      <c r="F350" s="1"/>
      <c r="G350" s="1"/>
      <c r="H350" s="1"/>
      <c r="I350" s="1"/>
      <c r="J350" s="1"/>
      <c r="K350" s="1"/>
      <c r="L350" s="1"/>
      <c r="M350" s="1"/>
      <c r="N350" s="1"/>
      <c r="O350" s="1"/>
      <c r="P350" s="1"/>
      <c r="Q350" s="1"/>
      <c r="R350" s="1"/>
      <c r="S350" s="1"/>
      <c r="T350" s="1"/>
      <c r="U350" s="1"/>
    </row>
    <row r="351" spans="2:21" ht="14.25" hidden="1" customHeight="1">
      <c r="B351" s="3"/>
      <c r="C351" s="1"/>
      <c r="D351" s="1"/>
      <c r="E351" s="1"/>
      <c r="F351" s="1"/>
      <c r="G351" s="1"/>
      <c r="H351" s="1"/>
      <c r="I351" s="1"/>
      <c r="J351" s="1"/>
      <c r="K351" s="1"/>
      <c r="L351" s="1"/>
      <c r="M351" s="1"/>
      <c r="N351" s="1"/>
      <c r="O351" s="1"/>
      <c r="P351" s="1"/>
      <c r="Q351" s="1"/>
      <c r="R351" s="1"/>
      <c r="S351" s="1"/>
      <c r="T351" s="1"/>
      <c r="U351" s="1"/>
    </row>
    <row r="352" spans="2:21" ht="14.25" hidden="1" customHeight="1">
      <c r="B352" s="3"/>
      <c r="C352" s="1"/>
      <c r="D352" s="1"/>
      <c r="E352" s="1"/>
      <c r="F352" s="1"/>
      <c r="G352" s="1"/>
      <c r="H352" s="1"/>
      <c r="I352" s="1"/>
      <c r="J352" s="1"/>
      <c r="K352" s="1"/>
      <c r="L352" s="1"/>
      <c r="M352" s="1"/>
      <c r="N352" s="1"/>
      <c r="O352" s="1"/>
      <c r="P352" s="1"/>
      <c r="Q352" s="1"/>
      <c r="R352" s="1"/>
      <c r="S352" s="1"/>
      <c r="T352" s="1"/>
      <c r="U352" s="1"/>
    </row>
    <row r="353" spans="2:21" ht="14.25" hidden="1" customHeight="1">
      <c r="B353" s="3"/>
      <c r="C353" s="1"/>
      <c r="D353" s="1"/>
      <c r="E353" s="1"/>
      <c r="F353" s="1"/>
      <c r="G353" s="1"/>
      <c r="H353" s="1"/>
      <c r="I353" s="1"/>
      <c r="J353" s="1"/>
      <c r="K353" s="1"/>
      <c r="L353" s="1"/>
      <c r="M353" s="1"/>
      <c r="N353" s="1"/>
      <c r="O353" s="1"/>
      <c r="P353" s="1"/>
      <c r="Q353" s="1"/>
      <c r="R353" s="1"/>
      <c r="S353" s="1"/>
      <c r="T353" s="1"/>
      <c r="U353" s="1"/>
    </row>
    <row r="354" spans="2:21" ht="14.25" hidden="1" customHeight="1">
      <c r="B354" s="3"/>
      <c r="C354" s="1"/>
      <c r="D354" s="1"/>
      <c r="E354" s="1"/>
      <c r="F354" s="1"/>
      <c r="G354" s="1"/>
      <c r="H354" s="1"/>
      <c r="I354" s="1"/>
      <c r="J354" s="1"/>
      <c r="K354" s="1"/>
      <c r="L354" s="1"/>
      <c r="M354" s="1"/>
      <c r="N354" s="1"/>
      <c r="O354" s="1"/>
      <c r="P354" s="1"/>
      <c r="Q354" s="1"/>
      <c r="R354" s="1"/>
      <c r="S354" s="1"/>
      <c r="T354" s="1"/>
      <c r="U354" s="1"/>
    </row>
    <row r="355" spans="2:21" ht="14.25" hidden="1" customHeight="1">
      <c r="B355" s="3"/>
      <c r="C355" s="1"/>
      <c r="D355" s="1"/>
      <c r="E355" s="1"/>
      <c r="F355" s="1"/>
      <c r="G355" s="1"/>
      <c r="H355" s="1"/>
      <c r="I355" s="1"/>
      <c r="J355" s="1"/>
      <c r="K355" s="1"/>
      <c r="L355" s="1"/>
      <c r="M355" s="1"/>
      <c r="N355" s="1"/>
      <c r="O355" s="1"/>
      <c r="P355" s="1"/>
      <c r="Q355" s="1"/>
      <c r="R355" s="1"/>
      <c r="S355" s="1"/>
      <c r="T355" s="1"/>
      <c r="U355" s="1"/>
    </row>
    <row r="356" spans="2:21" ht="14.25" hidden="1" customHeight="1">
      <c r="B356" s="3"/>
      <c r="C356" s="1"/>
      <c r="D356" s="1"/>
      <c r="E356" s="1"/>
      <c r="F356" s="1"/>
      <c r="G356" s="1"/>
      <c r="H356" s="1"/>
      <c r="I356" s="1"/>
      <c r="J356" s="1"/>
      <c r="K356" s="1"/>
      <c r="L356" s="1"/>
      <c r="M356" s="1"/>
      <c r="N356" s="1"/>
      <c r="O356" s="1"/>
      <c r="P356" s="1"/>
      <c r="Q356" s="1"/>
      <c r="R356" s="1"/>
      <c r="S356" s="1"/>
      <c r="T356" s="1"/>
      <c r="U356" s="1"/>
    </row>
    <row r="357" spans="2:21" ht="14.25" hidden="1" customHeight="1">
      <c r="B357" s="3"/>
      <c r="C357" s="1"/>
      <c r="D357" s="1"/>
      <c r="E357" s="1"/>
      <c r="F357" s="1"/>
      <c r="G357" s="1"/>
      <c r="H357" s="1"/>
      <c r="I357" s="1"/>
      <c r="J357" s="1"/>
      <c r="K357" s="1"/>
      <c r="L357" s="1"/>
      <c r="M357" s="1"/>
      <c r="N357" s="1"/>
      <c r="O357" s="1"/>
      <c r="P357" s="1"/>
      <c r="Q357" s="1"/>
      <c r="R357" s="1"/>
      <c r="S357" s="1"/>
      <c r="T357" s="1"/>
      <c r="U357" s="1"/>
    </row>
    <row r="358" spans="2:21" ht="14.25" hidden="1" customHeight="1">
      <c r="B358" s="3"/>
      <c r="C358" s="1"/>
      <c r="D358" s="1"/>
      <c r="E358" s="1"/>
      <c r="F358" s="1"/>
      <c r="G358" s="1"/>
      <c r="H358" s="1"/>
      <c r="I358" s="1"/>
      <c r="J358" s="1"/>
      <c r="K358" s="1"/>
      <c r="L358" s="1"/>
      <c r="M358" s="1"/>
      <c r="N358" s="1"/>
      <c r="O358" s="1"/>
      <c r="P358" s="1"/>
      <c r="Q358" s="1"/>
      <c r="R358" s="1"/>
      <c r="S358" s="1"/>
      <c r="T358" s="1"/>
      <c r="U358" s="1"/>
    </row>
    <row r="359" spans="2:21" ht="14.25" hidden="1" customHeight="1">
      <c r="B359" s="3"/>
      <c r="C359" s="1"/>
      <c r="D359" s="1"/>
      <c r="E359" s="1"/>
      <c r="F359" s="1"/>
      <c r="G359" s="1"/>
      <c r="H359" s="1"/>
      <c r="I359" s="1"/>
      <c r="J359" s="1"/>
      <c r="K359" s="1"/>
      <c r="L359" s="1"/>
      <c r="M359" s="1"/>
      <c r="N359" s="1"/>
      <c r="O359" s="1"/>
      <c r="P359" s="1"/>
      <c r="Q359" s="1"/>
      <c r="R359" s="1"/>
      <c r="S359" s="1"/>
      <c r="T359" s="1"/>
      <c r="U359" s="1"/>
    </row>
    <row r="360" spans="2:21" ht="14.25" hidden="1" customHeight="1">
      <c r="B360" s="3"/>
      <c r="C360" s="1"/>
      <c r="D360" s="1"/>
      <c r="E360" s="1"/>
      <c r="F360" s="1"/>
      <c r="G360" s="1"/>
      <c r="H360" s="1"/>
      <c r="I360" s="1"/>
      <c r="J360" s="1"/>
      <c r="K360" s="1"/>
      <c r="L360" s="1"/>
      <c r="M360" s="1"/>
      <c r="N360" s="1"/>
      <c r="O360" s="1"/>
      <c r="P360" s="1"/>
      <c r="Q360" s="1"/>
      <c r="R360" s="1"/>
      <c r="S360" s="1"/>
      <c r="T360" s="1"/>
      <c r="U360" s="1"/>
    </row>
    <row r="361" spans="2:21" ht="14.25" hidden="1" customHeight="1">
      <c r="B361" s="3"/>
      <c r="C361" s="1"/>
      <c r="D361" s="1"/>
      <c r="E361" s="1"/>
      <c r="F361" s="1"/>
      <c r="G361" s="1"/>
      <c r="H361" s="1"/>
      <c r="I361" s="1"/>
      <c r="J361" s="1"/>
      <c r="K361" s="1"/>
      <c r="L361" s="1"/>
      <c r="M361" s="1"/>
      <c r="N361" s="1"/>
      <c r="O361" s="1"/>
      <c r="P361" s="1"/>
      <c r="Q361" s="1"/>
      <c r="R361" s="1"/>
      <c r="S361" s="1"/>
      <c r="T361" s="1"/>
      <c r="U361" s="1"/>
    </row>
    <row r="362" spans="2:21" ht="14.25" hidden="1" customHeight="1">
      <c r="B362" s="3"/>
      <c r="C362" s="1"/>
      <c r="D362" s="1"/>
      <c r="E362" s="1"/>
      <c r="F362" s="1"/>
      <c r="G362" s="1"/>
      <c r="H362" s="1"/>
      <c r="I362" s="1"/>
      <c r="J362" s="1"/>
      <c r="K362" s="1"/>
      <c r="L362" s="1"/>
      <c r="M362" s="1"/>
      <c r="N362" s="1"/>
      <c r="O362" s="1"/>
      <c r="P362" s="1"/>
      <c r="Q362" s="1"/>
      <c r="R362" s="1"/>
      <c r="S362" s="1"/>
      <c r="T362" s="1"/>
      <c r="U362" s="1"/>
    </row>
    <row r="363" spans="2:21" ht="14.25" hidden="1" customHeight="1">
      <c r="B363" s="3"/>
      <c r="C363" s="1"/>
      <c r="D363" s="1"/>
      <c r="E363" s="1"/>
      <c r="F363" s="1"/>
      <c r="G363" s="1"/>
      <c r="H363" s="1"/>
      <c r="I363" s="1"/>
      <c r="J363" s="1"/>
      <c r="K363" s="1"/>
      <c r="L363" s="1"/>
      <c r="M363" s="1"/>
      <c r="N363" s="1"/>
      <c r="O363" s="1"/>
      <c r="P363" s="1"/>
      <c r="Q363" s="1"/>
      <c r="R363" s="1"/>
      <c r="S363" s="1"/>
      <c r="T363" s="1"/>
      <c r="U363" s="1"/>
    </row>
    <row r="364" spans="2:21" ht="14.25" hidden="1" customHeight="1">
      <c r="B364" s="3"/>
      <c r="C364" s="1"/>
      <c r="D364" s="1"/>
      <c r="E364" s="1"/>
      <c r="F364" s="1"/>
      <c r="G364" s="1"/>
      <c r="H364" s="1"/>
      <c r="I364" s="1"/>
      <c r="J364" s="1"/>
      <c r="K364" s="1"/>
      <c r="L364" s="1"/>
      <c r="M364" s="1"/>
      <c r="N364" s="1"/>
      <c r="O364" s="1"/>
      <c r="P364" s="1"/>
      <c r="Q364" s="1"/>
      <c r="R364" s="1"/>
      <c r="S364" s="1"/>
      <c r="T364" s="1"/>
      <c r="U364" s="1"/>
    </row>
    <row r="365" spans="2:21" ht="14.25" hidden="1" customHeight="1">
      <c r="B365" s="3"/>
      <c r="C365" s="1"/>
      <c r="D365" s="1"/>
      <c r="E365" s="1"/>
      <c r="F365" s="1"/>
      <c r="G365" s="1"/>
      <c r="H365" s="1"/>
      <c r="I365" s="1"/>
      <c r="J365" s="1"/>
      <c r="K365" s="1"/>
      <c r="L365" s="1"/>
      <c r="M365" s="1"/>
      <c r="N365" s="1"/>
      <c r="O365" s="1"/>
      <c r="P365" s="1"/>
      <c r="Q365" s="1"/>
      <c r="R365" s="1"/>
      <c r="S365" s="1"/>
      <c r="T365" s="1"/>
      <c r="U365" s="1"/>
    </row>
    <row r="366" spans="2:21" ht="14.25" hidden="1" customHeight="1">
      <c r="B366" s="3"/>
      <c r="C366" s="1"/>
      <c r="D366" s="1"/>
      <c r="E366" s="1"/>
      <c r="F366" s="1"/>
      <c r="G366" s="1"/>
      <c r="H366" s="1"/>
      <c r="I366" s="1"/>
      <c r="J366" s="1"/>
      <c r="K366" s="1"/>
      <c r="L366" s="1"/>
      <c r="M366" s="1"/>
      <c r="N366" s="1"/>
      <c r="O366" s="1"/>
      <c r="P366" s="1"/>
      <c r="Q366" s="1"/>
      <c r="R366" s="1"/>
      <c r="S366" s="1"/>
      <c r="T366" s="1"/>
      <c r="U366" s="1"/>
    </row>
    <row r="367" spans="2:21" ht="14.25" hidden="1" customHeight="1">
      <c r="B367" s="3"/>
      <c r="C367" s="1"/>
      <c r="D367" s="1"/>
      <c r="E367" s="1"/>
      <c r="F367" s="1"/>
      <c r="G367" s="1"/>
      <c r="H367" s="1"/>
      <c r="I367" s="1"/>
      <c r="J367" s="1"/>
      <c r="K367" s="1"/>
      <c r="L367" s="1"/>
      <c r="M367" s="1"/>
      <c r="N367" s="1"/>
      <c r="O367" s="1"/>
      <c r="P367" s="1"/>
      <c r="Q367" s="1"/>
      <c r="R367" s="1"/>
      <c r="S367" s="1"/>
      <c r="T367" s="1"/>
      <c r="U367" s="1"/>
    </row>
    <row r="368" spans="2:21" ht="14.25" hidden="1" customHeight="1">
      <c r="B368" s="3"/>
      <c r="C368" s="1"/>
      <c r="D368" s="1"/>
      <c r="E368" s="1"/>
      <c r="F368" s="1"/>
      <c r="G368" s="1"/>
      <c r="H368" s="1"/>
      <c r="I368" s="1"/>
      <c r="J368" s="1"/>
      <c r="K368" s="1"/>
      <c r="L368" s="1"/>
      <c r="M368" s="1"/>
      <c r="N368" s="1"/>
      <c r="O368" s="1"/>
      <c r="P368" s="1"/>
      <c r="Q368" s="1"/>
      <c r="R368" s="1"/>
      <c r="S368" s="1"/>
      <c r="T368" s="1"/>
      <c r="U368" s="1"/>
    </row>
    <row r="369" spans="2:21" ht="14.25" hidden="1" customHeight="1">
      <c r="B369" s="3"/>
      <c r="C369" s="1"/>
      <c r="D369" s="1"/>
      <c r="E369" s="1"/>
      <c r="F369" s="1"/>
      <c r="G369" s="1"/>
      <c r="H369" s="1"/>
      <c r="I369" s="1"/>
      <c r="J369" s="1"/>
      <c r="K369" s="1"/>
      <c r="L369" s="1"/>
      <c r="M369" s="1"/>
      <c r="N369" s="1"/>
      <c r="O369" s="1"/>
      <c r="P369" s="1"/>
      <c r="Q369" s="1"/>
      <c r="R369" s="1"/>
      <c r="S369" s="1"/>
      <c r="T369" s="1"/>
      <c r="U369" s="1"/>
    </row>
    <row r="370" spans="2:21" ht="14.25" hidden="1" customHeight="1">
      <c r="B370" s="3"/>
      <c r="C370" s="1"/>
      <c r="D370" s="1"/>
      <c r="E370" s="1"/>
      <c r="F370" s="1"/>
      <c r="G370" s="1"/>
      <c r="H370" s="1"/>
      <c r="I370" s="1"/>
      <c r="J370" s="1"/>
      <c r="K370" s="1"/>
      <c r="L370" s="1"/>
      <c r="M370" s="1"/>
      <c r="N370" s="1"/>
      <c r="O370" s="1"/>
      <c r="P370" s="1"/>
      <c r="Q370" s="1"/>
      <c r="R370" s="1"/>
      <c r="S370" s="1"/>
      <c r="T370" s="1"/>
      <c r="U370" s="1"/>
    </row>
    <row r="371" spans="2:21" ht="14.25" hidden="1" customHeight="1">
      <c r="B371" s="3"/>
      <c r="C371" s="1"/>
      <c r="D371" s="1"/>
      <c r="E371" s="1"/>
      <c r="F371" s="1"/>
      <c r="G371" s="1"/>
      <c r="H371" s="1"/>
      <c r="I371" s="1"/>
      <c r="J371" s="1"/>
      <c r="K371" s="1"/>
      <c r="L371" s="1"/>
      <c r="M371" s="1"/>
      <c r="N371" s="1"/>
      <c r="O371" s="1"/>
      <c r="P371" s="1"/>
      <c r="Q371" s="1"/>
      <c r="R371" s="1"/>
      <c r="S371" s="1"/>
      <c r="T371" s="1"/>
      <c r="U371" s="1"/>
    </row>
    <row r="372" spans="2:21" ht="14.25" hidden="1" customHeight="1">
      <c r="B372" s="3"/>
      <c r="C372" s="1"/>
      <c r="D372" s="1"/>
      <c r="E372" s="1"/>
      <c r="F372" s="1"/>
      <c r="G372" s="1"/>
      <c r="H372" s="1"/>
      <c r="I372" s="1"/>
      <c r="J372" s="1"/>
      <c r="K372" s="1"/>
      <c r="L372" s="1"/>
      <c r="M372" s="1"/>
      <c r="N372" s="1"/>
      <c r="O372" s="1"/>
      <c r="P372" s="1"/>
      <c r="Q372" s="1"/>
      <c r="R372" s="1"/>
      <c r="S372" s="1"/>
      <c r="T372" s="1"/>
      <c r="U372" s="1"/>
    </row>
    <row r="373" spans="2:21" ht="14.25" hidden="1" customHeight="1">
      <c r="B373" s="3"/>
      <c r="C373" s="1"/>
      <c r="D373" s="1"/>
      <c r="E373" s="1"/>
      <c r="F373" s="1"/>
      <c r="G373" s="1"/>
      <c r="H373" s="1"/>
      <c r="I373" s="1"/>
      <c r="J373" s="1"/>
      <c r="K373" s="1"/>
      <c r="L373" s="1"/>
      <c r="M373" s="1"/>
      <c r="N373" s="1"/>
      <c r="O373" s="1"/>
      <c r="P373" s="1"/>
      <c r="Q373" s="1"/>
      <c r="R373" s="1"/>
      <c r="S373" s="1"/>
      <c r="T373" s="1"/>
      <c r="U373" s="1"/>
    </row>
    <row r="374" spans="2:21" ht="14.25" hidden="1" customHeight="1">
      <c r="B374" s="3"/>
      <c r="C374" s="1"/>
      <c r="D374" s="1"/>
      <c r="E374" s="1"/>
      <c r="F374" s="1"/>
      <c r="G374" s="1"/>
      <c r="H374" s="1"/>
      <c r="I374" s="1"/>
      <c r="J374" s="1"/>
      <c r="K374" s="1"/>
      <c r="L374" s="1"/>
      <c r="M374" s="1"/>
      <c r="N374" s="1"/>
      <c r="O374" s="1"/>
      <c r="P374" s="1"/>
      <c r="Q374" s="1"/>
      <c r="R374" s="1"/>
      <c r="S374" s="1"/>
      <c r="T374" s="1"/>
      <c r="U374" s="1"/>
    </row>
    <row r="375" spans="2:21" ht="14.25" hidden="1" customHeight="1">
      <c r="B375" s="3"/>
      <c r="C375" s="1"/>
      <c r="D375" s="1"/>
      <c r="E375" s="1"/>
      <c r="F375" s="1"/>
      <c r="G375" s="1"/>
      <c r="H375" s="1"/>
      <c r="I375" s="1"/>
      <c r="J375" s="1"/>
      <c r="K375" s="1"/>
      <c r="L375" s="1"/>
      <c r="M375" s="1"/>
      <c r="N375" s="1"/>
      <c r="O375" s="1"/>
      <c r="P375" s="1"/>
      <c r="Q375" s="1"/>
      <c r="R375" s="1"/>
      <c r="S375" s="1"/>
      <c r="T375" s="1"/>
      <c r="U375" s="1"/>
    </row>
    <row r="376" spans="2:21" ht="14.25" hidden="1" customHeight="1">
      <c r="B376" s="3"/>
      <c r="C376" s="1"/>
      <c r="D376" s="1"/>
      <c r="E376" s="1"/>
      <c r="F376" s="1"/>
      <c r="G376" s="1"/>
      <c r="H376" s="1"/>
      <c r="I376" s="1"/>
      <c r="J376" s="1"/>
      <c r="K376" s="1"/>
      <c r="L376" s="1"/>
      <c r="M376" s="1"/>
      <c r="N376" s="1"/>
      <c r="O376" s="1"/>
      <c r="P376" s="1"/>
      <c r="Q376" s="1"/>
      <c r="R376" s="1"/>
      <c r="S376" s="1"/>
      <c r="T376" s="1"/>
      <c r="U376" s="1"/>
    </row>
    <row r="377" spans="2:21" ht="14.25" hidden="1" customHeight="1">
      <c r="B377" s="3"/>
      <c r="C377" s="1"/>
      <c r="D377" s="1"/>
      <c r="E377" s="1"/>
      <c r="F377" s="1"/>
      <c r="G377" s="1"/>
      <c r="H377" s="1"/>
      <c r="I377" s="1"/>
      <c r="J377" s="1"/>
      <c r="K377" s="1"/>
      <c r="L377" s="1"/>
      <c r="M377" s="1"/>
      <c r="N377" s="1"/>
      <c r="O377" s="1"/>
      <c r="P377" s="1"/>
      <c r="Q377" s="1"/>
      <c r="R377" s="1"/>
      <c r="S377" s="1"/>
      <c r="T377" s="1"/>
      <c r="U377" s="1"/>
    </row>
    <row r="378" spans="2:21" ht="14.25" hidden="1" customHeight="1">
      <c r="B378" s="3"/>
      <c r="C378" s="1"/>
      <c r="D378" s="1"/>
      <c r="E378" s="1"/>
      <c r="F378" s="1"/>
      <c r="G378" s="1"/>
      <c r="H378" s="1"/>
      <c r="I378" s="1"/>
      <c r="J378" s="1"/>
      <c r="K378" s="1"/>
      <c r="L378" s="1"/>
      <c r="M378" s="1"/>
      <c r="N378" s="1"/>
      <c r="O378" s="1"/>
      <c r="P378" s="1"/>
      <c r="Q378" s="1"/>
      <c r="R378" s="1"/>
      <c r="S378" s="1"/>
      <c r="T378" s="1"/>
      <c r="U378" s="1"/>
    </row>
    <row r="379" spans="2:21" ht="14.25" hidden="1" customHeight="1">
      <c r="B379" s="3"/>
      <c r="C379" s="1"/>
      <c r="D379" s="1"/>
      <c r="E379" s="1"/>
      <c r="F379" s="1"/>
      <c r="G379" s="1"/>
      <c r="H379" s="1"/>
      <c r="I379" s="1"/>
      <c r="J379" s="1"/>
      <c r="K379" s="1"/>
      <c r="L379" s="1"/>
      <c r="M379" s="1"/>
      <c r="N379" s="1"/>
      <c r="O379" s="1"/>
      <c r="P379" s="1"/>
      <c r="Q379" s="1"/>
      <c r="R379" s="1"/>
      <c r="S379" s="1"/>
      <c r="T379" s="1"/>
      <c r="U379" s="1"/>
    </row>
    <row r="380" spans="2:21" ht="14.25" hidden="1" customHeight="1">
      <c r="B380" s="3"/>
      <c r="C380" s="1"/>
      <c r="D380" s="1"/>
      <c r="E380" s="1"/>
      <c r="F380" s="1"/>
      <c r="G380" s="1"/>
      <c r="H380" s="1"/>
      <c r="I380" s="1"/>
      <c r="J380" s="1"/>
      <c r="K380" s="1"/>
      <c r="L380" s="1"/>
      <c r="M380" s="1"/>
      <c r="N380" s="1"/>
      <c r="O380" s="1"/>
      <c r="P380" s="1"/>
      <c r="Q380" s="1"/>
      <c r="R380" s="1"/>
      <c r="S380" s="1"/>
      <c r="T380" s="1"/>
      <c r="U380" s="1"/>
    </row>
    <row r="381" spans="2:21" ht="14.25" hidden="1" customHeight="1">
      <c r="B381" s="3"/>
      <c r="C381" s="1"/>
      <c r="D381" s="1"/>
      <c r="E381" s="1"/>
      <c r="F381" s="1"/>
      <c r="G381" s="1"/>
      <c r="H381" s="1"/>
      <c r="I381" s="1"/>
      <c r="J381" s="1"/>
      <c r="K381" s="1"/>
      <c r="L381" s="1"/>
      <c r="M381" s="1"/>
      <c r="N381" s="1"/>
      <c r="O381" s="1"/>
      <c r="P381" s="1"/>
      <c r="Q381" s="1"/>
      <c r="R381" s="1"/>
      <c r="S381" s="1"/>
      <c r="T381" s="1"/>
      <c r="U381" s="1"/>
    </row>
    <row r="382" spans="2:21" ht="14.25" hidden="1" customHeight="1">
      <c r="B382" s="3"/>
      <c r="C382" s="1"/>
      <c r="D382" s="1"/>
      <c r="E382" s="1"/>
      <c r="F382" s="1"/>
      <c r="G382" s="1"/>
      <c r="H382" s="1"/>
      <c r="I382" s="1"/>
      <c r="J382" s="1"/>
      <c r="K382" s="1"/>
      <c r="L382" s="1"/>
      <c r="M382" s="1"/>
      <c r="N382" s="1"/>
      <c r="O382" s="1"/>
      <c r="P382" s="1"/>
      <c r="Q382" s="1"/>
      <c r="R382" s="1"/>
      <c r="S382" s="1"/>
      <c r="T382" s="1"/>
      <c r="U382" s="1"/>
    </row>
    <row r="383" spans="2:21" ht="14.25" hidden="1" customHeight="1">
      <c r="B383" s="3"/>
      <c r="C383" s="1"/>
      <c r="D383" s="1"/>
      <c r="E383" s="1"/>
      <c r="F383" s="1"/>
      <c r="G383" s="1"/>
      <c r="H383" s="1"/>
      <c r="I383" s="1"/>
      <c r="J383" s="1"/>
      <c r="K383" s="1"/>
      <c r="L383" s="1"/>
      <c r="M383" s="1"/>
      <c r="N383" s="1"/>
      <c r="O383" s="1"/>
      <c r="P383" s="1"/>
      <c r="Q383" s="1"/>
      <c r="R383" s="1"/>
      <c r="S383" s="1"/>
      <c r="T383" s="1"/>
      <c r="U383" s="1"/>
    </row>
    <row r="384" spans="2:21" ht="14.25" hidden="1" customHeight="1">
      <c r="B384" s="3"/>
      <c r="C384" s="1"/>
      <c r="D384" s="1"/>
      <c r="E384" s="1"/>
      <c r="F384" s="1"/>
      <c r="G384" s="1"/>
      <c r="H384" s="1"/>
      <c r="I384" s="1"/>
      <c r="J384" s="1"/>
      <c r="K384" s="1"/>
      <c r="L384" s="1"/>
      <c r="M384" s="1"/>
      <c r="N384" s="1"/>
      <c r="O384" s="1"/>
      <c r="P384" s="1"/>
      <c r="Q384" s="1"/>
      <c r="R384" s="1"/>
      <c r="S384" s="1"/>
      <c r="T384" s="1"/>
      <c r="U384" s="1"/>
    </row>
    <row r="385" spans="2:21" ht="14.25" hidden="1" customHeight="1">
      <c r="B385" s="3"/>
      <c r="C385" s="1"/>
      <c r="D385" s="1"/>
      <c r="E385" s="1"/>
      <c r="F385" s="1"/>
      <c r="G385" s="1"/>
      <c r="H385" s="1"/>
      <c r="I385" s="1"/>
      <c r="J385" s="1"/>
      <c r="K385" s="1"/>
      <c r="L385" s="1"/>
      <c r="M385" s="1"/>
      <c r="N385" s="1"/>
      <c r="O385" s="1"/>
      <c r="P385" s="1"/>
      <c r="Q385" s="1"/>
      <c r="R385" s="1"/>
      <c r="S385" s="1"/>
      <c r="T385" s="1"/>
      <c r="U385" s="1"/>
    </row>
    <row r="386" spans="2:21" ht="14.25" hidden="1" customHeight="1">
      <c r="B386" s="3"/>
      <c r="C386" s="1"/>
      <c r="D386" s="1"/>
      <c r="E386" s="1"/>
      <c r="F386" s="1"/>
      <c r="G386" s="1"/>
      <c r="H386" s="1"/>
      <c r="I386" s="1"/>
      <c r="J386" s="1"/>
      <c r="K386" s="1"/>
      <c r="L386" s="1"/>
      <c r="M386" s="1"/>
      <c r="N386" s="1"/>
      <c r="O386" s="1"/>
      <c r="P386" s="1"/>
      <c r="Q386" s="1"/>
      <c r="R386" s="1"/>
      <c r="S386" s="1"/>
      <c r="T386" s="1"/>
      <c r="U386" s="1"/>
    </row>
    <row r="387" spans="2:21" ht="14.25" hidden="1" customHeight="1">
      <c r="B387" s="3"/>
      <c r="C387" s="1"/>
      <c r="D387" s="1"/>
      <c r="E387" s="1"/>
      <c r="F387" s="1"/>
      <c r="G387" s="1"/>
      <c r="H387" s="1"/>
      <c r="I387" s="1"/>
      <c r="J387" s="1"/>
      <c r="K387" s="1"/>
      <c r="L387" s="1"/>
      <c r="M387" s="1"/>
      <c r="N387" s="1"/>
      <c r="O387" s="1"/>
      <c r="P387" s="1"/>
      <c r="Q387" s="1"/>
      <c r="R387" s="1"/>
      <c r="S387" s="1"/>
      <c r="T387" s="1"/>
      <c r="U387" s="1"/>
    </row>
    <row r="388" spans="2:21" ht="14.25" hidden="1" customHeight="1">
      <c r="B388" s="3"/>
      <c r="C388" s="1"/>
      <c r="D388" s="1"/>
      <c r="E388" s="1"/>
      <c r="F388" s="1"/>
      <c r="G388" s="1"/>
      <c r="H388" s="1"/>
      <c r="I388" s="1"/>
      <c r="J388" s="1"/>
      <c r="K388" s="1"/>
      <c r="L388" s="1"/>
      <c r="M388" s="1"/>
      <c r="N388" s="1"/>
      <c r="O388" s="1"/>
      <c r="P388" s="1"/>
      <c r="Q388" s="1"/>
      <c r="R388" s="1"/>
      <c r="S388" s="1"/>
      <c r="T388" s="1"/>
      <c r="U388" s="1"/>
    </row>
    <row r="389" spans="2:21" ht="14.25" hidden="1" customHeight="1">
      <c r="B389" s="3"/>
      <c r="C389" s="1"/>
      <c r="D389" s="1"/>
      <c r="E389" s="1"/>
      <c r="F389" s="1"/>
      <c r="G389" s="1"/>
      <c r="H389" s="1"/>
      <c r="I389" s="1"/>
      <c r="J389" s="1"/>
      <c r="K389" s="1"/>
      <c r="L389" s="1"/>
      <c r="M389" s="1"/>
      <c r="N389" s="1"/>
      <c r="O389" s="1"/>
      <c r="P389" s="1"/>
      <c r="Q389" s="1"/>
      <c r="R389" s="1"/>
      <c r="S389" s="1"/>
      <c r="T389" s="1"/>
      <c r="U389" s="1"/>
    </row>
    <row r="390" spans="2:21" ht="14.25" hidden="1" customHeight="1">
      <c r="B390" s="3"/>
      <c r="C390" s="1"/>
      <c r="D390" s="1"/>
      <c r="E390" s="1"/>
      <c r="F390" s="1"/>
      <c r="G390" s="1"/>
      <c r="H390" s="1"/>
      <c r="I390" s="1"/>
      <c r="J390" s="1"/>
      <c r="K390" s="1"/>
      <c r="L390" s="1"/>
      <c r="M390" s="1"/>
      <c r="N390" s="1"/>
      <c r="O390" s="1"/>
      <c r="P390" s="1"/>
      <c r="Q390" s="1"/>
      <c r="R390" s="1"/>
      <c r="S390" s="1"/>
      <c r="T390" s="1"/>
      <c r="U390" s="1"/>
    </row>
    <row r="391" spans="2:21" ht="14.25" hidden="1" customHeight="1">
      <c r="B391" s="3"/>
      <c r="C391" s="1"/>
      <c r="D391" s="1"/>
      <c r="E391" s="1"/>
      <c r="F391" s="1"/>
      <c r="G391" s="1"/>
      <c r="H391" s="1"/>
      <c r="I391" s="1"/>
      <c r="J391" s="1"/>
      <c r="K391" s="1"/>
      <c r="L391" s="1"/>
      <c r="M391" s="1"/>
      <c r="N391" s="1"/>
      <c r="O391" s="1"/>
      <c r="P391" s="1"/>
      <c r="Q391" s="1"/>
      <c r="R391" s="1"/>
      <c r="S391" s="1"/>
      <c r="T391" s="1"/>
      <c r="U391" s="1"/>
    </row>
    <row r="392" spans="2:21" ht="14.25" hidden="1" customHeight="1">
      <c r="B392" s="3"/>
      <c r="C392" s="1"/>
      <c r="D392" s="1"/>
      <c r="E392" s="1"/>
      <c r="F392" s="1"/>
      <c r="G392" s="1"/>
      <c r="H392" s="1"/>
      <c r="I392" s="1"/>
      <c r="J392" s="1"/>
      <c r="K392" s="1"/>
      <c r="L392" s="1"/>
      <c r="M392" s="1"/>
      <c r="N392" s="1"/>
      <c r="O392" s="1"/>
      <c r="P392" s="1"/>
      <c r="Q392" s="1"/>
      <c r="R392" s="1"/>
      <c r="S392" s="1"/>
      <c r="T392" s="1"/>
      <c r="U392" s="1"/>
    </row>
    <row r="393" spans="2:21" ht="14.25" hidden="1" customHeight="1">
      <c r="B393" s="3"/>
      <c r="C393" s="1"/>
      <c r="D393" s="1"/>
      <c r="E393" s="1"/>
      <c r="F393" s="1"/>
      <c r="G393" s="1"/>
      <c r="H393" s="1"/>
      <c r="I393" s="1"/>
      <c r="J393" s="1"/>
      <c r="K393" s="1"/>
      <c r="L393" s="1"/>
      <c r="M393" s="1"/>
      <c r="N393" s="1"/>
      <c r="O393" s="1"/>
      <c r="P393" s="1"/>
      <c r="Q393" s="1"/>
      <c r="R393" s="1"/>
      <c r="S393" s="1"/>
      <c r="T393" s="1"/>
      <c r="U393" s="1"/>
    </row>
    <row r="394" spans="2:21" ht="14.25" hidden="1" customHeight="1">
      <c r="B394" s="3"/>
      <c r="C394" s="1"/>
      <c r="D394" s="1"/>
      <c r="E394" s="1"/>
      <c r="F394" s="1"/>
      <c r="G394" s="1"/>
      <c r="H394" s="1"/>
      <c r="I394" s="1"/>
      <c r="J394" s="1"/>
      <c r="K394" s="1"/>
      <c r="L394" s="1"/>
      <c r="M394" s="1"/>
      <c r="N394" s="1"/>
      <c r="O394" s="1"/>
      <c r="P394" s="1"/>
      <c r="Q394" s="1"/>
      <c r="R394" s="1"/>
      <c r="S394" s="1"/>
      <c r="T394" s="1"/>
      <c r="U394" s="1"/>
    </row>
    <row r="395" spans="2:21" ht="14.25" hidden="1" customHeight="1">
      <c r="B395" s="3"/>
      <c r="C395" s="1"/>
      <c r="D395" s="1"/>
      <c r="E395" s="1"/>
      <c r="F395" s="1"/>
      <c r="G395" s="1"/>
      <c r="H395" s="1"/>
      <c r="I395" s="1"/>
      <c r="J395" s="1"/>
      <c r="K395" s="1"/>
      <c r="L395" s="1"/>
      <c r="M395" s="1"/>
      <c r="N395" s="1"/>
      <c r="O395" s="1"/>
      <c r="P395" s="1"/>
      <c r="Q395" s="1"/>
      <c r="R395" s="1"/>
      <c r="S395" s="1"/>
      <c r="T395" s="1"/>
      <c r="U395" s="1"/>
    </row>
    <row r="396" spans="2:21" ht="14.25" hidden="1" customHeight="1">
      <c r="B396" s="3"/>
      <c r="C396" s="1"/>
      <c r="D396" s="1"/>
      <c r="E396" s="1"/>
      <c r="F396" s="1"/>
      <c r="G396" s="1"/>
      <c r="H396" s="1"/>
      <c r="I396" s="1"/>
      <c r="J396" s="1"/>
      <c r="K396" s="1"/>
      <c r="L396" s="1"/>
      <c r="M396" s="1"/>
      <c r="N396" s="1"/>
      <c r="O396" s="1"/>
      <c r="P396" s="1"/>
      <c r="Q396" s="1"/>
      <c r="R396" s="1"/>
      <c r="S396" s="1"/>
      <c r="T396" s="1"/>
      <c r="U396" s="1"/>
    </row>
    <row r="397" spans="2:21" ht="14.25" hidden="1" customHeight="1">
      <c r="B397" s="3"/>
      <c r="C397" s="1"/>
      <c r="D397" s="1"/>
      <c r="E397" s="1"/>
      <c r="F397" s="1"/>
      <c r="G397" s="1"/>
      <c r="H397" s="1"/>
      <c r="I397" s="1"/>
      <c r="J397" s="1"/>
      <c r="K397" s="1"/>
      <c r="L397" s="1"/>
      <c r="M397" s="1"/>
      <c r="N397" s="1"/>
      <c r="O397" s="1"/>
      <c r="P397" s="1"/>
      <c r="Q397" s="1"/>
      <c r="R397" s="1"/>
      <c r="S397" s="1"/>
      <c r="T397" s="1"/>
      <c r="U397" s="1"/>
    </row>
    <row r="398" spans="2:21" ht="14.25" hidden="1" customHeight="1">
      <c r="B398" s="3"/>
      <c r="C398" s="1"/>
      <c r="D398" s="1"/>
      <c r="E398" s="1"/>
      <c r="F398" s="1"/>
      <c r="G398" s="1"/>
      <c r="H398" s="1"/>
      <c r="I398" s="1"/>
      <c r="J398" s="1"/>
      <c r="K398" s="1"/>
      <c r="L398" s="1"/>
      <c r="M398" s="1"/>
      <c r="N398" s="1"/>
      <c r="O398" s="1"/>
      <c r="P398" s="1"/>
      <c r="Q398" s="1"/>
      <c r="R398" s="1"/>
      <c r="S398" s="1"/>
      <c r="T398" s="1"/>
      <c r="U398" s="1"/>
    </row>
    <row r="399" spans="2:21" ht="14.25" hidden="1" customHeight="1">
      <c r="B399" s="3"/>
      <c r="C399" s="1"/>
      <c r="D399" s="1"/>
      <c r="E399" s="1"/>
      <c r="F399" s="1"/>
      <c r="G399" s="1"/>
      <c r="H399" s="1"/>
      <c r="I399" s="1"/>
      <c r="J399" s="1"/>
      <c r="K399" s="1"/>
      <c r="L399" s="1"/>
      <c r="M399" s="1"/>
      <c r="N399" s="1"/>
      <c r="O399" s="1"/>
      <c r="P399" s="1"/>
      <c r="Q399" s="1"/>
      <c r="R399" s="1"/>
      <c r="S399" s="1"/>
      <c r="T399" s="1"/>
      <c r="U399" s="1"/>
    </row>
    <row r="400" spans="2:21" ht="14.25" hidden="1" customHeight="1">
      <c r="B400" s="3"/>
      <c r="C400" s="1"/>
      <c r="D400" s="1"/>
      <c r="E400" s="1"/>
      <c r="F400" s="1"/>
      <c r="G400" s="1"/>
      <c r="H400" s="1"/>
      <c r="I400" s="1"/>
      <c r="J400" s="1"/>
      <c r="K400" s="1"/>
      <c r="L400" s="1"/>
      <c r="M400" s="1"/>
      <c r="N400" s="1"/>
      <c r="O400" s="1"/>
      <c r="P400" s="1"/>
      <c r="Q400" s="1"/>
      <c r="R400" s="1"/>
      <c r="S400" s="1"/>
      <c r="T400" s="1"/>
      <c r="U400" s="1"/>
    </row>
    <row r="401" spans="2:21" ht="14.25" hidden="1" customHeight="1">
      <c r="B401" s="3"/>
      <c r="C401" s="1"/>
      <c r="D401" s="1"/>
      <c r="E401" s="1"/>
      <c r="F401" s="1"/>
      <c r="G401" s="1"/>
      <c r="H401" s="1"/>
      <c r="I401" s="1"/>
      <c r="J401" s="1"/>
      <c r="K401" s="1"/>
      <c r="L401" s="1"/>
      <c r="M401" s="1"/>
      <c r="N401" s="1"/>
      <c r="O401" s="1"/>
      <c r="P401" s="1"/>
      <c r="Q401" s="1"/>
      <c r="R401" s="1"/>
      <c r="S401" s="1"/>
      <c r="T401" s="1"/>
      <c r="U401" s="1"/>
    </row>
    <row r="402" spans="2:21" ht="14.25" hidden="1" customHeight="1">
      <c r="B402" s="3"/>
      <c r="C402" s="1"/>
      <c r="D402" s="1"/>
      <c r="E402" s="1"/>
      <c r="F402" s="1"/>
      <c r="G402" s="1"/>
      <c r="H402" s="1"/>
      <c r="I402" s="1"/>
      <c r="J402" s="1"/>
      <c r="K402" s="1"/>
      <c r="L402" s="1"/>
      <c r="M402" s="1"/>
      <c r="N402" s="1"/>
      <c r="O402" s="1"/>
      <c r="P402" s="1"/>
      <c r="Q402" s="1"/>
      <c r="R402" s="1"/>
      <c r="S402" s="1"/>
      <c r="T402" s="1"/>
      <c r="U402" s="1"/>
    </row>
    <row r="403" spans="2:21" ht="14.25" hidden="1" customHeight="1">
      <c r="B403" s="3"/>
      <c r="C403" s="1"/>
      <c r="D403" s="1"/>
      <c r="E403" s="1"/>
      <c r="F403" s="1"/>
      <c r="G403" s="1"/>
      <c r="H403" s="1"/>
      <c r="I403" s="1"/>
      <c r="J403" s="1"/>
      <c r="K403" s="1"/>
      <c r="L403" s="1"/>
      <c r="M403" s="1"/>
      <c r="N403" s="1"/>
      <c r="O403" s="1"/>
      <c r="P403" s="1"/>
      <c r="Q403" s="1"/>
      <c r="R403" s="1"/>
      <c r="S403" s="1"/>
      <c r="T403" s="1"/>
      <c r="U403" s="1"/>
    </row>
    <row r="404" spans="2:21" ht="14.25" hidden="1" customHeight="1">
      <c r="B404" s="3"/>
      <c r="C404" s="1"/>
      <c r="D404" s="1"/>
      <c r="E404" s="1"/>
      <c r="F404" s="1"/>
      <c r="G404" s="1"/>
      <c r="H404" s="1"/>
      <c r="I404" s="1"/>
      <c r="J404" s="1"/>
      <c r="K404" s="1"/>
      <c r="L404" s="1"/>
      <c r="M404" s="1"/>
      <c r="N404" s="1"/>
      <c r="O404" s="1"/>
      <c r="P404" s="1"/>
      <c r="Q404" s="1"/>
      <c r="R404" s="1"/>
      <c r="S404" s="1"/>
      <c r="T404" s="1"/>
      <c r="U404" s="1"/>
    </row>
    <row r="405" spans="2:21" ht="14.25" hidden="1" customHeight="1">
      <c r="B405" s="3"/>
      <c r="C405" s="1"/>
      <c r="D405" s="1"/>
      <c r="E405" s="1"/>
      <c r="F405" s="1"/>
      <c r="G405" s="1"/>
      <c r="H405" s="1"/>
      <c r="I405" s="1"/>
      <c r="J405" s="1"/>
      <c r="K405" s="1"/>
      <c r="L405" s="1"/>
      <c r="M405" s="1"/>
      <c r="N405" s="1"/>
      <c r="O405" s="1"/>
      <c r="P405" s="1"/>
      <c r="Q405" s="1"/>
      <c r="R405" s="1"/>
      <c r="S405" s="1"/>
      <c r="T405" s="1"/>
      <c r="U405" s="1"/>
    </row>
    <row r="406" spans="2:21" ht="14.25" hidden="1" customHeight="1">
      <c r="B406" s="3"/>
      <c r="C406" s="1"/>
      <c r="D406" s="1"/>
      <c r="E406" s="1"/>
      <c r="F406" s="1"/>
      <c r="G406" s="1"/>
      <c r="H406" s="1"/>
      <c r="I406" s="1"/>
      <c r="J406" s="1"/>
      <c r="K406" s="1"/>
      <c r="L406" s="1"/>
      <c r="M406" s="1"/>
      <c r="N406" s="1"/>
      <c r="O406" s="1"/>
      <c r="P406" s="1"/>
      <c r="Q406" s="1"/>
      <c r="R406" s="1"/>
      <c r="S406" s="1"/>
      <c r="T406" s="1"/>
      <c r="U406" s="1"/>
    </row>
    <row r="407" spans="2:21" ht="14.25" hidden="1" customHeight="1">
      <c r="B407" s="3"/>
      <c r="C407" s="1"/>
      <c r="D407" s="1"/>
      <c r="E407" s="1"/>
      <c r="F407" s="1"/>
      <c r="G407" s="1"/>
      <c r="H407" s="1"/>
      <c r="I407" s="1"/>
      <c r="J407" s="1"/>
      <c r="K407" s="1"/>
      <c r="L407" s="1"/>
      <c r="M407" s="1"/>
      <c r="N407" s="1"/>
      <c r="O407" s="1"/>
      <c r="P407" s="1"/>
      <c r="Q407" s="1"/>
      <c r="R407" s="1"/>
      <c r="S407" s="1"/>
      <c r="T407" s="1"/>
      <c r="U407" s="1"/>
    </row>
    <row r="408" spans="2:21" ht="14.25" hidden="1" customHeight="1">
      <c r="B408" s="3"/>
      <c r="C408" s="1"/>
      <c r="D408" s="1"/>
      <c r="E408" s="1"/>
      <c r="F408" s="1"/>
      <c r="G408" s="1"/>
      <c r="H408" s="1"/>
      <c r="I408" s="1"/>
      <c r="J408" s="1"/>
      <c r="K408" s="1"/>
      <c r="L408" s="1"/>
      <c r="M408" s="1"/>
      <c r="N408" s="1"/>
      <c r="O408" s="1"/>
      <c r="P408" s="1"/>
      <c r="Q408" s="1"/>
      <c r="R408" s="1"/>
      <c r="S408" s="1"/>
      <c r="T408" s="1"/>
      <c r="U408" s="1"/>
    </row>
    <row r="409" spans="2:21" ht="14.25" hidden="1" customHeight="1">
      <c r="B409" s="3"/>
      <c r="C409" s="1"/>
      <c r="D409" s="1"/>
      <c r="E409" s="1"/>
      <c r="F409" s="1"/>
      <c r="G409" s="1"/>
      <c r="H409" s="1"/>
      <c r="I409" s="1"/>
      <c r="J409" s="1"/>
      <c r="K409" s="1"/>
      <c r="L409" s="1"/>
      <c r="M409" s="1"/>
      <c r="N409" s="1"/>
      <c r="O409" s="1"/>
      <c r="P409" s="1"/>
      <c r="Q409" s="1"/>
      <c r="R409" s="1"/>
      <c r="S409" s="1"/>
      <c r="T409" s="1"/>
      <c r="U409" s="1"/>
    </row>
    <row r="410" spans="2:21" ht="14.25" hidden="1" customHeight="1">
      <c r="B410" s="3"/>
      <c r="C410" s="1"/>
      <c r="D410" s="1"/>
      <c r="E410" s="1"/>
      <c r="F410" s="1"/>
      <c r="G410" s="1"/>
      <c r="H410" s="1"/>
      <c r="I410" s="1"/>
      <c r="J410" s="1"/>
      <c r="K410" s="1"/>
      <c r="L410" s="1"/>
      <c r="M410" s="1"/>
      <c r="N410" s="1"/>
      <c r="O410" s="1"/>
      <c r="P410" s="1"/>
      <c r="Q410" s="1"/>
      <c r="R410" s="1"/>
      <c r="S410" s="1"/>
      <c r="T410" s="1"/>
      <c r="U410" s="1"/>
    </row>
    <row r="411" spans="2:21" ht="14.25" hidden="1" customHeight="1">
      <c r="B411" s="3"/>
      <c r="C411" s="1"/>
      <c r="D411" s="1"/>
      <c r="E411" s="1"/>
      <c r="F411" s="1"/>
      <c r="G411" s="1"/>
      <c r="H411" s="1"/>
      <c r="I411" s="1"/>
      <c r="J411" s="1"/>
      <c r="K411" s="1"/>
      <c r="L411" s="1"/>
      <c r="M411" s="1"/>
      <c r="N411" s="1"/>
      <c r="O411" s="1"/>
      <c r="P411" s="1"/>
      <c r="Q411" s="1"/>
      <c r="R411" s="1"/>
      <c r="S411" s="1"/>
      <c r="T411" s="1"/>
      <c r="U411" s="1"/>
    </row>
    <row r="412" spans="2:21" ht="14.25" hidden="1" customHeight="1">
      <c r="B412" s="3"/>
      <c r="C412" s="1"/>
      <c r="D412" s="1"/>
      <c r="E412" s="1"/>
      <c r="F412" s="1"/>
      <c r="G412" s="1"/>
      <c r="H412" s="1"/>
      <c r="I412" s="1"/>
      <c r="J412" s="1"/>
      <c r="K412" s="1"/>
      <c r="L412" s="1"/>
      <c r="M412" s="1"/>
      <c r="N412" s="1"/>
      <c r="O412" s="1"/>
      <c r="P412" s="1"/>
      <c r="Q412" s="1"/>
      <c r="R412" s="1"/>
      <c r="S412" s="1"/>
      <c r="T412" s="1"/>
      <c r="U412" s="1"/>
    </row>
    <row r="413" spans="2:21" ht="14.25" hidden="1" customHeight="1">
      <c r="B413" s="3"/>
      <c r="C413" s="1"/>
      <c r="D413" s="1"/>
      <c r="E413" s="1"/>
      <c r="F413" s="1"/>
      <c r="G413" s="1"/>
      <c r="H413" s="1"/>
      <c r="I413" s="1"/>
      <c r="J413" s="1"/>
      <c r="K413" s="1"/>
      <c r="L413" s="1"/>
      <c r="M413" s="1"/>
      <c r="N413" s="1"/>
      <c r="O413" s="1"/>
      <c r="P413" s="1"/>
      <c r="Q413" s="1"/>
      <c r="R413" s="1"/>
      <c r="S413" s="1"/>
      <c r="T413" s="1"/>
      <c r="U413" s="1"/>
    </row>
    <row r="414" spans="2:21" ht="14.25" hidden="1" customHeight="1">
      <c r="B414" s="3"/>
      <c r="C414" s="1"/>
      <c r="D414" s="1"/>
      <c r="E414" s="1"/>
      <c r="F414" s="1"/>
      <c r="G414" s="1"/>
      <c r="H414" s="1"/>
      <c r="I414" s="1"/>
      <c r="J414" s="1"/>
      <c r="K414" s="1"/>
      <c r="L414" s="1"/>
      <c r="M414" s="1"/>
      <c r="N414" s="1"/>
      <c r="O414" s="1"/>
      <c r="P414" s="1"/>
      <c r="Q414" s="1"/>
      <c r="R414" s="1"/>
      <c r="S414" s="1"/>
      <c r="T414" s="1"/>
      <c r="U414" s="1"/>
    </row>
    <row r="415" spans="2:21" ht="14.25" hidden="1" customHeight="1">
      <c r="B415" s="3"/>
      <c r="C415" s="1"/>
      <c r="D415" s="1"/>
      <c r="E415" s="1"/>
      <c r="F415" s="1"/>
      <c r="G415" s="1"/>
      <c r="H415" s="1"/>
      <c r="I415" s="1"/>
      <c r="J415" s="1"/>
      <c r="K415" s="1"/>
      <c r="L415" s="1"/>
      <c r="M415" s="1"/>
      <c r="N415" s="1"/>
      <c r="O415" s="1"/>
      <c r="P415" s="1"/>
      <c r="Q415" s="1"/>
      <c r="R415" s="1"/>
      <c r="S415" s="1"/>
      <c r="T415" s="1"/>
      <c r="U415" s="1"/>
    </row>
    <row r="416" spans="2:21" ht="14.25" hidden="1" customHeight="1">
      <c r="B416" s="3"/>
      <c r="C416" s="1"/>
      <c r="D416" s="1"/>
      <c r="E416" s="1"/>
      <c r="F416" s="1"/>
      <c r="G416" s="1"/>
      <c r="H416" s="1"/>
      <c r="I416" s="1"/>
      <c r="J416" s="1"/>
      <c r="K416" s="1"/>
      <c r="L416" s="1"/>
      <c r="M416" s="1"/>
      <c r="N416" s="1"/>
      <c r="O416" s="1"/>
      <c r="P416" s="1"/>
      <c r="Q416" s="1"/>
      <c r="R416" s="1"/>
      <c r="S416" s="1"/>
      <c r="T416" s="1"/>
      <c r="U416" s="1"/>
    </row>
    <row r="417" spans="2:21" ht="14.25" hidden="1" customHeight="1">
      <c r="B417" s="3"/>
      <c r="C417" s="1"/>
      <c r="D417" s="1"/>
      <c r="E417" s="1"/>
      <c r="F417" s="1"/>
      <c r="G417" s="1"/>
      <c r="H417" s="1"/>
      <c r="I417" s="1"/>
      <c r="J417" s="1"/>
      <c r="K417" s="1"/>
      <c r="L417" s="1"/>
      <c r="M417" s="1"/>
      <c r="N417" s="1"/>
      <c r="O417" s="1"/>
      <c r="P417" s="1"/>
      <c r="Q417" s="1"/>
      <c r="R417" s="1"/>
      <c r="S417" s="1"/>
      <c r="T417" s="1"/>
      <c r="U417" s="1"/>
    </row>
    <row r="418" spans="2:21" ht="14.25" hidden="1" customHeight="1">
      <c r="B418" s="3"/>
      <c r="C418" s="1"/>
      <c r="D418" s="1"/>
      <c r="E418" s="1"/>
      <c r="F418" s="1"/>
      <c r="G418" s="1"/>
      <c r="H418" s="1"/>
      <c r="I418" s="1"/>
      <c r="J418" s="1"/>
      <c r="K418" s="1"/>
      <c r="L418" s="1"/>
      <c r="M418" s="1"/>
      <c r="N418" s="1"/>
      <c r="O418" s="1"/>
      <c r="P418" s="1"/>
      <c r="Q418" s="1"/>
      <c r="R418" s="1"/>
      <c r="S418" s="1"/>
      <c r="T418" s="1"/>
      <c r="U418" s="1"/>
    </row>
    <row r="419" spans="2:21" ht="14.25" hidden="1" customHeight="1">
      <c r="B419" s="3"/>
      <c r="C419" s="1"/>
      <c r="D419" s="1"/>
      <c r="E419" s="1"/>
      <c r="F419" s="1"/>
      <c r="G419" s="1"/>
      <c r="H419" s="1"/>
      <c r="I419" s="1"/>
      <c r="J419" s="1"/>
      <c r="K419" s="1"/>
      <c r="L419" s="1"/>
      <c r="M419" s="1"/>
      <c r="N419" s="1"/>
      <c r="O419" s="1"/>
      <c r="P419" s="1"/>
      <c r="Q419" s="1"/>
      <c r="R419" s="1"/>
      <c r="S419" s="1"/>
      <c r="T419" s="1"/>
      <c r="U419" s="1"/>
    </row>
    <row r="420" spans="2:21" ht="14.25" hidden="1" customHeight="1">
      <c r="B420" s="3"/>
      <c r="C420" s="1"/>
      <c r="D420" s="1"/>
      <c r="E420" s="1"/>
      <c r="F420" s="1"/>
      <c r="G420" s="1"/>
      <c r="H420" s="1"/>
      <c r="I420" s="1"/>
      <c r="J420" s="1"/>
      <c r="K420" s="1"/>
      <c r="L420" s="1"/>
      <c r="M420" s="1"/>
      <c r="N420" s="1"/>
      <c r="O420" s="1"/>
      <c r="P420" s="1"/>
      <c r="Q420" s="1"/>
      <c r="R420" s="1"/>
      <c r="S420" s="1"/>
      <c r="T420" s="1"/>
      <c r="U420" s="1"/>
    </row>
    <row r="421" spans="2:21" ht="14.25" hidden="1" customHeight="1">
      <c r="B421" s="3"/>
      <c r="C421" s="1"/>
      <c r="D421" s="1"/>
      <c r="E421" s="1"/>
      <c r="F421" s="1"/>
      <c r="G421" s="1"/>
      <c r="H421" s="1"/>
      <c r="I421" s="1"/>
      <c r="J421" s="1"/>
      <c r="K421" s="1"/>
      <c r="L421" s="1"/>
      <c r="M421" s="1"/>
      <c r="N421" s="1"/>
      <c r="O421" s="1"/>
      <c r="P421" s="1"/>
      <c r="Q421" s="1"/>
      <c r="R421" s="1"/>
      <c r="S421" s="1"/>
      <c r="T421" s="1"/>
      <c r="U421" s="1"/>
    </row>
    <row r="422" spans="2:21" ht="14.25" hidden="1" customHeight="1">
      <c r="B422" s="3"/>
      <c r="C422" s="1"/>
      <c r="D422" s="1"/>
      <c r="E422" s="1"/>
      <c r="F422" s="1"/>
      <c r="G422" s="1"/>
      <c r="H422" s="1"/>
      <c r="I422" s="1"/>
      <c r="J422" s="1"/>
      <c r="K422" s="1"/>
      <c r="L422" s="1"/>
      <c r="M422" s="1"/>
      <c r="N422" s="1"/>
      <c r="O422" s="1"/>
      <c r="P422" s="1"/>
      <c r="Q422" s="1"/>
      <c r="R422" s="1"/>
      <c r="S422" s="1"/>
      <c r="T422" s="1"/>
      <c r="U422" s="1"/>
    </row>
    <row r="423" spans="2:21" ht="14.25" hidden="1" customHeight="1">
      <c r="B423" s="3"/>
      <c r="C423" s="1"/>
      <c r="D423" s="1"/>
      <c r="E423" s="1"/>
      <c r="F423" s="1"/>
      <c r="G423" s="1"/>
      <c r="H423" s="1"/>
      <c r="I423" s="1"/>
      <c r="J423" s="1"/>
      <c r="K423" s="1"/>
      <c r="L423" s="1"/>
      <c r="M423" s="1"/>
      <c r="N423" s="1"/>
      <c r="O423" s="1"/>
      <c r="P423" s="1"/>
      <c r="Q423" s="1"/>
      <c r="R423" s="1"/>
      <c r="S423" s="1"/>
      <c r="T423" s="1"/>
      <c r="U423" s="1"/>
    </row>
    <row r="424" spans="2:21" ht="14.25" hidden="1" customHeight="1">
      <c r="B424" s="3"/>
      <c r="C424" s="1"/>
      <c r="D424" s="1"/>
      <c r="E424" s="1"/>
      <c r="F424" s="1"/>
      <c r="G424" s="1"/>
      <c r="H424" s="1"/>
      <c r="I424" s="1"/>
      <c r="J424" s="1"/>
      <c r="K424" s="1"/>
      <c r="L424" s="1"/>
      <c r="M424" s="1"/>
      <c r="N424" s="1"/>
      <c r="O424" s="1"/>
      <c r="P424" s="1"/>
      <c r="Q424" s="1"/>
      <c r="R424" s="1"/>
      <c r="S424" s="1"/>
      <c r="T424" s="1"/>
      <c r="U424" s="1"/>
    </row>
    <row r="425" spans="2:21" ht="14.25" hidden="1" customHeight="1">
      <c r="B425" s="3"/>
      <c r="C425" s="1"/>
      <c r="D425" s="1"/>
      <c r="E425" s="1"/>
      <c r="F425" s="1"/>
      <c r="G425" s="1"/>
      <c r="H425" s="1"/>
      <c r="I425" s="1"/>
      <c r="J425" s="1"/>
      <c r="K425" s="1"/>
      <c r="L425" s="1"/>
      <c r="M425" s="1"/>
      <c r="N425" s="1"/>
      <c r="O425" s="1"/>
      <c r="P425" s="1"/>
      <c r="Q425" s="1"/>
      <c r="R425" s="1"/>
      <c r="S425" s="1"/>
      <c r="T425" s="1"/>
      <c r="U425" s="1"/>
    </row>
    <row r="426" spans="2:21" ht="14.25" hidden="1" customHeight="1">
      <c r="B426" s="3"/>
      <c r="C426" s="1"/>
      <c r="D426" s="1"/>
      <c r="E426" s="1"/>
      <c r="F426" s="1"/>
      <c r="G426" s="1"/>
      <c r="H426" s="1"/>
      <c r="I426" s="1"/>
      <c r="J426" s="1"/>
      <c r="K426" s="1"/>
      <c r="L426" s="1"/>
      <c r="M426" s="1"/>
      <c r="N426" s="1"/>
      <c r="O426" s="1"/>
      <c r="P426" s="1"/>
      <c r="Q426" s="1"/>
      <c r="R426" s="1"/>
      <c r="S426" s="1"/>
      <c r="T426" s="1"/>
      <c r="U426" s="1"/>
    </row>
    <row r="427" spans="2:21" ht="14.25" hidden="1" customHeight="1">
      <c r="B427" s="3"/>
      <c r="C427" s="1"/>
      <c r="D427" s="1"/>
      <c r="E427" s="1"/>
      <c r="F427" s="1"/>
      <c r="G427" s="1"/>
      <c r="H427" s="1"/>
      <c r="I427" s="1"/>
      <c r="J427" s="1"/>
      <c r="K427" s="1"/>
      <c r="L427" s="1"/>
      <c r="M427" s="1"/>
      <c r="N427" s="1"/>
      <c r="O427" s="1"/>
      <c r="P427" s="1"/>
      <c r="Q427" s="1"/>
      <c r="R427" s="1"/>
      <c r="S427" s="1"/>
      <c r="T427" s="1"/>
      <c r="U427" s="1"/>
    </row>
    <row r="428" spans="2:21" ht="14.25" hidden="1" customHeight="1">
      <c r="B428" s="3"/>
      <c r="C428" s="1"/>
      <c r="D428" s="1"/>
      <c r="E428" s="1"/>
      <c r="F428" s="1"/>
      <c r="G428" s="1"/>
      <c r="H428" s="1"/>
      <c r="I428" s="1"/>
      <c r="J428" s="1"/>
      <c r="K428" s="1"/>
      <c r="L428" s="1"/>
      <c r="M428" s="1"/>
      <c r="N428" s="1"/>
      <c r="O428" s="1"/>
      <c r="P428" s="1"/>
      <c r="Q428" s="1"/>
      <c r="R428" s="1"/>
      <c r="S428" s="1"/>
      <c r="T428" s="1"/>
      <c r="U428" s="1"/>
    </row>
    <row r="429" spans="2:21" ht="14.25" hidden="1" customHeight="1">
      <c r="B429" s="3"/>
      <c r="C429" s="1"/>
      <c r="D429" s="1"/>
      <c r="E429" s="1"/>
      <c r="F429" s="1"/>
      <c r="G429" s="1"/>
      <c r="H429" s="1"/>
      <c r="I429" s="1"/>
      <c r="J429" s="1"/>
      <c r="K429" s="1"/>
      <c r="L429" s="1"/>
      <c r="M429" s="1"/>
      <c r="N429" s="1"/>
      <c r="O429" s="1"/>
      <c r="P429" s="1"/>
      <c r="Q429" s="1"/>
      <c r="R429" s="1"/>
      <c r="S429" s="1"/>
      <c r="T429" s="1"/>
      <c r="U429" s="1"/>
    </row>
    <row r="430" spans="2:21" ht="14.25" hidden="1" customHeight="1">
      <c r="B430" s="3"/>
      <c r="C430" s="1"/>
      <c r="D430" s="1"/>
      <c r="E430" s="1"/>
      <c r="F430" s="1"/>
      <c r="G430" s="1"/>
      <c r="H430" s="1"/>
      <c r="I430" s="1"/>
      <c r="J430" s="1"/>
      <c r="K430" s="1"/>
      <c r="L430" s="1"/>
      <c r="M430" s="1"/>
      <c r="N430" s="1"/>
      <c r="O430" s="1"/>
      <c r="P430" s="1"/>
      <c r="Q430" s="1"/>
      <c r="R430" s="1"/>
      <c r="S430" s="1"/>
      <c r="T430" s="1"/>
      <c r="U430" s="1"/>
    </row>
    <row r="431" spans="2:21" ht="14.25" hidden="1" customHeight="1">
      <c r="B431" s="3"/>
      <c r="C431" s="1"/>
      <c r="D431" s="1"/>
      <c r="E431" s="1"/>
      <c r="F431" s="1"/>
      <c r="G431" s="1"/>
      <c r="H431" s="1"/>
      <c r="I431" s="1"/>
      <c r="J431" s="1"/>
      <c r="K431" s="1"/>
      <c r="L431" s="1"/>
      <c r="M431" s="1"/>
      <c r="N431" s="1"/>
      <c r="O431" s="1"/>
      <c r="P431" s="1"/>
      <c r="Q431" s="1"/>
      <c r="R431" s="1"/>
      <c r="S431" s="1"/>
      <c r="T431" s="1"/>
      <c r="U431" s="1"/>
    </row>
    <row r="432" spans="2:21" ht="14.25" hidden="1" customHeight="1">
      <c r="B432" s="3"/>
      <c r="C432" s="1"/>
      <c r="D432" s="1"/>
      <c r="E432" s="1"/>
      <c r="F432" s="1"/>
      <c r="G432" s="1"/>
      <c r="H432" s="1"/>
      <c r="I432" s="1"/>
      <c r="J432" s="1"/>
      <c r="K432" s="1"/>
      <c r="L432" s="1"/>
      <c r="M432" s="1"/>
      <c r="N432" s="1"/>
      <c r="O432" s="1"/>
      <c r="P432" s="1"/>
      <c r="Q432" s="1"/>
      <c r="R432" s="1"/>
      <c r="S432" s="1"/>
      <c r="T432" s="1"/>
      <c r="U432" s="1"/>
    </row>
    <row r="433" spans="2:21" ht="14.25" hidden="1" customHeight="1">
      <c r="B433" s="3"/>
      <c r="C433" s="1"/>
      <c r="D433" s="1"/>
      <c r="E433" s="1"/>
      <c r="F433" s="1"/>
      <c r="G433" s="1"/>
      <c r="H433" s="1"/>
      <c r="I433" s="1"/>
      <c r="J433" s="1"/>
      <c r="K433" s="1"/>
      <c r="L433" s="1"/>
      <c r="M433" s="1"/>
      <c r="N433" s="1"/>
      <c r="O433" s="1"/>
      <c r="P433" s="1"/>
      <c r="Q433" s="1"/>
      <c r="R433" s="1"/>
      <c r="S433" s="1"/>
      <c r="T433" s="1"/>
      <c r="U433" s="1"/>
    </row>
    <row r="434" spans="2:21" ht="14.25" hidden="1" customHeight="1">
      <c r="B434" s="3"/>
      <c r="C434" s="1"/>
      <c r="D434" s="1"/>
      <c r="E434" s="1"/>
      <c r="F434" s="1"/>
      <c r="G434" s="1"/>
      <c r="H434" s="1"/>
      <c r="I434" s="1"/>
      <c r="J434" s="1"/>
      <c r="K434" s="1"/>
      <c r="L434" s="1"/>
      <c r="M434" s="1"/>
      <c r="N434" s="1"/>
      <c r="O434" s="1"/>
      <c r="P434" s="1"/>
      <c r="Q434" s="1"/>
      <c r="R434" s="1"/>
      <c r="S434" s="1"/>
      <c r="T434" s="1"/>
      <c r="U434" s="1"/>
    </row>
    <row r="435" spans="2:21" ht="14.25" hidden="1" customHeight="1">
      <c r="B435" s="3"/>
      <c r="C435" s="1"/>
      <c r="D435" s="1"/>
      <c r="E435" s="1"/>
      <c r="F435" s="1"/>
      <c r="G435" s="1"/>
      <c r="H435" s="1"/>
      <c r="I435" s="1"/>
      <c r="J435" s="1"/>
      <c r="K435" s="1"/>
      <c r="L435" s="1"/>
      <c r="M435" s="1"/>
      <c r="N435" s="1"/>
      <c r="O435" s="1"/>
      <c r="P435" s="1"/>
      <c r="Q435" s="1"/>
      <c r="R435" s="1"/>
      <c r="S435" s="1"/>
      <c r="T435" s="1"/>
      <c r="U435" s="1"/>
    </row>
    <row r="436" spans="2:21" ht="14.25" hidden="1" customHeight="1">
      <c r="B436" s="3"/>
      <c r="C436" s="1"/>
      <c r="D436" s="1"/>
      <c r="E436" s="1"/>
      <c r="F436" s="1"/>
      <c r="G436" s="1"/>
      <c r="H436" s="1"/>
      <c r="I436" s="1"/>
      <c r="J436" s="1"/>
      <c r="K436" s="1"/>
      <c r="L436" s="1"/>
      <c r="M436" s="1"/>
      <c r="N436" s="1"/>
      <c r="O436" s="1"/>
      <c r="P436" s="1"/>
      <c r="Q436" s="1"/>
      <c r="R436" s="1"/>
      <c r="S436" s="1"/>
      <c r="T436" s="1"/>
      <c r="U436" s="1"/>
    </row>
    <row r="437" spans="2:21" ht="14.25" hidden="1" customHeight="1">
      <c r="B437" s="3"/>
      <c r="C437" s="1"/>
      <c r="D437" s="1"/>
      <c r="E437" s="1"/>
      <c r="F437" s="1"/>
      <c r="G437" s="1"/>
      <c r="H437" s="1"/>
      <c r="I437" s="1"/>
      <c r="J437" s="1"/>
      <c r="K437" s="1"/>
      <c r="L437" s="1"/>
      <c r="M437" s="1"/>
      <c r="N437" s="1"/>
      <c r="O437" s="1"/>
      <c r="P437" s="1"/>
      <c r="Q437" s="1"/>
      <c r="R437" s="1"/>
      <c r="S437" s="1"/>
      <c r="T437" s="1"/>
      <c r="U437" s="1"/>
    </row>
    <row r="438" spans="2:21" ht="14.25" hidden="1" customHeight="1">
      <c r="B438" s="3"/>
      <c r="C438" s="1"/>
      <c r="D438" s="1"/>
      <c r="E438" s="1"/>
      <c r="F438" s="1"/>
      <c r="G438" s="1"/>
      <c r="H438" s="1"/>
      <c r="I438" s="1"/>
      <c r="J438" s="1"/>
      <c r="K438" s="1"/>
      <c r="L438" s="1"/>
      <c r="M438" s="1"/>
      <c r="N438" s="1"/>
      <c r="O438" s="1"/>
      <c r="P438" s="1"/>
      <c r="Q438" s="1"/>
      <c r="R438" s="1"/>
      <c r="S438" s="1"/>
      <c r="T438" s="1"/>
      <c r="U438" s="1"/>
    </row>
    <row r="439" spans="2:21" ht="14.25" hidden="1" customHeight="1">
      <c r="B439" s="3"/>
      <c r="C439" s="1"/>
      <c r="D439" s="1"/>
      <c r="E439" s="1"/>
      <c r="F439" s="1"/>
      <c r="G439" s="1"/>
      <c r="H439" s="1"/>
      <c r="I439" s="1"/>
      <c r="J439" s="1"/>
      <c r="K439" s="1"/>
      <c r="L439" s="1"/>
      <c r="M439" s="1"/>
      <c r="N439" s="1"/>
      <c r="O439" s="1"/>
      <c r="P439" s="1"/>
      <c r="Q439" s="1"/>
      <c r="R439" s="1"/>
      <c r="S439" s="1"/>
      <c r="T439" s="1"/>
      <c r="U439" s="1"/>
    </row>
    <row r="440" spans="2:21" ht="14.25" hidden="1" customHeight="1">
      <c r="B440" s="3"/>
      <c r="C440" s="1"/>
      <c r="D440" s="1"/>
      <c r="E440" s="1"/>
      <c r="F440" s="1"/>
      <c r="G440" s="1"/>
      <c r="H440" s="1"/>
      <c r="I440" s="1"/>
      <c r="J440" s="1"/>
      <c r="K440" s="1"/>
      <c r="L440" s="1"/>
      <c r="M440" s="1"/>
      <c r="N440" s="1"/>
      <c r="O440" s="1"/>
      <c r="P440" s="1"/>
      <c r="Q440" s="1"/>
      <c r="R440" s="1"/>
      <c r="S440" s="1"/>
      <c r="T440" s="1"/>
      <c r="U440" s="1"/>
    </row>
    <row r="441" spans="2:21" ht="14.25" hidden="1" customHeight="1">
      <c r="B441" s="3"/>
      <c r="C441" s="1"/>
      <c r="D441" s="1"/>
      <c r="E441" s="1"/>
      <c r="F441" s="1"/>
      <c r="G441" s="1"/>
      <c r="H441" s="1"/>
      <c r="I441" s="1"/>
      <c r="J441" s="1"/>
      <c r="K441" s="1"/>
      <c r="L441" s="1"/>
      <c r="M441" s="1"/>
      <c r="N441" s="1"/>
      <c r="O441" s="1"/>
      <c r="P441" s="1"/>
      <c r="Q441" s="1"/>
      <c r="R441" s="1"/>
      <c r="S441" s="1"/>
      <c r="T441" s="1"/>
      <c r="U441" s="1"/>
    </row>
    <row r="442" spans="2:21" ht="14.25" hidden="1" customHeight="1">
      <c r="B442" s="3"/>
      <c r="C442" s="1"/>
      <c r="D442" s="1"/>
      <c r="E442" s="1"/>
      <c r="F442" s="1"/>
      <c r="G442" s="1"/>
      <c r="H442" s="1"/>
      <c r="I442" s="1"/>
      <c r="J442" s="1"/>
      <c r="K442" s="1"/>
      <c r="L442" s="1"/>
      <c r="M442" s="1"/>
      <c r="N442" s="1"/>
      <c r="O442" s="1"/>
      <c r="P442" s="1"/>
      <c r="Q442" s="1"/>
      <c r="R442" s="1"/>
      <c r="S442" s="1"/>
      <c r="T442" s="1"/>
      <c r="U442" s="1"/>
    </row>
    <row r="443" spans="2:21" ht="14.25" hidden="1" customHeight="1">
      <c r="B443" s="3"/>
      <c r="C443" s="1"/>
      <c r="D443" s="1"/>
      <c r="E443" s="1"/>
      <c r="F443" s="1"/>
      <c r="G443" s="1"/>
      <c r="H443" s="1"/>
      <c r="I443" s="1"/>
      <c r="J443" s="1"/>
      <c r="K443" s="1"/>
      <c r="L443" s="1"/>
      <c r="M443" s="1"/>
      <c r="N443" s="1"/>
      <c r="O443" s="1"/>
      <c r="P443" s="1"/>
      <c r="Q443" s="1"/>
      <c r="R443" s="1"/>
      <c r="S443" s="1"/>
      <c r="T443" s="1"/>
      <c r="U443" s="1"/>
    </row>
    <row r="444" spans="2:21" ht="14.25" hidden="1" customHeight="1">
      <c r="B444" s="3"/>
      <c r="C444" s="1"/>
      <c r="D444" s="1"/>
      <c r="E444" s="1"/>
      <c r="F444" s="1"/>
      <c r="G444" s="1"/>
      <c r="H444" s="1"/>
      <c r="I444" s="1"/>
      <c r="J444" s="1"/>
      <c r="K444" s="1"/>
      <c r="L444" s="1"/>
      <c r="M444" s="1"/>
      <c r="N444" s="1"/>
      <c r="O444" s="1"/>
      <c r="P444" s="1"/>
      <c r="Q444" s="1"/>
      <c r="R444" s="1"/>
      <c r="S444" s="1"/>
      <c r="T444" s="1"/>
      <c r="U444" s="1"/>
    </row>
    <row r="445" spans="2:21" ht="14.25" hidden="1" customHeight="1">
      <c r="B445" s="3"/>
      <c r="C445" s="1"/>
      <c r="D445" s="1"/>
      <c r="E445" s="1"/>
      <c r="F445" s="1"/>
      <c r="G445" s="1"/>
      <c r="H445" s="1"/>
      <c r="I445" s="1"/>
      <c r="J445" s="1"/>
      <c r="K445" s="1"/>
      <c r="L445" s="1"/>
      <c r="M445" s="1"/>
      <c r="N445" s="1"/>
      <c r="O445" s="1"/>
      <c r="P445" s="1"/>
      <c r="Q445" s="1"/>
      <c r="R445" s="1"/>
      <c r="S445" s="1"/>
      <c r="T445" s="1"/>
      <c r="U445" s="1"/>
    </row>
    <row r="446" spans="2:21" ht="14.25" hidden="1" customHeight="1">
      <c r="B446" s="3"/>
      <c r="C446" s="1"/>
      <c r="D446" s="1"/>
      <c r="E446" s="1"/>
      <c r="F446" s="1"/>
      <c r="G446" s="1"/>
      <c r="H446" s="1"/>
      <c r="I446" s="1"/>
      <c r="J446" s="1"/>
      <c r="K446" s="1"/>
      <c r="L446" s="1"/>
      <c r="M446" s="1"/>
      <c r="N446" s="1"/>
      <c r="O446" s="1"/>
      <c r="P446" s="1"/>
      <c r="Q446" s="1"/>
      <c r="R446" s="1"/>
      <c r="S446" s="1"/>
      <c r="T446" s="1"/>
      <c r="U446" s="1"/>
    </row>
    <row r="447" spans="2:21" ht="14.25" hidden="1" customHeight="1">
      <c r="B447" s="3"/>
      <c r="C447" s="1"/>
      <c r="D447" s="1"/>
      <c r="E447" s="1"/>
      <c r="F447" s="1"/>
      <c r="G447" s="1"/>
      <c r="H447" s="1"/>
      <c r="I447" s="1"/>
      <c r="J447" s="1"/>
      <c r="K447" s="1"/>
      <c r="L447" s="1"/>
      <c r="M447" s="1"/>
      <c r="N447" s="1"/>
      <c r="O447" s="1"/>
      <c r="P447" s="1"/>
      <c r="Q447" s="1"/>
      <c r="R447" s="1"/>
      <c r="S447" s="1"/>
      <c r="T447" s="1"/>
      <c r="U447" s="1"/>
    </row>
    <row r="448" spans="2:21" ht="14.25" hidden="1" customHeight="1">
      <c r="B448" s="3"/>
      <c r="C448" s="1"/>
      <c r="D448" s="1"/>
      <c r="E448" s="1"/>
      <c r="F448" s="1"/>
      <c r="G448" s="1"/>
      <c r="H448" s="1"/>
      <c r="I448" s="1"/>
      <c r="J448" s="1"/>
      <c r="K448" s="1"/>
      <c r="L448" s="1"/>
      <c r="M448" s="1"/>
      <c r="N448" s="1"/>
      <c r="O448" s="1"/>
      <c r="P448" s="1"/>
      <c r="Q448" s="1"/>
      <c r="R448" s="1"/>
      <c r="S448" s="1"/>
      <c r="T448" s="1"/>
      <c r="U448" s="1"/>
    </row>
    <row r="449" spans="2:21" ht="14.25" hidden="1" customHeight="1">
      <c r="B449" s="3"/>
      <c r="C449" s="1"/>
      <c r="D449" s="1"/>
      <c r="E449" s="1"/>
      <c r="F449" s="1"/>
      <c r="G449" s="1"/>
      <c r="H449" s="1"/>
      <c r="I449" s="1"/>
      <c r="J449" s="1"/>
      <c r="K449" s="1"/>
      <c r="L449" s="1"/>
      <c r="M449" s="1"/>
      <c r="N449" s="1"/>
      <c r="O449" s="1"/>
      <c r="P449" s="1"/>
      <c r="Q449" s="1"/>
      <c r="R449" s="1"/>
      <c r="S449" s="1"/>
      <c r="T449" s="1"/>
      <c r="U449" s="1"/>
    </row>
    <row r="450" spans="2:21" ht="14.25" hidden="1" customHeight="1">
      <c r="B450" s="3"/>
      <c r="C450" s="1"/>
      <c r="D450" s="1"/>
      <c r="E450" s="1"/>
      <c r="F450" s="1"/>
      <c r="G450" s="1"/>
      <c r="H450" s="1"/>
      <c r="I450" s="1"/>
      <c r="J450" s="1"/>
      <c r="K450" s="1"/>
      <c r="L450" s="1"/>
      <c r="M450" s="1"/>
      <c r="N450" s="1"/>
      <c r="O450" s="1"/>
      <c r="P450" s="1"/>
      <c r="Q450" s="1"/>
      <c r="R450" s="1"/>
      <c r="S450" s="1"/>
      <c r="T450" s="1"/>
      <c r="U450" s="1"/>
    </row>
    <row r="451" spans="2:21" ht="14.25" hidden="1" customHeight="1">
      <c r="B451" s="3"/>
      <c r="C451" s="1"/>
      <c r="D451" s="1"/>
      <c r="E451" s="1"/>
      <c r="F451" s="1"/>
      <c r="G451" s="1"/>
      <c r="H451" s="1"/>
      <c r="I451" s="1"/>
      <c r="J451" s="1"/>
      <c r="K451" s="1"/>
      <c r="L451" s="1"/>
      <c r="M451" s="1"/>
      <c r="N451" s="1"/>
      <c r="O451" s="1"/>
      <c r="P451" s="1"/>
      <c r="Q451" s="1"/>
      <c r="R451" s="1"/>
      <c r="S451" s="1"/>
      <c r="T451" s="1"/>
      <c r="U451" s="1"/>
    </row>
    <row r="452" spans="2:21" ht="14.25" hidden="1" customHeight="1">
      <c r="B452" s="3"/>
      <c r="C452" s="1"/>
      <c r="D452" s="1"/>
      <c r="E452" s="1"/>
      <c r="F452" s="1"/>
      <c r="G452" s="1"/>
      <c r="H452" s="1"/>
      <c r="I452" s="1"/>
      <c r="J452" s="1"/>
      <c r="K452" s="1"/>
      <c r="L452" s="1"/>
      <c r="M452" s="1"/>
      <c r="N452" s="1"/>
      <c r="O452" s="1"/>
      <c r="P452" s="1"/>
      <c r="Q452" s="1"/>
      <c r="R452" s="1"/>
      <c r="S452" s="1"/>
      <c r="T452" s="1"/>
      <c r="U452" s="1"/>
    </row>
    <row r="453" spans="2:21" ht="14.25" hidden="1" customHeight="1">
      <c r="B453" s="3"/>
      <c r="C453" s="1"/>
      <c r="D453" s="1"/>
      <c r="E453" s="1"/>
      <c r="F453" s="1"/>
      <c r="G453" s="1"/>
      <c r="H453" s="1"/>
      <c r="I453" s="1"/>
      <c r="J453" s="1"/>
      <c r="K453" s="1"/>
      <c r="L453" s="1"/>
      <c r="M453" s="1"/>
      <c r="N453" s="1"/>
      <c r="O453" s="1"/>
      <c r="P453" s="1"/>
      <c r="Q453" s="1"/>
      <c r="R453" s="1"/>
      <c r="S453" s="1"/>
      <c r="T453" s="1"/>
      <c r="U453" s="1"/>
    </row>
    <row r="454" spans="2:21" ht="14.25" hidden="1" customHeight="1">
      <c r="B454" s="3"/>
      <c r="C454" s="1"/>
      <c r="D454" s="1"/>
      <c r="E454" s="1"/>
      <c r="F454" s="1"/>
      <c r="G454" s="1"/>
      <c r="H454" s="1"/>
      <c r="I454" s="1"/>
      <c r="J454" s="1"/>
      <c r="K454" s="1"/>
      <c r="L454" s="1"/>
      <c r="M454" s="1"/>
      <c r="N454" s="1"/>
      <c r="O454" s="1"/>
      <c r="P454" s="1"/>
      <c r="Q454" s="1"/>
      <c r="R454" s="1"/>
      <c r="S454" s="1"/>
      <c r="T454" s="1"/>
      <c r="U454" s="1"/>
    </row>
    <row r="455" spans="2:21" ht="14.25" hidden="1" customHeight="1">
      <c r="B455" s="3"/>
      <c r="C455" s="1"/>
      <c r="D455" s="1"/>
      <c r="E455" s="1"/>
      <c r="F455" s="1"/>
      <c r="G455" s="1"/>
      <c r="H455" s="1"/>
      <c r="I455" s="1"/>
      <c r="J455" s="1"/>
      <c r="K455" s="1"/>
      <c r="L455" s="1"/>
      <c r="M455" s="1"/>
      <c r="N455" s="1"/>
      <c r="O455" s="1"/>
      <c r="P455" s="1"/>
      <c r="Q455" s="1"/>
      <c r="R455" s="1"/>
      <c r="S455" s="1"/>
      <c r="T455" s="1"/>
      <c r="U455" s="1"/>
    </row>
    <row r="456" spans="2:21" ht="14.25" hidden="1" customHeight="1">
      <c r="B456" s="3"/>
      <c r="C456" s="1"/>
      <c r="D456" s="1"/>
      <c r="E456" s="1"/>
      <c r="F456" s="1"/>
      <c r="G456" s="1"/>
      <c r="H456" s="1"/>
      <c r="I456" s="1"/>
      <c r="J456" s="1"/>
      <c r="K456" s="1"/>
      <c r="L456" s="1"/>
      <c r="M456" s="1"/>
      <c r="N456" s="1"/>
      <c r="O456" s="1"/>
      <c r="P456" s="1"/>
      <c r="Q456" s="1"/>
      <c r="R456" s="1"/>
      <c r="S456" s="1"/>
      <c r="T456" s="1"/>
      <c r="U456" s="1"/>
    </row>
    <row r="457" spans="2:21" ht="14.25" hidden="1" customHeight="1">
      <c r="B457" s="3"/>
      <c r="C457" s="1"/>
      <c r="D457" s="1"/>
      <c r="E457" s="1"/>
      <c r="F457" s="1"/>
      <c r="G457" s="1"/>
      <c r="H457" s="1"/>
      <c r="I457" s="1"/>
      <c r="J457" s="1"/>
      <c r="K457" s="1"/>
      <c r="L457" s="1"/>
      <c r="M457" s="1"/>
      <c r="N457" s="1"/>
      <c r="O457" s="1"/>
      <c r="P457" s="1"/>
      <c r="Q457" s="1"/>
      <c r="R457" s="1"/>
      <c r="S457" s="1"/>
      <c r="T457" s="1"/>
      <c r="U457" s="1"/>
    </row>
    <row r="458" spans="2:21" ht="14.25" hidden="1" customHeight="1">
      <c r="B458" s="3"/>
      <c r="C458" s="1"/>
      <c r="D458" s="1"/>
      <c r="E458" s="1"/>
      <c r="F458" s="1"/>
      <c r="G458" s="1"/>
      <c r="H458" s="1"/>
      <c r="I458" s="1"/>
      <c r="J458" s="1"/>
      <c r="K458" s="1"/>
      <c r="L458" s="1"/>
      <c r="M458" s="1"/>
      <c r="N458" s="1"/>
      <c r="O458" s="1"/>
      <c r="P458" s="1"/>
      <c r="Q458" s="1"/>
      <c r="R458" s="1"/>
      <c r="S458" s="1"/>
      <c r="T458" s="1"/>
      <c r="U458" s="1"/>
    </row>
    <row r="459" spans="2:21" ht="14.25" hidden="1" customHeight="1">
      <c r="B459" s="3"/>
      <c r="C459" s="1"/>
      <c r="D459" s="1"/>
      <c r="E459" s="1"/>
      <c r="F459" s="1"/>
      <c r="G459" s="1"/>
      <c r="H459" s="1"/>
      <c r="I459" s="1"/>
      <c r="J459" s="1"/>
      <c r="K459" s="1"/>
      <c r="L459" s="1"/>
      <c r="M459" s="1"/>
      <c r="N459" s="1"/>
      <c r="O459" s="1"/>
      <c r="P459" s="1"/>
      <c r="Q459" s="1"/>
      <c r="R459" s="1"/>
      <c r="S459" s="1"/>
      <c r="T459" s="1"/>
      <c r="U459" s="1"/>
    </row>
    <row r="460" spans="2:21" ht="14.25" hidden="1" customHeight="1">
      <c r="B460" s="3"/>
      <c r="C460" s="1"/>
      <c r="D460" s="1"/>
      <c r="E460" s="1"/>
      <c r="F460" s="1"/>
      <c r="G460" s="1"/>
      <c r="H460" s="1"/>
      <c r="I460" s="1"/>
      <c r="J460" s="1"/>
      <c r="K460" s="1"/>
      <c r="L460" s="1"/>
      <c r="M460" s="1"/>
      <c r="N460" s="1"/>
      <c r="O460" s="1"/>
      <c r="P460" s="1"/>
      <c r="Q460" s="1"/>
      <c r="R460" s="1"/>
      <c r="S460" s="1"/>
      <c r="T460" s="1"/>
      <c r="U460" s="1"/>
    </row>
    <row r="461" spans="2:21" ht="14.25" hidden="1" customHeight="1">
      <c r="B461" s="3"/>
      <c r="C461" s="1"/>
      <c r="D461" s="1"/>
      <c r="E461" s="1"/>
      <c r="F461" s="1"/>
      <c r="G461" s="1"/>
      <c r="H461" s="1"/>
      <c r="I461" s="1"/>
      <c r="J461" s="1"/>
      <c r="K461" s="1"/>
      <c r="L461" s="1"/>
      <c r="M461" s="1"/>
      <c r="N461" s="1"/>
      <c r="O461" s="1"/>
      <c r="P461" s="1"/>
      <c r="Q461" s="1"/>
      <c r="R461" s="1"/>
      <c r="S461" s="1"/>
      <c r="T461" s="1"/>
      <c r="U461" s="1"/>
    </row>
    <row r="462" spans="2:21" ht="14.25" hidden="1" customHeight="1">
      <c r="B462" s="3"/>
      <c r="C462" s="1"/>
      <c r="D462" s="1"/>
      <c r="E462" s="1"/>
      <c r="F462" s="1"/>
      <c r="G462" s="1"/>
      <c r="H462" s="1"/>
      <c r="I462" s="1"/>
      <c r="J462" s="1"/>
      <c r="K462" s="1"/>
      <c r="L462" s="1"/>
      <c r="M462" s="1"/>
      <c r="N462" s="1"/>
      <c r="O462" s="1"/>
      <c r="P462" s="1"/>
      <c r="Q462" s="1"/>
      <c r="R462" s="1"/>
      <c r="S462" s="1"/>
      <c r="T462" s="1"/>
      <c r="U462" s="1"/>
    </row>
    <row r="463" spans="2:21" ht="14.25" hidden="1" customHeight="1">
      <c r="B463" s="3"/>
      <c r="C463" s="1"/>
      <c r="D463" s="1"/>
      <c r="E463" s="1"/>
      <c r="F463" s="1"/>
      <c r="G463" s="1"/>
      <c r="H463" s="1"/>
      <c r="I463" s="1"/>
      <c r="J463" s="1"/>
      <c r="K463" s="1"/>
      <c r="L463" s="1"/>
      <c r="M463" s="1"/>
      <c r="N463" s="1"/>
      <c r="O463" s="1"/>
      <c r="P463" s="1"/>
      <c r="Q463" s="1"/>
      <c r="R463" s="1"/>
      <c r="S463" s="1"/>
      <c r="T463" s="1"/>
      <c r="U463" s="1"/>
    </row>
    <row r="464" spans="2:21" ht="14.25" hidden="1" customHeight="1">
      <c r="B464" s="3"/>
      <c r="C464" s="1"/>
      <c r="D464" s="1"/>
      <c r="E464" s="1"/>
      <c r="F464" s="1"/>
      <c r="G464" s="1"/>
      <c r="H464" s="1"/>
      <c r="I464" s="1"/>
      <c r="J464" s="1"/>
      <c r="K464" s="1"/>
      <c r="L464" s="1"/>
      <c r="M464" s="1"/>
      <c r="N464" s="1"/>
      <c r="O464" s="1"/>
      <c r="P464" s="1"/>
      <c r="Q464" s="1"/>
      <c r="R464" s="1"/>
      <c r="S464" s="1"/>
      <c r="T464" s="1"/>
      <c r="U464" s="1"/>
    </row>
    <row r="465" spans="2:21" ht="14.25" hidden="1" customHeight="1">
      <c r="B465" s="3"/>
      <c r="C465" s="1"/>
      <c r="D465" s="1"/>
      <c r="E465" s="1"/>
      <c r="F465" s="1"/>
      <c r="G465" s="1"/>
      <c r="H465" s="1"/>
      <c r="I465" s="1"/>
      <c r="J465" s="1"/>
      <c r="K465" s="1"/>
      <c r="L465" s="1"/>
      <c r="M465" s="1"/>
      <c r="N465" s="1"/>
      <c r="O465" s="1"/>
      <c r="P465" s="1"/>
      <c r="Q465" s="1"/>
      <c r="R465" s="1"/>
      <c r="S465" s="1"/>
      <c r="T465" s="1"/>
      <c r="U465" s="1"/>
    </row>
    <row r="466" spans="2:21" ht="14.25" hidden="1" customHeight="1">
      <c r="B466" s="3"/>
      <c r="C466" s="1"/>
      <c r="D466" s="1"/>
      <c r="E466" s="1"/>
      <c r="F466" s="1"/>
      <c r="G466" s="1"/>
      <c r="H466" s="1"/>
      <c r="I466" s="1"/>
      <c r="J466" s="1"/>
      <c r="K466" s="1"/>
      <c r="L466" s="1"/>
      <c r="M466" s="1"/>
      <c r="N466" s="1"/>
      <c r="O466" s="1"/>
      <c r="P466" s="1"/>
      <c r="Q466" s="1"/>
      <c r="R466" s="1"/>
      <c r="S466" s="1"/>
      <c r="T466" s="1"/>
      <c r="U466" s="1"/>
    </row>
    <row r="467" spans="2:21" ht="14.25" hidden="1" customHeight="1">
      <c r="B467" s="3"/>
      <c r="C467" s="1"/>
      <c r="D467" s="1"/>
      <c r="E467" s="1"/>
      <c r="F467" s="1"/>
      <c r="G467" s="1"/>
      <c r="H467" s="1"/>
      <c r="I467" s="1"/>
      <c r="J467" s="1"/>
      <c r="K467" s="1"/>
      <c r="L467" s="1"/>
      <c r="M467" s="1"/>
      <c r="N467" s="1"/>
      <c r="O467" s="1"/>
      <c r="P467" s="1"/>
      <c r="Q467" s="1"/>
      <c r="R467" s="1"/>
      <c r="S467" s="1"/>
      <c r="T467" s="1"/>
      <c r="U467" s="1"/>
    </row>
    <row r="468" spans="2:21" ht="14.25" hidden="1" customHeight="1">
      <c r="B468" s="3"/>
      <c r="C468" s="1"/>
      <c r="D468" s="1"/>
      <c r="E468" s="1"/>
      <c r="F468" s="1"/>
      <c r="G468" s="1"/>
      <c r="H468" s="1"/>
      <c r="I468" s="1"/>
      <c r="J468" s="1"/>
      <c r="K468" s="1"/>
      <c r="L468" s="1"/>
      <c r="M468" s="1"/>
      <c r="N468" s="1"/>
      <c r="O468" s="1"/>
      <c r="P468" s="1"/>
      <c r="Q468" s="1"/>
      <c r="R468" s="1"/>
      <c r="S468" s="1"/>
      <c r="T468" s="1"/>
      <c r="U468" s="1"/>
    </row>
    <row r="469" spans="2:21" ht="14.25" hidden="1" customHeight="1">
      <c r="B469" s="3"/>
      <c r="C469" s="1"/>
      <c r="D469" s="1"/>
      <c r="E469" s="1"/>
      <c r="F469" s="1"/>
      <c r="G469" s="1"/>
      <c r="H469" s="1"/>
      <c r="I469" s="1"/>
      <c r="J469" s="1"/>
      <c r="K469" s="1"/>
      <c r="L469" s="1"/>
      <c r="M469" s="1"/>
      <c r="N469" s="1"/>
      <c r="O469" s="1"/>
      <c r="P469" s="1"/>
      <c r="Q469" s="1"/>
      <c r="R469" s="1"/>
      <c r="S469" s="1"/>
      <c r="T469" s="1"/>
      <c r="U469" s="1"/>
    </row>
    <row r="470" spans="2:21" ht="14.25" hidden="1" customHeight="1">
      <c r="B470" s="3"/>
      <c r="C470" s="1"/>
      <c r="D470" s="1"/>
      <c r="E470" s="1"/>
      <c r="F470" s="1"/>
      <c r="G470" s="1"/>
      <c r="H470" s="1"/>
      <c r="I470" s="1"/>
      <c r="J470" s="1"/>
      <c r="K470" s="1"/>
      <c r="L470" s="1"/>
      <c r="M470" s="1"/>
      <c r="N470" s="1"/>
      <c r="O470" s="1"/>
      <c r="P470" s="1"/>
      <c r="Q470" s="1"/>
      <c r="R470" s="1"/>
      <c r="S470" s="1"/>
      <c r="T470" s="1"/>
      <c r="U470" s="1"/>
    </row>
    <row r="471" spans="2:21" ht="14.25" hidden="1" customHeight="1">
      <c r="B471" s="3"/>
      <c r="C471" s="1"/>
      <c r="D471" s="1"/>
      <c r="E471" s="1"/>
      <c r="F471" s="1"/>
      <c r="G471" s="1"/>
      <c r="H471" s="1"/>
      <c r="I471" s="1"/>
      <c r="J471" s="1"/>
      <c r="K471" s="1"/>
      <c r="L471" s="1"/>
      <c r="M471" s="1"/>
      <c r="N471" s="1"/>
      <c r="O471" s="1"/>
      <c r="P471" s="1"/>
      <c r="Q471" s="1"/>
      <c r="R471" s="1"/>
      <c r="S471" s="1"/>
      <c r="T471" s="1"/>
      <c r="U471" s="1"/>
    </row>
    <row r="472" spans="2:21" ht="14.25" hidden="1" customHeight="1">
      <c r="B472" s="3"/>
      <c r="C472" s="1"/>
      <c r="D472" s="1"/>
      <c r="E472" s="1"/>
      <c r="F472" s="1"/>
      <c r="G472" s="1"/>
      <c r="H472" s="1"/>
      <c r="I472" s="1"/>
      <c r="J472" s="1"/>
      <c r="K472" s="1"/>
      <c r="L472" s="1"/>
      <c r="M472" s="1"/>
      <c r="N472" s="1"/>
      <c r="O472" s="1"/>
      <c r="P472" s="1"/>
      <c r="Q472" s="1"/>
      <c r="R472" s="1"/>
      <c r="S472" s="1"/>
      <c r="T472" s="1"/>
      <c r="U472" s="1"/>
    </row>
    <row r="473" spans="2:21" ht="14.25" hidden="1" customHeight="1">
      <c r="B473" s="3"/>
      <c r="C473" s="1"/>
      <c r="D473" s="1"/>
      <c r="E473" s="1"/>
      <c r="F473" s="1"/>
      <c r="G473" s="1"/>
      <c r="H473" s="1"/>
      <c r="I473" s="1"/>
      <c r="J473" s="1"/>
      <c r="K473" s="1"/>
      <c r="L473" s="1"/>
      <c r="M473" s="1"/>
      <c r="N473" s="1"/>
      <c r="O473" s="1"/>
      <c r="P473" s="1"/>
      <c r="Q473" s="1"/>
      <c r="R473" s="1"/>
      <c r="S473" s="1"/>
      <c r="T473" s="1"/>
      <c r="U473" s="1"/>
    </row>
    <row r="474" spans="2:21" ht="14.25" hidden="1" customHeight="1">
      <c r="B474" s="3"/>
      <c r="C474" s="1"/>
      <c r="D474" s="1"/>
      <c r="E474" s="1"/>
      <c r="F474" s="1"/>
      <c r="G474" s="1"/>
      <c r="H474" s="1"/>
      <c r="I474" s="1"/>
      <c r="J474" s="1"/>
      <c r="K474" s="1"/>
      <c r="L474" s="1"/>
      <c r="M474" s="1"/>
      <c r="N474" s="1"/>
      <c r="O474" s="1"/>
      <c r="P474" s="1"/>
      <c r="Q474" s="1"/>
      <c r="R474" s="1"/>
      <c r="S474" s="1"/>
      <c r="T474" s="1"/>
      <c r="U474" s="1"/>
    </row>
    <row r="475" spans="2:21" ht="14.25" hidden="1" customHeight="1">
      <c r="B475" s="3"/>
      <c r="C475" s="1"/>
      <c r="D475" s="1"/>
      <c r="E475" s="1"/>
      <c r="F475" s="1"/>
      <c r="G475" s="1"/>
      <c r="H475" s="1"/>
      <c r="I475" s="1"/>
      <c r="J475" s="1"/>
      <c r="K475" s="1"/>
      <c r="L475" s="1"/>
      <c r="M475" s="1"/>
      <c r="N475" s="1"/>
      <c r="O475" s="1"/>
      <c r="P475" s="1"/>
      <c r="Q475" s="1"/>
      <c r="R475" s="1"/>
      <c r="S475" s="1"/>
      <c r="T475" s="1"/>
      <c r="U475" s="1"/>
    </row>
    <row r="476" spans="2:21" ht="14.25" hidden="1" customHeight="1">
      <c r="B476" s="3"/>
      <c r="C476" s="1"/>
      <c r="D476" s="1"/>
      <c r="E476" s="1"/>
      <c r="F476" s="1"/>
      <c r="G476" s="1"/>
      <c r="H476" s="1"/>
      <c r="I476" s="1"/>
      <c r="J476" s="1"/>
      <c r="K476" s="1"/>
      <c r="L476" s="1"/>
      <c r="M476" s="1"/>
      <c r="N476" s="1"/>
      <c r="O476" s="1"/>
      <c r="P476" s="1"/>
      <c r="Q476" s="1"/>
      <c r="R476" s="1"/>
      <c r="S476" s="1"/>
      <c r="T476" s="1"/>
      <c r="U476" s="1"/>
    </row>
    <row r="477" spans="2:21" ht="14.25" hidden="1" customHeight="1">
      <c r="B477" s="3"/>
      <c r="C477" s="1"/>
      <c r="D477" s="1"/>
      <c r="E477" s="1"/>
      <c r="F477" s="1"/>
      <c r="G477" s="1"/>
      <c r="H477" s="1"/>
      <c r="I477" s="1"/>
      <c r="J477" s="1"/>
      <c r="K477" s="1"/>
      <c r="L477" s="1"/>
      <c r="M477" s="1"/>
      <c r="N477" s="1"/>
      <c r="O477" s="1"/>
      <c r="P477" s="1"/>
      <c r="Q477" s="1"/>
      <c r="R477" s="1"/>
      <c r="S477" s="1"/>
      <c r="T477" s="1"/>
      <c r="U477" s="1"/>
    </row>
    <row r="478" spans="2:21" ht="14.25" hidden="1" customHeight="1">
      <c r="B478" s="3"/>
      <c r="C478" s="1"/>
      <c r="D478" s="1"/>
      <c r="E478" s="1"/>
      <c r="F478" s="1"/>
      <c r="G478" s="1"/>
      <c r="H478" s="1"/>
      <c r="I478" s="1"/>
      <c r="J478" s="1"/>
      <c r="K478" s="1"/>
      <c r="L478" s="1"/>
      <c r="M478" s="1"/>
      <c r="N478" s="1"/>
      <c r="O478" s="1"/>
      <c r="P478" s="1"/>
      <c r="Q478" s="1"/>
      <c r="R478" s="1"/>
      <c r="S478" s="1"/>
      <c r="T478" s="1"/>
      <c r="U478" s="1"/>
    </row>
    <row r="479" spans="2:21" ht="14.25" hidden="1" customHeight="1">
      <c r="B479" s="3"/>
      <c r="C479" s="1"/>
      <c r="D479" s="1"/>
      <c r="E479" s="1"/>
      <c r="F479" s="1"/>
      <c r="G479" s="1"/>
      <c r="H479" s="1"/>
      <c r="I479" s="1"/>
      <c r="J479" s="1"/>
      <c r="K479" s="1"/>
      <c r="L479" s="1"/>
      <c r="M479" s="1"/>
      <c r="N479" s="1"/>
      <c r="O479" s="1"/>
      <c r="P479" s="1"/>
      <c r="Q479" s="1"/>
      <c r="R479" s="1"/>
      <c r="S479" s="1"/>
      <c r="T479" s="1"/>
      <c r="U479" s="1"/>
    </row>
    <row r="480" spans="2:21" ht="14.25" hidden="1" customHeight="1">
      <c r="B480" s="3"/>
      <c r="C480" s="1"/>
      <c r="D480" s="1"/>
      <c r="E480" s="1"/>
      <c r="F480" s="1"/>
      <c r="G480" s="1"/>
      <c r="H480" s="1"/>
      <c r="I480" s="1"/>
      <c r="J480" s="1"/>
      <c r="K480" s="1"/>
      <c r="L480" s="1"/>
      <c r="M480" s="1"/>
      <c r="N480" s="1"/>
      <c r="O480" s="1"/>
      <c r="P480" s="1"/>
      <c r="Q480" s="1"/>
      <c r="R480" s="1"/>
      <c r="S480" s="1"/>
      <c r="T480" s="1"/>
      <c r="U480" s="1"/>
    </row>
    <row r="481" spans="2:21" ht="14.25" hidden="1" customHeight="1">
      <c r="B481" s="3"/>
      <c r="C481" s="1"/>
      <c r="D481" s="1"/>
      <c r="E481" s="1"/>
      <c r="F481" s="1"/>
      <c r="G481" s="1"/>
      <c r="H481" s="1"/>
      <c r="I481" s="1"/>
      <c r="J481" s="1"/>
      <c r="K481" s="1"/>
      <c r="L481" s="1"/>
      <c r="M481" s="1"/>
      <c r="N481" s="1"/>
      <c r="O481" s="1"/>
      <c r="P481" s="1"/>
      <c r="Q481" s="1"/>
      <c r="R481" s="1"/>
      <c r="S481" s="1"/>
      <c r="T481" s="1"/>
      <c r="U481" s="1"/>
    </row>
    <row r="482" spans="2:21" ht="14.25" hidden="1" customHeight="1">
      <c r="B482" s="3"/>
      <c r="C482" s="1"/>
      <c r="D482" s="1"/>
      <c r="E482" s="1"/>
      <c r="F482" s="1"/>
      <c r="G482" s="1"/>
      <c r="H482" s="1"/>
      <c r="I482" s="1"/>
      <c r="J482" s="1"/>
      <c r="K482" s="1"/>
      <c r="L482" s="1"/>
      <c r="M482" s="1"/>
      <c r="N482" s="1"/>
      <c r="O482" s="1"/>
      <c r="P482" s="1"/>
      <c r="Q482" s="1"/>
      <c r="R482" s="1"/>
      <c r="S482" s="1"/>
      <c r="T482" s="1"/>
      <c r="U482" s="1"/>
    </row>
    <row r="483" spans="2:21" ht="14.25" hidden="1" customHeight="1">
      <c r="B483" s="3"/>
      <c r="C483" s="1"/>
      <c r="D483" s="1"/>
      <c r="E483" s="1"/>
      <c r="F483" s="1"/>
      <c r="G483" s="1"/>
      <c r="H483" s="1"/>
      <c r="I483" s="1"/>
      <c r="J483" s="1"/>
      <c r="K483" s="1"/>
      <c r="L483" s="1"/>
      <c r="M483" s="1"/>
      <c r="N483" s="1"/>
      <c r="O483" s="1"/>
      <c r="P483" s="1"/>
      <c r="Q483" s="1"/>
      <c r="R483" s="1"/>
      <c r="S483" s="1"/>
      <c r="T483" s="1"/>
      <c r="U483" s="1"/>
    </row>
    <row r="484" spans="2:21" ht="14.25" hidden="1" customHeight="1">
      <c r="B484" s="3"/>
      <c r="C484" s="1"/>
      <c r="D484" s="1"/>
      <c r="E484" s="1"/>
      <c r="F484" s="1"/>
      <c r="G484" s="1"/>
      <c r="H484" s="1"/>
      <c r="I484" s="1"/>
      <c r="J484" s="1"/>
      <c r="K484" s="1"/>
      <c r="L484" s="1"/>
      <c r="M484" s="1"/>
      <c r="N484" s="1"/>
      <c r="O484" s="1"/>
      <c r="P484" s="1"/>
      <c r="Q484" s="1"/>
      <c r="R484" s="1"/>
      <c r="S484" s="1"/>
      <c r="T484" s="1"/>
      <c r="U484" s="1"/>
    </row>
    <row r="485" spans="2:21" ht="14.25" hidden="1" customHeight="1">
      <c r="B485" s="3"/>
      <c r="C485" s="1"/>
      <c r="D485" s="1"/>
      <c r="E485" s="1"/>
      <c r="F485" s="1"/>
      <c r="G485" s="1"/>
      <c r="H485" s="1"/>
      <c r="I485" s="1"/>
      <c r="J485" s="1"/>
      <c r="K485" s="1"/>
      <c r="L485" s="1"/>
      <c r="M485" s="1"/>
      <c r="N485" s="1"/>
      <c r="O485" s="1"/>
      <c r="P485" s="1"/>
      <c r="Q485" s="1"/>
      <c r="R485" s="1"/>
      <c r="S485" s="1"/>
      <c r="T485" s="1"/>
      <c r="U485" s="1"/>
    </row>
    <row r="486" spans="2:21" ht="14.25" hidden="1" customHeight="1">
      <c r="B486" s="3"/>
      <c r="C486" s="1"/>
      <c r="D486" s="1"/>
      <c r="E486" s="1"/>
      <c r="F486" s="1"/>
      <c r="G486" s="1"/>
      <c r="H486" s="1"/>
      <c r="I486" s="1"/>
      <c r="J486" s="1"/>
      <c r="K486" s="1"/>
      <c r="L486" s="1"/>
      <c r="M486" s="1"/>
      <c r="N486" s="1"/>
      <c r="O486" s="1"/>
      <c r="P486" s="1"/>
      <c r="Q486" s="1"/>
      <c r="R486" s="1"/>
      <c r="S486" s="1"/>
      <c r="T486" s="1"/>
      <c r="U486" s="1"/>
    </row>
    <row r="487" spans="2:21" ht="14.25" hidden="1" customHeight="1">
      <c r="B487" s="3"/>
      <c r="C487" s="1"/>
      <c r="D487" s="1"/>
      <c r="E487" s="1"/>
      <c r="F487" s="1"/>
      <c r="G487" s="1"/>
      <c r="H487" s="1"/>
      <c r="I487" s="1"/>
      <c r="J487" s="1"/>
      <c r="K487" s="1"/>
      <c r="L487" s="1"/>
      <c r="M487" s="1"/>
      <c r="N487" s="1"/>
      <c r="O487" s="1"/>
      <c r="P487" s="1"/>
      <c r="Q487" s="1"/>
      <c r="R487" s="1"/>
      <c r="S487" s="1"/>
      <c r="T487" s="1"/>
      <c r="U487" s="1"/>
    </row>
    <row r="488" spans="2:21" ht="14.25" hidden="1" customHeight="1">
      <c r="B488" s="3"/>
      <c r="C488" s="1"/>
      <c r="D488" s="1"/>
      <c r="E488" s="1"/>
      <c r="F488" s="1"/>
      <c r="G488" s="1"/>
      <c r="H488" s="1"/>
      <c r="I488" s="1"/>
      <c r="J488" s="1"/>
      <c r="K488" s="1"/>
      <c r="L488" s="1"/>
      <c r="M488" s="1"/>
      <c r="N488" s="1"/>
      <c r="O488" s="1"/>
      <c r="P488" s="1"/>
      <c r="Q488" s="1"/>
      <c r="R488" s="1"/>
      <c r="S488" s="1"/>
      <c r="T488" s="1"/>
      <c r="U488" s="1"/>
    </row>
    <row r="489" spans="2:21" ht="14.25" hidden="1" customHeight="1">
      <c r="B489" s="3"/>
      <c r="C489" s="1"/>
      <c r="D489" s="1"/>
      <c r="E489" s="1"/>
      <c r="F489" s="1"/>
      <c r="G489" s="1"/>
      <c r="H489" s="1"/>
      <c r="I489" s="1"/>
      <c r="J489" s="1"/>
      <c r="K489" s="1"/>
      <c r="L489" s="1"/>
      <c r="M489" s="1"/>
      <c r="N489" s="1"/>
      <c r="O489" s="1"/>
      <c r="P489" s="1"/>
      <c r="Q489" s="1"/>
      <c r="R489" s="1"/>
      <c r="S489" s="1"/>
      <c r="T489" s="1"/>
      <c r="U489" s="1"/>
    </row>
    <row r="490" spans="2:21" ht="14.25" hidden="1" customHeight="1">
      <c r="B490" s="3"/>
      <c r="C490" s="1"/>
      <c r="D490" s="1"/>
      <c r="E490" s="1"/>
      <c r="F490" s="1"/>
      <c r="G490" s="1"/>
      <c r="H490" s="1"/>
      <c r="I490" s="1"/>
      <c r="J490" s="1"/>
      <c r="K490" s="1"/>
      <c r="L490" s="1"/>
      <c r="M490" s="1"/>
      <c r="N490" s="1"/>
      <c r="O490" s="1"/>
      <c r="P490" s="1"/>
      <c r="Q490" s="1"/>
      <c r="R490" s="1"/>
      <c r="S490" s="1"/>
      <c r="T490" s="1"/>
      <c r="U490" s="1"/>
    </row>
    <row r="491" spans="2:21" ht="14.25" hidden="1" customHeight="1">
      <c r="B491" s="3"/>
      <c r="C491" s="1"/>
      <c r="D491" s="1"/>
      <c r="E491" s="1"/>
      <c r="F491" s="1"/>
      <c r="G491" s="1"/>
      <c r="H491" s="1"/>
      <c r="I491" s="1"/>
      <c r="J491" s="1"/>
      <c r="K491" s="1"/>
      <c r="L491" s="1"/>
      <c r="M491" s="1"/>
      <c r="N491" s="1"/>
      <c r="O491" s="1"/>
      <c r="P491" s="1"/>
      <c r="Q491" s="1"/>
      <c r="R491" s="1"/>
      <c r="S491" s="1"/>
      <c r="T491" s="1"/>
      <c r="U491" s="1"/>
    </row>
    <row r="492" spans="2:21" ht="14.25" hidden="1" customHeight="1">
      <c r="B492" s="3"/>
      <c r="C492" s="1"/>
      <c r="D492" s="1"/>
      <c r="E492" s="1"/>
      <c r="F492" s="1"/>
      <c r="G492" s="1"/>
      <c r="H492" s="1"/>
      <c r="I492" s="1"/>
      <c r="J492" s="1"/>
      <c r="K492" s="1"/>
      <c r="L492" s="1"/>
      <c r="M492" s="1"/>
      <c r="N492" s="1"/>
      <c r="O492" s="1"/>
      <c r="P492" s="1"/>
      <c r="Q492" s="1"/>
      <c r="R492" s="1"/>
      <c r="S492" s="1"/>
      <c r="T492" s="1"/>
      <c r="U492" s="1"/>
    </row>
    <row r="493" spans="2:21" ht="14.25" hidden="1" customHeight="1">
      <c r="B493" s="3"/>
      <c r="C493" s="1"/>
      <c r="D493" s="1"/>
      <c r="E493" s="1"/>
      <c r="F493" s="1"/>
      <c r="G493" s="1"/>
      <c r="H493" s="1"/>
      <c r="I493" s="1"/>
      <c r="J493" s="1"/>
      <c r="K493" s="1"/>
      <c r="L493" s="1"/>
      <c r="M493" s="1"/>
      <c r="N493" s="1"/>
      <c r="O493" s="1"/>
      <c r="P493" s="1"/>
      <c r="Q493" s="1"/>
      <c r="R493" s="1"/>
      <c r="S493" s="1"/>
      <c r="T493" s="1"/>
      <c r="U493" s="1"/>
    </row>
    <row r="494" spans="2:21" ht="14.25" hidden="1" customHeight="1">
      <c r="B494" s="3"/>
      <c r="C494" s="1"/>
      <c r="D494" s="1"/>
      <c r="E494" s="1"/>
      <c r="F494" s="1"/>
      <c r="G494" s="1"/>
      <c r="H494" s="1"/>
      <c r="I494" s="1"/>
      <c r="J494" s="1"/>
      <c r="K494" s="1"/>
      <c r="L494" s="1"/>
      <c r="M494" s="1"/>
      <c r="N494" s="1"/>
      <c r="O494" s="1"/>
      <c r="P494" s="1"/>
      <c r="Q494" s="1"/>
      <c r="R494" s="1"/>
      <c r="S494" s="1"/>
      <c r="T494" s="1"/>
      <c r="U494" s="1"/>
    </row>
    <row r="495" spans="2:21" ht="14.25" hidden="1" customHeight="1">
      <c r="B495" s="3"/>
      <c r="C495" s="1"/>
      <c r="D495" s="1"/>
      <c r="E495" s="1"/>
      <c r="F495" s="1"/>
      <c r="G495" s="1"/>
      <c r="H495" s="1"/>
      <c r="I495" s="1"/>
      <c r="J495" s="1"/>
      <c r="K495" s="1"/>
      <c r="L495" s="1"/>
      <c r="M495" s="1"/>
      <c r="N495" s="1"/>
      <c r="O495" s="1"/>
      <c r="P495" s="1"/>
      <c r="Q495" s="1"/>
      <c r="R495" s="1"/>
      <c r="S495" s="1"/>
      <c r="T495" s="1"/>
      <c r="U495" s="1"/>
    </row>
    <row r="496" spans="2:21" ht="14.25" hidden="1" customHeight="1">
      <c r="B496" s="3"/>
      <c r="C496" s="1"/>
      <c r="D496" s="1"/>
      <c r="E496" s="1"/>
      <c r="F496" s="1"/>
      <c r="G496" s="1"/>
      <c r="H496" s="1"/>
      <c r="I496" s="1"/>
      <c r="J496" s="1"/>
      <c r="K496" s="1"/>
      <c r="L496" s="1"/>
      <c r="M496" s="1"/>
      <c r="N496" s="1"/>
      <c r="O496" s="1"/>
      <c r="P496" s="1"/>
      <c r="Q496" s="1"/>
      <c r="R496" s="1"/>
      <c r="S496" s="1"/>
      <c r="T496" s="1"/>
      <c r="U496" s="1"/>
    </row>
    <row r="497" spans="2:21" ht="14.25" hidden="1" customHeight="1">
      <c r="B497" s="3"/>
      <c r="C497" s="1"/>
      <c r="D497" s="1"/>
      <c r="E497" s="1"/>
      <c r="F497" s="1"/>
      <c r="G497" s="1"/>
      <c r="H497" s="1"/>
      <c r="I497" s="1"/>
      <c r="J497" s="1"/>
      <c r="K497" s="1"/>
      <c r="L497" s="1"/>
      <c r="M497" s="1"/>
      <c r="N497" s="1"/>
      <c r="O497" s="1"/>
      <c r="P497" s="1"/>
      <c r="Q497" s="1"/>
      <c r="R497" s="1"/>
      <c r="S497" s="1"/>
      <c r="T497" s="1"/>
      <c r="U497" s="1"/>
    </row>
    <row r="498" spans="2:21" ht="14.25" hidden="1" customHeight="1">
      <c r="B498" s="3"/>
      <c r="C498" s="1"/>
      <c r="D498" s="1"/>
      <c r="E498" s="1"/>
      <c r="F498" s="1"/>
      <c r="G498" s="1"/>
      <c r="H498" s="1"/>
      <c r="I498" s="1"/>
      <c r="J498" s="1"/>
      <c r="K498" s="1"/>
      <c r="L498" s="1"/>
      <c r="M498" s="1"/>
      <c r="N498" s="1"/>
      <c r="O498" s="1"/>
      <c r="P498" s="1"/>
      <c r="Q498" s="1"/>
      <c r="R498" s="1"/>
      <c r="S498" s="1"/>
      <c r="T498" s="1"/>
      <c r="U498" s="1"/>
    </row>
    <row r="499" spans="2:21" ht="14.25" hidden="1" customHeight="1">
      <c r="B499" s="3"/>
      <c r="C499" s="1"/>
      <c r="D499" s="1"/>
      <c r="E499" s="1"/>
      <c r="F499" s="1"/>
      <c r="G499" s="1"/>
      <c r="H499" s="1"/>
      <c r="I499" s="1"/>
      <c r="J499" s="1"/>
      <c r="K499" s="1"/>
      <c r="L499" s="1"/>
      <c r="M499" s="1"/>
      <c r="N499" s="1"/>
      <c r="O499" s="1"/>
      <c r="P499" s="1"/>
      <c r="Q499" s="1"/>
      <c r="R499" s="1"/>
      <c r="S499" s="1"/>
      <c r="T499" s="1"/>
      <c r="U499" s="1"/>
    </row>
    <row r="500" spans="2:21" ht="14.25" hidden="1" customHeight="1">
      <c r="B500" s="3"/>
      <c r="C500" s="1"/>
      <c r="D500" s="1"/>
      <c r="E500" s="1"/>
      <c r="F500" s="1"/>
      <c r="G500" s="1"/>
      <c r="H500" s="1"/>
      <c r="I500" s="1"/>
      <c r="J500" s="1"/>
      <c r="K500" s="1"/>
      <c r="L500" s="1"/>
      <c r="M500" s="1"/>
      <c r="N500" s="1"/>
      <c r="O500" s="1"/>
      <c r="P500" s="1"/>
      <c r="Q500" s="1"/>
      <c r="R500" s="1"/>
      <c r="S500" s="1"/>
      <c r="T500" s="1"/>
      <c r="U500" s="1"/>
    </row>
    <row r="501" spans="2:21" ht="14.25" hidden="1" customHeight="1">
      <c r="B501" s="3"/>
      <c r="C501" s="1"/>
      <c r="D501" s="1"/>
      <c r="E501" s="1"/>
      <c r="F501" s="1"/>
      <c r="G501" s="1"/>
      <c r="H501" s="1"/>
      <c r="I501" s="1"/>
      <c r="J501" s="1"/>
      <c r="K501" s="1"/>
      <c r="L501" s="1"/>
      <c r="M501" s="1"/>
      <c r="N501" s="1"/>
      <c r="O501" s="1"/>
      <c r="P501" s="1"/>
      <c r="Q501" s="1"/>
      <c r="R501" s="1"/>
      <c r="S501" s="1"/>
      <c r="T501" s="1"/>
      <c r="U501" s="1"/>
    </row>
    <row r="502" spans="2:21" ht="14.25" hidden="1" customHeight="1">
      <c r="B502" s="3"/>
      <c r="C502" s="1"/>
      <c r="D502" s="1"/>
      <c r="E502" s="1"/>
      <c r="F502" s="1"/>
      <c r="G502" s="1"/>
      <c r="H502" s="1"/>
      <c r="I502" s="1"/>
      <c r="J502" s="1"/>
      <c r="K502" s="1"/>
      <c r="L502" s="1"/>
      <c r="M502" s="1"/>
      <c r="N502" s="1"/>
      <c r="O502" s="1"/>
      <c r="P502" s="1"/>
      <c r="Q502" s="1"/>
      <c r="R502" s="1"/>
      <c r="S502" s="1"/>
      <c r="T502" s="1"/>
      <c r="U502" s="1"/>
    </row>
    <row r="503" spans="2:21" ht="14.25" hidden="1" customHeight="1">
      <c r="B503" s="3"/>
      <c r="C503" s="1"/>
      <c r="D503" s="1"/>
      <c r="E503" s="1"/>
      <c r="F503" s="1"/>
      <c r="G503" s="1"/>
      <c r="H503" s="1"/>
      <c r="I503" s="1"/>
      <c r="J503" s="1"/>
      <c r="K503" s="1"/>
      <c r="L503" s="1"/>
      <c r="M503" s="1"/>
      <c r="N503" s="1"/>
      <c r="O503" s="1"/>
      <c r="P503" s="1"/>
      <c r="Q503" s="1"/>
      <c r="R503" s="1"/>
      <c r="S503" s="1"/>
      <c r="T503" s="1"/>
      <c r="U503" s="1"/>
    </row>
    <row r="504" spans="2:21" ht="14.25" hidden="1" customHeight="1">
      <c r="B504" s="3"/>
      <c r="C504" s="1"/>
      <c r="D504" s="1"/>
      <c r="E504" s="1"/>
      <c r="F504" s="1"/>
      <c r="G504" s="1"/>
      <c r="H504" s="1"/>
      <c r="I504" s="1"/>
      <c r="J504" s="1"/>
      <c r="K504" s="1"/>
      <c r="L504" s="1"/>
      <c r="M504" s="1"/>
      <c r="N504" s="1"/>
      <c r="O504" s="1"/>
      <c r="P504" s="1"/>
      <c r="Q504" s="1"/>
      <c r="R504" s="1"/>
      <c r="S504" s="1"/>
      <c r="T504" s="1"/>
      <c r="U504" s="1"/>
    </row>
    <row r="505" spans="2:21" ht="14.25" hidden="1" customHeight="1">
      <c r="B505" s="3"/>
      <c r="C505" s="1"/>
      <c r="D505" s="1"/>
      <c r="E505" s="1"/>
      <c r="F505" s="1"/>
      <c r="G505" s="1"/>
      <c r="H505" s="1"/>
      <c r="I505" s="1"/>
      <c r="J505" s="1"/>
      <c r="K505" s="1"/>
      <c r="L505" s="1"/>
      <c r="M505" s="1"/>
      <c r="N505" s="1"/>
      <c r="O505" s="1"/>
      <c r="P505" s="1"/>
      <c r="Q505" s="1"/>
      <c r="R505" s="1"/>
      <c r="S505" s="1"/>
      <c r="T505" s="1"/>
      <c r="U505" s="1"/>
    </row>
    <row r="506" spans="2:21" ht="14.25" hidden="1" customHeight="1">
      <c r="B506" s="3"/>
      <c r="C506" s="1"/>
      <c r="D506" s="1"/>
      <c r="E506" s="1"/>
      <c r="F506" s="1"/>
      <c r="G506" s="1"/>
      <c r="H506" s="1"/>
      <c r="I506" s="1"/>
      <c r="J506" s="1"/>
      <c r="K506" s="1"/>
      <c r="L506" s="1"/>
      <c r="M506" s="1"/>
      <c r="N506" s="1"/>
      <c r="O506" s="1"/>
      <c r="P506" s="1"/>
      <c r="Q506" s="1"/>
      <c r="R506" s="1"/>
      <c r="S506" s="1"/>
      <c r="T506" s="1"/>
      <c r="U506" s="1"/>
    </row>
    <row r="507" spans="2:21" ht="14.25" hidden="1" customHeight="1">
      <c r="B507" s="3"/>
      <c r="C507" s="1"/>
      <c r="D507" s="1"/>
      <c r="E507" s="1"/>
      <c r="F507" s="1"/>
      <c r="G507" s="1"/>
      <c r="H507" s="1"/>
      <c r="I507" s="1"/>
      <c r="J507" s="1"/>
      <c r="K507" s="1"/>
      <c r="L507" s="1"/>
      <c r="M507" s="1"/>
      <c r="N507" s="1"/>
      <c r="O507" s="1"/>
      <c r="P507" s="1"/>
      <c r="Q507" s="1"/>
      <c r="R507" s="1"/>
      <c r="S507" s="1"/>
      <c r="T507" s="1"/>
      <c r="U507" s="1"/>
    </row>
    <row r="508" spans="2:21" ht="14.25" hidden="1" customHeight="1">
      <c r="B508" s="3"/>
      <c r="C508" s="1"/>
      <c r="D508" s="1"/>
      <c r="E508" s="1"/>
      <c r="F508" s="1"/>
      <c r="G508" s="1"/>
      <c r="H508" s="1"/>
      <c r="I508" s="1"/>
      <c r="J508" s="1"/>
      <c r="K508" s="1"/>
      <c r="L508" s="1"/>
      <c r="M508" s="1"/>
      <c r="N508" s="1"/>
      <c r="O508" s="1"/>
      <c r="P508" s="1"/>
      <c r="Q508" s="1"/>
      <c r="R508" s="1"/>
      <c r="S508" s="1"/>
      <c r="T508" s="1"/>
      <c r="U508" s="1"/>
    </row>
    <row r="509" spans="2:21" ht="14.25" hidden="1" customHeight="1">
      <c r="B509" s="3"/>
      <c r="C509" s="1"/>
      <c r="D509" s="1"/>
      <c r="E509" s="1"/>
      <c r="F509" s="1"/>
      <c r="G509" s="1"/>
      <c r="H509" s="1"/>
      <c r="I509" s="1"/>
      <c r="J509" s="1"/>
      <c r="K509" s="1"/>
      <c r="L509" s="1"/>
      <c r="M509" s="1"/>
      <c r="N509" s="1"/>
      <c r="O509" s="1"/>
      <c r="P509" s="1"/>
      <c r="Q509" s="1"/>
      <c r="R509" s="1"/>
      <c r="S509" s="1"/>
      <c r="T509" s="1"/>
      <c r="U509" s="1"/>
    </row>
    <row r="510" spans="2:21" ht="14.25" hidden="1" customHeight="1">
      <c r="B510" s="3"/>
      <c r="C510" s="1"/>
      <c r="D510" s="1"/>
      <c r="E510" s="1"/>
      <c r="F510" s="1"/>
      <c r="G510" s="1"/>
      <c r="H510" s="1"/>
      <c r="I510" s="1"/>
      <c r="J510" s="1"/>
      <c r="K510" s="1"/>
      <c r="L510" s="1"/>
      <c r="M510" s="1"/>
      <c r="N510" s="1"/>
      <c r="O510" s="1"/>
      <c r="P510" s="1"/>
      <c r="Q510" s="1"/>
      <c r="R510" s="1"/>
      <c r="S510" s="1"/>
      <c r="T510" s="1"/>
      <c r="U510" s="1"/>
    </row>
    <row r="511" spans="2:21" ht="14.25" hidden="1" customHeight="1">
      <c r="B511" s="3"/>
      <c r="C511" s="1"/>
      <c r="D511" s="1"/>
      <c r="E511" s="1"/>
      <c r="F511" s="1"/>
      <c r="G511" s="1"/>
      <c r="H511" s="1"/>
      <c r="I511" s="1"/>
      <c r="J511" s="1"/>
      <c r="K511" s="1"/>
      <c r="L511" s="1"/>
      <c r="M511" s="1"/>
      <c r="N511" s="1"/>
      <c r="O511" s="1"/>
      <c r="P511" s="1"/>
      <c r="Q511" s="1"/>
      <c r="R511" s="1"/>
      <c r="S511" s="1"/>
      <c r="T511" s="1"/>
      <c r="U511" s="1"/>
    </row>
    <row r="512" spans="2:21" ht="14.25" hidden="1" customHeight="1">
      <c r="B512" s="3"/>
      <c r="C512" s="1"/>
      <c r="D512" s="1"/>
      <c r="E512" s="1"/>
      <c r="F512" s="1"/>
      <c r="G512" s="1"/>
      <c r="H512" s="1"/>
      <c r="I512" s="1"/>
      <c r="J512" s="1"/>
      <c r="K512" s="1"/>
      <c r="L512" s="1"/>
      <c r="M512" s="1"/>
      <c r="N512" s="1"/>
      <c r="O512" s="1"/>
      <c r="P512" s="1"/>
      <c r="Q512" s="1"/>
      <c r="R512" s="1"/>
      <c r="S512" s="1"/>
      <c r="T512" s="1"/>
      <c r="U512" s="1"/>
    </row>
    <row r="513" spans="2:21" ht="14.25" hidden="1" customHeight="1">
      <c r="B513" s="3"/>
      <c r="C513" s="1"/>
      <c r="D513" s="1"/>
      <c r="E513" s="1"/>
      <c r="F513" s="1"/>
      <c r="G513" s="1"/>
      <c r="H513" s="1"/>
      <c r="I513" s="1"/>
      <c r="J513" s="1"/>
      <c r="K513" s="1"/>
      <c r="L513" s="1"/>
      <c r="M513" s="1"/>
      <c r="N513" s="1"/>
      <c r="O513" s="1"/>
      <c r="P513" s="1"/>
      <c r="Q513" s="1"/>
      <c r="R513" s="1"/>
      <c r="S513" s="1"/>
      <c r="T513" s="1"/>
      <c r="U513" s="1"/>
    </row>
    <row r="514" spans="2:21" ht="14.25" hidden="1" customHeight="1">
      <c r="B514" s="3"/>
      <c r="C514" s="1"/>
      <c r="D514" s="1"/>
      <c r="E514" s="1"/>
      <c r="F514" s="1"/>
      <c r="G514" s="1"/>
      <c r="H514" s="1"/>
      <c r="I514" s="1"/>
      <c r="J514" s="1"/>
      <c r="K514" s="1"/>
      <c r="L514" s="1"/>
      <c r="M514" s="1"/>
      <c r="N514" s="1"/>
      <c r="O514" s="1"/>
      <c r="P514" s="1"/>
      <c r="Q514" s="1"/>
      <c r="R514" s="1"/>
      <c r="S514" s="1"/>
      <c r="T514" s="1"/>
      <c r="U514" s="1"/>
    </row>
    <row r="515" spans="2:21" ht="14.25" hidden="1" customHeight="1">
      <c r="B515" s="3"/>
      <c r="C515" s="1"/>
      <c r="D515" s="1"/>
      <c r="E515" s="1"/>
      <c r="F515" s="1"/>
      <c r="G515" s="1"/>
      <c r="H515" s="1"/>
      <c r="I515" s="1"/>
      <c r="J515" s="1"/>
      <c r="K515" s="1"/>
      <c r="L515" s="1"/>
      <c r="M515" s="1"/>
      <c r="N515" s="1"/>
      <c r="O515" s="1"/>
      <c r="P515" s="1"/>
      <c r="Q515" s="1"/>
      <c r="R515" s="1"/>
      <c r="S515" s="1"/>
      <c r="T515" s="1"/>
      <c r="U515" s="1"/>
    </row>
    <row r="516" spans="2:21" ht="14.25" hidden="1" customHeight="1">
      <c r="B516" s="3"/>
      <c r="C516" s="1"/>
      <c r="D516" s="1"/>
      <c r="E516" s="1"/>
      <c r="F516" s="1"/>
      <c r="G516" s="1"/>
      <c r="H516" s="1"/>
      <c r="I516" s="1"/>
      <c r="J516" s="1"/>
      <c r="K516" s="1"/>
      <c r="L516" s="1"/>
      <c r="M516" s="1"/>
      <c r="N516" s="1"/>
      <c r="O516" s="1"/>
      <c r="P516" s="1"/>
      <c r="Q516" s="1"/>
      <c r="R516" s="1"/>
      <c r="S516" s="1"/>
      <c r="T516" s="1"/>
      <c r="U516" s="1"/>
    </row>
    <row r="517" spans="2:21" ht="14.25" hidden="1" customHeight="1">
      <c r="B517" s="3"/>
      <c r="C517" s="1"/>
      <c r="D517" s="1"/>
      <c r="E517" s="1"/>
      <c r="F517" s="1"/>
      <c r="G517" s="1"/>
      <c r="H517" s="1"/>
      <c r="I517" s="1"/>
      <c r="J517" s="1"/>
      <c r="K517" s="1"/>
      <c r="L517" s="1"/>
      <c r="M517" s="1"/>
      <c r="N517" s="1"/>
      <c r="O517" s="1"/>
      <c r="P517" s="1"/>
      <c r="Q517" s="1"/>
      <c r="R517" s="1"/>
      <c r="S517" s="1"/>
      <c r="T517" s="1"/>
      <c r="U517" s="1"/>
    </row>
    <row r="518" spans="2:21" ht="14.25" hidden="1" customHeight="1">
      <c r="B518" s="3"/>
      <c r="C518" s="1"/>
      <c r="D518" s="1"/>
      <c r="E518" s="1"/>
      <c r="F518" s="1"/>
      <c r="G518" s="1"/>
      <c r="H518" s="1"/>
      <c r="I518" s="1"/>
      <c r="J518" s="1"/>
      <c r="K518" s="1"/>
      <c r="L518" s="1"/>
      <c r="M518" s="1"/>
      <c r="N518" s="1"/>
      <c r="O518" s="1"/>
      <c r="P518" s="1"/>
      <c r="Q518" s="1"/>
      <c r="R518" s="1"/>
      <c r="S518" s="1"/>
      <c r="T518" s="1"/>
      <c r="U518" s="1"/>
    </row>
    <row r="519" spans="2:21" ht="14.25" hidden="1" customHeight="1">
      <c r="B519" s="3"/>
      <c r="C519" s="1"/>
      <c r="D519" s="1"/>
      <c r="E519" s="1"/>
      <c r="F519" s="1"/>
      <c r="G519" s="1"/>
      <c r="H519" s="1"/>
      <c r="I519" s="1"/>
      <c r="J519" s="1"/>
      <c r="K519" s="1"/>
      <c r="L519" s="1"/>
      <c r="M519" s="1"/>
      <c r="N519" s="1"/>
      <c r="O519" s="1"/>
      <c r="P519" s="1"/>
      <c r="Q519" s="1"/>
      <c r="R519" s="1"/>
      <c r="S519" s="1"/>
      <c r="T519" s="1"/>
      <c r="U519" s="1"/>
    </row>
    <row r="520" spans="2:21" ht="14.25" hidden="1" customHeight="1">
      <c r="B520" s="3"/>
      <c r="C520" s="1"/>
      <c r="D520" s="1"/>
      <c r="E520" s="1"/>
      <c r="F520" s="1"/>
      <c r="G520" s="1"/>
      <c r="H520" s="1"/>
      <c r="I520" s="1"/>
      <c r="J520" s="1"/>
      <c r="K520" s="1"/>
      <c r="L520" s="1"/>
      <c r="M520" s="1"/>
      <c r="N520" s="1"/>
      <c r="O520" s="1"/>
      <c r="P520" s="1"/>
      <c r="Q520" s="1"/>
      <c r="R520" s="1"/>
      <c r="S520" s="1"/>
      <c r="T520" s="1"/>
      <c r="U520" s="1"/>
    </row>
    <row r="521" spans="2:21" ht="14.25" hidden="1" customHeight="1">
      <c r="B521" s="3"/>
      <c r="C521" s="1"/>
      <c r="D521" s="1"/>
      <c r="E521" s="1"/>
      <c r="F521" s="1"/>
      <c r="G521" s="1"/>
      <c r="H521" s="1"/>
      <c r="I521" s="1"/>
      <c r="J521" s="1"/>
      <c r="K521" s="1"/>
      <c r="L521" s="1"/>
      <c r="M521" s="1"/>
      <c r="N521" s="1"/>
      <c r="O521" s="1"/>
      <c r="P521" s="1"/>
      <c r="Q521" s="1"/>
      <c r="R521" s="1"/>
      <c r="S521" s="1"/>
      <c r="T521" s="1"/>
      <c r="U521" s="1"/>
    </row>
    <row r="522" spans="2:21" ht="14.25" hidden="1" customHeight="1">
      <c r="B522" s="3"/>
      <c r="C522" s="1"/>
      <c r="D522" s="1"/>
      <c r="E522" s="1"/>
      <c r="F522" s="1"/>
      <c r="G522" s="1"/>
      <c r="H522" s="1"/>
      <c r="I522" s="1"/>
      <c r="J522" s="1"/>
      <c r="K522" s="1"/>
      <c r="L522" s="1"/>
      <c r="M522" s="1"/>
      <c r="N522" s="1"/>
      <c r="O522" s="1"/>
      <c r="P522" s="1"/>
      <c r="Q522" s="1"/>
      <c r="R522" s="1"/>
      <c r="S522" s="1"/>
      <c r="T522" s="1"/>
      <c r="U522" s="1"/>
    </row>
    <row r="523" spans="2:21" ht="14.25" hidden="1" customHeight="1">
      <c r="B523" s="3"/>
      <c r="C523" s="1"/>
      <c r="D523" s="1"/>
      <c r="E523" s="1"/>
      <c r="F523" s="1"/>
      <c r="G523" s="1"/>
      <c r="H523" s="1"/>
      <c r="I523" s="1"/>
      <c r="J523" s="1"/>
      <c r="K523" s="1"/>
      <c r="L523" s="1"/>
      <c r="M523" s="1"/>
      <c r="N523" s="1"/>
      <c r="O523" s="1"/>
      <c r="P523" s="1"/>
      <c r="Q523" s="1"/>
      <c r="R523" s="1"/>
      <c r="S523" s="1"/>
      <c r="T523" s="1"/>
      <c r="U523" s="1"/>
    </row>
    <row r="524" spans="2:21" ht="14.25" hidden="1" customHeight="1">
      <c r="B524" s="3"/>
      <c r="C524" s="1"/>
      <c r="D524" s="1"/>
      <c r="E524" s="1"/>
      <c r="F524" s="1"/>
      <c r="G524" s="1"/>
      <c r="H524" s="1"/>
      <c r="I524" s="1"/>
      <c r="J524" s="1"/>
      <c r="K524" s="1"/>
      <c r="L524" s="1"/>
      <c r="M524" s="1"/>
      <c r="N524" s="1"/>
      <c r="O524" s="1"/>
      <c r="P524" s="1"/>
      <c r="Q524" s="1"/>
      <c r="R524" s="1"/>
      <c r="S524" s="1"/>
      <c r="T524" s="1"/>
      <c r="U524" s="1"/>
    </row>
    <row r="525" spans="2:21" ht="14.25" hidden="1" customHeight="1">
      <c r="B525" s="3"/>
      <c r="C525" s="1"/>
      <c r="D525" s="1"/>
      <c r="E525" s="1"/>
      <c r="F525" s="1"/>
      <c r="G525" s="1"/>
      <c r="H525" s="1"/>
      <c r="I525" s="1"/>
      <c r="J525" s="1"/>
      <c r="K525" s="1"/>
      <c r="L525" s="1"/>
      <c r="M525" s="1"/>
      <c r="N525" s="1"/>
      <c r="O525" s="1"/>
      <c r="P525" s="1"/>
      <c r="Q525" s="1"/>
      <c r="R525" s="1"/>
      <c r="S525" s="1"/>
      <c r="T525" s="1"/>
      <c r="U525" s="1"/>
    </row>
    <row r="526" spans="2:21" ht="14.25" hidden="1" customHeight="1">
      <c r="B526" s="3"/>
      <c r="C526" s="1"/>
      <c r="D526" s="1"/>
      <c r="E526" s="1"/>
      <c r="F526" s="1"/>
      <c r="G526" s="1"/>
      <c r="H526" s="1"/>
      <c r="I526" s="1"/>
      <c r="J526" s="1"/>
      <c r="K526" s="1"/>
      <c r="L526" s="1"/>
      <c r="M526" s="1"/>
      <c r="N526" s="1"/>
      <c r="O526" s="1"/>
      <c r="P526" s="1"/>
      <c r="Q526" s="1"/>
      <c r="R526" s="1"/>
      <c r="S526" s="1"/>
      <c r="T526" s="1"/>
      <c r="U526" s="1"/>
    </row>
    <row r="527" spans="2:21" ht="14.25" hidden="1" customHeight="1">
      <c r="B527" s="3"/>
      <c r="C527" s="1"/>
      <c r="D527" s="1"/>
      <c r="E527" s="1"/>
      <c r="F527" s="1"/>
      <c r="G527" s="1"/>
      <c r="H527" s="1"/>
      <c r="I527" s="1"/>
      <c r="J527" s="1"/>
      <c r="K527" s="1"/>
      <c r="L527" s="1"/>
      <c r="M527" s="1"/>
      <c r="N527" s="1"/>
      <c r="O527" s="1"/>
      <c r="P527" s="1"/>
      <c r="Q527" s="1"/>
      <c r="R527" s="1"/>
      <c r="S527" s="1"/>
      <c r="T527" s="1"/>
      <c r="U527" s="1"/>
    </row>
    <row r="528" spans="2:21" ht="14.25" hidden="1" customHeight="1">
      <c r="B528" s="3"/>
      <c r="C528" s="1"/>
      <c r="D528" s="1"/>
      <c r="E528" s="1"/>
      <c r="F528" s="1"/>
      <c r="G528" s="1"/>
      <c r="H528" s="1"/>
      <c r="I528" s="1"/>
      <c r="J528" s="1"/>
      <c r="K528" s="1"/>
      <c r="L528" s="1"/>
      <c r="M528" s="1"/>
      <c r="N528" s="1"/>
      <c r="O528" s="1"/>
      <c r="P528" s="1"/>
      <c r="Q528" s="1"/>
      <c r="R528" s="1"/>
      <c r="S528" s="1"/>
      <c r="T528" s="1"/>
      <c r="U528" s="1"/>
    </row>
    <row r="529" spans="2:21" ht="14.25" hidden="1" customHeight="1">
      <c r="B529" s="3"/>
      <c r="C529" s="1"/>
      <c r="D529" s="1"/>
      <c r="E529" s="1"/>
      <c r="F529" s="1"/>
      <c r="G529" s="1"/>
      <c r="H529" s="1"/>
      <c r="I529" s="1"/>
      <c r="J529" s="1"/>
      <c r="K529" s="1"/>
      <c r="L529" s="1"/>
      <c r="M529" s="1"/>
      <c r="N529" s="1"/>
      <c r="O529" s="1"/>
      <c r="P529" s="1"/>
      <c r="Q529" s="1"/>
      <c r="R529" s="1"/>
      <c r="S529" s="1"/>
      <c r="T529" s="1"/>
      <c r="U529" s="1"/>
    </row>
    <row r="530" spans="2:21" ht="14.25" hidden="1" customHeight="1">
      <c r="B530" s="3"/>
      <c r="C530" s="1"/>
      <c r="D530" s="1"/>
      <c r="E530" s="1"/>
      <c r="F530" s="1"/>
      <c r="G530" s="1"/>
      <c r="H530" s="1"/>
      <c r="I530" s="1"/>
      <c r="J530" s="1"/>
      <c r="K530" s="1"/>
      <c r="L530" s="1"/>
      <c r="M530" s="1"/>
      <c r="N530" s="1"/>
      <c r="O530" s="1"/>
      <c r="P530" s="1"/>
      <c r="Q530" s="1"/>
      <c r="R530" s="1"/>
      <c r="S530" s="1"/>
      <c r="T530" s="1"/>
      <c r="U530" s="1"/>
    </row>
    <row r="531" spans="2:21" ht="14.25" hidden="1" customHeight="1">
      <c r="B531" s="3"/>
      <c r="C531" s="1"/>
      <c r="D531" s="1"/>
      <c r="E531" s="1"/>
      <c r="F531" s="1"/>
      <c r="G531" s="1"/>
      <c r="H531" s="1"/>
      <c r="I531" s="1"/>
      <c r="J531" s="1"/>
      <c r="K531" s="1"/>
      <c r="L531" s="1"/>
      <c r="M531" s="1"/>
      <c r="N531" s="1"/>
      <c r="O531" s="1"/>
      <c r="P531" s="1"/>
      <c r="Q531" s="1"/>
      <c r="R531" s="1"/>
      <c r="S531" s="1"/>
      <c r="T531" s="1"/>
      <c r="U531" s="1"/>
    </row>
    <row r="532" spans="2:21" ht="14.25" hidden="1" customHeight="1">
      <c r="B532" s="3"/>
      <c r="C532" s="1"/>
      <c r="D532" s="1"/>
      <c r="E532" s="1"/>
      <c r="F532" s="1"/>
      <c r="G532" s="1"/>
      <c r="H532" s="1"/>
      <c r="I532" s="1"/>
      <c r="J532" s="1"/>
      <c r="K532" s="1"/>
      <c r="L532" s="1"/>
      <c r="M532" s="1"/>
      <c r="N532" s="1"/>
      <c r="O532" s="1"/>
      <c r="P532" s="1"/>
      <c r="Q532" s="1"/>
      <c r="R532" s="1"/>
      <c r="S532" s="1"/>
      <c r="T532" s="1"/>
      <c r="U532" s="1"/>
    </row>
    <row r="533" spans="2:21" ht="14.25" hidden="1" customHeight="1">
      <c r="B533" s="3"/>
      <c r="C533" s="1"/>
      <c r="D533" s="1"/>
      <c r="E533" s="1"/>
      <c r="F533" s="1"/>
      <c r="G533" s="1"/>
      <c r="H533" s="1"/>
      <c r="I533" s="1"/>
      <c r="J533" s="1"/>
      <c r="K533" s="1"/>
      <c r="L533" s="1"/>
      <c r="M533" s="1"/>
      <c r="N533" s="1"/>
      <c r="O533" s="1"/>
      <c r="P533" s="1"/>
      <c r="Q533" s="1"/>
      <c r="R533" s="1"/>
      <c r="S533" s="1"/>
      <c r="T533" s="1"/>
      <c r="U533" s="1"/>
    </row>
    <row r="534" spans="2:21" ht="14.25" hidden="1" customHeight="1">
      <c r="B534" s="3"/>
      <c r="C534" s="1"/>
      <c r="D534" s="1"/>
      <c r="E534" s="1"/>
      <c r="F534" s="1"/>
      <c r="G534" s="1"/>
      <c r="H534" s="1"/>
      <c r="I534" s="1"/>
      <c r="J534" s="1"/>
      <c r="K534" s="1"/>
      <c r="L534" s="1"/>
      <c r="M534" s="1"/>
      <c r="N534" s="1"/>
      <c r="O534" s="1"/>
      <c r="P534" s="1"/>
      <c r="Q534" s="1"/>
      <c r="R534" s="1"/>
      <c r="S534" s="1"/>
      <c r="T534" s="1"/>
      <c r="U534" s="1"/>
    </row>
    <row r="535" spans="2:21" ht="14.25" hidden="1" customHeight="1">
      <c r="B535" s="3"/>
      <c r="C535" s="1"/>
      <c r="D535" s="1"/>
      <c r="E535" s="1"/>
      <c r="F535" s="1"/>
      <c r="G535" s="1"/>
      <c r="H535" s="1"/>
      <c r="I535" s="1"/>
      <c r="J535" s="1"/>
      <c r="K535" s="1"/>
      <c r="L535" s="1"/>
      <c r="M535" s="1"/>
      <c r="N535" s="1"/>
      <c r="O535" s="1"/>
      <c r="P535" s="1"/>
      <c r="Q535" s="1"/>
      <c r="R535" s="1"/>
      <c r="S535" s="1"/>
      <c r="T535" s="1"/>
      <c r="U535" s="1"/>
    </row>
    <row r="536" spans="2:21" ht="14.25" hidden="1" customHeight="1">
      <c r="B536" s="3"/>
      <c r="C536" s="1"/>
      <c r="D536" s="1"/>
      <c r="E536" s="1"/>
      <c r="F536" s="1"/>
      <c r="G536" s="1"/>
      <c r="H536" s="1"/>
      <c r="I536" s="1"/>
      <c r="J536" s="1"/>
      <c r="K536" s="1"/>
      <c r="L536" s="1"/>
      <c r="M536" s="1"/>
      <c r="N536" s="1"/>
      <c r="O536" s="1"/>
      <c r="P536" s="1"/>
      <c r="Q536" s="1"/>
      <c r="R536" s="1"/>
      <c r="S536" s="1"/>
      <c r="T536" s="1"/>
      <c r="U536" s="1"/>
    </row>
    <row r="537" spans="2:21" ht="14.25" hidden="1" customHeight="1">
      <c r="B537" s="3"/>
      <c r="C537" s="1"/>
      <c r="D537" s="1"/>
      <c r="E537" s="1"/>
      <c r="F537" s="1"/>
      <c r="G537" s="1"/>
      <c r="H537" s="1"/>
      <c r="I537" s="1"/>
      <c r="J537" s="1"/>
      <c r="K537" s="1"/>
      <c r="L537" s="1"/>
      <c r="M537" s="1"/>
      <c r="N537" s="1"/>
      <c r="O537" s="1"/>
      <c r="P537" s="1"/>
      <c r="Q537" s="1"/>
      <c r="R537" s="1"/>
      <c r="S537" s="1"/>
      <c r="T537" s="1"/>
      <c r="U537" s="1"/>
    </row>
    <row r="538" spans="2:21" ht="14.25" hidden="1" customHeight="1">
      <c r="B538" s="3"/>
      <c r="C538" s="1"/>
      <c r="D538" s="1"/>
      <c r="E538" s="1"/>
      <c r="F538" s="1"/>
      <c r="G538" s="1"/>
      <c r="H538" s="1"/>
      <c r="I538" s="1"/>
      <c r="J538" s="1"/>
      <c r="K538" s="1"/>
      <c r="L538" s="1"/>
      <c r="M538" s="1"/>
      <c r="N538" s="1"/>
      <c r="O538" s="1"/>
      <c r="P538" s="1"/>
      <c r="Q538" s="1"/>
      <c r="R538" s="1"/>
      <c r="S538" s="1"/>
      <c r="T538" s="1"/>
      <c r="U538" s="1"/>
    </row>
    <row r="539" spans="2:21" ht="14.25" hidden="1" customHeight="1">
      <c r="B539" s="3"/>
      <c r="C539" s="1"/>
      <c r="D539" s="1"/>
      <c r="E539" s="1"/>
      <c r="F539" s="1"/>
      <c r="G539" s="1"/>
      <c r="H539" s="1"/>
      <c r="I539" s="1"/>
      <c r="J539" s="1"/>
      <c r="K539" s="1"/>
      <c r="L539" s="1"/>
      <c r="M539" s="1"/>
      <c r="N539" s="1"/>
      <c r="O539" s="1"/>
      <c r="P539" s="1"/>
      <c r="Q539" s="1"/>
      <c r="R539" s="1"/>
      <c r="S539" s="1"/>
      <c r="T539" s="1"/>
      <c r="U539" s="1"/>
    </row>
    <row r="540" spans="2:21" ht="14.25" hidden="1" customHeight="1">
      <c r="B540" s="3"/>
      <c r="C540" s="1"/>
      <c r="D540" s="1"/>
      <c r="E540" s="1"/>
      <c r="F540" s="1"/>
      <c r="G540" s="1"/>
      <c r="H540" s="1"/>
      <c r="I540" s="1"/>
      <c r="J540" s="1"/>
      <c r="K540" s="1"/>
      <c r="L540" s="1"/>
      <c r="M540" s="1"/>
      <c r="N540" s="1"/>
      <c r="O540" s="1"/>
      <c r="P540" s="1"/>
      <c r="Q540" s="1"/>
      <c r="R540" s="1"/>
      <c r="S540" s="1"/>
      <c r="T540" s="1"/>
      <c r="U540" s="1"/>
    </row>
    <row r="541" spans="2:21" ht="14.25" hidden="1" customHeight="1">
      <c r="B541" s="3"/>
      <c r="C541" s="1"/>
      <c r="D541" s="1"/>
      <c r="E541" s="1"/>
      <c r="F541" s="1"/>
      <c r="G541" s="1"/>
      <c r="H541" s="1"/>
      <c r="I541" s="1"/>
      <c r="J541" s="1"/>
      <c r="K541" s="1"/>
      <c r="L541" s="1"/>
      <c r="M541" s="1"/>
      <c r="N541" s="1"/>
      <c r="O541" s="1"/>
      <c r="P541" s="1"/>
      <c r="Q541" s="1"/>
      <c r="R541" s="1"/>
      <c r="S541" s="1"/>
      <c r="T541" s="1"/>
      <c r="U541" s="1"/>
    </row>
    <row r="542" spans="2:21" ht="14.25" hidden="1" customHeight="1">
      <c r="B542" s="3"/>
      <c r="C542" s="1"/>
      <c r="D542" s="1"/>
      <c r="E542" s="1"/>
      <c r="F542" s="1"/>
      <c r="G542" s="1"/>
      <c r="H542" s="1"/>
      <c r="I542" s="1"/>
      <c r="J542" s="1"/>
      <c r="K542" s="1"/>
      <c r="L542" s="1"/>
      <c r="M542" s="1"/>
      <c r="N542" s="1"/>
      <c r="O542" s="1"/>
      <c r="P542" s="1"/>
      <c r="Q542" s="1"/>
      <c r="R542" s="1"/>
      <c r="S542" s="1"/>
      <c r="T542" s="1"/>
      <c r="U542" s="1"/>
    </row>
    <row r="543" spans="2:21" ht="14.25" hidden="1" customHeight="1">
      <c r="B543" s="3"/>
      <c r="C543" s="1"/>
      <c r="D543" s="1"/>
      <c r="E543" s="1"/>
      <c r="F543" s="1"/>
      <c r="G543" s="1"/>
      <c r="H543" s="1"/>
      <c r="I543" s="1"/>
      <c r="J543" s="1"/>
      <c r="K543" s="1"/>
      <c r="L543" s="1"/>
      <c r="M543" s="1"/>
      <c r="N543" s="1"/>
      <c r="O543" s="1"/>
      <c r="P543" s="1"/>
      <c r="Q543" s="1"/>
      <c r="R543" s="1"/>
      <c r="S543" s="1"/>
      <c r="T543" s="1"/>
      <c r="U543" s="1"/>
    </row>
    <row r="544" spans="2:21" ht="14.25" hidden="1" customHeight="1">
      <c r="B544" s="3"/>
      <c r="C544" s="1"/>
      <c r="D544" s="1"/>
      <c r="E544" s="1"/>
      <c r="F544" s="1"/>
      <c r="G544" s="1"/>
      <c r="H544" s="1"/>
      <c r="I544" s="1"/>
      <c r="J544" s="1"/>
      <c r="K544" s="1"/>
      <c r="L544" s="1"/>
      <c r="M544" s="1"/>
      <c r="N544" s="1"/>
      <c r="O544" s="1"/>
      <c r="P544" s="1"/>
      <c r="Q544" s="1"/>
      <c r="R544" s="1"/>
      <c r="S544" s="1"/>
      <c r="T544" s="1"/>
      <c r="U544" s="1"/>
    </row>
    <row r="545" spans="2:21" ht="14.25" hidden="1" customHeight="1">
      <c r="B545" s="3"/>
      <c r="C545" s="1"/>
      <c r="D545" s="1"/>
      <c r="E545" s="1"/>
      <c r="F545" s="1"/>
      <c r="G545" s="1"/>
      <c r="H545" s="1"/>
      <c r="I545" s="1"/>
      <c r="J545" s="1"/>
      <c r="K545" s="1"/>
      <c r="L545" s="1"/>
      <c r="M545" s="1"/>
      <c r="N545" s="1"/>
      <c r="O545" s="1"/>
      <c r="P545" s="1"/>
      <c r="Q545" s="1"/>
      <c r="R545" s="1"/>
      <c r="S545" s="1"/>
      <c r="T545" s="1"/>
      <c r="U545" s="1"/>
    </row>
    <row r="546" spans="2:21" ht="14.25" hidden="1" customHeight="1">
      <c r="B546" s="3"/>
      <c r="C546" s="1"/>
      <c r="D546" s="1"/>
      <c r="E546" s="1"/>
      <c r="F546" s="1"/>
      <c r="G546" s="1"/>
      <c r="H546" s="1"/>
      <c r="I546" s="1"/>
      <c r="J546" s="1"/>
      <c r="K546" s="1"/>
      <c r="L546" s="1"/>
      <c r="M546" s="1"/>
      <c r="N546" s="1"/>
      <c r="O546" s="1"/>
      <c r="P546" s="1"/>
      <c r="Q546" s="1"/>
      <c r="R546" s="1"/>
      <c r="S546" s="1"/>
      <c r="T546" s="1"/>
      <c r="U546" s="1"/>
    </row>
    <row r="547" spans="2:21" ht="14.25" hidden="1" customHeight="1">
      <c r="B547" s="3"/>
      <c r="C547" s="1"/>
      <c r="D547" s="1"/>
      <c r="E547" s="1"/>
      <c r="F547" s="1"/>
      <c r="G547" s="1"/>
      <c r="H547" s="1"/>
      <c r="I547" s="1"/>
      <c r="J547" s="1"/>
      <c r="K547" s="1"/>
      <c r="L547" s="1"/>
      <c r="M547" s="1"/>
      <c r="N547" s="1"/>
      <c r="O547" s="1"/>
      <c r="P547" s="1"/>
      <c r="Q547" s="1"/>
      <c r="R547" s="1"/>
      <c r="S547" s="1"/>
      <c r="T547" s="1"/>
      <c r="U547" s="1"/>
    </row>
    <row r="548" spans="2:21" ht="14.25" hidden="1" customHeight="1">
      <c r="B548" s="3"/>
      <c r="C548" s="1"/>
      <c r="D548" s="1"/>
      <c r="E548" s="1"/>
      <c r="F548" s="1"/>
      <c r="G548" s="1"/>
      <c r="H548" s="1"/>
      <c r="I548" s="1"/>
      <c r="J548" s="1"/>
      <c r="K548" s="1"/>
      <c r="L548" s="1"/>
      <c r="M548" s="1"/>
      <c r="N548" s="1"/>
      <c r="O548" s="1"/>
      <c r="P548" s="1"/>
      <c r="Q548" s="1"/>
      <c r="R548" s="1"/>
      <c r="S548" s="1"/>
      <c r="T548" s="1"/>
      <c r="U548" s="1"/>
    </row>
    <row r="549" spans="2:21" ht="14.25" hidden="1" customHeight="1">
      <c r="B549" s="3"/>
      <c r="C549" s="1"/>
      <c r="D549" s="1"/>
      <c r="E549" s="1"/>
      <c r="F549" s="1"/>
      <c r="G549" s="1"/>
      <c r="H549" s="1"/>
      <c r="I549" s="1"/>
      <c r="J549" s="1"/>
      <c r="K549" s="1"/>
      <c r="L549" s="1"/>
      <c r="M549" s="1"/>
      <c r="N549" s="1"/>
      <c r="O549" s="1"/>
      <c r="P549" s="1"/>
      <c r="Q549" s="1"/>
      <c r="R549" s="1"/>
      <c r="S549" s="1"/>
      <c r="T549" s="1"/>
      <c r="U549" s="1"/>
    </row>
    <row r="550" spans="2:21" ht="14.25" hidden="1" customHeight="1">
      <c r="B550" s="3"/>
      <c r="C550" s="1"/>
      <c r="D550" s="1"/>
      <c r="E550" s="1"/>
      <c r="F550" s="1"/>
      <c r="G550" s="1"/>
      <c r="H550" s="1"/>
      <c r="I550" s="1"/>
      <c r="J550" s="1"/>
      <c r="K550" s="1"/>
      <c r="L550" s="1"/>
      <c r="M550" s="1"/>
      <c r="N550" s="1"/>
      <c r="O550" s="1"/>
      <c r="P550" s="1"/>
      <c r="Q550" s="1"/>
      <c r="R550" s="1"/>
      <c r="S550" s="1"/>
      <c r="T550" s="1"/>
      <c r="U550" s="1"/>
    </row>
    <row r="551" spans="2:21" ht="14.25" hidden="1" customHeight="1">
      <c r="B551" s="3"/>
      <c r="C551" s="1"/>
      <c r="D551" s="1"/>
      <c r="E551" s="1"/>
      <c r="F551" s="1"/>
      <c r="G551" s="1"/>
      <c r="H551" s="1"/>
      <c r="I551" s="1"/>
      <c r="J551" s="1"/>
      <c r="K551" s="1"/>
      <c r="L551" s="1"/>
      <c r="M551" s="1"/>
      <c r="N551" s="1"/>
      <c r="O551" s="1"/>
      <c r="P551" s="1"/>
      <c r="Q551" s="1"/>
      <c r="R551" s="1"/>
      <c r="S551" s="1"/>
      <c r="T551" s="1"/>
      <c r="U551" s="1"/>
    </row>
    <row r="552" spans="2:21" ht="14.25" hidden="1" customHeight="1">
      <c r="B552" s="3"/>
      <c r="C552" s="1"/>
      <c r="D552" s="1"/>
      <c r="E552" s="1"/>
      <c r="F552" s="1"/>
      <c r="G552" s="1"/>
      <c r="H552" s="1"/>
      <c r="I552" s="1"/>
      <c r="J552" s="1"/>
      <c r="K552" s="1"/>
      <c r="L552" s="1"/>
      <c r="M552" s="1"/>
      <c r="N552" s="1"/>
      <c r="O552" s="1"/>
      <c r="P552" s="1"/>
      <c r="Q552" s="1"/>
      <c r="R552" s="1"/>
      <c r="S552" s="1"/>
      <c r="T552" s="1"/>
      <c r="U552" s="1"/>
    </row>
    <row r="553" spans="2:21" ht="14.25" hidden="1" customHeight="1">
      <c r="B553" s="3"/>
      <c r="C553" s="1"/>
      <c r="D553" s="1"/>
      <c r="E553" s="1"/>
      <c r="F553" s="1"/>
      <c r="G553" s="1"/>
      <c r="H553" s="1"/>
      <c r="I553" s="1"/>
      <c r="J553" s="1"/>
      <c r="K553" s="1"/>
      <c r="L553" s="1"/>
      <c r="M553" s="1"/>
      <c r="N553" s="1"/>
      <c r="O553" s="1"/>
      <c r="P553" s="1"/>
      <c r="Q553" s="1"/>
      <c r="R553" s="1"/>
      <c r="S553" s="1"/>
      <c r="T553" s="1"/>
      <c r="U553" s="1"/>
    </row>
    <row r="554" spans="2:21" ht="14.25" hidden="1" customHeight="1">
      <c r="B554" s="3"/>
      <c r="C554" s="1"/>
      <c r="D554" s="1"/>
      <c r="E554" s="1"/>
      <c r="F554" s="1"/>
      <c r="G554" s="1"/>
      <c r="H554" s="1"/>
      <c r="I554" s="1"/>
      <c r="J554" s="1"/>
      <c r="K554" s="1"/>
      <c r="L554" s="1"/>
      <c r="M554" s="1"/>
      <c r="N554" s="1"/>
      <c r="O554" s="1"/>
      <c r="P554" s="1"/>
      <c r="Q554" s="1"/>
      <c r="R554" s="1"/>
      <c r="S554" s="1"/>
      <c r="T554" s="1"/>
      <c r="U554" s="1"/>
    </row>
    <row r="555" spans="2:21" ht="14.25" hidden="1" customHeight="1">
      <c r="B555" s="3"/>
      <c r="C555" s="1"/>
      <c r="D555" s="1"/>
      <c r="E555" s="1"/>
      <c r="F555" s="1"/>
      <c r="G555" s="1"/>
      <c r="H555" s="1"/>
      <c r="I555" s="1"/>
      <c r="J555" s="1"/>
      <c r="K555" s="1"/>
      <c r="L555" s="1"/>
      <c r="M555" s="1"/>
      <c r="N555" s="1"/>
      <c r="O555" s="1"/>
      <c r="P555" s="1"/>
      <c r="Q555" s="1"/>
      <c r="R555" s="1"/>
      <c r="S555" s="1"/>
      <c r="T555" s="1"/>
      <c r="U555" s="1"/>
    </row>
    <row r="556" spans="2:21" ht="14.25" hidden="1" customHeight="1">
      <c r="B556" s="3"/>
      <c r="C556" s="1"/>
      <c r="D556" s="1"/>
      <c r="E556" s="1"/>
      <c r="F556" s="1"/>
      <c r="G556" s="1"/>
      <c r="H556" s="1"/>
      <c r="I556" s="1"/>
      <c r="J556" s="1"/>
      <c r="K556" s="1"/>
      <c r="L556" s="1"/>
      <c r="M556" s="1"/>
      <c r="N556" s="1"/>
      <c r="O556" s="1"/>
      <c r="P556" s="1"/>
      <c r="Q556" s="1"/>
      <c r="R556" s="1"/>
      <c r="S556" s="1"/>
      <c r="T556" s="1"/>
      <c r="U556" s="1"/>
    </row>
    <row r="557" spans="2:21" ht="14.25" hidden="1" customHeight="1">
      <c r="B557" s="3"/>
      <c r="C557" s="1"/>
      <c r="D557" s="1"/>
      <c r="E557" s="1"/>
      <c r="F557" s="1"/>
      <c r="G557" s="1"/>
      <c r="H557" s="1"/>
      <c r="I557" s="1"/>
      <c r="J557" s="1"/>
      <c r="K557" s="1"/>
      <c r="L557" s="1"/>
      <c r="M557" s="1"/>
      <c r="N557" s="1"/>
      <c r="O557" s="1"/>
      <c r="P557" s="1"/>
      <c r="Q557" s="1"/>
      <c r="R557" s="1"/>
      <c r="S557" s="1"/>
      <c r="T557" s="1"/>
      <c r="U557" s="1"/>
    </row>
    <row r="558" spans="2:21" ht="14.25" hidden="1" customHeight="1">
      <c r="B558" s="3"/>
      <c r="C558" s="1"/>
      <c r="D558" s="1"/>
      <c r="E558" s="1"/>
      <c r="F558" s="1"/>
      <c r="G558" s="1"/>
      <c r="H558" s="1"/>
      <c r="I558" s="1"/>
      <c r="J558" s="1"/>
      <c r="K558" s="1"/>
      <c r="L558" s="1"/>
      <c r="M558" s="1"/>
      <c r="N558" s="1"/>
      <c r="O558" s="1"/>
      <c r="P558" s="1"/>
      <c r="Q558" s="1"/>
      <c r="R558" s="1"/>
      <c r="S558" s="1"/>
      <c r="T558" s="1"/>
      <c r="U558" s="1"/>
    </row>
    <row r="559" spans="2:21" ht="14.25" hidden="1" customHeight="1">
      <c r="B559" s="3"/>
      <c r="C559" s="1"/>
      <c r="D559" s="1"/>
      <c r="E559" s="1"/>
      <c r="F559" s="1"/>
      <c r="G559" s="1"/>
      <c r="H559" s="1"/>
      <c r="I559" s="1"/>
      <c r="J559" s="1"/>
      <c r="K559" s="1"/>
      <c r="L559" s="1"/>
      <c r="M559" s="1"/>
      <c r="N559" s="1"/>
      <c r="O559" s="1"/>
      <c r="P559" s="1"/>
      <c r="Q559" s="1"/>
      <c r="R559" s="1"/>
      <c r="S559" s="1"/>
      <c r="T559" s="1"/>
      <c r="U559" s="1"/>
    </row>
    <row r="560" spans="2:21" ht="14.25" hidden="1" customHeight="1">
      <c r="B560" s="3"/>
      <c r="C560" s="1"/>
      <c r="D560" s="1"/>
      <c r="E560" s="1"/>
      <c r="F560" s="1"/>
      <c r="G560" s="1"/>
      <c r="H560" s="1"/>
      <c r="I560" s="1"/>
      <c r="J560" s="1"/>
      <c r="K560" s="1"/>
      <c r="L560" s="1"/>
      <c r="M560" s="1"/>
      <c r="N560" s="1"/>
      <c r="O560" s="1"/>
      <c r="P560" s="1"/>
      <c r="Q560" s="1"/>
      <c r="R560" s="1"/>
      <c r="S560" s="1"/>
      <c r="T560" s="1"/>
      <c r="U560" s="1"/>
    </row>
    <row r="561" spans="2:21" ht="14.25" hidden="1" customHeight="1">
      <c r="B561" s="3"/>
      <c r="C561" s="1"/>
      <c r="D561" s="1"/>
      <c r="E561" s="1"/>
      <c r="F561" s="1"/>
      <c r="G561" s="1"/>
      <c r="H561" s="1"/>
      <c r="I561" s="1"/>
      <c r="J561" s="1"/>
      <c r="K561" s="1"/>
      <c r="L561" s="1"/>
      <c r="M561" s="1"/>
      <c r="N561" s="1"/>
      <c r="O561" s="1"/>
      <c r="P561" s="1"/>
      <c r="Q561" s="1"/>
      <c r="R561" s="1"/>
      <c r="S561" s="1"/>
      <c r="T561" s="1"/>
      <c r="U561" s="1"/>
    </row>
    <row r="562" spans="2:21" ht="14.25" hidden="1" customHeight="1">
      <c r="B562" s="3"/>
      <c r="C562" s="1"/>
      <c r="D562" s="1"/>
      <c r="E562" s="1"/>
      <c r="F562" s="1"/>
      <c r="G562" s="1"/>
      <c r="H562" s="1"/>
      <c r="I562" s="1"/>
      <c r="J562" s="1"/>
      <c r="K562" s="1"/>
      <c r="L562" s="1"/>
      <c r="M562" s="1"/>
      <c r="N562" s="1"/>
      <c r="O562" s="1"/>
      <c r="P562" s="1"/>
      <c r="Q562" s="1"/>
      <c r="R562" s="1"/>
      <c r="S562" s="1"/>
      <c r="T562" s="1"/>
      <c r="U562" s="1"/>
    </row>
    <row r="563" spans="2:21" ht="14.25" hidden="1" customHeight="1">
      <c r="B563" s="3"/>
      <c r="C563" s="1"/>
      <c r="D563" s="1"/>
      <c r="E563" s="1"/>
      <c r="F563" s="1"/>
      <c r="G563" s="1"/>
      <c r="H563" s="1"/>
      <c r="I563" s="1"/>
      <c r="J563" s="1"/>
      <c r="K563" s="1"/>
      <c r="L563" s="1"/>
      <c r="M563" s="1"/>
      <c r="N563" s="1"/>
      <c r="O563" s="1"/>
      <c r="P563" s="1"/>
      <c r="Q563" s="1"/>
      <c r="R563" s="1"/>
      <c r="S563" s="1"/>
      <c r="T563" s="1"/>
      <c r="U563" s="1"/>
    </row>
    <row r="564" spans="2:21" ht="14.25" hidden="1" customHeight="1">
      <c r="B564" s="3"/>
      <c r="C564" s="1"/>
      <c r="D564" s="1"/>
      <c r="E564" s="1"/>
      <c r="F564" s="1"/>
      <c r="G564" s="1"/>
      <c r="H564" s="1"/>
      <c r="I564" s="1"/>
      <c r="J564" s="1"/>
      <c r="K564" s="1"/>
      <c r="L564" s="1"/>
      <c r="M564" s="1"/>
      <c r="N564" s="1"/>
      <c r="O564" s="1"/>
      <c r="P564" s="1"/>
      <c r="Q564" s="1"/>
      <c r="R564" s="1"/>
      <c r="S564" s="1"/>
      <c r="T564" s="1"/>
      <c r="U564" s="1"/>
    </row>
    <row r="565" spans="2:21" ht="14.25" hidden="1" customHeight="1">
      <c r="B565" s="3"/>
      <c r="C565" s="1"/>
      <c r="D565" s="1"/>
      <c r="E565" s="1"/>
      <c r="F565" s="1"/>
      <c r="G565" s="1"/>
      <c r="H565" s="1"/>
      <c r="I565" s="1"/>
      <c r="J565" s="1"/>
      <c r="K565" s="1"/>
      <c r="L565" s="1"/>
      <c r="M565" s="1"/>
      <c r="N565" s="1"/>
      <c r="O565" s="1"/>
      <c r="P565" s="1"/>
      <c r="Q565" s="1"/>
      <c r="R565" s="1"/>
      <c r="S565" s="1"/>
      <c r="T565" s="1"/>
      <c r="U565" s="1"/>
    </row>
    <row r="566" spans="2:21" ht="14.25" hidden="1" customHeight="1">
      <c r="B566" s="3"/>
      <c r="C566" s="1"/>
      <c r="D566" s="1"/>
      <c r="E566" s="1"/>
      <c r="F566" s="1"/>
      <c r="G566" s="1"/>
      <c r="H566" s="1"/>
      <c r="I566" s="1"/>
      <c r="J566" s="1"/>
      <c r="K566" s="1"/>
      <c r="L566" s="1"/>
      <c r="M566" s="1"/>
      <c r="N566" s="1"/>
      <c r="O566" s="1"/>
      <c r="P566" s="1"/>
      <c r="Q566" s="1"/>
      <c r="R566" s="1"/>
      <c r="S566" s="1"/>
      <c r="T566" s="1"/>
      <c r="U566" s="1"/>
    </row>
    <row r="567" spans="2:21" ht="14.25" hidden="1" customHeight="1">
      <c r="B567" s="3"/>
      <c r="C567" s="1"/>
      <c r="D567" s="1"/>
      <c r="E567" s="1"/>
      <c r="F567" s="1"/>
      <c r="G567" s="1"/>
      <c r="H567" s="1"/>
      <c r="I567" s="1"/>
      <c r="J567" s="1"/>
      <c r="K567" s="1"/>
      <c r="L567" s="1"/>
      <c r="M567" s="1"/>
      <c r="N567" s="1"/>
      <c r="O567" s="1"/>
      <c r="P567" s="1"/>
      <c r="Q567" s="1"/>
      <c r="R567" s="1"/>
      <c r="S567" s="1"/>
      <c r="T567" s="1"/>
      <c r="U567" s="1"/>
    </row>
    <row r="568" spans="2:21" ht="14.25" hidden="1" customHeight="1">
      <c r="B568" s="3"/>
      <c r="C568" s="1"/>
      <c r="D568" s="1"/>
      <c r="E568" s="1"/>
      <c r="F568" s="1"/>
      <c r="G568" s="1"/>
      <c r="H568" s="1"/>
      <c r="I568" s="1"/>
      <c r="J568" s="1"/>
      <c r="K568" s="1"/>
      <c r="L568" s="1"/>
      <c r="M568" s="1"/>
      <c r="N568" s="1"/>
      <c r="O568" s="1"/>
      <c r="P568" s="1"/>
      <c r="Q568" s="1"/>
      <c r="R568" s="1"/>
      <c r="S568" s="1"/>
      <c r="T568" s="1"/>
      <c r="U568" s="1"/>
    </row>
    <row r="569" spans="2:21" ht="14.25" hidden="1" customHeight="1">
      <c r="B569" s="3"/>
      <c r="C569" s="1"/>
      <c r="D569" s="1"/>
      <c r="E569" s="1"/>
      <c r="F569" s="1"/>
      <c r="G569" s="1"/>
      <c r="H569" s="1"/>
      <c r="I569" s="1"/>
      <c r="J569" s="1"/>
      <c r="K569" s="1"/>
      <c r="L569" s="1"/>
      <c r="M569" s="1"/>
      <c r="N569" s="1"/>
      <c r="O569" s="1"/>
      <c r="P569" s="1"/>
      <c r="Q569" s="1"/>
      <c r="R569" s="1"/>
      <c r="S569" s="1"/>
      <c r="T569" s="1"/>
      <c r="U569" s="1"/>
    </row>
    <row r="570" spans="2:21" ht="14.25" hidden="1" customHeight="1">
      <c r="B570" s="3"/>
      <c r="C570" s="1"/>
      <c r="D570" s="1"/>
      <c r="E570" s="1"/>
      <c r="F570" s="1"/>
      <c r="G570" s="1"/>
      <c r="H570" s="1"/>
      <c r="I570" s="1"/>
      <c r="J570" s="1"/>
      <c r="K570" s="1"/>
      <c r="L570" s="1"/>
      <c r="M570" s="1"/>
      <c r="N570" s="1"/>
      <c r="O570" s="1"/>
      <c r="P570" s="1"/>
      <c r="Q570" s="1"/>
      <c r="R570" s="1"/>
      <c r="S570" s="1"/>
      <c r="T570" s="1"/>
      <c r="U570" s="1"/>
    </row>
    <row r="571" spans="2:21" ht="14.25" hidden="1" customHeight="1">
      <c r="B571" s="3"/>
      <c r="C571" s="1"/>
      <c r="D571" s="1"/>
      <c r="E571" s="1"/>
      <c r="F571" s="1"/>
      <c r="G571" s="1"/>
      <c r="H571" s="1"/>
      <c r="I571" s="1"/>
      <c r="J571" s="1"/>
      <c r="K571" s="1"/>
      <c r="L571" s="1"/>
      <c r="M571" s="1"/>
      <c r="N571" s="1"/>
      <c r="O571" s="1"/>
      <c r="P571" s="1"/>
      <c r="Q571" s="1"/>
      <c r="R571" s="1"/>
      <c r="S571" s="1"/>
      <c r="T571" s="1"/>
      <c r="U571" s="1"/>
    </row>
    <row r="572" spans="2:21" ht="14.25" hidden="1" customHeight="1">
      <c r="B572" s="3"/>
      <c r="C572" s="1"/>
      <c r="D572" s="1"/>
      <c r="E572" s="1"/>
      <c r="F572" s="1"/>
      <c r="G572" s="1"/>
      <c r="H572" s="1"/>
      <c r="I572" s="1"/>
      <c r="J572" s="1"/>
      <c r="K572" s="1"/>
      <c r="L572" s="1"/>
      <c r="M572" s="1"/>
      <c r="N572" s="1"/>
      <c r="O572" s="1"/>
      <c r="P572" s="1"/>
      <c r="Q572" s="1"/>
      <c r="R572" s="1"/>
      <c r="S572" s="1"/>
      <c r="T572" s="1"/>
      <c r="U572" s="1"/>
    </row>
    <row r="573" spans="2:21" ht="14.25" hidden="1" customHeight="1">
      <c r="B573" s="3"/>
      <c r="C573" s="1"/>
      <c r="D573" s="1"/>
      <c r="E573" s="1"/>
      <c r="F573" s="1"/>
      <c r="G573" s="1"/>
      <c r="H573" s="1"/>
      <c r="I573" s="1"/>
      <c r="J573" s="1"/>
      <c r="K573" s="1"/>
      <c r="L573" s="1"/>
      <c r="M573" s="1"/>
      <c r="N573" s="1"/>
      <c r="O573" s="1"/>
      <c r="P573" s="1"/>
      <c r="Q573" s="1"/>
      <c r="R573" s="1"/>
      <c r="S573" s="1"/>
      <c r="T573" s="1"/>
      <c r="U573" s="1"/>
    </row>
    <row r="574" spans="2:21" ht="14.25" hidden="1" customHeight="1">
      <c r="B574" s="3"/>
      <c r="C574" s="1"/>
      <c r="D574" s="1"/>
      <c r="E574" s="1"/>
      <c r="F574" s="1"/>
      <c r="G574" s="1"/>
      <c r="H574" s="1"/>
      <c r="I574" s="1"/>
      <c r="J574" s="1"/>
      <c r="K574" s="1"/>
      <c r="L574" s="1"/>
      <c r="M574" s="1"/>
      <c r="N574" s="1"/>
      <c r="O574" s="1"/>
      <c r="P574" s="1"/>
      <c r="Q574" s="1"/>
      <c r="R574" s="1"/>
      <c r="S574" s="1"/>
      <c r="T574" s="1"/>
      <c r="U574" s="1"/>
    </row>
    <row r="575" spans="2:21" ht="14.25" hidden="1" customHeight="1">
      <c r="B575" s="3"/>
      <c r="C575" s="1"/>
      <c r="D575" s="1"/>
      <c r="E575" s="1"/>
      <c r="F575" s="1"/>
      <c r="G575" s="1"/>
      <c r="H575" s="1"/>
      <c r="I575" s="1"/>
      <c r="J575" s="1"/>
      <c r="K575" s="1"/>
      <c r="L575" s="1"/>
      <c r="M575" s="1"/>
      <c r="N575" s="1"/>
      <c r="O575" s="1"/>
      <c r="P575" s="1"/>
      <c r="Q575" s="1"/>
      <c r="R575" s="1"/>
      <c r="S575" s="1"/>
      <c r="T575" s="1"/>
      <c r="U575" s="1"/>
    </row>
    <row r="576" spans="2:21" ht="14.25" hidden="1" customHeight="1">
      <c r="B576" s="3"/>
      <c r="C576" s="1"/>
      <c r="D576" s="1"/>
      <c r="E576" s="1"/>
      <c r="F576" s="1"/>
      <c r="G576" s="1"/>
      <c r="H576" s="1"/>
      <c r="I576" s="1"/>
      <c r="J576" s="1"/>
      <c r="K576" s="1"/>
      <c r="L576" s="1"/>
      <c r="M576" s="1"/>
      <c r="N576" s="1"/>
      <c r="O576" s="1"/>
      <c r="P576" s="1"/>
      <c r="Q576" s="1"/>
      <c r="R576" s="1"/>
      <c r="S576" s="1"/>
      <c r="T576" s="1"/>
      <c r="U576" s="1"/>
    </row>
    <row r="577" spans="2:21" ht="14.25" hidden="1" customHeight="1">
      <c r="B577" s="3"/>
      <c r="C577" s="1"/>
      <c r="D577" s="1"/>
      <c r="E577" s="1"/>
      <c r="F577" s="1"/>
      <c r="G577" s="1"/>
      <c r="H577" s="1"/>
      <c r="I577" s="1"/>
      <c r="J577" s="1"/>
      <c r="K577" s="1"/>
      <c r="L577" s="1"/>
      <c r="M577" s="1"/>
      <c r="N577" s="1"/>
      <c r="O577" s="1"/>
      <c r="P577" s="1"/>
      <c r="Q577" s="1"/>
      <c r="R577" s="1"/>
      <c r="S577" s="1"/>
      <c r="T577" s="1"/>
      <c r="U577" s="1"/>
    </row>
    <row r="578" spans="2:21" ht="14.25" hidden="1" customHeight="1">
      <c r="B578" s="3"/>
      <c r="C578" s="1"/>
      <c r="D578" s="1"/>
      <c r="E578" s="1"/>
      <c r="F578" s="1"/>
      <c r="G578" s="1"/>
      <c r="H578" s="1"/>
      <c r="I578" s="1"/>
      <c r="J578" s="1"/>
      <c r="K578" s="1"/>
      <c r="L578" s="1"/>
      <c r="M578" s="1"/>
      <c r="N578" s="1"/>
      <c r="O578" s="1"/>
      <c r="P578" s="1"/>
      <c r="Q578" s="1"/>
      <c r="R578" s="1"/>
      <c r="S578" s="1"/>
      <c r="T578" s="1"/>
      <c r="U578" s="1"/>
    </row>
    <row r="579" spans="2:21" ht="14.25" hidden="1" customHeight="1">
      <c r="B579" s="3"/>
      <c r="C579" s="1"/>
      <c r="D579" s="1"/>
      <c r="E579" s="1"/>
      <c r="F579" s="1"/>
      <c r="G579" s="1"/>
      <c r="H579" s="1"/>
      <c r="I579" s="1"/>
      <c r="J579" s="1"/>
      <c r="K579" s="1"/>
      <c r="L579" s="1"/>
      <c r="M579" s="1"/>
      <c r="N579" s="1"/>
      <c r="O579" s="1"/>
      <c r="P579" s="1"/>
      <c r="Q579" s="1"/>
      <c r="R579" s="1"/>
      <c r="S579" s="1"/>
      <c r="T579" s="1"/>
      <c r="U579" s="1"/>
    </row>
    <row r="580" spans="2:21" ht="14.25" hidden="1" customHeight="1">
      <c r="B580" s="3"/>
      <c r="C580" s="1"/>
      <c r="D580" s="1"/>
      <c r="E580" s="1"/>
      <c r="F580" s="1"/>
      <c r="G580" s="1"/>
      <c r="H580" s="1"/>
      <c r="I580" s="1"/>
      <c r="J580" s="1"/>
      <c r="K580" s="1"/>
      <c r="L580" s="1"/>
      <c r="M580" s="1"/>
      <c r="N580" s="1"/>
      <c r="O580" s="1"/>
      <c r="P580" s="1"/>
      <c r="Q580" s="1"/>
      <c r="R580" s="1"/>
      <c r="S580" s="1"/>
      <c r="T580" s="1"/>
      <c r="U580" s="1"/>
    </row>
    <row r="581" spans="2:21" ht="14.25" hidden="1" customHeight="1">
      <c r="B581" s="3"/>
      <c r="C581" s="1"/>
      <c r="D581" s="1"/>
      <c r="E581" s="1"/>
      <c r="F581" s="1"/>
      <c r="G581" s="1"/>
      <c r="H581" s="1"/>
      <c r="I581" s="1"/>
      <c r="J581" s="1"/>
      <c r="K581" s="1"/>
      <c r="L581" s="1"/>
      <c r="M581" s="1"/>
      <c r="N581" s="1"/>
      <c r="O581" s="1"/>
      <c r="P581" s="1"/>
      <c r="Q581" s="1"/>
      <c r="R581" s="1"/>
      <c r="S581" s="1"/>
      <c r="T581" s="1"/>
      <c r="U581" s="1"/>
    </row>
    <row r="582" spans="2:21" ht="14.25" hidden="1" customHeight="1">
      <c r="B582" s="3"/>
      <c r="C582" s="1"/>
      <c r="D582" s="1"/>
      <c r="E582" s="1"/>
      <c r="F582" s="1"/>
      <c r="G582" s="1"/>
      <c r="H582" s="1"/>
      <c r="I582" s="1"/>
      <c r="J582" s="1"/>
      <c r="K582" s="1"/>
      <c r="L582" s="1"/>
      <c r="M582" s="1"/>
      <c r="N582" s="1"/>
      <c r="O582" s="1"/>
      <c r="P582" s="1"/>
      <c r="Q582" s="1"/>
      <c r="R582" s="1"/>
      <c r="S582" s="1"/>
      <c r="T582" s="1"/>
      <c r="U582" s="1"/>
    </row>
    <row r="583" spans="2:21" ht="14.25" hidden="1" customHeight="1">
      <c r="B583" s="3"/>
      <c r="C583" s="1"/>
      <c r="D583" s="1"/>
      <c r="E583" s="1"/>
      <c r="F583" s="1"/>
      <c r="G583" s="1"/>
      <c r="H583" s="1"/>
      <c r="I583" s="1"/>
      <c r="J583" s="1"/>
      <c r="K583" s="1"/>
      <c r="L583" s="1"/>
      <c r="M583" s="1"/>
      <c r="N583" s="1"/>
      <c r="O583" s="1"/>
      <c r="P583" s="1"/>
      <c r="Q583" s="1"/>
      <c r="R583" s="1"/>
      <c r="S583" s="1"/>
      <c r="T583" s="1"/>
      <c r="U583" s="1"/>
    </row>
    <row r="584" spans="2:21" ht="14.25" hidden="1" customHeight="1">
      <c r="B584" s="3"/>
      <c r="C584" s="1"/>
      <c r="D584" s="1"/>
      <c r="E584" s="1"/>
      <c r="F584" s="1"/>
      <c r="G584" s="1"/>
      <c r="H584" s="1"/>
      <c r="I584" s="1"/>
      <c r="J584" s="1"/>
      <c r="K584" s="1"/>
      <c r="L584" s="1"/>
      <c r="M584" s="1"/>
      <c r="N584" s="1"/>
      <c r="O584" s="1"/>
      <c r="P584" s="1"/>
      <c r="Q584" s="1"/>
      <c r="R584" s="1"/>
      <c r="S584" s="1"/>
      <c r="T584" s="1"/>
      <c r="U584" s="1"/>
    </row>
    <row r="585" spans="2:21" ht="14.25" hidden="1" customHeight="1">
      <c r="B585" s="3"/>
      <c r="C585" s="1"/>
      <c r="D585" s="1"/>
      <c r="E585" s="1"/>
      <c r="F585" s="1"/>
      <c r="G585" s="1"/>
      <c r="H585" s="1"/>
      <c r="I585" s="1"/>
      <c r="J585" s="1"/>
      <c r="K585" s="1"/>
      <c r="L585" s="1"/>
      <c r="M585" s="1"/>
      <c r="N585" s="1"/>
      <c r="O585" s="1"/>
      <c r="P585" s="1"/>
      <c r="Q585" s="1"/>
      <c r="R585" s="1"/>
      <c r="S585" s="1"/>
      <c r="T585" s="1"/>
      <c r="U585" s="1"/>
    </row>
    <row r="586" spans="2:21" ht="14.25" hidden="1" customHeight="1">
      <c r="B586" s="3"/>
      <c r="C586" s="1"/>
      <c r="D586" s="1"/>
      <c r="E586" s="1"/>
      <c r="F586" s="1"/>
      <c r="G586" s="1"/>
      <c r="H586" s="1"/>
      <c r="I586" s="1"/>
      <c r="J586" s="1"/>
      <c r="K586" s="1"/>
      <c r="L586" s="1"/>
      <c r="M586" s="1"/>
      <c r="N586" s="1"/>
      <c r="O586" s="1"/>
      <c r="P586" s="1"/>
      <c r="Q586" s="1"/>
      <c r="R586" s="1"/>
      <c r="S586" s="1"/>
      <c r="T586" s="1"/>
      <c r="U586" s="1"/>
    </row>
    <row r="587" spans="2:21" ht="14.25" hidden="1" customHeight="1">
      <c r="B587" s="3"/>
      <c r="C587" s="1"/>
      <c r="D587" s="1"/>
      <c r="E587" s="1"/>
      <c r="F587" s="1"/>
      <c r="G587" s="1"/>
      <c r="H587" s="1"/>
      <c r="I587" s="1"/>
      <c r="J587" s="1"/>
      <c r="K587" s="1"/>
      <c r="L587" s="1"/>
      <c r="M587" s="1"/>
      <c r="N587" s="1"/>
      <c r="O587" s="1"/>
      <c r="P587" s="1"/>
      <c r="Q587" s="1"/>
      <c r="R587" s="1"/>
      <c r="S587" s="1"/>
      <c r="T587" s="1"/>
      <c r="U587" s="1"/>
    </row>
    <row r="588" spans="2:21" ht="14.25" hidden="1" customHeight="1">
      <c r="B588" s="3"/>
      <c r="C588" s="1"/>
      <c r="D588" s="1"/>
      <c r="E588" s="1"/>
      <c r="F588" s="1"/>
      <c r="G588" s="1"/>
      <c r="H588" s="1"/>
      <c r="I588" s="1"/>
      <c r="J588" s="1"/>
      <c r="K588" s="1"/>
      <c r="L588" s="1"/>
      <c r="M588" s="1"/>
      <c r="N588" s="1"/>
      <c r="O588" s="1"/>
      <c r="P588" s="1"/>
      <c r="Q588" s="1"/>
      <c r="R588" s="1"/>
      <c r="S588" s="1"/>
      <c r="T588" s="1"/>
      <c r="U588" s="1"/>
    </row>
    <row r="589" spans="2:21" ht="14.25" hidden="1" customHeight="1">
      <c r="B589" s="3"/>
      <c r="C589" s="1"/>
      <c r="D589" s="1"/>
      <c r="E589" s="1"/>
      <c r="F589" s="1"/>
      <c r="G589" s="1"/>
      <c r="H589" s="1"/>
      <c r="I589" s="1"/>
      <c r="J589" s="1"/>
      <c r="K589" s="1"/>
      <c r="L589" s="1"/>
      <c r="M589" s="1"/>
      <c r="N589" s="1"/>
      <c r="O589" s="1"/>
      <c r="P589" s="1"/>
      <c r="Q589" s="1"/>
      <c r="R589" s="1"/>
      <c r="S589" s="1"/>
      <c r="T589" s="1"/>
      <c r="U589" s="1"/>
    </row>
    <row r="590" spans="2:21" ht="14.25" hidden="1" customHeight="1">
      <c r="B590" s="3"/>
      <c r="C590" s="1"/>
      <c r="D590" s="1"/>
      <c r="E590" s="1"/>
      <c r="F590" s="1"/>
      <c r="G590" s="1"/>
      <c r="H590" s="1"/>
      <c r="I590" s="1"/>
      <c r="J590" s="1"/>
      <c r="K590" s="1"/>
      <c r="L590" s="1"/>
      <c r="M590" s="1"/>
      <c r="N590" s="1"/>
      <c r="O590" s="1"/>
      <c r="P590" s="1"/>
      <c r="Q590" s="1"/>
      <c r="R590" s="1"/>
      <c r="S590" s="1"/>
      <c r="T590" s="1"/>
      <c r="U590" s="1"/>
    </row>
    <row r="591" spans="2:21" ht="14.25" hidden="1" customHeight="1">
      <c r="B591" s="3"/>
      <c r="C591" s="1"/>
      <c r="D591" s="1"/>
      <c r="E591" s="1"/>
      <c r="F591" s="1"/>
      <c r="G591" s="1"/>
      <c r="H591" s="1"/>
      <c r="I591" s="1"/>
      <c r="J591" s="1"/>
      <c r="K591" s="1"/>
      <c r="L591" s="1"/>
      <c r="M591" s="1"/>
      <c r="N591" s="1"/>
      <c r="O591" s="1"/>
      <c r="P591" s="1"/>
      <c r="Q591" s="1"/>
      <c r="R591" s="1"/>
      <c r="S591" s="1"/>
      <c r="T591" s="1"/>
      <c r="U591" s="1"/>
    </row>
    <row r="592" spans="2:21" ht="14.25" hidden="1" customHeight="1">
      <c r="B592" s="3"/>
      <c r="C592" s="1"/>
      <c r="D592" s="1"/>
      <c r="E592" s="1"/>
      <c r="F592" s="1"/>
      <c r="G592" s="1"/>
      <c r="H592" s="1"/>
      <c r="I592" s="1"/>
      <c r="J592" s="1"/>
      <c r="K592" s="1"/>
      <c r="L592" s="1"/>
      <c r="M592" s="1"/>
      <c r="N592" s="1"/>
      <c r="O592" s="1"/>
      <c r="P592" s="1"/>
      <c r="Q592" s="1"/>
      <c r="R592" s="1"/>
      <c r="S592" s="1"/>
      <c r="T592" s="1"/>
      <c r="U592" s="1"/>
    </row>
    <row r="593" spans="2:21" ht="14.25" hidden="1" customHeight="1">
      <c r="B593" s="3"/>
      <c r="C593" s="1"/>
      <c r="D593" s="1"/>
      <c r="E593" s="1"/>
      <c r="F593" s="1"/>
      <c r="G593" s="1"/>
      <c r="H593" s="1"/>
      <c r="I593" s="1"/>
      <c r="J593" s="1"/>
      <c r="K593" s="1"/>
      <c r="L593" s="1"/>
      <c r="M593" s="1"/>
      <c r="N593" s="1"/>
      <c r="O593" s="1"/>
      <c r="P593" s="1"/>
      <c r="Q593" s="1"/>
      <c r="R593" s="1"/>
      <c r="S593" s="1"/>
      <c r="T593" s="1"/>
      <c r="U593" s="1"/>
    </row>
    <row r="594" spans="2:21" ht="14.25" hidden="1" customHeight="1">
      <c r="B594" s="3"/>
      <c r="C594" s="1"/>
      <c r="D594" s="1"/>
      <c r="E594" s="1"/>
      <c r="F594" s="1"/>
      <c r="G594" s="1"/>
      <c r="H594" s="1"/>
      <c r="I594" s="1"/>
      <c r="J594" s="1"/>
      <c r="K594" s="1"/>
      <c r="L594" s="1"/>
      <c r="M594" s="1"/>
      <c r="N594" s="1"/>
      <c r="O594" s="1"/>
      <c r="P594" s="1"/>
      <c r="Q594" s="1"/>
      <c r="R594" s="1"/>
      <c r="S594" s="1"/>
      <c r="T594" s="1"/>
      <c r="U594" s="1"/>
    </row>
    <row r="595" spans="2:21" ht="14.25" hidden="1" customHeight="1">
      <c r="B595" s="3"/>
      <c r="C595" s="1"/>
      <c r="D595" s="1"/>
      <c r="E595" s="1"/>
      <c r="F595" s="1"/>
      <c r="G595" s="1"/>
      <c r="H595" s="1"/>
      <c r="I595" s="1"/>
      <c r="J595" s="1"/>
      <c r="K595" s="1"/>
      <c r="L595" s="1"/>
      <c r="M595" s="1"/>
      <c r="N595" s="1"/>
      <c r="O595" s="1"/>
      <c r="P595" s="1"/>
      <c r="Q595" s="1"/>
      <c r="R595" s="1"/>
      <c r="S595" s="1"/>
      <c r="T595" s="1"/>
      <c r="U595" s="1"/>
    </row>
    <row r="596" spans="2:21" ht="14.25" hidden="1" customHeight="1">
      <c r="B596" s="3"/>
      <c r="C596" s="1"/>
      <c r="D596" s="1"/>
      <c r="E596" s="1"/>
      <c r="F596" s="1"/>
      <c r="G596" s="1"/>
      <c r="H596" s="1"/>
      <c r="I596" s="1"/>
      <c r="J596" s="1"/>
      <c r="K596" s="1"/>
      <c r="L596" s="1"/>
      <c r="M596" s="1"/>
      <c r="N596" s="1"/>
      <c r="O596" s="1"/>
      <c r="P596" s="1"/>
      <c r="Q596" s="1"/>
      <c r="R596" s="1"/>
      <c r="S596" s="1"/>
      <c r="T596" s="1"/>
      <c r="U596" s="1"/>
    </row>
    <row r="597" spans="2:21" ht="14.25" hidden="1" customHeight="1">
      <c r="B597" s="3"/>
      <c r="C597" s="1"/>
      <c r="D597" s="1"/>
      <c r="E597" s="1"/>
      <c r="F597" s="1"/>
      <c r="G597" s="1"/>
      <c r="H597" s="1"/>
      <c r="I597" s="1"/>
      <c r="J597" s="1"/>
      <c r="K597" s="1"/>
      <c r="L597" s="1"/>
      <c r="M597" s="1"/>
      <c r="N597" s="1"/>
      <c r="O597" s="1"/>
      <c r="P597" s="1"/>
      <c r="Q597" s="1"/>
      <c r="R597" s="1"/>
      <c r="S597" s="1"/>
      <c r="T597" s="1"/>
      <c r="U597" s="1"/>
    </row>
    <row r="598" spans="2:21" ht="14.25" hidden="1" customHeight="1">
      <c r="B598" s="3"/>
      <c r="C598" s="1"/>
      <c r="D598" s="1"/>
      <c r="E598" s="1"/>
      <c r="F598" s="1"/>
      <c r="G598" s="1"/>
      <c r="H598" s="1"/>
      <c r="I598" s="1"/>
      <c r="J598" s="1"/>
      <c r="K598" s="1"/>
      <c r="L598" s="1"/>
      <c r="M598" s="1"/>
      <c r="N598" s="1"/>
      <c r="O598" s="1"/>
      <c r="P598" s="1"/>
      <c r="Q598" s="1"/>
      <c r="R598" s="1"/>
      <c r="S598" s="1"/>
      <c r="T598" s="1"/>
      <c r="U598" s="1"/>
    </row>
    <row r="599" spans="2:21" ht="14.25" hidden="1" customHeight="1">
      <c r="B599" s="3"/>
      <c r="C599" s="1"/>
      <c r="D599" s="1"/>
      <c r="E599" s="1"/>
      <c r="F599" s="1"/>
      <c r="G599" s="1"/>
      <c r="H599" s="1"/>
      <c r="I599" s="1"/>
      <c r="J599" s="1"/>
      <c r="K599" s="1"/>
      <c r="L599" s="1"/>
      <c r="M599" s="1"/>
      <c r="N599" s="1"/>
      <c r="O599" s="1"/>
      <c r="P599" s="1"/>
      <c r="Q599" s="1"/>
      <c r="R599" s="1"/>
      <c r="S599" s="1"/>
      <c r="T599" s="1"/>
      <c r="U599" s="1"/>
    </row>
    <row r="600" spans="2:21" ht="14.25" hidden="1" customHeight="1">
      <c r="B600" s="3"/>
      <c r="C600" s="1"/>
      <c r="D600" s="1"/>
      <c r="E600" s="1"/>
      <c r="F600" s="1"/>
      <c r="G600" s="1"/>
      <c r="H600" s="1"/>
      <c r="I600" s="1"/>
      <c r="J600" s="1"/>
      <c r="K600" s="1"/>
      <c r="L600" s="1"/>
      <c r="M600" s="1"/>
      <c r="N600" s="1"/>
      <c r="O600" s="1"/>
      <c r="P600" s="1"/>
      <c r="Q600" s="1"/>
      <c r="R600" s="1"/>
      <c r="S600" s="1"/>
      <c r="T600" s="1"/>
      <c r="U600" s="1"/>
    </row>
    <row r="601" spans="2:21" ht="14.25" hidden="1" customHeight="1">
      <c r="B601" s="3"/>
      <c r="C601" s="1"/>
      <c r="D601" s="1"/>
      <c r="E601" s="1"/>
      <c r="F601" s="1"/>
      <c r="G601" s="1"/>
      <c r="H601" s="1"/>
      <c r="I601" s="1"/>
      <c r="J601" s="1"/>
      <c r="K601" s="1"/>
      <c r="L601" s="1"/>
      <c r="M601" s="1"/>
      <c r="N601" s="1"/>
      <c r="O601" s="1"/>
      <c r="P601" s="1"/>
      <c r="Q601" s="1"/>
      <c r="R601" s="1"/>
      <c r="S601" s="1"/>
      <c r="T601" s="1"/>
      <c r="U601" s="1"/>
    </row>
    <row r="602" spans="2:21" ht="14.25" hidden="1" customHeight="1">
      <c r="B602" s="3"/>
      <c r="C602" s="1"/>
      <c r="D602" s="1"/>
      <c r="E602" s="1"/>
      <c r="F602" s="1"/>
      <c r="G602" s="1"/>
      <c r="H602" s="1"/>
      <c r="I602" s="1"/>
      <c r="J602" s="1"/>
      <c r="K602" s="1"/>
      <c r="L602" s="1"/>
      <c r="M602" s="1"/>
      <c r="N602" s="1"/>
      <c r="O602" s="1"/>
      <c r="P602" s="1"/>
      <c r="Q602" s="1"/>
      <c r="R602" s="1"/>
      <c r="S602" s="1"/>
      <c r="T602" s="1"/>
      <c r="U602" s="1"/>
    </row>
    <row r="603" spans="2:21" ht="14.25" hidden="1" customHeight="1">
      <c r="B603" s="3"/>
      <c r="C603" s="1"/>
      <c r="D603" s="1"/>
      <c r="E603" s="1"/>
      <c r="F603" s="1"/>
      <c r="G603" s="1"/>
      <c r="H603" s="1"/>
      <c r="I603" s="1"/>
      <c r="J603" s="1"/>
      <c r="K603" s="1"/>
      <c r="L603" s="1"/>
      <c r="M603" s="1"/>
      <c r="N603" s="1"/>
      <c r="O603" s="1"/>
      <c r="P603" s="1"/>
      <c r="Q603" s="1"/>
      <c r="R603" s="1"/>
      <c r="S603" s="1"/>
      <c r="T603" s="1"/>
      <c r="U603" s="1"/>
    </row>
    <row r="604" spans="2:21" ht="14.25" hidden="1" customHeight="1">
      <c r="B604" s="3"/>
      <c r="C604" s="1"/>
      <c r="D604" s="1"/>
      <c r="E604" s="1"/>
      <c r="F604" s="1"/>
      <c r="G604" s="1"/>
      <c r="H604" s="1"/>
      <c r="I604" s="1"/>
      <c r="J604" s="1"/>
      <c r="K604" s="1"/>
      <c r="L604" s="1"/>
      <c r="M604" s="1"/>
      <c r="N604" s="1"/>
      <c r="O604" s="1"/>
      <c r="P604" s="1"/>
      <c r="Q604" s="1"/>
      <c r="R604" s="1"/>
      <c r="S604" s="1"/>
      <c r="T604" s="1"/>
      <c r="U604" s="1"/>
    </row>
    <row r="605" spans="2:21" ht="14.25" hidden="1" customHeight="1">
      <c r="B605" s="3"/>
      <c r="C605" s="1"/>
      <c r="D605" s="1"/>
      <c r="E605" s="1"/>
      <c r="F605" s="1"/>
      <c r="G605" s="1"/>
      <c r="H605" s="1"/>
      <c r="I605" s="1"/>
      <c r="J605" s="1"/>
      <c r="K605" s="1"/>
      <c r="L605" s="1"/>
      <c r="M605" s="1"/>
      <c r="N605" s="1"/>
      <c r="O605" s="1"/>
      <c r="P605" s="1"/>
      <c r="Q605" s="1"/>
      <c r="R605" s="1"/>
      <c r="S605" s="1"/>
      <c r="T605" s="1"/>
      <c r="U605" s="1"/>
    </row>
    <row r="606" spans="2:21" ht="14.25" hidden="1" customHeight="1">
      <c r="B606" s="3"/>
      <c r="C606" s="1"/>
      <c r="D606" s="1"/>
      <c r="E606" s="1"/>
      <c r="F606" s="1"/>
      <c r="G606" s="1"/>
      <c r="H606" s="1"/>
      <c r="I606" s="1"/>
      <c r="J606" s="1"/>
      <c r="K606" s="1"/>
      <c r="L606" s="1"/>
      <c r="M606" s="1"/>
      <c r="N606" s="1"/>
      <c r="O606" s="1"/>
      <c r="P606" s="1"/>
      <c r="Q606" s="1"/>
      <c r="R606" s="1"/>
      <c r="S606" s="1"/>
      <c r="T606" s="1"/>
      <c r="U606" s="1"/>
    </row>
    <row r="607" spans="2:21" ht="14.25" hidden="1" customHeight="1">
      <c r="B607" s="3"/>
      <c r="C607" s="1"/>
      <c r="D607" s="1"/>
      <c r="E607" s="1"/>
      <c r="F607" s="1"/>
      <c r="G607" s="1"/>
      <c r="H607" s="1"/>
      <c r="I607" s="1"/>
      <c r="J607" s="1"/>
      <c r="K607" s="1"/>
      <c r="L607" s="1"/>
      <c r="M607" s="1"/>
      <c r="N607" s="1"/>
      <c r="O607" s="1"/>
      <c r="P607" s="1"/>
      <c r="Q607" s="1"/>
      <c r="R607" s="1"/>
      <c r="S607" s="1"/>
      <c r="T607" s="1"/>
      <c r="U607" s="1"/>
    </row>
    <row r="608" spans="2:21" ht="14.25" hidden="1" customHeight="1">
      <c r="B608" s="3"/>
      <c r="C608" s="1"/>
      <c r="D608" s="1"/>
      <c r="E608" s="1"/>
      <c r="F608" s="1"/>
      <c r="G608" s="1"/>
      <c r="H608" s="1"/>
      <c r="I608" s="1"/>
      <c r="J608" s="1"/>
      <c r="K608" s="1"/>
      <c r="L608" s="1"/>
      <c r="M608" s="1"/>
      <c r="N608" s="1"/>
      <c r="O608" s="1"/>
      <c r="P608" s="1"/>
      <c r="Q608" s="1"/>
      <c r="R608" s="1"/>
      <c r="S608" s="1"/>
      <c r="T608" s="1"/>
      <c r="U608" s="1"/>
    </row>
    <row r="609" spans="2:21" ht="14.25" hidden="1" customHeight="1">
      <c r="B609" s="3"/>
      <c r="C609" s="1"/>
      <c r="D609" s="1"/>
      <c r="E609" s="1"/>
      <c r="F609" s="1"/>
      <c r="G609" s="1"/>
      <c r="H609" s="1"/>
      <c r="I609" s="1"/>
      <c r="J609" s="1"/>
      <c r="K609" s="1"/>
      <c r="L609" s="1"/>
      <c r="M609" s="1"/>
      <c r="N609" s="1"/>
      <c r="O609" s="1"/>
      <c r="P609" s="1"/>
      <c r="Q609" s="1"/>
      <c r="R609" s="1"/>
      <c r="S609" s="1"/>
      <c r="T609" s="1"/>
      <c r="U609" s="1"/>
    </row>
    <row r="610" spans="2:21" ht="14.25" hidden="1" customHeight="1">
      <c r="B610" s="3"/>
      <c r="C610" s="1"/>
      <c r="D610" s="1"/>
      <c r="E610" s="1"/>
      <c r="F610" s="1"/>
      <c r="G610" s="1"/>
      <c r="H610" s="1"/>
      <c r="I610" s="1"/>
      <c r="J610" s="1"/>
      <c r="K610" s="1"/>
      <c r="L610" s="1"/>
      <c r="M610" s="1"/>
      <c r="N610" s="1"/>
      <c r="O610" s="1"/>
      <c r="P610" s="1"/>
      <c r="Q610" s="1"/>
      <c r="R610" s="1"/>
      <c r="S610" s="1"/>
      <c r="T610" s="1"/>
      <c r="U610" s="1"/>
    </row>
    <row r="611" spans="2:21" ht="14.25" hidden="1" customHeight="1">
      <c r="B611" s="3"/>
      <c r="C611" s="1"/>
      <c r="D611" s="1"/>
      <c r="E611" s="1"/>
      <c r="F611" s="1"/>
      <c r="G611" s="1"/>
      <c r="H611" s="1"/>
      <c r="I611" s="1"/>
      <c r="J611" s="1"/>
      <c r="K611" s="1"/>
      <c r="L611" s="1"/>
      <c r="M611" s="1"/>
      <c r="N611" s="1"/>
      <c r="O611" s="1"/>
      <c r="P611" s="1"/>
      <c r="Q611" s="1"/>
      <c r="R611" s="1"/>
      <c r="S611" s="1"/>
      <c r="T611" s="1"/>
      <c r="U611" s="1"/>
    </row>
    <row r="612" spans="2:21" ht="14.25" hidden="1" customHeight="1">
      <c r="B612" s="3"/>
      <c r="C612" s="1"/>
      <c r="D612" s="1"/>
      <c r="E612" s="1"/>
      <c r="F612" s="1"/>
      <c r="G612" s="1"/>
      <c r="H612" s="1"/>
      <c r="I612" s="1"/>
      <c r="J612" s="1"/>
      <c r="K612" s="1"/>
      <c r="L612" s="1"/>
      <c r="M612" s="1"/>
      <c r="N612" s="1"/>
      <c r="O612" s="1"/>
      <c r="P612" s="1"/>
      <c r="Q612" s="1"/>
      <c r="R612" s="1"/>
      <c r="S612" s="1"/>
      <c r="T612" s="1"/>
      <c r="U612" s="1"/>
    </row>
    <row r="613" spans="2:21" ht="14.25" hidden="1" customHeight="1">
      <c r="B613" s="3"/>
      <c r="C613" s="1"/>
      <c r="D613" s="1"/>
      <c r="E613" s="1"/>
      <c r="F613" s="1"/>
      <c r="G613" s="1"/>
      <c r="H613" s="1"/>
      <c r="I613" s="1"/>
      <c r="J613" s="1"/>
      <c r="K613" s="1"/>
      <c r="L613" s="1"/>
      <c r="M613" s="1"/>
      <c r="N613" s="1"/>
      <c r="O613" s="1"/>
      <c r="P613" s="1"/>
      <c r="Q613" s="1"/>
      <c r="R613" s="1"/>
      <c r="S613" s="1"/>
      <c r="T613" s="1"/>
      <c r="U613" s="1"/>
    </row>
    <row r="614" spans="2:21" ht="14.25" hidden="1" customHeight="1">
      <c r="B614" s="3"/>
      <c r="C614" s="1"/>
      <c r="D614" s="1"/>
      <c r="E614" s="1"/>
      <c r="F614" s="1"/>
      <c r="G614" s="1"/>
      <c r="H614" s="1"/>
      <c r="I614" s="1"/>
      <c r="J614" s="1"/>
      <c r="K614" s="1"/>
      <c r="L614" s="1"/>
      <c r="M614" s="1"/>
      <c r="N614" s="1"/>
      <c r="O614" s="1"/>
      <c r="P614" s="1"/>
      <c r="Q614" s="1"/>
      <c r="R614" s="1"/>
      <c r="S614" s="1"/>
      <c r="T614" s="1"/>
      <c r="U614" s="1"/>
    </row>
    <row r="615" spans="2:21" ht="14.25" hidden="1" customHeight="1">
      <c r="B615" s="3"/>
      <c r="C615" s="1"/>
      <c r="D615" s="1"/>
      <c r="E615" s="1"/>
      <c r="F615" s="1"/>
      <c r="G615" s="1"/>
      <c r="H615" s="1"/>
      <c r="I615" s="1"/>
      <c r="J615" s="1"/>
      <c r="K615" s="1"/>
      <c r="L615" s="1"/>
      <c r="M615" s="1"/>
      <c r="N615" s="1"/>
      <c r="O615" s="1"/>
      <c r="P615" s="1"/>
      <c r="Q615" s="1"/>
      <c r="R615" s="1"/>
      <c r="S615" s="1"/>
      <c r="T615" s="1"/>
      <c r="U615" s="1"/>
    </row>
    <row r="616" spans="2:21" ht="14.25" hidden="1" customHeight="1">
      <c r="B616" s="3"/>
      <c r="C616" s="1"/>
      <c r="D616" s="1"/>
      <c r="E616" s="1"/>
      <c r="F616" s="1"/>
      <c r="G616" s="1"/>
      <c r="H616" s="1"/>
      <c r="I616" s="1"/>
      <c r="J616" s="1"/>
      <c r="K616" s="1"/>
      <c r="L616" s="1"/>
      <c r="M616" s="1"/>
      <c r="N616" s="1"/>
      <c r="O616" s="1"/>
      <c r="P616" s="1"/>
      <c r="Q616" s="1"/>
      <c r="R616" s="1"/>
      <c r="S616" s="1"/>
      <c r="T616" s="1"/>
      <c r="U616" s="1"/>
    </row>
    <row r="617" spans="2:21" ht="14.25" hidden="1" customHeight="1">
      <c r="B617" s="3"/>
      <c r="C617" s="1"/>
      <c r="D617" s="1"/>
      <c r="E617" s="1"/>
      <c r="F617" s="1"/>
      <c r="G617" s="1"/>
      <c r="H617" s="1"/>
      <c r="I617" s="1"/>
      <c r="J617" s="1"/>
      <c r="K617" s="1"/>
      <c r="L617" s="1"/>
      <c r="M617" s="1"/>
      <c r="N617" s="1"/>
      <c r="O617" s="1"/>
      <c r="P617" s="1"/>
      <c r="Q617" s="1"/>
      <c r="R617" s="1"/>
      <c r="S617" s="1"/>
      <c r="T617" s="1"/>
      <c r="U617" s="1"/>
    </row>
    <row r="618" spans="2:21" ht="14.25" hidden="1" customHeight="1">
      <c r="B618" s="3"/>
      <c r="C618" s="1"/>
      <c r="D618" s="1"/>
      <c r="E618" s="1"/>
      <c r="F618" s="1"/>
      <c r="G618" s="1"/>
      <c r="H618" s="1"/>
      <c r="I618" s="1"/>
      <c r="J618" s="1"/>
      <c r="K618" s="1"/>
      <c r="L618" s="1"/>
      <c r="M618" s="1"/>
      <c r="N618" s="1"/>
      <c r="O618" s="1"/>
      <c r="P618" s="1"/>
      <c r="Q618" s="1"/>
      <c r="R618" s="1"/>
      <c r="S618" s="1"/>
      <c r="T618" s="1"/>
      <c r="U618" s="1"/>
    </row>
    <row r="619" spans="2:21" ht="14.25" hidden="1" customHeight="1">
      <c r="B619" s="3"/>
      <c r="C619" s="1"/>
      <c r="D619" s="1"/>
      <c r="E619" s="1"/>
      <c r="F619" s="1"/>
      <c r="G619" s="1"/>
      <c r="H619" s="1"/>
      <c r="I619" s="1"/>
      <c r="J619" s="1"/>
      <c r="K619" s="1"/>
      <c r="L619" s="1"/>
      <c r="M619" s="1"/>
      <c r="N619" s="1"/>
      <c r="O619" s="1"/>
      <c r="P619" s="1"/>
      <c r="Q619" s="1"/>
      <c r="R619" s="1"/>
      <c r="S619" s="1"/>
      <c r="T619" s="1"/>
      <c r="U619" s="1"/>
    </row>
    <row r="620" spans="2:21" ht="14.25" hidden="1" customHeight="1">
      <c r="B620" s="3"/>
      <c r="C620" s="1"/>
      <c r="D620" s="1"/>
      <c r="E620" s="1"/>
      <c r="F620" s="1"/>
      <c r="G620" s="1"/>
      <c r="H620" s="1"/>
      <c r="I620" s="1"/>
      <c r="J620" s="1"/>
      <c r="K620" s="1"/>
      <c r="L620" s="1"/>
      <c r="M620" s="1"/>
      <c r="N620" s="1"/>
      <c r="O620" s="1"/>
      <c r="P620" s="1"/>
      <c r="Q620" s="1"/>
      <c r="R620" s="1"/>
      <c r="S620" s="1"/>
      <c r="T620" s="1"/>
      <c r="U620" s="1"/>
    </row>
    <row r="621" spans="2:21" ht="14.25" hidden="1" customHeight="1">
      <c r="B621" s="3"/>
      <c r="C621" s="1"/>
      <c r="D621" s="1"/>
      <c r="E621" s="1"/>
      <c r="F621" s="1"/>
      <c r="G621" s="1"/>
      <c r="H621" s="1"/>
      <c r="I621" s="1"/>
      <c r="J621" s="1"/>
      <c r="K621" s="1"/>
      <c r="L621" s="1"/>
      <c r="M621" s="1"/>
      <c r="N621" s="1"/>
      <c r="O621" s="1"/>
      <c r="P621" s="1"/>
      <c r="Q621" s="1"/>
      <c r="R621" s="1"/>
      <c r="S621" s="1"/>
      <c r="T621" s="1"/>
      <c r="U621" s="1"/>
    </row>
    <row r="622" spans="2:21" ht="14.25" hidden="1" customHeight="1">
      <c r="B622" s="3"/>
      <c r="C622" s="1"/>
      <c r="D622" s="1"/>
      <c r="E622" s="1"/>
      <c r="F622" s="1"/>
      <c r="G622" s="1"/>
      <c r="H622" s="1"/>
      <c r="I622" s="1"/>
      <c r="J622" s="1"/>
      <c r="K622" s="1"/>
      <c r="L622" s="1"/>
      <c r="M622" s="1"/>
      <c r="N622" s="1"/>
      <c r="O622" s="1"/>
      <c r="P622" s="1"/>
      <c r="Q622" s="1"/>
      <c r="R622" s="1"/>
      <c r="S622" s="1"/>
      <c r="T622" s="1"/>
      <c r="U622" s="1"/>
    </row>
    <row r="623" spans="2:21" ht="14.25" hidden="1" customHeight="1">
      <c r="B623" s="3"/>
      <c r="C623" s="1"/>
      <c r="D623" s="1"/>
      <c r="E623" s="1"/>
      <c r="F623" s="1"/>
      <c r="G623" s="1"/>
      <c r="H623" s="1"/>
      <c r="I623" s="1"/>
      <c r="J623" s="1"/>
      <c r="K623" s="1"/>
      <c r="L623" s="1"/>
      <c r="M623" s="1"/>
      <c r="N623" s="1"/>
      <c r="O623" s="1"/>
      <c r="P623" s="1"/>
      <c r="Q623" s="1"/>
      <c r="R623" s="1"/>
      <c r="S623" s="1"/>
      <c r="T623" s="1"/>
      <c r="U623" s="1"/>
    </row>
    <row r="624" spans="2:21" ht="14.25" hidden="1" customHeight="1">
      <c r="B624" s="3"/>
      <c r="C624" s="1"/>
      <c r="D624" s="1"/>
      <c r="E624" s="1"/>
      <c r="F624" s="1"/>
      <c r="G624" s="1"/>
      <c r="H624" s="1"/>
      <c r="I624" s="1"/>
      <c r="J624" s="1"/>
      <c r="K624" s="1"/>
      <c r="L624" s="1"/>
      <c r="M624" s="1"/>
      <c r="N624" s="1"/>
      <c r="O624" s="1"/>
      <c r="P624" s="1"/>
      <c r="Q624" s="1"/>
      <c r="R624" s="1"/>
      <c r="S624" s="1"/>
      <c r="T624" s="1"/>
      <c r="U624" s="1"/>
    </row>
    <row r="625" spans="2:21" ht="14.25" hidden="1" customHeight="1">
      <c r="B625" s="3"/>
      <c r="C625" s="1"/>
      <c r="D625" s="1"/>
      <c r="E625" s="1"/>
      <c r="F625" s="1"/>
      <c r="G625" s="1"/>
      <c r="H625" s="1"/>
      <c r="I625" s="1"/>
      <c r="J625" s="1"/>
      <c r="K625" s="1"/>
      <c r="L625" s="1"/>
      <c r="M625" s="1"/>
      <c r="N625" s="1"/>
      <c r="O625" s="1"/>
      <c r="P625" s="1"/>
      <c r="Q625" s="1"/>
      <c r="R625" s="1"/>
      <c r="S625" s="1"/>
      <c r="T625" s="1"/>
      <c r="U625" s="1"/>
    </row>
    <row r="626" spans="2:21" ht="14.25" hidden="1" customHeight="1">
      <c r="B626" s="3"/>
      <c r="C626" s="1"/>
      <c r="D626" s="1"/>
      <c r="E626" s="1"/>
      <c r="F626" s="1"/>
      <c r="G626" s="1"/>
      <c r="H626" s="1"/>
      <c r="I626" s="1"/>
      <c r="J626" s="1"/>
      <c r="K626" s="1"/>
      <c r="L626" s="1"/>
      <c r="M626" s="1"/>
      <c r="N626" s="1"/>
      <c r="O626" s="1"/>
      <c r="P626" s="1"/>
      <c r="Q626" s="1"/>
      <c r="R626" s="1"/>
      <c r="S626" s="1"/>
      <c r="T626" s="1"/>
      <c r="U626" s="1"/>
    </row>
    <row r="627" spans="2:21" ht="14.25" hidden="1" customHeight="1">
      <c r="B627" s="3"/>
      <c r="C627" s="1"/>
      <c r="D627" s="1"/>
      <c r="E627" s="1"/>
      <c r="F627" s="1"/>
      <c r="G627" s="1"/>
      <c r="H627" s="1"/>
      <c r="I627" s="1"/>
      <c r="J627" s="1"/>
      <c r="K627" s="1"/>
      <c r="L627" s="1"/>
      <c r="M627" s="1"/>
      <c r="N627" s="1"/>
      <c r="O627" s="1"/>
      <c r="P627" s="1"/>
      <c r="Q627" s="1"/>
      <c r="R627" s="1"/>
      <c r="S627" s="1"/>
      <c r="T627" s="1"/>
      <c r="U627" s="1"/>
    </row>
    <row r="628" spans="2:21" ht="14.25" hidden="1" customHeight="1">
      <c r="B628" s="3"/>
      <c r="C628" s="1"/>
      <c r="D628" s="1"/>
      <c r="E628" s="1"/>
      <c r="F628" s="1"/>
      <c r="G628" s="1"/>
      <c r="H628" s="1"/>
      <c r="I628" s="1"/>
      <c r="J628" s="1"/>
      <c r="K628" s="1"/>
      <c r="L628" s="1"/>
      <c r="M628" s="1"/>
      <c r="N628" s="1"/>
      <c r="O628" s="1"/>
      <c r="P628" s="1"/>
      <c r="Q628" s="1"/>
      <c r="R628" s="1"/>
      <c r="S628" s="1"/>
      <c r="T628" s="1"/>
      <c r="U628" s="1"/>
    </row>
    <row r="629" spans="2:21" ht="14.25" hidden="1" customHeight="1">
      <c r="B629" s="3"/>
      <c r="C629" s="1"/>
      <c r="D629" s="1"/>
      <c r="E629" s="1"/>
      <c r="F629" s="1"/>
      <c r="G629" s="1"/>
      <c r="H629" s="1"/>
      <c r="I629" s="1"/>
      <c r="J629" s="1"/>
      <c r="K629" s="1"/>
      <c r="L629" s="1"/>
      <c r="M629" s="1"/>
      <c r="N629" s="1"/>
      <c r="O629" s="1"/>
      <c r="P629" s="1"/>
      <c r="Q629" s="1"/>
      <c r="R629" s="1"/>
      <c r="S629" s="1"/>
      <c r="T629" s="1"/>
      <c r="U629" s="1"/>
    </row>
    <row r="630" spans="2:21" ht="14.25" hidden="1" customHeight="1">
      <c r="B630" s="3"/>
      <c r="C630" s="1"/>
      <c r="D630" s="1"/>
      <c r="E630" s="1"/>
      <c r="F630" s="1"/>
      <c r="G630" s="1"/>
      <c r="H630" s="1"/>
      <c r="I630" s="1"/>
      <c r="J630" s="1"/>
      <c r="K630" s="1"/>
      <c r="L630" s="1"/>
      <c r="M630" s="1"/>
      <c r="N630" s="1"/>
      <c r="O630" s="1"/>
      <c r="P630" s="1"/>
      <c r="Q630" s="1"/>
      <c r="R630" s="1"/>
      <c r="S630" s="1"/>
      <c r="T630" s="1"/>
      <c r="U630" s="1"/>
    </row>
    <row r="631" spans="2:21" ht="14.25" hidden="1" customHeight="1">
      <c r="B631" s="3"/>
      <c r="C631" s="1"/>
      <c r="D631" s="1"/>
      <c r="E631" s="1"/>
      <c r="F631" s="1"/>
      <c r="G631" s="1"/>
      <c r="H631" s="1"/>
      <c r="I631" s="1"/>
      <c r="J631" s="1"/>
      <c r="K631" s="1"/>
      <c r="L631" s="1"/>
      <c r="M631" s="1"/>
      <c r="N631" s="1"/>
      <c r="O631" s="1"/>
      <c r="P631" s="1"/>
      <c r="Q631" s="1"/>
      <c r="R631" s="1"/>
      <c r="S631" s="1"/>
      <c r="T631" s="1"/>
      <c r="U631" s="1"/>
    </row>
    <row r="632" spans="2:21" ht="14.25" hidden="1" customHeight="1">
      <c r="B632" s="3"/>
      <c r="C632" s="1"/>
      <c r="D632" s="1"/>
      <c r="E632" s="1"/>
      <c r="F632" s="1"/>
      <c r="G632" s="1"/>
      <c r="H632" s="1"/>
      <c r="I632" s="1"/>
      <c r="J632" s="1"/>
      <c r="K632" s="1"/>
      <c r="L632" s="1"/>
      <c r="M632" s="1"/>
      <c r="N632" s="1"/>
      <c r="O632" s="1"/>
      <c r="P632" s="1"/>
      <c r="Q632" s="1"/>
      <c r="R632" s="1"/>
      <c r="S632" s="1"/>
      <c r="T632" s="1"/>
      <c r="U632" s="1"/>
    </row>
    <row r="633" spans="2:21" ht="14.25" hidden="1" customHeight="1">
      <c r="B633" s="3"/>
      <c r="C633" s="1"/>
      <c r="D633" s="1"/>
      <c r="E633" s="1"/>
      <c r="F633" s="1"/>
      <c r="G633" s="1"/>
      <c r="H633" s="1"/>
      <c r="I633" s="1"/>
      <c r="J633" s="1"/>
      <c r="K633" s="1"/>
      <c r="L633" s="1"/>
      <c r="M633" s="1"/>
      <c r="N633" s="1"/>
      <c r="O633" s="1"/>
      <c r="P633" s="1"/>
      <c r="Q633" s="1"/>
      <c r="R633" s="1"/>
      <c r="S633" s="1"/>
      <c r="T633" s="1"/>
      <c r="U633" s="1"/>
    </row>
    <row r="634" spans="2:21" ht="14.25" hidden="1" customHeight="1">
      <c r="B634" s="3"/>
      <c r="C634" s="1"/>
      <c r="D634" s="1"/>
      <c r="E634" s="1"/>
      <c r="F634" s="1"/>
      <c r="G634" s="1"/>
      <c r="H634" s="1"/>
      <c r="I634" s="1"/>
      <c r="J634" s="1"/>
      <c r="K634" s="1"/>
      <c r="L634" s="1"/>
      <c r="M634" s="1"/>
      <c r="N634" s="1"/>
      <c r="O634" s="1"/>
      <c r="P634" s="1"/>
      <c r="Q634" s="1"/>
      <c r="R634" s="1"/>
      <c r="S634" s="1"/>
      <c r="T634" s="1"/>
      <c r="U634" s="1"/>
    </row>
    <row r="635" spans="2:21" ht="14.25" hidden="1" customHeight="1">
      <c r="B635" s="3"/>
      <c r="C635" s="1"/>
      <c r="D635" s="1"/>
      <c r="E635" s="1"/>
      <c r="F635" s="1"/>
      <c r="G635" s="1"/>
      <c r="H635" s="1"/>
      <c r="I635" s="1"/>
      <c r="J635" s="1"/>
      <c r="K635" s="1"/>
      <c r="L635" s="1"/>
      <c r="M635" s="1"/>
      <c r="N635" s="1"/>
      <c r="O635" s="1"/>
      <c r="P635" s="1"/>
      <c r="Q635" s="1"/>
      <c r="R635" s="1"/>
      <c r="S635" s="1"/>
      <c r="T635" s="1"/>
      <c r="U635" s="1"/>
    </row>
    <row r="636" spans="2:21" ht="14.25" hidden="1" customHeight="1">
      <c r="B636" s="3"/>
      <c r="C636" s="1"/>
      <c r="D636" s="1"/>
      <c r="E636" s="1"/>
      <c r="F636" s="1"/>
      <c r="G636" s="1"/>
      <c r="H636" s="1"/>
      <c r="I636" s="1"/>
      <c r="J636" s="1"/>
      <c r="K636" s="1"/>
      <c r="L636" s="1"/>
      <c r="M636" s="1"/>
      <c r="N636" s="1"/>
      <c r="O636" s="1"/>
      <c r="P636" s="1"/>
      <c r="Q636" s="1"/>
      <c r="R636" s="1"/>
      <c r="S636" s="1"/>
      <c r="T636" s="1"/>
      <c r="U636" s="1"/>
    </row>
    <row r="637" spans="2:21" ht="14.25" hidden="1" customHeight="1">
      <c r="B637" s="3"/>
      <c r="C637" s="1"/>
      <c r="D637" s="1"/>
      <c r="E637" s="1"/>
      <c r="F637" s="1"/>
      <c r="G637" s="1"/>
      <c r="H637" s="1"/>
      <c r="I637" s="1"/>
      <c r="J637" s="1"/>
      <c r="K637" s="1"/>
      <c r="L637" s="1"/>
      <c r="M637" s="1"/>
      <c r="N637" s="1"/>
      <c r="O637" s="1"/>
      <c r="P637" s="1"/>
      <c r="Q637" s="1"/>
      <c r="R637" s="1"/>
      <c r="S637" s="1"/>
      <c r="T637" s="1"/>
      <c r="U637" s="1"/>
    </row>
    <row r="638" spans="2:21" ht="14.25" hidden="1" customHeight="1">
      <c r="B638" s="3"/>
      <c r="C638" s="1"/>
      <c r="D638" s="1"/>
      <c r="E638" s="1"/>
      <c r="F638" s="1"/>
      <c r="G638" s="1"/>
      <c r="H638" s="1"/>
      <c r="I638" s="1"/>
      <c r="J638" s="1"/>
      <c r="K638" s="1"/>
      <c r="L638" s="1"/>
      <c r="M638" s="1"/>
      <c r="N638" s="1"/>
      <c r="O638" s="1"/>
      <c r="P638" s="1"/>
      <c r="Q638" s="1"/>
      <c r="R638" s="1"/>
      <c r="S638" s="1"/>
      <c r="T638" s="1"/>
      <c r="U638" s="1"/>
    </row>
    <row r="639" spans="2:21" ht="14.25" hidden="1" customHeight="1">
      <c r="B639" s="3"/>
      <c r="C639" s="1"/>
      <c r="D639" s="1"/>
      <c r="E639" s="1"/>
      <c r="F639" s="1"/>
      <c r="G639" s="1"/>
      <c r="H639" s="1"/>
      <c r="I639" s="1"/>
      <c r="J639" s="1"/>
      <c r="K639" s="1"/>
      <c r="L639" s="1"/>
      <c r="M639" s="1"/>
      <c r="N639" s="1"/>
      <c r="O639" s="1"/>
      <c r="P639" s="1"/>
      <c r="Q639" s="1"/>
      <c r="R639" s="1"/>
      <c r="S639" s="1"/>
      <c r="T639" s="1"/>
      <c r="U639" s="1"/>
    </row>
    <row r="640" spans="2:21" ht="14.25" hidden="1" customHeight="1">
      <c r="B640" s="3"/>
      <c r="C640" s="1"/>
      <c r="D640" s="1"/>
      <c r="E640" s="1"/>
      <c r="F640" s="1"/>
      <c r="G640" s="1"/>
      <c r="H640" s="1"/>
      <c r="I640" s="1"/>
      <c r="J640" s="1"/>
      <c r="K640" s="1"/>
      <c r="L640" s="1"/>
      <c r="M640" s="1"/>
      <c r="N640" s="1"/>
      <c r="O640" s="1"/>
      <c r="P640" s="1"/>
      <c r="Q640" s="1"/>
      <c r="R640" s="1"/>
      <c r="S640" s="1"/>
      <c r="T640" s="1"/>
      <c r="U640" s="1"/>
    </row>
    <row r="641" spans="2:21" ht="14.25" hidden="1" customHeight="1">
      <c r="B641" s="3"/>
      <c r="C641" s="1"/>
      <c r="D641" s="1"/>
      <c r="E641" s="1"/>
      <c r="F641" s="1"/>
      <c r="G641" s="1"/>
      <c r="H641" s="1"/>
      <c r="I641" s="1"/>
      <c r="J641" s="1"/>
      <c r="K641" s="1"/>
      <c r="L641" s="1"/>
      <c r="M641" s="1"/>
      <c r="N641" s="1"/>
      <c r="O641" s="1"/>
      <c r="P641" s="1"/>
      <c r="Q641" s="1"/>
      <c r="R641" s="1"/>
      <c r="S641" s="1"/>
      <c r="T641" s="1"/>
      <c r="U641" s="1"/>
    </row>
    <row r="642" spans="2:21" ht="14.25" hidden="1" customHeight="1">
      <c r="B642" s="3"/>
      <c r="C642" s="1"/>
      <c r="D642" s="1"/>
      <c r="E642" s="1"/>
      <c r="F642" s="1"/>
      <c r="G642" s="1"/>
      <c r="H642" s="1"/>
      <c r="I642" s="1"/>
      <c r="J642" s="1"/>
      <c r="K642" s="1"/>
      <c r="L642" s="1"/>
      <c r="M642" s="1"/>
      <c r="N642" s="1"/>
      <c r="O642" s="1"/>
      <c r="P642" s="1"/>
      <c r="Q642" s="1"/>
      <c r="R642" s="1"/>
      <c r="S642" s="1"/>
      <c r="T642" s="1"/>
      <c r="U642" s="1"/>
    </row>
    <row r="643" spans="2:21" ht="14.25" hidden="1" customHeight="1">
      <c r="B643" s="3"/>
      <c r="C643" s="1"/>
      <c r="D643" s="1"/>
      <c r="E643" s="1"/>
      <c r="F643" s="1"/>
      <c r="G643" s="1"/>
      <c r="H643" s="1"/>
      <c r="I643" s="1"/>
      <c r="J643" s="1"/>
      <c r="K643" s="1"/>
      <c r="L643" s="1"/>
      <c r="M643" s="1"/>
      <c r="N643" s="1"/>
      <c r="O643" s="1"/>
      <c r="P643" s="1"/>
      <c r="Q643" s="1"/>
      <c r="R643" s="1"/>
      <c r="S643" s="1"/>
      <c r="T643" s="1"/>
      <c r="U643" s="1"/>
    </row>
    <row r="644" spans="2:21" ht="14.25" hidden="1" customHeight="1">
      <c r="B644" s="3"/>
      <c r="C644" s="1"/>
      <c r="D644" s="1"/>
      <c r="E644" s="1"/>
      <c r="F644" s="1"/>
      <c r="G644" s="1"/>
      <c r="H644" s="1"/>
      <c r="I644" s="1"/>
      <c r="J644" s="1"/>
      <c r="K644" s="1"/>
      <c r="L644" s="1"/>
      <c r="M644" s="1"/>
      <c r="N644" s="1"/>
      <c r="O644" s="1"/>
      <c r="P644" s="1"/>
      <c r="Q644" s="1"/>
      <c r="R644" s="1"/>
      <c r="S644" s="1"/>
      <c r="T644" s="1"/>
      <c r="U644" s="1"/>
    </row>
    <row r="645" spans="2:21" ht="14.25" hidden="1" customHeight="1">
      <c r="B645" s="3"/>
      <c r="C645" s="1"/>
      <c r="D645" s="1"/>
      <c r="E645" s="1"/>
      <c r="F645" s="1"/>
      <c r="G645" s="1"/>
      <c r="H645" s="1"/>
      <c r="I645" s="1"/>
      <c r="J645" s="1"/>
      <c r="K645" s="1"/>
      <c r="L645" s="1"/>
      <c r="M645" s="1"/>
      <c r="N645" s="1"/>
      <c r="O645" s="1"/>
      <c r="P645" s="1"/>
      <c r="Q645" s="1"/>
      <c r="R645" s="1"/>
      <c r="S645" s="1"/>
      <c r="T645" s="1"/>
      <c r="U645" s="1"/>
    </row>
    <row r="646" spans="2:21" ht="14.25" hidden="1" customHeight="1">
      <c r="B646" s="3"/>
      <c r="C646" s="1"/>
      <c r="D646" s="1"/>
      <c r="E646" s="1"/>
      <c r="F646" s="1"/>
      <c r="G646" s="1"/>
      <c r="H646" s="1"/>
      <c r="I646" s="1"/>
      <c r="J646" s="1"/>
      <c r="K646" s="1"/>
      <c r="L646" s="1"/>
      <c r="M646" s="1"/>
      <c r="N646" s="1"/>
      <c r="O646" s="1"/>
      <c r="P646" s="1"/>
      <c r="Q646" s="1"/>
      <c r="R646" s="1"/>
      <c r="S646" s="1"/>
      <c r="T646" s="1"/>
      <c r="U646" s="1"/>
    </row>
    <row r="647" spans="2:21" ht="14.25" hidden="1" customHeight="1">
      <c r="B647" s="3"/>
      <c r="C647" s="1"/>
      <c r="D647" s="1"/>
      <c r="E647" s="1"/>
      <c r="F647" s="1"/>
      <c r="G647" s="1"/>
      <c r="H647" s="1"/>
      <c r="I647" s="1"/>
      <c r="J647" s="1"/>
      <c r="K647" s="1"/>
      <c r="L647" s="1"/>
      <c r="M647" s="1"/>
      <c r="N647" s="1"/>
      <c r="O647" s="1"/>
      <c r="P647" s="1"/>
      <c r="Q647" s="1"/>
      <c r="R647" s="1"/>
      <c r="S647" s="1"/>
      <c r="T647" s="1"/>
      <c r="U647" s="1"/>
    </row>
    <row r="648" spans="2:21" ht="14.25" hidden="1" customHeight="1">
      <c r="B648" s="3"/>
      <c r="C648" s="1"/>
      <c r="D648" s="1"/>
      <c r="E648" s="1"/>
      <c r="F648" s="1"/>
      <c r="G648" s="1"/>
      <c r="H648" s="1"/>
      <c r="I648" s="1"/>
      <c r="J648" s="1"/>
      <c r="K648" s="1"/>
      <c r="L648" s="1"/>
      <c r="M648" s="1"/>
      <c r="N648" s="1"/>
      <c r="O648" s="1"/>
      <c r="P648" s="1"/>
      <c r="Q648" s="1"/>
      <c r="R648" s="1"/>
      <c r="S648" s="1"/>
      <c r="T648" s="1"/>
      <c r="U648" s="1"/>
    </row>
    <row r="649" spans="2:21" ht="14.25" hidden="1" customHeight="1">
      <c r="B649" s="3"/>
      <c r="C649" s="1"/>
      <c r="D649" s="1"/>
      <c r="E649" s="1"/>
      <c r="F649" s="1"/>
      <c r="G649" s="1"/>
      <c r="H649" s="1"/>
      <c r="I649" s="1"/>
      <c r="J649" s="1"/>
      <c r="K649" s="1"/>
      <c r="L649" s="1"/>
      <c r="M649" s="1"/>
      <c r="N649" s="1"/>
      <c r="O649" s="1"/>
      <c r="P649" s="1"/>
      <c r="Q649" s="1"/>
      <c r="R649" s="1"/>
      <c r="S649" s="1"/>
      <c r="T649" s="1"/>
      <c r="U649" s="1"/>
    </row>
    <row r="650" spans="2:21" ht="14.25" hidden="1" customHeight="1">
      <c r="B650" s="3"/>
      <c r="C650" s="1"/>
      <c r="D650" s="1"/>
      <c r="E650" s="1"/>
      <c r="F650" s="1"/>
      <c r="G650" s="1"/>
      <c r="H650" s="1"/>
      <c r="I650" s="1"/>
      <c r="J650" s="1"/>
      <c r="K650" s="1"/>
      <c r="L650" s="1"/>
      <c r="M650" s="1"/>
      <c r="N650" s="1"/>
      <c r="O650" s="1"/>
      <c r="P650" s="1"/>
      <c r="Q650" s="1"/>
      <c r="R650" s="1"/>
      <c r="S650" s="1"/>
      <c r="T650" s="1"/>
      <c r="U650" s="1"/>
    </row>
    <row r="651" spans="2:21" ht="14.25" hidden="1" customHeight="1">
      <c r="B651" s="3"/>
      <c r="C651" s="1"/>
      <c r="D651" s="1"/>
      <c r="E651" s="1"/>
      <c r="F651" s="1"/>
      <c r="G651" s="1"/>
      <c r="H651" s="1"/>
      <c r="I651" s="1"/>
      <c r="J651" s="1"/>
      <c r="K651" s="1"/>
      <c r="L651" s="1"/>
      <c r="M651" s="1"/>
      <c r="N651" s="1"/>
      <c r="O651" s="1"/>
      <c r="P651" s="1"/>
      <c r="Q651" s="1"/>
      <c r="R651" s="1"/>
      <c r="S651" s="1"/>
      <c r="T651" s="1"/>
      <c r="U651" s="1"/>
    </row>
    <row r="652" spans="2:21" ht="14.25" hidden="1" customHeight="1">
      <c r="B652" s="3"/>
      <c r="C652" s="1"/>
      <c r="D652" s="1"/>
      <c r="E652" s="1"/>
      <c r="F652" s="1"/>
      <c r="G652" s="1"/>
      <c r="H652" s="1"/>
      <c r="I652" s="1"/>
      <c r="J652" s="1"/>
      <c r="K652" s="1"/>
      <c r="L652" s="1"/>
      <c r="M652" s="1"/>
      <c r="N652" s="1"/>
      <c r="O652" s="1"/>
      <c r="P652" s="1"/>
      <c r="Q652" s="1"/>
      <c r="R652" s="1"/>
      <c r="S652" s="1"/>
      <c r="T652" s="1"/>
      <c r="U652" s="1"/>
    </row>
    <row r="653" spans="2:21" ht="14.25" hidden="1" customHeight="1">
      <c r="B653" s="3"/>
      <c r="C653" s="1"/>
      <c r="D653" s="1"/>
      <c r="E653" s="1"/>
      <c r="F653" s="1"/>
      <c r="G653" s="1"/>
      <c r="H653" s="1"/>
      <c r="I653" s="1"/>
      <c r="J653" s="1"/>
      <c r="K653" s="1"/>
      <c r="L653" s="1"/>
      <c r="M653" s="1"/>
      <c r="N653" s="1"/>
      <c r="O653" s="1"/>
      <c r="P653" s="1"/>
      <c r="Q653" s="1"/>
      <c r="R653" s="1"/>
      <c r="S653" s="1"/>
      <c r="T653" s="1"/>
      <c r="U653" s="1"/>
    </row>
    <row r="654" spans="2:21" ht="14.25" hidden="1" customHeight="1">
      <c r="B654" s="3"/>
      <c r="C654" s="1"/>
      <c r="D654" s="1"/>
      <c r="E654" s="1"/>
      <c r="F654" s="1"/>
      <c r="G654" s="1"/>
      <c r="H654" s="1"/>
      <c r="I654" s="1"/>
      <c r="J654" s="1"/>
      <c r="K654" s="1"/>
      <c r="L654" s="1"/>
      <c r="M654" s="1"/>
      <c r="N654" s="1"/>
      <c r="O654" s="1"/>
      <c r="P654" s="1"/>
      <c r="Q654" s="1"/>
      <c r="R654" s="1"/>
      <c r="S654" s="1"/>
      <c r="T654" s="1"/>
      <c r="U654" s="1"/>
    </row>
    <row r="655" spans="2:21" ht="14.25" hidden="1" customHeight="1">
      <c r="B655" s="3"/>
      <c r="C655" s="1"/>
      <c r="D655" s="1"/>
      <c r="E655" s="1"/>
      <c r="F655" s="1"/>
      <c r="G655" s="1"/>
      <c r="H655" s="1"/>
      <c r="I655" s="1"/>
      <c r="J655" s="1"/>
      <c r="K655" s="1"/>
      <c r="L655" s="1"/>
      <c r="M655" s="1"/>
      <c r="N655" s="1"/>
      <c r="O655" s="1"/>
      <c r="P655" s="1"/>
      <c r="Q655" s="1"/>
      <c r="R655" s="1"/>
      <c r="S655" s="1"/>
      <c r="T655" s="1"/>
      <c r="U655" s="1"/>
    </row>
    <row r="656" spans="2:21" ht="14.25" hidden="1" customHeight="1">
      <c r="B656" s="3"/>
      <c r="C656" s="1"/>
      <c r="D656" s="1"/>
      <c r="E656" s="1"/>
      <c r="F656" s="1"/>
      <c r="G656" s="1"/>
      <c r="H656" s="1"/>
      <c r="I656" s="1"/>
      <c r="J656" s="1"/>
      <c r="K656" s="1"/>
      <c r="L656" s="1"/>
      <c r="M656" s="1"/>
      <c r="N656" s="1"/>
      <c r="O656" s="1"/>
      <c r="P656" s="1"/>
      <c r="Q656" s="1"/>
      <c r="R656" s="1"/>
      <c r="S656" s="1"/>
      <c r="T656" s="1"/>
      <c r="U656" s="1"/>
    </row>
    <row r="657" spans="2:21" ht="14.25" hidden="1" customHeight="1">
      <c r="B657" s="3"/>
      <c r="C657" s="1"/>
      <c r="D657" s="1"/>
      <c r="E657" s="1"/>
      <c r="F657" s="1"/>
      <c r="G657" s="1"/>
      <c r="H657" s="1"/>
      <c r="I657" s="1"/>
      <c r="J657" s="1"/>
      <c r="K657" s="1"/>
      <c r="L657" s="1"/>
      <c r="M657" s="1"/>
      <c r="N657" s="1"/>
      <c r="O657" s="1"/>
      <c r="P657" s="1"/>
      <c r="Q657" s="1"/>
      <c r="R657" s="1"/>
      <c r="S657" s="1"/>
      <c r="T657" s="1"/>
      <c r="U657" s="1"/>
    </row>
    <row r="658" spans="2:21" ht="14.25" hidden="1" customHeight="1">
      <c r="B658" s="3"/>
      <c r="C658" s="1"/>
      <c r="D658" s="1"/>
      <c r="E658" s="1"/>
      <c r="F658" s="1"/>
      <c r="G658" s="1"/>
      <c r="H658" s="1"/>
      <c r="I658" s="1"/>
      <c r="J658" s="1"/>
      <c r="K658" s="1"/>
      <c r="L658" s="1"/>
      <c r="M658" s="1"/>
      <c r="N658" s="1"/>
      <c r="O658" s="1"/>
      <c r="P658" s="1"/>
      <c r="Q658" s="1"/>
      <c r="R658" s="1"/>
      <c r="S658" s="1"/>
      <c r="T658" s="1"/>
      <c r="U658" s="1"/>
    </row>
    <row r="659" spans="2:21" ht="14.25" hidden="1" customHeight="1">
      <c r="B659" s="3"/>
      <c r="C659" s="1"/>
      <c r="D659" s="1"/>
      <c r="E659" s="1"/>
      <c r="F659" s="1"/>
      <c r="G659" s="1"/>
      <c r="H659" s="1"/>
      <c r="I659" s="1"/>
      <c r="J659" s="1"/>
      <c r="K659" s="1"/>
      <c r="L659" s="1"/>
      <c r="M659" s="1"/>
      <c r="N659" s="1"/>
      <c r="O659" s="1"/>
      <c r="P659" s="1"/>
      <c r="Q659" s="1"/>
      <c r="R659" s="1"/>
      <c r="S659" s="1"/>
      <c r="T659" s="1"/>
      <c r="U659" s="1"/>
    </row>
    <row r="660" spans="2:21" ht="14.25" hidden="1" customHeight="1">
      <c r="B660" s="3"/>
      <c r="C660" s="1"/>
      <c r="D660" s="1"/>
      <c r="E660" s="1"/>
      <c r="F660" s="1"/>
      <c r="G660" s="1"/>
      <c r="H660" s="1"/>
      <c r="I660" s="1"/>
      <c r="J660" s="1"/>
      <c r="K660" s="1"/>
      <c r="L660" s="1"/>
      <c r="M660" s="1"/>
      <c r="N660" s="1"/>
      <c r="O660" s="1"/>
      <c r="P660" s="1"/>
      <c r="Q660" s="1"/>
      <c r="R660" s="1"/>
      <c r="S660" s="1"/>
      <c r="T660" s="1"/>
      <c r="U660" s="1"/>
    </row>
    <row r="661" spans="2:21" ht="14.25" hidden="1" customHeight="1">
      <c r="B661" s="3"/>
      <c r="C661" s="1"/>
      <c r="D661" s="1"/>
      <c r="E661" s="1"/>
      <c r="F661" s="1"/>
      <c r="G661" s="1"/>
      <c r="H661" s="1"/>
      <c r="I661" s="1"/>
      <c r="J661" s="1"/>
      <c r="K661" s="1"/>
      <c r="L661" s="1"/>
      <c r="M661" s="1"/>
      <c r="N661" s="1"/>
      <c r="O661" s="1"/>
      <c r="P661" s="1"/>
      <c r="Q661" s="1"/>
      <c r="R661" s="1"/>
      <c r="S661" s="1"/>
      <c r="T661" s="1"/>
      <c r="U661" s="1"/>
    </row>
    <row r="662" spans="2:21" ht="14.25" hidden="1" customHeight="1">
      <c r="B662" s="3"/>
      <c r="C662" s="1"/>
      <c r="D662" s="1"/>
      <c r="E662" s="1"/>
      <c r="F662" s="1"/>
      <c r="G662" s="1"/>
      <c r="H662" s="1"/>
      <c r="I662" s="1"/>
      <c r="J662" s="1"/>
      <c r="K662" s="1"/>
      <c r="L662" s="1"/>
      <c r="M662" s="1"/>
      <c r="N662" s="1"/>
      <c r="O662" s="1"/>
      <c r="P662" s="1"/>
      <c r="Q662" s="1"/>
      <c r="R662" s="1"/>
      <c r="S662" s="1"/>
      <c r="T662" s="1"/>
      <c r="U662" s="1"/>
    </row>
    <row r="663" spans="2:21" ht="14.25" hidden="1" customHeight="1">
      <c r="B663" s="3"/>
      <c r="C663" s="1"/>
      <c r="D663" s="1"/>
      <c r="E663" s="1"/>
      <c r="F663" s="1"/>
      <c r="G663" s="1"/>
      <c r="H663" s="1"/>
      <c r="I663" s="1"/>
      <c r="J663" s="1"/>
      <c r="K663" s="1"/>
      <c r="L663" s="1"/>
      <c r="M663" s="1"/>
      <c r="N663" s="1"/>
      <c r="O663" s="1"/>
      <c r="P663" s="1"/>
      <c r="Q663" s="1"/>
      <c r="R663" s="1"/>
      <c r="S663" s="1"/>
      <c r="T663" s="1"/>
      <c r="U663" s="1"/>
    </row>
    <row r="664" spans="2:21" ht="14.25" hidden="1" customHeight="1">
      <c r="B664" s="3"/>
      <c r="C664" s="1"/>
      <c r="D664" s="1"/>
      <c r="E664" s="1"/>
      <c r="F664" s="1"/>
      <c r="G664" s="1"/>
      <c r="H664" s="1"/>
      <c r="I664" s="1"/>
      <c r="J664" s="1"/>
      <c r="K664" s="1"/>
      <c r="L664" s="1"/>
      <c r="M664" s="1"/>
      <c r="N664" s="1"/>
      <c r="O664" s="1"/>
      <c r="P664" s="1"/>
      <c r="Q664" s="1"/>
      <c r="R664" s="1"/>
      <c r="S664" s="1"/>
      <c r="T664" s="1"/>
      <c r="U664" s="1"/>
    </row>
    <row r="665" spans="2:21" ht="14.25" hidden="1" customHeight="1">
      <c r="B665" s="3"/>
      <c r="C665" s="1"/>
      <c r="D665" s="1"/>
      <c r="E665" s="1"/>
      <c r="F665" s="1"/>
      <c r="G665" s="1"/>
      <c r="H665" s="1"/>
      <c r="I665" s="1"/>
      <c r="J665" s="1"/>
      <c r="K665" s="1"/>
      <c r="L665" s="1"/>
      <c r="M665" s="1"/>
      <c r="N665" s="1"/>
      <c r="O665" s="1"/>
      <c r="P665" s="1"/>
      <c r="Q665" s="1"/>
      <c r="R665" s="1"/>
      <c r="S665" s="1"/>
      <c r="T665" s="1"/>
      <c r="U665" s="1"/>
    </row>
    <row r="666" spans="2:21" ht="14.25" hidden="1" customHeight="1">
      <c r="B666" s="3"/>
      <c r="C666" s="1"/>
      <c r="D666" s="1"/>
      <c r="E666" s="1"/>
      <c r="F666" s="1"/>
      <c r="G666" s="1"/>
      <c r="H666" s="1"/>
      <c r="I666" s="1"/>
      <c r="J666" s="1"/>
      <c r="K666" s="1"/>
      <c r="L666" s="1"/>
      <c r="M666" s="1"/>
      <c r="N666" s="1"/>
      <c r="O666" s="1"/>
      <c r="P666" s="1"/>
      <c r="Q666" s="1"/>
      <c r="R666" s="1"/>
      <c r="S666" s="1"/>
      <c r="T666" s="1"/>
      <c r="U666" s="1"/>
    </row>
    <row r="667" spans="2:21" ht="14.25" hidden="1" customHeight="1">
      <c r="B667" s="3"/>
      <c r="C667" s="1"/>
      <c r="D667" s="1"/>
      <c r="E667" s="1"/>
      <c r="F667" s="1"/>
      <c r="G667" s="1"/>
      <c r="H667" s="1"/>
      <c r="I667" s="1"/>
      <c r="J667" s="1"/>
      <c r="K667" s="1"/>
      <c r="L667" s="1"/>
      <c r="M667" s="1"/>
      <c r="N667" s="1"/>
      <c r="O667" s="1"/>
      <c r="P667" s="1"/>
      <c r="Q667" s="1"/>
      <c r="R667" s="1"/>
      <c r="S667" s="1"/>
      <c r="T667" s="1"/>
      <c r="U667" s="1"/>
    </row>
    <row r="668" spans="2:21" ht="14.25" hidden="1" customHeight="1">
      <c r="B668" s="3"/>
      <c r="C668" s="1"/>
      <c r="D668" s="1"/>
      <c r="E668" s="1"/>
      <c r="F668" s="1"/>
      <c r="G668" s="1"/>
      <c r="H668" s="1"/>
      <c r="I668" s="1"/>
      <c r="J668" s="1"/>
      <c r="K668" s="1"/>
      <c r="L668" s="1"/>
      <c r="M668" s="1"/>
      <c r="N668" s="1"/>
      <c r="O668" s="1"/>
      <c r="P668" s="1"/>
      <c r="Q668" s="1"/>
      <c r="R668" s="1"/>
      <c r="S668" s="1"/>
      <c r="T668" s="1"/>
      <c r="U668" s="1"/>
    </row>
    <row r="669" spans="2:21" ht="14.25" hidden="1" customHeight="1">
      <c r="B669" s="3"/>
      <c r="C669" s="1"/>
      <c r="D669" s="1"/>
      <c r="E669" s="1"/>
      <c r="F669" s="1"/>
      <c r="G669" s="1"/>
      <c r="H669" s="1"/>
      <c r="I669" s="1"/>
      <c r="J669" s="1"/>
      <c r="K669" s="1"/>
      <c r="L669" s="1"/>
      <c r="M669" s="1"/>
      <c r="N669" s="1"/>
      <c r="O669" s="1"/>
      <c r="P669" s="1"/>
      <c r="Q669" s="1"/>
      <c r="R669" s="1"/>
      <c r="S669" s="1"/>
      <c r="T669" s="1"/>
      <c r="U669" s="1"/>
    </row>
    <row r="670" spans="2:21" ht="14.25" hidden="1" customHeight="1">
      <c r="B670" s="3"/>
      <c r="C670" s="1"/>
      <c r="D670" s="1"/>
      <c r="E670" s="1"/>
      <c r="F670" s="1"/>
      <c r="G670" s="1"/>
      <c r="H670" s="1"/>
      <c r="I670" s="1"/>
      <c r="J670" s="1"/>
      <c r="K670" s="1"/>
      <c r="L670" s="1"/>
      <c r="M670" s="1"/>
      <c r="N670" s="1"/>
      <c r="O670" s="1"/>
      <c r="P670" s="1"/>
      <c r="Q670" s="1"/>
      <c r="R670" s="1"/>
      <c r="S670" s="1"/>
      <c r="T670" s="1"/>
      <c r="U670" s="1"/>
    </row>
    <row r="671" spans="2:21" ht="14.25" hidden="1" customHeight="1">
      <c r="B671" s="3"/>
      <c r="C671" s="1"/>
      <c r="D671" s="1"/>
      <c r="E671" s="1"/>
      <c r="F671" s="1"/>
      <c r="G671" s="1"/>
      <c r="H671" s="1"/>
      <c r="I671" s="1"/>
      <c r="J671" s="1"/>
      <c r="K671" s="1"/>
      <c r="L671" s="1"/>
      <c r="M671" s="1"/>
      <c r="N671" s="1"/>
      <c r="O671" s="1"/>
      <c r="P671" s="1"/>
      <c r="Q671" s="1"/>
      <c r="R671" s="1"/>
      <c r="S671" s="1"/>
      <c r="T671" s="1"/>
      <c r="U671" s="1"/>
    </row>
    <row r="672" spans="2:21" ht="14.25" hidden="1" customHeight="1">
      <c r="B672" s="3"/>
      <c r="C672" s="1"/>
      <c r="D672" s="1"/>
      <c r="E672" s="1"/>
      <c r="F672" s="1"/>
      <c r="G672" s="1"/>
      <c r="H672" s="1"/>
      <c r="I672" s="1"/>
      <c r="J672" s="1"/>
      <c r="K672" s="1"/>
      <c r="L672" s="1"/>
      <c r="M672" s="1"/>
      <c r="N672" s="1"/>
      <c r="O672" s="1"/>
      <c r="P672" s="1"/>
      <c r="Q672" s="1"/>
      <c r="R672" s="1"/>
      <c r="S672" s="1"/>
      <c r="T672" s="1"/>
      <c r="U672" s="1"/>
    </row>
    <row r="673" spans="2:21" ht="14.25" hidden="1" customHeight="1">
      <c r="B673" s="3"/>
      <c r="C673" s="1"/>
      <c r="D673" s="1"/>
      <c r="E673" s="1"/>
      <c r="F673" s="1"/>
      <c r="G673" s="1"/>
      <c r="H673" s="1"/>
      <c r="I673" s="1"/>
      <c r="J673" s="1"/>
      <c r="K673" s="1"/>
      <c r="L673" s="1"/>
      <c r="M673" s="1"/>
      <c r="N673" s="1"/>
      <c r="O673" s="1"/>
      <c r="P673" s="1"/>
      <c r="Q673" s="1"/>
      <c r="R673" s="1"/>
      <c r="S673" s="1"/>
      <c r="T673" s="1"/>
      <c r="U673" s="1"/>
    </row>
    <row r="674" spans="2:21" ht="14.25" hidden="1" customHeight="1">
      <c r="B674" s="3"/>
      <c r="C674" s="1"/>
      <c r="D674" s="1"/>
      <c r="E674" s="1"/>
      <c r="F674" s="1"/>
      <c r="G674" s="1"/>
      <c r="H674" s="1"/>
      <c r="I674" s="1"/>
      <c r="J674" s="1"/>
      <c r="K674" s="1"/>
      <c r="L674" s="1"/>
      <c r="M674" s="1"/>
      <c r="N674" s="1"/>
      <c r="O674" s="1"/>
      <c r="P674" s="1"/>
      <c r="Q674" s="1"/>
      <c r="R674" s="1"/>
      <c r="S674" s="1"/>
      <c r="T674" s="1"/>
      <c r="U674" s="1"/>
    </row>
    <row r="675" spans="2:21" ht="14.25" hidden="1" customHeight="1">
      <c r="B675" s="3"/>
      <c r="C675" s="1"/>
      <c r="D675" s="1"/>
      <c r="E675" s="1"/>
      <c r="F675" s="1"/>
      <c r="G675" s="1"/>
      <c r="H675" s="1"/>
      <c r="I675" s="1"/>
      <c r="J675" s="1"/>
      <c r="K675" s="1"/>
      <c r="L675" s="1"/>
      <c r="M675" s="1"/>
      <c r="N675" s="1"/>
      <c r="O675" s="1"/>
      <c r="P675" s="1"/>
      <c r="Q675" s="1"/>
      <c r="R675" s="1"/>
      <c r="S675" s="1"/>
      <c r="T675" s="1"/>
      <c r="U675" s="1"/>
    </row>
    <row r="676" spans="2:21" ht="14.25" hidden="1" customHeight="1">
      <c r="B676" s="3"/>
      <c r="C676" s="1"/>
      <c r="D676" s="1"/>
      <c r="E676" s="1"/>
      <c r="F676" s="1"/>
      <c r="G676" s="1"/>
      <c r="H676" s="1"/>
      <c r="I676" s="1"/>
      <c r="J676" s="1"/>
      <c r="K676" s="1"/>
      <c r="L676" s="1"/>
      <c r="M676" s="1"/>
      <c r="N676" s="1"/>
      <c r="O676" s="1"/>
      <c r="P676" s="1"/>
      <c r="Q676" s="1"/>
      <c r="R676" s="1"/>
      <c r="S676" s="1"/>
      <c r="T676" s="1"/>
      <c r="U676" s="1"/>
    </row>
    <row r="677" spans="2:21" ht="14.25" hidden="1" customHeight="1">
      <c r="B677" s="3"/>
      <c r="C677" s="1"/>
      <c r="D677" s="1"/>
      <c r="E677" s="1"/>
      <c r="F677" s="1"/>
      <c r="G677" s="1"/>
      <c r="H677" s="1"/>
      <c r="I677" s="1"/>
      <c r="J677" s="1"/>
      <c r="K677" s="1"/>
      <c r="L677" s="1"/>
      <c r="M677" s="1"/>
      <c r="N677" s="1"/>
      <c r="O677" s="1"/>
      <c r="P677" s="1"/>
      <c r="Q677" s="1"/>
      <c r="R677" s="1"/>
      <c r="S677" s="1"/>
      <c r="T677" s="1"/>
      <c r="U677" s="1"/>
    </row>
    <row r="678" spans="2:21" ht="14.25" hidden="1" customHeight="1">
      <c r="B678" s="3"/>
      <c r="C678" s="1"/>
      <c r="D678" s="1"/>
      <c r="E678" s="1"/>
      <c r="F678" s="1"/>
      <c r="G678" s="1"/>
      <c r="H678" s="1"/>
      <c r="I678" s="1"/>
      <c r="J678" s="1"/>
      <c r="K678" s="1"/>
      <c r="L678" s="1"/>
      <c r="M678" s="1"/>
      <c r="N678" s="1"/>
      <c r="O678" s="1"/>
      <c r="P678" s="1"/>
      <c r="Q678" s="1"/>
      <c r="R678" s="1"/>
      <c r="S678" s="1"/>
      <c r="T678" s="1"/>
      <c r="U678" s="1"/>
    </row>
    <row r="679" spans="2:21" ht="14.25" hidden="1" customHeight="1">
      <c r="B679" s="3"/>
      <c r="C679" s="1"/>
      <c r="D679" s="1"/>
      <c r="E679" s="1"/>
      <c r="F679" s="1"/>
      <c r="G679" s="1"/>
      <c r="H679" s="1"/>
      <c r="I679" s="1"/>
      <c r="J679" s="1"/>
      <c r="K679" s="1"/>
      <c r="L679" s="1"/>
      <c r="M679" s="1"/>
      <c r="N679" s="1"/>
      <c r="O679" s="1"/>
      <c r="P679" s="1"/>
      <c r="Q679" s="1"/>
      <c r="R679" s="1"/>
      <c r="S679" s="1"/>
      <c r="T679" s="1"/>
      <c r="U679" s="1"/>
    </row>
    <row r="680" spans="2:21" ht="14.25" hidden="1" customHeight="1">
      <c r="B680" s="3"/>
      <c r="C680" s="1"/>
      <c r="D680" s="1"/>
      <c r="E680" s="1"/>
      <c r="F680" s="1"/>
      <c r="G680" s="1"/>
      <c r="H680" s="1"/>
      <c r="I680" s="1"/>
      <c r="J680" s="1"/>
      <c r="K680" s="1"/>
      <c r="L680" s="1"/>
      <c r="M680" s="1"/>
      <c r="N680" s="1"/>
      <c r="O680" s="1"/>
      <c r="P680" s="1"/>
      <c r="Q680" s="1"/>
      <c r="R680" s="1"/>
      <c r="S680" s="1"/>
      <c r="T680" s="1"/>
      <c r="U680" s="1"/>
    </row>
    <row r="681" spans="2:21" ht="14.25" hidden="1" customHeight="1">
      <c r="B681" s="3"/>
      <c r="C681" s="1"/>
      <c r="D681" s="1"/>
      <c r="E681" s="1"/>
      <c r="F681" s="1"/>
      <c r="G681" s="1"/>
      <c r="H681" s="1"/>
      <c r="I681" s="1"/>
      <c r="J681" s="1"/>
      <c r="K681" s="1"/>
      <c r="L681" s="1"/>
      <c r="M681" s="1"/>
      <c r="N681" s="1"/>
      <c r="O681" s="1"/>
      <c r="P681" s="1"/>
      <c r="Q681" s="1"/>
      <c r="R681" s="1"/>
      <c r="S681" s="1"/>
      <c r="T681" s="1"/>
      <c r="U681" s="1"/>
    </row>
    <row r="682" spans="2:21" ht="14.25" hidden="1" customHeight="1">
      <c r="B682" s="3"/>
      <c r="C682" s="1"/>
      <c r="D682" s="1"/>
      <c r="E682" s="1"/>
      <c r="F682" s="1"/>
      <c r="G682" s="1"/>
      <c r="H682" s="1"/>
      <c r="I682" s="1"/>
      <c r="J682" s="1"/>
      <c r="K682" s="1"/>
      <c r="L682" s="1"/>
      <c r="M682" s="1"/>
      <c r="N682" s="1"/>
      <c r="O682" s="1"/>
      <c r="P682" s="1"/>
      <c r="Q682" s="1"/>
      <c r="R682" s="1"/>
      <c r="S682" s="1"/>
      <c r="T682" s="1"/>
      <c r="U682" s="1"/>
    </row>
    <row r="683" spans="2:21" ht="14.25" hidden="1" customHeight="1">
      <c r="B683" s="3"/>
      <c r="C683" s="1"/>
      <c r="D683" s="1"/>
      <c r="E683" s="1"/>
      <c r="F683" s="1"/>
      <c r="G683" s="1"/>
      <c r="H683" s="1"/>
      <c r="I683" s="1"/>
      <c r="J683" s="1"/>
      <c r="K683" s="1"/>
      <c r="L683" s="1"/>
      <c r="M683" s="1"/>
      <c r="N683" s="1"/>
      <c r="O683" s="1"/>
      <c r="P683" s="1"/>
      <c r="Q683" s="1"/>
      <c r="R683" s="1"/>
      <c r="S683" s="1"/>
      <c r="T683" s="1"/>
      <c r="U683" s="1"/>
    </row>
    <row r="684" spans="2:21" ht="14.25" hidden="1" customHeight="1">
      <c r="B684" s="3"/>
      <c r="C684" s="1"/>
      <c r="D684" s="1"/>
      <c r="E684" s="1"/>
      <c r="F684" s="1"/>
      <c r="G684" s="1"/>
      <c r="H684" s="1"/>
      <c r="I684" s="1"/>
      <c r="J684" s="1"/>
      <c r="K684" s="1"/>
      <c r="L684" s="1"/>
      <c r="M684" s="1"/>
      <c r="N684" s="1"/>
      <c r="O684" s="1"/>
      <c r="P684" s="1"/>
      <c r="Q684" s="1"/>
      <c r="R684" s="1"/>
      <c r="S684" s="1"/>
      <c r="T684" s="1"/>
      <c r="U684" s="1"/>
    </row>
    <row r="685" spans="2:21" ht="14.25" hidden="1" customHeight="1">
      <c r="B685" s="3"/>
      <c r="C685" s="1"/>
      <c r="D685" s="1"/>
      <c r="E685" s="1"/>
      <c r="F685" s="1"/>
      <c r="G685" s="1"/>
      <c r="H685" s="1"/>
      <c r="I685" s="1"/>
      <c r="J685" s="1"/>
      <c r="K685" s="1"/>
      <c r="L685" s="1"/>
      <c r="M685" s="1"/>
      <c r="N685" s="1"/>
      <c r="O685" s="1"/>
      <c r="P685" s="1"/>
      <c r="Q685" s="1"/>
      <c r="R685" s="1"/>
      <c r="S685" s="1"/>
      <c r="T685" s="1"/>
      <c r="U685" s="1"/>
    </row>
    <row r="686" spans="2:21" ht="14.25" hidden="1" customHeight="1">
      <c r="B686" s="3"/>
      <c r="C686" s="1"/>
      <c r="D686" s="1"/>
      <c r="E686" s="1"/>
      <c r="F686" s="1"/>
      <c r="G686" s="1"/>
      <c r="H686" s="1"/>
      <c r="I686" s="1"/>
      <c r="J686" s="1"/>
      <c r="K686" s="1"/>
      <c r="L686" s="1"/>
      <c r="M686" s="1"/>
      <c r="N686" s="1"/>
      <c r="O686" s="1"/>
      <c r="P686" s="1"/>
      <c r="Q686" s="1"/>
      <c r="R686" s="1"/>
      <c r="S686" s="1"/>
      <c r="T686" s="1"/>
      <c r="U686" s="1"/>
    </row>
    <row r="687" spans="2:21" ht="14.25" hidden="1" customHeight="1">
      <c r="B687" s="3"/>
      <c r="C687" s="1"/>
      <c r="D687" s="1"/>
      <c r="E687" s="1"/>
      <c r="F687" s="1"/>
      <c r="G687" s="1"/>
      <c r="H687" s="1"/>
      <c r="I687" s="1"/>
      <c r="J687" s="1"/>
      <c r="K687" s="1"/>
      <c r="L687" s="1"/>
      <c r="M687" s="1"/>
      <c r="N687" s="1"/>
      <c r="O687" s="1"/>
      <c r="P687" s="1"/>
      <c r="Q687" s="1"/>
      <c r="R687" s="1"/>
      <c r="S687" s="1"/>
      <c r="T687" s="1"/>
      <c r="U687" s="1"/>
    </row>
    <row r="688" spans="2:21" ht="14.25" hidden="1" customHeight="1">
      <c r="B688" s="3"/>
      <c r="C688" s="1"/>
      <c r="D688" s="1"/>
      <c r="E688" s="1"/>
      <c r="F688" s="1"/>
      <c r="G688" s="1"/>
      <c r="H688" s="1"/>
      <c r="I688" s="1"/>
      <c r="J688" s="1"/>
      <c r="K688" s="1"/>
      <c r="L688" s="1"/>
      <c r="M688" s="1"/>
      <c r="N688" s="1"/>
      <c r="O688" s="1"/>
      <c r="P688" s="1"/>
      <c r="Q688" s="1"/>
      <c r="R688" s="1"/>
      <c r="S688" s="1"/>
      <c r="T688" s="1"/>
      <c r="U688" s="1"/>
    </row>
    <row r="689" spans="2:21" ht="14.25" hidden="1" customHeight="1">
      <c r="B689" s="3"/>
      <c r="C689" s="1"/>
      <c r="D689" s="1"/>
      <c r="E689" s="1"/>
      <c r="F689" s="1"/>
      <c r="G689" s="1"/>
      <c r="H689" s="1"/>
      <c r="I689" s="1"/>
      <c r="J689" s="1"/>
      <c r="K689" s="1"/>
      <c r="L689" s="1"/>
      <c r="M689" s="1"/>
      <c r="N689" s="1"/>
      <c r="O689" s="1"/>
      <c r="P689" s="1"/>
      <c r="Q689" s="1"/>
      <c r="R689" s="1"/>
      <c r="S689" s="1"/>
      <c r="T689" s="1"/>
      <c r="U689" s="1"/>
    </row>
    <row r="690" spans="2:21" ht="14.25" hidden="1" customHeight="1">
      <c r="B690" s="3"/>
      <c r="C690" s="1"/>
      <c r="D690" s="1"/>
      <c r="E690" s="1"/>
      <c r="F690" s="1"/>
      <c r="G690" s="1"/>
      <c r="H690" s="1"/>
      <c r="I690" s="1"/>
      <c r="J690" s="1"/>
      <c r="K690" s="1"/>
      <c r="L690" s="1"/>
      <c r="M690" s="1"/>
      <c r="N690" s="1"/>
      <c r="O690" s="1"/>
      <c r="P690" s="1"/>
      <c r="Q690" s="1"/>
      <c r="R690" s="1"/>
      <c r="S690" s="1"/>
      <c r="T690" s="1"/>
      <c r="U690" s="1"/>
    </row>
    <row r="691" spans="2:21" ht="14.25" hidden="1" customHeight="1">
      <c r="B691" s="3"/>
      <c r="C691" s="1"/>
      <c r="D691" s="1"/>
      <c r="E691" s="1"/>
      <c r="F691" s="1"/>
      <c r="G691" s="1"/>
      <c r="H691" s="1"/>
      <c r="I691" s="1"/>
      <c r="J691" s="1"/>
      <c r="K691" s="1"/>
      <c r="L691" s="1"/>
      <c r="M691" s="1"/>
      <c r="N691" s="1"/>
      <c r="O691" s="1"/>
      <c r="P691" s="1"/>
      <c r="Q691" s="1"/>
      <c r="R691" s="1"/>
      <c r="S691" s="1"/>
      <c r="T691" s="1"/>
      <c r="U691" s="1"/>
    </row>
    <row r="692" spans="2:21" ht="14.25" hidden="1" customHeight="1">
      <c r="B692" s="3"/>
      <c r="C692" s="1"/>
      <c r="D692" s="1"/>
      <c r="E692" s="1"/>
      <c r="F692" s="1"/>
      <c r="G692" s="1"/>
      <c r="H692" s="1"/>
      <c r="I692" s="1"/>
      <c r="J692" s="1"/>
      <c r="K692" s="1"/>
      <c r="L692" s="1"/>
      <c r="M692" s="1"/>
      <c r="N692" s="1"/>
      <c r="O692" s="1"/>
      <c r="P692" s="1"/>
      <c r="Q692" s="1"/>
      <c r="R692" s="1"/>
      <c r="S692" s="1"/>
      <c r="T692" s="1"/>
      <c r="U692" s="1"/>
    </row>
    <row r="693" spans="2:21" ht="14.25" hidden="1" customHeight="1">
      <c r="B693" s="3"/>
      <c r="C693" s="1"/>
      <c r="D693" s="1"/>
      <c r="E693" s="1"/>
      <c r="F693" s="1"/>
      <c r="G693" s="1"/>
      <c r="H693" s="1"/>
      <c r="I693" s="1"/>
      <c r="J693" s="1"/>
      <c r="K693" s="1"/>
      <c r="L693" s="1"/>
      <c r="M693" s="1"/>
      <c r="N693" s="1"/>
      <c r="O693" s="1"/>
      <c r="P693" s="1"/>
      <c r="Q693" s="1"/>
      <c r="R693" s="1"/>
      <c r="S693" s="1"/>
      <c r="T693" s="1"/>
      <c r="U693" s="1"/>
    </row>
    <row r="694" spans="2:21" ht="14.25" hidden="1" customHeight="1">
      <c r="B694" s="3"/>
      <c r="C694" s="1"/>
      <c r="D694" s="1"/>
      <c r="E694" s="1"/>
      <c r="F694" s="1"/>
      <c r="G694" s="1"/>
      <c r="H694" s="1"/>
      <c r="I694" s="1"/>
      <c r="J694" s="1"/>
      <c r="K694" s="1"/>
      <c r="L694" s="1"/>
      <c r="M694" s="1"/>
      <c r="N694" s="1"/>
      <c r="O694" s="1"/>
      <c r="P694" s="1"/>
      <c r="Q694" s="1"/>
      <c r="R694" s="1"/>
      <c r="S694" s="1"/>
      <c r="T694" s="1"/>
      <c r="U694" s="1"/>
    </row>
    <row r="695" spans="2:21" ht="14.25" hidden="1" customHeight="1">
      <c r="B695" s="3"/>
      <c r="C695" s="1"/>
      <c r="D695" s="1"/>
      <c r="E695" s="1"/>
      <c r="F695" s="1"/>
      <c r="G695" s="1"/>
      <c r="H695" s="1"/>
      <c r="I695" s="1"/>
      <c r="J695" s="1"/>
      <c r="K695" s="1"/>
      <c r="L695" s="1"/>
      <c r="M695" s="1"/>
      <c r="N695" s="1"/>
      <c r="O695" s="1"/>
      <c r="P695" s="1"/>
      <c r="Q695" s="1"/>
      <c r="R695" s="1"/>
      <c r="S695" s="1"/>
      <c r="T695" s="1"/>
      <c r="U695" s="1"/>
    </row>
    <row r="696" spans="2:21" ht="14.25" hidden="1" customHeight="1">
      <c r="B696" s="3"/>
      <c r="C696" s="1"/>
      <c r="D696" s="1"/>
      <c r="E696" s="1"/>
      <c r="F696" s="1"/>
      <c r="G696" s="1"/>
      <c r="H696" s="1"/>
      <c r="I696" s="1"/>
      <c r="J696" s="1"/>
      <c r="K696" s="1"/>
      <c r="L696" s="1"/>
      <c r="M696" s="1"/>
      <c r="N696" s="1"/>
      <c r="O696" s="1"/>
      <c r="P696" s="1"/>
      <c r="Q696" s="1"/>
      <c r="R696" s="1"/>
      <c r="S696" s="1"/>
      <c r="T696" s="1"/>
      <c r="U696" s="1"/>
    </row>
    <row r="697" spans="2:21" ht="14.25" hidden="1" customHeight="1">
      <c r="B697" s="3"/>
      <c r="C697" s="1"/>
      <c r="D697" s="1"/>
      <c r="E697" s="1"/>
      <c r="F697" s="1"/>
      <c r="G697" s="1"/>
      <c r="H697" s="1"/>
      <c r="I697" s="1"/>
      <c r="J697" s="1"/>
      <c r="K697" s="1"/>
      <c r="L697" s="1"/>
      <c r="M697" s="1"/>
      <c r="N697" s="1"/>
      <c r="O697" s="1"/>
      <c r="P697" s="1"/>
      <c r="Q697" s="1"/>
      <c r="R697" s="1"/>
      <c r="S697" s="1"/>
      <c r="T697" s="1"/>
      <c r="U697" s="1"/>
    </row>
    <row r="698" spans="2:21" ht="14.25" hidden="1" customHeight="1">
      <c r="B698" s="3"/>
      <c r="C698" s="1"/>
      <c r="D698" s="1"/>
      <c r="E698" s="1"/>
      <c r="F698" s="1"/>
      <c r="G698" s="1"/>
      <c r="H698" s="1"/>
      <c r="I698" s="1"/>
      <c r="J698" s="1"/>
      <c r="K698" s="1"/>
      <c r="L698" s="1"/>
      <c r="M698" s="1"/>
      <c r="N698" s="1"/>
      <c r="O698" s="1"/>
      <c r="P698" s="1"/>
      <c r="Q698" s="1"/>
      <c r="R698" s="1"/>
      <c r="S698" s="1"/>
      <c r="T698" s="1"/>
      <c r="U698" s="1"/>
    </row>
    <row r="699" spans="2:21" ht="14.25" hidden="1" customHeight="1">
      <c r="B699" s="3"/>
      <c r="C699" s="1"/>
      <c r="D699" s="1"/>
      <c r="E699" s="1"/>
      <c r="F699" s="1"/>
      <c r="G699" s="1"/>
      <c r="H699" s="1"/>
      <c r="I699" s="1"/>
      <c r="J699" s="1"/>
      <c r="K699" s="1"/>
      <c r="L699" s="1"/>
      <c r="M699" s="1"/>
      <c r="N699" s="1"/>
      <c r="O699" s="1"/>
      <c r="P699" s="1"/>
      <c r="Q699" s="1"/>
      <c r="R699" s="1"/>
      <c r="S699" s="1"/>
      <c r="T699" s="1"/>
      <c r="U699" s="1"/>
    </row>
    <row r="700" spans="2:21" ht="14.25" hidden="1" customHeight="1">
      <c r="B700" s="3"/>
      <c r="C700" s="1"/>
      <c r="D700" s="1"/>
      <c r="E700" s="1"/>
      <c r="F700" s="1"/>
      <c r="G700" s="1"/>
      <c r="H700" s="1"/>
      <c r="I700" s="1"/>
      <c r="J700" s="1"/>
      <c r="K700" s="1"/>
      <c r="L700" s="1"/>
      <c r="M700" s="1"/>
      <c r="N700" s="1"/>
      <c r="O700" s="1"/>
      <c r="P700" s="1"/>
      <c r="Q700" s="1"/>
      <c r="R700" s="1"/>
      <c r="S700" s="1"/>
      <c r="T700" s="1"/>
      <c r="U700" s="1"/>
    </row>
    <row r="701" spans="2:21" ht="14.25" hidden="1" customHeight="1">
      <c r="B701" s="3"/>
      <c r="C701" s="1"/>
      <c r="D701" s="1"/>
      <c r="E701" s="1"/>
      <c r="F701" s="1"/>
      <c r="G701" s="1"/>
      <c r="H701" s="1"/>
      <c r="I701" s="1"/>
      <c r="J701" s="1"/>
      <c r="K701" s="1"/>
      <c r="L701" s="1"/>
      <c r="M701" s="1"/>
      <c r="N701" s="1"/>
      <c r="O701" s="1"/>
      <c r="P701" s="1"/>
      <c r="Q701" s="1"/>
      <c r="R701" s="1"/>
      <c r="S701" s="1"/>
      <c r="T701" s="1"/>
      <c r="U701" s="1"/>
    </row>
    <row r="702" spans="2:21" ht="14.25" hidden="1" customHeight="1">
      <c r="B702" s="3"/>
      <c r="C702" s="1"/>
      <c r="D702" s="1"/>
      <c r="E702" s="1"/>
      <c r="F702" s="1"/>
      <c r="G702" s="1"/>
      <c r="H702" s="1"/>
      <c r="I702" s="1"/>
      <c r="J702" s="1"/>
      <c r="K702" s="1"/>
      <c r="L702" s="1"/>
      <c r="M702" s="1"/>
      <c r="N702" s="1"/>
      <c r="O702" s="1"/>
      <c r="P702" s="1"/>
      <c r="Q702" s="1"/>
      <c r="R702" s="1"/>
      <c r="S702" s="1"/>
      <c r="T702" s="1"/>
      <c r="U702" s="1"/>
    </row>
    <row r="703" spans="2:21" ht="14.25" hidden="1" customHeight="1">
      <c r="B703" s="3"/>
      <c r="C703" s="1"/>
      <c r="D703" s="1"/>
      <c r="E703" s="1"/>
      <c r="F703" s="1"/>
      <c r="G703" s="1"/>
      <c r="H703" s="1"/>
      <c r="I703" s="1"/>
      <c r="J703" s="1"/>
      <c r="K703" s="1"/>
      <c r="L703" s="1"/>
      <c r="M703" s="1"/>
      <c r="N703" s="1"/>
      <c r="O703" s="1"/>
      <c r="P703" s="1"/>
      <c r="Q703" s="1"/>
      <c r="R703" s="1"/>
      <c r="S703" s="1"/>
      <c r="T703" s="1"/>
      <c r="U703" s="1"/>
    </row>
    <row r="704" spans="2:21" ht="14.25" hidden="1" customHeight="1">
      <c r="B704" s="3"/>
      <c r="C704" s="1"/>
      <c r="D704" s="1"/>
      <c r="E704" s="1"/>
      <c r="F704" s="1"/>
      <c r="G704" s="1"/>
      <c r="H704" s="1"/>
      <c r="I704" s="1"/>
      <c r="J704" s="1"/>
      <c r="K704" s="1"/>
      <c r="L704" s="1"/>
      <c r="M704" s="1"/>
      <c r="N704" s="1"/>
      <c r="O704" s="1"/>
      <c r="P704" s="1"/>
      <c r="Q704" s="1"/>
      <c r="R704" s="1"/>
      <c r="S704" s="1"/>
      <c r="T704" s="1"/>
      <c r="U704" s="1"/>
    </row>
    <row r="705" spans="2:21" ht="14.25" hidden="1" customHeight="1">
      <c r="B705" s="3"/>
      <c r="C705" s="1"/>
      <c r="D705" s="1"/>
      <c r="E705" s="1"/>
      <c r="F705" s="1"/>
      <c r="G705" s="1"/>
      <c r="H705" s="1"/>
      <c r="I705" s="1"/>
      <c r="J705" s="1"/>
      <c r="K705" s="1"/>
      <c r="L705" s="1"/>
      <c r="M705" s="1"/>
      <c r="N705" s="1"/>
      <c r="O705" s="1"/>
      <c r="P705" s="1"/>
      <c r="Q705" s="1"/>
      <c r="R705" s="1"/>
      <c r="S705" s="1"/>
      <c r="T705" s="1"/>
      <c r="U705" s="1"/>
    </row>
    <row r="706" spans="2:21" ht="14.25" hidden="1" customHeight="1">
      <c r="B706" s="3"/>
      <c r="C706" s="1"/>
      <c r="D706" s="1"/>
      <c r="E706" s="1"/>
      <c r="F706" s="1"/>
      <c r="G706" s="1"/>
      <c r="H706" s="1"/>
      <c r="I706" s="1"/>
      <c r="J706" s="1"/>
      <c r="K706" s="1"/>
      <c r="L706" s="1"/>
      <c r="M706" s="1"/>
      <c r="N706" s="1"/>
      <c r="O706" s="1"/>
      <c r="P706" s="1"/>
      <c r="Q706" s="1"/>
      <c r="R706" s="1"/>
      <c r="S706" s="1"/>
      <c r="T706" s="1"/>
      <c r="U706" s="1"/>
    </row>
    <row r="707" spans="2:21" ht="14.25" hidden="1" customHeight="1">
      <c r="B707" s="3"/>
      <c r="C707" s="1"/>
      <c r="D707" s="1"/>
      <c r="E707" s="1"/>
      <c r="F707" s="1"/>
      <c r="G707" s="1"/>
      <c r="H707" s="1"/>
      <c r="I707" s="1"/>
      <c r="J707" s="1"/>
      <c r="K707" s="1"/>
      <c r="L707" s="1"/>
      <c r="M707" s="1"/>
      <c r="N707" s="1"/>
      <c r="O707" s="1"/>
      <c r="P707" s="1"/>
      <c r="Q707" s="1"/>
      <c r="R707" s="1"/>
      <c r="S707" s="1"/>
      <c r="T707" s="1"/>
      <c r="U707" s="1"/>
    </row>
    <row r="708" spans="2:21" ht="14.25" hidden="1" customHeight="1">
      <c r="B708" s="3"/>
      <c r="C708" s="1"/>
      <c r="D708" s="1"/>
      <c r="E708" s="1"/>
      <c r="F708" s="1"/>
      <c r="G708" s="1"/>
      <c r="H708" s="1"/>
      <c r="I708" s="1"/>
      <c r="J708" s="1"/>
      <c r="K708" s="1"/>
      <c r="L708" s="1"/>
      <c r="M708" s="1"/>
      <c r="N708" s="1"/>
      <c r="O708" s="1"/>
      <c r="P708" s="1"/>
      <c r="Q708" s="1"/>
      <c r="R708" s="1"/>
      <c r="S708" s="1"/>
      <c r="T708" s="1"/>
      <c r="U708" s="1"/>
    </row>
    <row r="709" spans="2:21" ht="14.25" hidden="1" customHeight="1">
      <c r="B709" s="3"/>
      <c r="C709" s="1"/>
      <c r="D709" s="1"/>
      <c r="E709" s="1"/>
      <c r="F709" s="1"/>
      <c r="G709" s="1"/>
      <c r="H709" s="1"/>
      <c r="I709" s="1"/>
      <c r="J709" s="1"/>
      <c r="K709" s="1"/>
      <c r="L709" s="1"/>
      <c r="M709" s="1"/>
      <c r="N709" s="1"/>
      <c r="O709" s="1"/>
      <c r="P709" s="1"/>
      <c r="Q709" s="1"/>
      <c r="R709" s="1"/>
      <c r="S709" s="1"/>
      <c r="T709" s="1"/>
      <c r="U709" s="1"/>
    </row>
    <row r="710" spans="2:21" ht="14.25" hidden="1" customHeight="1">
      <c r="B710" s="3"/>
      <c r="C710" s="1"/>
      <c r="D710" s="1"/>
      <c r="E710" s="1"/>
      <c r="F710" s="1"/>
      <c r="G710" s="1"/>
      <c r="H710" s="1"/>
      <c r="I710" s="1"/>
      <c r="J710" s="1"/>
      <c r="K710" s="1"/>
      <c r="L710" s="1"/>
      <c r="M710" s="1"/>
      <c r="N710" s="1"/>
      <c r="O710" s="1"/>
      <c r="P710" s="1"/>
      <c r="Q710" s="1"/>
      <c r="R710" s="1"/>
      <c r="S710" s="1"/>
      <c r="T710" s="1"/>
      <c r="U710" s="1"/>
    </row>
    <row r="711" spans="2:21" ht="14.25" hidden="1" customHeight="1">
      <c r="B711" s="3"/>
      <c r="C711" s="1"/>
      <c r="D711" s="1"/>
      <c r="E711" s="1"/>
      <c r="F711" s="1"/>
      <c r="G711" s="1"/>
      <c r="H711" s="1"/>
      <c r="I711" s="1"/>
      <c r="J711" s="1"/>
      <c r="K711" s="1"/>
      <c r="L711" s="1"/>
      <c r="M711" s="1"/>
      <c r="N711" s="1"/>
      <c r="O711" s="1"/>
      <c r="P711" s="1"/>
      <c r="Q711" s="1"/>
      <c r="R711" s="1"/>
      <c r="S711" s="1"/>
      <c r="T711" s="1"/>
      <c r="U711" s="1"/>
    </row>
    <row r="712" spans="2:21" ht="14.25" hidden="1" customHeight="1">
      <c r="B712" s="3"/>
      <c r="C712" s="1"/>
      <c r="D712" s="1"/>
      <c r="E712" s="1"/>
      <c r="F712" s="1"/>
      <c r="G712" s="1"/>
      <c r="H712" s="1"/>
      <c r="I712" s="1"/>
      <c r="J712" s="1"/>
      <c r="K712" s="1"/>
      <c r="L712" s="1"/>
      <c r="M712" s="1"/>
      <c r="N712" s="1"/>
      <c r="O712" s="1"/>
      <c r="P712" s="1"/>
      <c r="Q712" s="1"/>
      <c r="R712" s="1"/>
      <c r="S712" s="1"/>
      <c r="T712" s="1"/>
      <c r="U712" s="1"/>
    </row>
    <row r="713" spans="2:21" ht="14.25" hidden="1" customHeight="1">
      <c r="B713" s="3"/>
      <c r="C713" s="1"/>
      <c r="D713" s="1"/>
      <c r="E713" s="1"/>
      <c r="F713" s="1"/>
      <c r="G713" s="1"/>
      <c r="H713" s="1"/>
      <c r="I713" s="1"/>
      <c r="J713" s="1"/>
      <c r="K713" s="1"/>
      <c r="L713" s="1"/>
      <c r="M713" s="1"/>
      <c r="N713" s="1"/>
      <c r="O713" s="1"/>
      <c r="P713" s="1"/>
      <c r="Q713" s="1"/>
      <c r="R713" s="1"/>
      <c r="S713" s="1"/>
      <c r="T713" s="1"/>
      <c r="U713" s="1"/>
    </row>
    <row r="714" spans="2:21" ht="14.25" hidden="1" customHeight="1">
      <c r="B714" s="3"/>
      <c r="C714" s="1"/>
      <c r="D714" s="1"/>
      <c r="E714" s="1"/>
      <c r="F714" s="1"/>
      <c r="G714" s="1"/>
      <c r="H714" s="1"/>
      <c r="I714" s="1"/>
      <c r="J714" s="1"/>
      <c r="K714" s="1"/>
      <c r="L714" s="1"/>
      <c r="M714" s="1"/>
      <c r="N714" s="1"/>
      <c r="O714" s="1"/>
      <c r="P714" s="1"/>
      <c r="Q714" s="1"/>
      <c r="R714" s="1"/>
      <c r="S714" s="1"/>
      <c r="T714" s="1"/>
      <c r="U714" s="1"/>
    </row>
    <row r="715" spans="2:21" ht="14.25" hidden="1" customHeight="1">
      <c r="B715" s="3"/>
      <c r="C715" s="1"/>
      <c r="D715" s="1"/>
      <c r="E715" s="1"/>
      <c r="F715" s="1"/>
      <c r="G715" s="1"/>
      <c r="H715" s="1"/>
      <c r="I715" s="1"/>
      <c r="J715" s="1"/>
      <c r="K715" s="1"/>
      <c r="L715" s="1"/>
      <c r="M715" s="1"/>
      <c r="N715" s="1"/>
      <c r="O715" s="1"/>
      <c r="P715" s="1"/>
      <c r="Q715" s="1"/>
      <c r="R715" s="1"/>
      <c r="S715" s="1"/>
      <c r="T715" s="1"/>
      <c r="U715" s="1"/>
    </row>
    <row r="716" spans="2:21" ht="14.25" hidden="1" customHeight="1">
      <c r="B716" s="3"/>
      <c r="C716" s="1"/>
      <c r="D716" s="1"/>
      <c r="E716" s="1"/>
      <c r="F716" s="1"/>
      <c r="G716" s="1"/>
      <c r="H716" s="1"/>
      <c r="I716" s="1"/>
      <c r="J716" s="1"/>
      <c r="K716" s="1"/>
      <c r="L716" s="1"/>
      <c r="M716" s="1"/>
      <c r="N716" s="1"/>
      <c r="O716" s="1"/>
      <c r="P716" s="1"/>
      <c r="Q716" s="1"/>
      <c r="R716" s="1"/>
      <c r="S716" s="1"/>
      <c r="T716" s="1"/>
      <c r="U716" s="1"/>
    </row>
    <row r="717" spans="2:21" ht="14.25" hidden="1" customHeight="1">
      <c r="B717" s="3"/>
      <c r="C717" s="1"/>
      <c r="D717" s="1"/>
      <c r="E717" s="1"/>
      <c r="F717" s="1"/>
      <c r="G717" s="1"/>
      <c r="H717" s="1"/>
      <c r="I717" s="1"/>
      <c r="J717" s="1"/>
      <c r="K717" s="1"/>
      <c r="L717" s="1"/>
      <c r="M717" s="1"/>
      <c r="N717" s="1"/>
      <c r="O717" s="1"/>
      <c r="P717" s="1"/>
      <c r="Q717" s="1"/>
      <c r="R717" s="1"/>
      <c r="S717" s="1"/>
      <c r="T717" s="1"/>
      <c r="U717" s="1"/>
    </row>
    <row r="718" spans="2:21" ht="14.25" hidden="1" customHeight="1">
      <c r="B718" s="3"/>
      <c r="C718" s="1"/>
      <c r="D718" s="1"/>
      <c r="E718" s="1"/>
      <c r="F718" s="1"/>
      <c r="G718" s="1"/>
      <c r="H718" s="1"/>
      <c r="I718" s="1"/>
      <c r="J718" s="1"/>
      <c r="K718" s="1"/>
      <c r="L718" s="1"/>
      <c r="M718" s="1"/>
      <c r="N718" s="1"/>
      <c r="O718" s="1"/>
      <c r="P718" s="1"/>
      <c r="Q718" s="1"/>
      <c r="R718" s="1"/>
      <c r="S718" s="1"/>
      <c r="T718" s="1"/>
      <c r="U718" s="1"/>
    </row>
    <row r="719" spans="2:21" ht="14.25" hidden="1" customHeight="1">
      <c r="B719" s="3"/>
      <c r="C719" s="1"/>
      <c r="D719" s="1"/>
      <c r="E719" s="1"/>
      <c r="F719" s="1"/>
      <c r="G719" s="1"/>
      <c r="H719" s="1"/>
      <c r="I719" s="1"/>
      <c r="J719" s="1"/>
      <c r="K719" s="1"/>
      <c r="L719" s="1"/>
      <c r="M719" s="1"/>
      <c r="N719" s="1"/>
      <c r="O719" s="1"/>
      <c r="P719" s="1"/>
      <c r="Q719" s="1"/>
      <c r="R719" s="1"/>
      <c r="S719" s="1"/>
      <c r="T719" s="1"/>
      <c r="U719" s="1"/>
    </row>
    <row r="720" spans="2:21" ht="14.25" hidden="1" customHeight="1">
      <c r="B720" s="3"/>
      <c r="C720" s="1"/>
      <c r="D720" s="1"/>
      <c r="E720" s="1"/>
      <c r="F720" s="1"/>
      <c r="G720" s="1"/>
      <c r="H720" s="1"/>
      <c r="I720" s="1"/>
      <c r="J720" s="1"/>
      <c r="K720" s="1"/>
      <c r="L720" s="1"/>
      <c r="M720" s="1"/>
      <c r="N720" s="1"/>
      <c r="O720" s="1"/>
      <c r="P720" s="1"/>
      <c r="Q720" s="1"/>
      <c r="R720" s="1"/>
      <c r="S720" s="1"/>
      <c r="T720" s="1"/>
      <c r="U720" s="1"/>
    </row>
    <row r="721" spans="2:21" ht="14.25" hidden="1" customHeight="1">
      <c r="B721" s="3"/>
      <c r="C721" s="1"/>
      <c r="D721" s="1"/>
      <c r="E721" s="1"/>
      <c r="F721" s="1"/>
      <c r="G721" s="1"/>
      <c r="H721" s="1"/>
      <c r="I721" s="1"/>
      <c r="J721" s="1"/>
      <c r="K721" s="1"/>
      <c r="L721" s="1"/>
      <c r="M721" s="1"/>
      <c r="N721" s="1"/>
      <c r="O721" s="1"/>
      <c r="P721" s="1"/>
      <c r="Q721" s="1"/>
      <c r="R721" s="1"/>
      <c r="S721" s="1"/>
      <c r="T721" s="1"/>
      <c r="U721" s="1"/>
    </row>
    <row r="722" spans="2:21" ht="14.25" hidden="1" customHeight="1">
      <c r="B722" s="3"/>
      <c r="C722" s="1"/>
      <c r="D722" s="1"/>
      <c r="E722" s="1"/>
      <c r="F722" s="1"/>
      <c r="G722" s="1"/>
      <c r="H722" s="1"/>
      <c r="I722" s="1"/>
      <c r="J722" s="1"/>
      <c r="K722" s="1"/>
      <c r="L722" s="1"/>
      <c r="M722" s="1"/>
      <c r="N722" s="1"/>
      <c r="O722" s="1"/>
      <c r="P722" s="1"/>
      <c r="Q722" s="1"/>
      <c r="R722" s="1"/>
      <c r="S722" s="1"/>
      <c r="T722" s="1"/>
      <c r="U722" s="1"/>
    </row>
    <row r="723" spans="2:21" ht="14.25" hidden="1" customHeight="1">
      <c r="B723" s="3"/>
      <c r="C723" s="1"/>
      <c r="D723" s="1"/>
      <c r="E723" s="1"/>
      <c r="F723" s="1"/>
      <c r="G723" s="1"/>
      <c r="H723" s="1"/>
      <c r="I723" s="1"/>
      <c r="J723" s="1"/>
      <c r="K723" s="1"/>
      <c r="L723" s="1"/>
      <c r="M723" s="1"/>
      <c r="N723" s="1"/>
      <c r="O723" s="1"/>
      <c r="P723" s="1"/>
      <c r="Q723" s="1"/>
      <c r="R723" s="1"/>
      <c r="S723" s="1"/>
      <c r="T723" s="1"/>
      <c r="U723" s="1"/>
    </row>
    <row r="724" spans="2:21" ht="14.25" hidden="1" customHeight="1">
      <c r="B724" s="3"/>
      <c r="C724" s="1"/>
      <c r="D724" s="1"/>
      <c r="E724" s="1"/>
      <c r="F724" s="1"/>
      <c r="G724" s="1"/>
      <c r="H724" s="1"/>
      <c r="I724" s="1"/>
      <c r="J724" s="1"/>
      <c r="K724" s="1"/>
      <c r="L724" s="1"/>
      <c r="M724" s="1"/>
      <c r="N724" s="1"/>
      <c r="O724" s="1"/>
      <c r="P724" s="1"/>
      <c r="Q724" s="1"/>
      <c r="R724" s="1"/>
      <c r="S724" s="1"/>
      <c r="T724" s="1"/>
      <c r="U724" s="1"/>
    </row>
    <row r="725" spans="2:21" ht="14.25" hidden="1" customHeight="1">
      <c r="B725" s="3"/>
      <c r="C725" s="1"/>
      <c r="D725" s="1"/>
      <c r="E725" s="1"/>
      <c r="F725" s="1"/>
      <c r="G725" s="1"/>
      <c r="H725" s="1"/>
      <c r="I725" s="1"/>
      <c r="J725" s="1"/>
      <c r="K725" s="1"/>
      <c r="L725" s="1"/>
      <c r="M725" s="1"/>
      <c r="N725" s="1"/>
      <c r="O725" s="1"/>
      <c r="P725" s="1"/>
      <c r="Q725" s="1"/>
      <c r="R725" s="1"/>
      <c r="S725" s="1"/>
      <c r="T725" s="1"/>
      <c r="U725" s="1"/>
    </row>
    <row r="726" spans="2:21" ht="14.25" hidden="1" customHeight="1">
      <c r="B726" s="3"/>
      <c r="C726" s="1"/>
      <c r="D726" s="1"/>
      <c r="E726" s="1"/>
      <c r="F726" s="1"/>
      <c r="G726" s="1"/>
      <c r="H726" s="1"/>
      <c r="I726" s="1"/>
      <c r="J726" s="1"/>
      <c r="K726" s="1"/>
      <c r="L726" s="1"/>
      <c r="M726" s="1"/>
      <c r="N726" s="1"/>
      <c r="O726" s="1"/>
      <c r="P726" s="1"/>
      <c r="Q726" s="1"/>
      <c r="R726" s="1"/>
      <c r="S726" s="1"/>
      <c r="T726" s="1"/>
      <c r="U726" s="1"/>
    </row>
    <row r="727" spans="2:21" ht="14.25" hidden="1" customHeight="1">
      <c r="B727" s="3"/>
      <c r="C727" s="1"/>
      <c r="D727" s="1"/>
      <c r="E727" s="1"/>
      <c r="F727" s="1"/>
      <c r="G727" s="1"/>
      <c r="H727" s="1"/>
      <c r="I727" s="1"/>
      <c r="J727" s="1"/>
      <c r="K727" s="1"/>
      <c r="L727" s="1"/>
      <c r="M727" s="1"/>
      <c r="N727" s="1"/>
      <c r="O727" s="1"/>
      <c r="P727" s="1"/>
      <c r="Q727" s="1"/>
      <c r="R727" s="1"/>
      <c r="S727" s="1"/>
      <c r="T727" s="1"/>
      <c r="U727" s="1"/>
    </row>
    <row r="728" spans="2:21" ht="14.25" hidden="1" customHeight="1">
      <c r="B728" s="3"/>
      <c r="C728" s="1"/>
      <c r="D728" s="1"/>
      <c r="E728" s="1"/>
      <c r="F728" s="1"/>
      <c r="G728" s="1"/>
      <c r="H728" s="1"/>
      <c r="I728" s="1"/>
      <c r="J728" s="1"/>
      <c r="K728" s="1"/>
      <c r="L728" s="1"/>
      <c r="M728" s="1"/>
      <c r="N728" s="1"/>
      <c r="O728" s="1"/>
      <c r="P728" s="1"/>
      <c r="Q728" s="1"/>
      <c r="R728" s="1"/>
      <c r="S728" s="1"/>
      <c r="T728" s="1"/>
      <c r="U728" s="1"/>
    </row>
    <row r="729" spans="2:21" ht="14.25" hidden="1" customHeight="1">
      <c r="B729" s="3"/>
      <c r="C729" s="1"/>
      <c r="D729" s="1"/>
      <c r="E729" s="1"/>
      <c r="F729" s="1"/>
      <c r="G729" s="1"/>
      <c r="H729" s="1"/>
      <c r="I729" s="1"/>
      <c r="J729" s="1"/>
      <c r="K729" s="1"/>
      <c r="L729" s="1"/>
      <c r="M729" s="1"/>
      <c r="N729" s="1"/>
      <c r="O729" s="1"/>
      <c r="P729" s="1"/>
      <c r="Q729" s="1"/>
      <c r="R729" s="1"/>
      <c r="S729" s="1"/>
      <c r="T729" s="1"/>
      <c r="U729" s="1"/>
    </row>
    <row r="730" spans="2:21" ht="14.25" hidden="1" customHeight="1">
      <c r="B730" s="3"/>
      <c r="C730" s="1"/>
      <c r="D730" s="1"/>
      <c r="E730" s="1"/>
      <c r="F730" s="1"/>
      <c r="G730" s="1"/>
      <c r="H730" s="1"/>
      <c r="I730" s="1"/>
      <c r="J730" s="1"/>
      <c r="K730" s="1"/>
      <c r="L730" s="1"/>
      <c r="M730" s="1"/>
      <c r="N730" s="1"/>
      <c r="O730" s="1"/>
      <c r="P730" s="1"/>
      <c r="Q730" s="1"/>
      <c r="R730" s="1"/>
      <c r="S730" s="1"/>
      <c r="T730" s="1"/>
      <c r="U730" s="1"/>
    </row>
    <row r="731" spans="2:21" ht="14.25" hidden="1" customHeight="1">
      <c r="B731" s="3"/>
      <c r="C731" s="1"/>
      <c r="D731" s="1"/>
      <c r="E731" s="1"/>
      <c r="F731" s="1"/>
      <c r="G731" s="1"/>
      <c r="H731" s="1"/>
      <c r="I731" s="1"/>
      <c r="J731" s="1"/>
      <c r="K731" s="1"/>
      <c r="L731" s="1"/>
      <c r="M731" s="1"/>
      <c r="N731" s="1"/>
      <c r="O731" s="1"/>
      <c r="P731" s="1"/>
      <c r="Q731" s="1"/>
      <c r="R731" s="1"/>
      <c r="S731" s="1"/>
      <c r="T731" s="1"/>
      <c r="U731" s="1"/>
    </row>
    <row r="732" spans="2:21" ht="14.25" hidden="1" customHeight="1">
      <c r="B732" s="3"/>
      <c r="C732" s="1"/>
      <c r="D732" s="1"/>
      <c r="E732" s="1"/>
      <c r="F732" s="1"/>
      <c r="G732" s="1"/>
      <c r="H732" s="1"/>
      <c r="I732" s="1"/>
      <c r="J732" s="1"/>
      <c r="K732" s="1"/>
      <c r="L732" s="1"/>
      <c r="M732" s="1"/>
      <c r="N732" s="1"/>
      <c r="O732" s="1"/>
      <c r="P732" s="1"/>
      <c r="Q732" s="1"/>
      <c r="R732" s="1"/>
      <c r="S732" s="1"/>
      <c r="T732" s="1"/>
      <c r="U732" s="1"/>
    </row>
    <row r="733" spans="2:21" ht="14.25" hidden="1" customHeight="1">
      <c r="B733" s="3"/>
      <c r="C733" s="1"/>
      <c r="D733" s="1"/>
      <c r="E733" s="1"/>
      <c r="F733" s="1"/>
      <c r="G733" s="1"/>
      <c r="H733" s="1"/>
      <c r="I733" s="1"/>
      <c r="J733" s="1"/>
      <c r="K733" s="1"/>
      <c r="L733" s="1"/>
      <c r="M733" s="1"/>
      <c r="N733" s="1"/>
      <c r="O733" s="1"/>
      <c r="P733" s="1"/>
      <c r="Q733" s="1"/>
      <c r="R733" s="1"/>
      <c r="S733" s="1"/>
      <c r="T733" s="1"/>
      <c r="U733" s="1"/>
    </row>
    <row r="734" spans="2:21" ht="14.25" hidden="1" customHeight="1">
      <c r="B734" s="3"/>
      <c r="C734" s="1"/>
      <c r="D734" s="1"/>
      <c r="E734" s="1"/>
      <c r="F734" s="1"/>
      <c r="G734" s="1"/>
      <c r="H734" s="1"/>
      <c r="I734" s="1"/>
      <c r="J734" s="1"/>
      <c r="K734" s="1"/>
      <c r="L734" s="1"/>
      <c r="M734" s="1"/>
      <c r="N734" s="1"/>
      <c r="O734" s="1"/>
      <c r="P734" s="1"/>
      <c r="Q734" s="1"/>
      <c r="R734" s="1"/>
      <c r="S734" s="1"/>
      <c r="T734" s="1"/>
      <c r="U734" s="1"/>
    </row>
    <row r="735" spans="2:21" ht="14.25" hidden="1" customHeight="1">
      <c r="B735" s="3"/>
      <c r="C735" s="1"/>
      <c r="D735" s="1"/>
      <c r="E735" s="1"/>
      <c r="F735" s="1"/>
      <c r="G735" s="1"/>
      <c r="H735" s="1"/>
      <c r="I735" s="1"/>
      <c r="J735" s="1"/>
      <c r="K735" s="1"/>
      <c r="L735" s="1"/>
      <c r="M735" s="1"/>
      <c r="N735" s="1"/>
      <c r="O735" s="1"/>
      <c r="P735" s="1"/>
      <c r="Q735" s="1"/>
      <c r="R735" s="1"/>
      <c r="S735" s="1"/>
      <c r="T735" s="1"/>
      <c r="U735" s="1"/>
    </row>
    <row r="736" spans="2:21" ht="14.25" hidden="1" customHeight="1">
      <c r="B736" s="3"/>
      <c r="C736" s="1"/>
      <c r="D736" s="1"/>
      <c r="E736" s="1"/>
      <c r="F736" s="1"/>
      <c r="G736" s="1"/>
      <c r="H736" s="1"/>
      <c r="I736" s="1"/>
      <c r="J736" s="1"/>
      <c r="K736" s="1"/>
      <c r="L736" s="1"/>
      <c r="M736" s="1"/>
      <c r="N736" s="1"/>
      <c r="O736" s="1"/>
      <c r="P736" s="1"/>
      <c r="Q736" s="1"/>
      <c r="R736" s="1"/>
      <c r="S736" s="1"/>
      <c r="T736" s="1"/>
      <c r="U736" s="1"/>
    </row>
    <row r="737" spans="2:21" ht="14.25" hidden="1" customHeight="1">
      <c r="B737" s="3"/>
      <c r="C737" s="1"/>
      <c r="D737" s="1"/>
      <c r="E737" s="1"/>
      <c r="F737" s="1"/>
      <c r="G737" s="1"/>
      <c r="H737" s="1"/>
      <c r="I737" s="1"/>
      <c r="J737" s="1"/>
      <c r="K737" s="1"/>
      <c r="L737" s="1"/>
      <c r="M737" s="1"/>
      <c r="N737" s="1"/>
      <c r="O737" s="1"/>
      <c r="P737" s="1"/>
      <c r="Q737" s="1"/>
      <c r="R737" s="1"/>
      <c r="S737" s="1"/>
      <c r="T737" s="1"/>
      <c r="U737" s="1"/>
    </row>
    <row r="738" spans="2:21" ht="14.25" hidden="1" customHeight="1">
      <c r="B738" s="3"/>
      <c r="C738" s="1"/>
      <c r="D738" s="1"/>
      <c r="E738" s="1"/>
      <c r="F738" s="1"/>
      <c r="G738" s="1"/>
      <c r="H738" s="1"/>
      <c r="I738" s="1"/>
      <c r="J738" s="1"/>
      <c r="K738" s="1"/>
      <c r="L738" s="1"/>
      <c r="M738" s="1"/>
      <c r="N738" s="1"/>
      <c r="O738" s="1"/>
      <c r="P738" s="1"/>
      <c r="Q738" s="1"/>
      <c r="R738" s="1"/>
      <c r="S738" s="1"/>
      <c r="T738" s="1"/>
      <c r="U738" s="1"/>
    </row>
    <row r="739" spans="2:21" ht="14.25" hidden="1" customHeight="1">
      <c r="B739" s="3"/>
      <c r="C739" s="1"/>
      <c r="D739" s="1"/>
      <c r="E739" s="1"/>
      <c r="F739" s="1"/>
      <c r="G739" s="1"/>
      <c r="H739" s="1"/>
      <c r="I739" s="1"/>
      <c r="J739" s="1"/>
      <c r="K739" s="1"/>
      <c r="L739" s="1"/>
      <c r="M739" s="1"/>
      <c r="N739" s="1"/>
      <c r="O739" s="1"/>
      <c r="P739" s="1"/>
      <c r="Q739" s="1"/>
      <c r="R739" s="1"/>
      <c r="S739" s="1"/>
      <c r="T739" s="1"/>
      <c r="U739" s="1"/>
    </row>
    <row r="740" spans="2:21" ht="14.25" hidden="1" customHeight="1">
      <c r="B740" s="3"/>
      <c r="C740" s="1"/>
      <c r="D740" s="1"/>
      <c r="E740" s="1"/>
      <c r="F740" s="1"/>
      <c r="G740" s="1"/>
      <c r="H740" s="1"/>
      <c r="I740" s="1"/>
      <c r="J740" s="1"/>
      <c r="K740" s="1"/>
      <c r="L740" s="1"/>
      <c r="M740" s="1"/>
      <c r="N740" s="1"/>
      <c r="O740" s="1"/>
      <c r="P740" s="1"/>
      <c r="Q740" s="1"/>
      <c r="R740" s="1"/>
      <c r="S740" s="1"/>
      <c r="T740" s="1"/>
      <c r="U740" s="1"/>
    </row>
    <row r="741" spans="2:21" ht="14.25" hidden="1" customHeight="1">
      <c r="B741" s="3"/>
      <c r="C741" s="1"/>
      <c r="D741" s="1"/>
      <c r="E741" s="1"/>
      <c r="F741" s="1"/>
      <c r="G741" s="1"/>
      <c r="H741" s="1"/>
      <c r="I741" s="1"/>
      <c r="J741" s="1"/>
      <c r="K741" s="1"/>
      <c r="L741" s="1"/>
      <c r="M741" s="1"/>
      <c r="N741" s="1"/>
      <c r="O741" s="1"/>
      <c r="P741" s="1"/>
      <c r="Q741" s="1"/>
      <c r="R741" s="1"/>
      <c r="S741" s="1"/>
      <c r="T741" s="1"/>
      <c r="U741" s="1"/>
    </row>
    <row r="742" spans="2:21" ht="14.25" hidden="1" customHeight="1">
      <c r="B742" s="3"/>
      <c r="C742" s="1"/>
      <c r="D742" s="1"/>
      <c r="E742" s="1"/>
      <c r="F742" s="1"/>
      <c r="G742" s="1"/>
      <c r="H742" s="1"/>
      <c r="I742" s="1"/>
      <c r="J742" s="1"/>
      <c r="K742" s="1"/>
      <c r="L742" s="1"/>
      <c r="M742" s="1"/>
      <c r="N742" s="1"/>
      <c r="O742" s="1"/>
      <c r="P742" s="1"/>
      <c r="Q742" s="1"/>
      <c r="R742" s="1"/>
      <c r="S742" s="1"/>
      <c r="T742" s="1"/>
      <c r="U742" s="1"/>
    </row>
    <row r="743" spans="2:21" ht="14.25" hidden="1" customHeight="1">
      <c r="B743" s="3"/>
      <c r="C743" s="1"/>
      <c r="D743" s="1"/>
      <c r="E743" s="1"/>
      <c r="F743" s="1"/>
      <c r="G743" s="1"/>
      <c r="H743" s="1"/>
      <c r="I743" s="1"/>
      <c r="J743" s="1"/>
      <c r="K743" s="1"/>
      <c r="L743" s="1"/>
      <c r="M743" s="1"/>
      <c r="N743" s="1"/>
      <c r="O743" s="1"/>
      <c r="P743" s="1"/>
      <c r="Q743" s="1"/>
      <c r="R743" s="1"/>
      <c r="S743" s="1"/>
      <c r="T743" s="1"/>
      <c r="U743" s="1"/>
    </row>
    <row r="744" spans="2:21" ht="14.25" hidden="1" customHeight="1">
      <c r="B744" s="3"/>
      <c r="C744" s="1"/>
      <c r="D744" s="1"/>
      <c r="E744" s="1"/>
      <c r="F744" s="1"/>
      <c r="G744" s="1"/>
      <c r="H744" s="1"/>
      <c r="I744" s="1"/>
      <c r="J744" s="1"/>
      <c r="K744" s="1"/>
      <c r="L744" s="1"/>
      <c r="M744" s="1"/>
      <c r="N744" s="1"/>
      <c r="O744" s="1"/>
      <c r="P744" s="1"/>
      <c r="Q744" s="1"/>
      <c r="R744" s="1"/>
      <c r="S744" s="1"/>
      <c r="T744" s="1"/>
      <c r="U744" s="1"/>
    </row>
    <row r="745" spans="2:21" ht="14.25" hidden="1" customHeight="1">
      <c r="B745" s="3"/>
      <c r="C745" s="1"/>
      <c r="D745" s="1"/>
      <c r="E745" s="1"/>
      <c r="F745" s="1"/>
      <c r="G745" s="1"/>
      <c r="H745" s="1"/>
      <c r="I745" s="1"/>
      <c r="J745" s="1"/>
      <c r="K745" s="1"/>
      <c r="L745" s="1"/>
      <c r="M745" s="1"/>
      <c r="N745" s="1"/>
      <c r="O745" s="1"/>
      <c r="P745" s="1"/>
      <c r="Q745" s="1"/>
      <c r="R745" s="1"/>
      <c r="S745" s="1"/>
      <c r="T745" s="1"/>
      <c r="U745" s="1"/>
    </row>
    <row r="746" spans="2:21" ht="14.25" hidden="1" customHeight="1">
      <c r="B746" s="3"/>
      <c r="C746" s="1"/>
      <c r="D746" s="1"/>
      <c r="E746" s="1"/>
      <c r="F746" s="1"/>
      <c r="G746" s="1"/>
      <c r="H746" s="1"/>
      <c r="I746" s="1"/>
      <c r="J746" s="1"/>
      <c r="K746" s="1"/>
      <c r="L746" s="1"/>
      <c r="M746" s="1"/>
      <c r="N746" s="1"/>
      <c r="O746" s="1"/>
      <c r="P746" s="1"/>
      <c r="Q746" s="1"/>
      <c r="R746" s="1"/>
      <c r="S746" s="1"/>
      <c r="T746" s="1"/>
      <c r="U746" s="1"/>
    </row>
    <row r="747" spans="2:21" ht="14.25" hidden="1" customHeight="1">
      <c r="B747" s="3"/>
      <c r="C747" s="1"/>
      <c r="D747" s="1"/>
      <c r="E747" s="1"/>
      <c r="F747" s="1"/>
      <c r="G747" s="1"/>
      <c r="H747" s="1"/>
      <c r="I747" s="1"/>
      <c r="J747" s="1"/>
      <c r="K747" s="1"/>
      <c r="L747" s="1"/>
      <c r="M747" s="1"/>
      <c r="N747" s="1"/>
      <c r="O747" s="1"/>
      <c r="P747" s="1"/>
      <c r="Q747" s="1"/>
      <c r="R747" s="1"/>
      <c r="S747" s="1"/>
      <c r="T747" s="1"/>
      <c r="U747" s="1"/>
    </row>
    <row r="748" spans="2:21" ht="14.25" hidden="1" customHeight="1">
      <c r="B748" s="3"/>
      <c r="C748" s="1"/>
      <c r="D748" s="1"/>
      <c r="E748" s="1"/>
      <c r="F748" s="1"/>
      <c r="G748" s="1"/>
      <c r="H748" s="1"/>
      <c r="I748" s="1"/>
      <c r="J748" s="1"/>
      <c r="K748" s="1"/>
      <c r="L748" s="1"/>
      <c r="M748" s="1"/>
      <c r="N748" s="1"/>
      <c r="O748" s="1"/>
      <c r="P748" s="1"/>
      <c r="Q748" s="1"/>
      <c r="R748" s="1"/>
      <c r="S748" s="1"/>
      <c r="T748" s="1"/>
      <c r="U748" s="1"/>
    </row>
    <row r="749" spans="2:21" ht="14.25" hidden="1" customHeight="1">
      <c r="B749" s="3"/>
      <c r="C749" s="1"/>
      <c r="D749" s="1"/>
      <c r="E749" s="1"/>
      <c r="F749" s="1"/>
      <c r="G749" s="1"/>
      <c r="H749" s="1"/>
      <c r="I749" s="1"/>
      <c r="J749" s="1"/>
      <c r="K749" s="1"/>
      <c r="L749" s="1"/>
      <c r="M749" s="1"/>
      <c r="N749" s="1"/>
      <c r="O749" s="1"/>
      <c r="P749" s="1"/>
      <c r="Q749" s="1"/>
      <c r="R749" s="1"/>
      <c r="S749" s="1"/>
      <c r="T749" s="1"/>
      <c r="U749" s="1"/>
    </row>
    <row r="750" spans="2:21" ht="14.25" hidden="1" customHeight="1">
      <c r="B750" s="3"/>
      <c r="C750" s="1"/>
      <c r="D750" s="1"/>
      <c r="E750" s="1"/>
      <c r="F750" s="1"/>
      <c r="G750" s="1"/>
      <c r="H750" s="1"/>
      <c r="I750" s="1"/>
      <c r="J750" s="1"/>
      <c r="K750" s="1"/>
      <c r="L750" s="1"/>
      <c r="M750" s="1"/>
      <c r="N750" s="1"/>
      <c r="O750" s="1"/>
      <c r="P750" s="1"/>
      <c r="Q750" s="1"/>
      <c r="R750" s="1"/>
      <c r="S750" s="1"/>
      <c r="T750" s="1"/>
      <c r="U750" s="1"/>
    </row>
    <row r="751" spans="2:21" ht="14.25" hidden="1" customHeight="1">
      <c r="B751" s="3"/>
      <c r="C751" s="1"/>
      <c r="D751" s="1"/>
      <c r="E751" s="1"/>
      <c r="F751" s="1"/>
      <c r="G751" s="1"/>
      <c r="H751" s="1"/>
      <c r="I751" s="1"/>
      <c r="J751" s="1"/>
      <c r="K751" s="1"/>
      <c r="L751" s="1"/>
      <c r="M751" s="1"/>
      <c r="N751" s="1"/>
      <c r="O751" s="1"/>
      <c r="P751" s="1"/>
      <c r="Q751" s="1"/>
      <c r="R751" s="1"/>
      <c r="S751" s="1"/>
      <c r="T751" s="1"/>
      <c r="U751" s="1"/>
    </row>
    <row r="752" spans="2:21" ht="14.25" hidden="1" customHeight="1">
      <c r="B752" s="3"/>
      <c r="C752" s="1"/>
      <c r="D752" s="1"/>
      <c r="E752" s="1"/>
      <c r="F752" s="1"/>
      <c r="G752" s="1"/>
      <c r="H752" s="1"/>
      <c r="I752" s="1"/>
      <c r="J752" s="1"/>
      <c r="K752" s="1"/>
      <c r="L752" s="1"/>
      <c r="M752" s="1"/>
      <c r="N752" s="1"/>
      <c r="O752" s="1"/>
      <c r="P752" s="1"/>
      <c r="Q752" s="1"/>
      <c r="R752" s="1"/>
      <c r="S752" s="1"/>
      <c r="T752" s="1"/>
      <c r="U752" s="1"/>
    </row>
    <row r="753" spans="2:21" ht="14.25" hidden="1" customHeight="1">
      <c r="B753" s="3"/>
      <c r="C753" s="1"/>
      <c r="D753" s="1"/>
      <c r="E753" s="1"/>
      <c r="F753" s="1"/>
      <c r="G753" s="1"/>
      <c r="H753" s="1"/>
      <c r="I753" s="1"/>
      <c r="J753" s="1"/>
      <c r="K753" s="1"/>
      <c r="L753" s="1"/>
      <c r="M753" s="1"/>
      <c r="N753" s="1"/>
      <c r="O753" s="1"/>
      <c r="P753" s="1"/>
      <c r="Q753" s="1"/>
      <c r="R753" s="1"/>
      <c r="S753" s="1"/>
      <c r="T753" s="1"/>
      <c r="U753" s="1"/>
    </row>
    <row r="754" spans="2:21" ht="14.25" hidden="1" customHeight="1">
      <c r="B754" s="3"/>
      <c r="C754" s="1"/>
      <c r="D754" s="1"/>
      <c r="E754" s="1"/>
      <c r="F754" s="1"/>
      <c r="G754" s="1"/>
      <c r="H754" s="1"/>
      <c r="I754" s="1"/>
      <c r="J754" s="1"/>
      <c r="K754" s="1"/>
      <c r="L754" s="1"/>
      <c r="M754" s="1"/>
      <c r="N754" s="1"/>
      <c r="O754" s="1"/>
      <c r="P754" s="1"/>
      <c r="Q754" s="1"/>
      <c r="R754" s="1"/>
      <c r="S754" s="1"/>
      <c r="T754" s="1"/>
      <c r="U754" s="1"/>
    </row>
    <row r="755" spans="2:21" ht="14.25" hidden="1" customHeight="1">
      <c r="B755" s="3"/>
      <c r="C755" s="1"/>
      <c r="D755" s="1"/>
      <c r="E755" s="1"/>
      <c r="F755" s="1"/>
      <c r="G755" s="1"/>
      <c r="H755" s="1"/>
      <c r="I755" s="1"/>
      <c r="J755" s="1"/>
      <c r="K755" s="1"/>
      <c r="L755" s="1"/>
      <c r="M755" s="1"/>
      <c r="N755" s="1"/>
      <c r="O755" s="1"/>
      <c r="P755" s="1"/>
      <c r="Q755" s="1"/>
      <c r="R755" s="1"/>
      <c r="S755" s="1"/>
      <c r="T755" s="1"/>
      <c r="U755" s="1"/>
    </row>
    <row r="756" spans="2:21" ht="14.25" hidden="1" customHeight="1">
      <c r="B756" s="3"/>
      <c r="C756" s="1"/>
      <c r="D756" s="1"/>
      <c r="E756" s="1"/>
      <c r="F756" s="1"/>
      <c r="G756" s="1"/>
      <c r="H756" s="1"/>
      <c r="I756" s="1"/>
      <c r="J756" s="1"/>
      <c r="K756" s="1"/>
      <c r="L756" s="1"/>
      <c r="M756" s="1"/>
      <c r="N756" s="1"/>
      <c r="O756" s="1"/>
      <c r="P756" s="1"/>
      <c r="Q756" s="1"/>
      <c r="R756" s="1"/>
      <c r="S756" s="1"/>
      <c r="T756" s="1"/>
      <c r="U756" s="1"/>
    </row>
    <row r="757" spans="2:21" ht="14.25" hidden="1" customHeight="1">
      <c r="B757" s="3"/>
      <c r="C757" s="1"/>
      <c r="D757" s="1"/>
      <c r="E757" s="1"/>
      <c r="F757" s="1"/>
      <c r="G757" s="1"/>
      <c r="H757" s="1"/>
      <c r="I757" s="1"/>
      <c r="J757" s="1"/>
      <c r="K757" s="1"/>
      <c r="L757" s="1"/>
      <c r="M757" s="1"/>
      <c r="N757" s="1"/>
      <c r="O757" s="1"/>
      <c r="P757" s="1"/>
      <c r="Q757" s="1"/>
      <c r="R757" s="1"/>
      <c r="S757" s="1"/>
      <c r="T757" s="1"/>
      <c r="U757" s="1"/>
    </row>
    <row r="758" spans="2:21" ht="14.25" hidden="1" customHeight="1">
      <c r="B758" s="3"/>
      <c r="C758" s="1"/>
      <c r="D758" s="1"/>
      <c r="E758" s="1"/>
      <c r="F758" s="1"/>
      <c r="G758" s="1"/>
      <c r="H758" s="1"/>
      <c r="I758" s="1"/>
      <c r="J758" s="1"/>
      <c r="K758" s="1"/>
      <c r="L758" s="1"/>
      <c r="M758" s="1"/>
      <c r="N758" s="1"/>
      <c r="O758" s="1"/>
      <c r="P758" s="1"/>
      <c r="Q758" s="1"/>
      <c r="R758" s="1"/>
      <c r="S758" s="1"/>
      <c r="T758" s="1"/>
      <c r="U758" s="1"/>
    </row>
    <row r="759" spans="2:21" ht="14.25" hidden="1" customHeight="1">
      <c r="B759" s="3"/>
      <c r="C759" s="1"/>
      <c r="D759" s="1"/>
      <c r="E759" s="1"/>
      <c r="F759" s="1"/>
      <c r="G759" s="1"/>
      <c r="H759" s="1"/>
      <c r="I759" s="1"/>
      <c r="J759" s="1"/>
      <c r="K759" s="1"/>
      <c r="L759" s="1"/>
      <c r="M759" s="1"/>
      <c r="N759" s="1"/>
      <c r="O759" s="1"/>
      <c r="P759" s="1"/>
      <c r="Q759" s="1"/>
      <c r="R759" s="1"/>
      <c r="S759" s="1"/>
      <c r="T759" s="1"/>
      <c r="U759" s="1"/>
    </row>
    <row r="760" spans="2:21" ht="14.25" hidden="1" customHeight="1">
      <c r="B760" s="3"/>
      <c r="C760" s="1"/>
      <c r="D760" s="1"/>
      <c r="E760" s="1"/>
      <c r="F760" s="1"/>
      <c r="G760" s="1"/>
      <c r="H760" s="1"/>
      <c r="I760" s="1"/>
      <c r="J760" s="1"/>
      <c r="K760" s="1"/>
      <c r="L760" s="1"/>
      <c r="M760" s="1"/>
      <c r="N760" s="1"/>
      <c r="O760" s="1"/>
      <c r="P760" s="1"/>
      <c r="Q760" s="1"/>
      <c r="R760" s="1"/>
      <c r="S760" s="1"/>
      <c r="T760" s="1"/>
      <c r="U760" s="1"/>
    </row>
    <row r="761" spans="2:21" ht="14.25" hidden="1" customHeight="1">
      <c r="B761" s="3"/>
      <c r="C761" s="1"/>
      <c r="D761" s="1"/>
      <c r="E761" s="1"/>
      <c r="F761" s="1"/>
      <c r="G761" s="1"/>
      <c r="H761" s="1"/>
      <c r="I761" s="1"/>
      <c r="J761" s="1"/>
      <c r="K761" s="1"/>
      <c r="L761" s="1"/>
      <c r="M761" s="1"/>
      <c r="N761" s="1"/>
      <c r="O761" s="1"/>
      <c r="P761" s="1"/>
      <c r="Q761" s="1"/>
      <c r="R761" s="1"/>
      <c r="S761" s="1"/>
      <c r="T761" s="1"/>
      <c r="U761" s="1"/>
    </row>
    <row r="762" spans="2:21" ht="14.25" hidden="1" customHeight="1">
      <c r="B762" s="3"/>
      <c r="C762" s="1"/>
      <c r="D762" s="1"/>
      <c r="E762" s="1"/>
      <c r="F762" s="1"/>
      <c r="G762" s="1"/>
      <c r="H762" s="1"/>
      <c r="I762" s="1"/>
      <c r="J762" s="1"/>
      <c r="K762" s="1"/>
      <c r="L762" s="1"/>
      <c r="M762" s="1"/>
      <c r="N762" s="1"/>
      <c r="O762" s="1"/>
      <c r="P762" s="1"/>
      <c r="Q762" s="1"/>
      <c r="R762" s="1"/>
      <c r="S762" s="1"/>
      <c r="T762" s="1"/>
      <c r="U762" s="1"/>
    </row>
    <row r="763" spans="2:21" ht="14.25" hidden="1" customHeight="1">
      <c r="B763" s="3"/>
      <c r="C763" s="1"/>
      <c r="D763" s="1"/>
      <c r="E763" s="1"/>
      <c r="F763" s="1"/>
      <c r="G763" s="1"/>
      <c r="H763" s="1"/>
      <c r="I763" s="1"/>
      <c r="J763" s="1"/>
      <c r="K763" s="1"/>
      <c r="L763" s="1"/>
      <c r="M763" s="1"/>
      <c r="N763" s="1"/>
      <c r="O763" s="1"/>
      <c r="P763" s="1"/>
      <c r="Q763" s="1"/>
      <c r="R763" s="1"/>
      <c r="S763" s="1"/>
      <c r="T763" s="1"/>
      <c r="U763" s="1"/>
    </row>
    <row r="764" spans="2:21" ht="14.25" hidden="1" customHeight="1">
      <c r="B764" s="3"/>
      <c r="C764" s="1"/>
      <c r="D764" s="1"/>
      <c r="E764" s="1"/>
      <c r="F764" s="1"/>
      <c r="G764" s="1"/>
      <c r="H764" s="1"/>
      <c r="I764" s="1"/>
      <c r="J764" s="1"/>
      <c r="K764" s="1"/>
      <c r="L764" s="1"/>
      <c r="M764" s="1"/>
      <c r="N764" s="1"/>
      <c r="O764" s="1"/>
      <c r="P764" s="1"/>
      <c r="Q764" s="1"/>
      <c r="R764" s="1"/>
      <c r="S764" s="1"/>
      <c r="T764" s="1"/>
      <c r="U764" s="1"/>
    </row>
    <row r="765" spans="2:21" ht="14.25" hidden="1" customHeight="1">
      <c r="B765" s="3"/>
      <c r="C765" s="1"/>
      <c r="D765" s="1"/>
      <c r="E765" s="1"/>
      <c r="F765" s="1"/>
      <c r="G765" s="1"/>
      <c r="H765" s="1"/>
      <c r="I765" s="1"/>
      <c r="J765" s="1"/>
      <c r="K765" s="1"/>
      <c r="L765" s="1"/>
      <c r="M765" s="1"/>
      <c r="N765" s="1"/>
      <c r="O765" s="1"/>
      <c r="P765" s="1"/>
      <c r="Q765" s="1"/>
      <c r="R765" s="1"/>
      <c r="S765" s="1"/>
      <c r="T765" s="1"/>
      <c r="U765" s="1"/>
    </row>
    <row r="766" spans="2:21" ht="14.25" hidden="1" customHeight="1">
      <c r="B766" s="3"/>
      <c r="C766" s="1"/>
      <c r="D766" s="1"/>
      <c r="E766" s="1"/>
      <c r="F766" s="1"/>
      <c r="G766" s="1"/>
      <c r="H766" s="1"/>
      <c r="I766" s="1"/>
      <c r="J766" s="1"/>
      <c r="K766" s="1"/>
      <c r="L766" s="1"/>
      <c r="M766" s="1"/>
      <c r="N766" s="1"/>
      <c r="O766" s="1"/>
      <c r="P766" s="1"/>
      <c r="Q766" s="1"/>
      <c r="R766" s="1"/>
      <c r="S766" s="1"/>
      <c r="T766" s="1"/>
      <c r="U766" s="1"/>
    </row>
    <row r="767" spans="2:21" ht="14.25" hidden="1" customHeight="1">
      <c r="B767" s="3"/>
      <c r="C767" s="1"/>
      <c r="D767" s="1"/>
      <c r="E767" s="1"/>
      <c r="F767" s="1"/>
      <c r="G767" s="1"/>
      <c r="H767" s="1"/>
      <c r="I767" s="1"/>
      <c r="J767" s="1"/>
      <c r="K767" s="1"/>
      <c r="L767" s="1"/>
      <c r="M767" s="1"/>
      <c r="N767" s="1"/>
      <c r="O767" s="1"/>
      <c r="P767" s="1"/>
      <c r="Q767" s="1"/>
      <c r="R767" s="1"/>
      <c r="S767" s="1"/>
      <c r="T767" s="1"/>
      <c r="U767" s="1"/>
    </row>
    <row r="768" spans="2:21" ht="14.25" hidden="1" customHeight="1">
      <c r="B768" s="3"/>
      <c r="C768" s="1"/>
      <c r="D768" s="1"/>
      <c r="E768" s="1"/>
      <c r="F768" s="1"/>
      <c r="G768" s="1"/>
      <c r="H768" s="1"/>
      <c r="I768" s="1"/>
      <c r="J768" s="1"/>
      <c r="K768" s="1"/>
      <c r="L768" s="1"/>
      <c r="M768" s="1"/>
      <c r="N768" s="1"/>
      <c r="O768" s="1"/>
      <c r="P768" s="1"/>
      <c r="Q768" s="1"/>
      <c r="R768" s="1"/>
      <c r="S768" s="1"/>
      <c r="T768" s="1"/>
      <c r="U768" s="1"/>
    </row>
    <row r="769" spans="2:21" ht="14.25" hidden="1" customHeight="1">
      <c r="B769" s="3"/>
      <c r="C769" s="1"/>
      <c r="D769" s="1"/>
      <c r="E769" s="1"/>
      <c r="F769" s="1"/>
      <c r="G769" s="1"/>
      <c r="H769" s="1"/>
      <c r="I769" s="1"/>
      <c r="J769" s="1"/>
      <c r="K769" s="1"/>
      <c r="L769" s="1"/>
      <c r="M769" s="1"/>
      <c r="N769" s="1"/>
      <c r="O769" s="1"/>
      <c r="P769" s="1"/>
      <c r="Q769" s="1"/>
      <c r="R769" s="1"/>
      <c r="S769" s="1"/>
      <c r="T769" s="1"/>
      <c r="U769" s="1"/>
    </row>
    <row r="770" spans="2:21" ht="14.25" hidden="1" customHeight="1">
      <c r="B770" s="3"/>
      <c r="C770" s="1"/>
      <c r="D770" s="1"/>
      <c r="E770" s="1"/>
      <c r="F770" s="1"/>
      <c r="G770" s="1"/>
      <c r="H770" s="1"/>
      <c r="I770" s="1"/>
      <c r="J770" s="1"/>
      <c r="K770" s="1"/>
      <c r="L770" s="1"/>
      <c r="M770" s="1"/>
      <c r="N770" s="1"/>
      <c r="O770" s="1"/>
      <c r="P770" s="1"/>
      <c r="Q770" s="1"/>
      <c r="R770" s="1"/>
      <c r="S770" s="1"/>
      <c r="T770" s="1"/>
      <c r="U770" s="1"/>
    </row>
    <row r="771" spans="2:21" ht="14.25" hidden="1" customHeight="1">
      <c r="B771" s="3"/>
      <c r="C771" s="1"/>
      <c r="D771" s="1"/>
      <c r="E771" s="1"/>
      <c r="F771" s="1"/>
      <c r="G771" s="1"/>
      <c r="H771" s="1"/>
      <c r="I771" s="1"/>
      <c r="J771" s="1"/>
      <c r="K771" s="1"/>
      <c r="L771" s="1"/>
      <c r="M771" s="1"/>
      <c r="N771" s="1"/>
      <c r="O771" s="1"/>
      <c r="P771" s="1"/>
      <c r="Q771" s="1"/>
      <c r="R771" s="1"/>
      <c r="S771" s="1"/>
      <c r="T771" s="1"/>
      <c r="U771" s="1"/>
    </row>
    <row r="772" spans="2:21" ht="14.25" hidden="1" customHeight="1">
      <c r="B772" s="3"/>
      <c r="C772" s="1"/>
      <c r="D772" s="1"/>
      <c r="E772" s="1"/>
      <c r="F772" s="1"/>
      <c r="G772" s="1"/>
      <c r="H772" s="1"/>
      <c r="I772" s="1"/>
      <c r="J772" s="1"/>
      <c r="K772" s="1"/>
      <c r="L772" s="1"/>
      <c r="M772" s="1"/>
      <c r="N772" s="1"/>
      <c r="O772" s="1"/>
      <c r="P772" s="1"/>
      <c r="Q772" s="1"/>
      <c r="R772" s="1"/>
      <c r="S772" s="1"/>
      <c r="T772" s="1"/>
      <c r="U772" s="1"/>
    </row>
    <row r="773" spans="2:21" ht="14.25" hidden="1" customHeight="1">
      <c r="B773" s="3"/>
      <c r="C773" s="1"/>
      <c r="D773" s="1"/>
      <c r="E773" s="1"/>
      <c r="F773" s="1"/>
      <c r="G773" s="1"/>
      <c r="H773" s="1"/>
      <c r="I773" s="1"/>
      <c r="J773" s="1"/>
      <c r="K773" s="1"/>
      <c r="L773" s="1"/>
      <c r="M773" s="1"/>
      <c r="N773" s="1"/>
      <c r="O773" s="1"/>
      <c r="P773" s="1"/>
      <c r="Q773" s="1"/>
      <c r="R773" s="1"/>
      <c r="S773" s="1"/>
      <c r="T773" s="1"/>
      <c r="U773" s="1"/>
    </row>
    <row r="774" spans="2:21" ht="14.25" hidden="1" customHeight="1">
      <c r="B774" s="3"/>
      <c r="C774" s="1"/>
      <c r="D774" s="1"/>
      <c r="E774" s="1"/>
      <c r="F774" s="1"/>
      <c r="G774" s="1"/>
      <c r="H774" s="1"/>
      <c r="I774" s="1"/>
      <c r="J774" s="1"/>
      <c r="K774" s="1"/>
      <c r="L774" s="1"/>
      <c r="M774" s="1"/>
      <c r="N774" s="1"/>
      <c r="O774" s="1"/>
      <c r="P774" s="1"/>
      <c r="Q774" s="1"/>
      <c r="R774" s="1"/>
      <c r="S774" s="1"/>
      <c r="T774" s="1"/>
      <c r="U774" s="1"/>
    </row>
    <row r="775" spans="2:21" ht="14.25" hidden="1" customHeight="1">
      <c r="B775" s="3"/>
      <c r="C775" s="1"/>
      <c r="D775" s="1"/>
      <c r="E775" s="1"/>
      <c r="F775" s="1"/>
      <c r="G775" s="1"/>
      <c r="H775" s="1"/>
      <c r="I775" s="1"/>
      <c r="J775" s="1"/>
      <c r="K775" s="1"/>
      <c r="L775" s="1"/>
      <c r="M775" s="1"/>
      <c r="N775" s="1"/>
      <c r="O775" s="1"/>
      <c r="P775" s="1"/>
      <c r="Q775" s="1"/>
      <c r="R775" s="1"/>
      <c r="S775" s="1"/>
      <c r="T775" s="1"/>
      <c r="U775" s="1"/>
    </row>
    <row r="776" spans="2:21" ht="14.25" hidden="1" customHeight="1">
      <c r="B776" s="3"/>
      <c r="C776" s="1"/>
      <c r="D776" s="1"/>
      <c r="E776" s="1"/>
      <c r="F776" s="1"/>
      <c r="G776" s="1"/>
      <c r="H776" s="1"/>
      <c r="I776" s="1"/>
      <c r="J776" s="1"/>
      <c r="K776" s="1"/>
      <c r="L776" s="1"/>
      <c r="M776" s="1"/>
      <c r="N776" s="1"/>
      <c r="O776" s="1"/>
      <c r="P776" s="1"/>
      <c r="Q776" s="1"/>
      <c r="R776" s="1"/>
      <c r="S776" s="1"/>
      <c r="T776" s="1"/>
      <c r="U776" s="1"/>
    </row>
    <row r="777" spans="2:21" ht="14.25" hidden="1" customHeight="1">
      <c r="B777" s="3"/>
      <c r="C777" s="1"/>
      <c r="D777" s="1"/>
      <c r="E777" s="1"/>
      <c r="F777" s="1"/>
      <c r="G777" s="1"/>
      <c r="H777" s="1"/>
      <c r="I777" s="1"/>
      <c r="J777" s="1"/>
      <c r="K777" s="1"/>
      <c r="L777" s="1"/>
      <c r="M777" s="1"/>
      <c r="N777" s="1"/>
      <c r="O777" s="1"/>
      <c r="P777" s="1"/>
      <c r="Q777" s="1"/>
      <c r="R777" s="1"/>
      <c r="S777" s="1"/>
      <c r="T777" s="1"/>
      <c r="U777" s="1"/>
    </row>
    <row r="778" spans="2:21" ht="14.25" hidden="1" customHeight="1">
      <c r="B778" s="3"/>
      <c r="C778" s="1"/>
      <c r="D778" s="1"/>
      <c r="E778" s="1"/>
      <c r="F778" s="1"/>
      <c r="G778" s="1"/>
      <c r="H778" s="1"/>
      <c r="I778" s="1"/>
      <c r="J778" s="1"/>
      <c r="K778" s="1"/>
      <c r="L778" s="1"/>
      <c r="M778" s="1"/>
      <c r="N778" s="1"/>
      <c r="O778" s="1"/>
      <c r="P778" s="1"/>
      <c r="Q778" s="1"/>
      <c r="R778" s="1"/>
      <c r="S778" s="1"/>
      <c r="T778" s="1"/>
      <c r="U778" s="1"/>
    </row>
    <row r="779" spans="2:21" ht="14.25" hidden="1" customHeight="1">
      <c r="B779" s="3"/>
      <c r="C779" s="1"/>
      <c r="D779" s="1"/>
      <c r="E779" s="1"/>
      <c r="F779" s="1"/>
      <c r="G779" s="1"/>
      <c r="H779" s="1"/>
      <c r="I779" s="1"/>
      <c r="J779" s="1"/>
      <c r="K779" s="1"/>
      <c r="L779" s="1"/>
      <c r="M779" s="1"/>
      <c r="N779" s="1"/>
      <c r="O779" s="1"/>
      <c r="P779" s="1"/>
      <c r="Q779" s="1"/>
      <c r="R779" s="1"/>
      <c r="S779" s="1"/>
      <c r="T779" s="1"/>
      <c r="U779" s="1"/>
    </row>
    <row r="780" spans="2:21" ht="14.25" hidden="1" customHeight="1">
      <c r="B780" s="3"/>
      <c r="C780" s="1"/>
      <c r="D780" s="1"/>
      <c r="E780" s="1"/>
      <c r="F780" s="1"/>
      <c r="G780" s="1"/>
      <c r="H780" s="1"/>
      <c r="I780" s="1"/>
      <c r="J780" s="1"/>
      <c r="K780" s="1"/>
      <c r="L780" s="1"/>
      <c r="M780" s="1"/>
      <c r="N780" s="1"/>
      <c r="O780" s="1"/>
      <c r="P780" s="1"/>
      <c r="Q780" s="1"/>
      <c r="R780" s="1"/>
      <c r="S780" s="1"/>
      <c r="T780" s="1"/>
      <c r="U780" s="1"/>
    </row>
    <row r="781" spans="2:21" ht="14.25" hidden="1" customHeight="1">
      <c r="B781" s="3"/>
      <c r="C781" s="1"/>
      <c r="D781" s="1"/>
      <c r="E781" s="1"/>
      <c r="F781" s="1"/>
      <c r="G781" s="1"/>
      <c r="H781" s="1"/>
      <c r="I781" s="1"/>
      <c r="J781" s="1"/>
      <c r="K781" s="1"/>
      <c r="L781" s="1"/>
      <c r="M781" s="1"/>
      <c r="N781" s="1"/>
      <c r="O781" s="1"/>
      <c r="P781" s="1"/>
      <c r="Q781" s="1"/>
      <c r="R781" s="1"/>
      <c r="S781" s="1"/>
      <c r="T781" s="1"/>
      <c r="U781" s="1"/>
    </row>
    <row r="782" spans="2:21" ht="14.25" hidden="1" customHeight="1">
      <c r="B782" s="3"/>
      <c r="C782" s="1"/>
      <c r="D782" s="1"/>
      <c r="E782" s="1"/>
      <c r="F782" s="1"/>
      <c r="G782" s="1"/>
      <c r="H782" s="1"/>
      <c r="I782" s="1"/>
      <c r="J782" s="1"/>
      <c r="K782" s="1"/>
      <c r="L782" s="1"/>
      <c r="M782" s="1"/>
      <c r="N782" s="1"/>
      <c r="O782" s="1"/>
      <c r="P782" s="1"/>
      <c r="Q782" s="1"/>
      <c r="R782" s="1"/>
      <c r="S782" s="1"/>
      <c r="T782" s="1"/>
      <c r="U782" s="1"/>
    </row>
    <row r="783" spans="2:21" ht="14.25" hidden="1" customHeight="1">
      <c r="B783" s="3"/>
      <c r="C783" s="1"/>
      <c r="D783" s="1"/>
      <c r="E783" s="1"/>
      <c r="F783" s="1"/>
      <c r="G783" s="1"/>
      <c r="H783" s="1"/>
      <c r="I783" s="1"/>
      <c r="J783" s="1"/>
      <c r="K783" s="1"/>
      <c r="L783" s="1"/>
      <c r="M783" s="1"/>
      <c r="N783" s="1"/>
      <c r="O783" s="1"/>
      <c r="P783" s="1"/>
      <c r="Q783" s="1"/>
      <c r="R783" s="1"/>
      <c r="S783" s="1"/>
      <c r="T783" s="1"/>
      <c r="U783" s="1"/>
    </row>
    <row r="784" spans="2:21" ht="14.25" hidden="1" customHeight="1">
      <c r="B784" s="3"/>
      <c r="C784" s="1"/>
      <c r="D784" s="1"/>
      <c r="E784" s="1"/>
      <c r="F784" s="1"/>
      <c r="G784" s="1"/>
      <c r="H784" s="1"/>
      <c r="I784" s="1"/>
      <c r="J784" s="1"/>
      <c r="K784" s="1"/>
      <c r="L784" s="1"/>
      <c r="M784" s="1"/>
      <c r="N784" s="1"/>
      <c r="O784" s="1"/>
      <c r="P784" s="1"/>
      <c r="Q784" s="1"/>
      <c r="R784" s="1"/>
      <c r="S784" s="1"/>
      <c r="T784" s="1"/>
      <c r="U784" s="1"/>
    </row>
    <row r="785" spans="2:21" ht="14.25" hidden="1" customHeight="1">
      <c r="B785" s="3"/>
      <c r="C785" s="1"/>
      <c r="D785" s="1"/>
      <c r="E785" s="1"/>
      <c r="F785" s="1"/>
      <c r="G785" s="1"/>
      <c r="H785" s="1"/>
      <c r="I785" s="1"/>
      <c r="J785" s="1"/>
      <c r="K785" s="1"/>
      <c r="L785" s="1"/>
      <c r="M785" s="1"/>
      <c r="N785" s="1"/>
      <c r="O785" s="1"/>
      <c r="P785" s="1"/>
      <c r="Q785" s="1"/>
      <c r="R785" s="1"/>
      <c r="S785" s="1"/>
      <c r="T785" s="1"/>
      <c r="U785" s="1"/>
    </row>
    <row r="786" spans="2:21" ht="14.25" hidden="1" customHeight="1">
      <c r="B786" s="3"/>
      <c r="C786" s="1"/>
      <c r="D786" s="1"/>
      <c r="E786" s="1"/>
      <c r="F786" s="1"/>
      <c r="G786" s="1"/>
      <c r="H786" s="1"/>
      <c r="I786" s="1"/>
      <c r="J786" s="1"/>
      <c r="K786" s="1"/>
      <c r="L786" s="1"/>
      <c r="M786" s="1"/>
      <c r="N786" s="1"/>
      <c r="O786" s="1"/>
      <c r="P786" s="1"/>
      <c r="Q786" s="1"/>
      <c r="R786" s="1"/>
      <c r="S786" s="1"/>
      <c r="T786" s="1"/>
      <c r="U786" s="1"/>
    </row>
    <row r="787" spans="2:21" ht="14.25" hidden="1" customHeight="1">
      <c r="B787" s="3"/>
      <c r="C787" s="1"/>
      <c r="D787" s="1"/>
      <c r="E787" s="1"/>
      <c r="F787" s="1"/>
      <c r="G787" s="1"/>
      <c r="H787" s="1"/>
      <c r="I787" s="1"/>
      <c r="J787" s="1"/>
      <c r="K787" s="1"/>
      <c r="L787" s="1"/>
      <c r="M787" s="1"/>
      <c r="N787" s="1"/>
      <c r="O787" s="1"/>
      <c r="P787" s="1"/>
      <c r="Q787" s="1"/>
      <c r="R787" s="1"/>
      <c r="S787" s="1"/>
      <c r="T787" s="1"/>
      <c r="U787" s="1"/>
    </row>
    <row r="788" spans="2:21" ht="14.25" hidden="1" customHeight="1">
      <c r="B788" s="3"/>
      <c r="C788" s="1"/>
      <c r="D788" s="1"/>
      <c r="E788" s="1"/>
      <c r="F788" s="1"/>
      <c r="G788" s="1"/>
      <c r="H788" s="1"/>
      <c r="I788" s="1"/>
      <c r="J788" s="1"/>
      <c r="K788" s="1"/>
      <c r="L788" s="1"/>
      <c r="M788" s="1"/>
      <c r="N788" s="1"/>
      <c r="O788" s="1"/>
      <c r="P788" s="1"/>
      <c r="Q788" s="1"/>
      <c r="R788" s="1"/>
      <c r="S788" s="1"/>
      <c r="T788" s="1"/>
      <c r="U788" s="1"/>
    </row>
    <row r="789" spans="2:21" ht="14.25" hidden="1" customHeight="1">
      <c r="B789" s="3"/>
      <c r="C789" s="1"/>
      <c r="D789" s="1"/>
      <c r="E789" s="1"/>
      <c r="F789" s="1"/>
      <c r="G789" s="1"/>
      <c r="H789" s="1"/>
      <c r="I789" s="1"/>
      <c r="J789" s="1"/>
      <c r="K789" s="1"/>
      <c r="L789" s="1"/>
      <c r="M789" s="1"/>
      <c r="N789" s="1"/>
      <c r="O789" s="1"/>
      <c r="P789" s="1"/>
      <c r="Q789" s="1"/>
      <c r="R789" s="1"/>
      <c r="S789" s="1"/>
      <c r="T789" s="1"/>
      <c r="U789" s="1"/>
    </row>
    <row r="790" spans="2:21" ht="14.25" hidden="1" customHeight="1">
      <c r="B790" s="3"/>
      <c r="C790" s="1"/>
      <c r="D790" s="1"/>
      <c r="E790" s="1"/>
      <c r="F790" s="1"/>
      <c r="G790" s="1"/>
      <c r="H790" s="1"/>
      <c r="I790" s="1"/>
      <c r="J790" s="1"/>
      <c r="K790" s="1"/>
      <c r="L790" s="1"/>
      <c r="M790" s="1"/>
      <c r="N790" s="1"/>
      <c r="O790" s="1"/>
      <c r="P790" s="1"/>
      <c r="Q790" s="1"/>
      <c r="R790" s="1"/>
      <c r="S790" s="1"/>
      <c r="T790" s="1"/>
      <c r="U790" s="1"/>
    </row>
    <row r="791" spans="2:21" ht="14.25" hidden="1" customHeight="1">
      <c r="B791" s="3"/>
      <c r="C791" s="1"/>
      <c r="D791" s="1"/>
      <c r="E791" s="1"/>
      <c r="F791" s="1"/>
      <c r="G791" s="1"/>
      <c r="H791" s="1"/>
      <c r="I791" s="1"/>
      <c r="J791" s="1"/>
      <c r="K791" s="1"/>
      <c r="L791" s="1"/>
      <c r="M791" s="1"/>
      <c r="N791" s="1"/>
      <c r="O791" s="1"/>
      <c r="P791" s="1"/>
      <c r="Q791" s="1"/>
      <c r="R791" s="1"/>
      <c r="S791" s="1"/>
      <c r="T791" s="1"/>
      <c r="U791" s="1"/>
    </row>
    <row r="792" spans="2:21" ht="14.25" hidden="1" customHeight="1">
      <c r="B792" s="3"/>
      <c r="C792" s="1"/>
      <c r="D792" s="1"/>
      <c r="E792" s="1"/>
      <c r="F792" s="1"/>
      <c r="G792" s="1"/>
      <c r="H792" s="1"/>
      <c r="I792" s="1"/>
      <c r="J792" s="1"/>
      <c r="K792" s="1"/>
      <c r="L792" s="1"/>
      <c r="M792" s="1"/>
      <c r="N792" s="1"/>
      <c r="O792" s="1"/>
      <c r="P792" s="1"/>
      <c r="Q792" s="1"/>
      <c r="R792" s="1"/>
      <c r="S792" s="1"/>
      <c r="T792" s="1"/>
      <c r="U792" s="1"/>
    </row>
    <row r="793" spans="2:21" ht="14.25" hidden="1" customHeight="1">
      <c r="B793" s="3"/>
      <c r="C793" s="1"/>
      <c r="D793" s="1"/>
      <c r="E793" s="1"/>
      <c r="F793" s="1"/>
      <c r="G793" s="1"/>
      <c r="H793" s="1"/>
      <c r="I793" s="1"/>
      <c r="J793" s="1"/>
      <c r="K793" s="1"/>
      <c r="L793" s="1"/>
      <c r="M793" s="1"/>
      <c r="N793" s="1"/>
      <c r="O793" s="1"/>
      <c r="P793" s="1"/>
      <c r="Q793" s="1"/>
      <c r="R793" s="1"/>
      <c r="S793" s="1"/>
      <c r="T793" s="1"/>
      <c r="U793" s="1"/>
    </row>
    <row r="794" spans="2:21" ht="14.25" hidden="1" customHeight="1">
      <c r="B794" s="3"/>
      <c r="C794" s="1"/>
      <c r="D794" s="1"/>
      <c r="E794" s="1"/>
      <c r="F794" s="1"/>
      <c r="G794" s="1"/>
      <c r="H794" s="1"/>
      <c r="I794" s="1"/>
      <c r="J794" s="1"/>
      <c r="K794" s="1"/>
      <c r="L794" s="1"/>
      <c r="M794" s="1"/>
      <c r="N794" s="1"/>
      <c r="O794" s="1"/>
      <c r="P794" s="1"/>
      <c r="Q794" s="1"/>
      <c r="R794" s="1"/>
      <c r="S794" s="1"/>
      <c r="T794" s="1"/>
      <c r="U794" s="1"/>
    </row>
    <row r="795" spans="2:21" ht="14.25" hidden="1" customHeight="1">
      <c r="B795" s="3"/>
      <c r="C795" s="1"/>
      <c r="D795" s="1"/>
      <c r="E795" s="1"/>
      <c r="F795" s="1"/>
      <c r="G795" s="1"/>
      <c r="H795" s="1"/>
      <c r="I795" s="1"/>
      <c r="J795" s="1"/>
      <c r="K795" s="1"/>
      <c r="L795" s="1"/>
      <c r="M795" s="1"/>
      <c r="N795" s="1"/>
      <c r="O795" s="1"/>
      <c r="P795" s="1"/>
      <c r="Q795" s="1"/>
      <c r="R795" s="1"/>
      <c r="S795" s="1"/>
      <c r="T795" s="1"/>
      <c r="U795" s="1"/>
    </row>
    <row r="796" spans="2:21" ht="14.25" hidden="1" customHeight="1">
      <c r="B796" s="3"/>
      <c r="C796" s="1"/>
      <c r="D796" s="1"/>
      <c r="E796" s="1"/>
      <c r="F796" s="1"/>
      <c r="G796" s="1"/>
      <c r="H796" s="1"/>
      <c r="I796" s="1"/>
      <c r="J796" s="1"/>
      <c r="K796" s="1"/>
      <c r="L796" s="1"/>
      <c r="M796" s="1"/>
      <c r="N796" s="1"/>
      <c r="O796" s="1"/>
      <c r="P796" s="1"/>
      <c r="Q796" s="1"/>
      <c r="R796" s="1"/>
      <c r="S796" s="1"/>
      <c r="T796" s="1"/>
      <c r="U796" s="1"/>
    </row>
    <row r="797" spans="2:21" ht="14.25" hidden="1" customHeight="1">
      <c r="B797" s="3"/>
      <c r="C797" s="1"/>
      <c r="D797" s="1"/>
      <c r="E797" s="1"/>
      <c r="F797" s="1"/>
      <c r="G797" s="1"/>
      <c r="H797" s="1"/>
      <c r="I797" s="1"/>
      <c r="J797" s="1"/>
      <c r="K797" s="1"/>
      <c r="L797" s="1"/>
      <c r="M797" s="1"/>
      <c r="N797" s="1"/>
      <c r="O797" s="1"/>
      <c r="P797" s="1"/>
      <c r="Q797" s="1"/>
      <c r="R797" s="1"/>
      <c r="S797" s="1"/>
      <c r="T797" s="1"/>
      <c r="U797" s="1"/>
    </row>
    <row r="798" spans="2:21" ht="14.25" hidden="1" customHeight="1">
      <c r="B798" s="3"/>
      <c r="C798" s="1"/>
      <c r="D798" s="1"/>
      <c r="E798" s="1"/>
      <c r="F798" s="1"/>
      <c r="G798" s="1"/>
      <c r="H798" s="1"/>
      <c r="I798" s="1"/>
      <c r="J798" s="1"/>
      <c r="K798" s="1"/>
      <c r="L798" s="1"/>
      <c r="M798" s="1"/>
      <c r="N798" s="1"/>
      <c r="O798" s="1"/>
      <c r="P798" s="1"/>
      <c r="Q798" s="1"/>
      <c r="R798" s="1"/>
      <c r="S798" s="1"/>
      <c r="T798" s="1"/>
      <c r="U798" s="1"/>
    </row>
    <row r="799" spans="2:21" ht="14.25" hidden="1" customHeight="1">
      <c r="B799" s="3"/>
      <c r="C799" s="1"/>
      <c r="D799" s="1"/>
      <c r="E799" s="1"/>
      <c r="F799" s="1"/>
      <c r="G799" s="1"/>
      <c r="H799" s="1"/>
      <c r="I799" s="1"/>
      <c r="J799" s="1"/>
      <c r="K799" s="1"/>
      <c r="L799" s="1"/>
      <c r="M799" s="1"/>
      <c r="N799" s="1"/>
      <c r="O799" s="1"/>
      <c r="P799" s="1"/>
      <c r="Q799" s="1"/>
      <c r="R799" s="1"/>
      <c r="S799" s="1"/>
      <c r="T799" s="1"/>
      <c r="U799" s="1"/>
    </row>
    <row r="800" spans="2:21" ht="14.25" hidden="1" customHeight="1">
      <c r="B800" s="3"/>
      <c r="C800" s="1"/>
      <c r="D800" s="1"/>
      <c r="E800" s="1"/>
      <c r="F800" s="1"/>
      <c r="G800" s="1"/>
      <c r="H800" s="1"/>
      <c r="I800" s="1"/>
      <c r="J800" s="1"/>
      <c r="K800" s="1"/>
      <c r="L800" s="1"/>
      <c r="M800" s="1"/>
      <c r="N800" s="1"/>
      <c r="O800" s="1"/>
      <c r="P800" s="1"/>
      <c r="Q800" s="1"/>
      <c r="R800" s="1"/>
      <c r="S800" s="1"/>
      <c r="T800" s="1"/>
      <c r="U800" s="1"/>
    </row>
    <row r="801" spans="2:21" ht="14.25" hidden="1" customHeight="1">
      <c r="B801" s="3"/>
      <c r="C801" s="1"/>
      <c r="D801" s="1"/>
      <c r="E801" s="1"/>
      <c r="F801" s="1"/>
      <c r="G801" s="1"/>
      <c r="H801" s="1"/>
      <c r="I801" s="1"/>
      <c r="J801" s="1"/>
      <c r="K801" s="1"/>
      <c r="L801" s="1"/>
      <c r="M801" s="1"/>
      <c r="N801" s="1"/>
      <c r="O801" s="1"/>
      <c r="P801" s="1"/>
      <c r="Q801" s="1"/>
      <c r="R801" s="1"/>
      <c r="S801" s="1"/>
      <c r="T801" s="1"/>
      <c r="U801" s="1"/>
    </row>
    <row r="802" spans="2:21" ht="14.25" hidden="1" customHeight="1">
      <c r="B802" s="3"/>
      <c r="C802" s="1"/>
      <c r="D802" s="1"/>
      <c r="E802" s="1"/>
      <c r="F802" s="1"/>
      <c r="G802" s="1"/>
      <c r="H802" s="1"/>
      <c r="I802" s="1"/>
      <c r="J802" s="1"/>
      <c r="K802" s="1"/>
      <c r="L802" s="1"/>
      <c r="M802" s="1"/>
      <c r="N802" s="1"/>
      <c r="O802" s="1"/>
      <c r="P802" s="1"/>
      <c r="Q802" s="1"/>
      <c r="R802" s="1"/>
      <c r="S802" s="1"/>
      <c r="T802" s="1"/>
      <c r="U802" s="1"/>
    </row>
    <row r="803" spans="2:21" ht="14.25" hidden="1" customHeight="1">
      <c r="B803" s="3"/>
      <c r="C803" s="1"/>
      <c r="D803" s="1"/>
      <c r="E803" s="1"/>
      <c r="F803" s="1"/>
      <c r="G803" s="1"/>
      <c r="H803" s="1"/>
      <c r="I803" s="1"/>
      <c r="J803" s="1"/>
      <c r="K803" s="1"/>
      <c r="L803" s="1"/>
      <c r="M803" s="1"/>
      <c r="N803" s="1"/>
      <c r="O803" s="1"/>
      <c r="P803" s="1"/>
      <c r="Q803" s="1"/>
      <c r="R803" s="1"/>
      <c r="S803" s="1"/>
      <c r="T803" s="1"/>
      <c r="U803" s="1"/>
    </row>
    <row r="804" spans="2:21" ht="14.25" hidden="1" customHeight="1">
      <c r="B804" s="3"/>
      <c r="C804" s="1"/>
      <c r="D804" s="1"/>
      <c r="E804" s="1"/>
      <c r="F804" s="1"/>
      <c r="G804" s="1"/>
      <c r="H804" s="1"/>
      <c r="I804" s="1"/>
      <c r="J804" s="1"/>
      <c r="K804" s="1"/>
      <c r="L804" s="1"/>
      <c r="M804" s="1"/>
      <c r="N804" s="1"/>
      <c r="O804" s="1"/>
      <c r="P804" s="1"/>
      <c r="Q804" s="1"/>
      <c r="R804" s="1"/>
      <c r="S804" s="1"/>
      <c r="T804" s="1"/>
      <c r="U804" s="1"/>
    </row>
    <row r="805" spans="2:21" ht="14.25" hidden="1" customHeight="1">
      <c r="B805" s="3"/>
      <c r="C805" s="1"/>
      <c r="D805" s="1"/>
      <c r="E805" s="1"/>
      <c r="F805" s="1"/>
      <c r="G805" s="1"/>
      <c r="H805" s="1"/>
      <c r="I805" s="1"/>
      <c r="J805" s="1"/>
      <c r="K805" s="1"/>
      <c r="L805" s="1"/>
      <c r="M805" s="1"/>
      <c r="N805" s="1"/>
      <c r="O805" s="1"/>
      <c r="P805" s="1"/>
      <c r="Q805" s="1"/>
      <c r="R805" s="1"/>
      <c r="S805" s="1"/>
      <c r="T805" s="1"/>
      <c r="U805" s="1"/>
    </row>
    <row r="806" spans="2:21" ht="14.25" hidden="1" customHeight="1">
      <c r="B806" s="3"/>
      <c r="C806" s="1"/>
      <c r="D806" s="1"/>
      <c r="E806" s="1"/>
      <c r="F806" s="1"/>
      <c r="G806" s="1"/>
      <c r="H806" s="1"/>
      <c r="I806" s="1"/>
      <c r="J806" s="1"/>
      <c r="K806" s="1"/>
      <c r="L806" s="1"/>
      <c r="M806" s="1"/>
      <c r="N806" s="1"/>
      <c r="O806" s="1"/>
      <c r="P806" s="1"/>
      <c r="Q806" s="1"/>
      <c r="R806" s="1"/>
      <c r="S806" s="1"/>
      <c r="T806" s="1"/>
      <c r="U806" s="1"/>
    </row>
    <row r="807" spans="2:21" ht="14.25" hidden="1" customHeight="1">
      <c r="B807" s="3"/>
      <c r="C807" s="1"/>
      <c r="D807" s="1"/>
      <c r="E807" s="1"/>
      <c r="F807" s="1"/>
      <c r="G807" s="1"/>
      <c r="H807" s="1"/>
      <c r="I807" s="1"/>
      <c r="J807" s="1"/>
      <c r="K807" s="1"/>
      <c r="L807" s="1"/>
      <c r="M807" s="1"/>
      <c r="N807" s="1"/>
      <c r="O807" s="1"/>
      <c r="P807" s="1"/>
      <c r="Q807" s="1"/>
      <c r="R807" s="1"/>
      <c r="S807" s="1"/>
      <c r="T807" s="1"/>
      <c r="U807" s="1"/>
    </row>
    <row r="808" spans="2:21" ht="14.25" hidden="1" customHeight="1">
      <c r="B808" s="3"/>
      <c r="C808" s="1"/>
      <c r="D808" s="1"/>
      <c r="E808" s="1"/>
      <c r="F808" s="1"/>
      <c r="G808" s="1"/>
      <c r="H808" s="1"/>
      <c r="I808" s="1"/>
      <c r="J808" s="1"/>
      <c r="K808" s="1"/>
      <c r="L808" s="1"/>
      <c r="M808" s="1"/>
      <c r="N808" s="1"/>
      <c r="O808" s="1"/>
      <c r="P808" s="1"/>
      <c r="Q808" s="1"/>
      <c r="R808" s="1"/>
      <c r="S808" s="1"/>
      <c r="T808" s="1"/>
      <c r="U808" s="1"/>
    </row>
    <row r="809" spans="2:21" ht="14.25" hidden="1" customHeight="1">
      <c r="B809" s="3"/>
      <c r="C809" s="1"/>
      <c r="D809" s="1"/>
      <c r="E809" s="1"/>
      <c r="F809" s="1"/>
      <c r="G809" s="1"/>
      <c r="H809" s="1"/>
      <c r="I809" s="1"/>
      <c r="J809" s="1"/>
      <c r="K809" s="1"/>
      <c r="L809" s="1"/>
      <c r="M809" s="1"/>
      <c r="N809" s="1"/>
      <c r="O809" s="1"/>
      <c r="P809" s="1"/>
      <c r="Q809" s="1"/>
      <c r="R809" s="1"/>
      <c r="S809" s="1"/>
      <c r="T809" s="1"/>
      <c r="U809" s="1"/>
    </row>
    <row r="810" spans="2:21" ht="14.25" hidden="1" customHeight="1">
      <c r="B810" s="3"/>
      <c r="C810" s="1"/>
      <c r="D810" s="1"/>
      <c r="E810" s="1"/>
      <c r="F810" s="1"/>
      <c r="G810" s="1"/>
      <c r="H810" s="1"/>
      <c r="I810" s="1"/>
      <c r="J810" s="1"/>
      <c r="K810" s="1"/>
      <c r="L810" s="1"/>
      <c r="M810" s="1"/>
      <c r="N810" s="1"/>
      <c r="O810" s="1"/>
      <c r="P810" s="1"/>
      <c r="Q810" s="1"/>
      <c r="R810" s="1"/>
      <c r="S810" s="1"/>
      <c r="T810" s="1"/>
      <c r="U810" s="1"/>
    </row>
    <row r="811" spans="2:21" ht="14.25" hidden="1" customHeight="1">
      <c r="B811" s="3"/>
      <c r="C811" s="1"/>
      <c r="D811" s="1"/>
      <c r="E811" s="1"/>
      <c r="F811" s="1"/>
      <c r="G811" s="1"/>
      <c r="H811" s="1"/>
      <c r="I811" s="1"/>
      <c r="J811" s="1"/>
      <c r="K811" s="1"/>
      <c r="L811" s="1"/>
      <c r="M811" s="1"/>
      <c r="N811" s="1"/>
      <c r="O811" s="1"/>
      <c r="P811" s="1"/>
      <c r="Q811" s="1"/>
      <c r="R811" s="1"/>
      <c r="S811" s="1"/>
      <c r="T811" s="1"/>
      <c r="U811" s="1"/>
    </row>
    <row r="812" spans="2:21" ht="14.25" hidden="1" customHeight="1">
      <c r="B812" s="3"/>
      <c r="C812" s="1"/>
      <c r="D812" s="1"/>
      <c r="E812" s="1"/>
      <c r="F812" s="1"/>
      <c r="G812" s="1"/>
      <c r="H812" s="1"/>
      <c r="I812" s="1"/>
      <c r="J812" s="1"/>
      <c r="K812" s="1"/>
      <c r="L812" s="1"/>
      <c r="M812" s="1"/>
      <c r="N812" s="1"/>
      <c r="O812" s="1"/>
      <c r="P812" s="1"/>
      <c r="Q812" s="1"/>
      <c r="R812" s="1"/>
      <c r="S812" s="1"/>
      <c r="T812" s="1"/>
      <c r="U812" s="1"/>
    </row>
    <row r="813" spans="2:21" ht="14.25" hidden="1" customHeight="1">
      <c r="B813" s="3"/>
      <c r="C813" s="1"/>
      <c r="D813" s="1"/>
      <c r="E813" s="1"/>
      <c r="F813" s="1"/>
      <c r="G813" s="1"/>
      <c r="H813" s="1"/>
      <c r="I813" s="1"/>
      <c r="J813" s="1"/>
      <c r="K813" s="1"/>
      <c r="L813" s="1"/>
      <c r="M813" s="1"/>
      <c r="N813" s="1"/>
      <c r="O813" s="1"/>
      <c r="P813" s="1"/>
      <c r="Q813" s="1"/>
      <c r="R813" s="1"/>
      <c r="S813" s="1"/>
      <c r="T813" s="1"/>
      <c r="U813" s="1"/>
    </row>
    <row r="814" spans="2:21" ht="14.25" hidden="1" customHeight="1">
      <c r="B814" s="3"/>
      <c r="C814" s="1"/>
      <c r="D814" s="1"/>
      <c r="E814" s="1"/>
      <c r="F814" s="1"/>
      <c r="G814" s="1"/>
      <c r="H814" s="1"/>
      <c r="I814" s="1"/>
      <c r="J814" s="1"/>
      <c r="K814" s="1"/>
      <c r="L814" s="1"/>
      <c r="M814" s="1"/>
      <c r="N814" s="1"/>
      <c r="O814" s="1"/>
      <c r="P814" s="1"/>
      <c r="Q814" s="1"/>
      <c r="R814" s="1"/>
      <c r="S814" s="1"/>
      <c r="T814" s="1"/>
      <c r="U814" s="1"/>
    </row>
    <row r="815" spans="2:21" ht="14.25" hidden="1" customHeight="1">
      <c r="B815" s="3"/>
      <c r="C815" s="1"/>
      <c r="D815" s="1"/>
      <c r="E815" s="1"/>
      <c r="F815" s="1"/>
      <c r="G815" s="1"/>
      <c r="H815" s="1"/>
      <c r="I815" s="1"/>
      <c r="J815" s="1"/>
      <c r="K815" s="1"/>
      <c r="L815" s="1"/>
      <c r="M815" s="1"/>
      <c r="N815" s="1"/>
      <c r="O815" s="1"/>
      <c r="P815" s="1"/>
      <c r="Q815" s="1"/>
      <c r="R815" s="1"/>
      <c r="S815" s="1"/>
      <c r="T815" s="1"/>
      <c r="U815" s="1"/>
    </row>
    <row r="816" spans="2:21" ht="14.25" hidden="1" customHeight="1">
      <c r="B816" s="3"/>
      <c r="C816" s="1"/>
      <c r="D816" s="1"/>
      <c r="E816" s="1"/>
      <c r="F816" s="1"/>
      <c r="G816" s="1"/>
      <c r="H816" s="1"/>
      <c r="I816" s="1"/>
      <c r="J816" s="1"/>
      <c r="K816" s="1"/>
      <c r="L816" s="1"/>
      <c r="M816" s="1"/>
      <c r="N816" s="1"/>
      <c r="O816" s="1"/>
      <c r="P816" s="1"/>
      <c r="Q816" s="1"/>
      <c r="R816" s="1"/>
      <c r="S816" s="1"/>
      <c r="T816" s="1"/>
      <c r="U816" s="1"/>
    </row>
    <row r="817" spans="2:21" ht="14.25" hidden="1" customHeight="1">
      <c r="B817" s="3"/>
      <c r="C817" s="1"/>
      <c r="D817" s="1"/>
      <c r="E817" s="1"/>
      <c r="F817" s="1"/>
      <c r="G817" s="1"/>
      <c r="H817" s="1"/>
      <c r="I817" s="1"/>
      <c r="J817" s="1"/>
      <c r="K817" s="1"/>
      <c r="L817" s="1"/>
      <c r="M817" s="1"/>
      <c r="N817" s="1"/>
      <c r="O817" s="1"/>
      <c r="P817" s="1"/>
      <c r="Q817" s="1"/>
      <c r="R817" s="1"/>
      <c r="S817" s="1"/>
      <c r="T817" s="1"/>
      <c r="U817" s="1"/>
    </row>
    <row r="818" spans="2:21" ht="14.25" hidden="1" customHeight="1">
      <c r="B818" s="3"/>
      <c r="C818" s="1"/>
      <c r="D818" s="1"/>
      <c r="E818" s="1"/>
      <c r="F818" s="1"/>
      <c r="G818" s="1"/>
      <c r="H818" s="1"/>
      <c r="I818" s="1"/>
      <c r="J818" s="1"/>
      <c r="K818" s="1"/>
      <c r="L818" s="1"/>
      <c r="M818" s="1"/>
      <c r="N818" s="1"/>
      <c r="O818" s="1"/>
      <c r="P818" s="1"/>
      <c r="Q818" s="1"/>
      <c r="R818" s="1"/>
      <c r="S818" s="1"/>
      <c r="T818" s="1"/>
      <c r="U818" s="1"/>
    </row>
    <row r="819" spans="2:21" ht="14.25" hidden="1" customHeight="1">
      <c r="B819" s="3"/>
      <c r="C819" s="1"/>
      <c r="D819" s="1"/>
      <c r="E819" s="1"/>
      <c r="F819" s="1"/>
      <c r="G819" s="1"/>
      <c r="H819" s="1"/>
      <c r="I819" s="1"/>
      <c r="J819" s="1"/>
      <c r="K819" s="1"/>
      <c r="L819" s="1"/>
      <c r="M819" s="1"/>
      <c r="N819" s="1"/>
      <c r="O819" s="1"/>
      <c r="P819" s="1"/>
      <c r="Q819" s="1"/>
      <c r="R819" s="1"/>
      <c r="S819" s="1"/>
      <c r="T819" s="1"/>
      <c r="U819" s="1"/>
    </row>
    <row r="820" spans="2:21" ht="14.25" hidden="1" customHeight="1">
      <c r="B820" s="3"/>
      <c r="C820" s="1"/>
      <c r="D820" s="1"/>
      <c r="E820" s="1"/>
      <c r="F820" s="1"/>
      <c r="G820" s="1"/>
      <c r="H820" s="1"/>
      <c r="I820" s="1"/>
      <c r="J820" s="1"/>
      <c r="K820" s="1"/>
      <c r="L820" s="1"/>
      <c r="M820" s="1"/>
      <c r="N820" s="1"/>
      <c r="O820" s="1"/>
      <c r="P820" s="1"/>
      <c r="Q820" s="1"/>
      <c r="R820" s="1"/>
      <c r="S820" s="1"/>
      <c r="T820" s="1"/>
      <c r="U820" s="1"/>
    </row>
    <row r="821" spans="2:21" ht="14.25" hidden="1" customHeight="1">
      <c r="B821" s="3"/>
      <c r="C821" s="1"/>
      <c r="D821" s="1"/>
      <c r="E821" s="1"/>
      <c r="F821" s="1"/>
      <c r="G821" s="1"/>
      <c r="H821" s="1"/>
      <c r="I821" s="1"/>
      <c r="J821" s="1"/>
      <c r="K821" s="1"/>
      <c r="L821" s="1"/>
      <c r="M821" s="1"/>
      <c r="N821" s="1"/>
      <c r="O821" s="1"/>
      <c r="P821" s="1"/>
      <c r="Q821" s="1"/>
      <c r="R821" s="1"/>
      <c r="S821" s="1"/>
      <c r="T821" s="1"/>
      <c r="U821" s="1"/>
    </row>
    <row r="822" spans="2:21" ht="14.25" hidden="1" customHeight="1">
      <c r="B822" s="3"/>
      <c r="C822" s="1"/>
      <c r="D822" s="1"/>
      <c r="E822" s="1"/>
      <c r="F822" s="1"/>
      <c r="G822" s="1"/>
      <c r="H822" s="1"/>
      <c r="I822" s="1"/>
      <c r="J822" s="1"/>
      <c r="K822" s="1"/>
      <c r="L822" s="1"/>
      <c r="M822" s="1"/>
      <c r="N822" s="1"/>
      <c r="O822" s="1"/>
      <c r="P822" s="1"/>
      <c r="Q822" s="1"/>
      <c r="R822" s="1"/>
      <c r="S822" s="1"/>
      <c r="T822" s="1"/>
      <c r="U822" s="1"/>
    </row>
    <row r="823" spans="2:21" ht="14.25" hidden="1" customHeight="1">
      <c r="B823" s="3"/>
      <c r="C823" s="1"/>
      <c r="D823" s="1"/>
      <c r="E823" s="1"/>
      <c r="F823" s="1"/>
      <c r="G823" s="1"/>
      <c r="H823" s="1"/>
      <c r="I823" s="1"/>
      <c r="J823" s="1"/>
      <c r="K823" s="1"/>
      <c r="L823" s="1"/>
      <c r="M823" s="1"/>
      <c r="N823" s="1"/>
      <c r="O823" s="1"/>
      <c r="P823" s="1"/>
      <c r="Q823" s="1"/>
      <c r="R823" s="1"/>
      <c r="S823" s="1"/>
      <c r="T823" s="1"/>
      <c r="U823" s="1"/>
    </row>
    <row r="824" spans="2:21" ht="14.25" hidden="1" customHeight="1">
      <c r="B824" s="3"/>
      <c r="C824" s="1"/>
      <c r="D824" s="1"/>
      <c r="E824" s="1"/>
      <c r="F824" s="1"/>
      <c r="G824" s="1"/>
      <c r="H824" s="1"/>
      <c r="I824" s="1"/>
      <c r="J824" s="1"/>
      <c r="K824" s="1"/>
      <c r="L824" s="1"/>
      <c r="M824" s="1"/>
      <c r="N824" s="1"/>
      <c r="O824" s="1"/>
      <c r="P824" s="1"/>
      <c r="Q824" s="1"/>
      <c r="R824" s="1"/>
      <c r="S824" s="1"/>
      <c r="T824" s="1"/>
      <c r="U824" s="1"/>
    </row>
    <row r="825" spans="2:21" ht="14.25" hidden="1" customHeight="1">
      <c r="B825" s="3"/>
      <c r="C825" s="1"/>
      <c r="D825" s="1"/>
      <c r="E825" s="1"/>
      <c r="F825" s="1"/>
      <c r="G825" s="1"/>
      <c r="H825" s="1"/>
      <c r="I825" s="1"/>
      <c r="J825" s="1"/>
      <c r="K825" s="1"/>
      <c r="L825" s="1"/>
      <c r="M825" s="1"/>
      <c r="N825" s="1"/>
      <c r="O825" s="1"/>
      <c r="P825" s="1"/>
      <c r="Q825" s="1"/>
      <c r="R825" s="1"/>
      <c r="S825" s="1"/>
      <c r="T825" s="1"/>
      <c r="U825" s="1"/>
    </row>
    <row r="826" spans="2:21" ht="14.25" hidden="1" customHeight="1">
      <c r="B826" s="3"/>
      <c r="C826" s="1"/>
      <c r="D826" s="1"/>
      <c r="E826" s="1"/>
      <c r="F826" s="1"/>
      <c r="G826" s="1"/>
      <c r="H826" s="1"/>
      <c r="I826" s="1"/>
      <c r="J826" s="1"/>
      <c r="K826" s="1"/>
      <c r="L826" s="1"/>
      <c r="M826" s="1"/>
      <c r="N826" s="1"/>
      <c r="O826" s="1"/>
      <c r="P826" s="1"/>
      <c r="Q826" s="1"/>
      <c r="R826" s="1"/>
      <c r="S826" s="1"/>
      <c r="T826" s="1"/>
      <c r="U826" s="1"/>
    </row>
    <row r="827" spans="2:21" ht="14.25" hidden="1" customHeight="1">
      <c r="B827" s="3"/>
      <c r="C827" s="1"/>
      <c r="D827" s="1"/>
      <c r="E827" s="1"/>
      <c r="F827" s="1"/>
      <c r="G827" s="1"/>
      <c r="H827" s="1"/>
      <c r="I827" s="1"/>
      <c r="J827" s="1"/>
      <c r="K827" s="1"/>
      <c r="L827" s="1"/>
      <c r="M827" s="1"/>
      <c r="N827" s="1"/>
      <c r="O827" s="1"/>
      <c r="P827" s="1"/>
      <c r="Q827" s="1"/>
      <c r="R827" s="1"/>
      <c r="S827" s="1"/>
      <c r="T827" s="1"/>
      <c r="U827" s="1"/>
    </row>
    <row r="828" spans="2:21" ht="14.25" hidden="1" customHeight="1">
      <c r="B828" s="3"/>
      <c r="C828" s="1"/>
      <c r="D828" s="1"/>
      <c r="E828" s="1"/>
      <c r="F828" s="1"/>
      <c r="G828" s="1"/>
      <c r="H828" s="1"/>
      <c r="I828" s="1"/>
      <c r="J828" s="1"/>
      <c r="K828" s="1"/>
      <c r="L828" s="1"/>
      <c r="M828" s="1"/>
      <c r="N828" s="1"/>
      <c r="O828" s="1"/>
      <c r="P828" s="1"/>
      <c r="Q828" s="1"/>
      <c r="R828" s="1"/>
      <c r="S828" s="1"/>
      <c r="T828" s="1"/>
      <c r="U828" s="1"/>
    </row>
    <row r="829" spans="2:21" ht="14.25" hidden="1" customHeight="1">
      <c r="B829" s="3"/>
      <c r="C829" s="1"/>
      <c r="D829" s="1"/>
      <c r="E829" s="1"/>
      <c r="F829" s="1"/>
      <c r="G829" s="1"/>
      <c r="H829" s="1"/>
      <c r="I829" s="1"/>
      <c r="J829" s="1"/>
      <c r="K829" s="1"/>
      <c r="L829" s="1"/>
      <c r="M829" s="1"/>
      <c r="N829" s="1"/>
      <c r="O829" s="1"/>
      <c r="P829" s="1"/>
      <c r="Q829" s="1"/>
      <c r="R829" s="1"/>
      <c r="S829" s="1"/>
      <c r="T829" s="1"/>
      <c r="U829" s="1"/>
    </row>
    <row r="830" spans="2:21" ht="14.25" hidden="1" customHeight="1">
      <c r="B830" s="3"/>
      <c r="C830" s="1"/>
      <c r="D830" s="1"/>
      <c r="E830" s="1"/>
      <c r="F830" s="1"/>
      <c r="G830" s="1"/>
      <c r="H830" s="1"/>
      <c r="I830" s="1"/>
      <c r="J830" s="1"/>
      <c r="K830" s="1"/>
      <c r="L830" s="1"/>
      <c r="M830" s="1"/>
      <c r="N830" s="1"/>
      <c r="O830" s="1"/>
      <c r="P830" s="1"/>
      <c r="Q830" s="1"/>
      <c r="R830" s="1"/>
      <c r="S830" s="1"/>
      <c r="T830" s="1"/>
      <c r="U830" s="1"/>
    </row>
    <row r="831" spans="2:21" ht="14.25" hidden="1" customHeight="1">
      <c r="B831" s="3"/>
      <c r="C831" s="1"/>
      <c r="D831" s="1"/>
      <c r="E831" s="1"/>
      <c r="F831" s="1"/>
      <c r="G831" s="1"/>
      <c r="H831" s="1"/>
      <c r="I831" s="1"/>
      <c r="J831" s="1"/>
      <c r="K831" s="1"/>
      <c r="L831" s="1"/>
      <c r="M831" s="1"/>
      <c r="N831" s="1"/>
      <c r="O831" s="1"/>
      <c r="P831" s="1"/>
      <c r="Q831" s="1"/>
      <c r="R831" s="1"/>
      <c r="S831" s="1"/>
      <c r="T831" s="1"/>
      <c r="U831" s="1"/>
    </row>
    <row r="832" spans="2:21" ht="14.25" hidden="1" customHeight="1">
      <c r="B832" s="3"/>
      <c r="C832" s="1"/>
      <c r="D832" s="1"/>
      <c r="E832" s="1"/>
      <c r="F832" s="1"/>
      <c r="G832" s="1"/>
      <c r="H832" s="1"/>
      <c r="I832" s="1"/>
      <c r="J832" s="1"/>
      <c r="K832" s="1"/>
      <c r="L832" s="1"/>
      <c r="M832" s="1"/>
      <c r="N832" s="1"/>
      <c r="O832" s="1"/>
      <c r="P832" s="1"/>
      <c r="Q832" s="1"/>
      <c r="R832" s="1"/>
      <c r="S832" s="1"/>
      <c r="T832" s="1"/>
      <c r="U832" s="1"/>
    </row>
    <row r="833" spans="2:21" ht="14.25" hidden="1" customHeight="1">
      <c r="B833" s="3"/>
      <c r="C833" s="1"/>
      <c r="D833" s="1"/>
      <c r="E833" s="1"/>
      <c r="F833" s="1"/>
      <c r="G833" s="1"/>
      <c r="H833" s="1"/>
      <c r="I833" s="1"/>
      <c r="J833" s="1"/>
      <c r="K833" s="1"/>
      <c r="L833" s="1"/>
      <c r="M833" s="1"/>
      <c r="N833" s="1"/>
      <c r="O833" s="1"/>
      <c r="P833" s="1"/>
      <c r="Q833" s="1"/>
      <c r="R833" s="1"/>
      <c r="S833" s="1"/>
      <c r="T833" s="1"/>
      <c r="U833" s="1"/>
    </row>
    <row r="834" spans="2:21" ht="14.25" hidden="1" customHeight="1">
      <c r="B834" s="3"/>
      <c r="C834" s="1"/>
      <c r="D834" s="1"/>
      <c r="E834" s="1"/>
      <c r="F834" s="1"/>
      <c r="G834" s="1"/>
      <c r="H834" s="1"/>
      <c r="I834" s="1"/>
      <c r="J834" s="1"/>
      <c r="K834" s="1"/>
      <c r="L834" s="1"/>
      <c r="M834" s="1"/>
      <c r="N834" s="1"/>
      <c r="O834" s="1"/>
      <c r="P834" s="1"/>
      <c r="Q834" s="1"/>
      <c r="R834" s="1"/>
      <c r="S834" s="1"/>
      <c r="T834" s="1"/>
      <c r="U834" s="1"/>
    </row>
    <row r="835" spans="2:21" ht="14.25" hidden="1" customHeight="1">
      <c r="B835" s="3"/>
      <c r="C835" s="1"/>
      <c r="D835" s="1"/>
      <c r="E835" s="1"/>
      <c r="F835" s="1"/>
      <c r="G835" s="1"/>
      <c r="H835" s="1"/>
      <c r="I835" s="1"/>
      <c r="J835" s="1"/>
      <c r="K835" s="1"/>
      <c r="L835" s="1"/>
      <c r="M835" s="1"/>
      <c r="N835" s="1"/>
      <c r="O835" s="1"/>
      <c r="P835" s="1"/>
      <c r="Q835" s="1"/>
      <c r="R835" s="1"/>
      <c r="S835" s="1"/>
      <c r="T835" s="1"/>
      <c r="U835" s="1"/>
    </row>
    <row r="836" spans="2:21" ht="14.25" hidden="1" customHeight="1">
      <c r="B836" s="3"/>
      <c r="C836" s="1"/>
      <c r="D836" s="1"/>
      <c r="E836" s="1"/>
      <c r="F836" s="1"/>
      <c r="G836" s="1"/>
      <c r="H836" s="1"/>
      <c r="I836" s="1"/>
      <c r="J836" s="1"/>
      <c r="K836" s="1"/>
      <c r="L836" s="1"/>
      <c r="M836" s="1"/>
      <c r="N836" s="1"/>
      <c r="O836" s="1"/>
      <c r="P836" s="1"/>
      <c r="Q836" s="1"/>
      <c r="R836" s="1"/>
      <c r="S836" s="1"/>
      <c r="T836" s="1"/>
      <c r="U836" s="1"/>
    </row>
    <row r="837" spans="2:21" ht="14.25" hidden="1" customHeight="1">
      <c r="B837" s="3"/>
      <c r="C837" s="1"/>
      <c r="D837" s="1"/>
      <c r="E837" s="1"/>
      <c r="F837" s="1"/>
      <c r="G837" s="1"/>
      <c r="H837" s="1"/>
      <c r="I837" s="1"/>
      <c r="J837" s="1"/>
      <c r="K837" s="1"/>
      <c r="L837" s="1"/>
      <c r="M837" s="1"/>
      <c r="N837" s="1"/>
      <c r="O837" s="1"/>
      <c r="P837" s="1"/>
      <c r="Q837" s="1"/>
      <c r="R837" s="1"/>
      <c r="S837" s="1"/>
      <c r="T837" s="1"/>
      <c r="U837" s="1"/>
    </row>
    <row r="838" spans="2:21" ht="14.25" hidden="1" customHeight="1">
      <c r="B838" s="3"/>
      <c r="C838" s="1"/>
      <c r="D838" s="1"/>
      <c r="E838" s="1"/>
      <c r="F838" s="1"/>
      <c r="G838" s="1"/>
      <c r="H838" s="1"/>
      <c r="I838" s="1"/>
      <c r="J838" s="1"/>
      <c r="K838" s="1"/>
      <c r="L838" s="1"/>
      <c r="M838" s="1"/>
      <c r="N838" s="1"/>
      <c r="O838" s="1"/>
      <c r="P838" s="1"/>
      <c r="Q838" s="1"/>
      <c r="R838" s="1"/>
      <c r="S838" s="1"/>
      <c r="T838" s="1"/>
      <c r="U838" s="1"/>
    </row>
    <row r="839" spans="2:21" ht="14.25" hidden="1" customHeight="1">
      <c r="B839" s="3"/>
      <c r="C839" s="1"/>
      <c r="D839" s="1"/>
      <c r="E839" s="1"/>
      <c r="F839" s="1"/>
      <c r="G839" s="1"/>
      <c r="H839" s="1"/>
      <c r="I839" s="1"/>
      <c r="J839" s="1"/>
      <c r="K839" s="1"/>
      <c r="L839" s="1"/>
      <c r="M839" s="1"/>
      <c r="N839" s="1"/>
      <c r="O839" s="1"/>
      <c r="P839" s="1"/>
      <c r="Q839" s="1"/>
      <c r="R839" s="1"/>
      <c r="S839" s="1"/>
      <c r="T839" s="1"/>
      <c r="U839" s="1"/>
    </row>
    <row r="840" spans="2:21" ht="14.25" hidden="1" customHeight="1">
      <c r="B840" s="3"/>
      <c r="C840" s="1"/>
      <c r="D840" s="1"/>
      <c r="E840" s="1"/>
      <c r="F840" s="1"/>
      <c r="G840" s="1"/>
      <c r="H840" s="1"/>
      <c r="I840" s="1"/>
      <c r="J840" s="1"/>
      <c r="K840" s="1"/>
      <c r="L840" s="1"/>
      <c r="M840" s="1"/>
      <c r="N840" s="1"/>
      <c r="O840" s="1"/>
      <c r="P840" s="1"/>
      <c r="Q840" s="1"/>
      <c r="R840" s="1"/>
      <c r="S840" s="1"/>
      <c r="T840" s="1"/>
      <c r="U840" s="1"/>
    </row>
    <row r="841" spans="2:21" ht="14.25" hidden="1" customHeight="1">
      <c r="B841" s="3"/>
      <c r="C841" s="1"/>
      <c r="D841" s="1"/>
      <c r="E841" s="1"/>
      <c r="F841" s="1"/>
      <c r="G841" s="1"/>
      <c r="H841" s="1"/>
      <c r="I841" s="1"/>
      <c r="J841" s="1"/>
      <c r="K841" s="1"/>
      <c r="L841" s="1"/>
      <c r="M841" s="1"/>
      <c r="N841" s="1"/>
      <c r="O841" s="1"/>
      <c r="P841" s="1"/>
      <c r="Q841" s="1"/>
      <c r="R841" s="1"/>
      <c r="S841" s="1"/>
      <c r="T841" s="1"/>
      <c r="U841" s="1"/>
    </row>
    <row r="842" spans="2:21" ht="14.25" hidden="1" customHeight="1">
      <c r="B842" s="3"/>
      <c r="C842" s="1"/>
      <c r="D842" s="1"/>
      <c r="E842" s="1"/>
      <c r="F842" s="1"/>
      <c r="G842" s="1"/>
      <c r="H842" s="1"/>
      <c r="I842" s="1"/>
      <c r="J842" s="1"/>
      <c r="K842" s="1"/>
      <c r="L842" s="1"/>
      <c r="M842" s="1"/>
      <c r="N842" s="1"/>
      <c r="O842" s="1"/>
      <c r="P842" s="1"/>
      <c r="Q842" s="1"/>
      <c r="R842" s="1"/>
      <c r="S842" s="1"/>
      <c r="T842" s="1"/>
      <c r="U842" s="1"/>
    </row>
    <row r="843" spans="2:21" ht="14.25" hidden="1" customHeight="1">
      <c r="B843" s="3"/>
      <c r="C843" s="1"/>
      <c r="D843" s="1"/>
      <c r="E843" s="1"/>
      <c r="F843" s="1"/>
      <c r="G843" s="1"/>
      <c r="H843" s="1"/>
      <c r="I843" s="1"/>
      <c r="J843" s="1"/>
      <c r="K843" s="1"/>
      <c r="L843" s="1"/>
      <c r="M843" s="1"/>
      <c r="N843" s="1"/>
      <c r="O843" s="1"/>
      <c r="P843" s="1"/>
      <c r="Q843" s="1"/>
      <c r="R843" s="1"/>
      <c r="S843" s="1"/>
      <c r="T843" s="1"/>
      <c r="U843" s="1"/>
    </row>
    <row r="844" spans="2:21" ht="14.25" hidden="1" customHeight="1">
      <c r="B844" s="3"/>
      <c r="C844" s="1"/>
      <c r="D844" s="1"/>
      <c r="E844" s="1"/>
      <c r="F844" s="1"/>
      <c r="G844" s="1"/>
      <c r="H844" s="1"/>
      <c r="I844" s="1"/>
      <c r="J844" s="1"/>
      <c r="K844" s="1"/>
      <c r="L844" s="1"/>
      <c r="M844" s="1"/>
      <c r="N844" s="1"/>
      <c r="O844" s="1"/>
      <c r="P844" s="1"/>
      <c r="Q844" s="1"/>
      <c r="R844" s="1"/>
      <c r="S844" s="1"/>
      <c r="T844" s="1"/>
      <c r="U844" s="1"/>
    </row>
    <row r="845" spans="2:21" ht="14.25" hidden="1" customHeight="1">
      <c r="B845" s="3"/>
      <c r="C845" s="1"/>
      <c r="D845" s="1"/>
      <c r="E845" s="1"/>
      <c r="F845" s="1"/>
      <c r="G845" s="1"/>
      <c r="H845" s="1"/>
      <c r="I845" s="1"/>
      <c r="J845" s="1"/>
      <c r="K845" s="1"/>
      <c r="L845" s="1"/>
      <c r="M845" s="1"/>
      <c r="N845" s="1"/>
      <c r="O845" s="1"/>
      <c r="P845" s="1"/>
      <c r="Q845" s="1"/>
      <c r="R845" s="1"/>
      <c r="S845" s="1"/>
      <c r="T845" s="1"/>
      <c r="U845" s="1"/>
    </row>
    <row r="846" spans="2:21" ht="14.25" hidden="1" customHeight="1">
      <c r="B846" s="3"/>
      <c r="C846" s="1"/>
      <c r="D846" s="1"/>
      <c r="E846" s="1"/>
      <c r="F846" s="1"/>
      <c r="G846" s="1"/>
      <c r="H846" s="1"/>
      <c r="I846" s="1"/>
      <c r="J846" s="1"/>
      <c r="K846" s="1"/>
      <c r="L846" s="1"/>
      <c r="M846" s="1"/>
      <c r="N846" s="1"/>
      <c r="O846" s="1"/>
      <c r="P846" s="1"/>
      <c r="Q846" s="1"/>
      <c r="R846" s="1"/>
      <c r="S846" s="1"/>
      <c r="T846" s="1"/>
      <c r="U846" s="1"/>
    </row>
    <row r="847" spans="2:21" ht="14.25" hidden="1" customHeight="1">
      <c r="B847" s="3"/>
      <c r="C847" s="1"/>
      <c r="D847" s="1"/>
      <c r="E847" s="1"/>
      <c r="F847" s="1"/>
      <c r="G847" s="1"/>
      <c r="H847" s="1"/>
      <c r="I847" s="1"/>
      <c r="J847" s="1"/>
      <c r="K847" s="1"/>
      <c r="L847" s="1"/>
      <c r="M847" s="1"/>
      <c r="N847" s="1"/>
      <c r="O847" s="1"/>
      <c r="P847" s="1"/>
      <c r="Q847" s="1"/>
      <c r="R847" s="1"/>
      <c r="S847" s="1"/>
      <c r="T847" s="1"/>
      <c r="U847" s="1"/>
    </row>
    <row r="848" spans="2:21" ht="14.25" hidden="1" customHeight="1">
      <c r="B848" s="3"/>
      <c r="C848" s="1"/>
      <c r="D848" s="1"/>
      <c r="E848" s="1"/>
      <c r="F848" s="1"/>
      <c r="G848" s="1"/>
      <c r="H848" s="1"/>
      <c r="I848" s="1"/>
      <c r="J848" s="1"/>
      <c r="K848" s="1"/>
      <c r="L848" s="1"/>
      <c r="M848" s="1"/>
      <c r="N848" s="1"/>
      <c r="O848" s="1"/>
      <c r="P848" s="1"/>
      <c r="Q848" s="1"/>
      <c r="R848" s="1"/>
      <c r="S848" s="1"/>
      <c r="T848" s="1"/>
      <c r="U848" s="1"/>
    </row>
    <row r="849" spans="2:21" ht="14.25" hidden="1" customHeight="1">
      <c r="B849" s="3"/>
      <c r="C849" s="1"/>
      <c r="D849" s="1"/>
      <c r="E849" s="1"/>
      <c r="F849" s="1"/>
      <c r="G849" s="1"/>
      <c r="H849" s="1"/>
      <c r="I849" s="1"/>
      <c r="J849" s="1"/>
      <c r="K849" s="1"/>
      <c r="L849" s="1"/>
      <c r="M849" s="1"/>
      <c r="N849" s="1"/>
      <c r="O849" s="1"/>
      <c r="P849" s="1"/>
      <c r="Q849" s="1"/>
      <c r="R849" s="1"/>
      <c r="S849" s="1"/>
      <c r="T849" s="1"/>
      <c r="U849" s="1"/>
    </row>
    <row r="850" spans="2:21" ht="14.25" hidden="1" customHeight="1">
      <c r="B850" s="3"/>
      <c r="C850" s="1"/>
      <c r="D850" s="1"/>
      <c r="E850" s="1"/>
      <c r="F850" s="1"/>
      <c r="G850" s="1"/>
      <c r="H850" s="1"/>
      <c r="I850" s="1"/>
      <c r="J850" s="1"/>
      <c r="K850" s="1"/>
      <c r="L850" s="1"/>
      <c r="M850" s="1"/>
      <c r="N850" s="1"/>
      <c r="O850" s="1"/>
      <c r="P850" s="1"/>
      <c r="Q850" s="1"/>
      <c r="R850" s="1"/>
      <c r="S850" s="1"/>
      <c r="T850" s="1"/>
      <c r="U850" s="1"/>
    </row>
    <row r="851" spans="2:21" ht="14.25" hidden="1" customHeight="1">
      <c r="B851" s="3"/>
      <c r="C851" s="1"/>
      <c r="D851" s="1"/>
      <c r="E851" s="1"/>
      <c r="F851" s="1"/>
      <c r="G851" s="1"/>
      <c r="H851" s="1"/>
      <c r="I851" s="1"/>
      <c r="J851" s="1"/>
      <c r="K851" s="1"/>
      <c r="L851" s="1"/>
      <c r="M851" s="1"/>
      <c r="N851" s="1"/>
      <c r="O851" s="1"/>
      <c r="P851" s="1"/>
      <c r="Q851" s="1"/>
      <c r="R851" s="1"/>
      <c r="S851" s="1"/>
      <c r="T851" s="1"/>
      <c r="U851" s="1"/>
    </row>
    <row r="852" spans="2:21" ht="14.25" hidden="1" customHeight="1">
      <c r="B852" s="3"/>
      <c r="C852" s="1"/>
      <c r="D852" s="1"/>
      <c r="E852" s="1"/>
      <c r="F852" s="1"/>
      <c r="G852" s="1"/>
      <c r="H852" s="1"/>
      <c r="I852" s="1"/>
      <c r="J852" s="1"/>
      <c r="K852" s="1"/>
      <c r="L852" s="1"/>
      <c r="M852" s="1"/>
      <c r="N852" s="1"/>
      <c r="O852" s="1"/>
      <c r="P852" s="1"/>
      <c r="Q852" s="1"/>
      <c r="R852" s="1"/>
      <c r="S852" s="1"/>
      <c r="T852" s="1"/>
      <c r="U852" s="1"/>
    </row>
    <row r="853" spans="2:21" ht="14.25" hidden="1" customHeight="1">
      <c r="B853" s="3"/>
      <c r="C853" s="1"/>
      <c r="D853" s="1"/>
      <c r="E853" s="1"/>
      <c r="F853" s="1"/>
      <c r="G853" s="1"/>
      <c r="H853" s="1"/>
      <c r="I853" s="1"/>
      <c r="J853" s="1"/>
      <c r="K853" s="1"/>
      <c r="L853" s="1"/>
      <c r="M853" s="1"/>
      <c r="N853" s="1"/>
      <c r="O853" s="1"/>
      <c r="P853" s="1"/>
      <c r="Q853" s="1"/>
      <c r="R853" s="1"/>
      <c r="S853" s="1"/>
      <c r="T853" s="1"/>
      <c r="U853" s="1"/>
    </row>
    <row r="854" spans="2:21" ht="14.25" hidden="1" customHeight="1">
      <c r="B854" s="3"/>
      <c r="C854" s="1"/>
      <c r="D854" s="1"/>
      <c r="E854" s="1"/>
      <c r="F854" s="1"/>
      <c r="G854" s="1"/>
      <c r="H854" s="1"/>
      <c r="I854" s="1"/>
      <c r="J854" s="1"/>
      <c r="K854" s="1"/>
      <c r="L854" s="1"/>
      <c r="M854" s="1"/>
      <c r="N854" s="1"/>
      <c r="O854" s="1"/>
      <c r="P854" s="1"/>
      <c r="Q854" s="1"/>
      <c r="R854" s="1"/>
      <c r="S854" s="1"/>
      <c r="T854" s="1"/>
      <c r="U854" s="1"/>
    </row>
    <row r="855" spans="2:21" ht="14.25" hidden="1" customHeight="1">
      <c r="B855" s="3"/>
      <c r="C855" s="1"/>
      <c r="D855" s="1"/>
      <c r="E855" s="1"/>
      <c r="F855" s="1"/>
      <c r="G855" s="1"/>
      <c r="H855" s="1"/>
      <c r="I855" s="1"/>
      <c r="J855" s="1"/>
      <c r="K855" s="1"/>
      <c r="L855" s="1"/>
      <c r="M855" s="1"/>
      <c r="N855" s="1"/>
      <c r="O855" s="1"/>
      <c r="P855" s="1"/>
      <c r="Q855" s="1"/>
      <c r="R855" s="1"/>
      <c r="S855" s="1"/>
      <c r="T855" s="1"/>
      <c r="U855" s="1"/>
    </row>
    <row r="856" spans="2:21" ht="14.25" hidden="1" customHeight="1">
      <c r="B856" s="3"/>
      <c r="C856" s="1"/>
      <c r="D856" s="1"/>
      <c r="E856" s="1"/>
      <c r="F856" s="1"/>
      <c r="G856" s="1"/>
      <c r="H856" s="1"/>
      <c r="I856" s="1"/>
      <c r="J856" s="1"/>
      <c r="K856" s="1"/>
      <c r="L856" s="1"/>
      <c r="M856" s="1"/>
      <c r="N856" s="1"/>
      <c r="O856" s="1"/>
      <c r="P856" s="1"/>
      <c r="Q856" s="1"/>
      <c r="R856" s="1"/>
      <c r="S856" s="1"/>
      <c r="T856" s="1"/>
      <c r="U856" s="1"/>
    </row>
    <row r="857" spans="2:21" ht="14.25" hidden="1" customHeight="1">
      <c r="B857" s="3"/>
      <c r="C857" s="1"/>
      <c r="D857" s="1"/>
      <c r="E857" s="1"/>
      <c r="F857" s="1"/>
      <c r="G857" s="1"/>
      <c r="H857" s="1"/>
      <c r="I857" s="1"/>
      <c r="J857" s="1"/>
      <c r="K857" s="1"/>
      <c r="L857" s="1"/>
      <c r="M857" s="1"/>
      <c r="N857" s="1"/>
      <c r="O857" s="1"/>
      <c r="P857" s="1"/>
      <c r="Q857" s="1"/>
      <c r="R857" s="1"/>
      <c r="S857" s="1"/>
      <c r="T857" s="1"/>
      <c r="U857" s="1"/>
    </row>
    <row r="858" spans="2:21" ht="14.25" hidden="1" customHeight="1">
      <c r="B858" s="3"/>
      <c r="C858" s="1"/>
      <c r="D858" s="1"/>
      <c r="E858" s="1"/>
      <c r="F858" s="1"/>
      <c r="G858" s="1"/>
      <c r="H858" s="1"/>
      <c r="I858" s="1"/>
      <c r="J858" s="1"/>
      <c r="K858" s="1"/>
      <c r="L858" s="1"/>
      <c r="M858" s="1"/>
      <c r="N858" s="1"/>
      <c r="O858" s="1"/>
      <c r="P858" s="1"/>
      <c r="Q858" s="1"/>
      <c r="R858" s="1"/>
      <c r="S858" s="1"/>
      <c r="T858" s="1"/>
      <c r="U858" s="1"/>
    </row>
    <row r="859" spans="2:21" ht="14.25" hidden="1" customHeight="1">
      <c r="B859" s="3"/>
      <c r="C859" s="1"/>
      <c r="D859" s="1"/>
      <c r="E859" s="1"/>
      <c r="F859" s="1"/>
      <c r="G859" s="1"/>
      <c r="H859" s="1"/>
      <c r="I859" s="1"/>
      <c r="J859" s="1"/>
      <c r="K859" s="1"/>
      <c r="L859" s="1"/>
      <c r="M859" s="1"/>
      <c r="N859" s="1"/>
      <c r="O859" s="1"/>
      <c r="P859" s="1"/>
      <c r="Q859" s="1"/>
      <c r="R859" s="1"/>
      <c r="S859" s="1"/>
      <c r="T859" s="1"/>
      <c r="U859" s="1"/>
    </row>
    <row r="860" spans="2:21" ht="14.25" hidden="1" customHeight="1">
      <c r="B860" s="3"/>
      <c r="C860" s="1"/>
      <c r="D860" s="1"/>
      <c r="E860" s="1"/>
      <c r="F860" s="1"/>
      <c r="G860" s="1"/>
      <c r="H860" s="1"/>
      <c r="I860" s="1"/>
      <c r="J860" s="1"/>
      <c r="K860" s="1"/>
      <c r="L860" s="1"/>
      <c r="M860" s="1"/>
      <c r="N860" s="1"/>
      <c r="O860" s="1"/>
      <c r="P860" s="1"/>
      <c r="Q860" s="1"/>
      <c r="R860" s="1"/>
      <c r="S860" s="1"/>
      <c r="T860" s="1"/>
      <c r="U860" s="1"/>
    </row>
    <row r="861" spans="2:21" ht="14.25" hidden="1" customHeight="1">
      <c r="B861" s="3"/>
      <c r="C861" s="1"/>
      <c r="D861" s="1"/>
      <c r="E861" s="1"/>
      <c r="F861" s="1"/>
      <c r="G861" s="1"/>
      <c r="H861" s="1"/>
      <c r="I861" s="1"/>
      <c r="J861" s="1"/>
      <c r="K861" s="1"/>
      <c r="L861" s="1"/>
      <c r="M861" s="1"/>
      <c r="N861" s="1"/>
      <c r="O861" s="1"/>
      <c r="P861" s="1"/>
      <c r="Q861" s="1"/>
      <c r="R861" s="1"/>
      <c r="S861" s="1"/>
      <c r="T861" s="1"/>
      <c r="U861" s="1"/>
    </row>
    <row r="862" spans="2:21" ht="14.25" hidden="1" customHeight="1">
      <c r="B862" s="3"/>
      <c r="C862" s="1"/>
      <c r="D862" s="1"/>
      <c r="E862" s="1"/>
      <c r="F862" s="1"/>
      <c r="G862" s="1"/>
      <c r="H862" s="1"/>
      <c r="I862" s="1"/>
      <c r="J862" s="1"/>
      <c r="K862" s="1"/>
      <c r="L862" s="1"/>
      <c r="M862" s="1"/>
      <c r="N862" s="1"/>
      <c r="O862" s="1"/>
      <c r="P862" s="1"/>
      <c r="Q862" s="1"/>
      <c r="R862" s="1"/>
      <c r="S862" s="1"/>
      <c r="T862" s="1"/>
      <c r="U862" s="1"/>
    </row>
    <row r="863" spans="2:21" ht="14.25" hidden="1" customHeight="1">
      <c r="B863" s="3"/>
      <c r="C863" s="1"/>
      <c r="D863" s="1"/>
      <c r="E863" s="1"/>
      <c r="F863" s="1"/>
      <c r="G863" s="1"/>
      <c r="H863" s="1"/>
      <c r="I863" s="1"/>
      <c r="J863" s="1"/>
      <c r="K863" s="1"/>
      <c r="L863" s="1"/>
      <c r="M863" s="1"/>
      <c r="N863" s="1"/>
      <c r="O863" s="1"/>
      <c r="P863" s="1"/>
      <c r="Q863" s="1"/>
      <c r="R863" s="1"/>
      <c r="S863" s="1"/>
      <c r="T863" s="1"/>
      <c r="U863" s="1"/>
    </row>
    <row r="864" spans="2:21" ht="14.25" hidden="1" customHeight="1">
      <c r="B864" s="3"/>
      <c r="C864" s="1"/>
      <c r="D864" s="1"/>
      <c r="E864" s="1"/>
      <c r="F864" s="1"/>
      <c r="G864" s="1"/>
      <c r="H864" s="1"/>
      <c r="I864" s="1"/>
      <c r="J864" s="1"/>
      <c r="K864" s="1"/>
      <c r="L864" s="1"/>
      <c r="M864" s="1"/>
      <c r="N864" s="1"/>
      <c r="O864" s="1"/>
      <c r="P864" s="1"/>
      <c r="Q864" s="1"/>
      <c r="R864" s="1"/>
      <c r="S864" s="1"/>
      <c r="T864" s="1"/>
      <c r="U864" s="1"/>
    </row>
    <row r="865" spans="2:21" ht="14.25" hidden="1" customHeight="1">
      <c r="B865" s="3"/>
      <c r="C865" s="1"/>
      <c r="D865" s="1"/>
      <c r="E865" s="1"/>
      <c r="F865" s="1"/>
      <c r="G865" s="1"/>
      <c r="H865" s="1"/>
      <c r="I865" s="1"/>
      <c r="J865" s="1"/>
      <c r="K865" s="1"/>
      <c r="L865" s="1"/>
      <c r="M865" s="1"/>
      <c r="N865" s="1"/>
      <c r="O865" s="1"/>
      <c r="P865" s="1"/>
      <c r="Q865" s="1"/>
      <c r="R865" s="1"/>
      <c r="S865" s="1"/>
      <c r="T865" s="1"/>
      <c r="U865" s="1"/>
    </row>
    <row r="866" spans="2:21" ht="14.25" hidden="1" customHeight="1">
      <c r="B866" s="3"/>
      <c r="C866" s="1"/>
      <c r="D866" s="1"/>
      <c r="E866" s="1"/>
      <c r="F866" s="1"/>
      <c r="G866" s="1"/>
      <c r="H866" s="1"/>
      <c r="I866" s="1"/>
      <c r="J866" s="1"/>
      <c r="K866" s="1"/>
      <c r="L866" s="1"/>
      <c r="M866" s="1"/>
      <c r="N866" s="1"/>
      <c r="O866" s="1"/>
      <c r="P866" s="1"/>
      <c r="Q866" s="1"/>
      <c r="R866" s="1"/>
      <c r="S866" s="1"/>
      <c r="T866" s="1"/>
      <c r="U866" s="1"/>
    </row>
    <row r="867" spans="2:21" ht="14.25" hidden="1" customHeight="1">
      <c r="B867" s="3"/>
      <c r="C867" s="1"/>
      <c r="D867" s="1"/>
      <c r="E867" s="1"/>
      <c r="F867" s="1"/>
      <c r="G867" s="1"/>
      <c r="H867" s="1"/>
      <c r="I867" s="1"/>
      <c r="J867" s="1"/>
      <c r="K867" s="1"/>
      <c r="L867" s="1"/>
      <c r="M867" s="1"/>
      <c r="N867" s="1"/>
      <c r="O867" s="1"/>
      <c r="P867" s="1"/>
      <c r="Q867" s="1"/>
      <c r="R867" s="1"/>
      <c r="S867" s="1"/>
      <c r="T867" s="1"/>
      <c r="U867" s="1"/>
    </row>
    <row r="868" spans="2:21" ht="14.25" hidden="1" customHeight="1">
      <c r="B868" s="3"/>
      <c r="C868" s="1"/>
      <c r="D868" s="1"/>
      <c r="E868" s="1"/>
      <c r="F868" s="1"/>
      <c r="G868" s="1"/>
      <c r="H868" s="1"/>
      <c r="I868" s="1"/>
      <c r="J868" s="1"/>
      <c r="K868" s="1"/>
      <c r="L868" s="1"/>
      <c r="M868" s="1"/>
      <c r="N868" s="1"/>
      <c r="O868" s="1"/>
      <c r="P868" s="1"/>
      <c r="Q868" s="1"/>
      <c r="R868" s="1"/>
      <c r="S868" s="1"/>
      <c r="T868" s="1"/>
      <c r="U868" s="1"/>
    </row>
    <row r="869" spans="2:21" ht="14.25" hidden="1" customHeight="1">
      <c r="B869" s="3"/>
      <c r="C869" s="1"/>
      <c r="D869" s="1"/>
      <c r="E869" s="1"/>
      <c r="F869" s="1"/>
      <c r="G869" s="1"/>
      <c r="H869" s="1"/>
      <c r="I869" s="1"/>
      <c r="J869" s="1"/>
      <c r="K869" s="1"/>
      <c r="L869" s="1"/>
      <c r="M869" s="1"/>
      <c r="N869" s="1"/>
      <c r="O869" s="1"/>
      <c r="P869" s="1"/>
      <c r="Q869" s="1"/>
      <c r="R869" s="1"/>
      <c r="S869" s="1"/>
      <c r="T869" s="1"/>
      <c r="U869" s="1"/>
    </row>
    <row r="870" spans="2:21" ht="14.25" hidden="1" customHeight="1">
      <c r="B870" s="3"/>
      <c r="C870" s="1"/>
      <c r="D870" s="1"/>
      <c r="E870" s="1"/>
      <c r="F870" s="1"/>
      <c r="G870" s="1"/>
      <c r="H870" s="1"/>
      <c r="I870" s="1"/>
      <c r="J870" s="1"/>
      <c r="K870" s="1"/>
      <c r="L870" s="1"/>
      <c r="M870" s="1"/>
      <c r="N870" s="1"/>
      <c r="O870" s="1"/>
      <c r="P870" s="1"/>
      <c r="Q870" s="1"/>
      <c r="R870" s="1"/>
      <c r="S870" s="1"/>
      <c r="T870" s="1"/>
      <c r="U870" s="1"/>
    </row>
    <row r="871" spans="2:21" ht="14.25" hidden="1" customHeight="1">
      <c r="B871" s="3"/>
      <c r="C871" s="1"/>
      <c r="D871" s="1"/>
      <c r="E871" s="1"/>
      <c r="F871" s="1"/>
      <c r="G871" s="1"/>
      <c r="H871" s="1"/>
      <c r="I871" s="1"/>
      <c r="J871" s="1"/>
      <c r="K871" s="1"/>
      <c r="L871" s="1"/>
      <c r="M871" s="1"/>
      <c r="N871" s="1"/>
      <c r="O871" s="1"/>
      <c r="P871" s="1"/>
      <c r="Q871" s="1"/>
      <c r="R871" s="1"/>
      <c r="S871" s="1"/>
      <c r="T871" s="1"/>
      <c r="U871" s="1"/>
    </row>
    <row r="872" spans="2:21" ht="14.25" hidden="1" customHeight="1">
      <c r="B872" s="3"/>
      <c r="C872" s="1"/>
      <c r="D872" s="1"/>
      <c r="E872" s="1"/>
      <c r="F872" s="1"/>
      <c r="G872" s="1"/>
      <c r="H872" s="1"/>
      <c r="I872" s="1"/>
      <c r="J872" s="1"/>
      <c r="K872" s="1"/>
      <c r="L872" s="1"/>
      <c r="M872" s="1"/>
      <c r="N872" s="1"/>
      <c r="O872" s="1"/>
      <c r="P872" s="1"/>
      <c r="Q872" s="1"/>
      <c r="R872" s="1"/>
      <c r="S872" s="1"/>
      <c r="T872" s="1"/>
      <c r="U872" s="1"/>
    </row>
    <row r="873" spans="2:21" ht="14.25" hidden="1" customHeight="1">
      <c r="B873" s="3"/>
      <c r="C873" s="1"/>
      <c r="D873" s="1"/>
      <c r="E873" s="1"/>
      <c r="F873" s="1"/>
      <c r="G873" s="1"/>
      <c r="H873" s="1"/>
      <c r="I873" s="1"/>
      <c r="J873" s="1"/>
      <c r="K873" s="1"/>
      <c r="L873" s="1"/>
      <c r="M873" s="1"/>
      <c r="N873" s="1"/>
      <c r="O873" s="1"/>
      <c r="P873" s="1"/>
      <c r="Q873" s="1"/>
      <c r="R873" s="1"/>
      <c r="S873" s="1"/>
      <c r="T873" s="1"/>
      <c r="U873" s="1"/>
    </row>
    <row r="874" spans="2:21" ht="14.25" hidden="1" customHeight="1">
      <c r="B874" s="3"/>
      <c r="C874" s="1"/>
      <c r="D874" s="1"/>
      <c r="E874" s="1"/>
      <c r="F874" s="1"/>
      <c r="G874" s="1"/>
      <c r="H874" s="1"/>
      <c r="I874" s="1"/>
      <c r="J874" s="1"/>
      <c r="K874" s="1"/>
      <c r="L874" s="1"/>
      <c r="M874" s="1"/>
      <c r="N874" s="1"/>
      <c r="O874" s="1"/>
      <c r="P874" s="1"/>
      <c r="Q874" s="1"/>
      <c r="R874" s="1"/>
      <c r="S874" s="1"/>
      <c r="T874" s="1"/>
      <c r="U874" s="1"/>
    </row>
    <row r="875" spans="2:21" ht="14.25" hidden="1" customHeight="1">
      <c r="B875" s="3"/>
      <c r="C875" s="1"/>
      <c r="D875" s="1"/>
      <c r="E875" s="1"/>
      <c r="F875" s="1"/>
      <c r="G875" s="1"/>
      <c r="H875" s="1"/>
      <c r="I875" s="1"/>
      <c r="J875" s="1"/>
      <c r="K875" s="1"/>
      <c r="L875" s="1"/>
      <c r="M875" s="1"/>
      <c r="N875" s="1"/>
      <c r="O875" s="1"/>
      <c r="P875" s="1"/>
      <c r="Q875" s="1"/>
      <c r="R875" s="1"/>
      <c r="S875" s="1"/>
      <c r="T875" s="1"/>
      <c r="U875" s="1"/>
    </row>
    <row r="876" spans="2:21" ht="14.25" hidden="1" customHeight="1">
      <c r="B876" s="3"/>
      <c r="C876" s="1"/>
      <c r="D876" s="1"/>
      <c r="E876" s="1"/>
      <c r="F876" s="1"/>
      <c r="G876" s="1"/>
      <c r="H876" s="1"/>
      <c r="I876" s="1"/>
      <c r="J876" s="1"/>
      <c r="K876" s="1"/>
      <c r="L876" s="1"/>
      <c r="M876" s="1"/>
      <c r="N876" s="1"/>
      <c r="O876" s="1"/>
      <c r="P876" s="1"/>
      <c r="Q876" s="1"/>
      <c r="R876" s="1"/>
      <c r="S876" s="1"/>
      <c r="T876" s="1"/>
      <c r="U876" s="1"/>
    </row>
    <row r="877" spans="2:21" ht="14.25" hidden="1" customHeight="1">
      <c r="B877" s="3"/>
      <c r="C877" s="1"/>
      <c r="D877" s="1"/>
      <c r="E877" s="1"/>
      <c r="F877" s="1"/>
      <c r="G877" s="1"/>
      <c r="H877" s="1"/>
      <c r="I877" s="1"/>
      <c r="J877" s="1"/>
      <c r="K877" s="1"/>
      <c r="L877" s="1"/>
      <c r="M877" s="1"/>
      <c r="N877" s="1"/>
      <c r="O877" s="1"/>
      <c r="P877" s="1"/>
      <c r="Q877" s="1"/>
      <c r="R877" s="1"/>
      <c r="S877" s="1"/>
      <c r="T877" s="1"/>
      <c r="U877" s="1"/>
    </row>
    <row r="878" spans="2:21" ht="14.25" hidden="1" customHeight="1">
      <c r="B878" s="3"/>
      <c r="C878" s="1"/>
      <c r="D878" s="1"/>
      <c r="E878" s="1"/>
      <c r="F878" s="1"/>
      <c r="G878" s="1"/>
      <c r="H878" s="1"/>
      <c r="I878" s="1"/>
      <c r="J878" s="1"/>
      <c r="K878" s="1"/>
      <c r="L878" s="1"/>
      <c r="M878" s="1"/>
      <c r="N878" s="1"/>
      <c r="O878" s="1"/>
      <c r="P878" s="1"/>
      <c r="Q878" s="1"/>
      <c r="R878" s="1"/>
      <c r="S878" s="1"/>
      <c r="T878" s="1"/>
      <c r="U878" s="1"/>
    </row>
    <row r="879" spans="2:21" ht="14.25" hidden="1" customHeight="1">
      <c r="B879" s="3"/>
      <c r="C879" s="1"/>
      <c r="D879" s="1"/>
      <c r="E879" s="1"/>
      <c r="F879" s="1"/>
      <c r="G879" s="1"/>
      <c r="H879" s="1"/>
      <c r="I879" s="1"/>
      <c r="J879" s="1"/>
      <c r="K879" s="1"/>
      <c r="L879" s="1"/>
      <c r="M879" s="1"/>
      <c r="N879" s="1"/>
      <c r="O879" s="1"/>
      <c r="P879" s="1"/>
      <c r="Q879" s="1"/>
      <c r="R879" s="1"/>
      <c r="S879" s="1"/>
      <c r="T879" s="1"/>
      <c r="U879" s="1"/>
    </row>
    <row r="880" spans="2:21" ht="14.25" hidden="1" customHeight="1">
      <c r="B880" s="3"/>
      <c r="C880" s="1"/>
      <c r="D880" s="1"/>
      <c r="E880" s="1"/>
      <c r="F880" s="1"/>
      <c r="G880" s="1"/>
      <c r="H880" s="1"/>
      <c r="I880" s="1"/>
      <c r="J880" s="1"/>
      <c r="K880" s="1"/>
      <c r="L880" s="1"/>
      <c r="M880" s="1"/>
      <c r="N880" s="1"/>
      <c r="O880" s="1"/>
      <c r="P880" s="1"/>
      <c r="Q880" s="1"/>
      <c r="R880" s="1"/>
      <c r="S880" s="1"/>
      <c r="T880" s="1"/>
      <c r="U880" s="1"/>
    </row>
    <row r="881" spans="2:21" ht="14.25" hidden="1" customHeight="1">
      <c r="B881" s="3"/>
      <c r="C881" s="1"/>
      <c r="D881" s="1"/>
      <c r="E881" s="1"/>
      <c r="F881" s="1"/>
      <c r="G881" s="1"/>
      <c r="H881" s="1"/>
      <c r="I881" s="1"/>
      <c r="J881" s="1"/>
      <c r="K881" s="1"/>
      <c r="L881" s="1"/>
      <c r="M881" s="1"/>
      <c r="N881" s="1"/>
      <c r="O881" s="1"/>
      <c r="P881" s="1"/>
      <c r="Q881" s="1"/>
      <c r="R881" s="1"/>
      <c r="S881" s="1"/>
      <c r="T881" s="1"/>
      <c r="U881" s="1"/>
    </row>
    <row r="882" spans="2:21" ht="14.25" hidden="1" customHeight="1">
      <c r="B882" s="3"/>
      <c r="C882" s="1"/>
      <c r="D882" s="1"/>
      <c r="E882" s="1"/>
      <c r="F882" s="1"/>
      <c r="G882" s="1"/>
      <c r="H882" s="1"/>
      <c r="I882" s="1"/>
      <c r="J882" s="1"/>
      <c r="K882" s="1"/>
      <c r="L882" s="1"/>
      <c r="M882" s="1"/>
      <c r="N882" s="1"/>
      <c r="O882" s="1"/>
      <c r="P882" s="1"/>
      <c r="Q882" s="1"/>
      <c r="R882" s="1"/>
      <c r="S882" s="1"/>
      <c r="T882" s="1"/>
      <c r="U882" s="1"/>
    </row>
    <row r="883" spans="2:21" ht="14.25" hidden="1" customHeight="1">
      <c r="B883" s="3"/>
      <c r="C883" s="1"/>
      <c r="D883" s="1"/>
      <c r="E883" s="1"/>
      <c r="F883" s="1"/>
      <c r="G883" s="1"/>
      <c r="H883" s="1"/>
      <c r="I883" s="1"/>
      <c r="J883" s="1"/>
      <c r="K883" s="1"/>
      <c r="L883" s="1"/>
      <c r="M883" s="1"/>
      <c r="N883" s="1"/>
      <c r="O883" s="1"/>
      <c r="P883" s="1"/>
      <c r="Q883" s="1"/>
      <c r="R883" s="1"/>
      <c r="S883" s="1"/>
      <c r="T883" s="1"/>
      <c r="U883" s="1"/>
    </row>
    <row r="884" spans="2:21" ht="14.25" hidden="1" customHeight="1">
      <c r="B884" s="3"/>
      <c r="C884" s="1"/>
      <c r="D884" s="1"/>
      <c r="E884" s="1"/>
      <c r="F884" s="1"/>
      <c r="G884" s="1"/>
      <c r="H884" s="1"/>
      <c r="I884" s="1"/>
      <c r="J884" s="1"/>
      <c r="K884" s="1"/>
      <c r="L884" s="1"/>
      <c r="M884" s="1"/>
      <c r="N884" s="1"/>
      <c r="O884" s="1"/>
      <c r="P884" s="1"/>
      <c r="Q884" s="1"/>
      <c r="R884" s="1"/>
      <c r="S884" s="1"/>
      <c r="T884" s="1"/>
      <c r="U884" s="1"/>
    </row>
    <row r="885" spans="2:21" ht="14.25" hidden="1" customHeight="1">
      <c r="B885" s="3"/>
      <c r="C885" s="1"/>
      <c r="D885" s="1"/>
      <c r="E885" s="1"/>
      <c r="F885" s="1"/>
      <c r="G885" s="1"/>
      <c r="H885" s="1"/>
      <c r="I885" s="1"/>
      <c r="J885" s="1"/>
      <c r="K885" s="1"/>
      <c r="L885" s="1"/>
      <c r="M885" s="1"/>
      <c r="N885" s="1"/>
      <c r="O885" s="1"/>
      <c r="P885" s="1"/>
      <c r="Q885" s="1"/>
      <c r="R885" s="1"/>
      <c r="S885" s="1"/>
      <c r="T885" s="1"/>
      <c r="U885" s="1"/>
    </row>
    <row r="886" spans="2:21" ht="14.25" hidden="1" customHeight="1">
      <c r="B886" s="3"/>
      <c r="C886" s="1"/>
      <c r="D886" s="1"/>
      <c r="E886" s="1"/>
      <c r="F886" s="1"/>
      <c r="G886" s="1"/>
      <c r="H886" s="1"/>
      <c r="I886" s="1"/>
      <c r="J886" s="1"/>
      <c r="K886" s="1"/>
      <c r="L886" s="1"/>
      <c r="M886" s="1"/>
      <c r="N886" s="1"/>
      <c r="O886" s="1"/>
      <c r="P886" s="1"/>
      <c r="Q886" s="1"/>
      <c r="R886" s="1"/>
      <c r="S886" s="1"/>
      <c r="T886" s="1"/>
      <c r="U886" s="1"/>
    </row>
    <row r="887" spans="2:21" ht="14.25" hidden="1" customHeight="1">
      <c r="B887" s="3"/>
      <c r="C887" s="1"/>
      <c r="D887" s="1"/>
      <c r="E887" s="1"/>
      <c r="F887" s="1"/>
      <c r="G887" s="1"/>
      <c r="H887" s="1"/>
      <c r="I887" s="1"/>
      <c r="J887" s="1"/>
      <c r="K887" s="1"/>
      <c r="L887" s="1"/>
      <c r="M887" s="1"/>
      <c r="N887" s="1"/>
      <c r="O887" s="1"/>
      <c r="P887" s="1"/>
      <c r="Q887" s="1"/>
      <c r="R887" s="1"/>
      <c r="S887" s="1"/>
      <c r="T887" s="1"/>
      <c r="U887" s="1"/>
    </row>
    <row r="888" spans="2:21" ht="14.25" hidden="1" customHeight="1">
      <c r="B888" s="3"/>
      <c r="C888" s="1"/>
      <c r="D888" s="1"/>
      <c r="E888" s="1"/>
      <c r="F888" s="1"/>
      <c r="G888" s="1"/>
      <c r="H888" s="1"/>
      <c r="I888" s="1"/>
      <c r="J888" s="1"/>
      <c r="K888" s="1"/>
      <c r="L888" s="1"/>
      <c r="M888" s="1"/>
      <c r="N888" s="1"/>
      <c r="O888" s="1"/>
      <c r="P888" s="1"/>
      <c r="Q888" s="1"/>
      <c r="R888" s="1"/>
      <c r="S888" s="1"/>
      <c r="T888" s="1"/>
      <c r="U888" s="1"/>
    </row>
    <row r="889" spans="2:21" ht="14.25" hidden="1" customHeight="1">
      <c r="B889" s="3"/>
      <c r="C889" s="1"/>
      <c r="D889" s="1"/>
      <c r="E889" s="1"/>
      <c r="F889" s="1"/>
      <c r="G889" s="1"/>
      <c r="H889" s="1"/>
      <c r="I889" s="1"/>
      <c r="J889" s="1"/>
      <c r="K889" s="1"/>
      <c r="L889" s="1"/>
      <c r="M889" s="1"/>
      <c r="N889" s="1"/>
      <c r="O889" s="1"/>
      <c r="P889" s="1"/>
      <c r="Q889" s="1"/>
      <c r="R889" s="1"/>
      <c r="S889" s="1"/>
      <c r="T889" s="1"/>
      <c r="U889" s="1"/>
    </row>
    <row r="890" spans="2:21" ht="14.25" hidden="1" customHeight="1">
      <c r="B890" s="3"/>
      <c r="C890" s="1"/>
      <c r="D890" s="1"/>
      <c r="E890" s="1"/>
      <c r="F890" s="1"/>
      <c r="G890" s="1"/>
      <c r="H890" s="1"/>
      <c r="I890" s="1"/>
      <c r="J890" s="1"/>
      <c r="K890" s="1"/>
      <c r="L890" s="1"/>
      <c r="M890" s="1"/>
      <c r="N890" s="1"/>
      <c r="O890" s="1"/>
      <c r="P890" s="1"/>
      <c r="Q890" s="1"/>
      <c r="R890" s="1"/>
      <c r="S890" s="1"/>
      <c r="T890" s="1"/>
      <c r="U890" s="1"/>
    </row>
    <row r="891" spans="2:21" ht="14.25" hidden="1" customHeight="1">
      <c r="B891" s="3"/>
      <c r="C891" s="1"/>
      <c r="D891" s="1"/>
      <c r="E891" s="1"/>
      <c r="F891" s="1"/>
      <c r="G891" s="1"/>
      <c r="H891" s="1"/>
      <c r="I891" s="1"/>
      <c r="J891" s="1"/>
      <c r="K891" s="1"/>
      <c r="L891" s="1"/>
      <c r="M891" s="1"/>
      <c r="N891" s="1"/>
      <c r="O891" s="1"/>
      <c r="P891" s="1"/>
      <c r="Q891" s="1"/>
      <c r="R891" s="1"/>
      <c r="S891" s="1"/>
      <c r="T891" s="1"/>
      <c r="U891" s="1"/>
    </row>
    <row r="892" spans="2:21" ht="14.25" hidden="1" customHeight="1">
      <c r="B892" s="3"/>
      <c r="C892" s="1"/>
      <c r="D892" s="1"/>
      <c r="E892" s="1"/>
      <c r="F892" s="1"/>
      <c r="G892" s="1"/>
      <c r="H892" s="1"/>
      <c r="I892" s="1"/>
      <c r="J892" s="1"/>
      <c r="K892" s="1"/>
      <c r="L892" s="1"/>
      <c r="M892" s="1"/>
      <c r="N892" s="1"/>
      <c r="O892" s="1"/>
      <c r="P892" s="1"/>
      <c r="Q892" s="1"/>
      <c r="R892" s="1"/>
      <c r="S892" s="1"/>
      <c r="T892" s="1"/>
      <c r="U892" s="1"/>
    </row>
    <row r="893" spans="2:21" ht="14.25" hidden="1" customHeight="1">
      <c r="B893" s="3"/>
      <c r="C893" s="1"/>
      <c r="D893" s="1"/>
      <c r="E893" s="1"/>
      <c r="F893" s="1"/>
      <c r="G893" s="1"/>
      <c r="H893" s="1"/>
      <c r="I893" s="1"/>
      <c r="J893" s="1"/>
      <c r="K893" s="1"/>
      <c r="L893" s="1"/>
      <c r="M893" s="1"/>
      <c r="N893" s="1"/>
      <c r="O893" s="1"/>
      <c r="P893" s="1"/>
      <c r="Q893" s="1"/>
      <c r="R893" s="1"/>
      <c r="S893" s="1"/>
      <c r="T893" s="1"/>
      <c r="U893" s="1"/>
    </row>
    <row r="894" spans="2:21" ht="14.25" hidden="1" customHeight="1">
      <c r="B894" s="3"/>
      <c r="C894" s="1"/>
      <c r="D894" s="1"/>
      <c r="E894" s="1"/>
      <c r="F894" s="1"/>
      <c r="G894" s="1"/>
      <c r="H894" s="1"/>
      <c r="I894" s="1"/>
      <c r="J894" s="1"/>
      <c r="K894" s="1"/>
      <c r="L894" s="1"/>
      <c r="M894" s="1"/>
      <c r="N894" s="1"/>
      <c r="O894" s="1"/>
      <c r="P894" s="1"/>
      <c r="Q894" s="1"/>
      <c r="R894" s="1"/>
      <c r="S894" s="1"/>
      <c r="T894" s="1"/>
      <c r="U894" s="1"/>
    </row>
    <row r="895" spans="2:21" ht="14.25" hidden="1" customHeight="1">
      <c r="B895" s="3"/>
      <c r="C895" s="1"/>
      <c r="D895" s="1"/>
      <c r="E895" s="1"/>
      <c r="F895" s="1"/>
      <c r="G895" s="1"/>
      <c r="H895" s="1"/>
      <c r="I895" s="1"/>
      <c r="J895" s="1"/>
      <c r="K895" s="1"/>
      <c r="L895" s="1"/>
      <c r="M895" s="1"/>
      <c r="N895" s="1"/>
      <c r="O895" s="1"/>
      <c r="P895" s="1"/>
      <c r="Q895" s="1"/>
      <c r="R895" s="1"/>
      <c r="S895" s="1"/>
      <c r="T895" s="1"/>
      <c r="U895" s="1"/>
    </row>
    <row r="896" spans="2:21" ht="14.25" hidden="1" customHeight="1">
      <c r="B896" s="3"/>
      <c r="C896" s="1"/>
      <c r="D896" s="1"/>
      <c r="E896" s="1"/>
      <c r="F896" s="1"/>
      <c r="G896" s="1"/>
      <c r="H896" s="1"/>
      <c r="I896" s="1"/>
      <c r="J896" s="1"/>
      <c r="K896" s="1"/>
      <c r="L896" s="1"/>
      <c r="M896" s="1"/>
      <c r="N896" s="1"/>
      <c r="O896" s="1"/>
      <c r="P896" s="1"/>
      <c r="Q896" s="1"/>
      <c r="R896" s="1"/>
      <c r="S896" s="1"/>
      <c r="T896" s="1"/>
      <c r="U896" s="1"/>
    </row>
    <row r="897" spans="2:21" ht="14.25" hidden="1" customHeight="1">
      <c r="B897" s="3"/>
      <c r="C897" s="1"/>
      <c r="D897" s="1"/>
      <c r="E897" s="1"/>
      <c r="F897" s="1"/>
      <c r="G897" s="1"/>
      <c r="H897" s="1"/>
      <c r="I897" s="1"/>
      <c r="J897" s="1"/>
      <c r="K897" s="1"/>
      <c r="L897" s="1"/>
      <c r="M897" s="1"/>
      <c r="N897" s="1"/>
      <c r="O897" s="1"/>
      <c r="P897" s="1"/>
      <c r="Q897" s="1"/>
      <c r="R897" s="1"/>
      <c r="S897" s="1"/>
      <c r="T897" s="1"/>
      <c r="U897" s="1"/>
    </row>
    <row r="898" spans="2:21" ht="14.25" hidden="1" customHeight="1">
      <c r="B898" s="3"/>
      <c r="C898" s="1"/>
      <c r="D898" s="1"/>
      <c r="E898" s="1"/>
      <c r="F898" s="1"/>
      <c r="G898" s="1"/>
      <c r="H898" s="1"/>
      <c r="I898" s="1"/>
      <c r="J898" s="1"/>
      <c r="K898" s="1"/>
      <c r="L898" s="1"/>
      <c r="M898" s="1"/>
      <c r="N898" s="1"/>
      <c r="O898" s="1"/>
      <c r="P898" s="1"/>
      <c r="Q898" s="1"/>
      <c r="R898" s="1"/>
      <c r="S898" s="1"/>
      <c r="T898" s="1"/>
      <c r="U898" s="1"/>
    </row>
    <row r="899" spans="2:21" ht="14.25" hidden="1" customHeight="1">
      <c r="B899" s="3"/>
      <c r="C899" s="1"/>
      <c r="D899" s="1"/>
      <c r="E899" s="1"/>
      <c r="F899" s="1"/>
      <c r="G899" s="1"/>
      <c r="H899" s="1"/>
      <c r="I899" s="1"/>
      <c r="J899" s="1"/>
      <c r="K899" s="1"/>
      <c r="L899" s="1"/>
      <c r="M899" s="1"/>
      <c r="N899" s="1"/>
      <c r="O899" s="1"/>
      <c r="P899" s="1"/>
      <c r="Q899" s="1"/>
      <c r="R899" s="1"/>
      <c r="S899" s="1"/>
      <c r="T899" s="1"/>
      <c r="U899" s="1"/>
    </row>
    <row r="900" spans="2:21" ht="14.25" hidden="1" customHeight="1">
      <c r="B900" s="3"/>
      <c r="C900" s="1"/>
      <c r="D900" s="1"/>
      <c r="E900" s="1"/>
      <c r="F900" s="1"/>
      <c r="G900" s="1"/>
      <c r="H900" s="1"/>
      <c r="I900" s="1"/>
      <c r="J900" s="1"/>
      <c r="K900" s="1"/>
      <c r="L900" s="1"/>
      <c r="M900" s="1"/>
      <c r="N900" s="1"/>
      <c r="O900" s="1"/>
      <c r="P900" s="1"/>
      <c r="Q900" s="1"/>
      <c r="R900" s="1"/>
      <c r="S900" s="1"/>
      <c r="T900" s="1"/>
      <c r="U900" s="1"/>
    </row>
    <row r="901" spans="2:21" ht="14.25" hidden="1" customHeight="1">
      <c r="B901" s="3"/>
      <c r="C901" s="1"/>
      <c r="D901" s="1"/>
      <c r="E901" s="1"/>
      <c r="F901" s="1"/>
      <c r="G901" s="1"/>
      <c r="H901" s="1"/>
      <c r="I901" s="1"/>
      <c r="J901" s="1"/>
      <c r="K901" s="1"/>
      <c r="L901" s="1"/>
      <c r="M901" s="1"/>
      <c r="N901" s="1"/>
      <c r="O901" s="1"/>
      <c r="P901" s="1"/>
      <c r="Q901" s="1"/>
      <c r="R901" s="1"/>
      <c r="S901" s="1"/>
      <c r="T901" s="1"/>
      <c r="U901" s="1"/>
    </row>
    <row r="902" spans="2:21" ht="14.25" hidden="1" customHeight="1">
      <c r="B902" s="3"/>
      <c r="C902" s="1"/>
      <c r="D902" s="1"/>
      <c r="E902" s="1"/>
      <c r="F902" s="1"/>
      <c r="G902" s="1"/>
      <c r="H902" s="1"/>
      <c r="I902" s="1"/>
      <c r="J902" s="1"/>
      <c r="K902" s="1"/>
      <c r="L902" s="1"/>
      <c r="M902" s="1"/>
      <c r="N902" s="1"/>
      <c r="O902" s="1"/>
      <c r="P902" s="1"/>
      <c r="Q902" s="1"/>
      <c r="R902" s="1"/>
      <c r="S902" s="1"/>
      <c r="T902" s="1"/>
      <c r="U902" s="1"/>
    </row>
    <row r="903" spans="2:21" ht="14.25" hidden="1" customHeight="1">
      <c r="B903" s="3"/>
      <c r="C903" s="1"/>
      <c r="D903" s="1"/>
      <c r="E903" s="1"/>
      <c r="F903" s="1"/>
      <c r="G903" s="1"/>
      <c r="H903" s="1"/>
      <c r="I903" s="1"/>
      <c r="J903" s="1"/>
      <c r="K903" s="1"/>
      <c r="L903" s="1"/>
      <c r="M903" s="1"/>
      <c r="N903" s="1"/>
      <c r="O903" s="1"/>
      <c r="P903" s="1"/>
      <c r="Q903" s="1"/>
      <c r="R903" s="1"/>
      <c r="S903" s="1"/>
      <c r="T903" s="1"/>
      <c r="U903" s="1"/>
    </row>
    <row r="904" spans="2:21" ht="14.25" hidden="1" customHeight="1">
      <c r="B904" s="3"/>
      <c r="C904" s="1"/>
      <c r="D904" s="1"/>
      <c r="E904" s="1"/>
      <c r="F904" s="1"/>
      <c r="G904" s="1"/>
      <c r="H904" s="1"/>
      <c r="I904" s="1"/>
      <c r="J904" s="1"/>
      <c r="K904" s="1"/>
      <c r="L904" s="1"/>
      <c r="M904" s="1"/>
      <c r="N904" s="1"/>
      <c r="O904" s="1"/>
      <c r="P904" s="1"/>
      <c r="Q904" s="1"/>
      <c r="R904" s="1"/>
      <c r="S904" s="1"/>
      <c r="T904" s="1"/>
      <c r="U904" s="1"/>
    </row>
    <row r="905" spans="2:21" ht="14.25" hidden="1" customHeight="1">
      <c r="B905" s="3"/>
      <c r="C905" s="1"/>
      <c r="D905" s="1"/>
      <c r="E905" s="1"/>
      <c r="F905" s="1"/>
      <c r="G905" s="1"/>
      <c r="H905" s="1"/>
      <c r="I905" s="1"/>
      <c r="J905" s="1"/>
      <c r="K905" s="1"/>
      <c r="L905" s="1"/>
      <c r="M905" s="1"/>
      <c r="N905" s="1"/>
      <c r="O905" s="1"/>
      <c r="P905" s="1"/>
      <c r="Q905" s="1"/>
      <c r="R905" s="1"/>
      <c r="S905" s="1"/>
      <c r="T905" s="1"/>
      <c r="U905" s="1"/>
    </row>
    <row r="906" spans="2:21" ht="14.25" hidden="1" customHeight="1">
      <c r="B906" s="3"/>
      <c r="C906" s="1"/>
      <c r="D906" s="1"/>
      <c r="E906" s="1"/>
      <c r="F906" s="1"/>
      <c r="G906" s="1"/>
      <c r="H906" s="1"/>
      <c r="I906" s="1"/>
      <c r="J906" s="1"/>
      <c r="K906" s="1"/>
      <c r="L906" s="1"/>
      <c r="M906" s="1"/>
      <c r="N906" s="1"/>
      <c r="O906" s="1"/>
      <c r="P906" s="1"/>
      <c r="Q906" s="1"/>
      <c r="R906" s="1"/>
      <c r="S906" s="1"/>
      <c r="T906" s="1"/>
      <c r="U906" s="1"/>
    </row>
    <row r="907" spans="2:21" ht="14.25" hidden="1" customHeight="1">
      <c r="B907" s="3"/>
      <c r="C907" s="1"/>
      <c r="D907" s="1"/>
      <c r="E907" s="1"/>
      <c r="F907" s="1"/>
      <c r="G907" s="1"/>
      <c r="H907" s="1"/>
      <c r="I907" s="1"/>
      <c r="J907" s="1"/>
      <c r="K907" s="1"/>
      <c r="L907" s="1"/>
      <c r="M907" s="1"/>
      <c r="N907" s="1"/>
      <c r="O907" s="1"/>
      <c r="P907" s="1"/>
      <c r="Q907" s="1"/>
      <c r="R907" s="1"/>
      <c r="S907" s="1"/>
      <c r="T907" s="1"/>
      <c r="U907" s="1"/>
    </row>
    <row r="908" spans="2:21" ht="14.25" hidden="1" customHeight="1">
      <c r="B908" s="3"/>
      <c r="C908" s="1"/>
      <c r="D908" s="1"/>
      <c r="E908" s="1"/>
      <c r="F908" s="1"/>
      <c r="G908" s="1"/>
      <c r="H908" s="1"/>
      <c r="I908" s="1"/>
      <c r="J908" s="1"/>
      <c r="K908" s="1"/>
      <c r="L908" s="1"/>
      <c r="M908" s="1"/>
      <c r="N908" s="1"/>
      <c r="O908" s="1"/>
      <c r="P908" s="1"/>
      <c r="Q908" s="1"/>
      <c r="R908" s="1"/>
      <c r="S908" s="1"/>
      <c r="T908" s="1"/>
      <c r="U908" s="1"/>
    </row>
    <row r="909" spans="2:21" ht="14.25" hidden="1" customHeight="1">
      <c r="B909" s="3"/>
      <c r="C909" s="1"/>
      <c r="D909" s="1"/>
      <c r="E909" s="1"/>
      <c r="F909" s="1"/>
      <c r="G909" s="1"/>
      <c r="H909" s="1"/>
      <c r="I909" s="1"/>
      <c r="J909" s="1"/>
      <c r="K909" s="1"/>
      <c r="L909" s="1"/>
      <c r="M909" s="1"/>
      <c r="N909" s="1"/>
      <c r="O909" s="1"/>
      <c r="P909" s="1"/>
      <c r="Q909" s="1"/>
      <c r="R909" s="1"/>
      <c r="S909" s="1"/>
      <c r="T909" s="1"/>
      <c r="U909" s="1"/>
    </row>
    <row r="910" spans="2:21" ht="14.25" hidden="1" customHeight="1">
      <c r="B910" s="3"/>
      <c r="C910" s="1"/>
      <c r="D910" s="1"/>
      <c r="E910" s="1"/>
      <c r="F910" s="1"/>
      <c r="G910" s="1"/>
      <c r="H910" s="1"/>
      <c r="I910" s="1"/>
      <c r="J910" s="1"/>
      <c r="K910" s="1"/>
      <c r="L910" s="1"/>
      <c r="M910" s="1"/>
      <c r="N910" s="1"/>
      <c r="O910" s="1"/>
      <c r="P910" s="1"/>
      <c r="Q910" s="1"/>
      <c r="R910" s="1"/>
      <c r="S910" s="1"/>
      <c r="T910" s="1"/>
      <c r="U910" s="1"/>
    </row>
    <row r="911" spans="2:21" ht="14.25" hidden="1" customHeight="1">
      <c r="B911" s="3"/>
      <c r="C911" s="1"/>
      <c r="D911" s="1"/>
      <c r="E911" s="1"/>
      <c r="F911" s="1"/>
      <c r="G911" s="1"/>
      <c r="H911" s="1"/>
      <c r="I911" s="1"/>
      <c r="J911" s="1"/>
      <c r="K911" s="1"/>
      <c r="L911" s="1"/>
      <c r="M911" s="1"/>
      <c r="N911" s="1"/>
      <c r="O911" s="1"/>
      <c r="P911" s="1"/>
      <c r="Q911" s="1"/>
      <c r="R911" s="1"/>
      <c r="S911" s="1"/>
      <c r="T911" s="1"/>
      <c r="U911" s="1"/>
    </row>
    <row r="912" spans="2:21" ht="14.25" hidden="1" customHeight="1">
      <c r="B912" s="3"/>
      <c r="C912" s="1"/>
      <c r="D912" s="1"/>
      <c r="E912" s="1"/>
      <c r="F912" s="1"/>
      <c r="G912" s="1"/>
      <c r="H912" s="1"/>
      <c r="I912" s="1"/>
      <c r="J912" s="1"/>
      <c r="K912" s="1"/>
      <c r="L912" s="1"/>
      <c r="M912" s="1"/>
      <c r="N912" s="1"/>
      <c r="O912" s="1"/>
      <c r="P912" s="1"/>
      <c r="Q912" s="1"/>
      <c r="R912" s="1"/>
      <c r="S912" s="1"/>
      <c r="T912" s="1"/>
      <c r="U912" s="1"/>
    </row>
    <row r="913" spans="2:21" ht="14.25" hidden="1" customHeight="1">
      <c r="B913" s="3"/>
      <c r="C913" s="1"/>
      <c r="D913" s="1"/>
      <c r="E913" s="1"/>
      <c r="F913" s="1"/>
      <c r="G913" s="1"/>
      <c r="H913" s="1"/>
      <c r="I913" s="1"/>
      <c r="J913" s="1"/>
      <c r="K913" s="1"/>
      <c r="L913" s="1"/>
      <c r="M913" s="1"/>
      <c r="N913" s="1"/>
      <c r="O913" s="1"/>
      <c r="P913" s="1"/>
      <c r="Q913" s="1"/>
      <c r="R913" s="1"/>
      <c r="S913" s="1"/>
      <c r="T913" s="1"/>
      <c r="U913" s="1"/>
    </row>
    <row r="914" spans="2:21" ht="14.25" hidden="1" customHeight="1">
      <c r="B914" s="3"/>
      <c r="C914" s="1"/>
      <c r="D914" s="1"/>
      <c r="E914" s="1"/>
      <c r="F914" s="1"/>
      <c r="G914" s="1"/>
      <c r="H914" s="1"/>
      <c r="I914" s="1"/>
      <c r="J914" s="1"/>
      <c r="K914" s="1"/>
      <c r="L914" s="1"/>
      <c r="M914" s="1"/>
      <c r="N914" s="1"/>
      <c r="O914" s="1"/>
      <c r="P914" s="1"/>
      <c r="Q914" s="1"/>
      <c r="R914" s="1"/>
      <c r="S914" s="1"/>
      <c r="T914" s="1"/>
      <c r="U914" s="1"/>
    </row>
    <row r="915" spans="2:21" ht="14.25" hidden="1" customHeight="1">
      <c r="B915" s="3"/>
      <c r="C915" s="1"/>
      <c r="D915" s="1"/>
      <c r="E915" s="1"/>
      <c r="F915" s="1"/>
      <c r="G915" s="1"/>
      <c r="H915" s="1"/>
      <c r="I915" s="1"/>
      <c r="J915" s="1"/>
      <c r="K915" s="1"/>
      <c r="L915" s="1"/>
      <c r="M915" s="1"/>
      <c r="N915" s="1"/>
      <c r="O915" s="1"/>
      <c r="P915" s="1"/>
      <c r="Q915" s="1"/>
      <c r="R915" s="1"/>
      <c r="S915" s="1"/>
      <c r="T915" s="1"/>
      <c r="U915" s="1"/>
    </row>
    <row r="916" spans="2:21" ht="14.25" hidden="1" customHeight="1">
      <c r="B916" s="3"/>
      <c r="C916" s="1"/>
      <c r="D916" s="1"/>
      <c r="E916" s="1"/>
      <c r="F916" s="1"/>
      <c r="G916" s="1"/>
      <c r="H916" s="1"/>
      <c r="I916" s="1"/>
      <c r="J916" s="1"/>
      <c r="K916" s="1"/>
      <c r="L916" s="1"/>
      <c r="M916" s="1"/>
      <c r="N916" s="1"/>
      <c r="O916" s="1"/>
      <c r="P916" s="1"/>
      <c r="Q916" s="1"/>
      <c r="R916" s="1"/>
      <c r="S916" s="1"/>
      <c r="T916" s="1"/>
      <c r="U916" s="1"/>
    </row>
    <row r="917" spans="2:21" ht="14.25" hidden="1" customHeight="1">
      <c r="B917" s="3"/>
      <c r="C917" s="1"/>
      <c r="D917" s="1"/>
      <c r="E917" s="1"/>
      <c r="F917" s="1"/>
      <c r="G917" s="1"/>
      <c r="H917" s="1"/>
      <c r="I917" s="1"/>
      <c r="J917" s="1"/>
      <c r="K917" s="1"/>
      <c r="L917" s="1"/>
      <c r="M917" s="1"/>
      <c r="N917" s="1"/>
      <c r="O917" s="1"/>
      <c r="P917" s="1"/>
      <c r="Q917" s="1"/>
      <c r="R917" s="1"/>
      <c r="S917" s="1"/>
      <c r="T917" s="1"/>
      <c r="U917" s="1"/>
    </row>
    <row r="918" spans="2:21" ht="14.25" hidden="1" customHeight="1">
      <c r="B918" s="3"/>
      <c r="C918" s="1"/>
      <c r="D918" s="1"/>
      <c r="E918" s="1"/>
      <c r="F918" s="1"/>
      <c r="G918" s="1"/>
      <c r="H918" s="1"/>
      <c r="I918" s="1"/>
      <c r="J918" s="1"/>
      <c r="K918" s="1"/>
      <c r="L918" s="1"/>
      <c r="M918" s="1"/>
      <c r="N918" s="1"/>
      <c r="O918" s="1"/>
      <c r="P918" s="1"/>
      <c r="Q918" s="1"/>
      <c r="R918" s="1"/>
      <c r="S918" s="1"/>
      <c r="T918" s="1"/>
      <c r="U918" s="1"/>
    </row>
    <row r="919" spans="2:21" ht="14.25" hidden="1" customHeight="1">
      <c r="B919" s="3"/>
      <c r="C919" s="1"/>
      <c r="D919" s="1"/>
      <c r="E919" s="1"/>
      <c r="F919" s="1"/>
      <c r="G919" s="1"/>
      <c r="H919" s="1"/>
      <c r="I919" s="1"/>
      <c r="J919" s="1"/>
      <c r="K919" s="1"/>
      <c r="L919" s="1"/>
      <c r="M919" s="1"/>
      <c r="N919" s="1"/>
      <c r="O919" s="1"/>
      <c r="P919" s="1"/>
      <c r="Q919" s="1"/>
      <c r="R919" s="1"/>
      <c r="S919" s="1"/>
      <c r="T919" s="1"/>
      <c r="U919" s="1"/>
    </row>
    <row r="920" spans="2:21" ht="14.25" hidden="1" customHeight="1">
      <c r="B920" s="3"/>
      <c r="C920" s="1"/>
      <c r="D920" s="1"/>
      <c r="E920" s="1"/>
      <c r="F920" s="1"/>
      <c r="G920" s="1"/>
      <c r="H920" s="1"/>
      <c r="I920" s="1"/>
      <c r="J920" s="1"/>
      <c r="K920" s="1"/>
      <c r="L920" s="1"/>
      <c r="M920" s="1"/>
      <c r="N920" s="1"/>
      <c r="O920" s="1"/>
      <c r="P920" s="1"/>
      <c r="Q920" s="1"/>
      <c r="R920" s="1"/>
      <c r="S920" s="1"/>
      <c r="T920" s="1"/>
      <c r="U920" s="1"/>
    </row>
    <row r="921" spans="2:21" ht="14.25" hidden="1" customHeight="1">
      <c r="B921" s="3"/>
      <c r="C921" s="1"/>
      <c r="D921" s="1"/>
      <c r="E921" s="1"/>
      <c r="F921" s="1"/>
      <c r="G921" s="1"/>
      <c r="H921" s="1"/>
      <c r="I921" s="1"/>
      <c r="J921" s="1"/>
      <c r="K921" s="1"/>
      <c r="L921" s="1"/>
      <c r="M921" s="1"/>
      <c r="N921" s="1"/>
      <c r="O921" s="1"/>
      <c r="P921" s="1"/>
      <c r="Q921" s="1"/>
      <c r="R921" s="1"/>
      <c r="S921" s="1"/>
      <c r="T921" s="1"/>
      <c r="U921" s="1"/>
    </row>
    <row r="922" spans="2:21" ht="14.25" hidden="1" customHeight="1">
      <c r="B922" s="3"/>
      <c r="C922" s="1"/>
      <c r="D922" s="1"/>
      <c r="E922" s="1"/>
      <c r="F922" s="1"/>
      <c r="G922" s="1"/>
      <c r="H922" s="1"/>
      <c r="I922" s="1"/>
      <c r="J922" s="1"/>
      <c r="K922" s="1"/>
      <c r="L922" s="1"/>
      <c r="M922" s="1"/>
      <c r="N922" s="1"/>
      <c r="O922" s="1"/>
      <c r="P922" s="1"/>
      <c r="Q922" s="1"/>
      <c r="R922" s="1"/>
      <c r="S922" s="1"/>
      <c r="T922" s="1"/>
      <c r="U922" s="1"/>
    </row>
    <row r="923" spans="2:21" ht="14.25" hidden="1" customHeight="1">
      <c r="B923" s="3"/>
      <c r="C923" s="1"/>
      <c r="D923" s="1"/>
      <c r="E923" s="1"/>
      <c r="F923" s="1"/>
      <c r="G923" s="1"/>
      <c r="H923" s="1"/>
      <c r="I923" s="1"/>
      <c r="J923" s="1"/>
      <c r="K923" s="1"/>
      <c r="L923" s="1"/>
      <c r="M923" s="1"/>
      <c r="N923" s="1"/>
      <c r="O923" s="1"/>
      <c r="P923" s="1"/>
      <c r="Q923" s="1"/>
      <c r="R923" s="1"/>
      <c r="S923" s="1"/>
      <c r="T923" s="1"/>
      <c r="U923" s="1"/>
    </row>
    <row r="924" spans="2:21" ht="14.25" hidden="1" customHeight="1">
      <c r="B924" s="3"/>
      <c r="C924" s="1"/>
      <c r="D924" s="1"/>
      <c r="E924" s="1"/>
      <c r="F924" s="1"/>
      <c r="G924" s="1"/>
      <c r="H924" s="1"/>
      <c r="I924" s="1"/>
      <c r="J924" s="1"/>
      <c r="K924" s="1"/>
      <c r="L924" s="1"/>
      <c r="M924" s="1"/>
      <c r="N924" s="1"/>
      <c r="O924" s="1"/>
      <c r="P924" s="1"/>
      <c r="Q924" s="1"/>
      <c r="R924" s="1"/>
      <c r="S924" s="1"/>
      <c r="T924" s="1"/>
      <c r="U924" s="1"/>
    </row>
    <row r="925" spans="2:21" ht="14.25" hidden="1" customHeight="1">
      <c r="B925" s="3"/>
      <c r="C925" s="1"/>
      <c r="D925" s="1"/>
      <c r="E925" s="1"/>
      <c r="F925" s="1"/>
      <c r="G925" s="1"/>
      <c r="H925" s="1"/>
      <c r="I925" s="1"/>
      <c r="J925" s="1"/>
      <c r="K925" s="1"/>
      <c r="L925" s="1"/>
      <c r="M925" s="1"/>
      <c r="N925" s="1"/>
      <c r="O925" s="1"/>
      <c r="P925" s="1"/>
      <c r="Q925" s="1"/>
      <c r="R925" s="1"/>
      <c r="S925" s="1"/>
      <c r="T925" s="1"/>
      <c r="U925" s="1"/>
    </row>
    <row r="926" spans="2:21" ht="14.25" hidden="1" customHeight="1">
      <c r="B926" s="3"/>
      <c r="C926" s="1"/>
      <c r="D926" s="1"/>
      <c r="E926" s="1"/>
      <c r="F926" s="1"/>
      <c r="G926" s="1"/>
      <c r="H926" s="1"/>
      <c r="I926" s="1"/>
      <c r="J926" s="1"/>
      <c r="K926" s="1"/>
      <c r="L926" s="1"/>
      <c r="M926" s="1"/>
      <c r="N926" s="1"/>
      <c r="O926" s="1"/>
      <c r="P926" s="1"/>
      <c r="Q926" s="1"/>
      <c r="R926" s="1"/>
      <c r="S926" s="1"/>
      <c r="T926" s="1"/>
      <c r="U926" s="1"/>
    </row>
    <row r="927" spans="2:21" ht="14.25" hidden="1" customHeight="1">
      <c r="B927" s="3"/>
      <c r="C927" s="1"/>
      <c r="D927" s="1"/>
      <c r="E927" s="1"/>
      <c r="F927" s="1"/>
      <c r="G927" s="1"/>
      <c r="H927" s="1"/>
      <c r="I927" s="1"/>
      <c r="J927" s="1"/>
      <c r="K927" s="1"/>
      <c r="L927" s="1"/>
      <c r="M927" s="1"/>
      <c r="N927" s="1"/>
      <c r="O927" s="1"/>
      <c r="P927" s="1"/>
      <c r="Q927" s="1"/>
      <c r="R927" s="1"/>
      <c r="S927" s="1"/>
      <c r="T927" s="1"/>
      <c r="U927" s="1"/>
    </row>
    <row r="928" spans="2:21" ht="14.25" hidden="1" customHeight="1">
      <c r="B928" s="3"/>
      <c r="C928" s="1"/>
      <c r="D928" s="1"/>
      <c r="E928" s="1"/>
      <c r="F928" s="1"/>
      <c r="G928" s="1"/>
      <c r="H928" s="1"/>
      <c r="I928" s="1"/>
      <c r="J928" s="1"/>
      <c r="K928" s="1"/>
      <c r="L928" s="1"/>
      <c r="M928" s="1"/>
      <c r="N928" s="1"/>
      <c r="O928" s="1"/>
      <c r="P928" s="1"/>
      <c r="Q928" s="1"/>
      <c r="R928" s="1"/>
      <c r="S928" s="1"/>
      <c r="T928" s="1"/>
      <c r="U928" s="1"/>
    </row>
    <row r="929" spans="2:21" ht="14.25" hidden="1" customHeight="1">
      <c r="B929" s="3"/>
      <c r="C929" s="1"/>
      <c r="D929" s="1"/>
      <c r="E929" s="1"/>
      <c r="F929" s="1"/>
      <c r="G929" s="1"/>
      <c r="H929" s="1"/>
      <c r="I929" s="1"/>
      <c r="J929" s="1"/>
      <c r="K929" s="1"/>
      <c r="L929" s="1"/>
      <c r="M929" s="1"/>
      <c r="N929" s="1"/>
      <c r="O929" s="1"/>
      <c r="P929" s="1"/>
      <c r="Q929" s="1"/>
      <c r="R929" s="1"/>
      <c r="S929" s="1"/>
      <c r="T929" s="1"/>
      <c r="U929" s="1"/>
    </row>
    <row r="930" spans="2:21" ht="14.25" hidden="1" customHeight="1">
      <c r="B930" s="3"/>
      <c r="C930" s="1"/>
      <c r="D930" s="1"/>
      <c r="E930" s="1"/>
      <c r="F930" s="1"/>
      <c r="G930" s="1"/>
      <c r="H930" s="1"/>
      <c r="I930" s="1"/>
      <c r="J930" s="1"/>
      <c r="K930" s="1"/>
      <c r="L930" s="1"/>
      <c r="M930" s="1"/>
      <c r="N930" s="1"/>
      <c r="O930" s="1"/>
      <c r="P930" s="1"/>
      <c r="Q930" s="1"/>
      <c r="R930" s="1"/>
      <c r="S930" s="1"/>
      <c r="T930" s="1"/>
      <c r="U930" s="1"/>
    </row>
    <row r="931" spans="2:21" ht="14.25" hidden="1" customHeight="1">
      <c r="B931" s="3"/>
      <c r="C931" s="1"/>
      <c r="D931" s="1"/>
      <c r="E931" s="1"/>
      <c r="F931" s="1"/>
      <c r="G931" s="1"/>
      <c r="H931" s="1"/>
      <c r="I931" s="1"/>
      <c r="J931" s="1"/>
      <c r="K931" s="1"/>
      <c r="L931" s="1"/>
      <c r="M931" s="1"/>
      <c r="N931" s="1"/>
      <c r="O931" s="1"/>
      <c r="P931" s="1"/>
      <c r="Q931" s="1"/>
      <c r="R931" s="1"/>
      <c r="S931" s="1"/>
      <c r="T931" s="1"/>
      <c r="U931" s="1"/>
    </row>
    <row r="932" spans="2:21" ht="14.25" hidden="1" customHeight="1">
      <c r="B932" s="3"/>
      <c r="C932" s="1"/>
      <c r="D932" s="1"/>
      <c r="E932" s="1"/>
      <c r="F932" s="1"/>
      <c r="G932" s="1"/>
      <c r="H932" s="1"/>
      <c r="I932" s="1"/>
      <c r="J932" s="1"/>
      <c r="K932" s="1"/>
      <c r="L932" s="1"/>
      <c r="M932" s="1"/>
      <c r="N932" s="1"/>
      <c r="O932" s="1"/>
      <c r="P932" s="1"/>
      <c r="Q932" s="1"/>
      <c r="R932" s="1"/>
      <c r="S932" s="1"/>
      <c r="T932" s="1"/>
      <c r="U932" s="1"/>
    </row>
    <row r="933" spans="2:21" ht="14.25" hidden="1" customHeight="1">
      <c r="B933" s="3"/>
      <c r="C933" s="1"/>
      <c r="D933" s="1"/>
      <c r="E933" s="1"/>
      <c r="F933" s="1"/>
      <c r="G933" s="1"/>
      <c r="H933" s="1"/>
      <c r="I933" s="1"/>
      <c r="J933" s="1"/>
      <c r="K933" s="1"/>
      <c r="L933" s="1"/>
      <c r="M933" s="1"/>
      <c r="N933" s="1"/>
      <c r="O933" s="1"/>
      <c r="P933" s="1"/>
      <c r="Q933" s="1"/>
      <c r="R933" s="1"/>
      <c r="S933" s="1"/>
      <c r="T933" s="1"/>
      <c r="U933" s="1"/>
    </row>
    <row r="934" spans="2:21" ht="14.25" hidden="1" customHeight="1">
      <c r="B934" s="3"/>
      <c r="C934" s="1"/>
      <c r="D934" s="1"/>
      <c r="E934" s="1"/>
      <c r="F934" s="1"/>
      <c r="G934" s="1"/>
      <c r="H934" s="1"/>
      <c r="I934" s="1"/>
      <c r="J934" s="1"/>
      <c r="K934" s="1"/>
      <c r="L934" s="1"/>
      <c r="M934" s="1"/>
      <c r="N934" s="1"/>
      <c r="O934" s="1"/>
      <c r="P934" s="1"/>
      <c r="Q934" s="1"/>
      <c r="R934" s="1"/>
      <c r="S934" s="1"/>
      <c r="T934" s="1"/>
      <c r="U934" s="1"/>
    </row>
    <row r="935" spans="2:21" ht="14.25" hidden="1" customHeight="1">
      <c r="B935" s="3"/>
      <c r="C935" s="1"/>
      <c r="D935" s="1"/>
      <c r="E935" s="1"/>
      <c r="F935" s="1"/>
      <c r="G935" s="1"/>
      <c r="H935" s="1"/>
      <c r="I935" s="1"/>
      <c r="J935" s="1"/>
      <c r="K935" s="1"/>
      <c r="L935" s="1"/>
      <c r="M935" s="1"/>
      <c r="N935" s="1"/>
      <c r="O935" s="1"/>
      <c r="P935" s="1"/>
      <c r="Q935" s="1"/>
      <c r="R935" s="1"/>
      <c r="S935" s="1"/>
      <c r="T935" s="1"/>
      <c r="U935" s="1"/>
    </row>
    <row r="936" spans="2:21" ht="14.25" hidden="1" customHeight="1">
      <c r="B936" s="3"/>
      <c r="C936" s="1"/>
      <c r="D936" s="1"/>
      <c r="E936" s="1"/>
      <c r="F936" s="1"/>
      <c r="G936" s="1"/>
      <c r="H936" s="1"/>
      <c r="I936" s="1"/>
      <c r="J936" s="1"/>
      <c r="K936" s="1"/>
      <c r="L936" s="1"/>
      <c r="M936" s="1"/>
      <c r="N936" s="1"/>
      <c r="O936" s="1"/>
      <c r="P936" s="1"/>
      <c r="Q936" s="1"/>
      <c r="R936" s="1"/>
      <c r="S936" s="1"/>
      <c r="T936" s="1"/>
      <c r="U936" s="1"/>
    </row>
    <row r="937" spans="2:21" ht="14.25" hidden="1" customHeight="1">
      <c r="B937" s="3"/>
      <c r="C937" s="1"/>
      <c r="D937" s="1"/>
      <c r="E937" s="1"/>
      <c r="F937" s="1"/>
      <c r="G937" s="1"/>
      <c r="H937" s="1"/>
      <c r="I937" s="1"/>
      <c r="J937" s="1"/>
      <c r="K937" s="1"/>
      <c r="L937" s="1"/>
      <c r="M937" s="1"/>
      <c r="N937" s="1"/>
      <c r="O937" s="1"/>
      <c r="P937" s="1"/>
      <c r="Q937" s="1"/>
      <c r="R937" s="1"/>
      <c r="S937" s="1"/>
      <c r="T937" s="1"/>
      <c r="U937" s="1"/>
    </row>
    <row r="938" spans="2:21" ht="14.25" hidden="1" customHeight="1">
      <c r="B938" s="3"/>
      <c r="C938" s="1"/>
      <c r="D938" s="1"/>
      <c r="E938" s="1"/>
      <c r="F938" s="1"/>
      <c r="G938" s="1"/>
      <c r="H938" s="1"/>
      <c r="I938" s="1"/>
      <c r="J938" s="1"/>
      <c r="K938" s="1"/>
      <c r="L938" s="1"/>
      <c r="M938" s="1"/>
      <c r="N938" s="1"/>
      <c r="O938" s="1"/>
      <c r="P938" s="1"/>
      <c r="Q938" s="1"/>
      <c r="R938" s="1"/>
      <c r="S938" s="1"/>
      <c r="T938" s="1"/>
      <c r="U938" s="1"/>
    </row>
    <row r="939" spans="2:21" ht="14.25" hidden="1" customHeight="1">
      <c r="B939" s="3"/>
      <c r="C939" s="1"/>
      <c r="D939" s="1"/>
      <c r="E939" s="1"/>
      <c r="F939" s="1"/>
      <c r="G939" s="1"/>
      <c r="H939" s="1"/>
      <c r="I939" s="1"/>
      <c r="J939" s="1"/>
      <c r="K939" s="1"/>
      <c r="L939" s="1"/>
      <c r="M939" s="1"/>
      <c r="N939" s="1"/>
      <c r="O939" s="1"/>
      <c r="P939" s="1"/>
      <c r="Q939" s="1"/>
      <c r="R939" s="1"/>
      <c r="S939" s="1"/>
      <c r="T939" s="1"/>
      <c r="U939" s="1"/>
    </row>
    <row r="940" spans="2:21" ht="14.25" hidden="1" customHeight="1">
      <c r="B940" s="3"/>
      <c r="C940" s="1"/>
      <c r="D940" s="1"/>
      <c r="E940" s="1"/>
      <c r="F940" s="1"/>
      <c r="G940" s="1"/>
      <c r="H940" s="1"/>
      <c r="I940" s="1"/>
      <c r="J940" s="1"/>
      <c r="K940" s="1"/>
      <c r="L940" s="1"/>
      <c r="M940" s="1"/>
      <c r="N940" s="1"/>
      <c r="O940" s="1"/>
      <c r="P940" s="1"/>
      <c r="Q940" s="1"/>
      <c r="R940" s="1"/>
      <c r="S940" s="1"/>
      <c r="T940" s="1"/>
      <c r="U940" s="1"/>
    </row>
    <row r="941" spans="2:21" ht="14.25" hidden="1" customHeight="1">
      <c r="B941" s="3"/>
      <c r="C941" s="1"/>
      <c r="D941" s="1"/>
      <c r="E941" s="1"/>
      <c r="F941" s="1"/>
      <c r="G941" s="1"/>
      <c r="H941" s="1"/>
      <c r="I941" s="1"/>
      <c r="J941" s="1"/>
      <c r="K941" s="1"/>
      <c r="L941" s="1"/>
      <c r="M941" s="1"/>
      <c r="N941" s="1"/>
      <c r="O941" s="1"/>
      <c r="P941" s="1"/>
      <c r="Q941" s="1"/>
      <c r="R941" s="1"/>
      <c r="S941" s="1"/>
      <c r="T941" s="1"/>
      <c r="U941" s="1"/>
    </row>
    <row r="942" spans="2:21" ht="14.25" hidden="1" customHeight="1">
      <c r="B942" s="3"/>
      <c r="C942" s="1"/>
      <c r="D942" s="1"/>
      <c r="E942" s="1"/>
      <c r="F942" s="1"/>
      <c r="G942" s="1"/>
      <c r="H942" s="1"/>
      <c r="I942" s="1"/>
      <c r="J942" s="1"/>
      <c r="K942" s="1"/>
      <c r="L942" s="1"/>
      <c r="M942" s="1"/>
      <c r="N942" s="1"/>
      <c r="O942" s="1"/>
      <c r="P942" s="1"/>
      <c r="Q942" s="1"/>
      <c r="R942" s="1"/>
      <c r="S942" s="1"/>
      <c r="T942" s="1"/>
      <c r="U942" s="1"/>
    </row>
    <row r="943" spans="2:21" ht="14.25" hidden="1" customHeight="1">
      <c r="B943" s="3"/>
      <c r="C943" s="1"/>
      <c r="D943" s="1"/>
      <c r="E943" s="1"/>
      <c r="F943" s="1"/>
      <c r="G943" s="1"/>
      <c r="H943" s="1"/>
      <c r="I943" s="1"/>
      <c r="J943" s="1"/>
      <c r="K943" s="1"/>
      <c r="L943" s="1"/>
      <c r="M943" s="1"/>
      <c r="N943" s="1"/>
      <c r="O943" s="1"/>
      <c r="P943" s="1"/>
      <c r="Q943" s="1"/>
      <c r="R943" s="1"/>
      <c r="S943" s="1"/>
      <c r="T943" s="1"/>
      <c r="U943" s="1"/>
    </row>
    <row r="944" spans="2:21" ht="14.25" hidden="1" customHeight="1">
      <c r="B944" s="3"/>
      <c r="C944" s="1"/>
      <c r="D944" s="1"/>
      <c r="E944" s="1"/>
      <c r="F944" s="1"/>
      <c r="G944" s="1"/>
      <c r="H944" s="1"/>
      <c r="I944" s="1"/>
      <c r="J944" s="1"/>
      <c r="K944" s="1"/>
      <c r="L944" s="1"/>
      <c r="M944" s="1"/>
      <c r="N944" s="1"/>
      <c r="O944" s="1"/>
      <c r="P944" s="1"/>
      <c r="Q944" s="1"/>
      <c r="R944" s="1"/>
      <c r="S944" s="1"/>
      <c r="T944" s="1"/>
      <c r="U944" s="1"/>
    </row>
    <row r="945" spans="2:21" ht="14.25" hidden="1" customHeight="1">
      <c r="B945" s="3"/>
      <c r="C945" s="1"/>
      <c r="D945" s="1"/>
      <c r="E945" s="1"/>
      <c r="F945" s="1"/>
      <c r="G945" s="1"/>
      <c r="H945" s="1"/>
      <c r="I945" s="1"/>
      <c r="J945" s="1"/>
      <c r="K945" s="1"/>
      <c r="L945" s="1"/>
      <c r="M945" s="1"/>
      <c r="N945" s="1"/>
      <c r="O945" s="1"/>
      <c r="P945" s="1"/>
      <c r="Q945" s="1"/>
      <c r="R945" s="1"/>
      <c r="S945" s="1"/>
      <c r="T945" s="1"/>
      <c r="U945" s="1"/>
    </row>
    <row r="946" spans="2:21" ht="14.25" hidden="1" customHeight="1">
      <c r="B946" s="3"/>
      <c r="C946" s="1"/>
      <c r="D946" s="1"/>
      <c r="E946" s="1"/>
      <c r="F946" s="1"/>
      <c r="G946" s="1"/>
      <c r="H946" s="1"/>
      <c r="I946" s="1"/>
      <c r="J946" s="1"/>
      <c r="K946" s="1"/>
      <c r="L946" s="1"/>
      <c r="M946" s="1"/>
      <c r="N946" s="1"/>
      <c r="O946" s="1"/>
      <c r="P946" s="1"/>
      <c r="Q946" s="1"/>
      <c r="R946" s="1"/>
      <c r="S946" s="1"/>
      <c r="T946" s="1"/>
      <c r="U946" s="1"/>
    </row>
    <row r="947" spans="2:21" ht="14.25" hidden="1" customHeight="1">
      <c r="B947" s="3"/>
      <c r="C947" s="1"/>
      <c r="D947" s="1"/>
      <c r="E947" s="1"/>
      <c r="F947" s="1"/>
      <c r="G947" s="1"/>
      <c r="H947" s="1"/>
      <c r="I947" s="1"/>
      <c r="J947" s="1"/>
      <c r="K947" s="1"/>
      <c r="L947" s="1"/>
      <c r="M947" s="1"/>
      <c r="N947" s="1"/>
      <c r="O947" s="1"/>
      <c r="P947" s="1"/>
      <c r="Q947" s="1"/>
      <c r="R947" s="1"/>
      <c r="S947" s="1"/>
      <c r="T947" s="1"/>
      <c r="U947" s="1"/>
    </row>
    <row r="948" spans="2:21" ht="14.25" hidden="1" customHeight="1">
      <c r="B948" s="3"/>
      <c r="C948" s="1"/>
      <c r="D948" s="1"/>
      <c r="E948" s="1"/>
      <c r="F948" s="1"/>
      <c r="G948" s="1"/>
      <c r="H948" s="1"/>
      <c r="I948" s="1"/>
      <c r="J948" s="1"/>
      <c r="K948" s="1"/>
      <c r="L948" s="1"/>
      <c r="M948" s="1"/>
      <c r="N948" s="1"/>
      <c r="O948" s="1"/>
      <c r="P948" s="1"/>
      <c r="Q948" s="1"/>
      <c r="R948" s="1"/>
      <c r="S948" s="1"/>
      <c r="T948" s="1"/>
      <c r="U948" s="1"/>
    </row>
    <row r="949" spans="2:21" ht="14.25" hidden="1" customHeight="1">
      <c r="B949" s="3"/>
      <c r="C949" s="1"/>
      <c r="D949" s="1"/>
      <c r="E949" s="1"/>
      <c r="F949" s="1"/>
      <c r="G949" s="1"/>
      <c r="H949" s="1"/>
      <c r="I949" s="1"/>
      <c r="J949" s="1"/>
      <c r="K949" s="1"/>
      <c r="L949" s="1"/>
      <c r="M949" s="1"/>
      <c r="N949" s="1"/>
      <c r="O949" s="1"/>
      <c r="P949" s="1"/>
      <c r="Q949" s="1"/>
      <c r="R949" s="1"/>
      <c r="S949" s="1"/>
      <c r="T949" s="1"/>
      <c r="U949" s="1"/>
    </row>
    <row r="950" spans="2:21" ht="14.25" hidden="1" customHeight="1">
      <c r="B950" s="3"/>
      <c r="C950" s="1"/>
      <c r="D950" s="1"/>
      <c r="E950" s="1"/>
      <c r="F950" s="1"/>
      <c r="G950" s="1"/>
      <c r="H950" s="1"/>
      <c r="I950" s="1"/>
      <c r="J950" s="1"/>
      <c r="K950" s="1"/>
      <c r="L950" s="1"/>
      <c r="M950" s="1"/>
      <c r="N950" s="1"/>
      <c r="O950" s="1"/>
      <c r="P950" s="1"/>
      <c r="Q950" s="1"/>
      <c r="R950" s="1"/>
      <c r="S950" s="1"/>
      <c r="T950" s="1"/>
      <c r="U950" s="1"/>
    </row>
    <row r="951" spans="2:21" ht="14.25" hidden="1" customHeight="1">
      <c r="B951" s="3"/>
      <c r="C951" s="1"/>
      <c r="D951" s="1"/>
      <c r="E951" s="1"/>
      <c r="F951" s="1"/>
      <c r="G951" s="1"/>
      <c r="H951" s="1"/>
      <c r="I951" s="1"/>
      <c r="J951" s="1"/>
      <c r="K951" s="1"/>
      <c r="L951" s="1"/>
      <c r="M951" s="1"/>
      <c r="N951" s="1"/>
      <c r="O951" s="1"/>
      <c r="P951" s="1"/>
      <c r="Q951" s="1"/>
      <c r="R951" s="1"/>
      <c r="S951" s="1"/>
      <c r="T951" s="1"/>
      <c r="U951" s="1"/>
    </row>
    <row r="952" spans="2:21" ht="14.25" hidden="1" customHeight="1">
      <c r="B952" s="3"/>
      <c r="C952" s="1"/>
      <c r="D952" s="1"/>
      <c r="E952" s="1"/>
      <c r="F952" s="1"/>
      <c r="G952" s="1"/>
      <c r="H952" s="1"/>
      <c r="I952" s="1"/>
      <c r="J952" s="1"/>
      <c r="K952" s="1"/>
      <c r="L952" s="1"/>
      <c r="M952" s="1"/>
      <c r="N952" s="1"/>
      <c r="O952" s="1"/>
      <c r="P952" s="1"/>
      <c r="Q952" s="1"/>
      <c r="R952" s="1"/>
      <c r="S952" s="1"/>
      <c r="T952" s="1"/>
      <c r="U952" s="1"/>
    </row>
    <row r="953" spans="2:21" ht="15" hidden="1" customHeight="1">
      <c r="B953" s="3"/>
      <c r="C953" s="1"/>
      <c r="D953" s="1"/>
      <c r="E953" s="1"/>
      <c r="F953" s="1"/>
      <c r="G953" s="1"/>
      <c r="H953" s="1"/>
      <c r="I953" s="1"/>
      <c r="J953" s="1"/>
      <c r="K953" s="1"/>
      <c r="L953" s="1"/>
      <c r="M953" s="1"/>
      <c r="N953" s="1"/>
      <c r="O953" s="1"/>
      <c r="P953" s="1"/>
      <c r="Q953" s="1"/>
      <c r="R953" s="1"/>
      <c r="S953" s="1"/>
      <c r="T953" s="1"/>
    </row>
    <row r="954" spans="2:21" ht="15" customHeight="1"/>
    <row r="955" spans="2:21" ht="15" customHeight="1"/>
    <row r="956" spans="2:21" ht="15" customHeight="1"/>
    <row r="957" spans="2:21" ht="15" customHeight="1"/>
    <row r="958" spans="2:21" ht="15" customHeight="1"/>
    <row r="959" spans="2:21" ht="15" customHeight="1"/>
  </sheetData>
  <sheetProtection formatColumns="0" selectLockedCells="1"/>
  <mergeCells count="21">
    <mergeCell ref="B23:V28"/>
    <mergeCell ref="G6:G7"/>
    <mergeCell ref="X8:X9"/>
    <mergeCell ref="E17:E18"/>
    <mergeCell ref="B2:U2"/>
    <mergeCell ref="J6:K6"/>
    <mergeCell ref="I17:I18"/>
    <mergeCell ref="T6:T7"/>
    <mergeCell ref="S6:S7"/>
    <mergeCell ref="R6:R7"/>
    <mergeCell ref="Q6:Q7"/>
    <mergeCell ref="U6:U7"/>
    <mergeCell ref="D17:D18"/>
    <mergeCell ref="L6:M6"/>
    <mergeCell ref="E6:E7"/>
    <mergeCell ref="D6:D7"/>
    <mergeCell ref="F17:H17"/>
    <mergeCell ref="N6:P6"/>
    <mergeCell ref="I6:I7"/>
    <mergeCell ref="H6:H7"/>
    <mergeCell ref="F6:F7"/>
  </mergeCells>
  <phoneticPr fontId="77" type="noConversion"/>
  <dataValidations count="6">
    <dataValidation type="list" allowBlank="1" showInputMessage="1" showErrorMessage="1" sqref="U8:U14" xr:uid="{00000000-0002-0000-1200-000000000000}">
      <formula1>$AB$8:$AB$9</formula1>
    </dataValidation>
    <dataValidation type="decimal" operator="greaterThanOrEqual" allowBlank="1" showInputMessage="1" showErrorMessage="1" sqref="J8:J14 N8:P14 S8:T14" xr:uid="{00000000-0002-0000-1200-000004000000}">
      <formula1>0</formula1>
    </dataValidation>
    <dataValidation type="whole" operator="greaterThanOrEqual" allowBlank="1" showInputMessage="1" showErrorMessage="1" sqref="R9:R14 Q8:R8" xr:uid="{00000000-0002-0000-1200-000005000000}">
      <formula1>1</formula1>
    </dataValidation>
    <dataValidation type="list" allowBlank="1" showInputMessage="1" showErrorMessage="1" sqref="E4" xr:uid="{00000000-0002-0000-1200-000006000000}">
      <formula1>"Yes, No"</formula1>
    </dataValidation>
    <dataValidation operator="greaterThanOrEqual" allowBlank="1" showInputMessage="1" showErrorMessage="1" sqref="Q9:Q14" xr:uid="{00000000-0002-0000-1200-000007000000}"/>
    <dataValidation type="list" allowBlank="1" showInputMessage="1" showErrorMessage="1" sqref="F8:F14" xr:uid="{00000000-0002-0000-1200-000003000000}">
      <formula1>$AB$15:$AB$15</formula1>
    </dataValidation>
  </dataValidations>
  <printOptions horizontalCentered="1" verticalCentered="1"/>
  <pageMargins left="0.11811023622047244" right="0.11811023622047244" top="0.11811023622047244" bottom="0.11811023622047244" header="0" footer="0"/>
  <pageSetup paperSize="9" scale="72"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tabColor theme="7" tint="0.39997558519241921"/>
    <pageSetUpPr fitToPage="1"/>
  </sheetPr>
  <dimension ref="A1:BV971"/>
  <sheetViews>
    <sheetView showGridLines="0" zoomScaleNormal="100" workbookViewId="0">
      <selection activeCell="H13" sqref="H13"/>
    </sheetView>
  </sheetViews>
  <sheetFormatPr baseColWidth="10" defaultColWidth="0" defaultRowHeight="15" customHeight="1" zeroHeight="1"/>
  <cols>
    <col min="1" max="1" width="3" style="2" customWidth="1"/>
    <col min="2" max="2" width="3.33203125" style="2" customWidth="1"/>
    <col min="3" max="3" width="13.6640625" style="2" customWidth="1"/>
    <col min="4" max="4" width="15.109375" style="2" customWidth="1"/>
    <col min="5" max="6" width="9.88671875" style="2" customWidth="1"/>
    <col min="7" max="7" width="7.44140625" style="2" customWidth="1"/>
    <col min="8" max="8" width="10.33203125" style="2" customWidth="1"/>
    <col min="9" max="9" width="8.88671875" style="2" customWidth="1"/>
    <col min="10" max="10" width="5.5546875" style="2" bestFit="1" customWidth="1"/>
    <col min="11" max="11" width="4.6640625" style="2" bestFit="1" customWidth="1"/>
    <col min="12" max="12" width="5.88671875" style="2" bestFit="1" customWidth="1"/>
    <col min="13" max="13" width="9.6640625" style="2" customWidth="1"/>
    <col min="14" max="14" width="9" style="2" customWidth="1"/>
    <col min="15" max="15" width="9.33203125" style="2" customWidth="1"/>
    <col min="16" max="16" width="8.5546875" style="2" customWidth="1"/>
    <col min="17" max="17" width="10.5546875" style="2" customWidth="1"/>
    <col min="18" max="18" width="8.6640625" style="2" customWidth="1"/>
    <col min="19" max="19" width="8.33203125" style="2" customWidth="1"/>
    <col min="20" max="20" width="10" style="2" customWidth="1"/>
    <col min="21" max="21" width="2.33203125" style="16" customWidth="1"/>
    <col min="22" max="22" width="2.44140625" style="2" customWidth="1"/>
    <col min="23" max="74" width="0" style="2" hidden="1" customWidth="1"/>
    <col min="75" max="16384" width="2.33203125" style="2" hidden="1"/>
  </cols>
  <sheetData>
    <row r="1" spans="2:27" ht="7.95" customHeight="1">
      <c r="U1" s="2"/>
    </row>
    <row r="2" spans="2:27" ht="19.5" customHeight="1">
      <c r="B2" s="1577" t="s">
        <v>578</v>
      </c>
      <c r="C2" s="1271"/>
      <c r="D2" s="1271"/>
      <c r="E2" s="1271"/>
      <c r="F2" s="1271"/>
      <c r="G2" s="1271"/>
      <c r="H2" s="1271"/>
      <c r="I2" s="1271"/>
      <c r="J2" s="1271"/>
      <c r="K2" s="1271"/>
      <c r="L2" s="1271"/>
      <c r="M2" s="1271"/>
      <c r="N2" s="1271"/>
      <c r="O2" s="1271"/>
      <c r="P2" s="1271"/>
      <c r="Q2" s="1271"/>
      <c r="R2" s="1271"/>
      <c r="S2" s="1271"/>
      <c r="T2" s="1271"/>
      <c r="U2" s="1582"/>
    </row>
    <row r="3" spans="2:27" ht="1.95" customHeight="1">
      <c r="B3" s="188"/>
      <c r="C3" s="186"/>
      <c r="D3" s="186"/>
      <c r="E3" s="186"/>
      <c r="F3" s="186"/>
      <c r="G3" s="186"/>
      <c r="H3" s="186"/>
      <c r="I3" s="186"/>
      <c r="J3" s="186"/>
      <c r="K3" s="186"/>
      <c r="L3" s="186"/>
      <c r="M3" s="186"/>
      <c r="N3" s="186"/>
      <c r="O3" s="186"/>
      <c r="P3" s="186"/>
      <c r="Q3" s="186"/>
      <c r="R3" s="186"/>
      <c r="S3" s="186"/>
      <c r="T3" s="186"/>
      <c r="U3" s="189"/>
    </row>
    <row r="4" spans="2:27" ht="20.100000000000001" customHeight="1">
      <c r="B4" s="694"/>
      <c r="C4" s="93" t="s">
        <v>579</v>
      </c>
      <c r="D4" s="94"/>
      <c r="E4" s="94"/>
      <c r="F4" s="94"/>
      <c r="G4" s="94"/>
      <c r="H4" s="94"/>
      <c r="I4" s="94"/>
      <c r="J4" s="95"/>
      <c r="K4" s="94"/>
      <c r="L4" s="94"/>
      <c r="M4" s="94"/>
      <c r="N4" s="780"/>
      <c r="P4" s="45"/>
      <c r="Q4" s="45"/>
      <c r="R4" s="1282"/>
      <c r="S4" s="1282"/>
      <c r="T4" s="1282"/>
      <c r="U4" s="59"/>
    </row>
    <row r="5" spans="2:27" ht="20.100000000000001" customHeight="1">
      <c r="B5" s="190"/>
      <c r="C5" s="93"/>
      <c r="D5" s="94"/>
      <c r="E5" s="94"/>
      <c r="F5" s="94"/>
      <c r="G5" s="94"/>
      <c r="H5" s="94"/>
      <c r="I5" s="94"/>
      <c r="J5" s="95"/>
      <c r="K5" s="94"/>
      <c r="L5" s="94"/>
      <c r="M5" s="94"/>
      <c r="N5" s="94"/>
      <c r="O5" s="103"/>
      <c r="P5" s="45"/>
      <c r="Q5" s="165"/>
      <c r="R5" s="1282"/>
      <c r="S5" s="1282"/>
      <c r="T5" s="1282"/>
      <c r="U5" s="59"/>
    </row>
    <row r="6" spans="2:27" ht="19.5" customHeight="1">
      <c r="B6" s="191"/>
      <c r="C6" s="93" t="s">
        <v>580</v>
      </c>
      <c r="D6" s="94"/>
      <c r="E6" s="94"/>
      <c r="F6" s="94"/>
      <c r="G6" s="94"/>
      <c r="H6" s="94"/>
      <c r="I6" s="94"/>
      <c r="J6" s="95"/>
      <c r="K6" s="94"/>
      <c r="L6" s="94"/>
      <c r="M6" s="94"/>
      <c r="N6" s="94"/>
      <c r="O6" s="94"/>
      <c r="P6" s="1583" t="s">
        <v>581</v>
      </c>
      <c r="Q6" s="1584"/>
      <c r="R6" s="1584"/>
      <c r="S6" s="1584"/>
      <c r="T6" s="1584"/>
      <c r="U6" s="192"/>
    </row>
    <row r="7" spans="2:27" ht="27" customHeight="1">
      <c r="B7" s="147"/>
      <c r="C7" s="1227" t="s">
        <v>413</v>
      </c>
      <c r="D7" s="1227" t="s">
        <v>414</v>
      </c>
      <c r="E7" s="1586" t="s">
        <v>582</v>
      </c>
      <c r="F7" s="1586" t="s">
        <v>583</v>
      </c>
      <c r="G7" s="1475" t="s">
        <v>415</v>
      </c>
      <c r="H7" s="1481" t="s">
        <v>416</v>
      </c>
      <c r="I7" s="1482"/>
      <c r="J7" s="1337" t="s">
        <v>395</v>
      </c>
      <c r="K7" s="1421"/>
      <c r="L7" s="1421"/>
      <c r="M7" s="1483" t="s">
        <v>417</v>
      </c>
      <c r="N7" s="1475" t="s">
        <v>584</v>
      </c>
      <c r="O7" s="1475" t="s">
        <v>567</v>
      </c>
      <c r="P7" s="1589" t="s">
        <v>420</v>
      </c>
      <c r="Q7" s="1589" t="s">
        <v>421</v>
      </c>
      <c r="R7" s="1589" t="s">
        <v>422</v>
      </c>
      <c r="S7" s="1589" t="s">
        <v>423</v>
      </c>
      <c r="T7" s="1589" t="s">
        <v>125</v>
      </c>
      <c r="U7" s="192"/>
      <c r="W7" s="1485"/>
      <c r="AA7" s="2" t="s">
        <v>155</v>
      </c>
    </row>
    <row r="8" spans="2:27" ht="40.200000000000003" customHeight="1">
      <c r="B8" s="147"/>
      <c r="C8" s="1585"/>
      <c r="D8" s="1230"/>
      <c r="E8" s="1587"/>
      <c r="F8" s="1587"/>
      <c r="G8" s="1588"/>
      <c r="H8" s="1059" t="s">
        <v>181</v>
      </c>
      <c r="I8" s="997" t="s">
        <v>424</v>
      </c>
      <c r="J8" s="1055" t="s">
        <v>425</v>
      </c>
      <c r="K8" s="1061" t="s">
        <v>426</v>
      </c>
      <c r="L8" s="1061" t="s">
        <v>427</v>
      </c>
      <c r="M8" s="1590"/>
      <c r="N8" s="1586"/>
      <c r="O8" s="1586"/>
      <c r="P8" s="1476"/>
      <c r="Q8" s="1476"/>
      <c r="R8" s="1476"/>
      <c r="S8" s="1476"/>
      <c r="T8" s="1476"/>
      <c r="U8" s="193"/>
      <c r="W8" s="1485"/>
      <c r="AA8" s="2" t="s">
        <v>121</v>
      </c>
    </row>
    <row r="9" spans="2:27" ht="19.5" customHeight="1">
      <c r="B9" s="686">
        <v>1</v>
      </c>
      <c r="C9" s="623" t="s">
        <v>970</v>
      </c>
      <c r="D9" s="1016" t="s">
        <v>1761</v>
      </c>
      <c r="E9" s="1016" t="s">
        <v>1762</v>
      </c>
      <c r="F9" s="1016" t="s">
        <v>1763</v>
      </c>
      <c r="G9" s="1016">
        <v>2</v>
      </c>
      <c r="H9" s="1062">
        <v>1.5</v>
      </c>
      <c r="I9" s="1016" t="s">
        <v>502</v>
      </c>
      <c r="J9" s="1063">
        <v>24</v>
      </c>
      <c r="K9" s="1063">
        <v>7</v>
      </c>
      <c r="L9" s="1063">
        <v>52</v>
      </c>
      <c r="M9" s="1021"/>
      <c r="N9" s="1021"/>
      <c r="O9" s="1021"/>
      <c r="P9" s="1064"/>
      <c r="Q9" s="1064"/>
      <c r="R9" s="1064"/>
      <c r="S9" s="1064"/>
      <c r="T9" s="1016"/>
      <c r="U9" s="193"/>
      <c r="AA9" s="580" t="s">
        <v>428</v>
      </c>
    </row>
    <row r="10" spans="2:27" ht="19.5" customHeight="1">
      <c r="B10" s="687">
        <v>2</v>
      </c>
      <c r="C10" s="623"/>
      <c r="D10" s="1016"/>
      <c r="E10" s="1016"/>
      <c r="F10" s="1016"/>
      <c r="G10" s="1016"/>
      <c r="H10" s="1065"/>
      <c r="I10" s="1060"/>
      <c r="J10" s="1056"/>
      <c r="K10" s="1056"/>
      <c r="L10" s="1056"/>
      <c r="M10" s="1021"/>
      <c r="N10" s="1021"/>
      <c r="O10" s="1021"/>
      <c r="P10" s="1039"/>
      <c r="Q10" s="1016"/>
      <c r="R10" s="1016"/>
      <c r="S10" s="1016"/>
      <c r="T10" s="1016"/>
      <c r="U10" s="193"/>
      <c r="AA10" s="579" t="s">
        <v>429</v>
      </c>
    </row>
    <row r="11" spans="2:27" ht="19.5" customHeight="1">
      <c r="B11" s="687">
        <v>3</v>
      </c>
      <c r="C11" s="623"/>
      <c r="D11" s="1066"/>
      <c r="E11" s="1066"/>
      <c r="F11" s="1016"/>
      <c r="G11" s="1016"/>
      <c r="H11" s="1065"/>
      <c r="I11" s="1060"/>
      <c r="J11" s="1056"/>
      <c r="K11" s="1056"/>
      <c r="L11" s="1056"/>
      <c r="M11" s="1021"/>
      <c r="N11" s="1021"/>
      <c r="O11" s="1021"/>
      <c r="P11" s="1039"/>
      <c r="Q11" s="1016"/>
      <c r="R11" s="1016"/>
      <c r="S11" s="1016"/>
      <c r="T11" s="1016"/>
      <c r="U11" s="193"/>
      <c r="AA11" s="579" t="s">
        <v>430</v>
      </c>
    </row>
    <row r="12" spans="2:27" ht="19.5" customHeight="1">
      <c r="B12" s="687">
        <v>4</v>
      </c>
      <c r="C12" s="623"/>
      <c r="D12" s="1066"/>
      <c r="E12" s="1066"/>
      <c r="F12" s="1016"/>
      <c r="G12" s="1016"/>
      <c r="H12" s="1065"/>
      <c r="I12" s="1060"/>
      <c r="J12" s="1056"/>
      <c r="K12" s="1056"/>
      <c r="L12" s="1056"/>
      <c r="M12" s="1021"/>
      <c r="N12" s="1021"/>
      <c r="O12" s="1021"/>
      <c r="P12" s="1039"/>
      <c r="Q12" s="1016"/>
      <c r="R12" s="1016"/>
      <c r="S12" s="1016"/>
      <c r="T12" s="1016"/>
      <c r="U12" s="193"/>
      <c r="AA12" s="579" t="s">
        <v>431</v>
      </c>
    </row>
    <row r="13" spans="2:27" ht="19.5" customHeight="1">
      <c r="B13" s="687">
        <v>5</v>
      </c>
      <c r="C13" s="623"/>
      <c r="D13" s="1066"/>
      <c r="E13" s="1066"/>
      <c r="F13" s="1016"/>
      <c r="G13" s="1016"/>
      <c r="H13" s="1065"/>
      <c r="I13" s="1060"/>
      <c r="J13" s="1056"/>
      <c r="K13" s="1056"/>
      <c r="L13" s="1056"/>
      <c r="M13" s="1021"/>
      <c r="N13" s="1021"/>
      <c r="O13" s="1021"/>
      <c r="P13" s="1039"/>
      <c r="Q13" s="1016"/>
      <c r="R13" s="1016"/>
      <c r="S13" s="1016"/>
      <c r="T13" s="1016"/>
      <c r="U13" s="193"/>
      <c r="AA13" s="579" t="s">
        <v>432</v>
      </c>
    </row>
    <row r="14" spans="2:27" ht="19.5" customHeight="1">
      <c r="B14" s="687">
        <v>6</v>
      </c>
      <c r="C14" s="623"/>
      <c r="D14" s="1066"/>
      <c r="E14" s="1066"/>
      <c r="F14" s="1016"/>
      <c r="G14" s="1016"/>
      <c r="H14" s="1065"/>
      <c r="I14" s="1060"/>
      <c r="J14" s="1056"/>
      <c r="K14" s="1056"/>
      <c r="L14" s="1056"/>
      <c r="M14" s="1021"/>
      <c r="N14" s="1021"/>
      <c r="O14" s="1021"/>
      <c r="P14" s="1039"/>
      <c r="Q14" s="1016"/>
      <c r="R14" s="1016"/>
      <c r="S14" s="1016"/>
      <c r="T14" s="1016"/>
      <c r="U14" s="193"/>
    </row>
    <row r="15" spans="2:27" ht="19.5" customHeight="1">
      <c r="B15" s="687">
        <v>7</v>
      </c>
      <c r="C15" s="623"/>
      <c r="D15" s="1066"/>
      <c r="E15" s="1066"/>
      <c r="F15" s="1016"/>
      <c r="G15" s="1016"/>
      <c r="H15" s="1065"/>
      <c r="I15" s="1060"/>
      <c r="J15" s="1056"/>
      <c r="K15" s="1056"/>
      <c r="L15" s="1056"/>
      <c r="M15" s="1021"/>
      <c r="N15" s="1021"/>
      <c r="O15" s="1021"/>
      <c r="P15" s="1039"/>
      <c r="Q15" s="1016"/>
      <c r="R15" s="1016"/>
      <c r="S15" s="1016"/>
      <c r="T15" s="1016"/>
      <c r="U15" s="193"/>
      <c r="AA15" s="2" t="s">
        <v>585</v>
      </c>
    </row>
    <row r="16" spans="2:27" ht="19.5" customHeight="1">
      <c r="B16" s="687">
        <v>8</v>
      </c>
      <c r="C16" s="623"/>
      <c r="D16" s="1066"/>
      <c r="E16" s="1066"/>
      <c r="F16" s="1016"/>
      <c r="G16" s="1016"/>
      <c r="H16" s="1065"/>
      <c r="I16" s="1060"/>
      <c r="J16" s="1056"/>
      <c r="K16" s="1056"/>
      <c r="L16" s="1056"/>
      <c r="M16" s="1021"/>
      <c r="N16" s="1021"/>
      <c r="O16" s="1021"/>
      <c r="P16" s="1039"/>
      <c r="Q16" s="1016"/>
      <c r="R16" s="1016"/>
      <c r="S16" s="1016"/>
      <c r="T16" s="1016"/>
      <c r="U16" s="193"/>
      <c r="AA16" s="764" t="s">
        <v>586</v>
      </c>
    </row>
    <row r="17" spans="2:27" ht="19.5" customHeight="1">
      <c r="B17"/>
      <c r="C17"/>
      <c r="D17"/>
      <c r="E17"/>
      <c r="F17"/>
      <c r="G17"/>
      <c r="H17"/>
      <c r="I17"/>
      <c r="J17"/>
      <c r="K17"/>
      <c r="L17"/>
      <c r="M17"/>
      <c r="N17"/>
      <c r="O17"/>
      <c r="P17"/>
      <c r="Q17"/>
      <c r="R17"/>
      <c r="S17"/>
      <c r="T17"/>
      <c r="U17" s="193"/>
      <c r="AA17" s="2" t="s">
        <v>587</v>
      </c>
    </row>
    <row r="18" spans="2:27" ht="19.5" customHeight="1">
      <c r="B18" s="695"/>
      <c r="C18" s="93" t="s">
        <v>588</v>
      </c>
      <c r="D18" s="94"/>
      <c r="E18" s="94"/>
      <c r="F18" s="94"/>
      <c r="G18" s="94"/>
      <c r="H18" s="94"/>
      <c r="I18" s="94"/>
      <c r="J18" s="95"/>
      <c r="K18" s="94"/>
      <c r="L18" s="94"/>
      <c r="M18" s="94"/>
      <c r="N18" s="94"/>
      <c r="O18" s="791"/>
      <c r="P18"/>
      <c r="Q18"/>
      <c r="R18"/>
      <c r="S18"/>
      <c r="T18"/>
      <c r="U18" s="193"/>
    </row>
    <row r="19" spans="2:27" ht="19.5" customHeight="1">
      <c r="B19"/>
      <c r="C19" s="93" t="s">
        <v>589</v>
      </c>
      <c r="D19"/>
      <c r="E19"/>
      <c r="F19"/>
      <c r="G19"/>
      <c r="H19"/>
      <c r="I19"/>
      <c r="J19"/>
      <c r="K19"/>
      <c r="L19"/>
      <c r="M19" s="94"/>
      <c r="N19" s="94"/>
      <c r="O19" s="94"/>
      <c r="P19" s="1583" t="s">
        <v>581</v>
      </c>
      <c r="Q19" s="1584"/>
      <c r="R19" s="1584"/>
      <c r="S19" s="1584"/>
      <c r="T19" s="1584"/>
      <c r="U19" s="193"/>
    </row>
    <row r="20" spans="2:27" ht="19.5" customHeight="1">
      <c r="B20" s="95"/>
      <c r="C20" s="1227" t="s">
        <v>413</v>
      </c>
      <c r="D20" s="1591" t="s">
        <v>414</v>
      </c>
      <c r="E20" s="1586" t="s">
        <v>582</v>
      </c>
      <c r="F20" s="1586" t="s">
        <v>583</v>
      </c>
      <c r="G20" s="1475" t="s">
        <v>415</v>
      </c>
      <c r="H20" s="1481" t="s">
        <v>416</v>
      </c>
      <c r="I20" s="1482"/>
      <c r="J20" s="1337" t="s">
        <v>395</v>
      </c>
      <c r="K20" s="1421"/>
      <c r="L20" s="1421"/>
      <c r="M20" s="1483" t="s">
        <v>417</v>
      </c>
      <c r="N20" s="1475" t="s">
        <v>584</v>
      </c>
      <c r="O20" s="1475" t="s">
        <v>567</v>
      </c>
      <c r="P20" s="1589" t="s">
        <v>420</v>
      </c>
      <c r="Q20" s="1589" t="s">
        <v>421</v>
      </c>
      <c r="R20" s="1589" t="s">
        <v>422</v>
      </c>
      <c r="S20" s="1589" t="s">
        <v>423</v>
      </c>
      <c r="T20" s="1589" t="s">
        <v>125</v>
      </c>
      <c r="U20" s="193"/>
    </row>
    <row r="21" spans="2:27" ht="43.5" customHeight="1">
      <c r="B21" s="95"/>
      <c r="C21" s="1585"/>
      <c r="D21" s="1592"/>
      <c r="E21" s="1593"/>
      <c r="F21" s="1587"/>
      <c r="G21" s="1588"/>
      <c r="H21" s="1024" t="s">
        <v>181</v>
      </c>
      <c r="I21" s="997" t="s">
        <v>424</v>
      </c>
      <c r="J21" s="1055" t="s">
        <v>425</v>
      </c>
      <c r="K21" s="1022" t="s">
        <v>426</v>
      </c>
      <c r="L21" s="1022" t="s">
        <v>427</v>
      </c>
      <c r="M21" s="1484"/>
      <c r="N21" s="1475"/>
      <c r="O21" s="1586"/>
      <c r="P21" s="1477"/>
      <c r="Q21" s="1477"/>
      <c r="R21" s="1477"/>
      <c r="S21" s="1477"/>
      <c r="T21" s="1477"/>
      <c r="U21" s="193"/>
    </row>
    <row r="22" spans="2:27" ht="19.5" customHeight="1">
      <c r="B22" s="686">
        <v>1</v>
      </c>
      <c r="C22" s="623"/>
      <c r="D22" s="1016"/>
      <c r="E22" s="1016"/>
      <c r="F22" s="669"/>
      <c r="G22" s="669"/>
      <c r="H22" s="1027"/>
      <c r="I22" s="1060"/>
      <c r="J22" s="1056"/>
      <c r="K22" s="1035"/>
      <c r="L22" s="1036"/>
      <c r="M22" s="1018"/>
      <c r="N22" s="1034"/>
      <c r="O22" s="1021"/>
      <c r="P22" s="668"/>
      <c r="Q22" s="669"/>
      <c r="R22" s="669"/>
      <c r="S22" s="1016"/>
      <c r="T22" s="669"/>
      <c r="U22" s="193"/>
    </row>
    <row r="23" spans="2:27" ht="19.5" customHeight="1">
      <c r="B23" s="687">
        <v>2</v>
      </c>
      <c r="C23" s="623"/>
      <c r="D23" s="1016"/>
      <c r="E23" s="1016"/>
      <c r="F23" s="669"/>
      <c r="G23" s="669"/>
      <c r="H23" s="1027"/>
      <c r="I23" s="1060"/>
      <c r="J23" s="1056"/>
      <c r="K23" s="1035"/>
      <c r="L23" s="1036"/>
      <c r="M23" s="1018"/>
      <c r="N23" s="1034"/>
      <c r="O23" s="1021"/>
      <c r="P23" s="668"/>
      <c r="Q23" s="669"/>
      <c r="R23" s="669"/>
      <c r="S23" s="669"/>
      <c r="T23" s="669"/>
      <c r="U23" s="193"/>
    </row>
    <row r="24" spans="2:27" ht="19.5" customHeight="1">
      <c r="B24" s="687">
        <v>3</v>
      </c>
      <c r="C24" s="623"/>
      <c r="D24" s="1016"/>
      <c r="E24" s="1016"/>
      <c r="F24" s="669"/>
      <c r="G24" s="669"/>
      <c r="H24" s="1027"/>
      <c r="I24" s="1060"/>
      <c r="J24" s="1056"/>
      <c r="K24" s="1035"/>
      <c r="L24" s="1036"/>
      <c r="M24" s="1018"/>
      <c r="N24" s="1034"/>
      <c r="O24" s="1021"/>
      <c r="P24" s="668"/>
      <c r="Q24" s="669"/>
      <c r="R24" s="669"/>
      <c r="S24" s="1016"/>
      <c r="T24" s="669"/>
      <c r="U24" s="193"/>
    </row>
    <row r="25" spans="2:27" ht="19.5" customHeight="1">
      <c r="B25" s="687">
        <v>4</v>
      </c>
      <c r="C25" s="623"/>
      <c r="D25" s="1016"/>
      <c r="E25" s="1016"/>
      <c r="F25" s="669"/>
      <c r="G25" s="669"/>
      <c r="H25" s="1027"/>
      <c r="I25" s="1060"/>
      <c r="J25" s="1056"/>
      <c r="K25" s="1035"/>
      <c r="L25" s="1036"/>
      <c r="M25" s="1018"/>
      <c r="N25" s="1034"/>
      <c r="O25" s="1021"/>
      <c r="P25" s="668"/>
      <c r="Q25" s="669"/>
      <c r="R25" s="669"/>
      <c r="S25" s="1016"/>
      <c r="T25" s="669"/>
      <c r="U25" s="193"/>
    </row>
    <row r="26" spans="2:27" ht="19.5" customHeight="1">
      <c r="B26" s="687">
        <v>5</v>
      </c>
      <c r="C26" s="623"/>
      <c r="D26" s="1016"/>
      <c r="E26" s="1016"/>
      <c r="F26" s="669"/>
      <c r="G26" s="669"/>
      <c r="H26" s="1027"/>
      <c r="I26" s="1060"/>
      <c r="J26" s="1056"/>
      <c r="K26" s="1035"/>
      <c r="L26" s="1036"/>
      <c r="M26" s="1018"/>
      <c r="N26" s="1034"/>
      <c r="O26" s="1021"/>
      <c r="P26" s="668"/>
      <c r="Q26" s="669"/>
      <c r="R26" s="669"/>
      <c r="S26" s="1016"/>
      <c r="T26" s="669"/>
      <c r="U26" s="193"/>
    </row>
    <row r="27" spans="2:27" ht="19.5" customHeight="1">
      <c r="B27" s="687">
        <v>6</v>
      </c>
      <c r="C27" s="623"/>
      <c r="D27" s="1016"/>
      <c r="E27" s="1016"/>
      <c r="F27" s="669"/>
      <c r="G27" s="669"/>
      <c r="H27" s="1027"/>
      <c r="I27" s="1060"/>
      <c r="J27" s="1056"/>
      <c r="K27" s="1035"/>
      <c r="L27" s="1036"/>
      <c r="M27" s="1018"/>
      <c r="N27" s="1034"/>
      <c r="O27" s="1021"/>
      <c r="P27" s="668"/>
      <c r="Q27" s="669"/>
      <c r="R27" s="669"/>
      <c r="S27" s="1016"/>
      <c r="T27" s="669"/>
      <c r="U27" s="193"/>
    </row>
    <row r="28" spans="2:27" ht="19.5" customHeight="1">
      <c r="B28" s="687">
        <v>7</v>
      </c>
      <c r="C28" s="623"/>
      <c r="D28" s="1016"/>
      <c r="E28" s="1016"/>
      <c r="F28" s="669"/>
      <c r="G28" s="669"/>
      <c r="H28" s="1025"/>
      <c r="I28" s="1060"/>
      <c r="J28" s="1056"/>
      <c r="K28" s="1035"/>
      <c r="L28" s="1036"/>
      <c r="M28" s="1018"/>
      <c r="N28" s="1034"/>
      <c r="O28" s="1021"/>
      <c r="P28" s="668"/>
      <c r="Q28" s="669"/>
      <c r="R28" s="669"/>
      <c r="S28" s="1016"/>
      <c r="T28" s="669"/>
      <c r="U28" s="193"/>
    </row>
    <row r="29" spans="2:27" ht="19.5" customHeight="1">
      <c r="B29" s="687">
        <v>8</v>
      </c>
      <c r="C29" s="623"/>
      <c r="D29" s="1016"/>
      <c r="E29" s="1016"/>
      <c r="F29" s="669"/>
      <c r="G29" s="669"/>
      <c r="H29" s="1025"/>
      <c r="I29" s="1060"/>
      <c r="J29" s="1056"/>
      <c r="K29" s="1035"/>
      <c r="L29" s="1036"/>
      <c r="M29" s="1018"/>
      <c r="N29" s="1034"/>
      <c r="O29" s="1021"/>
      <c r="P29" s="668"/>
      <c r="Q29" s="669"/>
      <c r="R29" s="669"/>
      <c r="S29" s="1016"/>
      <c r="T29" s="669"/>
      <c r="U29" s="193"/>
    </row>
    <row r="30" spans="2:27" ht="19.5" customHeight="1">
      <c r="B30" s="687">
        <v>9</v>
      </c>
      <c r="C30" s="623"/>
      <c r="D30" s="1016"/>
      <c r="E30" s="1016"/>
      <c r="F30" s="669"/>
      <c r="G30" s="669"/>
      <c r="H30" s="1025"/>
      <c r="I30" s="1060"/>
      <c r="J30" s="1056"/>
      <c r="K30" s="1035"/>
      <c r="L30" s="1036"/>
      <c r="M30" s="1018"/>
      <c r="N30" s="1034"/>
      <c r="O30" s="1021"/>
      <c r="P30" s="668"/>
      <c r="Q30" s="669"/>
      <c r="R30" s="669"/>
      <c r="S30" s="1016"/>
      <c r="T30" s="669"/>
      <c r="U30" s="193"/>
    </row>
    <row r="31" spans="2:27" ht="19.5" customHeight="1">
      <c r="B31" s="688">
        <v>10</v>
      </c>
      <c r="C31" s="623"/>
      <c r="D31" s="1016"/>
      <c r="E31" s="1016"/>
      <c r="F31" s="669"/>
      <c r="G31" s="669"/>
      <c r="H31" s="1025"/>
      <c r="I31" s="1060"/>
      <c r="J31" s="1056"/>
      <c r="K31" s="1035"/>
      <c r="L31" s="1036"/>
      <c r="M31" s="1018"/>
      <c r="N31" s="1034"/>
      <c r="O31" s="1021"/>
      <c r="P31" s="668"/>
      <c r="Q31" s="669"/>
      <c r="R31" s="669"/>
      <c r="S31" s="1016"/>
      <c r="T31" s="669"/>
      <c r="U31" s="193"/>
    </row>
    <row r="32" spans="2:27" ht="19.5" customHeight="1">
      <c r="B32"/>
      <c r="C32"/>
      <c r="D32"/>
      <c r="E32"/>
      <c r="F32"/>
      <c r="G32"/>
      <c r="H32"/>
      <c r="I32"/>
      <c r="J32"/>
      <c r="K32"/>
      <c r="L32"/>
      <c r="M32"/>
      <c r="N32"/>
      <c r="O32"/>
      <c r="P32"/>
      <c r="Q32"/>
      <c r="R32"/>
      <c r="S32"/>
      <c r="T32"/>
      <c r="U32" s="193"/>
    </row>
    <row r="33" spans="2:43" ht="12.75" customHeight="1">
      <c r="B33" s="195" t="s">
        <v>590</v>
      </c>
      <c r="C33" s="119"/>
      <c r="D33" s="120"/>
      <c r="E33" s="120"/>
      <c r="F33" s="120"/>
      <c r="G33" s="120"/>
      <c r="H33" s="120"/>
      <c r="I33" s="120"/>
      <c r="J33" s="120"/>
      <c r="K33" s="250"/>
      <c r="L33" s="250"/>
      <c r="M33" s="120"/>
      <c r="N33" s="120"/>
      <c r="O33" s="120"/>
      <c r="P33" s="689"/>
      <c r="Q33" s="119"/>
      <c r="R33" s="119"/>
      <c r="S33" s="119"/>
      <c r="T33" s="1037"/>
      <c r="U33" s="193"/>
    </row>
    <row r="34" spans="2:43" ht="12.75" customHeight="1">
      <c r="B34" s="197" t="s">
        <v>591</v>
      </c>
      <c r="C34" s="45"/>
      <c r="D34" s="94"/>
      <c r="E34" s="94"/>
      <c r="F34" s="94"/>
      <c r="G34" s="94"/>
      <c r="H34" s="94"/>
      <c r="I34" s="94"/>
      <c r="J34" s="94"/>
      <c r="K34" s="95"/>
      <c r="L34" s="95"/>
      <c r="M34" s="94"/>
      <c r="N34" s="94"/>
      <c r="O34" s="94"/>
      <c r="P34" s="765"/>
      <c r="Q34" s="45"/>
      <c r="R34" s="45"/>
      <c r="S34" s="45"/>
      <c r="T34" s="112"/>
      <c r="U34" s="193"/>
    </row>
    <row r="35" spans="2:43" ht="12.75" customHeight="1">
      <c r="B35" s="197" t="s">
        <v>592</v>
      </c>
      <c r="C35" s="45"/>
      <c r="D35" s="94"/>
      <c r="E35" s="94"/>
      <c r="F35" s="94"/>
      <c r="G35" s="94"/>
      <c r="H35" s="94"/>
      <c r="I35" s="94"/>
      <c r="J35" s="94"/>
      <c r="K35" s="95"/>
      <c r="L35" s="95"/>
      <c r="M35" s="94"/>
      <c r="N35" s="94"/>
      <c r="O35" s="94"/>
      <c r="P35" s="45"/>
      <c r="Q35" s="45"/>
      <c r="R35" s="45"/>
      <c r="S35" s="45"/>
      <c r="T35" s="45"/>
      <c r="U35" s="193"/>
    </row>
    <row r="36" spans="2:43" ht="12.75" customHeight="1">
      <c r="B36" s="197" t="s">
        <v>593</v>
      </c>
      <c r="C36" s="45"/>
      <c r="D36" s="94"/>
      <c r="E36" s="94"/>
      <c r="F36" s="94"/>
      <c r="G36" s="94"/>
      <c r="H36" s="94"/>
      <c r="I36" s="94"/>
      <c r="J36" s="94"/>
      <c r="K36" s="95"/>
      <c r="L36" s="95"/>
      <c r="M36" s="94"/>
      <c r="N36" s="94"/>
      <c r="O36" s="94"/>
      <c r="P36" s="45"/>
      <c r="Q36" s="45"/>
      <c r="R36" s="45"/>
      <c r="S36" s="45"/>
      <c r="T36" s="45"/>
      <c r="U36" s="193"/>
    </row>
    <row r="37" spans="2:43" ht="12.75" customHeight="1">
      <c r="B37" s="690" t="s">
        <v>594</v>
      </c>
      <c r="C37" s="143"/>
      <c r="D37" s="691"/>
      <c r="E37" s="691"/>
      <c r="F37" s="691"/>
      <c r="G37" s="691"/>
      <c r="H37" s="691"/>
      <c r="I37" s="691"/>
      <c r="J37" s="691"/>
      <c r="K37" s="692"/>
      <c r="L37" s="692"/>
      <c r="M37" s="691"/>
      <c r="N37" s="691"/>
      <c r="O37" s="691"/>
      <c r="P37" s="143"/>
      <c r="Q37" s="143"/>
      <c r="R37" s="143"/>
      <c r="S37" s="143"/>
      <c r="T37" s="143"/>
      <c r="U37" s="193"/>
    </row>
    <row r="38" spans="2:43" ht="19.5" customHeight="1">
      <c r="B38" s="766" t="s">
        <v>84</v>
      </c>
      <c r="C38" s="94"/>
      <c r="D38" s="244"/>
      <c r="E38" s="244"/>
      <c r="F38" s="244"/>
      <c r="G38" s="244"/>
      <c r="H38" s="244"/>
      <c r="I38" s="244"/>
      <c r="J38" s="244"/>
      <c r="K38" s="244"/>
      <c r="L38" s="244"/>
      <c r="M38" s="244"/>
      <c r="N38" s="244"/>
      <c r="O38" s="244"/>
      <c r="P38" s="244"/>
      <c r="Q38" s="244"/>
      <c r="R38" s="244"/>
      <c r="S38" s="244"/>
      <c r="T38" s="244"/>
      <c r="U38" s="602"/>
      <c r="V38" s="1"/>
      <c r="W38" s="1"/>
      <c r="X38" s="1"/>
      <c r="Y38" s="1"/>
      <c r="Z38" s="1"/>
      <c r="AA38" s="1"/>
      <c r="AB38" s="1"/>
      <c r="AC38" s="1"/>
      <c r="AD38" s="1"/>
      <c r="AE38" s="1"/>
      <c r="AF38" s="1"/>
      <c r="AG38" s="1"/>
      <c r="AH38" s="1"/>
      <c r="AI38" s="1"/>
      <c r="AJ38" s="1"/>
      <c r="AK38" s="1"/>
      <c r="AL38" s="1"/>
      <c r="AM38" s="1"/>
      <c r="AN38" s="1"/>
      <c r="AO38" s="1"/>
      <c r="AP38" s="1"/>
      <c r="AQ38" s="1"/>
    </row>
    <row r="39" spans="2:43" ht="19.2" customHeight="1">
      <c r="B39" s="1468"/>
      <c r="C39" s="1469"/>
      <c r="D39" s="1469"/>
      <c r="E39" s="1469"/>
      <c r="F39" s="1469"/>
      <c r="G39" s="1469"/>
      <c r="H39" s="1469"/>
      <c r="I39" s="1469"/>
      <c r="J39" s="1469"/>
      <c r="K39" s="1469"/>
      <c r="L39" s="1469"/>
      <c r="M39" s="1469"/>
      <c r="N39" s="1469"/>
      <c r="O39" s="1469"/>
      <c r="P39" s="1469"/>
      <c r="Q39" s="1469"/>
      <c r="R39" s="1469"/>
      <c r="S39" s="1469"/>
      <c r="T39" s="1469"/>
      <c r="U39" s="236"/>
      <c r="V39" s="1"/>
      <c r="W39" s="1"/>
      <c r="X39" s="1"/>
      <c r="Y39" s="1"/>
      <c r="Z39" s="1"/>
      <c r="AA39" s="1"/>
      <c r="AB39" s="1"/>
      <c r="AC39" s="1"/>
      <c r="AD39" s="1"/>
      <c r="AE39" s="1"/>
      <c r="AF39" s="1"/>
      <c r="AG39" s="1"/>
      <c r="AH39" s="1"/>
      <c r="AI39" s="1"/>
      <c r="AJ39" s="1"/>
      <c r="AK39" s="1"/>
      <c r="AL39" s="1"/>
      <c r="AM39" s="1"/>
      <c r="AN39" s="1"/>
      <c r="AO39" s="1"/>
      <c r="AP39" s="1"/>
      <c r="AQ39" s="1"/>
    </row>
    <row r="40" spans="2:43" ht="14.25" hidden="1" customHeight="1">
      <c r="B40" s="3"/>
      <c r="C40" s="1"/>
      <c r="D40" s="1"/>
      <c r="E40" s="1"/>
      <c r="F40" s="1"/>
      <c r="G40" s="1"/>
      <c r="H40" s="1"/>
      <c r="I40" s="1"/>
      <c r="J40" s="3"/>
      <c r="K40" s="1"/>
      <c r="L40" s="1"/>
      <c r="M40" s="1"/>
      <c r="N40" s="1"/>
      <c r="O40" s="1"/>
      <c r="U40" s="2"/>
    </row>
    <row r="41" spans="2:43" ht="14.25" hidden="1" customHeight="1">
      <c r="B41" s="3"/>
      <c r="C41" s="1"/>
      <c r="D41" s="1"/>
      <c r="E41" s="1"/>
      <c r="F41" s="1"/>
      <c r="G41" s="1"/>
      <c r="H41" s="1"/>
      <c r="I41" s="1"/>
      <c r="J41" s="3"/>
      <c r="K41" s="1"/>
      <c r="L41" s="1"/>
      <c r="M41" s="1"/>
      <c r="N41" s="1"/>
      <c r="O41" s="1"/>
      <c r="U41" s="2"/>
    </row>
    <row r="42" spans="2:43" ht="14.25" hidden="1" customHeight="1">
      <c r="B42" s="3"/>
      <c r="C42" s="1"/>
      <c r="D42" s="1"/>
      <c r="E42" s="1"/>
      <c r="F42" s="1"/>
      <c r="G42" s="1"/>
      <c r="H42" s="1"/>
      <c r="I42" s="1"/>
      <c r="J42" s="3"/>
      <c r="K42" s="1"/>
      <c r="L42" s="1"/>
      <c r="M42" s="1"/>
      <c r="N42" s="1"/>
      <c r="O42" s="1"/>
      <c r="U42" s="2"/>
    </row>
    <row r="43" spans="2:43" ht="14.25" hidden="1" customHeight="1">
      <c r="B43" s="3"/>
      <c r="C43" s="1"/>
      <c r="D43" s="1"/>
      <c r="E43" s="1"/>
      <c r="F43" s="1"/>
      <c r="G43" s="1"/>
      <c r="H43" s="1"/>
      <c r="I43" s="1"/>
      <c r="J43" s="3"/>
      <c r="K43" s="1"/>
      <c r="L43" s="1"/>
      <c r="M43" s="1"/>
      <c r="N43" s="1"/>
      <c r="O43" s="1"/>
      <c r="U43" s="2"/>
    </row>
    <row r="44" spans="2:43" ht="14.25" hidden="1" customHeight="1">
      <c r="B44" s="3"/>
      <c r="C44" s="1"/>
      <c r="D44" s="1"/>
      <c r="E44" s="1"/>
      <c r="F44" s="1"/>
      <c r="G44" s="1"/>
      <c r="H44" s="1"/>
      <c r="I44" s="1"/>
      <c r="J44" s="3"/>
      <c r="K44" s="1"/>
      <c r="L44" s="1"/>
      <c r="M44" s="1"/>
      <c r="N44" s="1"/>
      <c r="O44" s="1"/>
      <c r="U44" s="2"/>
    </row>
    <row r="45" spans="2:43" ht="14.25" hidden="1" customHeight="1">
      <c r="B45" s="3"/>
      <c r="C45" s="1"/>
      <c r="D45" s="1"/>
      <c r="E45" s="1"/>
      <c r="F45" s="1"/>
      <c r="G45" s="1"/>
      <c r="H45" s="1"/>
      <c r="I45" s="1"/>
      <c r="J45" s="3"/>
      <c r="K45" s="1"/>
      <c r="L45" s="1"/>
      <c r="M45" s="1"/>
      <c r="N45" s="1"/>
      <c r="O45" s="1"/>
      <c r="U45" s="2"/>
    </row>
    <row r="46" spans="2:43" ht="14.25" hidden="1" customHeight="1">
      <c r="B46" s="3"/>
      <c r="C46" s="1"/>
      <c r="D46" s="1"/>
      <c r="E46" s="1"/>
      <c r="F46" s="1"/>
      <c r="G46" s="1"/>
      <c r="H46" s="1"/>
      <c r="I46" s="1"/>
      <c r="J46" s="3"/>
      <c r="K46" s="1"/>
      <c r="L46" s="1"/>
      <c r="M46" s="1"/>
      <c r="N46" s="1"/>
      <c r="O46" s="1"/>
      <c r="U46" s="2"/>
    </row>
    <row r="47" spans="2:43" ht="14.25" hidden="1" customHeight="1">
      <c r="B47" s="3"/>
      <c r="C47" s="1"/>
      <c r="D47" s="1"/>
      <c r="E47" s="1"/>
      <c r="F47" s="1"/>
      <c r="G47" s="1"/>
      <c r="H47" s="1"/>
      <c r="I47" s="1"/>
      <c r="J47" s="3"/>
      <c r="K47" s="1"/>
      <c r="L47" s="1"/>
      <c r="M47" s="1"/>
      <c r="N47" s="1"/>
      <c r="O47" s="1"/>
      <c r="U47" s="2"/>
    </row>
    <row r="48" spans="2:43" ht="14.25" hidden="1" customHeight="1">
      <c r="B48" s="3"/>
      <c r="C48" s="1"/>
      <c r="D48" s="1"/>
      <c r="E48" s="1"/>
      <c r="F48" s="1"/>
      <c r="G48" s="1"/>
      <c r="H48" s="1"/>
      <c r="I48" s="1"/>
      <c r="J48" s="3"/>
      <c r="K48" s="1"/>
      <c r="L48" s="1"/>
      <c r="M48" s="1"/>
      <c r="N48" s="1"/>
      <c r="O48" s="1"/>
      <c r="U48" s="2"/>
    </row>
    <row r="49" spans="2:21" ht="14.25" hidden="1" customHeight="1">
      <c r="B49" s="3"/>
      <c r="C49" s="1"/>
      <c r="D49" s="1"/>
      <c r="E49" s="1"/>
      <c r="F49" s="1"/>
      <c r="G49" s="1"/>
      <c r="H49" s="1"/>
      <c r="I49" s="1"/>
      <c r="J49" s="3"/>
      <c r="K49" s="1"/>
      <c r="L49" s="1"/>
      <c r="M49" s="1"/>
      <c r="N49" s="1"/>
      <c r="O49" s="1"/>
      <c r="U49" s="2"/>
    </row>
    <row r="50" spans="2:21" ht="14.25" hidden="1" customHeight="1">
      <c r="B50" s="3"/>
      <c r="C50" s="1"/>
      <c r="D50" s="1"/>
      <c r="E50" s="1"/>
      <c r="F50" s="1"/>
      <c r="G50" s="1"/>
      <c r="H50" s="1"/>
      <c r="I50" s="1"/>
      <c r="J50" s="3"/>
      <c r="K50" s="1"/>
      <c r="L50" s="1"/>
      <c r="M50" s="1"/>
      <c r="N50" s="1"/>
      <c r="O50" s="1"/>
      <c r="U50" s="2"/>
    </row>
    <row r="51" spans="2:21" ht="14.25" hidden="1" customHeight="1">
      <c r="B51" s="3"/>
      <c r="C51" s="1"/>
      <c r="D51" s="1"/>
      <c r="E51" s="1"/>
      <c r="F51" s="1"/>
      <c r="G51" s="1"/>
      <c r="H51" s="1"/>
      <c r="I51" s="1"/>
      <c r="J51" s="3"/>
      <c r="K51" s="1"/>
      <c r="L51" s="1"/>
      <c r="M51" s="1"/>
      <c r="N51" s="1"/>
      <c r="O51" s="1"/>
      <c r="U51" s="2"/>
    </row>
    <row r="52" spans="2:21" ht="14.25" hidden="1" customHeight="1">
      <c r="B52" s="3"/>
      <c r="C52" s="1"/>
      <c r="D52" s="1"/>
      <c r="E52" s="1"/>
      <c r="F52" s="1"/>
      <c r="G52" s="1"/>
      <c r="H52" s="1"/>
      <c r="I52" s="1"/>
      <c r="J52" s="3"/>
      <c r="K52" s="1"/>
      <c r="L52" s="1"/>
      <c r="M52" s="1"/>
      <c r="N52" s="1"/>
      <c r="O52" s="1"/>
      <c r="U52" s="2"/>
    </row>
    <row r="53" spans="2:21" ht="14.25" hidden="1" customHeight="1">
      <c r="B53" s="3"/>
      <c r="C53" s="1"/>
      <c r="D53" s="1"/>
      <c r="E53" s="1"/>
      <c r="F53" s="1"/>
      <c r="G53" s="1"/>
      <c r="H53" s="1"/>
      <c r="I53" s="1"/>
      <c r="J53" s="3"/>
      <c r="K53" s="1"/>
      <c r="L53" s="1"/>
      <c r="M53" s="1"/>
      <c r="N53" s="1"/>
      <c r="O53" s="1"/>
      <c r="U53" s="2"/>
    </row>
    <row r="54" spans="2:21" ht="14.25" hidden="1" customHeight="1">
      <c r="B54" s="3"/>
      <c r="C54" s="1"/>
      <c r="D54" s="1"/>
      <c r="E54" s="1"/>
      <c r="F54" s="1"/>
      <c r="G54" s="1"/>
      <c r="H54" s="1"/>
      <c r="I54" s="1"/>
      <c r="J54" s="3"/>
      <c r="K54" s="1"/>
      <c r="L54" s="1"/>
      <c r="M54" s="1"/>
      <c r="N54" s="1"/>
      <c r="O54" s="1"/>
      <c r="U54" s="2"/>
    </row>
    <row r="55" spans="2:21" ht="14.25" hidden="1" customHeight="1">
      <c r="B55" s="3"/>
      <c r="C55" s="1"/>
      <c r="D55" s="1"/>
      <c r="E55" s="1"/>
      <c r="F55" s="1"/>
      <c r="G55" s="1"/>
      <c r="H55" s="1"/>
      <c r="I55" s="1"/>
      <c r="J55" s="3"/>
      <c r="K55" s="1"/>
      <c r="L55" s="1"/>
      <c r="M55" s="1"/>
      <c r="N55" s="1"/>
      <c r="O55" s="1"/>
      <c r="U55" s="2"/>
    </row>
    <row r="56" spans="2:21" ht="14.25" hidden="1" customHeight="1">
      <c r="B56" s="3"/>
      <c r="C56" s="1"/>
      <c r="D56" s="1"/>
      <c r="E56" s="1"/>
      <c r="F56" s="1"/>
      <c r="G56" s="1"/>
      <c r="H56" s="1"/>
      <c r="I56" s="1"/>
      <c r="J56" s="3"/>
      <c r="K56" s="1"/>
      <c r="L56" s="1"/>
      <c r="M56" s="1"/>
      <c r="N56" s="1"/>
      <c r="O56" s="1"/>
      <c r="U56" s="2"/>
    </row>
    <row r="57" spans="2:21" ht="14.25" hidden="1" customHeight="1">
      <c r="B57" s="3"/>
      <c r="C57" s="1"/>
      <c r="D57" s="1"/>
      <c r="E57" s="1"/>
      <c r="F57" s="1"/>
      <c r="G57" s="1"/>
      <c r="H57" s="1"/>
      <c r="I57" s="1"/>
      <c r="J57" s="3"/>
      <c r="K57" s="1"/>
      <c r="L57" s="1"/>
      <c r="M57" s="1"/>
      <c r="N57" s="1"/>
      <c r="O57" s="1"/>
      <c r="U57" s="2"/>
    </row>
    <row r="58" spans="2:21" ht="14.25" hidden="1" customHeight="1">
      <c r="B58" s="3"/>
      <c r="C58" s="1"/>
      <c r="D58" s="1"/>
      <c r="E58" s="1"/>
      <c r="F58" s="1"/>
      <c r="G58" s="1"/>
      <c r="H58" s="1"/>
      <c r="I58" s="1"/>
      <c r="J58" s="3"/>
      <c r="K58" s="1"/>
      <c r="L58" s="1"/>
      <c r="M58" s="1"/>
      <c r="N58" s="1"/>
      <c r="O58" s="1"/>
      <c r="U58" s="2"/>
    </row>
    <row r="59" spans="2:21" ht="14.25" hidden="1" customHeight="1">
      <c r="B59" s="3"/>
      <c r="C59" s="1"/>
      <c r="D59" s="1"/>
      <c r="E59" s="1"/>
      <c r="F59" s="1"/>
      <c r="G59" s="1"/>
      <c r="H59" s="1"/>
      <c r="I59" s="1"/>
      <c r="J59" s="3"/>
      <c r="K59" s="1"/>
      <c r="L59" s="1"/>
      <c r="M59" s="1"/>
      <c r="N59" s="1"/>
      <c r="O59" s="1"/>
      <c r="U59" s="2"/>
    </row>
    <row r="60" spans="2:21" ht="14.25" hidden="1" customHeight="1">
      <c r="B60" s="3"/>
      <c r="C60" s="1"/>
      <c r="D60" s="1"/>
      <c r="E60" s="1"/>
      <c r="F60" s="1"/>
      <c r="G60" s="1"/>
      <c r="H60" s="1"/>
      <c r="I60" s="1"/>
      <c r="J60" s="3"/>
      <c r="K60" s="1"/>
      <c r="L60" s="1"/>
      <c r="M60" s="1"/>
      <c r="N60" s="1"/>
      <c r="O60" s="1"/>
      <c r="U60" s="2"/>
    </row>
    <row r="61" spans="2:21" ht="14.25" hidden="1" customHeight="1">
      <c r="B61" s="3"/>
      <c r="C61" s="1"/>
      <c r="D61" s="1"/>
      <c r="E61" s="1"/>
      <c r="F61" s="1"/>
      <c r="G61" s="1"/>
      <c r="H61" s="1"/>
      <c r="I61" s="1"/>
      <c r="J61" s="3"/>
      <c r="K61" s="1"/>
      <c r="L61" s="1"/>
      <c r="M61" s="1"/>
      <c r="N61" s="1"/>
      <c r="O61" s="1"/>
      <c r="U61" s="2"/>
    </row>
    <row r="62" spans="2:21" ht="14.25" hidden="1" customHeight="1">
      <c r="B62" s="3"/>
      <c r="C62" s="1"/>
      <c r="D62" s="1"/>
      <c r="E62" s="1"/>
      <c r="F62" s="1"/>
      <c r="G62" s="1"/>
      <c r="H62" s="1"/>
      <c r="I62" s="1"/>
      <c r="J62" s="3"/>
      <c r="K62" s="1"/>
      <c r="L62" s="1"/>
      <c r="M62" s="1"/>
      <c r="N62" s="1"/>
      <c r="O62" s="1"/>
      <c r="U62" s="2"/>
    </row>
    <row r="63" spans="2:21" ht="14.25" hidden="1" customHeight="1">
      <c r="B63" s="3"/>
      <c r="C63" s="1"/>
      <c r="D63" s="1"/>
      <c r="E63" s="1"/>
      <c r="F63" s="1"/>
      <c r="G63" s="1"/>
      <c r="H63" s="1"/>
      <c r="I63" s="1"/>
      <c r="J63" s="3"/>
      <c r="K63" s="1"/>
      <c r="L63" s="1"/>
      <c r="M63" s="1"/>
      <c r="N63" s="1"/>
      <c r="O63" s="1"/>
      <c r="U63" s="2"/>
    </row>
    <row r="64" spans="2:21" ht="14.25" hidden="1" customHeight="1">
      <c r="B64" s="3"/>
      <c r="C64" s="1"/>
      <c r="D64" s="1"/>
      <c r="E64" s="1"/>
      <c r="F64" s="1"/>
      <c r="G64" s="1"/>
      <c r="H64" s="1"/>
      <c r="I64" s="1"/>
      <c r="J64" s="3"/>
      <c r="K64" s="1"/>
      <c r="L64" s="1"/>
      <c r="M64" s="1"/>
      <c r="N64" s="1"/>
      <c r="O64" s="1"/>
      <c r="U64" s="2"/>
    </row>
    <row r="65" spans="2:21" ht="14.25" hidden="1" customHeight="1">
      <c r="B65" s="3"/>
      <c r="C65" s="1"/>
      <c r="D65" s="1"/>
      <c r="E65" s="1"/>
      <c r="F65" s="1"/>
      <c r="G65" s="1"/>
      <c r="H65" s="1"/>
      <c r="I65" s="1"/>
      <c r="J65" s="3"/>
      <c r="K65" s="1"/>
      <c r="L65" s="1"/>
      <c r="M65" s="1"/>
      <c r="N65" s="1"/>
      <c r="O65" s="1"/>
      <c r="U65" s="2"/>
    </row>
    <row r="66" spans="2:21" ht="14.25" hidden="1" customHeight="1">
      <c r="B66" s="3"/>
      <c r="C66" s="1"/>
      <c r="D66" s="1"/>
      <c r="E66" s="1"/>
      <c r="F66" s="1"/>
      <c r="G66" s="1"/>
      <c r="H66" s="1"/>
      <c r="I66" s="1"/>
      <c r="J66" s="3"/>
      <c r="K66" s="1"/>
      <c r="L66" s="1"/>
      <c r="M66" s="1"/>
      <c r="N66" s="1"/>
      <c r="O66" s="1"/>
      <c r="U66" s="2"/>
    </row>
    <row r="67" spans="2:21" ht="14.25" hidden="1" customHeight="1">
      <c r="B67" s="3"/>
      <c r="C67" s="1"/>
      <c r="D67" s="1"/>
      <c r="E67" s="1"/>
      <c r="F67" s="1"/>
      <c r="G67" s="1"/>
      <c r="H67" s="1"/>
      <c r="I67" s="1"/>
      <c r="J67" s="3"/>
      <c r="K67" s="1"/>
      <c r="L67" s="1"/>
      <c r="M67" s="1"/>
      <c r="N67" s="1"/>
      <c r="O67" s="1"/>
      <c r="U67" s="2"/>
    </row>
    <row r="68" spans="2:21" ht="14.25" hidden="1" customHeight="1">
      <c r="B68" s="3"/>
      <c r="C68" s="1"/>
      <c r="D68" s="1"/>
      <c r="E68" s="1"/>
      <c r="F68" s="1"/>
      <c r="G68" s="1"/>
      <c r="H68" s="1"/>
      <c r="I68" s="1"/>
      <c r="J68" s="3"/>
      <c r="K68" s="1"/>
      <c r="L68" s="1"/>
      <c r="M68" s="1"/>
      <c r="N68" s="1"/>
      <c r="O68" s="1"/>
      <c r="U68" s="2"/>
    </row>
    <row r="69" spans="2:21" ht="14.25" hidden="1" customHeight="1">
      <c r="B69" s="3"/>
      <c r="C69" s="1"/>
      <c r="D69" s="1"/>
      <c r="E69" s="1"/>
      <c r="F69" s="1"/>
      <c r="G69" s="1"/>
      <c r="H69" s="1"/>
      <c r="I69" s="1"/>
      <c r="J69" s="3"/>
      <c r="K69" s="1"/>
      <c r="L69" s="1"/>
      <c r="M69" s="1"/>
      <c r="N69" s="1"/>
      <c r="O69" s="1"/>
      <c r="U69" s="2"/>
    </row>
    <row r="70" spans="2:21" ht="14.25" hidden="1" customHeight="1">
      <c r="B70" s="3"/>
      <c r="C70" s="1"/>
      <c r="D70" s="1"/>
      <c r="E70" s="1"/>
      <c r="F70" s="1"/>
      <c r="G70" s="1"/>
      <c r="H70" s="1"/>
      <c r="I70" s="1"/>
      <c r="J70" s="3"/>
      <c r="K70" s="1"/>
      <c r="L70" s="1"/>
      <c r="M70" s="1"/>
      <c r="N70" s="1"/>
      <c r="O70" s="1"/>
      <c r="U70" s="2"/>
    </row>
    <row r="71" spans="2:21" ht="14.25" hidden="1" customHeight="1">
      <c r="B71" s="3"/>
      <c r="C71" s="1"/>
      <c r="D71" s="1"/>
      <c r="E71" s="1"/>
      <c r="F71" s="1"/>
      <c r="G71" s="1"/>
      <c r="H71" s="1"/>
      <c r="I71" s="1"/>
      <c r="J71" s="3"/>
      <c r="K71" s="1"/>
      <c r="L71" s="1"/>
      <c r="M71" s="1"/>
      <c r="N71" s="1"/>
      <c r="O71" s="1"/>
      <c r="U71" s="2"/>
    </row>
    <row r="72" spans="2:21" ht="14.25" hidden="1" customHeight="1">
      <c r="B72" s="3"/>
      <c r="C72" s="1"/>
      <c r="D72" s="1"/>
      <c r="E72" s="1"/>
      <c r="F72" s="1"/>
      <c r="G72" s="1"/>
      <c r="H72" s="1"/>
      <c r="I72" s="1"/>
      <c r="J72" s="3"/>
      <c r="K72" s="1"/>
      <c r="L72" s="1"/>
      <c r="M72" s="1"/>
      <c r="N72" s="1"/>
      <c r="O72" s="1"/>
      <c r="U72" s="2"/>
    </row>
    <row r="73" spans="2:21" ht="14.25" hidden="1" customHeight="1">
      <c r="B73" s="3"/>
      <c r="C73" s="1"/>
      <c r="D73" s="1"/>
      <c r="E73" s="1"/>
      <c r="F73" s="1"/>
      <c r="G73" s="1"/>
      <c r="H73" s="1"/>
      <c r="I73" s="1"/>
      <c r="J73" s="3"/>
      <c r="K73" s="1"/>
      <c r="L73" s="1"/>
      <c r="M73" s="1"/>
      <c r="N73" s="1"/>
      <c r="O73" s="1"/>
      <c r="U73" s="2"/>
    </row>
    <row r="74" spans="2:21" ht="14.25" hidden="1" customHeight="1">
      <c r="B74" s="3"/>
      <c r="C74" s="1"/>
      <c r="D74" s="1"/>
      <c r="E74" s="1"/>
      <c r="F74" s="1"/>
      <c r="G74" s="1"/>
      <c r="H74" s="1"/>
      <c r="I74" s="1"/>
      <c r="J74" s="3"/>
      <c r="K74" s="1"/>
      <c r="L74" s="1"/>
      <c r="M74" s="1"/>
      <c r="N74" s="1"/>
      <c r="O74" s="1"/>
      <c r="U74" s="2"/>
    </row>
    <row r="75" spans="2:21" ht="14.25" hidden="1" customHeight="1">
      <c r="B75" s="3"/>
      <c r="C75" s="1"/>
      <c r="D75" s="1"/>
      <c r="E75" s="1"/>
      <c r="F75" s="1"/>
      <c r="G75" s="1"/>
      <c r="H75" s="1"/>
      <c r="I75" s="1"/>
      <c r="J75" s="3"/>
      <c r="K75" s="1"/>
      <c r="L75" s="1"/>
      <c r="M75" s="1"/>
      <c r="N75" s="1"/>
      <c r="O75" s="1"/>
      <c r="U75" s="2"/>
    </row>
    <row r="76" spans="2:21" ht="14.25" hidden="1" customHeight="1">
      <c r="B76" s="3"/>
      <c r="C76" s="1"/>
      <c r="D76" s="1"/>
      <c r="E76" s="1"/>
      <c r="F76" s="1"/>
      <c r="G76" s="1"/>
      <c r="H76" s="1"/>
      <c r="I76" s="1"/>
      <c r="J76" s="3"/>
      <c r="K76" s="1"/>
      <c r="L76" s="1"/>
      <c r="M76" s="1"/>
      <c r="N76" s="1"/>
      <c r="O76" s="1"/>
      <c r="U76" s="2"/>
    </row>
    <row r="77" spans="2:21" ht="14.25" hidden="1" customHeight="1">
      <c r="B77" s="3"/>
      <c r="C77" s="1"/>
      <c r="D77" s="1"/>
      <c r="E77" s="1"/>
      <c r="F77" s="1"/>
      <c r="G77" s="1"/>
      <c r="H77" s="1"/>
      <c r="I77" s="1"/>
      <c r="J77" s="3"/>
      <c r="K77" s="1"/>
      <c r="L77" s="1"/>
      <c r="M77" s="1"/>
      <c r="N77" s="1"/>
      <c r="O77" s="1"/>
      <c r="U77" s="2"/>
    </row>
    <row r="78" spans="2:21" ht="14.25" hidden="1" customHeight="1">
      <c r="B78" s="3"/>
      <c r="C78" s="1"/>
      <c r="D78" s="1"/>
      <c r="E78" s="1"/>
      <c r="F78" s="1"/>
      <c r="G78" s="1"/>
      <c r="H78" s="1"/>
      <c r="I78" s="1"/>
      <c r="J78" s="3"/>
      <c r="K78" s="1"/>
      <c r="L78" s="1"/>
      <c r="M78" s="1"/>
      <c r="N78" s="1"/>
      <c r="O78" s="1"/>
      <c r="U78" s="2"/>
    </row>
    <row r="79" spans="2:21" ht="14.25" hidden="1" customHeight="1">
      <c r="B79" s="3"/>
      <c r="C79" s="1"/>
      <c r="D79" s="1"/>
      <c r="E79" s="1"/>
      <c r="F79" s="1"/>
      <c r="G79" s="1"/>
      <c r="H79" s="1"/>
      <c r="I79" s="1"/>
      <c r="J79" s="3"/>
      <c r="K79" s="1"/>
      <c r="L79" s="1"/>
      <c r="M79" s="1"/>
      <c r="N79" s="1"/>
      <c r="O79" s="1"/>
      <c r="U79" s="2"/>
    </row>
    <row r="80" spans="2:21" ht="14.25" hidden="1" customHeight="1">
      <c r="B80" s="3"/>
      <c r="C80" s="1"/>
      <c r="D80" s="1"/>
      <c r="E80" s="1"/>
      <c r="F80" s="1"/>
      <c r="G80" s="1"/>
      <c r="H80" s="1"/>
      <c r="I80" s="1"/>
      <c r="J80" s="3"/>
      <c r="K80" s="1"/>
      <c r="L80" s="1"/>
      <c r="M80" s="1"/>
      <c r="N80" s="1"/>
      <c r="O80" s="1"/>
      <c r="U80" s="2"/>
    </row>
    <row r="81" spans="2:21" ht="14.25" hidden="1" customHeight="1">
      <c r="B81" s="3"/>
      <c r="C81" s="1"/>
      <c r="D81" s="1"/>
      <c r="E81" s="1"/>
      <c r="F81" s="1"/>
      <c r="G81" s="1"/>
      <c r="H81" s="1"/>
      <c r="I81" s="1"/>
      <c r="J81" s="3"/>
      <c r="K81" s="1"/>
      <c r="L81" s="1"/>
      <c r="M81" s="1"/>
      <c r="N81" s="1"/>
      <c r="O81" s="1"/>
      <c r="U81" s="2"/>
    </row>
    <row r="82" spans="2:21" ht="14.25" hidden="1" customHeight="1">
      <c r="B82" s="3"/>
      <c r="C82" s="1"/>
      <c r="D82" s="1"/>
      <c r="E82" s="1"/>
      <c r="F82" s="1"/>
      <c r="G82" s="1"/>
      <c r="H82" s="1"/>
      <c r="I82" s="1"/>
      <c r="J82" s="3"/>
      <c r="K82" s="1"/>
      <c r="L82" s="1"/>
      <c r="M82" s="1"/>
      <c r="N82" s="1"/>
      <c r="O82" s="1"/>
      <c r="U82" s="2"/>
    </row>
    <row r="83" spans="2:21" ht="14.25" hidden="1" customHeight="1">
      <c r="B83" s="3"/>
      <c r="C83" s="1"/>
      <c r="D83" s="1"/>
      <c r="E83" s="1"/>
      <c r="F83" s="1"/>
      <c r="G83" s="1"/>
      <c r="H83" s="1"/>
      <c r="I83" s="1"/>
      <c r="J83" s="3"/>
      <c r="K83" s="1"/>
      <c r="L83" s="1"/>
      <c r="M83" s="1"/>
      <c r="N83" s="1"/>
      <c r="O83" s="1"/>
      <c r="U83" s="2"/>
    </row>
    <row r="84" spans="2:21" ht="14.25" hidden="1" customHeight="1">
      <c r="B84" s="3"/>
      <c r="C84" s="1"/>
      <c r="D84" s="1"/>
      <c r="E84" s="1"/>
      <c r="F84" s="1"/>
      <c r="G84" s="1"/>
      <c r="H84" s="1"/>
      <c r="I84" s="1"/>
      <c r="J84" s="3"/>
      <c r="K84" s="1"/>
      <c r="L84" s="1"/>
      <c r="M84" s="1"/>
      <c r="N84" s="1"/>
      <c r="O84" s="1"/>
      <c r="U84" s="2"/>
    </row>
    <row r="85" spans="2:21" ht="14.25" hidden="1" customHeight="1">
      <c r="B85" s="3"/>
      <c r="C85" s="1"/>
      <c r="D85" s="1"/>
      <c r="E85" s="1"/>
      <c r="F85" s="1"/>
      <c r="G85" s="1"/>
      <c r="H85" s="1"/>
      <c r="I85" s="1"/>
      <c r="J85" s="3"/>
      <c r="K85" s="1"/>
      <c r="L85" s="1"/>
      <c r="M85" s="1"/>
      <c r="N85" s="1"/>
      <c r="O85" s="1"/>
      <c r="U85" s="2"/>
    </row>
    <row r="86" spans="2:21" ht="14.25" hidden="1" customHeight="1">
      <c r="B86" s="3"/>
      <c r="C86" s="1"/>
      <c r="D86" s="1"/>
      <c r="E86" s="1"/>
      <c r="F86" s="1"/>
      <c r="G86" s="1"/>
      <c r="H86" s="1"/>
      <c r="I86" s="1"/>
      <c r="J86" s="3"/>
      <c r="K86" s="1"/>
      <c r="L86" s="1"/>
      <c r="M86" s="1"/>
      <c r="N86" s="1"/>
      <c r="O86" s="1"/>
      <c r="U86" s="2"/>
    </row>
    <row r="87" spans="2:21" ht="14.25" hidden="1" customHeight="1">
      <c r="B87" s="3"/>
      <c r="C87" s="1"/>
      <c r="D87" s="1"/>
      <c r="E87" s="1"/>
      <c r="F87" s="1"/>
      <c r="G87" s="1"/>
      <c r="H87" s="1"/>
      <c r="I87" s="1"/>
      <c r="J87" s="3"/>
      <c r="K87" s="1"/>
      <c r="L87" s="1"/>
      <c r="M87" s="1"/>
      <c r="N87" s="1"/>
      <c r="O87" s="1"/>
      <c r="U87" s="2"/>
    </row>
    <row r="88" spans="2:21" ht="14.25" hidden="1" customHeight="1">
      <c r="B88" s="3"/>
      <c r="C88" s="1"/>
      <c r="D88" s="1"/>
      <c r="E88" s="1"/>
      <c r="F88" s="1"/>
      <c r="G88" s="1"/>
      <c r="H88" s="1"/>
      <c r="I88" s="1"/>
      <c r="J88" s="3"/>
      <c r="K88" s="1"/>
      <c r="L88" s="1"/>
      <c r="M88" s="1"/>
      <c r="N88" s="1"/>
      <c r="O88" s="1"/>
      <c r="U88" s="2"/>
    </row>
    <row r="89" spans="2:21" ht="14.25" hidden="1" customHeight="1">
      <c r="B89" s="3"/>
      <c r="C89" s="1"/>
      <c r="D89" s="1"/>
      <c r="E89" s="1"/>
      <c r="F89" s="1"/>
      <c r="G89" s="1"/>
      <c r="H89" s="1"/>
      <c r="I89" s="1"/>
      <c r="J89" s="3"/>
      <c r="K89" s="1"/>
      <c r="L89" s="1"/>
      <c r="M89" s="1"/>
      <c r="N89" s="1"/>
      <c r="O89" s="1"/>
      <c r="U89" s="2"/>
    </row>
    <row r="90" spans="2:21" ht="14.25" hidden="1" customHeight="1">
      <c r="B90" s="3"/>
      <c r="C90" s="1"/>
      <c r="D90" s="1"/>
      <c r="E90" s="1"/>
      <c r="F90" s="1"/>
      <c r="G90" s="1"/>
      <c r="H90" s="1"/>
      <c r="I90" s="1"/>
      <c r="J90" s="3"/>
      <c r="K90" s="1"/>
      <c r="L90" s="1"/>
      <c r="M90" s="1"/>
      <c r="N90" s="1"/>
      <c r="O90" s="1"/>
      <c r="U90" s="2"/>
    </row>
    <row r="91" spans="2:21" ht="14.25" hidden="1" customHeight="1">
      <c r="B91" s="3"/>
      <c r="C91" s="1"/>
      <c r="D91" s="1"/>
      <c r="E91" s="1"/>
      <c r="F91" s="1"/>
      <c r="G91" s="1"/>
      <c r="H91" s="1"/>
      <c r="I91" s="1"/>
      <c r="J91" s="3"/>
      <c r="K91" s="1"/>
      <c r="L91" s="1"/>
      <c r="M91" s="1"/>
      <c r="N91" s="1"/>
      <c r="O91" s="1"/>
      <c r="U91" s="2"/>
    </row>
    <row r="92" spans="2:21" ht="14.25" hidden="1" customHeight="1">
      <c r="B92" s="3"/>
      <c r="C92" s="1"/>
      <c r="D92" s="1"/>
      <c r="E92" s="1"/>
      <c r="F92" s="1"/>
      <c r="G92" s="1"/>
      <c r="H92" s="1"/>
      <c r="I92" s="1"/>
      <c r="J92" s="3"/>
      <c r="K92" s="1"/>
      <c r="L92" s="1"/>
      <c r="M92" s="1"/>
      <c r="N92" s="1"/>
      <c r="O92" s="1"/>
      <c r="U92" s="2"/>
    </row>
    <row r="93" spans="2:21" ht="14.25" hidden="1" customHeight="1">
      <c r="B93" s="3"/>
      <c r="C93" s="1"/>
      <c r="D93" s="1"/>
      <c r="E93" s="1"/>
      <c r="F93" s="1"/>
      <c r="G93" s="1"/>
      <c r="H93" s="1"/>
      <c r="I93" s="1"/>
      <c r="J93" s="3"/>
      <c r="K93" s="1"/>
      <c r="L93" s="1"/>
      <c r="M93" s="1"/>
      <c r="N93" s="1"/>
      <c r="O93" s="1"/>
      <c r="U93" s="2"/>
    </row>
    <row r="94" spans="2:21" ht="14.25" hidden="1" customHeight="1">
      <c r="B94" s="3"/>
      <c r="C94" s="1"/>
      <c r="D94" s="1"/>
      <c r="E94" s="1"/>
      <c r="F94" s="1"/>
      <c r="G94" s="1"/>
      <c r="H94" s="1"/>
      <c r="I94" s="1"/>
      <c r="J94" s="3"/>
      <c r="K94" s="1"/>
      <c r="L94" s="1"/>
      <c r="M94" s="1"/>
      <c r="N94" s="1"/>
      <c r="O94" s="1"/>
      <c r="U94" s="2"/>
    </row>
    <row r="95" spans="2:21" ht="14.25" hidden="1" customHeight="1">
      <c r="B95" s="3"/>
      <c r="C95" s="1"/>
      <c r="D95" s="1"/>
      <c r="E95" s="1"/>
      <c r="F95" s="1"/>
      <c r="G95" s="1"/>
      <c r="H95" s="1"/>
      <c r="I95" s="1"/>
      <c r="J95" s="3"/>
      <c r="K95" s="1"/>
      <c r="L95" s="1"/>
      <c r="M95" s="1"/>
      <c r="N95" s="1"/>
      <c r="O95" s="1"/>
      <c r="U95" s="2"/>
    </row>
    <row r="96" spans="2:21" ht="14.25" hidden="1" customHeight="1">
      <c r="B96" s="3"/>
      <c r="C96" s="1"/>
      <c r="D96" s="1"/>
      <c r="E96" s="1"/>
      <c r="F96" s="1"/>
      <c r="G96" s="1"/>
      <c r="H96" s="1"/>
      <c r="I96" s="1"/>
      <c r="J96" s="3"/>
      <c r="K96" s="1"/>
      <c r="L96" s="1"/>
      <c r="M96" s="1"/>
      <c r="N96" s="1"/>
      <c r="O96" s="1"/>
      <c r="U96" s="2"/>
    </row>
    <row r="97" spans="2:21" ht="14.25" hidden="1" customHeight="1">
      <c r="B97" s="3"/>
      <c r="C97" s="1"/>
      <c r="D97" s="1"/>
      <c r="E97" s="1"/>
      <c r="F97" s="1"/>
      <c r="G97" s="1"/>
      <c r="H97" s="1"/>
      <c r="I97" s="1"/>
      <c r="J97" s="3"/>
      <c r="K97" s="1"/>
      <c r="L97" s="1"/>
      <c r="M97" s="1"/>
      <c r="N97" s="1"/>
      <c r="O97" s="1"/>
      <c r="U97" s="2"/>
    </row>
    <row r="98" spans="2:21" ht="14.25" hidden="1" customHeight="1">
      <c r="B98" s="3"/>
      <c r="C98" s="1"/>
      <c r="D98" s="1"/>
      <c r="E98" s="1"/>
      <c r="F98" s="1"/>
      <c r="G98" s="1"/>
      <c r="H98" s="1"/>
      <c r="I98" s="1"/>
      <c r="J98" s="3"/>
      <c r="K98" s="1"/>
      <c r="L98" s="1"/>
      <c r="M98" s="1"/>
      <c r="N98" s="1"/>
      <c r="O98" s="1"/>
      <c r="U98" s="2"/>
    </row>
    <row r="99" spans="2:21" ht="14.25" hidden="1" customHeight="1">
      <c r="B99" s="3"/>
      <c r="C99" s="1"/>
      <c r="D99" s="1"/>
      <c r="E99" s="1"/>
      <c r="F99" s="1"/>
      <c r="G99" s="1"/>
      <c r="H99" s="1"/>
      <c r="I99" s="1"/>
      <c r="J99" s="3"/>
      <c r="K99" s="1"/>
      <c r="L99" s="1"/>
      <c r="M99" s="1"/>
      <c r="N99" s="1"/>
      <c r="O99" s="1"/>
      <c r="U99" s="2"/>
    </row>
    <row r="100" spans="2:21" ht="14.25" hidden="1" customHeight="1">
      <c r="B100" s="3"/>
      <c r="C100" s="1"/>
      <c r="D100" s="1"/>
      <c r="E100" s="1"/>
      <c r="F100" s="1"/>
      <c r="G100" s="1"/>
      <c r="H100" s="1"/>
      <c r="I100" s="1"/>
      <c r="J100" s="3"/>
      <c r="K100" s="1"/>
      <c r="L100" s="1"/>
      <c r="M100" s="1"/>
      <c r="N100" s="1"/>
      <c r="O100" s="1"/>
      <c r="U100" s="2"/>
    </row>
    <row r="101" spans="2:21" ht="14.25" hidden="1" customHeight="1">
      <c r="B101" s="3"/>
      <c r="C101" s="1"/>
      <c r="D101" s="1"/>
      <c r="E101" s="1"/>
      <c r="F101" s="1"/>
      <c r="G101" s="1"/>
      <c r="H101" s="1"/>
      <c r="I101" s="1"/>
      <c r="J101" s="3"/>
      <c r="K101" s="1"/>
      <c r="L101" s="1"/>
      <c r="M101" s="1"/>
      <c r="N101" s="1"/>
      <c r="O101" s="1"/>
      <c r="U101" s="2"/>
    </row>
    <row r="102" spans="2:21" ht="14.25" hidden="1" customHeight="1">
      <c r="B102" s="3"/>
      <c r="C102" s="1"/>
      <c r="D102" s="1"/>
      <c r="E102" s="1"/>
      <c r="F102" s="1"/>
      <c r="G102" s="1"/>
      <c r="H102" s="1"/>
      <c r="I102" s="1"/>
      <c r="J102" s="3"/>
      <c r="K102" s="1"/>
      <c r="L102" s="1"/>
      <c r="M102" s="1"/>
      <c r="N102" s="1"/>
      <c r="O102" s="1"/>
      <c r="U102" s="2"/>
    </row>
    <row r="103" spans="2:21" ht="14.25" hidden="1" customHeight="1">
      <c r="B103" s="3"/>
      <c r="C103" s="1"/>
      <c r="D103" s="1"/>
      <c r="E103" s="1"/>
      <c r="F103" s="1"/>
      <c r="G103" s="1"/>
      <c r="H103" s="1"/>
      <c r="I103" s="1"/>
      <c r="J103" s="3"/>
      <c r="K103" s="1"/>
      <c r="L103" s="1"/>
      <c r="M103" s="1"/>
      <c r="N103" s="1"/>
      <c r="O103" s="1"/>
      <c r="U103" s="2"/>
    </row>
    <row r="104" spans="2:21" ht="14.25" hidden="1" customHeight="1">
      <c r="B104" s="3"/>
      <c r="C104" s="1"/>
      <c r="D104" s="1"/>
      <c r="E104" s="1"/>
      <c r="F104" s="1"/>
      <c r="G104" s="1"/>
      <c r="H104" s="1"/>
      <c r="I104" s="1"/>
      <c r="J104" s="3"/>
      <c r="K104" s="1"/>
      <c r="L104" s="1"/>
      <c r="M104" s="1"/>
      <c r="N104" s="1"/>
      <c r="O104" s="1"/>
      <c r="U104" s="2"/>
    </row>
    <row r="105" spans="2:21" ht="14.25" hidden="1" customHeight="1">
      <c r="B105" s="3"/>
      <c r="C105" s="1"/>
      <c r="D105" s="1"/>
      <c r="E105" s="1"/>
      <c r="F105" s="1"/>
      <c r="G105" s="1"/>
      <c r="H105" s="1"/>
      <c r="I105" s="1"/>
      <c r="J105" s="3"/>
      <c r="K105" s="1"/>
      <c r="L105" s="1"/>
      <c r="M105" s="1"/>
      <c r="N105" s="1"/>
      <c r="O105" s="1"/>
      <c r="U105" s="2"/>
    </row>
    <row r="106" spans="2:21" ht="14.25" hidden="1" customHeight="1">
      <c r="B106" s="3"/>
      <c r="C106" s="1"/>
      <c r="D106" s="1"/>
      <c r="E106" s="1"/>
      <c r="F106" s="1"/>
      <c r="G106" s="1"/>
      <c r="H106" s="1"/>
      <c r="I106" s="1"/>
      <c r="J106" s="3"/>
      <c r="K106" s="1"/>
      <c r="L106" s="1"/>
      <c r="M106" s="1"/>
      <c r="N106" s="1"/>
      <c r="O106" s="1"/>
      <c r="U106" s="2"/>
    </row>
    <row r="107" spans="2:21" ht="14.25" hidden="1" customHeight="1">
      <c r="B107" s="3"/>
      <c r="C107" s="1"/>
      <c r="D107" s="1"/>
      <c r="E107" s="1"/>
      <c r="F107" s="1"/>
      <c r="G107" s="1"/>
      <c r="H107" s="1"/>
      <c r="I107" s="1"/>
      <c r="J107" s="3"/>
      <c r="K107" s="1"/>
      <c r="L107" s="1"/>
      <c r="M107" s="1"/>
      <c r="N107" s="1"/>
      <c r="O107" s="1"/>
      <c r="U107" s="2"/>
    </row>
    <row r="108" spans="2:21" ht="14.25" hidden="1" customHeight="1">
      <c r="B108" s="3"/>
      <c r="C108" s="1"/>
      <c r="D108" s="1"/>
      <c r="E108" s="1"/>
      <c r="F108" s="1"/>
      <c r="G108" s="1"/>
      <c r="H108" s="1"/>
      <c r="I108" s="1"/>
      <c r="J108" s="3"/>
      <c r="K108" s="1"/>
      <c r="L108" s="1"/>
      <c r="M108" s="1"/>
      <c r="N108" s="1"/>
      <c r="O108" s="1"/>
      <c r="U108" s="2"/>
    </row>
    <row r="109" spans="2:21" ht="14.25" hidden="1" customHeight="1">
      <c r="B109" s="3"/>
      <c r="C109" s="1"/>
      <c r="D109" s="1"/>
      <c r="E109" s="1"/>
      <c r="F109" s="1"/>
      <c r="G109" s="1"/>
      <c r="H109" s="1"/>
      <c r="I109" s="1"/>
      <c r="J109" s="3"/>
      <c r="K109" s="1"/>
      <c r="L109" s="1"/>
      <c r="M109" s="1"/>
      <c r="N109" s="1"/>
      <c r="O109" s="1"/>
      <c r="U109" s="2"/>
    </row>
    <row r="110" spans="2:21" ht="14.25" hidden="1" customHeight="1">
      <c r="B110" s="3"/>
      <c r="C110" s="1"/>
      <c r="D110" s="1"/>
      <c r="E110" s="1"/>
      <c r="F110" s="1"/>
      <c r="G110" s="1"/>
      <c r="H110" s="1"/>
      <c r="I110" s="1"/>
      <c r="J110" s="3"/>
      <c r="K110" s="1"/>
      <c r="L110" s="1"/>
      <c r="M110" s="1"/>
      <c r="N110" s="1"/>
      <c r="O110" s="1"/>
      <c r="U110" s="2"/>
    </row>
    <row r="111" spans="2:21" ht="14.25" hidden="1" customHeight="1">
      <c r="B111" s="3"/>
      <c r="C111" s="1"/>
      <c r="D111" s="1"/>
      <c r="E111" s="1"/>
      <c r="F111" s="1"/>
      <c r="G111" s="1"/>
      <c r="H111" s="1"/>
      <c r="I111" s="1"/>
      <c r="J111" s="3"/>
      <c r="K111" s="1"/>
      <c r="L111" s="1"/>
      <c r="M111" s="1"/>
      <c r="N111" s="1"/>
      <c r="O111" s="1"/>
      <c r="U111" s="2"/>
    </row>
    <row r="112" spans="2:21" ht="14.25" hidden="1" customHeight="1">
      <c r="B112" s="3"/>
      <c r="C112" s="1"/>
      <c r="D112" s="1"/>
      <c r="E112" s="1"/>
      <c r="F112" s="1"/>
      <c r="G112" s="1"/>
      <c r="H112" s="1"/>
      <c r="I112" s="1"/>
      <c r="J112" s="3"/>
      <c r="K112" s="1"/>
      <c r="L112" s="1"/>
      <c r="M112" s="1"/>
      <c r="N112" s="1"/>
      <c r="O112" s="1"/>
      <c r="U112" s="2"/>
    </row>
    <row r="113" spans="2:21" ht="14.25" hidden="1" customHeight="1">
      <c r="B113" s="3"/>
      <c r="C113" s="1"/>
      <c r="D113" s="1"/>
      <c r="E113" s="1"/>
      <c r="F113" s="1"/>
      <c r="G113" s="1"/>
      <c r="H113" s="1"/>
      <c r="I113" s="1"/>
      <c r="J113" s="3"/>
      <c r="K113" s="1"/>
      <c r="L113" s="1"/>
      <c r="M113" s="1"/>
      <c r="N113" s="1"/>
      <c r="O113" s="1"/>
      <c r="U113" s="2"/>
    </row>
    <row r="114" spans="2:21" ht="14.25" hidden="1" customHeight="1">
      <c r="B114" s="3"/>
      <c r="C114" s="1"/>
      <c r="D114" s="1"/>
      <c r="E114" s="1"/>
      <c r="F114" s="1"/>
      <c r="G114" s="1"/>
      <c r="H114" s="1"/>
      <c r="I114" s="1"/>
      <c r="J114" s="3"/>
      <c r="K114" s="1"/>
      <c r="L114" s="1"/>
      <c r="M114" s="1"/>
      <c r="N114" s="1"/>
      <c r="O114" s="1"/>
      <c r="U114" s="2"/>
    </row>
    <row r="115" spans="2:21" ht="14.25" hidden="1" customHeight="1">
      <c r="B115" s="3"/>
      <c r="C115" s="1"/>
      <c r="D115" s="1"/>
      <c r="E115" s="1"/>
      <c r="F115" s="1"/>
      <c r="G115" s="1"/>
      <c r="H115" s="1"/>
      <c r="I115" s="1"/>
      <c r="J115" s="3"/>
      <c r="K115" s="1"/>
      <c r="L115" s="1"/>
      <c r="M115" s="1"/>
      <c r="N115" s="1"/>
      <c r="O115" s="1"/>
      <c r="U115" s="2"/>
    </row>
    <row r="116" spans="2:21" ht="14.25" hidden="1" customHeight="1">
      <c r="B116" s="3"/>
      <c r="C116" s="1"/>
      <c r="D116" s="1"/>
      <c r="E116" s="1"/>
      <c r="F116" s="1"/>
      <c r="G116" s="1"/>
      <c r="H116" s="1"/>
      <c r="I116" s="1"/>
      <c r="J116" s="3"/>
      <c r="K116" s="1"/>
      <c r="L116" s="1"/>
      <c r="M116" s="1"/>
      <c r="N116" s="1"/>
      <c r="O116" s="1"/>
      <c r="U116" s="2"/>
    </row>
    <row r="117" spans="2:21" ht="14.25" hidden="1" customHeight="1">
      <c r="B117" s="3"/>
      <c r="C117" s="1"/>
      <c r="D117" s="1"/>
      <c r="E117" s="1"/>
      <c r="F117" s="1"/>
      <c r="G117" s="1"/>
      <c r="H117" s="1"/>
      <c r="I117" s="1"/>
      <c r="J117" s="3"/>
      <c r="K117" s="1"/>
      <c r="L117" s="1"/>
      <c r="M117" s="1"/>
      <c r="N117" s="1"/>
      <c r="O117" s="1"/>
      <c r="U117" s="2"/>
    </row>
    <row r="118" spans="2:21" ht="14.25" hidden="1" customHeight="1">
      <c r="B118" s="3"/>
      <c r="C118" s="1"/>
      <c r="D118" s="1"/>
      <c r="E118" s="1"/>
      <c r="F118" s="1"/>
      <c r="G118" s="1"/>
      <c r="H118" s="1"/>
      <c r="I118" s="1"/>
      <c r="J118" s="3"/>
      <c r="K118" s="1"/>
      <c r="L118" s="1"/>
      <c r="M118" s="1"/>
      <c r="N118" s="1"/>
      <c r="O118" s="1"/>
      <c r="U118" s="2"/>
    </row>
    <row r="119" spans="2:21" ht="14.25" hidden="1" customHeight="1">
      <c r="B119" s="3"/>
      <c r="C119" s="1"/>
      <c r="D119" s="1"/>
      <c r="E119" s="1"/>
      <c r="F119" s="1"/>
      <c r="G119" s="1"/>
      <c r="H119" s="1"/>
      <c r="I119" s="1"/>
      <c r="J119" s="3"/>
      <c r="K119" s="1"/>
      <c r="L119" s="1"/>
      <c r="M119" s="1"/>
      <c r="N119" s="1"/>
      <c r="O119" s="1"/>
    </row>
    <row r="120" spans="2:21" ht="14.25" hidden="1" customHeight="1">
      <c r="B120" s="3"/>
      <c r="C120" s="1"/>
      <c r="D120" s="1"/>
      <c r="E120" s="1"/>
      <c r="F120" s="1"/>
      <c r="G120" s="1"/>
      <c r="H120" s="1"/>
      <c r="I120" s="1"/>
      <c r="J120" s="3"/>
      <c r="K120" s="1"/>
      <c r="L120" s="1"/>
      <c r="M120" s="1"/>
      <c r="N120" s="1"/>
      <c r="O120" s="1"/>
    </row>
    <row r="121" spans="2:21" ht="14.25" hidden="1" customHeight="1">
      <c r="B121" s="3"/>
      <c r="C121" s="1"/>
      <c r="D121" s="1"/>
      <c r="E121" s="1"/>
      <c r="F121" s="1"/>
      <c r="G121" s="1"/>
      <c r="H121" s="1"/>
      <c r="I121" s="1"/>
      <c r="J121" s="3"/>
      <c r="K121" s="1"/>
      <c r="L121" s="1"/>
      <c r="M121" s="1"/>
      <c r="N121" s="1"/>
      <c r="O121" s="1"/>
    </row>
    <row r="122" spans="2:21" ht="14.25" hidden="1" customHeight="1">
      <c r="B122" s="3"/>
      <c r="C122" s="1"/>
      <c r="D122" s="1"/>
      <c r="E122" s="1"/>
      <c r="F122" s="1"/>
      <c r="G122" s="1"/>
      <c r="H122" s="1"/>
      <c r="I122" s="1"/>
      <c r="J122" s="3"/>
      <c r="K122" s="1"/>
      <c r="L122" s="1"/>
      <c r="M122" s="1"/>
      <c r="N122" s="1"/>
      <c r="O122" s="1"/>
    </row>
    <row r="123" spans="2:21" ht="14.25" hidden="1" customHeight="1">
      <c r="B123" s="3"/>
      <c r="C123" s="1"/>
      <c r="D123" s="1"/>
      <c r="E123" s="1"/>
      <c r="F123" s="1"/>
      <c r="G123" s="1"/>
      <c r="H123" s="1"/>
      <c r="I123" s="1"/>
      <c r="J123" s="3"/>
      <c r="K123" s="1"/>
      <c r="L123" s="1"/>
      <c r="M123" s="1"/>
      <c r="N123" s="1"/>
      <c r="O123" s="1"/>
    </row>
    <row r="124" spans="2:21" ht="14.25" hidden="1" customHeight="1">
      <c r="B124" s="3"/>
      <c r="C124" s="1"/>
      <c r="D124" s="1"/>
      <c r="E124" s="1"/>
      <c r="F124" s="1"/>
      <c r="G124" s="1"/>
      <c r="H124" s="1"/>
      <c r="I124" s="1"/>
      <c r="J124" s="3"/>
      <c r="K124" s="1"/>
      <c r="L124" s="1"/>
      <c r="M124" s="1"/>
      <c r="N124" s="1"/>
      <c r="O124" s="1"/>
    </row>
    <row r="125" spans="2:21" ht="14.25" hidden="1" customHeight="1">
      <c r="B125" s="3"/>
      <c r="C125" s="1"/>
      <c r="D125" s="1"/>
      <c r="E125" s="1"/>
      <c r="F125" s="1"/>
      <c r="G125" s="1"/>
      <c r="H125" s="1"/>
      <c r="I125" s="1"/>
      <c r="J125" s="3"/>
      <c r="K125" s="1"/>
      <c r="L125" s="1"/>
      <c r="M125" s="1"/>
      <c r="N125" s="1"/>
      <c r="O125" s="1"/>
    </row>
    <row r="126" spans="2:21" ht="14.25" hidden="1" customHeight="1">
      <c r="B126" s="3"/>
      <c r="C126" s="1"/>
      <c r="D126" s="1"/>
      <c r="E126" s="1"/>
      <c r="F126" s="1"/>
      <c r="G126" s="1"/>
      <c r="H126" s="1"/>
      <c r="I126" s="1"/>
      <c r="J126" s="3"/>
      <c r="K126" s="1"/>
      <c r="L126" s="1"/>
      <c r="M126" s="1"/>
      <c r="N126" s="1"/>
      <c r="O126" s="1"/>
    </row>
    <row r="127" spans="2:21" ht="14.25" hidden="1" customHeight="1">
      <c r="B127" s="3"/>
      <c r="C127" s="1"/>
      <c r="D127" s="1"/>
      <c r="E127" s="1"/>
      <c r="F127" s="1"/>
      <c r="G127" s="1"/>
      <c r="H127" s="1"/>
      <c r="I127" s="1"/>
      <c r="J127" s="3"/>
      <c r="K127" s="1"/>
      <c r="L127" s="1"/>
      <c r="M127" s="1"/>
      <c r="N127" s="1"/>
      <c r="O127" s="1"/>
    </row>
    <row r="128" spans="2:21" ht="14.25" hidden="1" customHeight="1">
      <c r="B128" s="3"/>
      <c r="C128" s="1"/>
      <c r="D128" s="1"/>
      <c r="E128" s="1"/>
      <c r="F128" s="1"/>
      <c r="G128" s="1"/>
      <c r="H128" s="1"/>
      <c r="I128" s="1"/>
      <c r="J128" s="3"/>
      <c r="K128" s="1"/>
      <c r="L128" s="1"/>
      <c r="M128" s="1"/>
      <c r="N128" s="1"/>
      <c r="O128" s="1"/>
    </row>
    <row r="129" spans="2:15" ht="14.25" hidden="1" customHeight="1">
      <c r="B129" s="3"/>
      <c r="C129" s="1"/>
      <c r="D129" s="1"/>
      <c r="E129" s="1"/>
      <c r="F129" s="1"/>
      <c r="G129" s="1"/>
      <c r="H129" s="1"/>
      <c r="I129" s="1"/>
      <c r="J129" s="3"/>
      <c r="K129" s="1"/>
      <c r="L129" s="1"/>
      <c r="M129" s="1"/>
      <c r="N129" s="1"/>
      <c r="O129" s="1"/>
    </row>
    <row r="130" spans="2:15" ht="14.25" hidden="1" customHeight="1">
      <c r="B130" s="3"/>
      <c r="C130" s="1"/>
      <c r="D130" s="1"/>
      <c r="E130" s="1"/>
      <c r="F130" s="1"/>
      <c r="G130" s="1"/>
      <c r="H130" s="1"/>
      <c r="I130" s="1"/>
      <c r="J130" s="3"/>
      <c r="K130" s="1"/>
      <c r="L130" s="1"/>
      <c r="M130" s="1"/>
      <c r="N130" s="1"/>
      <c r="O130" s="1"/>
    </row>
    <row r="131" spans="2:15" ht="14.25" hidden="1" customHeight="1">
      <c r="B131" s="3"/>
      <c r="C131" s="1"/>
      <c r="D131" s="1"/>
      <c r="E131" s="1"/>
      <c r="F131" s="1"/>
      <c r="G131" s="1"/>
      <c r="H131" s="1"/>
      <c r="I131" s="1"/>
      <c r="J131" s="3"/>
      <c r="K131" s="1"/>
      <c r="L131" s="1"/>
      <c r="M131" s="1"/>
      <c r="N131" s="1"/>
      <c r="O131" s="1"/>
    </row>
    <row r="132" spans="2:15" ht="14.25" hidden="1" customHeight="1">
      <c r="B132" s="3"/>
      <c r="C132" s="1"/>
      <c r="D132" s="1"/>
      <c r="E132" s="1"/>
      <c r="F132" s="1"/>
      <c r="G132" s="1"/>
      <c r="H132" s="1"/>
      <c r="I132" s="1"/>
      <c r="J132" s="3"/>
      <c r="K132" s="1"/>
      <c r="L132" s="1"/>
      <c r="M132" s="1"/>
      <c r="N132" s="1"/>
      <c r="O132" s="1"/>
    </row>
    <row r="133" spans="2:15" ht="14.25" hidden="1" customHeight="1">
      <c r="B133" s="3"/>
      <c r="C133" s="1"/>
      <c r="D133" s="1"/>
      <c r="E133" s="1"/>
      <c r="F133" s="1"/>
      <c r="G133" s="1"/>
      <c r="H133" s="1"/>
      <c r="I133" s="1"/>
      <c r="J133" s="3"/>
      <c r="K133" s="1"/>
      <c r="L133" s="1"/>
      <c r="M133" s="1"/>
      <c r="N133" s="1"/>
      <c r="O133" s="1"/>
    </row>
    <row r="134" spans="2:15" ht="14.25" hidden="1" customHeight="1">
      <c r="B134" s="3"/>
      <c r="C134" s="1"/>
      <c r="D134" s="1"/>
      <c r="E134" s="1"/>
      <c r="F134" s="1"/>
      <c r="G134" s="1"/>
      <c r="H134" s="1"/>
      <c r="I134" s="1"/>
      <c r="J134" s="3"/>
      <c r="K134" s="1"/>
      <c r="L134" s="1"/>
      <c r="M134" s="1"/>
      <c r="N134" s="1"/>
      <c r="O134" s="1"/>
    </row>
    <row r="135" spans="2:15" ht="14.25" hidden="1" customHeight="1">
      <c r="B135" s="3"/>
      <c r="C135" s="1"/>
      <c r="D135" s="1"/>
      <c r="E135" s="1"/>
      <c r="F135" s="1"/>
      <c r="G135" s="1"/>
      <c r="H135" s="1"/>
      <c r="I135" s="1"/>
      <c r="J135" s="3"/>
      <c r="K135" s="1"/>
      <c r="L135" s="1"/>
      <c r="M135" s="1"/>
      <c r="N135" s="1"/>
      <c r="O135" s="1"/>
    </row>
    <row r="136" spans="2:15" ht="14.25" hidden="1" customHeight="1">
      <c r="B136" s="3"/>
      <c r="C136" s="1"/>
      <c r="D136" s="1"/>
      <c r="E136" s="1"/>
      <c r="F136" s="1"/>
      <c r="G136" s="1"/>
      <c r="H136" s="1"/>
      <c r="I136" s="1"/>
      <c r="J136" s="3"/>
      <c r="K136" s="1"/>
      <c r="L136" s="1"/>
      <c r="M136" s="1"/>
      <c r="N136" s="1"/>
      <c r="O136" s="1"/>
    </row>
    <row r="137" spans="2:15" ht="14.25" hidden="1" customHeight="1">
      <c r="B137" s="3"/>
      <c r="C137" s="1"/>
      <c r="D137" s="1"/>
      <c r="E137" s="1"/>
      <c r="F137" s="1"/>
      <c r="G137" s="1"/>
      <c r="H137" s="1"/>
      <c r="I137" s="1"/>
      <c r="J137" s="3"/>
      <c r="K137" s="1"/>
      <c r="L137" s="1"/>
      <c r="M137" s="1"/>
      <c r="N137" s="1"/>
      <c r="O137" s="1"/>
    </row>
    <row r="138" spans="2:15" ht="14.25" hidden="1" customHeight="1">
      <c r="B138" s="3"/>
      <c r="C138" s="1"/>
      <c r="D138" s="1"/>
      <c r="E138" s="1"/>
      <c r="F138" s="1"/>
      <c r="G138" s="1"/>
      <c r="H138" s="1"/>
      <c r="I138" s="1"/>
      <c r="J138" s="3"/>
      <c r="K138" s="1"/>
      <c r="L138" s="1"/>
      <c r="M138" s="1"/>
      <c r="N138" s="1"/>
      <c r="O138" s="1"/>
    </row>
    <row r="139" spans="2:15" ht="14.25" hidden="1" customHeight="1">
      <c r="B139" s="3"/>
      <c r="C139" s="1"/>
      <c r="D139" s="1"/>
      <c r="E139" s="1"/>
      <c r="F139" s="1"/>
      <c r="G139" s="1"/>
      <c r="H139" s="1"/>
      <c r="I139" s="1"/>
      <c r="J139" s="3"/>
      <c r="K139" s="1"/>
      <c r="L139" s="1"/>
      <c r="M139" s="1"/>
      <c r="N139" s="1"/>
      <c r="O139" s="1"/>
    </row>
    <row r="140" spans="2:15" ht="14.25" hidden="1" customHeight="1">
      <c r="B140" s="3"/>
      <c r="C140" s="1"/>
      <c r="D140" s="1"/>
      <c r="E140" s="1"/>
      <c r="F140" s="1"/>
      <c r="G140" s="1"/>
      <c r="H140" s="1"/>
      <c r="I140" s="1"/>
      <c r="J140" s="3"/>
      <c r="K140" s="1"/>
      <c r="L140" s="1"/>
      <c r="M140" s="1"/>
      <c r="N140" s="1"/>
      <c r="O140" s="1"/>
    </row>
    <row r="141" spans="2:15" ht="14.25" hidden="1" customHeight="1">
      <c r="B141" s="3"/>
      <c r="C141" s="1"/>
      <c r="D141" s="1"/>
      <c r="E141" s="1"/>
      <c r="F141" s="1"/>
      <c r="G141" s="1"/>
      <c r="H141" s="1"/>
      <c r="I141" s="1"/>
      <c r="J141" s="3"/>
      <c r="K141" s="1"/>
      <c r="L141" s="1"/>
      <c r="M141" s="1"/>
      <c r="N141" s="1"/>
      <c r="O141" s="1"/>
    </row>
    <row r="142" spans="2:15" ht="14.25" hidden="1" customHeight="1">
      <c r="B142" s="3"/>
      <c r="C142" s="1"/>
      <c r="D142" s="1"/>
      <c r="E142" s="1"/>
      <c r="F142" s="1"/>
      <c r="G142" s="1"/>
      <c r="H142" s="1"/>
      <c r="I142" s="1"/>
      <c r="J142" s="3"/>
      <c r="K142" s="1"/>
      <c r="L142" s="1"/>
      <c r="M142" s="1"/>
      <c r="N142" s="1"/>
      <c r="O142" s="1"/>
    </row>
    <row r="143" spans="2:15" ht="14.25" hidden="1" customHeight="1">
      <c r="B143" s="3"/>
      <c r="C143" s="1"/>
      <c r="D143" s="1"/>
      <c r="E143" s="1"/>
      <c r="F143" s="1"/>
      <c r="G143" s="1"/>
      <c r="H143" s="1"/>
      <c r="I143" s="1"/>
      <c r="J143" s="3"/>
      <c r="K143" s="1"/>
      <c r="L143" s="1"/>
      <c r="M143" s="1"/>
      <c r="N143" s="1"/>
      <c r="O143" s="1"/>
    </row>
    <row r="144" spans="2:15" ht="14.25" hidden="1" customHeight="1">
      <c r="B144" s="3"/>
      <c r="C144" s="1"/>
      <c r="D144" s="1"/>
      <c r="E144" s="1"/>
      <c r="F144" s="1"/>
      <c r="G144" s="1"/>
      <c r="H144" s="1"/>
      <c r="I144" s="1"/>
      <c r="J144" s="3"/>
      <c r="K144" s="1"/>
      <c r="L144" s="1"/>
      <c r="M144" s="1"/>
      <c r="N144" s="1"/>
      <c r="O144" s="1"/>
    </row>
    <row r="145" spans="2:15" ht="14.25" hidden="1" customHeight="1">
      <c r="B145" s="3"/>
      <c r="C145" s="1"/>
      <c r="D145" s="1"/>
      <c r="E145" s="1"/>
      <c r="F145" s="1"/>
      <c r="G145" s="1"/>
      <c r="H145" s="1"/>
      <c r="I145" s="1"/>
      <c r="J145" s="3"/>
      <c r="K145" s="1"/>
      <c r="L145" s="1"/>
      <c r="M145" s="1"/>
      <c r="N145" s="1"/>
      <c r="O145" s="1"/>
    </row>
    <row r="146" spans="2:15" ht="14.25" hidden="1" customHeight="1">
      <c r="B146" s="3"/>
      <c r="C146" s="1"/>
      <c r="D146" s="1"/>
      <c r="E146" s="1"/>
      <c r="F146" s="1"/>
      <c r="G146" s="1"/>
      <c r="H146" s="1"/>
      <c r="I146" s="1"/>
      <c r="J146" s="3"/>
      <c r="K146" s="1"/>
      <c r="L146" s="1"/>
      <c r="M146" s="1"/>
      <c r="N146" s="1"/>
      <c r="O146" s="1"/>
    </row>
    <row r="147" spans="2:15" ht="14.25" hidden="1" customHeight="1">
      <c r="B147" s="3"/>
      <c r="C147" s="1"/>
      <c r="D147" s="1"/>
      <c r="E147" s="1"/>
      <c r="F147" s="1"/>
      <c r="G147" s="1"/>
      <c r="H147" s="1"/>
      <c r="I147" s="1"/>
      <c r="J147" s="3"/>
      <c r="K147" s="1"/>
      <c r="L147" s="1"/>
      <c r="M147" s="1"/>
      <c r="N147" s="1"/>
      <c r="O147" s="1"/>
    </row>
    <row r="148" spans="2:15" ht="14.25" hidden="1" customHeight="1">
      <c r="B148" s="3"/>
      <c r="C148" s="1"/>
      <c r="D148" s="1"/>
      <c r="E148" s="1"/>
      <c r="F148" s="1"/>
      <c r="G148" s="1"/>
      <c r="H148" s="1"/>
      <c r="I148" s="1"/>
      <c r="J148" s="3"/>
      <c r="K148" s="1"/>
      <c r="L148" s="1"/>
      <c r="M148" s="1"/>
      <c r="N148" s="1"/>
      <c r="O148" s="1"/>
    </row>
    <row r="149" spans="2:15" ht="14.25" hidden="1" customHeight="1">
      <c r="B149" s="3"/>
      <c r="C149" s="1"/>
      <c r="D149" s="1"/>
      <c r="E149" s="1"/>
      <c r="F149" s="1"/>
      <c r="G149" s="1"/>
      <c r="H149" s="1"/>
      <c r="I149" s="1"/>
      <c r="J149" s="3"/>
      <c r="K149" s="1"/>
      <c r="L149" s="1"/>
      <c r="M149" s="1"/>
      <c r="N149" s="1"/>
      <c r="O149" s="1"/>
    </row>
    <row r="150" spans="2:15" ht="14.25" hidden="1" customHeight="1">
      <c r="B150" s="3"/>
      <c r="C150" s="1"/>
      <c r="D150" s="1"/>
      <c r="E150" s="1"/>
      <c r="F150" s="1"/>
      <c r="G150" s="1"/>
      <c r="H150" s="1"/>
      <c r="I150" s="1"/>
      <c r="J150" s="3"/>
      <c r="K150" s="1"/>
      <c r="L150" s="1"/>
      <c r="M150" s="1"/>
      <c r="N150" s="1"/>
      <c r="O150" s="1"/>
    </row>
    <row r="151" spans="2:15" ht="14.25" hidden="1" customHeight="1">
      <c r="B151" s="3"/>
      <c r="C151" s="1"/>
      <c r="D151" s="1"/>
      <c r="E151" s="1"/>
      <c r="F151" s="1"/>
      <c r="G151" s="1"/>
      <c r="H151" s="1"/>
      <c r="I151" s="1"/>
      <c r="J151" s="3"/>
      <c r="K151" s="1"/>
      <c r="L151" s="1"/>
      <c r="M151" s="1"/>
      <c r="N151" s="1"/>
      <c r="O151" s="1"/>
    </row>
    <row r="152" spans="2:15" ht="14.25" hidden="1" customHeight="1">
      <c r="B152" s="3"/>
      <c r="C152" s="1"/>
      <c r="D152" s="1"/>
      <c r="E152" s="1"/>
      <c r="F152" s="1"/>
      <c r="G152" s="1"/>
      <c r="H152" s="1"/>
      <c r="I152" s="1"/>
      <c r="J152" s="3"/>
      <c r="K152" s="1"/>
      <c r="L152" s="1"/>
      <c r="M152" s="1"/>
      <c r="N152" s="1"/>
      <c r="O152" s="1"/>
    </row>
    <row r="153" spans="2:15" ht="14.25" hidden="1" customHeight="1">
      <c r="B153" s="3"/>
      <c r="C153" s="1"/>
      <c r="D153" s="1"/>
      <c r="E153" s="1"/>
      <c r="F153" s="1"/>
      <c r="G153" s="1"/>
      <c r="H153" s="1"/>
      <c r="I153" s="1"/>
      <c r="J153" s="3"/>
      <c r="K153" s="1"/>
      <c r="L153" s="1"/>
      <c r="M153" s="1"/>
      <c r="N153" s="1"/>
      <c r="O153" s="1"/>
    </row>
    <row r="154" spans="2:15" ht="14.25" hidden="1" customHeight="1">
      <c r="B154" s="3"/>
      <c r="C154" s="1"/>
      <c r="D154" s="1"/>
      <c r="E154" s="1"/>
      <c r="F154" s="1"/>
      <c r="G154" s="1"/>
      <c r="H154" s="1"/>
      <c r="I154" s="1"/>
      <c r="J154" s="3"/>
      <c r="K154" s="1"/>
      <c r="L154" s="1"/>
      <c r="M154" s="1"/>
      <c r="N154" s="1"/>
      <c r="O154" s="1"/>
    </row>
    <row r="155" spans="2:15" ht="14.25" hidden="1" customHeight="1">
      <c r="B155" s="3"/>
      <c r="C155" s="1"/>
      <c r="D155" s="1"/>
      <c r="E155" s="1"/>
      <c r="F155" s="1"/>
      <c r="G155" s="1"/>
      <c r="H155" s="1"/>
      <c r="I155" s="1"/>
      <c r="J155" s="3"/>
      <c r="K155" s="1"/>
      <c r="L155" s="1"/>
      <c r="M155" s="1"/>
      <c r="N155" s="1"/>
      <c r="O155" s="1"/>
    </row>
    <row r="156" spans="2:15" ht="14.25" hidden="1" customHeight="1">
      <c r="B156" s="3"/>
      <c r="C156" s="1"/>
      <c r="D156" s="1"/>
      <c r="E156" s="1"/>
      <c r="F156" s="1"/>
      <c r="G156" s="1"/>
      <c r="H156" s="1"/>
      <c r="I156" s="1"/>
      <c r="J156" s="3"/>
      <c r="K156" s="1"/>
      <c r="L156" s="1"/>
      <c r="M156" s="1"/>
      <c r="N156" s="1"/>
      <c r="O156" s="1"/>
    </row>
    <row r="157" spans="2:15" ht="14.25" hidden="1" customHeight="1">
      <c r="B157" s="3"/>
      <c r="C157" s="1"/>
      <c r="D157" s="1"/>
      <c r="E157" s="1"/>
      <c r="F157" s="1"/>
      <c r="G157" s="1"/>
      <c r="H157" s="1"/>
      <c r="I157" s="1"/>
      <c r="J157" s="3"/>
      <c r="K157" s="1"/>
      <c r="L157" s="1"/>
      <c r="M157" s="1"/>
      <c r="N157" s="1"/>
      <c r="O157" s="1"/>
    </row>
    <row r="158" spans="2:15" ht="14.25" hidden="1" customHeight="1">
      <c r="B158" s="3"/>
      <c r="C158" s="1"/>
      <c r="D158" s="1"/>
      <c r="E158" s="1"/>
      <c r="F158" s="1"/>
      <c r="G158" s="1"/>
      <c r="H158" s="1"/>
      <c r="I158" s="1"/>
      <c r="J158" s="3"/>
      <c r="K158" s="1"/>
      <c r="L158" s="1"/>
      <c r="M158" s="1"/>
      <c r="N158" s="1"/>
      <c r="O158" s="1"/>
    </row>
    <row r="159" spans="2:15" ht="14.25" hidden="1" customHeight="1">
      <c r="B159" s="3"/>
      <c r="C159" s="1"/>
      <c r="D159" s="1"/>
      <c r="E159" s="1"/>
      <c r="F159" s="1"/>
      <c r="G159" s="1"/>
      <c r="H159" s="1"/>
      <c r="I159" s="1"/>
      <c r="J159" s="3"/>
      <c r="K159" s="1"/>
      <c r="L159" s="1"/>
      <c r="M159" s="1"/>
      <c r="N159" s="1"/>
      <c r="O159" s="1"/>
    </row>
    <row r="160" spans="2:15" ht="14.25" hidden="1" customHeight="1">
      <c r="B160" s="3"/>
      <c r="C160" s="1"/>
      <c r="D160" s="1"/>
      <c r="E160" s="1"/>
      <c r="F160" s="1"/>
      <c r="G160" s="1"/>
      <c r="H160" s="1"/>
      <c r="I160" s="1"/>
      <c r="J160" s="3"/>
      <c r="K160" s="1"/>
      <c r="L160" s="1"/>
      <c r="M160" s="1"/>
      <c r="N160" s="1"/>
      <c r="O160" s="1"/>
    </row>
    <row r="161" spans="2:15" ht="14.25" hidden="1" customHeight="1">
      <c r="B161" s="3"/>
      <c r="C161" s="1"/>
      <c r="D161" s="1"/>
      <c r="E161" s="1"/>
      <c r="F161" s="1"/>
      <c r="G161" s="1"/>
      <c r="H161" s="1"/>
      <c r="I161" s="1"/>
      <c r="J161" s="3"/>
      <c r="K161" s="1"/>
      <c r="L161" s="1"/>
      <c r="M161" s="1"/>
      <c r="N161" s="1"/>
      <c r="O161" s="1"/>
    </row>
    <row r="162" spans="2:15" ht="14.25" hidden="1" customHeight="1">
      <c r="B162" s="3"/>
      <c r="C162" s="1"/>
      <c r="D162" s="1"/>
      <c r="E162" s="1"/>
      <c r="F162" s="1"/>
      <c r="G162" s="1"/>
      <c r="H162" s="1"/>
      <c r="I162" s="1"/>
      <c r="J162" s="3"/>
      <c r="K162" s="1"/>
      <c r="L162" s="1"/>
      <c r="M162" s="1"/>
      <c r="N162" s="1"/>
      <c r="O162" s="1"/>
    </row>
    <row r="163" spans="2:15" ht="14.25" hidden="1" customHeight="1">
      <c r="B163" s="3"/>
      <c r="C163" s="1"/>
      <c r="D163" s="1"/>
      <c r="E163" s="1"/>
      <c r="F163" s="1"/>
      <c r="G163" s="1"/>
      <c r="H163" s="1"/>
      <c r="I163" s="1"/>
      <c r="J163" s="3"/>
      <c r="K163" s="1"/>
      <c r="L163" s="1"/>
      <c r="M163" s="1"/>
      <c r="N163" s="1"/>
      <c r="O163" s="1"/>
    </row>
    <row r="164" spans="2:15" ht="14.25" hidden="1" customHeight="1">
      <c r="B164" s="3"/>
      <c r="C164" s="1"/>
      <c r="D164" s="1"/>
      <c r="E164" s="1"/>
      <c r="F164" s="1"/>
      <c r="G164" s="1"/>
      <c r="H164" s="1"/>
      <c r="I164" s="1"/>
      <c r="J164" s="3"/>
      <c r="K164" s="1"/>
      <c r="L164" s="1"/>
      <c r="M164" s="1"/>
      <c r="N164" s="1"/>
      <c r="O164" s="1"/>
    </row>
    <row r="165" spans="2:15" ht="14.25" hidden="1" customHeight="1">
      <c r="B165" s="3"/>
      <c r="C165" s="1"/>
      <c r="D165" s="1"/>
      <c r="E165" s="1"/>
      <c r="F165" s="1"/>
      <c r="G165" s="1"/>
      <c r="H165" s="1"/>
      <c r="I165" s="1"/>
      <c r="J165" s="3"/>
      <c r="K165" s="1"/>
      <c r="L165" s="1"/>
      <c r="M165" s="1"/>
      <c r="N165" s="1"/>
      <c r="O165" s="1"/>
    </row>
    <row r="166" spans="2:15" ht="14.25" hidden="1" customHeight="1">
      <c r="B166" s="3"/>
      <c r="C166" s="1"/>
      <c r="D166" s="1"/>
      <c r="E166" s="1"/>
      <c r="F166" s="1"/>
      <c r="G166" s="1"/>
      <c r="H166" s="1"/>
      <c r="I166" s="1"/>
      <c r="J166" s="3"/>
      <c r="K166" s="1"/>
      <c r="L166" s="1"/>
      <c r="M166" s="1"/>
      <c r="N166" s="1"/>
      <c r="O166" s="1"/>
    </row>
    <row r="167" spans="2:15" ht="14.25" hidden="1" customHeight="1">
      <c r="B167" s="3"/>
      <c r="C167" s="1"/>
      <c r="D167" s="1"/>
      <c r="E167" s="1"/>
      <c r="F167" s="1"/>
      <c r="G167" s="1"/>
      <c r="H167" s="1"/>
      <c r="I167" s="1"/>
      <c r="J167" s="3"/>
      <c r="K167" s="1"/>
      <c r="L167" s="1"/>
      <c r="M167" s="1"/>
      <c r="N167" s="1"/>
      <c r="O167" s="1"/>
    </row>
    <row r="168" spans="2:15" ht="14.25" hidden="1" customHeight="1">
      <c r="B168" s="3"/>
      <c r="C168" s="1"/>
      <c r="D168" s="1"/>
      <c r="E168" s="1"/>
      <c r="F168" s="1"/>
      <c r="G168" s="1"/>
      <c r="H168" s="1"/>
      <c r="I168" s="1"/>
      <c r="J168" s="3"/>
      <c r="K168" s="1"/>
      <c r="L168" s="1"/>
      <c r="M168" s="1"/>
      <c r="N168" s="1"/>
      <c r="O168" s="1"/>
    </row>
    <row r="169" spans="2:15" ht="14.25" hidden="1" customHeight="1">
      <c r="B169" s="3"/>
      <c r="C169" s="1"/>
      <c r="D169" s="1"/>
      <c r="E169" s="1"/>
      <c r="F169" s="1"/>
      <c r="G169" s="1"/>
      <c r="H169" s="1"/>
      <c r="I169" s="1"/>
      <c r="J169" s="3"/>
      <c r="K169" s="1"/>
      <c r="L169" s="1"/>
      <c r="M169" s="1"/>
      <c r="N169" s="1"/>
      <c r="O169" s="1"/>
    </row>
    <row r="170" spans="2:15" ht="14.25" hidden="1" customHeight="1">
      <c r="B170" s="3"/>
      <c r="C170" s="1"/>
      <c r="D170" s="1"/>
      <c r="E170" s="1"/>
      <c r="F170" s="1"/>
      <c r="G170" s="1"/>
      <c r="H170" s="1"/>
      <c r="I170" s="1"/>
      <c r="J170" s="3"/>
      <c r="K170" s="1"/>
      <c r="L170" s="1"/>
      <c r="M170" s="1"/>
      <c r="N170" s="1"/>
      <c r="O170" s="1"/>
    </row>
    <row r="171" spans="2:15" ht="14.25" hidden="1" customHeight="1">
      <c r="B171" s="3"/>
      <c r="C171" s="1"/>
      <c r="D171" s="1"/>
      <c r="E171" s="1"/>
      <c r="F171" s="1"/>
      <c r="G171" s="1"/>
      <c r="H171" s="1"/>
      <c r="I171" s="1"/>
      <c r="J171" s="3"/>
      <c r="K171" s="1"/>
      <c r="L171" s="1"/>
      <c r="M171" s="1"/>
      <c r="N171" s="1"/>
      <c r="O171" s="1"/>
    </row>
    <row r="172" spans="2:15" ht="14.25" hidden="1" customHeight="1">
      <c r="B172" s="3"/>
      <c r="C172" s="1"/>
      <c r="D172" s="1"/>
      <c r="E172" s="1"/>
      <c r="F172" s="1"/>
      <c r="G172" s="1"/>
      <c r="H172" s="1"/>
      <c r="I172" s="1"/>
      <c r="J172" s="3"/>
      <c r="K172" s="1"/>
      <c r="L172" s="1"/>
      <c r="M172" s="1"/>
      <c r="N172" s="1"/>
      <c r="O172" s="1"/>
    </row>
    <row r="173" spans="2:15" ht="14.25" hidden="1" customHeight="1">
      <c r="B173" s="3"/>
      <c r="C173" s="1"/>
      <c r="D173" s="1"/>
      <c r="E173" s="1"/>
      <c r="F173" s="1"/>
      <c r="G173" s="1"/>
      <c r="H173" s="1"/>
      <c r="I173" s="1"/>
      <c r="J173" s="3"/>
      <c r="K173" s="1"/>
      <c r="L173" s="1"/>
      <c r="M173" s="1"/>
      <c r="N173" s="1"/>
      <c r="O173" s="1"/>
    </row>
    <row r="174" spans="2:15" ht="14.25" hidden="1" customHeight="1">
      <c r="B174" s="3"/>
      <c r="C174" s="1"/>
      <c r="D174" s="1"/>
      <c r="E174" s="1"/>
      <c r="F174" s="1"/>
      <c r="G174" s="1"/>
      <c r="H174" s="1"/>
      <c r="I174" s="1"/>
      <c r="J174" s="3"/>
      <c r="K174" s="1"/>
      <c r="L174" s="1"/>
      <c r="M174" s="1"/>
      <c r="N174" s="1"/>
      <c r="O174" s="1"/>
    </row>
    <row r="175" spans="2:15" ht="14.25" hidden="1" customHeight="1">
      <c r="B175" s="3"/>
      <c r="C175" s="1"/>
      <c r="D175" s="1"/>
      <c r="E175" s="1"/>
      <c r="F175" s="1"/>
      <c r="G175" s="1"/>
      <c r="H175" s="1"/>
      <c r="I175" s="1"/>
      <c r="J175" s="3"/>
      <c r="K175" s="1"/>
      <c r="L175" s="1"/>
      <c r="M175" s="1"/>
      <c r="N175" s="1"/>
      <c r="O175" s="1"/>
    </row>
    <row r="176" spans="2:15" ht="14.25" hidden="1" customHeight="1">
      <c r="B176" s="3"/>
      <c r="C176" s="1"/>
      <c r="D176" s="1"/>
      <c r="E176" s="1"/>
      <c r="F176" s="1"/>
      <c r="G176" s="1"/>
      <c r="H176" s="1"/>
      <c r="I176" s="1"/>
      <c r="J176" s="3"/>
      <c r="K176" s="1"/>
      <c r="L176" s="1"/>
      <c r="M176" s="1"/>
      <c r="N176" s="1"/>
      <c r="O176" s="1"/>
    </row>
    <row r="177" spans="2:15" ht="14.25" hidden="1" customHeight="1">
      <c r="B177" s="3"/>
      <c r="C177" s="1"/>
      <c r="D177" s="1"/>
      <c r="E177" s="1"/>
      <c r="F177" s="1"/>
      <c r="G177" s="1"/>
      <c r="H177" s="1"/>
      <c r="I177" s="1"/>
      <c r="J177" s="3"/>
      <c r="K177" s="1"/>
      <c r="L177" s="1"/>
      <c r="M177" s="1"/>
      <c r="N177" s="1"/>
      <c r="O177" s="1"/>
    </row>
    <row r="178" spans="2:15" ht="14.25" hidden="1" customHeight="1">
      <c r="B178" s="3"/>
      <c r="C178" s="1"/>
      <c r="D178" s="1"/>
      <c r="E178" s="1"/>
      <c r="F178" s="1"/>
      <c r="G178" s="1"/>
      <c r="H178" s="1"/>
      <c r="I178" s="1"/>
      <c r="J178" s="3"/>
      <c r="K178" s="1"/>
      <c r="L178" s="1"/>
      <c r="M178" s="1"/>
      <c r="N178" s="1"/>
      <c r="O178" s="1"/>
    </row>
    <row r="179" spans="2:15" ht="14.25" hidden="1" customHeight="1">
      <c r="B179" s="3"/>
      <c r="C179" s="1"/>
      <c r="D179" s="1"/>
      <c r="E179" s="1"/>
      <c r="F179" s="1"/>
      <c r="G179" s="1"/>
      <c r="H179" s="1"/>
      <c r="I179" s="1"/>
      <c r="J179" s="3"/>
      <c r="K179" s="1"/>
      <c r="L179" s="1"/>
      <c r="M179" s="1"/>
      <c r="N179" s="1"/>
      <c r="O179" s="1"/>
    </row>
    <row r="180" spans="2:15" ht="14.25" hidden="1" customHeight="1">
      <c r="B180" s="3"/>
      <c r="C180" s="1"/>
      <c r="D180" s="1"/>
      <c r="E180" s="1"/>
      <c r="F180" s="1"/>
      <c r="G180" s="1"/>
      <c r="H180" s="1"/>
      <c r="I180" s="1"/>
      <c r="J180" s="3"/>
      <c r="K180" s="1"/>
      <c r="L180" s="1"/>
      <c r="M180" s="1"/>
      <c r="N180" s="1"/>
      <c r="O180" s="1"/>
    </row>
    <row r="181" spans="2:15" ht="14.25" hidden="1" customHeight="1">
      <c r="B181" s="3"/>
      <c r="C181" s="1"/>
      <c r="D181" s="1"/>
      <c r="E181" s="1"/>
      <c r="F181" s="1"/>
      <c r="G181" s="1"/>
      <c r="H181" s="1"/>
      <c r="I181" s="1"/>
      <c r="J181" s="3"/>
      <c r="K181" s="1"/>
      <c r="L181" s="1"/>
      <c r="M181" s="1"/>
      <c r="N181" s="1"/>
      <c r="O181" s="1"/>
    </row>
    <row r="182" spans="2:15" ht="14.25" hidden="1" customHeight="1">
      <c r="B182" s="3"/>
      <c r="C182" s="1"/>
      <c r="D182" s="1"/>
      <c r="E182" s="1"/>
      <c r="F182" s="1"/>
      <c r="G182" s="1"/>
      <c r="H182" s="1"/>
      <c r="I182" s="1"/>
      <c r="J182" s="3"/>
      <c r="K182" s="1"/>
      <c r="L182" s="1"/>
      <c r="M182" s="1"/>
      <c r="N182" s="1"/>
      <c r="O182" s="1"/>
    </row>
    <row r="183" spans="2:15" ht="14.25" hidden="1" customHeight="1">
      <c r="B183" s="3"/>
      <c r="C183" s="1"/>
      <c r="D183" s="1"/>
      <c r="E183" s="1"/>
      <c r="F183" s="1"/>
      <c r="G183" s="1"/>
      <c r="H183" s="1"/>
      <c r="I183" s="1"/>
      <c r="J183" s="3"/>
      <c r="K183" s="1"/>
      <c r="L183" s="1"/>
      <c r="M183" s="1"/>
      <c r="N183" s="1"/>
      <c r="O183" s="1"/>
    </row>
    <row r="184" spans="2:15" ht="14.25" hidden="1" customHeight="1">
      <c r="B184" s="3"/>
      <c r="C184" s="1"/>
      <c r="D184" s="1"/>
      <c r="E184" s="1"/>
      <c r="F184" s="1"/>
      <c r="G184" s="1"/>
      <c r="H184" s="1"/>
      <c r="I184" s="1"/>
      <c r="J184" s="3"/>
      <c r="K184" s="1"/>
      <c r="L184" s="1"/>
      <c r="M184" s="1"/>
      <c r="N184" s="1"/>
      <c r="O184" s="1"/>
    </row>
    <row r="185" spans="2:15" ht="14.25" hidden="1" customHeight="1">
      <c r="B185" s="3"/>
      <c r="C185" s="1"/>
      <c r="D185" s="1"/>
      <c r="E185" s="1"/>
      <c r="F185" s="1"/>
      <c r="G185" s="1"/>
      <c r="H185" s="1"/>
      <c r="I185" s="1"/>
      <c r="J185" s="3"/>
      <c r="K185" s="1"/>
      <c r="L185" s="1"/>
      <c r="M185" s="1"/>
      <c r="N185" s="1"/>
      <c r="O185" s="1"/>
    </row>
    <row r="186" spans="2:15" ht="14.25" hidden="1" customHeight="1">
      <c r="B186" s="3"/>
      <c r="C186" s="1"/>
      <c r="D186" s="1"/>
      <c r="E186" s="1"/>
      <c r="F186" s="1"/>
      <c r="G186" s="1"/>
      <c r="H186" s="1"/>
      <c r="I186" s="1"/>
      <c r="J186" s="3"/>
      <c r="K186" s="1"/>
      <c r="L186" s="1"/>
      <c r="M186" s="1"/>
      <c r="N186" s="1"/>
      <c r="O186" s="1"/>
    </row>
    <row r="187" spans="2:15" ht="14.25" hidden="1" customHeight="1">
      <c r="B187" s="3"/>
      <c r="C187" s="1"/>
      <c r="D187" s="1"/>
      <c r="E187" s="1"/>
      <c r="F187" s="1"/>
      <c r="G187" s="1"/>
      <c r="H187" s="1"/>
      <c r="I187" s="1"/>
      <c r="J187" s="3"/>
      <c r="K187" s="1"/>
      <c r="L187" s="1"/>
      <c r="M187" s="1"/>
      <c r="N187" s="1"/>
      <c r="O187" s="1"/>
    </row>
    <row r="188" spans="2:15" ht="14.25" hidden="1" customHeight="1">
      <c r="B188" s="3"/>
      <c r="C188" s="1"/>
      <c r="D188" s="1"/>
      <c r="E188" s="1"/>
      <c r="F188" s="1"/>
      <c r="G188" s="1"/>
      <c r="H188" s="1"/>
      <c r="I188" s="1"/>
      <c r="J188" s="3"/>
      <c r="K188" s="1"/>
      <c r="L188" s="1"/>
      <c r="M188" s="1"/>
      <c r="N188" s="1"/>
      <c r="O188" s="1"/>
    </row>
    <row r="189" spans="2:15" ht="14.25" hidden="1" customHeight="1">
      <c r="B189" s="3"/>
      <c r="C189" s="1"/>
      <c r="D189" s="1"/>
      <c r="E189" s="1"/>
      <c r="F189" s="1"/>
      <c r="G189" s="1"/>
      <c r="H189" s="1"/>
      <c r="I189" s="1"/>
      <c r="J189" s="3"/>
      <c r="K189" s="1"/>
      <c r="L189" s="1"/>
      <c r="M189" s="1"/>
      <c r="N189" s="1"/>
      <c r="O189" s="1"/>
    </row>
    <row r="190" spans="2:15" ht="14.25" hidden="1" customHeight="1">
      <c r="B190" s="3"/>
      <c r="C190" s="1"/>
      <c r="D190" s="1"/>
      <c r="E190" s="1"/>
      <c r="F190" s="1"/>
      <c r="G190" s="1"/>
      <c r="H190" s="1"/>
      <c r="I190" s="1"/>
      <c r="J190" s="3"/>
      <c r="K190" s="1"/>
      <c r="L190" s="1"/>
      <c r="M190" s="1"/>
      <c r="N190" s="1"/>
      <c r="O190" s="1"/>
    </row>
    <row r="191" spans="2:15" ht="14.25" hidden="1" customHeight="1">
      <c r="B191" s="3"/>
      <c r="C191" s="1"/>
      <c r="D191" s="1"/>
      <c r="E191" s="1"/>
      <c r="F191" s="1"/>
      <c r="G191" s="1"/>
      <c r="H191" s="1"/>
      <c r="I191" s="1"/>
      <c r="J191" s="3"/>
      <c r="K191" s="1"/>
      <c r="L191" s="1"/>
      <c r="M191" s="1"/>
      <c r="N191" s="1"/>
      <c r="O191" s="1"/>
    </row>
    <row r="192" spans="2:15" ht="14.25" hidden="1" customHeight="1">
      <c r="B192" s="3"/>
      <c r="C192" s="1"/>
      <c r="D192" s="1"/>
      <c r="E192" s="1"/>
      <c r="F192" s="1"/>
      <c r="G192" s="1"/>
      <c r="H192" s="1"/>
      <c r="I192" s="1"/>
      <c r="J192" s="3"/>
      <c r="K192" s="1"/>
      <c r="L192" s="1"/>
      <c r="M192" s="1"/>
      <c r="N192" s="1"/>
      <c r="O192" s="1"/>
    </row>
    <row r="193" spans="2:15" ht="14.25" hidden="1" customHeight="1">
      <c r="B193" s="3"/>
      <c r="C193" s="1"/>
      <c r="D193" s="1"/>
      <c r="E193" s="1"/>
      <c r="F193" s="1"/>
      <c r="G193" s="1"/>
      <c r="H193" s="1"/>
      <c r="I193" s="1"/>
      <c r="J193" s="3"/>
      <c r="K193" s="1"/>
      <c r="L193" s="1"/>
      <c r="M193" s="1"/>
      <c r="N193" s="1"/>
      <c r="O193" s="1"/>
    </row>
    <row r="194" spans="2:15" ht="14.25" hidden="1" customHeight="1">
      <c r="B194" s="3"/>
      <c r="C194" s="1"/>
      <c r="D194" s="1"/>
      <c r="E194" s="1"/>
      <c r="F194" s="1"/>
      <c r="G194" s="1"/>
      <c r="H194" s="1"/>
      <c r="I194" s="1"/>
      <c r="J194" s="3"/>
      <c r="K194" s="1"/>
      <c r="L194" s="1"/>
      <c r="M194" s="1"/>
      <c r="N194" s="1"/>
      <c r="O194" s="1"/>
    </row>
    <row r="195" spans="2:15" ht="14.25" hidden="1" customHeight="1">
      <c r="B195" s="3"/>
      <c r="C195" s="1"/>
      <c r="D195" s="1"/>
      <c r="E195" s="1"/>
      <c r="F195" s="1"/>
      <c r="G195" s="1"/>
      <c r="H195" s="1"/>
      <c r="I195" s="1"/>
      <c r="J195" s="3"/>
      <c r="K195" s="1"/>
      <c r="L195" s="1"/>
      <c r="M195" s="1"/>
      <c r="N195" s="1"/>
      <c r="O195" s="1"/>
    </row>
    <row r="196" spans="2:15" ht="14.25" hidden="1" customHeight="1">
      <c r="B196" s="3"/>
      <c r="C196" s="1"/>
      <c r="D196" s="1"/>
      <c r="E196" s="1"/>
      <c r="F196" s="1"/>
      <c r="G196" s="1"/>
      <c r="H196" s="1"/>
      <c r="I196" s="1"/>
      <c r="J196" s="3"/>
      <c r="K196" s="1"/>
      <c r="L196" s="1"/>
      <c r="M196" s="1"/>
      <c r="N196" s="1"/>
      <c r="O196" s="1"/>
    </row>
    <row r="197" spans="2:15" ht="14.25" hidden="1" customHeight="1">
      <c r="B197" s="3"/>
      <c r="C197" s="1"/>
      <c r="D197" s="1"/>
      <c r="E197" s="1"/>
      <c r="F197" s="1"/>
      <c r="G197" s="1"/>
      <c r="H197" s="1"/>
      <c r="I197" s="1"/>
      <c r="J197" s="3"/>
      <c r="K197" s="1"/>
      <c r="L197" s="1"/>
      <c r="M197" s="1"/>
      <c r="N197" s="1"/>
      <c r="O197" s="1"/>
    </row>
    <row r="198" spans="2:15" ht="14.25" hidden="1" customHeight="1">
      <c r="B198" s="3"/>
      <c r="C198" s="1"/>
      <c r="D198" s="1"/>
      <c r="E198" s="1"/>
      <c r="F198" s="1"/>
      <c r="G198" s="1"/>
      <c r="H198" s="1"/>
      <c r="I198" s="1"/>
      <c r="J198" s="3"/>
      <c r="K198" s="1"/>
      <c r="L198" s="1"/>
      <c r="M198" s="1"/>
      <c r="N198" s="1"/>
      <c r="O198" s="1"/>
    </row>
    <row r="199" spans="2:15" ht="14.25" hidden="1" customHeight="1">
      <c r="B199" s="3"/>
      <c r="C199" s="1"/>
      <c r="D199" s="1"/>
      <c r="E199" s="1"/>
      <c r="F199" s="1"/>
      <c r="G199" s="1"/>
      <c r="H199" s="1"/>
      <c r="I199" s="1"/>
      <c r="J199" s="3"/>
      <c r="K199" s="1"/>
      <c r="L199" s="1"/>
      <c r="M199" s="1"/>
      <c r="N199" s="1"/>
      <c r="O199" s="1"/>
    </row>
    <row r="200" spans="2:15" ht="14.25" hidden="1" customHeight="1">
      <c r="B200" s="3"/>
      <c r="C200" s="1"/>
      <c r="D200" s="1"/>
      <c r="E200" s="1"/>
      <c r="F200" s="1"/>
      <c r="G200" s="1"/>
      <c r="H200" s="1"/>
      <c r="I200" s="1"/>
      <c r="J200" s="3"/>
      <c r="K200" s="1"/>
      <c r="L200" s="1"/>
      <c r="M200" s="1"/>
      <c r="N200" s="1"/>
      <c r="O200" s="1"/>
    </row>
    <row r="201" spans="2:15" ht="14.25" hidden="1" customHeight="1">
      <c r="B201" s="3"/>
      <c r="C201" s="1"/>
      <c r="D201" s="1"/>
      <c r="E201" s="1"/>
      <c r="F201" s="1"/>
      <c r="G201" s="1"/>
      <c r="H201" s="1"/>
      <c r="I201" s="1"/>
      <c r="J201" s="3"/>
      <c r="K201" s="1"/>
      <c r="L201" s="1"/>
      <c r="M201" s="1"/>
      <c r="N201" s="1"/>
      <c r="O201" s="1"/>
    </row>
    <row r="202" spans="2:15" ht="14.25" hidden="1" customHeight="1">
      <c r="B202" s="3"/>
      <c r="C202" s="1"/>
      <c r="D202" s="1"/>
      <c r="E202" s="1"/>
      <c r="F202" s="1"/>
      <c r="G202" s="1"/>
      <c r="H202" s="1"/>
      <c r="I202" s="1"/>
      <c r="J202" s="3"/>
      <c r="K202" s="1"/>
      <c r="L202" s="1"/>
      <c r="M202" s="1"/>
      <c r="N202" s="1"/>
      <c r="O202" s="1"/>
    </row>
    <row r="203" spans="2:15" ht="14.25" hidden="1" customHeight="1">
      <c r="B203" s="3"/>
      <c r="C203" s="1"/>
      <c r="D203" s="1"/>
      <c r="E203" s="1"/>
      <c r="F203" s="1"/>
      <c r="G203" s="1"/>
      <c r="H203" s="1"/>
      <c r="I203" s="1"/>
      <c r="J203" s="3"/>
      <c r="K203" s="1"/>
      <c r="L203" s="1"/>
      <c r="M203" s="1"/>
      <c r="N203" s="1"/>
      <c r="O203" s="1"/>
    </row>
    <row r="204" spans="2:15" ht="14.25" hidden="1" customHeight="1">
      <c r="B204" s="3"/>
      <c r="C204" s="1"/>
      <c r="D204" s="1"/>
      <c r="E204" s="1"/>
      <c r="F204" s="1"/>
      <c r="G204" s="1"/>
      <c r="H204" s="1"/>
      <c r="I204" s="1"/>
      <c r="J204" s="3"/>
      <c r="K204" s="1"/>
      <c r="L204" s="1"/>
      <c r="M204" s="1"/>
      <c r="N204" s="1"/>
      <c r="O204" s="1"/>
    </row>
    <row r="205" spans="2:15" ht="14.25" hidden="1" customHeight="1">
      <c r="B205" s="3"/>
      <c r="C205" s="1"/>
      <c r="D205" s="1"/>
      <c r="E205" s="1"/>
      <c r="F205" s="1"/>
      <c r="G205" s="1"/>
      <c r="H205" s="1"/>
      <c r="I205" s="1"/>
      <c r="J205" s="3"/>
      <c r="K205" s="1"/>
      <c r="L205" s="1"/>
      <c r="M205" s="1"/>
      <c r="N205" s="1"/>
      <c r="O205" s="1"/>
    </row>
    <row r="206" spans="2:15" ht="14.25" hidden="1" customHeight="1">
      <c r="B206" s="3"/>
      <c r="C206" s="1"/>
      <c r="D206" s="1"/>
      <c r="E206" s="1"/>
      <c r="F206" s="1"/>
      <c r="G206" s="1"/>
      <c r="H206" s="1"/>
      <c r="I206" s="1"/>
      <c r="J206" s="3"/>
      <c r="K206" s="1"/>
      <c r="L206" s="1"/>
      <c r="M206" s="1"/>
      <c r="N206" s="1"/>
      <c r="O206" s="1"/>
    </row>
    <row r="207" spans="2:15" ht="14.25" hidden="1" customHeight="1">
      <c r="B207" s="3"/>
      <c r="C207" s="1"/>
      <c r="D207" s="1"/>
      <c r="E207" s="1"/>
      <c r="F207" s="1"/>
      <c r="G207" s="1"/>
      <c r="H207" s="1"/>
      <c r="I207" s="1"/>
      <c r="J207" s="3"/>
      <c r="K207" s="1"/>
      <c r="L207" s="1"/>
      <c r="M207" s="1"/>
      <c r="N207" s="1"/>
      <c r="O207" s="1"/>
    </row>
    <row r="208" spans="2:15" ht="14.25" hidden="1" customHeight="1">
      <c r="B208" s="3"/>
      <c r="C208" s="1"/>
      <c r="D208" s="1"/>
      <c r="E208" s="1"/>
      <c r="F208" s="1"/>
      <c r="G208" s="1"/>
      <c r="H208" s="1"/>
      <c r="I208" s="1"/>
      <c r="J208" s="3"/>
      <c r="K208" s="1"/>
      <c r="L208" s="1"/>
      <c r="M208" s="1"/>
      <c r="N208" s="1"/>
      <c r="O208" s="1"/>
    </row>
    <row r="209" spans="2:15" ht="14.25" hidden="1" customHeight="1">
      <c r="B209" s="3"/>
      <c r="C209" s="1"/>
      <c r="D209" s="1"/>
      <c r="E209" s="1"/>
      <c r="F209" s="1"/>
      <c r="G209" s="1"/>
      <c r="H209" s="1"/>
      <c r="I209" s="1"/>
      <c r="J209" s="3"/>
      <c r="K209" s="1"/>
      <c r="L209" s="1"/>
      <c r="M209" s="1"/>
      <c r="N209" s="1"/>
      <c r="O209" s="1"/>
    </row>
    <row r="210" spans="2:15" ht="14.25" hidden="1" customHeight="1">
      <c r="B210" s="3"/>
      <c r="C210" s="1"/>
      <c r="D210" s="1"/>
      <c r="E210" s="1"/>
      <c r="F210" s="1"/>
      <c r="G210" s="1"/>
      <c r="H210" s="1"/>
      <c r="I210" s="1"/>
      <c r="J210" s="3"/>
      <c r="K210" s="1"/>
      <c r="L210" s="1"/>
      <c r="M210" s="1"/>
      <c r="N210" s="1"/>
      <c r="O210" s="1"/>
    </row>
    <row r="211" spans="2:15" ht="14.25" hidden="1" customHeight="1">
      <c r="B211" s="3"/>
      <c r="C211" s="1"/>
      <c r="D211" s="1"/>
      <c r="E211" s="1"/>
      <c r="F211" s="1"/>
      <c r="G211" s="1"/>
      <c r="H211" s="1"/>
      <c r="I211" s="1"/>
      <c r="J211" s="3"/>
      <c r="K211" s="1"/>
      <c r="L211" s="1"/>
      <c r="M211" s="1"/>
      <c r="N211" s="1"/>
      <c r="O211" s="1"/>
    </row>
    <row r="212" spans="2:15" ht="14.25" hidden="1" customHeight="1">
      <c r="B212" s="3"/>
      <c r="C212" s="1"/>
      <c r="D212" s="1"/>
      <c r="E212" s="1"/>
      <c r="F212" s="1"/>
      <c r="G212" s="1"/>
      <c r="H212" s="1"/>
      <c r="I212" s="1"/>
      <c r="J212" s="3"/>
      <c r="K212" s="1"/>
      <c r="L212" s="1"/>
      <c r="M212" s="1"/>
      <c r="N212" s="1"/>
      <c r="O212" s="1"/>
    </row>
    <row r="213" spans="2:15" ht="14.25" hidden="1" customHeight="1">
      <c r="B213" s="3"/>
      <c r="C213" s="1"/>
      <c r="D213" s="1"/>
      <c r="E213" s="1"/>
      <c r="F213" s="1"/>
      <c r="G213" s="1"/>
      <c r="H213" s="1"/>
      <c r="I213" s="1"/>
      <c r="J213" s="3"/>
      <c r="K213" s="1"/>
      <c r="L213" s="1"/>
      <c r="M213" s="1"/>
      <c r="N213" s="1"/>
      <c r="O213" s="1"/>
    </row>
    <row r="214" spans="2:15" ht="14.25" hidden="1" customHeight="1">
      <c r="B214" s="3"/>
      <c r="C214" s="1"/>
      <c r="D214" s="1"/>
      <c r="E214" s="1"/>
      <c r="F214" s="1"/>
      <c r="G214" s="1"/>
      <c r="H214" s="1"/>
      <c r="I214" s="1"/>
      <c r="J214" s="3"/>
      <c r="K214" s="1"/>
      <c r="L214" s="1"/>
      <c r="M214" s="1"/>
      <c r="N214" s="1"/>
      <c r="O214" s="1"/>
    </row>
    <row r="215" spans="2:15" ht="14.25" hidden="1" customHeight="1">
      <c r="B215" s="3"/>
      <c r="C215" s="1"/>
      <c r="D215" s="1"/>
      <c r="E215" s="1"/>
      <c r="F215" s="1"/>
      <c r="G215" s="1"/>
      <c r="H215" s="1"/>
      <c r="I215" s="1"/>
      <c r="J215" s="3"/>
      <c r="K215" s="1"/>
      <c r="L215" s="1"/>
      <c r="M215" s="1"/>
      <c r="N215" s="1"/>
      <c r="O215" s="1"/>
    </row>
    <row r="216" spans="2:15" ht="14.25" hidden="1" customHeight="1">
      <c r="B216" s="3"/>
      <c r="C216" s="1"/>
      <c r="D216" s="1"/>
      <c r="E216" s="1"/>
      <c r="F216" s="1"/>
      <c r="G216" s="1"/>
      <c r="H216" s="1"/>
      <c r="I216" s="1"/>
      <c r="J216" s="3"/>
      <c r="K216" s="1"/>
      <c r="L216" s="1"/>
      <c r="M216" s="1"/>
      <c r="N216" s="1"/>
      <c r="O216" s="1"/>
    </row>
    <row r="217" spans="2:15" ht="14.25" hidden="1" customHeight="1">
      <c r="B217" s="3"/>
      <c r="C217" s="1"/>
      <c r="D217" s="1"/>
      <c r="E217" s="1"/>
      <c r="F217" s="1"/>
      <c r="G217" s="1"/>
      <c r="H217" s="1"/>
      <c r="I217" s="1"/>
      <c r="J217" s="3"/>
      <c r="K217" s="1"/>
      <c r="L217" s="1"/>
      <c r="M217" s="1"/>
      <c r="N217" s="1"/>
      <c r="O217" s="1"/>
    </row>
    <row r="218" spans="2:15" ht="14.25" hidden="1" customHeight="1">
      <c r="B218" s="3"/>
      <c r="C218" s="1"/>
      <c r="D218" s="1"/>
      <c r="E218" s="1"/>
      <c r="F218" s="1"/>
      <c r="G218" s="1"/>
      <c r="H218" s="1"/>
      <c r="I218" s="1"/>
      <c r="J218" s="3"/>
      <c r="K218" s="1"/>
      <c r="L218" s="1"/>
      <c r="M218" s="1"/>
      <c r="N218" s="1"/>
      <c r="O218" s="1"/>
    </row>
    <row r="219" spans="2:15" ht="14.25" hidden="1" customHeight="1">
      <c r="B219" s="3"/>
      <c r="C219" s="1"/>
      <c r="D219" s="1"/>
      <c r="E219" s="1"/>
      <c r="F219" s="1"/>
      <c r="G219" s="1"/>
      <c r="H219" s="1"/>
      <c r="I219" s="1"/>
      <c r="J219" s="3"/>
      <c r="K219" s="1"/>
      <c r="L219" s="1"/>
      <c r="M219" s="1"/>
      <c r="N219" s="1"/>
      <c r="O219" s="1"/>
    </row>
    <row r="220" spans="2:15" ht="14.25" hidden="1" customHeight="1">
      <c r="B220" s="3"/>
      <c r="C220" s="1"/>
      <c r="D220" s="1"/>
      <c r="E220" s="1"/>
      <c r="F220" s="1"/>
      <c r="G220" s="1"/>
      <c r="H220" s="1"/>
      <c r="I220" s="1"/>
      <c r="J220" s="3"/>
      <c r="K220" s="1"/>
      <c r="L220" s="1"/>
      <c r="M220" s="1"/>
      <c r="N220" s="1"/>
      <c r="O220" s="1"/>
    </row>
    <row r="221" spans="2:15" ht="14.25" hidden="1" customHeight="1">
      <c r="B221" s="3"/>
      <c r="C221" s="1"/>
      <c r="D221" s="1"/>
      <c r="E221" s="1"/>
      <c r="F221" s="1"/>
      <c r="G221" s="1"/>
      <c r="H221" s="1"/>
      <c r="I221" s="1"/>
      <c r="J221" s="3"/>
      <c r="K221" s="1"/>
      <c r="L221" s="1"/>
      <c r="M221" s="1"/>
      <c r="N221" s="1"/>
      <c r="O221" s="1"/>
    </row>
    <row r="222" spans="2:15" ht="14.25" hidden="1" customHeight="1">
      <c r="B222" s="3"/>
      <c r="C222" s="1"/>
      <c r="D222" s="1"/>
      <c r="E222" s="1"/>
      <c r="F222" s="1"/>
      <c r="G222" s="1"/>
      <c r="H222" s="1"/>
      <c r="I222" s="1"/>
      <c r="J222" s="3"/>
      <c r="K222" s="1"/>
      <c r="L222" s="1"/>
      <c r="M222" s="1"/>
      <c r="N222" s="1"/>
      <c r="O222" s="1"/>
    </row>
    <row r="223" spans="2:15" ht="14.25" hidden="1" customHeight="1">
      <c r="B223" s="3"/>
      <c r="C223" s="1"/>
      <c r="D223" s="1"/>
      <c r="E223" s="1"/>
      <c r="F223" s="1"/>
      <c r="G223" s="1"/>
      <c r="H223" s="1"/>
      <c r="I223" s="1"/>
      <c r="J223" s="3"/>
      <c r="K223" s="1"/>
      <c r="L223" s="1"/>
      <c r="M223" s="1"/>
      <c r="N223" s="1"/>
      <c r="O223" s="1"/>
    </row>
    <row r="224" spans="2:15" ht="14.25" hidden="1" customHeight="1">
      <c r="B224" s="3"/>
      <c r="C224" s="1"/>
      <c r="D224" s="1"/>
      <c r="E224" s="1"/>
      <c r="F224" s="1"/>
      <c r="G224" s="1"/>
      <c r="H224" s="1"/>
      <c r="I224" s="1"/>
      <c r="J224" s="3"/>
      <c r="K224" s="1"/>
      <c r="L224" s="1"/>
      <c r="M224" s="1"/>
      <c r="N224" s="1"/>
      <c r="O224" s="1"/>
    </row>
    <row r="225" spans="2:15" ht="14.25" hidden="1" customHeight="1">
      <c r="B225" s="3"/>
      <c r="C225" s="1"/>
      <c r="D225" s="1"/>
      <c r="E225" s="1"/>
      <c r="F225" s="1"/>
      <c r="G225" s="1"/>
      <c r="H225" s="1"/>
      <c r="I225" s="1"/>
      <c r="J225" s="3"/>
      <c r="K225" s="1"/>
      <c r="L225" s="1"/>
      <c r="M225" s="1"/>
      <c r="N225" s="1"/>
      <c r="O225" s="1"/>
    </row>
    <row r="226" spans="2:15" ht="14.25" hidden="1" customHeight="1">
      <c r="B226" s="3"/>
      <c r="C226" s="1"/>
      <c r="D226" s="1"/>
      <c r="E226" s="1"/>
      <c r="F226" s="1"/>
      <c r="G226" s="1"/>
      <c r="H226" s="1"/>
      <c r="I226" s="1"/>
      <c r="J226" s="3"/>
      <c r="K226" s="1"/>
      <c r="L226" s="1"/>
      <c r="M226" s="1"/>
      <c r="N226" s="1"/>
      <c r="O226" s="1"/>
    </row>
    <row r="227" spans="2:15" ht="14.25" hidden="1" customHeight="1">
      <c r="B227" s="3"/>
      <c r="C227" s="1"/>
      <c r="D227" s="1"/>
      <c r="E227" s="1"/>
      <c r="F227" s="1"/>
      <c r="G227" s="1"/>
      <c r="H227" s="1"/>
      <c r="I227" s="1"/>
      <c r="J227" s="3"/>
      <c r="K227" s="1"/>
      <c r="L227" s="1"/>
      <c r="M227" s="1"/>
      <c r="N227" s="1"/>
      <c r="O227" s="1"/>
    </row>
    <row r="228" spans="2:15" ht="14.25" hidden="1" customHeight="1">
      <c r="B228" s="3"/>
      <c r="C228" s="1"/>
      <c r="D228" s="1"/>
      <c r="E228" s="1"/>
      <c r="F228" s="1"/>
      <c r="G228" s="1"/>
      <c r="H228" s="1"/>
      <c r="I228" s="1"/>
      <c r="J228" s="3"/>
      <c r="K228" s="1"/>
      <c r="L228" s="1"/>
      <c r="M228" s="1"/>
      <c r="N228" s="1"/>
      <c r="O228" s="1"/>
    </row>
    <row r="229" spans="2:15" ht="14.25" hidden="1" customHeight="1">
      <c r="B229" s="3"/>
      <c r="C229" s="1"/>
      <c r="D229" s="1"/>
      <c r="E229" s="1"/>
      <c r="F229" s="1"/>
      <c r="G229" s="1"/>
      <c r="H229" s="1"/>
      <c r="I229" s="1"/>
      <c r="J229" s="3"/>
      <c r="K229" s="1"/>
      <c r="L229" s="1"/>
      <c r="M229" s="1"/>
      <c r="N229" s="1"/>
      <c r="O229" s="1"/>
    </row>
    <row r="230" spans="2:15" ht="14.25" hidden="1" customHeight="1">
      <c r="B230" s="3"/>
      <c r="C230" s="1"/>
      <c r="D230" s="1"/>
      <c r="E230" s="1"/>
      <c r="F230" s="1"/>
      <c r="G230" s="1"/>
      <c r="H230" s="1"/>
      <c r="I230" s="1"/>
      <c r="J230" s="3"/>
      <c r="K230" s="1"/>
      <c r="L230" s="1"/>
      <c r="M230" s="1"/>
      <c r="N230" s="1"/>
      <c r="O230" s="1"/>
    </row>
    <row r="231" spans="2:15" ht="14.25" hidden="1" customHeight="1">
      <c r="B231" s="3"/>
      <c r="C231" s="1"/>
      <c r="D231" s="1"/>
      <c r="E231" s="1"/>
      <c r="F231" s="1"/>
      <c r="G231" s="1"/>
      <c r="H231" s="1"/>
      <c r="I231" s="1"/>
      <c r="J231" s="3"/>
      <c r="K231" s="1"/>
      <c r="L231" s="1"/>
      <c r="M231" s="1"/>
      <c r="N231" s="1"/>
      <c r="O231" s="1"/>
    </row>
    <row r="232" spans="2:15" ht="14.25" hidden="1" customHeight="1">
      <c r="B232" s="3"/>
      <c r="C232" s="1"/>
      <c r="D232" s="1"/>
      <c r="E232" s="1"/>
      <c r="F232" s="1"/>
      <c r="G232" s="1"/>
      <c r="H232" s="1"/>
      <c r="I232" s="1"/>
      <c r="J232" s="3"/>
      <c r="K232" s="1"/>
      <c r="L232" s="1"/>
      <c r="M232" s="1"/>
      <c r="N232" s="1"/>
      <c r="O232" s="1"/>
    </row>
    <row r="233" spans="2:15" ht="14.25" hidden="1" customHeight="1">
      <c r="B233" s="3"/>
      <c r="C233" s="1"/>
      <c r="D233" s="1"/>
      <c r="E233" s="1"/>
      <c r="F233" s="1"/>
      <c r="G233" s="1"/>
      <c r="H233" s="1"/>
      <c r="I233" s="1"/>
      <c r="J233" s="3"/>
      <c r="K233" s="1"/>
      <c r="L233" s="1"/>
      <c r="M233" s="1"/>
      <c r="N233" s="1"/>
      <c r="O233" s="1"/>
    </row>
    <row r="234" spans="2:15" ht="14.25" hidden="1" customHeight="1">
      <c r="B234" s="3"/>
      <c r="C234" s="1"/>
      <c r="D234" s="1"/>
      <c r="E234" s="1"/>
      <c r="F234" s="1"/>
      <c r="G234" s="1"/>
      <c r="H234" s="1"/>
      <c r="I234" s="1"/>
      <c r="J234" s="3"/>
      <c r="K234" s="1"/>
      <c r="L234" s="1"/>
      <c r="M234" s="1"/>
      <c r="N234" s="1"/>
      <c r="O234" s="1"/>
    </row>
    <row r="235" spans="2:15" ht="14.25" hidden="1" customHeight="1">
      <c r="B235" s="3"/>
      <c r="C235" s="1"/>
      <c r="D235" s="1"/>
      <c r="E235" s="1"/>
      <c r="F235" s="1"/>
      <c r="G235" s="1"/>
      <c r="H235" s="1"/>
      <c r="I235" s="1"/>
      <c r="J235" s="3"/>
      <c r="K235" s="1"/>
      <c r="L235" s="1"/>
      <c r="M235" s="1"/>
      <c r="N235" s="1"/>
      <c r="O235" s="1"/>
    </row>
    <row r="236" spans="2:15" ht="14.25" hidden="1" customHeight="1">
      <c r="B236" s="3"/>
      <c r="C236" s="1"/>
      <c r="D236" s="1"/>
      <c r="E236" s="1"/>
      <c r="F236" s="1"/>
      <c r="G236" s="1"/>
      <c r="H236" s="1"/>
      <c r="I236" s="1"/>
      <c r="J236" s="3"/>
      <c r="K236" s="1"/>
      <c r="L236" s="1"/>
      <c r="M236" s="1"/>
      <c r="N236" s="1"/>
      <c r="O236" s="1"/>
    </row>
    <row r="237" spans="2:15" ht="14.25" hidden="1" customHeight="1">
      <c r="B237" s="3"/>
      <c r="C237" s="1"/>
      <c r="D237" s="1"/>
      <c r="E237" s="1"/>
      <c r="F237" s="1"/>
      <c r="G237" s="1"/>
      <c r="H237" s="1"/>
      <c r="I237" s="1"/>
      <c r="J237" s="3"/>
      <c r="K237" s="1"/>
      <c r="L237" s="1"/>
      <c r="M237" s="1"/>
      <c r="N237" s="1"/>
      <c r="O237" s="1"/>
    </row>
    <row r="238" spans="2:15" ht="14.25" hidden="1" customHeight="1">
      <c r="B238" s="3"/>
      <c r="C238" s="1"/>
      <c r="D238" s="1"/>
      <c r="E238" s="1"/>
      <c r="F238" s="1"/>
      <c r="G238" s="1"/>
      <c r="H238" s="1"/>
      <c r="I238" s="1"/>
      <c r="J238" s="3"/>
      <c r="K238" s="1"/>
      <c r="L238" s="1"/>
      <c r="M238" s="1"/>
      <c r="N238" s="1"/>
      <c r="O238" s="1"/>
    </row>
    <row r="239" spans="2:15" ht="14.25" hidden="1" customHeight="1">
      <c r="B239" s="3"/>
      <c r="C239" s="1"/>
      <c r="D239" s="1"/>
      <c r="E239" s="1"/>
      <c r="F239" s="1"/>
      <c r="G239" s="1"/>
      <c r="H239" s="1"/>
      <c r="I239" s="1"/>
      <c r="J239" s="3"/>
      <c r="K239" s="1"/>
      <c r="L239" s="1"/>
      <c r="M239" s="1"/>
      <c r="N239" s="1"/>
      <c r="O239" s="1"/>
    </row>
    <row r="240" spans="2:15" ht="14.25" hidden="1" customHeight="1">
      <c r="B240" s="3"/>
      <c r="C240" s="1"/>
      <c r="D240" s="1"/>
      <c r="E240" s="1"/>
      <c r="F240" s="1"/>
      <c r="G240" s="1"/>
      <c r="H240" s="1"/>
      <c r="I240" s="1"/>
      <c r="J240" s="3"/>
      <c r="K240" s="1"/>
      <c r="L240" s="1"/>
      <c r="M240" s="1"/>
      <c r="N240" s="1"/>
      <c r="O240" s="1"/>
    </row>
    <row r="241" spans="2:15" ht="14.25" hidden="1" customHeight="1">
      <c r="B241" s="3"/>
      <c r="C241" s="1"/>
      <c r="D241" s="1"/>
      <c r="E241" s="1"/>
      <c r="F241" s="1"/>
      <c r="G241" s="1"/>
      <c r="H241" s="1"/>
      <c r="I241" s="1"/>
      <c r="J241" s="3"/>
      <c r="K241" s="1"/>
      <c r="L241" s="1"/>
      <c r="M241" s="1"/>
      <c r="N241" s="1"/>
      <c r="O241" s="1"/>
    </row>
    <row r="242" spans="2:15" ht="14.25" hidden="1" customHeight="1">
      <c r="B242" s="3"/>
      <c r="C242" s="1"/>
      <c r="D242" s="1"/>
      <c r="E242" s="1"/>
      <c r="F242" s="1"/>
      <c r="G242" s="1"/>
      <c r="H242" s="1"/>
      <c r="I242" s="1"/>
      <c r="J242" s="3"/>
      <c r="K242" s="1"/>
      <c r="L242" s="1"/>
      <c r="M242" s="1"/>
      <c r="N242" s="1"/>
      <c r="O242" s="1"/>
    </row>
    <row r="243" spans="2:15" ht="14.25" hidden="1" customHeight="1">
      <c r="B243" s="3"/>
      <c r="C243" s="1"/>
      <c r="D243" s="1"/>
      <c r="E243" s="1"/>
      <c r="F243" s="1"/>
      <c r="G243" s="1"/>
      <c r="H243" s="1"/>
      <c r="I243" s="1"/>
      <c r="J243" s="3"/>
      <c r="K243" s="1"/>
      <c r="L243" s="1"/>
      <c r="M243" s="1"/>
      <c r="N243" s="1"/>
      <c r="O243" s="1"/>
    </row>
    <row r="244" spans="2:15" ht="14.25" hidden="1" customHeight="1">
      <c r="B244" s="3"/>
      <c r="C244" s="1"/>
      <c r="D244" s="1"/>
      <c r="E244" s="1"/>
      <c r="F244" s="1"/>
      <c r="G244" s="1"/>
      <c r="H244" s="1"/>
      <c r="I244" s="1"/>
      <c r="J244" s="3"/>
      <c r="K244" s="1"/>
      <c r="L244" s="1"/>
      <c r="M244" s="1"/>
      <c r="N244" s="1"/>
      <c r="O244" s="1"/>
    </row>
    <row r="245" spans="2:15" ht="14.25" hidden="1" customHeight="1">
      <c r="B245" s="3"/>
      <c r="C245" s="1"/>
      <c r="D245" s="1"/>
      <c r="E245" s="1"/>
      <c r="F245" s="1"/>
      <c r="G245" s="1"/>
      <c r="H245" s="1"/>
      <c r="I245" s="1"/>
      <c r="J245" s="3"/>
      <c r="K245" s="1"/>
      <c r="L245" s="1"/>
      <c r="M245" s="1"/>
      <c r="N245" s="1"/>
      <c r="O245" s="1"/>
    </row>
    <row r="246" spans="2:15" ht="14.25" hidden="1" customHeight="1">
      <c r="B246" s="3"/>
      <c r="C246" s="1"/>
      <c r="D246" s="1"/>
      <c r="E246" s="1"/>
      <c r="F246" s="1"/>
      <c r="G246" s="1"/>
      <c r="H246" s="1"/>
      <c r="I246" s="1"/>
      <c r="J246" s="3"/>
      <c r="K246" s="1"/>
      <c r="L246" s="1"/>
      <c r="M246" s="1"/>
      <c r="N246" s="1"/>
      <c r="O246" s="1"/>
    </row>
    <row r="247" spans="2:15" ht="14.25" hidden="1" customHeight="1">
      <c r="B247" s="3"/>
      <c r="C247" s="1"/>
      <c r="D247" s="1"/>
      <c r="E247" s="1"/>
      <c r="F247" s="1"/>
      <c r="G247" s="1"/>
      <c r="H247" s="1"/>
      <c r="I247" s="1"/>
      <c r="J247" s="3"/>
      <c r="K247" s="1"/>
      <c r="L247" s="1"/>
      <c r="M247" s="1"/>
      <c r="N247" s="1"/>
      <c r="O247" s="1"/>
    </row>
    <row r="248" spans="2:15" ht="14.25" hidden="1" customHeight="1">
      <c r="B248" s="3"/>
      <c r="C248" s="1"/>
      <c r="D248" s="1"/>
      <c r="E248" s="1"/>
      <c r="F248" s="1"/>
      <c r="G248" s="1"/>
      <c r="H248" s="1"/>
      <c r="I248" s="1"/>
      <c r="J248" s="3"/>
      <c r="K248" s="1"/>
      <c r="L248" s="1"/>
      <c r="M248" s="1"/>
      <c r="N248" s="1"/>
      <c r="O248" s="1"/>
    </row>
    <row r="249" spans="2:15" ht="14.25" hidden="1" customHeight="1">
      <c r="B249" s="3"/>
      <c r="C249" s="1"/>
      <c r="D249" s="1"/>
      <c r="E249" s="1"/>
      <c r="F249" s="1"/>
      <c r="G249" s="1"/>
      <c r="H249" s="1"/>
      <c r="I249" s="1"/>
      <c r="J249" s="3"/>
      <c r="K249" s="1"/>
      <c r="L249" s="1"/>
      <c r="M249" s="1"/>
      <c r="N249" s="1"/>
      <c r="O249" s="1"/>
    </row>
    <row r="250" spans="2:15" ht="14.25" hidden="1" customHeight="1">
      <c r="B250" s="3"/>
      <c r="C250" s="1"/>
      <c r="D250" s="1"/>
      <c r="E250" s="1"/>
      <c r="F250" s="1"/>
      <c r="G250" s="1"/>
      <c r="H250" s="1"/>
      <c r="I250" s="1"/>
      <c r="J250" s="3"/>
      <c r="K250" s="1"/>
      <c r="L250" s="1"/>
      <c r="M250" s="1"/>
      <c r="N250" s="1"/>
      <c r="O250" s="1"/>
    </row>
    <row r="251" spans="2:15" ht="14.25" hidden="1" customHeight="1">
      <c r="B251" s="3"/>
      <c r="C251" s="1"/>
      <c r="D251" s="1"/>
      <c r="E251" s="1"/>
      <c r="F251" s="1"/>
      <c r="G251" s="1"/>
      <c r="H251" s="1"/>
      <c r="I251" s="1"/>
      <c r="J251" s="3"/>
      <c r="K251" s="1"/>
      <c r="L251" s="1"/>
      <c r="M251" s="1"/>
      <c r="N251" s="1"/>
      <c r="O251" s="1"/>
    </row>
    <row r="252" spans="2:15" ht="14.25" hidden="1" customHeight="1">
      <c r="B252" s="3"/>
      <c r="C252" s="1"/>
      <c r="D252" s="1"/>
      <c r="E252" s="1"/>
      <c r="F252" s="1"/>
      <c r="G252" s="1"/>
      <c r="H252" s="1"/>
      <c r="I252" s="1"/>
      <c r="J252" s="3"/>
      <c r="K252" s="1"/>
      <c r="L252" s="1"/>
      <c r="M252" s="1"/>
      <c r="N252" s="1"/>
      <c r="O252" s="1"/>
    </row>
    <row r="253" spans="2:15" ht="14.25" hidden="1" customHeight="1">
      <c r="B253" s="3"/>
      <c r="C253" s="1"/>
      <c r="D253" s="1"/>
      <c r="E253" s="1"/>
      <c r="F253" s="1"/>
      <c r="G253" s="1"/>
      <c r="H253" s="1"/>
      <c r="I253" s="1"/>
      <c r="J253" s="3"/>
      <c r="K253" s="1"/>
      <c r="L253" s="1"/>
      <c r="M253" s="1"/>
      <c r="N253" s="1"/>
      <c r="O253" s="1"/>
    </row>
    <row r="254" spans="2:15" ht="14.25" hidden="1" customHeight="1">
      <c r="B254" s="3"/>
      <c r="C254" s="1"/>
      <c r="D254" s="1"/>
      <c r="E254" s="1"/>
      <c r="F254" s="1"/>
      <c r="G254" s="1"/>
      <c r="H254" s="1"/>
      <c r="I254" s="1"/>
      <c r="J254" s="3"/>
      <c r="K254" s="1"/>
      <c r="L254" s="1"/>
      <c r="M254" s="1"/>
      <c r="N254" s="1"/>
      <c r="O254" s="1"/>
    </row>
    <row r="255" spans="2:15" ht="14.25" hidden="1" customHeight="1">
      <c r="B255" s="3"/>
      <c r="C255" s="1"/>
      <c r="D255" s="1"/>
      <c r="E255" s="1"/>
      <c r="F255" s="1"/>
      <c r="G255" s="1"/>
      <c r="H255" s="1"/>
      <c r="I255" s="1"/>
      <c r="J255" s="3"/>
      <c r="K255" s="1"/>
      <c r="L255" s="1"/>
      <c r="M255" s="1"/>
      <c r="N255" s="1"/>
      <c r="O255" s="1"/>
    </row>
    <row r="256" spans="2:15" ht="14.25" hidden="1" customHeight="1">
      <c r="B256" s="3"/>
      <c r="C256" s="1"/>
      <c r="D256" s="1"/>
      <c r="E256" s="1"/>
      <c r="F256" s="1"/>
      <c r="G256" s="1"/>
      <c r="H256" s="1"/>
      <c r="I256" s="1"/>
      <c r="J256" s="3"/>
      <c r="K256" s="1"/>
      <c r="L256" s="1"/>
      <c r="M256" s="1"/>
      <c r="N256" s="1"/>
      <c r="O256" s="1"/>
    </row>
    <row r="257" spans="2:15" ht="14.25" hidden="1" customHeight="1">
      <c r="B257" s="3"/>
      <c r="C257" s="1"/>
      <c r="D257" s="1"/>
      <c r="E257" s="1"/>
      <c r="F257" s="1"/>
      <c r="G257" s="1"/>
      <c r="H257" s="1"/>
      <c r="I257" s="1"/>
      <c r="J257" s="3"/>
      <c r="K257" s="1"/>
      <c r="L257" s="1"/>
      <c r="M257" s="1"/>
      <c r="N257" s="1"/>
      <c r="O257" s="1"/>
    </row>
    <row r="258" spans="2:15" ht="14.25" hidden="1" customHeight="1">
      <c r="B258" s="3"/>
      <c r="C258" s="1"/>
      <c r="D258" s="1"/>
      <c r="E258" s="1"/>
      <c r="F258" s="1"/>
      <c r="G258" s="1"/>
      <c r="H258" s="1"/>
      <c r="I258" s="1"/>
      <c r="J258" s="3"/>
      <c r="K258" s="1"/>
      <c r="L258" s="1"/>
      <c r="M258" s="1"/>
      <c r="N258" s="1"/>
      <c r="O258" s="1"/>
    </row>
    <row r="259" spans="2:15" ht="14.25" hidden="1" customHeight="1">
      <c r="B259" s="3"/>
      <c r="C259" s="1"/>
      <c r="D259" s="1"/>
      <c r="E259" s="1"/>
      <c r="F259" s="1"/>
      <c r="G259" s="1"/>
      <c r="H259" s="1"/>
      <c r="I259" s="1"/>
      <c r="J259" s="3"/>
      <c r="K259" s="1"/>
      <c r="L259" s="1"/>
      <c r="M259" s="1"/>
      <c r="N259" s="1"/>
      <c r="O259" s="1"/>
    </row>
    <row r="260" spans="2:15" ht="14.25" hidden="1" customHeight="1">
      <c r="B260" s="3"/>
      <c r="C260" s="1"/>
      <c r="D260" s="1"/>
      <c r="E260" s="1"/>
      <c r="F260" s="1"/>
      <c r="G260" s="1"/>
      <c r="H260" s="1"/>
      <c r="I260" s="1"/>
      <c r="J260" s="3"/>
      <c r="K260" s="1"/>
      <c r="L260" s="1"/>
      <c r="M260" s="1"/>
      <c r="N260" s="1"/>
      <c r="O260" s="1"/>
    </row>
    <row r="261" spans="2:15" ht="14.25" hidden="1" customHeight="1">
      <c r="B261" s="3"/>
      <c r="C261" s="1"/>
      <c r="D261" s="1"/>
      <c r="E261" s="1"/>
      <c r="F261" s="1"/>
      <c r="G261" s="1"/>
      <c r="H261" s="1"/>
      <c r="I261" s="1"/>
      <c r="J261" s="3"/>
      <c r="K261" s="1"/>
      <c r="L261" s="1"/>
      <c r="M261" s="1"/>
      <c r="N261" s="1"/>
      <c r="O261" s="1"/>
    </row>
    <row r="262" spans="2:15" ht="14.25" hidden="1" customHeight="1">
      <c r="B262" s="3"/>
      <c r="C262" s="1"/>
      <c r="D262" s="1"/>
      <c r="E262" s="1"/>
      <c r="F262" s="1"/>
      <c r="G262" s="1"/>
      <c r="H262" s="1"/>
      <c r="I262" s="1"/>
      <c r="J262" s="3"/>
      <c r="K262" s="1"/>
      <c r="L262" s="1"/>
      <c r="M262" s="1"/>
      <c r="N262" s="1"/>
      <c r="O262" s="1"/>
    </row>
    <row r="263" spans="2:15" ht="14.25" hidden="1" customHeight="1">
      <c r="B263" s="3"/>
      <c r="C263" s="1"/>
      <c r="D263" s="1"/>
      <c r="E263" s="1"/>
      <c r="F263" s="1"/>
      <c r="G263" s="1"/>
      <c r="H263" s="1"/>
      <c r="I263" s="1"/>
      <c r="J263" s="3"/>
      <c r="K263" s="1"/>
      <c r="L263" s="1"/>
      <c r="M263" s="1"/>
      <c r="N263" s="1"/>
      <c r="O263" s="1"/>
    </row>
    <row r="264" spans="2:15" ht="14.25" hidden="1" customHeight="1">
      <c r="B264" s="3"/>
      <c r="C264" s="1"/>
      <c r="D264" s="1"/>
      <c r="E264" s="1"/>
      <c r="F264" s="1"/>
      <c r="G264" s="1"/>
      <c r="H264" s="1"/>
      <c r="I264" s="1"/>
      <c r="J264" s="3"/>
      <c r="K264" s="1"/>
      <c r="L264" s="1"/>
      <c r="M264" s="1"/>
      <c r="N264" s="1"/>
      <c r="O264" s="1"/>
    </row>
    <row r="265" spans="2:15" ht="14.25" hidden="1" customHeight="1">
      <c r="B265" s="3"/>
      <c r="C265" s="1"/>
      <c r="D265" s="1"/>
      <c r="E265" s="1"/>
      <c r="F265" s="1"/>
      <c r="G265" s="1"/>
      <c r="H265" s="1"/>
      <c r="I265" s="1"/>
      <c r="J265" s="3"/>
      <c r="K265" s="1"/>
      <c r="L265" s="1"/>
      <c r="M265" s="1"/>
      <c r="N265" s="1"/>
      <c r="O265" s="1"/>
    </row>
    <row r="266" spans="2:15" ht="14.25" hidden="1" customHeight="1">
      <c r="B266" s="3"/>
      <c r="C266" s="1"/>
      <c r="D266" s="1"/>
      <c r="E266" s="1"/>
      <c r="F266" s="1"/>
      <c r="G266" s="1"/>
      <c r="H266" s="1"/>
      <c r="I266" s="1"/>
      <c r="J266" s="3"/>
      <c r="K266" s="1"/>
      <c r="L266" s="1"/>
      <c r="M266" s="1"/>
      <c r="N266" s="1"/>
      <c r="O266" s="1"/>
    </row>
    <row r="267" spans="2:15" ht="14.25" hidden="1" customHeight="1">
      <c r="B267" s="3"/>
      <c r="C267" s="1"/>
      <c r="D267" s="1"/>
      <c r="E267" s="1"/>
      <c r="F267" s="1"/>
      <c r="G267" s="1"/>
      <c r="H267" s="1"/>
      <c r="I267" s="1"/>
      <c r="J267" s="3"/>
      <c r="K267" s="1"/>
      <c r="L267" s="1"/>
      <c r="M267" s="1"/>
      <c r="N267" s="1"/>
      <c r="O267" s="1"/>
    </row>
    <row r="268" spans="2:15" ht="14.25" hidden="1" customHeight="1">
      <c r="B268" s="3"/>
      <c r="C268" s="1"/>
      <c r="D268" s="1"/>
      <c r="E268" s="1"/>
      <c r="F268" s="1"/>
      <c r="G268" s="1"/>
      <c r="H268" s="1"/>
      <c r="I268" s="1"/>
      <c r="J268" s="3"/>
      <c r="K268" s="1"/>
      <c r="L268" s="1"/>
      <c r="M268" s="1"/>
      <c r="N268" s="1"/>
      <c r="O268" s="1"/>
    </row>
    <row r="269" spans="2:15" ht="14.25" hidden="1" customHeight="1">
      <c r="B269" s="3"/>
      <c r="C269" s="1"/>
      <c r="D269" s="1"/>
      <c r="E269" s="1"/>
      <c r="F269" s="1"/>
      <c r="G269" s="1"/>
      <c r="H269" s="1"/>
      <c r="I269" s="1"/>
      <c r="J269" s="3"/>
      <c r="K269" s="1"/>
      <c r="L269" s="1"/>
      <c r="M269" s="1"/>
      <c r="N269" s="1"/>
      <c r="O269" s="1"/>
    </row>
    <row r="270" spans="2:15" ht="14.25" hidden="1" customHeight="1">
      <c r="B270" s="3"/>
      <c r="C270" s="1"/>
      <c r="D270" s="1"/>
      <c r="E270" s="1"/>
      <c r="F270" s="1"/>
      <c r="G270" s="1"/>
      <c r="H270" s="1"/>
      <c r="I270" s="1"/>
      <c r="J270" s="3"/>
      <c r="K270" s="1"/>
      <c r="L270" s="1"/>
      <c r="M270" s="1"/>
      <c r="N270" s="1"/>
      <c r="O270" s="1"/>
    </row>
    <row r="271" spans="2:15" ht="14.25" hidden="1" customHeight="1">
      <c r="B271" s="3"/>
      <c r="C271" s="1"/>
      <c r="D271" s="1"/>
      <c r="E271" s="1"/>
      <c r="F271" s="1"/>
      <c r="G271" s="1"/>
      <c r="H271" s="1"/>
      <c r="I271" s="1"/>
      <c r="J271" s="3"/>
      <c r="K271" s="1"/>
      <c r="L271" s="1"/>
      <c r="M271" s="1"/>
      <c r="N271" s="1"/>
      <c r="O271" s="1"/>
    </row>
    <row r="272" spans="2:15" ht="14.25" hidden="1" customHeight="1">
      <c r="B272" s="3"/>
      <c r="C272" s="1"/>
      <c r="D272" s="1"/>
      <c r="E272" s="1"/>
      <c r="F272" s="1"/>
      <c r="G272" s="1"/>
      <c r="H272" s="1"/>
      <c r="I272" s="1"/>
      <c r="J272" s="3"/>
      <c r="K272" s="1"/>
      <c r="L272" s="1"/>
      <c r="M272" s="1"/>
      <c r="N272" s="1"/>
      <c r="O272" s="1"/>
    </row>
    <row r="273" spans="2:15" ht="14.25" hidden="1" customHeight="1">
      <c r="B273" s="3"/>
      <c r="C273" s="1"/>
      <c r="D273" s="1"/>
      <c r="E273" s="1"/>
      <c r="F273" s="1"/>
      <c r="G273" s="1"/>
      <c r="H273" s="1"/>
      <c r="I273" s="1"/>
      <c r="J273" s="3"/>
      <c r="K273" s="1"/>
      <c r="L273" s="1"/>
      <c r="M273" s="1"/>
      <c r="N273" s="1"/>
      <c r="O273" s="1"/>
    </row>
    <row r="274" spans="2:15" ht="14.25" hidden="1" customHeight="1">
      <c r="B274" s="3"/>
      <c r="C274" s="1"/>
      <c r="D274" s="1"/>
      <c r="E274" s="1"/>
      <c r="F274" s="1"/>
      <c r="G274" s="1"/>
      <c r="H274" s="1"/>
      <c r="I274" s="1"/>
      <c r="J274" s="3"/>
      <c r="K274" s="1"/>
      <c r="L274" s="1"/>
      <c r="M274" s="1"/>
      <c r="N274" s="1"/>
      <c r="O274" s="1"/>
    </row>
    <row r="275" spans="2:15" ht="14.25" hidden="1" customHeight="1">
      <c r="B275" s="3"/>
      <c r="C275" s="1"/>
      <c r="D275" s="1"/>
      <c r="E275" s="1"/>
      <c r="F275" s="1"/>
      <c r="G275" s="1"/>
      <c r="H275" s="1"/>
      <c r="I275" s="1"/>
      <c r="J275" s="3"/>
      <c r="K275" s="1"/>
      <c r="L275" s="1"/>
      <c r="M275" s="1"/>
      <c r="N275" s="1"/>
      <c r="O275" s="1"/>
    </row>
    <row r="276" spans="2:15" ht="14.25" hidden="1" customHeight="1">
      <c r="B276" s="3"/>
      <c r="C276" s="1"/>
      <c r="D276" s="1"/>
      <c r="E276" s="1"/>
      <c r="F276" s="1"/>
      <c r="G276" s="1"/>
      <c r="H276" s="1"/>
      <c r="I276" s="1"/>
      <c r="J276" s="3"/>
      <c r="K276" s="1"/>
      <c r="L276" s="1"/>
      <c r="M276" s="1"/>
      <c r="N276" s="1"/>
      <c r="O276" s="1"/>
    </row>
    <row r="277" spans="2:15" ht="14.25" hidden="1" customHeight="1">
      <c r="B277" s="3"/>
      <c r="C277" s="1"/>
      <c r="D277" s="1"/>
      <c r="E277" s="1"/>
      <c r="F277" s="1"/>
      <c r="G277" s="1"/>
      <c r="H277" s="1"/>
      <c r="I277" s="1"/>
      <c r="J277" s="3"/>
      <c r="K277" s="1"/>
      <c r="L277" s="1"/>
      <c r="M277" s="1"/>
      <c r="N277" s="1"/>
      <c r="O277" s="1"/>
    </row>
    <row r="278" spans="2:15" ht="14.25" hidden="1" customHeight="1">
      <c r="B278" s="3"/>
      <c r="C278" s="1"/>
      <c r="D278" s="1"/>
      <c r="E278" s="1"/>
      <c r="F278" s="1"/>
      <c r="G278" s="1"/>
      <c r="H278" s="1"/>
      <c r="I278" s="1"/>
      <c r="J278" s="3"/>
      <c r="K278" s="1"/>
      <c r="L278" s="1"/>
      <c r="M278" s="1"/>
      <c r="N278" s="1"/>
      <c r="O278" s="1"/>
    </row>
    <row r="279" spans="2:15" ht="14.25" hidden="1" customHeight="1">
      <c r="B279" s="3"/>
      <c r="C279" s="1"/>
      <c r="D279" s="1"/>
      <c r="E279" s="1"/>
      <c r="F279" s="1"/>
      <c r="G279" s="1"/>
      <c r="H279" s="1"/>
      <c r="I279" s="1"/>
      <c r="J279" s="3"/>
      <c r="K279" s="1"/>
      <c r="L279" s="1"/>
      <c r="M279" s="1"/>
      <c r="N279" s="1"/>
      <c r="O279" s="1"/>
    </row>
    <row r="280" spans="2:15" ht="14.25" hidden="1" customHeight="1">
      <c r="B280" s="3"/>
      <c r="C280" s="1"/>
      <c r="D280" s="1"/>
      <c r="E280" s="1"/>
      <c r="F280" s="1"/>
      <c r="G280" s="1"/>
      <c r="H280" s="1"/>
      <c r="I280" s="1"/>
      <c r="J280" s="3"/>
      <c r="K280" s="1"/>
      <c r="L280" s="1"/>
      <c r="M280" s="1"/>
      <c r="N280" s="1"/>
      <c r="O280" s="1"/>
    </row>
    <row r="281" spans="2:15" ht="14.25" hidden="1" customHeight="1">
      <c r="B281" s="3"/>
      <c r="C281" s="1"/>
      <c r="D281" s="1"/>
      <c r="E281" s="1"/>
      <c r="F281" s="1"/>
      <c r="G281" s="1"/>
      <c r="H281" s="1"/>
      <c r="I281" s="1"/>
      <c r="J281" s="3"/>
      <c r="K281" s="1"/>
      <c r="L281" s="1"/>
      <c r="M281" s="1"/>
      <c r="N281" s="1"/>
      <c r="O281" s="1"/>
    </row>
    <row r="282" spans="2:15" ht="14.25" hidden="1" customHeight="1">
      <c r="B282" s="3"/>
      <c r="C282" s="1"/>
      <c r="D282" s="1"/>
      <c r="E282" s="1"/>
      <c r="F282" s="1"/>
      <c r="G282" s="1"/>
      <c r="H282" s="1"/>
      <c r="I282" s="1"/>
      <c r="J282" s="3"/>
      <c r="K282" s="1"/>
      <c r="L282" s="1"/>
      <c r="M282" s="1"/>
      <c r="N282" s="1"/>
      <c r="O282" s="1"/>
    </row>
    <row r="283" spans="2:15" ht="14.25" hidden="1" customHeight="1">
      <c r="B283" s="3"/>
      <c r="C283" s="1"/>
      <c r="D283" s="1"/>
      <c r="E283" s="1"/>
      <c r="F283" s="1"/>
      <c r="G283" s="1"/>
      <c r="H283" s="1"/>
      <c r="I283" s="1"/>
      <c r="J283" s="3"/>
      <c r="K283" s="1"/>
      <c r="L283" s="1"/>
      <c r="M283" s="1"/>
      <c r="N283" s="1"/>
      <c r="O283" s="1"/>
    </row>
    <row r="284" spans="2:15" ht="14.25" hidden="1" customHeight="1">
      <c r="B284" s="3"/>
      <c r="C284" s="1"/>
      <c r="D284" s="1"/>
      <c r="E284" s="1"/>
      <c r="F284" s="1"/>
      <c r="G284" s="1"/>
      <c r="H284" s="1"/>
      <c r="I284" s="1"/>
      <c r="J284" s="3"/>
      <c r="K284" s="1"/>
      <c r="L284" s="1"/>
      <c r="M284" s="1"/>
      <c r="N284" s="1"/>
      <c r="O284" s="1"/>
    </row>
    <row r="285" spans="2:15" ht="14.25" hidden="1" customHeight="1">
      <c r="B285" s="3"/>
      <c r="C285" s="1"/>
      <c r="D285" s="1"/>
      <c r="E285" s="1"/>
      <c r="F285" s="1"/>
      <c r="G285" s="1"/>
      <c r="H285" s="1"/>
      <c r="I285" s="1"/>
      <c r="J285" s="3"/>
      <c r="K285" s="1"/>
      <c r="L285" s="1"/>
      <c r="M285" s="1"/>
      <c r="N285" s="1"/>
      <c r="O285" s="1"/>
    </row>
    <row r="286" spans="2:15" ht="14.25" hidden="1" customHeight="1">
      <c r="B286" s="3"/>
      <c r="C286" s="1"/>
      <c r="D286" s="1"/>
      <c r="E286" s="1"/>
      <c r="F286" s="1"/>
      <c r="G286" s="1"/>
      <c r="H286" s="1"/>
      <c r="I286" s="1"/>
      <c r="J286" s="3"/>
      <c r="K286" s="1"/>
      <c r="L286" s="1"/>
      <c r="M286" s="1"/>
      <c r="N286" s="1"/>
      <c r="O286" s="1"/>
    </row>
    <row r="287" spans="2:15" ht="14.25" hidden="1" customHeight="1">
      <c r="B287" s="3"/>
      <c r="C287" s="1"/>
      <c r="D287" s="1"/>
      <c r="E287" s="1"/>
      <c r="F287" s="1"/>
      <c r="G287" s="1"/>
      <c r="H287" s="1"/>
      <c r="I287" s="1"/>
      <c r="J287" s="3"/>
      <c r="K287" s="1"/>
      <c r="L287" s="1"/>
      <c r="M287" s="1"/>
      <c r="N287" s="1"/>
      <c r="O287" s="1"/>
    </row>
    <row r="288" spans="2:15" ht="14.25" hidden="1" customHeight="1">
      <c r="B288" s="3"/>
      <c r="C288" s="1"/>
      <c r="D288" s="1"/>
      <c r="E288" s="1"/>
      <c r="F288" s="1"/>
      <c r="G288" s="1"/>
      <c r="H288" s="1"/>
      <c r="I288" s="1"/>
      <c r="J288" s="3"/>
      <c r="K288" s="1"/>
      <c r="L288" s="1"/>
      <c r="M288" s="1"/>
      <c r="N288" s="1"/>
      <c r="O288" s="1"/>
    </row>
    <row r="289" spans="2:15" ht="14.25" hidden="1" customHeight="1">
      <c r="B289" s="3"/>
      <c r="C289" s="1"/>
      <c r="D289" s="1"/>
      <c r="E289" s="1"/>
      <c r="F289" s="1"/>
      <c r="G289" s="1"/>
      <c r="H289" s="1"/>
      <c r="I289" s="1"/>
      <c r="J289" s="3"/>
      <c r="K289" s="1"/>
      <c r="L289" s="1"/>
      <c r="M289" s="1"/>
      <c r="N289" s="1"/>
      <c r="O289" s="1"/>
    </row>
    <row r="290" spans="2:15" ht="14.25" hidden="1" customHeight="1">
      <c r="B290" s="3"/>
      <c r="C290" s="1"/>
      <c r="D290" s="1"/>
      <c r="E290" s="1"/>
      <c r="F290" s="1"/>
      <c r="G290" s="1"/>
      <c r="H290" s="1"/>
      <c r="I290" s="1"/>
      <c r="J290" s="3"/>
      <c r="K290" s="1"/>
      <c r="L290" s="1"/>
      <c r="M290" s="1"/>
      <c r="N290" s="1"/>
      <c r="O290" s="1"/>
    </row>
    <row r="291" spans="2:15" ht="14.25" hidden="1" customHeight="1">
      <c r="B291" s="3"/>
      <c r="C291" s="1"/>
      <c r="D291" s="1"/>
      <c r="E291" s="1"/>
      <c r="F291" s="1"/>
      <c r="G291" s="1"/>
      <c r="H291" s="1"/>
      <c r="I291" s="1"/>
      <c r="J291" s="3"/>
      <c r="K291" s="1"/>
      <c r="L291" s="1"/>
      <c r="M291" s="1"/>
      <c r="N291" s="1"/>
      <c r="O291" s="1"/>
    </row>
    <row r="292" spans="2:15" ht="14.25" hidden="1" customHeight="1">
      <c r="B292" s="3"/>
      <c r="C292" s="1"/>
      <c r="D292" s="1"/>
      <c r="E292" s="1"/>
      <c r="F292" s="1"/>
      <c r="G292" s="1"/>
      <c r="H292" s="1"/>
      <c r="I292" s="1"/>
      <c r="J292" s="3"/>
      <c r="K292" s="1"/>
      <c r="L292" s="1"/>
      <c r="M292" s="1"/>
      <c r="N292" s="1"/>
      <c r="O292" s="1"/>
    </row>
    <row r="293" spans="2:15" ht="14.25" hidden="1" customHeight="1">
      <c r="B293" s="3"/>
      <c r="C293" s="1"/>
      <c r="D293" s="1"/>
      <c r="E293" s="1"/>
      <c r="F293" s="1"/>
      <c r="G293" s="1"/>
      <c r="H293" s="1"/>
      <c r="I293" s="1"/>
      <c r="J293" s="3"/>
      <c r="K293" s="1"/>
      <c r="L293" s="1"/>
      <c r="M293" s="1"/>
      <c r="N293" s="1"/>
      <c r="O293" s="1"/>
    </row>
    <row r="294" spans="2:15" ht="14.25" hidden="1" customHeight="1">
      <c r="B294" s="3"/>
      <c r="C294" s="1"/>
      <c r="D294" s="1"/>
      <c r="E294" s="1"/>
      <c r="F294" s="1"/>
      <c r="G294" s="1"/>
      <c r="H294" s="1"/>
      <c r="I294" s="1"/>
      <c r="J294" s="3"/>
      <c r="K294" s="1"/>
      <c r="L294" s="1"/>
      <c r="M294" s="1"/>
      <c r="N294" s="1"/>
      <c r="O294" s="1"/>
    </row>
    <row r="295" spans="2:15" ht="14.25" hidden="1" customHeight="1">
      <c r="B295" s="3"/>
      <c r="C295" s="1"/>
      <c r="D295" s="1"/>
      <c r="E295" s="1"/>
      <c r="F295" s="1"/>
      <c r="G295" s="1"/>
      <c r="H295" s="1"/>
      <c r="I295" s="1"/>
      <c r="J295" s="3"/>
      <c r="K295" s="1"/>
      <c r="L295" s="1"/>
      <c r="M295" s="1"/>
      <c r="N295" s="1"/>
      <c r="O295" s="1"/>
    </row>
    <row r="296" spans="2:15" ht="14.25" hidden="1" customHeight="1">
      <c r="B296" s="3"/>
      <c r="C296" s="1"/>
      <c r="D296" s="1"/>
      <c r="E296" s="1"/>
      <c r="F296" s="1"/>
      <c r="G296" s="1"/>
      <c r="H296" s="1"/>
      <c r="I296" s="1"/>
      <c r="J296" s="3"/>
      <c r="K296" s="1"/>
      <c r="L296" s="1"/>
      <c r="M296" s="1"/>
      <c r="N296" s="1"/>
      <c r="O296" s="1"/>
    </row>
    <row r="297" spans="2:15" ht="14.25" hidden="1" customHeight="1">
      <c r="B297" s="3"/>
      <c r="C297" s="1"/>
      <c r="D297" s="1"/>
      <c r="E297" s="1"/>
      <c r="F297" s="1"/>
      <c r="G297" s="1"/>
      <c r="H297" s="1"/>
      <c r="I297" s="1"/>
      <c r="J297" s="3"/>
      <c r="K297" s="1"/>
      <c r="L297" s="1"/>
      <c r="M297" s="1"/>
      <c r="N297" s="1"/>
      <c r="O297" s="1"/>
    </row>
    <row r="298" spans="2:15" ht="14.25" hidden="1" customHeight="1">
      <c r="B298" s="3"/>
      <c r="C298" s="1"/>
      <c r="D298" s="1"/>
      <c r="E298" s="1"/>
      <c r="F298" s="1"/>
      <c r="G298" s="1"/>
      <c r="H298" s="1"/>
      <c r="I298" s="1"/>
      <c r="J298" s="3"/>
      <c r="K298" s="1"/>
      <c r="L298" s="1"/>
      <c r="M298" s="1"/>
      <c r="N298" s="1"/>
      <c r="O298" s="1"/>
    </row>
    <row r="299" spans="2:15" ht="14.25" hidden="1" customHeight="1">
      <c r="B299" s="3"/>
      <c r="C299" s="1"/>
      <c r="D299" s="1"/>
      <c r="E299" s="1"/>
      <c r="F299" s="1"/>
      <c r="G299" s="1"/>
      <c r="H299" s="1"/>
      <c r="I299" s="1"/>
      <c r="J299" s="3"/>
      <c r="K299" s="1"/>
      <c r="L299" s="1"/>
      <c r="M299" s="1"/>
      <c r="N299" s="1"/>
      <c r="O299" s="1"/>
    </row>
    <row r="300" spans="2:15" ht="14.25" hidden="1" customHeight="1">
      <c r="B300" s="3"/>
      <c r="C300" s="1"/>
      <c r="D300" s="1"/>
      <c r="E300" s="1"/>
      <c r="F300" s="1"/>
      <c r="G300" s="1"/>
      <c r="H300" s="1"/>
      <c r="I300" s="1"/>
      <c r="J300" s="3"/>
      <c r="K300" s="1"/>
      <c r="L300" s="1"/>
      <c r="M300" s="1"/>
      <c r="N300" s="1"/>
      <c r="O300" s="1"/>
    </row>
    <row r="301" spans="2:15" ht="14.25" hidden="1" customHeight="1">
      <c r="B301" s="3"/>
      <c r="C301" s="1"/>
      <c r="D301" s="1"/>
      <c r="E301" s="1"/>
      <c r="F301" s="1"/>
      <c r="G301" s="1"/>
      <c r="H301" s="1"/>
      <c r="I301" s="1"/>
      <c r="J301" s="3"/>
      <c r="K301" s="1"/>
      <c r="L301" s="1"/>
      <c r="M301" s="1"/>
      <c r="N301" s="1"/>
      <c r="O301" s="1"/>
    </row>
    <row r="302" spans="2:15" ht="14.25" hidden="1" customHeight="1">
      <c r="B302" s="3"/>
      <c r="C302" s="1"/>
      <c r="D302" s="1"/>
      <c r="E302" s="1"/>
      <c r="F302" s="1"/>
      <c r="G302" s="1"/>
      <c r="H302" s="1"/>
      <c r="I302" s="1"/>
      <c r="J302" s="3"/>
      <c r="K302" s="1"/>
      <c r="L302" s="1"/>
      <c r="M302" s="1"/>
      <c r="N302" s="1"/>
      <c r="O302" s="1"/>
    </row>
    <row r="303" spans="2:15" ht="14.25" hidden="1" customHeight="1">
      <c r="B303" s="3"/>
      <c r="C303" s="1"/>
      <c r="D303" s="1"/>
      <c r="E303" s="1"/>
      <c r="F303" s="1"/>
      <c r="G303" s="1"/>
      <c r="H303" s="1"/>
      <c r="I303" s="1"/>
      <c r="J303" s="3"/>
      <c r="K303" s="1"/>
      <c r="L303" s="1"/>
      <c r="M303" s="1"/>
      <c r="N303" s="1"/>
      <c r="O303" s="1"/>
    </row>
    <row r="304" spans="2:15" ht="14.25" hidden="1" customHeight="1">
      <c r="B304" s="3"/>
      <c r="C304" s="1"/>
      <c r="D304" s="1"/>
      <c r="E304" s="1"/>
      <c r="F304" s="1"/>
      <c r="G304" s="1"/>
      <c r="H304" s="1"/>
      <c r="I304" s="1"/>
      <c r="J304" s="3"/>
      <c r="K304" s="1"/>
      <c r="L304" s="1"/>
      <c r="M304" s="1"/>
      <c r="N304" s="1"/>
      <c r="O304" s="1"/>
    </row>
    <row r="305" spans="2:15" ht="14.25" hidden="1" customHeight="1">
      <c r="B305" s="3"/>
      <c r="C305" s="1"/>
      <c r="D305" s="1"/>
      <c r="E305" s="1"/>
      <c r="F305" s="1"/>
      <c r="G305" s="1"/>
      <c r="H305" s="1"/>
      <c r="I305" s="1"/>
      <c r="J305" s="3"/>
      <c r="K305" s="1"/>
      <c r="L305" s="1"/>
      <c r="M305" s="1"/>
      <c r="N305" s="1"/>
      <c r="O305" s="1"/>
    </row>
    <row r="306" spans="2:15" ht="14.25" hidden="1" customHeight="1">
      <c r="B306" s="3"/>
      <c r="C306" s="1"/>
      <c r="D306" s="1"/>
      <c r="E306" s="1"/>
      <c r="F306" s="1"/>
      <c r="G306" s="1"/>
      <c r="H306" s="1"/>
      <c r="I306" s="1"/>
      <c r="J306" s="3"/>
      <c r="K306" s="1"/>
      <c r="L306" s="1"/>
      <c r="M306" s="1"/>
      <c r="N306" s="1"/>
      <c r="O306" s="1"/>
    </row>
    <row r="307" spans="2:15" ht="14.25" hidden="1" customHeight="1">
      <c r="B307" s="3"/>
      <c r="C307" s="1"/>
      <c r="D307" s="1"/>
      <c r="E307" s="1"/>
      <c r="F307" s="1"/>
      <c r="G307" s="1"/>
      <c r="H307" s="1"/>
      <c r="I307" s="1"/>
      <c r="J307" s="3"/>
      <c r="K307" s="1"/>
      <c r="L307" s="1"/>
      <c r="M307" s="1"/>
      <c r="N307" s="1"/>
      <c r="O307" s="1"/>
    </row>
    <row r="308" spans="2:15" ht="14.25" hidden="1" customHeight="1">
      <c r="B308" s="3"/>
      <c r="C308" s="1"/>
      <c r="D308" s="1"/>
      <c r="E308" s="1"/>
      <c r="F308" s="1"/>
      <c r="G308" s="1"/>
      <c r="H308" s="1"/>
      <c r="I308" s="1"/>
      <c r="J308" s="3"/>
      <c r="K308" s="1"/>
      <c r="L308" s="1"/>
      <c r="M308" s="1"/>
      <c r="N308" s="1"/>
      <c r="O308" s="1"/>
    </row>
    <row r="309" spans="2:15" ht="14.25" hidden="1" customHeight="1">
      <c r="B309" s="3"/>
      <c r="C309" s="1"/>
      <c r="D309" s="1"/>
      <c r="E309" s="1"/>
      <c r="F309" s="1"/>
      <c r="G309" s="1"/>
      <c r="H309" s="1"/>
      <c r="I309" s="1"/>
      <c r="J309" s="3"/>
      <c r="K309" s="1"/>
      <c r="L309" s="1"/>
      <c r="M309" s="1"/>
      <c r="N309" s="1"/>
      <c r="O309" s="1"/>
    </row>
    <row r="310" spans="2:15" ht="14.25" hidden="1" customHeight="1">
      <c r="B310" s="3"/>
      <c r="C310" s="1"/>
      <c r="D310" s="1"/>
      <c r="E310" s="1"/>
      <c r="F310" s="1"/>
      <c r="G310" s="1"/>
      <c r="H310" s="1"/>
      <c r="I310" s="1"/>
      <c r="J310" s="3"/>
      <c r="K310" s="1"/>
      <c r="L310" s="1"/>
      <c r="M310" s="1"/>
      <c r="N310" s="1"/>
      <c r="O310" s="1"/>
    </row>
    <row r="311" spans="2:15" ht="14.25" hidden="1" customHeight="1">
      <c r="B311" s="3"/>
      <c r="C311" s="1"/>
      <c r="D311" s="1"/>
      <c r="E311" s="1"/>
      <c r="F311" s="1"/>
      <c r="G311" s="1"/>
      <c r="H311" s="1"/>
      <c r="I311" s="1"/>
      <c r="J311" s="3"/>
      <c r="K311" s="1"/>
      <c r="L311" s="1"/>
      <c r="M311" s="1"/>
      <c r="N311" s="1"/>
      <c r="O311" s="1"/>
    </row>
    <row r="312" spans="2:15" ht="14.25" hidden="1" customHeight="1">
      <c r="B312" s="3"/>
      <c r="C312" s="1"/>
      <c r="D312" s="1"/>
      <c r="E312" s="1"/>
      <c r="F312" s="1"/>
      <c r="G312" s="1"/>
      <c r="H312" s="1"/>
      <c r="I312" s="1"/>
      <c r="J312" s="3"/>
      <c r="K312" s="1"/>
      <c r="L312" s="1"/>
      <c r="M312" s="1"/>
      <c r="N312" s="1"/>
      <c r="O312" s="1"/>
    </row>
    <row r="313" spans="2:15" ht="14.25" hidden="1" customHeight="1">
      <c r="B313" s="3"/>
      <c r="C313" s="1"/>
      <c r="D313" s="1"/>
      <c r="E313" s="1"/>
      <c r="F313" s="1"/>
      <c r="G313" s="1"/>
      <c r="H313" s="1"/>
      <c r="I313" s="1"/>
      <c r="J313" s="3"/>
      <c r="K313" s="1"/>
      <c r="L313" s="1"/>
      <c r="M313" s="1"/>
      <c r="N313" s="1"/>
      <c r="O313" s="1"/>
    </row>
    <row r="314" spans="2:15" ht="14.25" hidden="1" customHeight="1">
      <c r="B314" s="3"/>
      <c r="C314" s="1"/>
      <c r="D314" s="1"/>
      <c r="E314" s="1"/>
      <c r="F314" s="1"/>
      <c r="G314" s="1"/>
      <c r="H314" s="1"/>
      <c r="I314" s="1"/>
      <c r="J314" s="3"/>
      <c r="K314" s="1"/>
      <c r="L314" s="1"/>
      <c r="M314" s="1"/>
      <c r="N314" s="1"/>
      <c r="O314" s="1"/>
    </row>
    <row r="315" spans="2:15" ht="14.25" hidden="1" customHeight="1">
      <c r="B315" s="3"/>
      <c r="C315" s="1"/>
      <c r="D315" s="1"/>
      <c r="E315" s="1"/>
      <c r="F315" s="1"/>
      <c r="G315" s="1"/>
      <c r="H315" s="1"/>
      <c r="I315" s="1"/>
      <c r="J315" s="3"/>
      <c r="K315" s="1"/>
      <c r="L315" s="1"/>
      <c r="M315" s="1"/>
      <c r="N315" s="1"/>
      <c r="O315" s="1"/>
    </row>
    <row r="316" spans="2:15" ht="14.25" hidden="1" customHeight="1">
      <c r="B316" s="3"/>
      <c r="C316" s="1"/>
      <c r="D316" s="1"/>
      <c r="E316" s="1"/>
      <c r="F316" s="1"/>
      <c r="G316" s="1"/>
      <c r="H316" s="1"/>
      <c r="I316" s="1"/>
      <c r="J316" s="3"/>
      <c r="K316" s="1"/>
      <c r="L316" s="1"/>
      <c r="M316" s="1"/>
      <c r="N316" s="1"/>
      <c r="O316" s="1"/>
    </row>
    <row r="317" spans="2:15" ht="14.25" hidden="1" customHeight="1">
      <c r="B317" s="3"/>
      <c r="C317" s="1"/>
      <c r="D317" s="1"/>
      <c r="E317" s="1"/>
      <c r="F317" s="1"/>
      <c r="G317" s="1"/>
      <c r="H317" s="1"/>
      <c r="I317" s="1"/>
      <c r="J317" s="3"/>
      <c r="K317" s="1"/>
      <c r="L317" s="1"/>
      <c r="M317" s="1"/>
      <c r="N317" s="1"/>
      <c r="O317" s="1"/>
    </row>
    <row r="318" spans="2:15" ht="14.25" hidden="1" customHeight="1">
      <c r="B318" s="3"/>
      <c r="C318" s="1"/>
      <c r="D318" s="1"/>
      <c r="E318" s="1"/>
      <c r="F318" s="1"/>
      <c r="G318" s="1"/>
      <c r="H318" s="1"/>
      <c r="I318" s="1"/>
      <c r="J318" s="3"/>
      <c r="K318" s="1"/>
      <c r="L318" s="1"/>
      <c r="M318" s="1"/>
      <c r="N318" s="1"/>
      <c r="O318" s="1"/>
    </row>
    <row r="319" spans="2:15" ht="14.25" hidden="1" customHeight="1">
      <c r="B319" s="3"/>
      <c r="C319" s="1"/>
      <c r="D319" s="1"/>
      <c r="E319" s="1"/>
      <c r="F319" s="1"/>
      <c r="G319" s="1"/>
      <c r="H319" s="1"/>
      <c r="I319" s="1"/>
      <c r="J319" s="3"/>
      <c r="K319" s="1"/>
      <c r="L319" s="1"/>
      <c r="M319" s="1"/>
      <c r="N319" s="1"/>
      <c r="O319" s="1"/>
    </row>
    <row r="320" spans="2:15" ht="14.25" hidden="1" customHeight="1">
      <c r="B320" s="3"/>
      <c r="C320" s="1"/>
      <c r="D320" s="1"/>
      <c r="E320" s="1"/>
      <c r="F320" s="1"/>
      <c r="G320" s="1"/>
      <c r="H320" s="1"/>
      <c r="I320" s="1"/>
      <c r="J320" s="3"/>
      <c r="K320" s="1"/>
      <c r="L320" s="1"/>
      <c r="M320" s="1"/>
      <c r="N320" s="1"/>
      <c r="O320" s="1"/>
    </row>
    <row r="321" spans="2:15" ht="14.25" hidden="1" customHeight="1">
      <c r="B321" s="3"/>
      <c r="C321" s="1"/>
      <c r="D321" s="1"/>
      <c r="E321" s="1"/>
      <c r="F321" s="1"/>
      <c r="G321" s="1"/>
      <c r="H321" s="1"/>
      <c r="I321" s="1"/>
      <c r="J321" s="3"/>
      <c r="K321" s="1"/>
      <c r="L321" s="1"/>
      <c r="M321" s="1"/>
      <c r="N321" s="1"/>
      <c r="O321" s="1"/>
    </row>
    <row r="322" spans="2:15" ht="14.25" hidden="1" customHeight="1">
      <c r="B322" s="3"/>
      <c r="C322" s="1"/>
      <c r="D322" s="1"/>
      <c r="E322" s="1"/>
      <c r="F322" s="1"/>
      <c r="G322" s="1"/>
      <c r="H322" s="1"/>
      <c r="I322" s="1"/>
      <c r="J322" s="3"/>
      <c r="K322" s="1"/>
      <c r="L322" s="1"/>
      <c r="M322" s="1"/>
      <c r="N322" s="1"/>
      <c r="O322" s="1"/>
    </row>
    <row r="323" spans="2:15" ht="14.25" hidden="1" customHeight="1">
      <c r="B323" s="3"/>
      <c r="C323" s="1"/>
      <c r="D323" s="1"/>
      <c r="E323" s="1"/>
      <c r="F323" s="1"/>
      <c r="G323" s="1"/>
      <c r="H323" s="1"/>
      <c r="I323" s="1"/>
      <c r="J323" s="3"/>
      <c r="K323" s="1"/>
      <c r="L323" s="1"/>
      <c r="M323" s="1"/>
      <c r="N323" s="1"/>
      <c r="O323" s="1"/>
    </row>
    <row r="324" spans="2:15" ht="14.25" hidden="1" customHeight="1">
      <c r="B324" s="3"/>
      <c r="C324" s="1"/>
      <c r="D324" s="1"/>
      <c r="E324" s="1"/>
      <c r="F324" s="1"/>
      <c r="G324" s="1"/>
      <c r="H324" s="1"/>
      <c r="I324" s="1"/>
      <c r="J324" s="3"/>
      <c r="K324" s="1"/>
      <c r="L324" s="1"/>
      <c r="M324" s="1"/>
      <c r="N324" s="1"/>
      <c r="O324" s="1"/>
    </row>
    <row r="325" spans="2:15" ht="14.25" hidden="1" customHeight="1">
      <c r="B325" s="3"/>
      <c r="C325" s="1"/>
      <c r="D325" s="1"/>
      <c r="E325" s="1"/>
      <c r="F325" s="1"/>
      <c r="G325" s="1"/>
      <c r="H325" s="1"/>
      <c r="I325" s="1"/>
      <c r="J325" s="3"/>
      <c r="K325" s="1"/>
      <c r="L325" s="1"/>
      <c r="M325" s="1"/>
      <c r="N325" s="1"/>
      <c r="O325" s="1"/>
    </row>
    <row r="326" spans="2:15" ht="14.25" hidden="1" customHeight="1">
      <c r="B326" s="3"/>
      <c r="C326" s="1"/>
      <c r="D326" s="1"/>
      <c r="E326" s="1"/>
      <c r="F326" s="1"/>
      <c r="G326" s="1"/>
      <c r="H326" s="1"/>
      <c r="I326" s="1"/>
      <c r="J326" s="3"/>
      <c r="K326" s="1"/>
      <c r="L326" s="1"/>
      <c r="M326" s="1"/>
      <c r="N326" s="1"/>
      <c r="O326" s="1"/>
    </row>
    <row r="327" spans="2:15" ht="14.25" hidden="1" customHeight="1">
      <c r="B327" s="3"/>
      <c r="C327" s="1"/>
      <c r="D327" s="1"/>
      <c r="E327" s="1"/>
      <c r="F327" s="1"/>
      <c r="G327" s="1"/>
      <c r="H327" s="1"/>
      <c r="I327" s="1"/>
      <c r="J327" s="3"/>
      <c r="K327" s="1"/>
      <c r="L327" s="1"/>
      <c r="M327" s="1"/>
      <c r="N327" s="1"/>
      <c r="O327" s="1"/>
    </row>
    <row r="328" spans="2:15" ht="14.25" hidden="1" customHeight="1">
      <c r="B328" s="3"/>
      <c r="C328" s="1"/>
      <c r="D328" s="1"/>
      <c r="E328" s="1"/>
      <c r="F328" s="1"/>
      <c r="G328" s="1"/>
      <c r="H328" s="1"/>
      <c r="I328" s="1"/>
      <c r="J328" s="3"/>
      <c r="K328" s="1"/>
      <c r="L328" s="1"/>
      <c r="M328" s="1"/>
      <c r="N328" s="1"/>
      <c r="O328" s="1"/>
    </row>
    <row r="329" spans="2:15" ht="14.25" hidden="1" customHeight="1">
      <c r="B329" s="3"/>
      <c r="C329" s="1"/>
      <c r="D329" s="1"/>
      <c r="E329" s="1"/>
      <c r="F329" s="1"/>
      <c r="G329" s="1"/>
      <c r="H329" s="1"/>
      <c r="I329" s="1"/>
      <c r="J329" s="3"/>
      <c r="K329" s="1"/>
      <c r="L329" s="1"/>
      <c r="M329" s="1"/>
      <c r="N329" s="1"/>
      <c r="O329" s="1"/>
    </row>
    <row r="330" spans="2:15" ht="14.25" hidden="1" customHeight="1">
      <c r="B330" s="3"/>
      <c r="C330" s="1"/>
      <c r="D330" s="1"/>
      <c r="E330" s="1"/>
      <c r="F330" s="1"/>
      <c r="G330" s="1"/>
      <c r="H330" s="1"/>
      <c r="I330" s="1"/>
      <c r="J330" s="3"/>
      <c r="K330" s="1"/>
      <c r="L330" s="1"/>
      <c r="M330" s="1"/>
      <c r="N330" s="1"/>
      <c r="O330" s="1"/>
    </row>
    <row r="331" spans="2:15" ht="14.25" hidden="1" customHeight="1">
      <c r="B331" s="3"/>
      <c r="C331" s="1"/>
      <c r="D331" s="1"/>
      <c r="E331" s="1"/>
      <c r="F331" s="1"/>
      <c r="G331" s="1"/>
      <c r="H331" s="1"/>
      <c r="I331" s="1"/>
      <c r="J331" s="3"/>
      <c r="K331" s="1"/>
      <c r="L331" s="1"/>
      <c r="M331" s="1"/>
      <c r="N331" s="1"/>
      <c r="O331" s="1"/>
    </row>
    <row r="332" spans="2:15" ht="14.25" hidden="1" customHeight="1">
      <c r="B332" s="3"/>
      <c r="C332" s="1"/>
      <c r="D332" s="1"/>
      <c r="E332" s="1"/>
      <c r="F332" s="1"/>
      <c r="G332" s="1"/>
      <c r="H332" s="1"/>
      <c r="I332" s="1"/>
      <c r="J332" s="3"/>
      <c r="K332" s="1"/>
      <c r="L332" s="1"/>
      <c r="M332" s="1"/>
      <c r="N332" s="1"/>
      <c r="O332" s="1"/>
    </row>
    <row r="333" spans="2:15" ht="14.25" hidden="1" customHeight="1">
      <c r="B333" s="3"/>
      <c r="C333" s="1"/>
      <c r="D333" s="1"/>
      <c r="E333" s="1"/>
      <c r="F333" s="1"/>
      <c r="G333" s="1"/>
      <c r="H333" s="1"/>
      <c r="I333" s="1"/>
      <c r="J333" s="3"/>
      <c r="K333" s="1"/>
      <c r="L333" s="1"/>
      <c r="M333" s="1"/>
      <c r="N333" s="1"/>
      <c r="O333" s="1"/>
    </row>
    <row r="334" spans="2:15" ht="14.25" hidden="1" customHeight="1">
      <c r="B334" s="3"/>
      <c r="C334" s="1"/>
      <c r="D334" s="1"/>
      <c r="E334" s="1"/>
      <c r="F334" s="1"/>
      <c r="G334" s="1"/>
      <c r="H334" s="1"/>
      <c r="I334" s="1"/>
      <c r="J334" s="3"/>
      <c r="K334" s="1"/>
      <c r="L334" s="1"/>
      <c r="M334" s="1"/>
      <c r="N334" s="1"/>
      <c r="O334" s="1"/>
    </row>
    <row r="335" spans="2:15" ht="14.25" hidden="1" customHeight="1">
      <c r="B335" s="3"/>
      <c r="C335" s="1"/>
      <c r="D335" s="1"/>
      <c r="E335" s="1"/>
      <c r="F335" s="1"/>
      <c r="G335" s="1"/>
      <c r="H335" s="1"/>
      <c r="I335" s="1"/>
      <c r="J335" s="3"/>
      <c r="K335" s="1"/>
      <c r="L335" s="1"/>
      <c r="M335" s="1"/>
      <c r="N335" s="1"/>
      <c r="O335" s="1"/>
    </row>
    <row r="336" spans="2:15" ht="14.25" hidden="1" customHeight="1">
      <c r="B336" s="3"/>
      <c r="C336" s="1"/>
      <c r="D336" s="1"/>
      <c r="E336" s="1"/>
      <c r="F336" s="1"/>
      <c r="G336" s="1"/>
      <c r="H336" s="1"/>
      <c r="I336" s="1"/>
      <c r="J336" s="3"/>
      <c r="K336" s="1"/>
      <c r="L336" s="1"/>
      <c r="M336" s="1"/>
      <c r="N336" s="1"/>
      <c r="O336" s="1"/>
    </row>
    <row r="337" spans="2:15" ht="14.25" hidden="1" customHeight="1">
      <c r="B337" s="3"/>
      <c r="C337" s="1"/>
      <c r="D337" s="1"/>
      <c r="E337" s="1"/>
      <c r="F337" s="1"/>
      <c r="G337" s="1"/>
      <c r="H337" s="1"/>
      <c r="I337" s="1"/>
      <c r="J337" s="3"/>
      <c r="K337" s="1"/>
      <c r="L337" s="1"/>
      <c r="M337" s="1"/>
      <c r="N337" s="1"/>
      <c r="O337" s="1"/>
    </row>
    <row r="338" spans="2:15" ht="14.25" hidden="1" customHeight="1">
      <c r="B338" s="3"/>
      <c r="C338" s="1"/>
      <c r="D338" s="1"/>
      <c r="E338" s="1"/>
      <c r="F338" s="1"/>
      <c r="G338" s="1"/>
      <c r="H338" s="1"/>
      <c r="I338" s="1"/>
      <c r="J338" s="3"/>
      <c r="K338" s="1"/>
      <c r="L338" s="1"/>
      <c r="M338" s="1"/>
      <c r="N338" s="1"/>
      <c r="O338" s="1"/>
    </row>
    <row r="339" spans="2:15" ht="14.25" hidden="1" customHeight="1">
      <c r="B339" s="3"/>
      <c r="C339" s="1"/>
      <c r="D339" s="1"/>
      <c r="E339" s="1"/>
      <c r="F339" s="1"/>
      <c r="G339" s="1"/>
      <c r="H339" s="1"/>
      <c r="I339" s="1"/>
      <c r="J339" s="3"/>
      <c r="K339" s="1"/>
      <c r="L339" s="1"/>
      <c r="M339" s="1"/>
      <c r="N339" s="1"/>
      <c r="O339" s="1"/>
    </row>
    <row r="340" spans="2:15" ht="14.25" hidden="1" customHeight="1">
      <c r="B340" s="3"/>
      <c r="C340" s="1"/>
      <c r="D340" s="1"/>
      <c r="E340" s="1"/>
      <c r="F340" s="1"/>
      <c r="G340" s="1"/>
      <c r="H340" s="1"/>
      <c r="I340" s="1"/>
      <c r="J340" s="3"/>
      <c r="K340" s="1"/>
      <c r="L340" s="1"/>
      <c r="M340" s="1"/>
      <c r="N340" s="1"/>
      <c r="O340" s="1"/>
    </row>
    <row r="341" spans="2:15" ht="14.25" hidden="1" customHeight="1">
      <c r="B341" s="3"/>
      <c r="C341" s="1"/>
      <c r="D341" s="1"/>
      <c r="E341" s="1"/>
      <c r="F341" s="1"/>
      <c r="G341" s="1"/>
      <c r="H341" s="1"/>
      <c r="I341" s="1"/>
      <c r="J341" s="3"/>
      <c r="K341" s="1"/>
      <c r="L341" s="1"/>
      <c r="M341" s="1"/>
      <c r="N341" s="1"/>
      <c r="O341" s="1"/>
    </row>
    <row r="342" spans="2:15" ht="14.25" hidden="1" customHeight="1">
      <c r="B342" s="3"/>
      <c r="C342" s="1"/>
      <c r="D342" s="1"/>
      <c r="E342" s="1"/>
      <c r="F342" s="1"/>
      <c r="G342" s="1"/>
      <c r="H342" s="1"/>
      <c r="I342" s="1"/>
      <c r="J342" s="3"/>
      <c r="K342" s="1"/>
      <c r="L342" s="1"/>
      <c r="M342" s="1"/>
      <c r="N342" s="1"/>
      <c r="O342" s="1"/>
    </row>
    <row r="343" spans="2:15" ht="14.25" hidden="1" customHeight="1">
      <c r="B343" s="3"/>
      <c r="C343" s="1"/>
      <c r="D343" s="1"/>
      <c r="E343" s="1"/>
      <c r="F343" s="1"/>
      <c r="G343" s="1"/>
      <c r="H343" s="1"/>
      <c r="I343" s="1"/>
      <c r="J343" s="3"/>
      <c r="K343" s="1"/>
      <c r="L343" s="1"/>
      <c r="M343" s="1"/>
      <c r="N343" s="1"/>
      <c r="O343" s="1"/>
    </row>
    <row r="344" spans="2:15" ht="14.25" hidden="1" customHeight="1">
      <c r="B344" s="3"/>
      <c r="C344" s="1"/>
      <c r="D344" s="1"/>
      <c r="E344" s="1"/>
      <c r="F344" s="1"/>
      <c r="G344" s="1"/>
      <c r="H344" s="1"/>
      <c r="I344" s="1"/>
      <c r="J344" s="3"/>
      <c r="K344" s="1"/>
      <c r="L344" s="1"/>
      <c r="M344" s="1"/>
      <c r="N344" s="1"/>
      <c r="O344" s="1"/>
    </row>
    <row r="345" spans="2:15" ht="14.25" hidden="1" customHeight="1">
      <c r="B345" s="3"/>
      <c r="C345" s="1"/>
      <c r="D345" s="1"/>
      <c r="E345" s="1"/>
      <c r="F345" s="1"/>
      <c r="G345" s="1"/>
      <c r="H345" s="1"/>
      <c r="I345" s="1"/>
      <c r="J345" s="3"/>
      <c r="K345" s="1"/>
      <c r="L345" s="1"/>
      <c r="M345" s="1"/>
      <c r="N345" s="1"/>
      <c r="O345" s="1"/>
    </row>
    <row r="346" spans="2:15" ht="14.25" hidden="1" customHeight="1">
      <c r="B346" s="3"/>
      <c r="C346" s="1"/>
      <c r="D346" s="1"/>
      <c r="E346" s="1"/>
      <c r="F346" s="1"/>
      <c r="G346" s="1"/>
      <c r="H346" s="1"/>
      <c r="I346" s="1"/>
      <c r="J346" s="3"/>
      <c r="K346" s="1"/>
      <c r="L346" s="1"/>
      <c r="M346" s="1"/>
      <c r="N346" s="1"/>
      <c r="O346" s="1"/>
    </row>
    <row r="347" spans="2:15" ht="14.25" hidden="1" customHeight="1">
      <c r="B347" s="3"/>
      <c r="C347" s="1"/>
      <c r="D347" s="1"/>
      <c r="E347" s="1"/>
      <c r="F347" s="1"/>
      <c r="G347" s="1"/>
      <c r="H347" s="1"/>
      <c r="I347" s="1"/>
      <c r="J347" s="3"/>
      <c r="K347" s="1"/>
      <c r="L347" s="1"/>
      <c r="M347" s="1"/>
      <c r="N347" s="1"/>
      <c r="O347" s="1"/>
    </row>
    <row r="348" spans="2:15" ht="14.25" hidden="1" customHeight="1">
      <c r="B348" s="3"/>
      <c r="C348" s="1"/>
      <c r="D348" s="1"/>
      <c r="E348" s="1"/>
      <c r="F348" s="1"/>
      <c r="G348" s="1"/>
      <c r="H348" s="1"/>
      <c r="I348" s="1"/>
      <c r="J348" s="3"/>
      <c r="K348" s="1"/>
      <c r="L348" s="1"/>
      <c r="M348" s="1"/>
      <c r="N348" s="1"/>
      <c r="O348" s="1"/>
    </row>
    <row r="349" spans="2:15" ht="14.25" hidden="1" customHeight="1">
      <c r="B349" s="3"/>
      <c r="C349" s="1"/>
      <c r="D349" s="1"/>
      <c r="E349" s="1"/>
      <c r="F349" s="1"/>
      <c r="G349" s="1"/>
      <c r="H349" s="1"/>
      <c r="I349" s="1"/>
      <c r="J349" s="3"/>
      <c r="K349" s="1"/>
      <c r="L349" s="1"/>
      <c r="M349" s="1"/>
      <c r="N349" s="1"/>
      <c r="O349" s="1"/>
    </row>
    <row r="350" spans="2:15" ht="14.25" hidden="1" customHeight="1">
      <c r="B350" s="3"/>
      <c r="C350" s="1"/>
      <c r="D350" s="1"/>
      <c r="E350" s="1"/>
      <c r="F350" s="1"/>
      <c r="G350" s="1"/>
      <c r="H350" s="1"/>
      <c r="I350" s="1"/>
      <c r="J350" s="3"/>
      <c r="K350" s="1"/>
      <c r="L350" s="1"/>
      <c r="M350" s="1"/>
      <c r="N350" s="1"/>
      <c r="O350" s="1"/>
    </row>
    <row r="351" spans="2:15" ht="14.25" hidden="1" customHeight="1">
      <c r="B351" s="3"/>
      <c r="C351" s="1"/>
      <c r="D351" s="1"/>
      <c r="E351" s="1"/>
      <c r="F351" s="1"/>
      <c r="G351" s="1"/>
      <c r="H351" s="1"/>
      <c r="I351" s="1"/>
      <c r="J351" s="3"/>
      <c r="K351" s="1"/>
      <c r="L351" s="1"/>
      <c r="M351" s="1"/>
      <c r="N351" s="1"/>
      <c r="O351" s="1"/>
    </row>
    <row r="352" spans="2:15" ht="14.25" hidden="1" customHeight="1">
      <c r="B352" s="3"/>
      <c r="C352" s="1"/>
      <c r="D352" s="1"/>
      <c r="E352" s="1"/>
      <c r="F352" s="1"/>
      <c r="G352" s="1"/>
      <c r="H352" s="1"/>
      <c r="I352" s="1"/>
      <c r="J352" s="3"/>
      <c r="K352" s="1"/>
      <c r="L352" s="1"/>
      <c r="M352" s="1"/>
      <c r="N352" s="1"/>
      <c r="O352" s="1"/>
    </row>
    <row r="353" spans="2:15" ht="14.25" hidden="1" customHeight="1">
      <c r="B353" s="3"/>
      <c r="C353" s="1"/>
      <c r="D353" s="1"/>
      <c r="E353" s="1"/>
      <c r="F353" s="1"/>
      <c r="G353" s="1"/>
      <c r="H353" s="1"/>
      <c r="I353" s="1"/>
      <c r="J353" s="3"/>
      <c r="K353" s="1"/>
      <c r="L353" s="1"/>
      <c r="M353" s="1"/>
      <c r="N353" s="1"/>
      <c r="O353" s="1"/>
    </row>
    <row r="354" spans="2:15" ht="14.25" hidden="1" customHeight="1">
      <c r="B354" s="3"/>
      <c r="C354" s="1"/>
      <c r="D354" s="1"/>
      <c r="E354" s="1"/>
      <c r="F354" s="1"/>
      <c r="G354" s="1"/>
      <c r="H354" s="1"/>
      <c r="I354" s="1"/>
      <c r="J354" s="3"/>
      <c r="K354" s="1"/>
      <c r="L354" s="1"/>
      <c r="M354" s="1"/>
      <c r="N354" s="1"/>
      <c r="O354" s="1"/>
    </row>
    <row r="355" spans="2:15" ht="14.25" hidden="1" customHeight="1">
      <c r="B355" s="3"/>
      <c r="C355" s="1"/>
      <c r="D355" s="1"/>
      <c r="E355" s="1"/>
      <c r="F355" s="1"/>
      <c r="G355" s="1"/>
      <c r="H355" s="1"/>
      <c r="I355" s="1"/>
      <c r="J355" s="3"/>
      <c r="K355" s="1"/>
      <c r="L355" s="1"/>
      <c r="M355" s="1"/>
      <c r="N355" s="1"/>
      <c r="O355" s="1"/>
    </row>
    <row r="356" spans="2:15" ht="14.25" hidden="1" customHeight="1">
      <c r="B356" s="3"/>
      <c r="C356" s="1"/>
      <c r="D356" s="1"/>
      <c r="E356" s="1"/>
      <c r="F356" s="1"/>
      <c r="G356" s="1"/>
      <c r="H356" s="1"/>
      <c r="I356" s="1"/>
      <c r="J356" s="3"/>
      <c r="K356" s="1"/>
      <c r="L356" s="1"/>
      <c r="M356" s="1"/>
      <c r="N356" s="1"/>
      <c r="O356" s="1"/>
    </row>
    <row r="357" spans="2:15" ht="14.25" hidden="1" customHeight="1">
      <c r="B357" s="3"/>
      <c r="C357" s="1"/>
      <c r="D357" s="1"/>
      <c r="E357" s="1"/>
      <c r="F357" s="1"/>
      <c r="G357" s="1"/>
      <c r="H357" s="1"/>
      <c r="I357" s="1"/>
      <c r="J357" s="3"/>
      <c r="K357" s="1"/>
      <c r="L357" s="1"/>
      <c r="M357" s="1"/>
      <c r="N357" s="1"/>
      <c r="O357" s="1"/>
    </row>
    <row r="358" spans="2:15" ht="14.25" hidden="1" customHeight="1">
      <c r="B358" s="3"/>
      <c r="C358" s="1"/>
      <c r="D358" s="1"/>
      <c r="E358" s="1"/>
      <c r="F358" s="1"/>
      <c r="G358" s="1"/>
      <c r="H358" s="1"/>
      <c r="I358" s="1"/>
      <c r="J358" s="3"/>
      <c r="K358" s="1"/>
      <c r="L358" s="1"/>
      <c r="M358" s="1"/>
      <c r="N358" s="1"/>
      <c r="O358" s="1"/>
    </row>
    <row r="359" spans="2:15" ht="14.25" hidden="1" customHeight="1">
      <c r="B359" s="3"/>
      <c r="C359" s="1"/>
      <c r="D359" s="1"/>
      <c r="E359" s="1"/>
      <c r="F359" s="1"/>
      <c r="G359" s="1"/>
      <c r="H359" s="1"/>
      <c r="I359" s="1"/>
      <c r="J359" s="3"/>
      <c r="K359" s="1"/>
      <c r="L359" s="1"/>
      <c r="M359" s="1"/>
      <c r="N359" s="1"/>
      <c r="O359" s="1"/>
    </row>
    <row r="360" spans="2:15" ht="14.25" hidden="1" customHeight="1">
      <c r="B360" s="3"/>
      <c r="C360" s="1"/>
      <c r="D360" s="1"/>
      <c r="E360" s="1"/>
      <c r="F360" s="1"/>
      <c r="G360" s="1"/>
      <c r="H360" s="1"/>
      <c r="I360" s="1"/>
      <c r="J360" s="3"/>
      <c r="K360" s="1"/>
      <c r="L360" s="1"/>
      <c r="M360" s="1"/>
      <c r="N360" s="1"/>
      <c r="O360" s="1"/>
    </row>
    <row r="361" spans="2:15" ht="14.25" hidden="1" customHeight="1">
      <c r="B361" s="3"/>
      <c r="C361" s="1"/>
      <c r="D361" s="1"/>
      <c r="E361" s="1"/>
      <c r="F361" s="1"/>
      <c r="G361" s="1"/>
      <c r="H361" s="1"/>
      <c r="I361" s="1"/>
      <c r="J361" s="3"/>
      <c r="K361" s="1"/>
      <c r="L361" s="1"/>
      <c r="M361" s="1"/>
      <c r="N361" s="1"/>
      <c r="O361" s="1"/>
    </row>
    <row r="362" spans="2:15" ht="14.25" hidden="1" customHeight="1">
      <c r="B362" s="3"/>
      <c r="C362" s="1"/>
      <c r="D362" s="1"/>
      <c r="E362" s="1"/>
      <c r="F362" s="1"/>
      <c r="G362" s="1"/>
      <c r="H362" s="1"/>
      <c r="I362" s="1"/>
      <c r="J362" s="3"/>
      <c r="K362" s="1"/>
      <c r="L362" s="1"/>
      <c r="M362" s="1"/>
      <c r="N362" s="1"/>
      <c r="O362" s="1"/>
    </row>
    <row r="363" spans="2:15" ht="14.25" hidden="1" customHeight="1">
      <c r="B363" s="3"/>
      <c r="C363" s="1"/>
      <c r="D363" s="1"/>
      <c r="E363" s="1"/>
      <c r="F363" s="1"/>
      <c r="G363" s="1"/>
      <c r="H363" s="1"/>
      <c r="I363" s="1"/>
      <c r="J363" s="3"/>
      <c r="K363" s="1"/>
      <c r="L363" s="1"/>
      <c r="M363" s="1"/>
      <c r="N363" s="1"/>
      <c r="O363" s="1"/>
    </row>
    <row r="364" spans="2:15" ht="14.25" hidden="1" customHeight="1">
      <c r="B364" s="3"/>
      <c r="C364" s="1"/>
      <c r="D364" s="1"/>
      <c r="E364" s="1"/>
      <c r="F364" s="1"/>
      <c r="G364" s="1"/>
      <c r="H364" s="1"/>
      <c r="I364" s="1"/>
      <c r="J364" s="3"/>
      <c r="K364" s="1"/>
      <c r="L364" s="1"/>
      <c r="M364" s="1"/>
      <c r="N364" s="1"/>
      <c r="O364" s="1"/>
    </row>
    <row r="365" spans="2:15" ht="14.25" hidden="1" customHeight="1">
      <c r="B365" s="3"/>
      <c r="C365" s="1"/>
      <c r="D365" s="1"/>
      <c r="E365" s="1"/>
      <c r="F365" s="1"/>
      <c r="G365" s="1"/>
      <c r="H365" s="1"/>
      <c r="I365" s="1"/>
      <c r="J365" s="3"/>
      <c r="K365" s="1"/>
      <c r="L365" s="1"/>
      <c r="M365" s="1"/>
      <c r="N365" s="1"/>
      <c r="O365" s="1"/>
    </row>
    <row r="366" spans="2:15" ht="14.25" hidden="1" customHeight="1">
      <c r="B366" s="3"/>
      <c r="C366" s="1"/>
      <c r="D366" s="1"/>
      <c r="E366" s="1"/>
      <c r="F366" s="1"/>
      <c r="G366" s="1"/>
      <c r="H366" s="1"/>
      <c r="I366" s="1"/>
      <c r="J366" s="3"/>
      <c r="K366" s="1"/>
      <c r="L366" s="1"/>
      <c r="M366" s="1"/>
      <c r="N366" s="1"/>
      <c r="O366" s="1"/>
    </row>
    <row r="367" spans="2:15" ht="14.25" hidden="1" customHeight="1">
      <c r="B367" s="3"/>
      <c r="C367" s="1"/>
      <c r="D367" s="1"/>
      <c r="E367" s="1"/>
      <c r="F367" s="1"/>
      <c r="G367" s="1"/>
      <c r="H367" s="1"/>
      <c r="I367" s="1"/>
      <c r="J367" s="3"/>
      <c r="K367" s="1"/>
      <c r="L367" s="1"/>
      <c r="M367" s="1"/>
      <c r="N367" s="1"/>
      <c r="O367" s="1"/>
    </row>
    <row r="368" spans="2:15" ht="14.25" hidden="1" customHeight="1">
      <c r="B368" s="3"/>
      <c r="C368" s="1"/>
      <c r="D368" s="1"/>
      <c r="E368" s="1"/>
      <c r="F368" s="1"/>
      <c r="G368" s="1"/>
      <c r="H368" s="1"/>
      <c r="I368" s="1"/>
      <c r="J368" s="3"/>
      <c r="K368" s="1"/>
      <c r="L368" s="1"/>
      <c r="M368" s="1"/>
      <c r="N368" s="1"/>
      <c r="O368" s="1"/>
    </row>
    <row r="369" spans="2:15" ht="14.25" hidden="1" customHeight="1">
      <c r="B369" s="3"/>
      <c r="C369" s="1"/>
      <c r="D369" s="1"/>
      <c r="E369" s="1"/>
      <c r="F369" s="1"/>
      <c r="G369" s="1"/>
      <c r="H369" s="1"/>
      <c r="I369" s="1"/>
      <c r="J369" s="3"/>
      <c r="K369" s="1"/>
      <c r="L369" s="1"/>
      <c r="M369" s="1"/>
      <c r="N369" s="1"/>
      <c r="O369" s="1"/>
    </row>
    <row r="370" spans="2:15" ht="14.25" hidden="1" customHeight="1">
      <c r="B370" s="3"/>
      <c r="C370" s="1"/>
      <c r="D370" s="1"/>
      <c r="E370" s="1"/>
      <c r="F370" s="1"/>
      <c r="G370" s="1"/>
      <c r="H370" s="1"/>
      <c r="I370" s="1"/>
      <c r="J370" s="3"/>
      <c r="K370" s="1"/>
      <c r="L370" s="1"/>
      <c r="M370" s="1"/>
      <c r="N370" s="1"/>
      <c r="O370" s="1"/>
    </row>
    <row r="371" spans="2:15" ht="14.25" hidden="1" customHeight="1">
      <c r="B371" s="3"/>
      <c r="C371" s="1"/>
      <c r="D371" s="1"/>
      <c r="E371" s="1"/>
      <c r="F371" s="1"/>
      <c r="G371" s="1"/>
      <c r="H371" s="1"/>
      <c r="I371" s="1"/>
      <c r="J371" s="3"/>
      <c r="K371" s="1"/>
      <c r="L371" s="1"/>
      <c r="M371" s="1"/>
      <c r="N371" s="1"/>
      <c r="O371" s="1"/>
    </row>
    <row r="372" spans="2:15" ht="14.25" hidden="1" customHeight="1">
      <c r="B372" s="3"/>
      <c r="C372" s="1"/>
      <c r="D372" s="1"/>
      <c r="E372" s="1"/>
      <c r="F372" s="1"/>
      <c r="G372" s="1"/>
      <c r="H372" s="1"/>
      <c r="I372" s="1"/>
      <c r="J372" s="3"/>
      <c r="K372" s="1"/>
      <c r="L372" s="1"/>
      <c r="M372" s="1"/>
      <c r="N372" s="1"/>
      <c r="O372" s="1"/>
    </row>
    <row r="373" spans="2:15" ht="14.25" hidden="1" customHeight="1">
      <c r="B373" s="3"/>
      <c r="C373" s="1"/>
      <c r="D373" s="1"/>
      <c r="E373" s="1"/>
      <c r="F373" s="1"/>
      <c r="G373" s="1"/>
      <c r="H373" s="1"/>
      <c r="I373" s="1"/>
      <c r="J373" s="3"/>
      <c r="K373" s="1"/>
      <c r="L373" s="1"/>
      <c r="M373" s="1"/>
      <c r="N373" s="1"/>
      <c r="O373" s="1"/>
    </row>
    <row r="374" spans="2:15" ht="14.25" hidden="1" customHeight="1">
      <c r="B374" s="3"/>
      <c r="C374" s="1"/>
      <c r="D374" s="1"/>
      <c r="E374" s="1"/>
      <c r="F374" s="1"/>
      <c r="G374" s="1"/>
      <c r="H374" s="1"/>
      <c r="I374" s="1"/>
      <c r="J374" s="3"/>
      <c r="K374" s="1"/>
      <c r="L374" s="1"/>
      <c r="M374" s="1"/>
      <c r="N374" s="1"/>
      <c r="O374" s="1"/>
    </row>
    <row r="375" spans="2:15" ht="14.25" hidden="1" customHeight="1">
      <c r="B375" s="3"/>
      <c r="C375" s="1"/>
      <c r="D375" s="1"/>
      <c r="E375" s="1"/>
      <c r="F375" s="1"/>
      <c r="G375" s="1"/>
      <c r="H375" s="1"/>
      <c r="I375" s="1"/>
      <c r="J375" s="3"/>
      <c r="K375" s="1"/>
      <c r="L375" s="1"/>
      <c r="M375" s="1"/>
      <c r="N375" s="1"/>
      <c r="O375" s="1"/>
    </row>
    <row r="376" spans="2:15" ht="14.25" hidden="1" customHeight="1">
      <c r="B376" s="3"/>
      <c r="C376" s="1"/>
      <c r="D376" s="1"/>
      <c r="E376" s="1"/>
      <c r="F376" s="1"/>
      <c r="G376" s="1"/>
      <c r="H376" s="1"/>
      <c r="I376" s="1"/>
      <c r="J376" s="3"/>
      <c r="K376" s="1"/>
      <c r="L376" s="1"/>
      <c r="M376" s="1"/>
      <c r="N376" s="1"/>
      <c r="O376" s="1"/>
    </row>
    <row r="377" spans="2:15" ht="14.25" hidden="1" customHeight="1">
      <c r="B377" s="3"/>
      <c r="C377" s="1"/>
      <c r="D377" s="1"/>
      <c r="E377" s="1"/>
      <c r="F377" s="1"/>
      <c r="G377" s="1"/>
      <c r="H377" s="1"/>
      <c r="I377" s="1"/>
      <c r="J377" s="3"/>
      <c r="K377" s="1"/>
      <c r="L377" s="1"/>
      <c r="M377" s="1"/>
      <c r="N377" s="1"/>
      <c r="O377" s="1"/>
    </row>
    <row r="378" spans="2:15" ht="14.25" hidden="1" customHeight="1">
      <c r="B378" s="3"/>
      <c r="C378" s="1"/>
      <c r="D378" s="1"/>
      <c r="E378" s="1"/>
      <c r="F378" s="1"/>
      <c r="G378" s="1"/>
      <c r="H378" s="1"/>
      <c r="I378" s="1"/>
      <c r="J378" s="3"/>
      <c r="K378" s="1"/>
      <c r="L378" s="1"/>
      <c r="M378" s="1"/>
      <c r="N378" s="1"/>
      <c r="O378" s="1"/>
    </row>
    <row r="379" spans="2:15" ht="14.25" hidden="1" customHeight="1">
      <c r="B379" s="3"/>
      <c r="C379" s="1"/>
      <c r="D379" s="1"/>
      <c r="E379" s="1"/>
      <c r="F379" s="1"/>
      <c r="G379" s="1"/>
      <c r="H379" s="1"/>
      <c r="I379" s="1"/>
      <c r="J379" s="3"/>
      <c r="K379" s="1"/>
      <c r="L379" s="1"/>
      <c r="M379" s="1"/>
      <c r="N379" s="1"/>
      <c r="O379" s="1"/>
    </row>
    <row r="380" spans="2:15" ht="14.25" hidden="1" customHeight="1">
      <c r="B380" s="3"/>
      <c r="C380" s="1"/>
      <c r="D380" s="1"/>
      <c r="E380" s="1"/>
      <c r="F380" s="1"/>
      <c r="G380" s="1"/>
      <c r="H380" s="1"/>
      <c r="I380" s="1"/>
      <c r="J380" s="3"/>
      <c r="K380" s="1"/>
      <c r="L380" s="1"/>
      <c r="M380" s="1"/>
      <c r="N380" s="1"/>
      <c r="O380" s="1"/>
    </row>
    <row r="381" spans="2:15" ht="14.25" hidden="1" customHeight="1">
      <c r="B381" s="3"/>
      <c r="C381" s="1"/>
      <c r="D381" s="1"/>
      <c r="E381" s="1"/>
      <c r="F381" s="1"/>
      <c r="G381" s="1"/>
      <c r="H381" s="1"/>
      <c r="I381" s="1"/>
      <c r="J381" s="3"/>
      <c r="K381" s="1"/>
      <c r="L381" s="1"/>
      <c r="M381" s="1"/>
      <c r="N381" s="1"/>
      <c r="O381" s="1"/>
    </row>
    <row r="382" spans="2:15" ht="14.25" hidden="1" customHeight="1">
      <c r="B382" s="3"/>
      <c r="C382" s="1"/>
      <c r="D382" s="1"/>
      <c r="E382" s="1"/>
      <c r="F382" s="1"/>
      <c r="G382" s="1"/>
      <c r="H382" s="1"/>
      <c r="I382" s="1"/>
      <c r="J382" s="3"/>
      <c r="K382" s="1"/>
      <c r="L382" s="1"/>
      <c r="M382" s="1"/>
      <c r="N382" s="1"/>
      <c r="O382" s="1"/>
    </row>
    <row r="383" spans="2:15" ht="14.25" hidden="1" customHeight="1">
      <c r="B383" s="3"/>
      <c r="C383" s="1"/>
      <c r="D383" s="1"/>
      <c r="E383" s="1"/>
      <c r="F383" s="1"/>
      <c r="G383" s="1"/>
      <c r="H383" s="1"/>
      <c r="I383" s="1"/>
      <c r="J383" s="3"/>
      <c r="K383" s="1"/>
      <c r="L383" s="1"/>
      <c r="M383" s="1"/>
      <c r="N383" s="1"/>
      <c r="O383" s="1"/>
    </row>
    <row r="384" spans="2:15" ht="14.25" hidden="1" customHeight="1">
      <c r="B384" s="3"/>
      <c r="C384" s="1"/>
      <c r="D384" s="1"/>
      <c r="E384" s="1"/>
      <c r="F384" s="1"/>
      <c r="G384" s="1"/>
      <c r="H384" s="1"/>
      <c r="I384" s="1"/>
      <c r="J384" s="3"/>
      <c r="K384" s="1"/>
      <c r="L384" s="1"/>
      <c r="M384" s="1"/>
      <c r="N384" s="1"/>
      <c r="O384" s="1"/>
    </row>
    <row r="385" spans="2:15" ht="14.25" hidden="1" customHeight="1">
      <c r="B385" s="3"/>
      <c r="C385" s="1"/>
      <c r="D385" s="1"/>
      <c r="E385" s="1"/>
      <c r="F385" s="1"/>
      <c r="G385" s="1"/>
      <c r="H385" s="1"/>
      <c r="I385" s="1"/>
      <c r="J385" s="3"/>
      <c r="K385" s="1"/>
      <c r="L385" s="1"/>
      <c r="M385" s="1"/>
      <c r="N385" s="1"/>
      <c r="O385" s="1"/>
    </row>
    <row r="386" spans="2:15" ht="14.25" hidden="1" customHeight="1">
      <c r="B386" s="3"/>
      <c r="C386" s="1"/>
      <c r="D386" s="1"/>
      <c r="E386" s="1"/>
      <c r="F386" s="1"/>
      <c r="G386" s="1"/>
      <c r="H386" s="1"/>
      <c r="I386" s="1"/>
      <c r="J386" s="3"/>
      <c r="K386" s="1"/>
      <c r="L386" s="1"/>
      <c r="M386" s="1"/>
      <c r="N386" s="1"/>
      <c r="O386" s="1"/>
    </row>
    <row r="387" spans="2:15" ht="14.25" hidden="1" customHeight="1">
      <c r="B387" s="3"/>
      <c r="C387" s="1"/>
      <c r="D387" s="1"/>
      <c r="E387" s="1"/>
      <c r="F387" s="1"/>
      <c r="G387" s="1"/>
      <c r="H387" s="1"/>
      <c r="I387" s="1"/>
      <c r="J387" s="3"/>
      <c r="K387" s="1"/>
      <c r="L387" s="1"/>
      <c r="M387" s="1"/>
      <c r="N387" s="1"/>
      <c r="O387" s="1"/>
    </row>
    <row r="388" spans="2:15" ht="14.25" hidden="1" customHeight="1">
      <c r="B388" s="3"/>
      <c r="C388" s="1"/>
      <c r="D388" s="1"/>
      <c r="E388" s="1"/>
      <c r="F388" s="1"/>
      <c r="G388" s="1"/>
      <c r="H388" s="1"/>
      <c r="I388" s="1"/>
      <c r="J388" s="3"/>
      <c r="K388" s="1"/>
      <c r="L388" s="1"/>
      <c r="M388" s="1"/>
      <c r="N388" s="1"/>
      <c r="O388" s="1"/>
    </row>
    <row r="389" spans="2:15" ht="14.25" hidden="1" customHeight="1">
      <c r="B389" s="3"/>
      <c r="C389" s="1"/>
      <c r="D389" s="1"/>
      <c r="E389" s="1"/>
      <c r="F389" s="1"/>
      <c r="G389" s="1"/>
      <c r="H389" s="1"/>
      <c r="I389" s="1"/>
      <c r="J389" s="3"/>
      <c r="K389" s="1"/>
      <c r="L389" s="1"/>
      <c r="M389" s="1"/>
      <c r="N389" s="1"/>
      <c r="O389" s="1"/>
    </row>
    <row r="390" spans="2:15" ht="14.25" hidden="1" customHeight="1">
      <c r="B390" s="3"/>
      <c r="C390" s="1"/>
      <c r="D390" s="1"/>
      <c r="E390" s="1"/>
      <c r="F390" s="1"/>
      <c r="G390" s="1"/>
      <c r="H390" s="1"/>
      <c r="I390" s="1"/>
      <c r="J390" s="3"/>
      <c r="K390" s="1"/>
      <c r="L390" s="1"/>
      <c r="M390" s="1"/>
      <c r="N390" s="1"/>
      <c r="O390" s="1"/>
    </row>
    <row r="391" spans="2:15" ht="14.25" hidden="1" customHeight="1">
      <c r="B391" s="3"/>
      <c r="C391" s="1"/>
      <c r="D391" s="1"/>
      <c r="E391" s="1"/>
      <c r="F391" s="1"/>
      <c r="G391" s="1"/>
      <c r="H391" s="1"/>
      <c r="I391" s="1"/>
      <c r="J391" s="3"/>
      <c r="K391" s="1"/>
      <c r="L391" s="1"/>
      <c r="M391" s="1"/>
      <c r="N391" s="1"/>
      <c r="O391" s="1"/>
    </row>
    <row r="392" spans="2:15" ht="14.25" hidden="1" customHeight="1">
      <c r="B392" s="3"/>
      <c r="C392" s="1"/>
      <c r="D392" s="1"/>
      <c r="E392" s="1"/>
      <c r="F392" s="1"/>
      <c r="G392" s="1"/>
      <c r="H392" s="1"/>
      <c r="I392" s="1"/>
      <c r="J392" s="3"/>
      <c r="K392" s="1"/>
      <c r="L392" s="1"/>
      <c r="M392" s="1"/>
      <c r="N392" s="1"/>
      <c r="O392" s="1"/>
    </row>
    <row r="393" spans="2:15" ht="14.25" hidden="1" customHeight="1">
      <c r="B393" s="3"/>
      <c r="C393" s="1"/>
      <c r="D393" s="1"/>
      <c r="E393" s="1"/>
      <c r="F393" s="1"/>
      <c r="G393" s="1"/>
      <c r="H393" s="1"/>
      <c r="I393" s="1"/>
      <c r="J393" s="3"/>
      <c r="K393" s="1"/>
      <c r="L393" s="1"/>
      <c r="M393" s="1"/>
      <c r="N393" s="1"/>
      <c r="O393" s="1"/>
    </row>
    <row r="394" spans="2:15" ht="14.25" hidden="1" customHeight="1">
      <c r="B394" s="3"/>
      <c r="C394" s="1"/>
      <c r="D394" s="1"/>
      <c r="E394" s="1"/>
      <c r="F394" s="1"/>
      <c r="G394" s="1"/>
      <c r="H394" s="1"/>
      <c r="I394" s="1"/>
      <c r="J394" s="3"/>
      <c r="K394" s="1"/>
      <c r="L394" s="1"/>
      <c r="M394" s="1"/>
      <c r="N394" s="1"/>
      <c r="O394" s="1"/>
    </row>
    <row r="395" spans="2:15" ht="14.25" hidden="1" customHeight="1">
      <c r="B395" s="3"/>
      <c r="C395" s="1"/>
      <c r="D395" s="1"/>
      <c r="E395" s="1"/>
      <c r="F395" s="1"/>
      <c r="G395" s="1"/>
      <c r="H395" s="1"/>
      <c r="I395" s="1"/>
      <c r="J395" s="3"/>
      <c r="K395" s="1"/>
      <c r="L395" s="1"/>
      <c r="M395" s="1"/>
      <c r="N395" s="1"/>
      <c r="O395" s="1"/>
    </row>
    <row r="396" spans="2:15" ht="14.25" hidden="1" customHeight="1">
      <c r="B396" s="3"/>
      <c r="C396" s="1"/>
      <c r="D396" s="1"/>
      <c r="E396" s="1"/>
      <c r="F396" s="1"/>
      <c r="G396" s="1"/>
      <c r="H396" s="1"/>
      <c r="I396" s="1"/>
      <c r="J396" s="3"/>
      <c r="K396" s="1"/>
      <c r="L396" s="1"/>
      <c r="M396" s="1"/>
      <c r="N396" s="1"/>
      <c r="O396" s="1"/>
    </row>
    <row r="397" spans="2:15" ht="14.25" hidden="1" customHeight="1">
      <c r="B397" s="3"/>
      <c r="C397" s="1"/>
      <c r="D397" s="1"/>
      <c r="E397" s="1"/>
      <c r="F397" s="1"/>
      <c r="G397" s="1"/>
      <c r="H397" s="1"/>
      <c r="I397" s="1"/>
      <c r="J397" s="3"/>
      <c r="K397" s="1"/>
      <c r="L397" s="1"/>
      <c r="M397" s="1"/>
      <c r="N397" s="1"/>
      <c r="O397" s="1"/>
    </row>
    <row r="398" spans="2:15" ht="14.25" hidden="1" customHeight="1">
      <c r="B398" s="3"/>
      <c r="C398" s="1"/>
      <c r="D398" s="1"/>
      <c r="E398" s="1"/>
      <c r="F398" s="1"/>
      <c r="G398" s="1"/>
      <c r="H398" s="1"/>
      <c r="I398" s="1"/>
      <c r="J398" s="3"/>
      <c r="K398" s="1"/>
      <c r="L398" s="1"/>
      <c r="M398" s="1"/>
      <c r="N398" s="1"/>
      <c r="O398" s="1"/>
    </row>
    <row r="399" spans="2:15" ht="14.25" hidden="1" customHeight="1">
      <c r="B399" s="3"/>
      <c r="C399" s="1"/>
      <c r="D399" s="1"/>
      <c r="E399" s="1"/>
      <c r="F399" s="1"/>
      <c r="G399" s="1"/>
      <c r="H399" s="1"/>
      <c r="I399" s="1"/>
      <c r="J399" s="3"/>
      <c r="K399" s="1"/>
      <c r="L399" s="1"/>
      <c r="M399" s="1"/>
      <c r="N399" s="1"/>
      <c r="O399" s="1"/>
    </row>
    <row r="400" spans="2:15" ht="14.25" hidden="1" customHeight="1">
      <c r="B400" s="3"/>
      <c r="C400" s="1"/>
      <c r="D400" s="1"/>
      <c r="E400" s="1"/>
      <c r="F400" s="1"/>
      <c r="G400" s="1"/>
      <c r="H400" s="1"/>
      <c r="I400" s="1"/>
      <c r="J400" s="3"/>
      <c r="K400" s="1"/>
      <c r="L400" s="1"/>
      <c r="M400" s="1"/>
      <c r="N400" s="1"/>
      <c r="O400" s="1"/>
    </row>
    <row r="401" spans="2:15" ht="14.25" hidden="1" customHeight="1">
      <c r="B401" s="3"/>
      <c r="C401" s="1"/>
      <c r="D401" s="1"/>
      <c r="E401" s="1"/>
      <c r="F401" s="1"/>
      <c r="G401" s="1"/>
      <c r="H401" s="1"/>
      <c r="I401" s="1"/>
      <c r="J401" s="3"/>
      <c r="K401" s="1"/>
      <c r="L401" s="1"/>
      <c r="M401" s="1"/>
      <c r="N401" s="1"/>
      <c r="O401" s="1"/>
    </row>
    <row r="402" spans="2:15" ht="14.25" hidden="1" customHeight="1">
      <c r="B402" s="3"/>
      <c r="C402" s="1"/>
      <c r="D402" s="1"/>
      <c r="E402" s="1"/>
      <c r="F402" s="1"/>
      <c r="G402" s="1"/>
      <c r="H402" s="1"/>
      <c r="I402" s="1"/>
      <c r="J402" s="3"/>
      <c r="K402" s="1"/>
      <c r="L402" s="1"/>
      <c r="M402" s="1"/>
      <c r="N402" s="1"/>
      <c r="O402" s="1"/>
    </row>
    <row r="403" spans="2:15" ht="14.25" hidden="1" customHeight="1">
      <c r="B403" s="3"/>
      <c r="C403" s="1"/>
      <c r="D403" s="1"/>
      <c r="E403" s="1"/>
      <c r="F403" s="1"/>
      <c r="G403" s="1"/>
      <c r="H403" s="1"/>
      <c r="I403" s="1"/>
      <c r="J403" s="3"/>
      <c r="K403" s="1"/>
      <c r="L403" s="1"/>
      <c r="M403" s="1"/>
      <c r="N403" s="1"/>
      <c r="O403" s="1"/>
    </row>
    <row r="404" spans="2:15" ht="14.25" hidden="1" customHeight="1">
      <c r="B404" s="3"/>
      <c r="C404" s="1"/>
      <c r="D404" s="1"/>
      <c r="E404" s="1"/>
      <c r="F404" s="1"/>
      <c r="G404" s="1"/>
      <c r="H404" s="1"/>
      <c r="I404" s="1"/>
      <c r="J404" s="3"/>
      <c r="K404" s="1"/>
      <c r="L404" s="1"/>
      <c r="M404" s="1"/>
      <c r="N404" s="1"/>
      <c r="O404" s="1"/>
    </row>
    <row r="405" spans="2:15" ht="14.25" hidden="1" customHeight="1">
      <c r="B405" s="3"/>
      <c r="C405" s="1"/>
      <c r="D405" s="1"/>
      <c r="E405" s="1"/>
      <c r="F405" s="1"/>
      <c r="G405" s="1"/>
      <c r="H405" s="1"/>
      <c r="I405" s="1"/>
      <c r="J405" s="3"/>
      <c r="K405" s="1"/>
      <c r="L405" s="1"/>
      <c r="M405" s="1"/>
      <c r="N405" s="1"/>
      <c r="O405" s="1"/>
    </row>
    <row r="406" spans="2:15" ht="14.25" hidden="1" customHeight="1">
      <c r="B406" s="3"/>
      <c r="C406" s="1"/>
      <c r="D406" s="1"/>
      <c r="E406" s="1"/>
      <c r="F406" s="1"/>
      <c r="G406" s="1"/>
      <c r="H406" s="1"/>
      <c r="I406" s="1"/>
      <c r="J406" s="3"/>
      <c r="K406" s="1"/>
      <c r="L406" s="1"/>
      <c r="M406" s="1"/>
      <c r="N406" s="1"/>
      <c r="O406" s="1"/>
    </row>
    <row r="407" spans="2:15" ht="14.25" hidden="1" customHeight="1">
      <c r="B407" s="3"/>
      <c r="C407" s="1"/>
      <c r="D407" s="1"/>
      <c r="E407" s="1"/>
      <c r="F407" s="1"/>
      <c r="G407" s="1"/>
      <c r="H407" s="1"/>
      <c r="I407" s="1"/>
      <c r="J407" s="3"/>
      <c r="K407" s="1"/>
      <c r="L407" s="1"/>
      <c r="M407" s="1"/>
      <c r="N407" s="1"/>
      <c r="O407" s="1"/>
    </row>
    <row r="408" spans="2:15" ht="14.25" hidden="1" customHeight="1">
      <c r="B408" s="3"/>
      <c r="C408" s="1"/>
      <c r="D408" s="1"/>
      <c r="E408" s="1"/>
      <c r="F408" s="1"/>
      <c r="G408" s="1"/>
      <c r="H408" s="1"/>
      <c r="I408" s="1"/>
      <c r="J408" s="3"/>
      <c r="K408" s="1"/>
      <c r="L408" s="1"/>
      <c r="M408" s="1"/>
      <c r="N408" s="1"/>
      <c r="O408" s="1"/>
    </row>
    <row r="409" spans="2:15" ht="14.25" hidden="1" customHeight="1">
      <c r="B409" s="3"/>
      <c r="C409" s="1"/>
      <c r="D409" s="1"/>
      <c r="E409" s="1"/>
      <c r="F409" s="1"/>
      <c r="G409" s="1"/>
      <c r="H409" s="1"/>
      <c r="I409" s="1"/>
      <c r="J409" s="3"/>
      <c r="K409" s="1"/>
      <c r="L409" s="1"/>
      <c r="M409" s="1"/>
      <c r="N409" s="1"/>
      <c r="O409" s="1"/>
    </row>
    <row r="410" spans="2:15" ht="14.25" hidden="1" customHeight="1">
      <c r="B410" s="3"/>
      <c r="C410" s="1"/>
      <c r="D410" s="1"/>
      <c r="E410" s="1"/>
      <c r="F410" s="1"/>
      <c r="G410" s="1"/>
      <c r="H410" s="1"/>
      <c r="I410" s="1"/>
      <c r="J410" s="3"/>
      <c r="K410" s="1"/>
      <c r="L410" s="1"/>
      <c r="M410" s="1"/>
      <c r="N410" s="1"/>
      <c r="O410" s="1"/>
    </row>
    <row r="411" spans="2:15" ht="14.25" hidden="1" customHeight="1">
      <c r="B411" s="3"/>
      <c r="C411" s="1"/>
      <c r="D411" s="1"/>
      <c r="E411" s="1"/>
      <c r="F411" s="1"/>
      <c r="G411" s="1"/>
      <c r="H411" s="1"/>
      <c r="I411" s="1"/>
      <c r="J411" s="3"/>
      <c r="K411" s="1"/>
      <c r="L411" s="1"/>
      <c r="M411" s="1"/>
      <c r="N411" s="1"/>
      <c r="O411" s="1"/>
    </row>
    <row r="412" spans="2:15" ht="14.25" hidden="1" customHeight="1">
      <c r="B412" s="3"/>
      <c r="C412" s="1"/>
      <c r="D412" s="1"/>
      <c r="E412" s="1"/>
      <c r="F412" s="1"/>
      <c r="G412" s="1"/>
      <c r="H412" s="1"/>
      <c r="I412" s="1"/>
      <c r="J412" s="3"/>
      <c r="K412" s="1"/>
      <c r="L412" s="1"/>
      <c r="M412" s="1"/>
      <c r="N412" s="1"/>
      <c r="O412" s="1"/>
    </row>
    <row r="413" spans="2:15" ht="14.25" hidden="1" customHeight="1">
      <c r="B413" s="3"/>
      <c r="C413" s="1"/>
      <c r="D413" s="1"/>
      <c r="E413" s="1"/>
      <c r="F413" s="1"/>
      <c r="G413" s="1"/>
      <c r="H413" s="1"/>
      <c r="I413" s="1"/>
      <c r="J413" s="3"/>
      <c r="K413" s="1"/>
      <c r="L413" s="1"/>
      <c r="M413" s="1"/>
      <c r="N413" s="1"/>
      <c r="O413" s="1"/>
    </row>
    <row r="414" spans="2:15" ht="14.25" hidden="1" customHeight="1">
      <c r="B414" s="3"/>
      <c r="C414" s="1"/>
      <c r="D414" s="1"/>
      <c r="E414" s="1"/>
      <c r="F414" s="1"/>
      <c r="G414" s="1"/>
      <c r="H414" s="1"/>
      <c r="I414" s="1"/>
      <c r="J414" s="3"/>
      <c r="K414" s="1"/>
      <c r="L414" s="1"/>
      <c r="M414" s="1"/>
      <c r="N414" s="1"/>
      <c r="O414" s="1"/>
    </row>
    <row r="415" spans="2:15" ht="14.25" hidden="1" customHeight="1">
      <c r="B415" s="3"/>
      <c r="C415" s="1"/>
      <c r="D415" s="1"/>
      <c r="E415" s="1"/>
      <c r="F415" s="1"/>
      <c r="G415" s="1"/>
      <c r="H415" s="1"/>
      <c r="I415" s="1"/>
      <c r="J415" s="3"/>
      <c r="K415" s="1"/>
      <c r="L415" s="1"/>
      <c r="M415" s="1"/>
      <c r="N415" s="1"/>
      <c r="O415" s="1"/>
    </row>
    <row r="416" spans="2:15" ht="14.25" hidden="1" customHeight="1">
      <c r="B416" s="3"/>
      <c r="C416" s="1"/>
      <c r="D416" s="1"/>
      <c r="E416" s="1"/>
      <c r="F416" s="1"/>
      <c r="G416" s="1"/>
      <c r="H416" s="1"/>
      <c r="I416" s="1"/>
      <c r="J416" s="3"/>
      <c r="K416" s="1"/>
      <c r="L416" s="1"/>
      <c r="M416" s="1"/>
      <c r="N416" s="1"/>
      <c r="O416" s="1"/>
    </row>
    <row r="417" spans="2:15" ht="14.25" hidden="1" customHeight="1">
      <c r="B417" s="3"/>
      <c r="C417" s="1"/>
      <c r="D417" s="1"/>
      <c r="E417" s="1"/>
      <c r="F417" s="1"/>
      <c r="G417" s="1"/>
      <c r="H417" s="1"/>
      <c r="I417" s="1"/>
      <c r="J417" s="3"/>
      <c r="K417" s="1"/>
      <c r="L417" s="1"/>
      <c r="M417" s="1"/>
      <c r="N417" s="1"/>
      <c r="O417" s="1"/>
    </row>
    <row r="418" spans="2:15" ht="14.25" hidden="1" customHeight="1">
      <c r="B418" s="3"/>
      <c r="C418" s="1"/>
      <c r="D418" s="1"/>
      <c r="E418" s="1"/>
      <c r="F418" s="1"/>
      <c r="G418" s="1"/>
      <c r="H418" s="1"/>
      <c r="I418" s="1"/>
      <c r="J418" s="3"/>
      <c r="K418" s="1"/>
      <c r="L418" s="1"/>
      <c r="M418" s="1"/>
      <c r="N418" s="1"/>
      <c r="O418" s="1"/>
    </row>
    <row r="419" spans="2:15" ht="14.25" hidden="1" customHeight="1">
      <c r="B419" s="3"/>
      <c r="C419" s="1"/>
      <c r="D419" s="1"/>
      <c r="E419" s="1"/>
      <c r="F419" s="1"/>
      <c r="G419" s="1"/>
      <c r="H419" s="1"/>
      <c r="I419" s="1"/>
      <c r="J419" s="3"/>
      <c r="K419" s="1"/>
      <c r="L419" s="1"/>
      <c r="M419" s="1"/>
      <c r="N419" s="1"/>
      <c r="O419" s="1"/>
    </row>
    <row r="420" spans="2:15" ht="14.25" hidden="1" customHeight="1">
      <c r="B420" s="3"/>
      <c r="C420" s="1"/>
      <c r="D420" s="1"/>
      <c r="E420" s="1"/>
      <c r="F420" s="1"/>
      <c r="G420" s="1"/>
      <c r="H420" s="1"/>
      <c r="I420" s="1"/>
      <c r="J420" s="3"/>
      <c r="K420" s="1"/>
      <c r="L420" s="1"/>
      <c r="M420" s="1"/>
      <c r="N420" s="1"/>
      <c r="O420" s="1"/>
    </row>
    <row r="421" spans="2:15" ht="14.25" hidden="1" customHeight="1">
      <c r="B421" s="3"/>
      <c r="C421" s="1"/>
      <c r="D421" s="1"/>
      <c r="E421" s="1"/>
      <c r="F421" s="1"/>
      <c r="G421" s="1"/>
      <c r="H421" s="1"/>
      <c r="I421" s="1"/>
      <c r="J421" s="3"/>
      <c r="K421" s="1"/>
      <c r="L421" s="1"/>
      <c r="M421" s="1"/>
      <c r="N421" s="1"/>
      <c r="O421" s="1"/>
    </row>
    <row r="422" spans="2:15" ht="14.25" hidden="1" customHeight="1">
      <c r="B422" s="3"/>
      <c r="C422" s="1"/>
      <c r="D422" s="1"/>
      <c r="E422" s="1"/>
      <c r="F422" s="1"/>
      <c r="G422" s="1"/>
      <c r="H422" s="1"/>
      <c r="I422" s="1"/>
      <c r="J422" s="3"/>
      <c r="K422" s="1"/>
      <c r="L422" s="1"/>
      <c r="M422" s="1"/>
      <c r="N422" s="1"/>
      <c r="O422" s="1"/>
    </row>
    <row r="423" spans="2:15" ht="14.25" hidden="1" customHeight="1">
      <c r="B423" s="3"/>
      <c r="C423" s="1"/>
      <c r="D423" s="1"/>
      <c r="E423" s="1"/>
      <c r="F423" s="1"/>
      <c r="G423" s="1"/>
      <c r="H423" s="1"/>
      <c r="I423" s="1"/>
      <c r="J423" s="3"/>
      <c r="K423" s="1"/>
      <c r="L423" s="1"/>
      <c r="M423" s="1"/>
      <c r="N423" s="1"/>
      <c r="O423" s="1"/>
    </row>
    <row r="424" spans="2:15" ht="14.25" hidden="1" customHeight="1">
      <c r="B424" s="3"/>
      <c r="C424" s="1"/>
      <c r="D424" s="1"/>
      <c r="E424" s="1"/>
      <c r="F424" s="1"/>
      <c r="G424" s="1"/>
      <c r="H424" s="1"/>
      <c r="I424" s="1"/>
      <c r="J424" s="3"/>
      <c r="K424" s="1"/>
      <c r="L424" s="1"/>
      <c r="M424" s="1"/>
      <c r="N424" s="1"/>
      <c r="O424" s="1"/>
    </row>
    <row r="425" spans="2:15" ht="14.25" hidden="1" customHeight="1">
      <c r="B425" s="3"/>
      <c r="C425" s="1"/>
      <c r="D425" s="1"/>
      <c r="E425" s="1"/>
      <c r="F425" s="1"/>
      <c r="G425" s="1"/>
      <c r="H425" s="1"/>
      <c r="I425" s="1"/>
      <c r="J425" s="3"/>
      <c r="K425" s="1"/>
      <c r="L425" s="1"/>
      <c r="M425" s="1"/>
      <c r="N425" s="1"/>
      <c r="O425" s="1"/>
    </row>
    <row r="426" spans="2:15" ht="14.25" hidden="1" customHeight="1">
      <c r="B426" s="3"/>
      <c r="C426" s="1"/>
      <c r="D426" s="1"/>
      <c r="E426" s="1"/>
      <c r="F426" s="1"/>
      <c r="G426" s="1"/>
      <c r="H426" s="1"/>
      <c r="I426" s="1"/>
      <c r="J426" s="3"/>
      <c r="K426" s="1"/>
      <c r="L426" s="1"/>
      <c r="M426" s="1"/>
      <c r="N426" s="1"/>
      <c r="O426" s="1"/>
    </row>
    <row r="427" spans="2:15" ht="14.25" hidden="1" customHeight="1">
      <c r="B427" s="3"/>
      <c r="C427" s="1"/>
      <c r="D427" s="1"/>
      <c r="E427" s="1"/>
      <c r="F427" s="1"/>
      <c r="G427" s="1"/>
      <c r="H427" s="1"/>
      <c r="I427" s="1"/>
      <c r="J427" s="3"/>
      <c r="K427" s="1"/>
      <c r="L427" s="1"/>
      <c r="M427" s="1"/>
      <c r="N427" s="1"/>
      <c r="O427" s="1"/>
    </row>
    <row r="428" spans="2:15" ht="14.25" hidden="1" customHeight="1">
      <c r="B428" s="3"/>
      <c r="C428" s="1"/>
      <c r="D428" s="1"/>
      <c r="E428" s="1"/>
      <c r="F428" s="1"/>
      <c r="G428" s="1"/>
      <c r="H428" s="1"/>
      <c r="I428" s="1"/>
      <c r="J428" s="3"/>
      <c r="K428" s="1"/>
      <c r="L428" s="1"/>
      <c r="M428" s="1"/>
      <c r="N428" s="1"/>
      <c r="O428" s="1"/>
    </row>
    <row r="429" spans="2:15" ht="14.25" hidden="1" customHeight="1">
      <c r="B429" s="3"/>
      <c r="C429" s="1"/>
      <c r="D429" s="1"/>
      <c r="E429" s="1"/>
      <c r="F429" s="1"/>
      <c r="G429" s="1"/>
      <c r="H429" s="1"/>
      <c r="I429" s="1"/>
      <c r="J429" s="3"/>
      <c r="K429" s="1"/>
      <c r="L429" s="1"/>
      <c r="M429" s="1"/>
      <c r="N429" s="1"/>
      <c r="O429" s="1"/>
    </row>
    <row r="430" spans="2:15" ht="14.25" hidden="1" customHeight="1">
      <c r="B430" s="3"/>
      <c r="C430" s="1"/>
      <c r="D430" s="1"/>
      <c r="E430" s="1"/>
      <c r="F430" s="1"/>
      <c r="G430" s="1"/>
      <c r="H430" s="1"/>
      <c r="I430" s="1"/>
      <c r="J430" s="3"/>
      <c r="K430" s="1"/>
      <c r="L430" s="1"/>
      <c r="M430" s="1"/>
      <c r="N430" s="1"/>
      <c r="O430" s="1"/>
    </row>
    <row r="431" spans="2:15" ht="14.25" hidden="1" customHeight="1">
      <c r="B431" s="3"/>
      <c r="C431" s="1"/>
      <c r="D431" s="1"/>
      <c r="E431" s="1"/>
      <c r="F431" s="1"/>
      <c r="G431" s="1"/>
      <c r="H431" s="1"/>
      <c r="I431" s="1"/>
      <c r="J431" s="3"/>
      <c r="K431" s="1"/>
      <c r="L431" s="1"/>
      <c r="M431" s="1"/>
      <c r="N431" s="1"/>
      <c r="O431" s="1"/>
    </row>
    <row r="432" spans="2:15" ht="14.25" hidden="1" customHeight="1">
      <c r="B432" s="3"/>
      <c r="C432" s="1"/>
      <c r="D432" s="1"/>
      <c r="E432" s="1"/>
      <c r="F432" s="1"/>
      <c r="G432" s="1"/>
      <c r="H432" s="1"/>
      <c r="I432" s="1"/>
      <c r="J432" s="3"/>
      <c r="K432" s="1"/>
      <c r="L432" s="1"/>
      <c r="M432" s="1"/>
      <c r="N432" s="1"/>
      <c r="O432" s="1"/>
    </row>
    <row r="433" spans="2:15" ht="14.25" hidden="1" customHeight="1">
      <c r="B433" s="3"/>
      <c r="C433" s="1"/>
      <c r="D433" s="1"/>
      <c r="E433" s="1"/>
      <c r="F433" s="1"/>
      <c r="G433" s="1"/>
      <c r="H433" s="1"/>
      <c r="I433" s="1"/>
      <c r="J433" s="3"/>
      <c r="K433" s="1"/>
      <c r="L433" s="1"/>
      <c r="M433" s="1"/>
      <c r="N433" s="1"/>
      <c r="O433" s="1"/>
    </row>
    <row r="434" spans="2:15" ht="14.25" hidden="1" customHeight="1">
      <c r="B434" s="3"/>
      <c r="C434" s="1"/>
      <c r="D434" s="1"/>
      <c r="E434" s="1"/>
      <c r="F434" s="1"/>
      <c r="G434" s="1"/>
      <c r="H434" s="1"/>
      <c r="I434" s="1"/>
      <c r="J434" s="3"/>
      <c r="K434" s="1"/>
      <c r="L434" s="1"/>
      <c r="M434" s="1"/>
      <c r="N434" s="1"/>
      <c r="O434" s="1"/>
    </row>
    <row r="435" spans="2:15" ht="14.25" hidden="1" customHeight="1">
      <c r="B435" s="3"/>
      <c r="C435" s="1"/>
      <c r="D435" s="1"/>
      <c r="E435" s="1"/>
      <c r="F435" s="1"/>
      <c r="G435" s="1"/>
      <c r="H435" s="1"/>
      <c r="I435" s="1"/>
      <c r="J435" s="3"/>
      <c r="K435" s="1"/>
      <c r="L435" s="1"/>
      <c r="M435" s="1"/>
      <c r="N435" s="1"/>
      <c r="O435" s="1"/>
    </row>
    <row r="436" spans="2:15" ht="14.25" hidden="1" customHeight="1">
      <c r="B436" s="3"/>
      <c r="C436" s="1"/>
      <c r="D436" s="1"/>
      <c r="E436" s="1"/>
      <c r="F436" s="1"/>
      <c r="G436" s="1"/>
      <c r="H436" s="1"/>
      <c r="I436" s="1"/>
      <c r="J436" s="3"/>
      <c r="K436" s="1"/>
      <c r="L436" s="1"/>
      <c r="M436" s="1"/>
      <c r="N436" s="1"/>
      <c r="O436" s="1"/>
    </row>
    <row r="437" spans="2:15" ht="14.25" hidden="1" customHeight="1">
      <c r="B437" s="3"/>
      <c r="C437" s="1"/>
      <c r="D437" s="1"/>
      <c r="E437" s="1"/>
      <c r="F437" s="1"/>
      <c r="G437" s="1"/>
      <c r="H437" s="1"/>
      <c r="I437" s="1"/>
      <c r="J437" s="3"/>
      <c r="K437" s="1"/>
      <c r="L437" s="1"/>
      <c r="M437" s="1"/>
      <c r="N437" s="1"/>
      <c r="O437" s="1"/>
    </row>
    <row r="438" spans="2:15" ht="14.25" hidden="1" customHeight="1">
      <c r="B438" s="3"/>
      <c r="C438" s="1"/>
      <c r="D438" s="1"/>
      <c r="E438" s="1"/>
      <c r="F438" s="1"/>
      <c r="G438" s="1"/>
      <c r="H438" s="1"/>
      <c r="I438" s="1"/>
      <c r="J438" s="3"/>
      <c r="K438" s="1"/>
      <c r="L438" s="1"/>
      <c r="M438" s="1"/>
      <c r="N438" s="1"/>
      <c r="O438" s="1"/>
    </row>
    <row r="439" spans="2:15" ht="14.25" hidden="1" customHeight="1">
      <c r="B439" s="3"/>
      <c r="C439" s="1"/>
      <c r="D439" s="1"/>
      <c r="E439" s="1"/>
      <c r="F439" s="1"/>
      <c r="G439" s="1"/>
      <c r="H439" s="1"/>
      <c r="I439" s="1"/>
      <c r="J439" s="3"/>
      <c r="K439" s="1"/>
      <c r="L439" s="1"/>
      <c r="M439" s="1"/>
      <c r="N439" s="1"/>
      <c r="O439" s="1"/>
    </row>
    <row r="440" spans="2:15" ht="14.25" hidden="1" customHeight="1">
      <c r="B440" s="3"/>
      <c r="C440" s="1"/>
      <c r="D440" s="1"/>
      <c r="E440" s="1"/>
      <c r="F440" s="1"/>
      <c r="G440" s="1"/>
      <c r="H440" s="1"/>
      <c r="I440" s="1"/>
      <c r="J440" s="3"/>
      <c r="K440" s="1"/>
      <c r="L440" s="1"/>
      <c r="M440" s="1"/>
      <c r="N440" s="1"/>
      <c r="O440" s="1"/>
    </row>
    <row r="441" spans="2:15" ht="14.25" hidden="1" customHeight="1">
      <c r="B441" s="3"/>
      <c r="C441" s="1"/>
      <c r="D441" s="1"/>
      <c r="E441" s="1"/>
      <c r="F441" s="1"/>
      <c r="G441" s="1"/>
      <c r="H441" s="1"/>
      <c r="I441" s="1"/>
      <c r="J441" s="3"/>
      <c r="K441" s="1"/>
      <c r="L441" s="1"/>
      <c r="M441" s="1"/>
      <c r="N441" s="1"/>
      <c r="O441" s="1"/>
    </row>
    <row r="442" spans="2:15" ht="14.25" hidden="1" customHeight="1">
      <c r="B442" s="3"/>
      <c r="C442" s="1"/>
      <c r="D442" s="1"/>
      <c r="E442" s="1"/>
      <c r="F442" s="1"/>
      <c r="G442" s="1"/>
      <c r="H442" s="1"/>
      <c r="I442" s="1"/>
      <c r="J442" s="3"/>
      <c r="K442" s="1"/>
      <c r="L442" s="1"/>
      <c r="M442" s="1"/>
      <c r="N442" s="1"/>
      <c r="O442" s="1"/>
    </row>
    <row r="443" spans="2:15" ht="14.25" hidden="1" customHeight="1">
      <c r="B443" s="3"/>
      <c r="C443" s="1"/>
      <c r="D443" s="1"/>
      <c r="E443" s="1"/>
      <c r="F443" s="1"/>
      <c r="G443" s="1"/>
      <c r="H443" s="1"/>
      <c r="I443" s="1"/>
      <c r="J443" s="3"/>
      <c r="K443" s="1"/>
      <c r="L443" s="1"/>
      <c r="M443" s="1"/>
      <c r="N443" s="1"/>
      <c r="O443" s="1"/>
    </row>
    <row r="444" spans="2:15" ht="14.25" hidden="1" customHeight="1">
      <c r="B444" s="3"/>
      <c r="C444" s="1"/>
      <c r="D444" s="1"/>
      <c r="E444" s="1"/>
      <c r="F444" s="1"/>
      <c r="G444" s="1"/>
      <c r="H444" s="1"/>
      <c r="I444" s="1"/>
      <c r="J444" s="3"/>
      <c r="K444" s="1"/>
      <c r="L444" s="1"/>
      <c r="M444" s="1"/>
      <c r="N444" s="1"/>
      <c r="O444" s="1"/>
    </row>
    <row r="445" spans="2:15" ht="14.25" hidden="1" customHeight="1">
      <c r="B445" s="3"/>
      <c r="C445" s="1"/>
      <c r="D445" s="1"/>
      <c r="E445" s="1"/>
      <c r="F445" s="1"/>
      <c r="G445" s="1"/>
      <c r="H445" s="1"/>
      <c r="I445" s="1"/>
      <c r="J445" s="3"/>
      <c r="K445" s="1"/>
      <c r="L445" s="1"/>
      <c r="M445" s="1"/>
      <c r="N445" s="1"/>
      <c r="O445" s="1"/>
    </row>
    <row r="446" spans="2:15" ht="14.25" hidden="1" customHeight="1">
      <c r="B446" s="3"/>
      <c r="C446" s="1"/>
      <c r="D446" s="1"/>
      <c r="E446" s="1"/>
      <c r="F446" s="1"/>
      <c r="G446" s="1"/>
      <c r="H446" s="1"/>
      <c r="I446" s="1"/>
      <c r="J446" s="3"/>
      <c r="K446" s="1"/>
      <c r="L446" s="1"/>
      <c r="M446" s="1"/>
      <c r="N446" s="1"/>
      <c r="O446" s="1"/>
    </row>
    <row r="447" spans="2:15" ht="14.25" hidden="1" customHeight="1">
      <c r="B447" s="3"/>
      <c r="C447" s="1"/>
      <c r="D447" s="1"/>
      <c r="E447" s="1"/>
      <c r="F447" s="1"/>
      <c r="G447" s="1"/>
      <c r="H447" s="1"/>
      <c r="I447" s="1"/>
      <c r="J447" s="3"/>
      <c r="K447" s="1"/>
      <c r="L447" s="1"/>
      <c r="M447" s="1"/>
      <c r="N447" s="1"/>
      <c r="O447" s="1"/>
    </row>
    <row r="448" spans="2:15" ht="14.25" hidden="1" customHeight="1">
      <c r="B448" s="3"/>
      <c r="C448" s="1"/>
      <c r="D448" s="1"/>
      <c r="E448" s="1"/>
      <c r="F448" s="1"/>
      <c r="G448" s="1"/>
      <c r="H448" s="1"/>
      <c r="I448" s="1"/>
      <c r="J448" s="3"/>
      <c r="K448" s="1"/>
      <c r="L448" s="1"/>
      <c r="M448" s="1"/>
      <c r="N448" s="1"/>
      <c r="O448" s="1"/>
    </row>
    <row r="449" spans="2:15" ht="14.25" hidden="1" customHeight="1">
      <c r="B449" s="3"/>
      <c r="C449" s="1"/>
      <c r="D449" s="1"/>
      <c r="E449" s="1"/>
      <c r="F449" s="1"/>
      <c r="G449" s="1"/>
      <c r="H449" s="1"/>
      <c r="I449" s="1"/>
      <c r="J449" s="3"/>
      <c r="K449" s="1"/>
      <c r="L449" s="1"/>
      <c r="M449" s="1"/>
      <c r="N449" s="1"/>
      <c r="O449" s="1"/>
    </row>
    <row r="450" spans="2:15" ht="14.25" hidden="1" customHeight="1">
      <c r="B450" s="3"/>
      <c r="C450" s="1"/>
      <c r="D450" s="1"/>
      <c r="E450" s="1"/>
      <c r="F450" s="1"/>
      <c r="G450" s="1"/>
      <c r="H450" s="1"/>
      <c r="I450" s="1"/>
      <c r="J450" s="3"/>
      <c r="K450" s="1"/>
      <c r="L450" s="1"/>
      <c r="M450" s="1"/>
      <c r="N450" s="1"/>
      <c r="O450" s="1"/>
    </row>
    <row r="451" spans="2:15" ht="14.25" hidden="1" customHeight="1">
      <c r="B451" s="3"/>
      <c r="C451" s="1"/>
      <c r="D451" s="1"/>
      <c r="E451" s="1"/>
      <c r="F451" s="1"/>
      <c r="G451" s="1"/>
      <c r="H451" s="1"/>
      <c r="I451" s="1"/>
      <c r="J451" s="3"/>
      <c r="K451" s="1"/>
      <c r="L451" s="1"/>
      <c r="M451" s="1"/>
      <c r="N451" s="1"/>
      <c r="O451" s="1"/>
    </row>
    <row r="452" spans="2:15" ht="14.25" hidden="1" customHeight="1">
      <c r="B452" s="3"/>
      <c r="C452" s="1"/>
      <c r="D452" s="1"/>
      <c r="E452" s="1"/>
      <c r="F452" s="1"/>
      <c r="G452" s="1"/>
      <c r="H452" s="1"/>
      <c r="I452" s="1"/>
      <c r="J452" s="3"/>
      <c r="K452" s="1"/>
      <c r="L452" s="1"/>
      <c r="M452" s="1"/>
      <c r="N452" s="1"/>
      <c r="O452" s="1"/>
    </row>
    <row r="453" spans="2:15" ht="14.25" hidden="1" customHeight="1">
      <c r="B453" s="3"/>
      <c r="C453" s="1"/>
      <c r="D453" s="1"/>
      <c r="E453" s="1"/>
      <c r="F453" s="1"/>
      <c r="G453" s="1"/>
      <c r="H453" s="1"/>
      <c r="I453" s="1"/>
      <c r="J453" s="3"/>
      <c r="K453" s="1"/>
      <c r="L453" s="1"/>
      <c r="M453" s="1"/>
      <c r="N453" s="1"/>
      <c r="O453" s="1"/>
    </row>
    <row r="454" spans="2:15" ht="14.25" hidden="1" customHeight="1">
      <c r="B454" s="3"/>
      <c r="C454" s="1"/>
      <c r="D454" s="1"/>
      <c r="E454" s="1"/>
      <c r="F454" s="1"/>
      <c r="G454" s="1"/>
      <c r="H454" s="1"/>
      <c r="I454" s="1"/>
      <c r="J454" s="3"/>
      <c r="K454" s="1"/>
      <c r="L454" s="1"/>
      <c r="M454" s="1"/>
      <c r="N454" s="1"/>
      <c r="O454" s="1"/>
    </row>
    <row r="455" spans="2:15" ht="14.25" hidden="1" customHeight="1">
      <c r="B455" s="3"/>
      <c r="C455" s="1"/>
      <c r="D455" s="1"/>
      <c r="E455" s="1"/>
      <c r="F455" s="1"/>
      <c r="G455" s="1"/>
      <c r="H455" s="1"/>
      <c r="I455" s="1"/>
      <c r="J455" s="3"/>
      <c r="K455" s="1"/>
      <c r="L455" s="1"/>
      <c r="M455" s="1"/>
      <c r="N455" s="1"/>
      <c r="O455" s="1"/>
    </row>
    <row r="456" spans="2:15" ht="14.25" hidden="1" customHeight="1">
      <c r="B456" s="3"/>
      <c r="C456" s="1"/>
      <c r="D456" s="1"/>
      <c r="E456" s="1"/>
      <c r="F456" s="1"/>
      <c r="G456" s="1"/>
      <c r="H456" s="1"/>
      <c r="I456" s="1"/>
      <c r="J456" s="3"/>
      <c r="K456" s="1"/>
      <c r="L456" s="1"/>
      <c r="M456" s="1"/>
      <c r="N456" s="1"/>
      <c r="O456" s="1"/>
    </row>
    <row r="457" spans="2:15" ht="14.25" hidden="1" customHeight="1">
      <c r="B457" s="3"/>
      <c r="C457" s="1"/>
      <c r="D457" s="1"/>
      <c r="E457" s="1"/>
      <c r="F457" s="1"/>
      <c r="G457" s="1"/>
      <c r="H457" s="1"/>
      <c r="I457" s="1"/>
      <c r="J457" s="3"/>
      <c r="K457" s="1"/>
      <c r="L457" s="1"/>
      <c r="M457" s="1"/>
      <c r="N457" s="1"/>
      <c r="O457" s="1"/>
    </row>
    <row r="458" spans="2:15" ht="14.25" hidden="1" customHeight="1">
      <c r="B458" s="3"/>
      <c r="C458" s="1"/>
      <c r="D458" s="1"/>
      <c r="E458" s="1"/>
      <c r="F458" s="1"/>
      <c r="G458" s="1"/>
      <c r="H458" s="1"/>
      <c r="I458" s="1"/>
      <c r="J458" s="3"/>
      <c r="K458" s="1"/>
      <c r="L458" s="1"/>
      <c r="M458" s="1"/>
      <c r="N458" s="1"/>
      <c r="O458" s="1"/>
    </row>
    <row r="459" spans="2:15" ht="14.25" hidden="1" customHeight="1">
      <c r="B459" s="3"/>
      <c r="C459" s="1"/>
      <c r="D459" s="1"/>
      <c r="E459" s="1"/>
      <c r="F459" s="1"/>
      <c r="G459" s="1"/>
      <c r="H459" s="1"/>
      <c r="I459" s="1"/>
      <c r="J459" s="3"/>
      <c r="K459" s="1"/>
      <c r="L459" s="1"/>
      <c r="M459" s="1"/>
      <c r="N459" s="1"/>
      <c r="O459" s="1"/>
    </row>
    <row r="460" spans="2:15" ht="14.25" hidden="1" customHeight="1">
      <c r="B460" s="3"/>
      <c r="C460" s="1"/>
      <c r="D460" s="1"/>
      <c r="E460" s="1"/>
      <c r="F460" s="1"/>
      <c r="G460" s="1"/>
      <c r="H460" s="1"/>
      <c r="I460" s="1"/>
      <c r="J460" s="3"/>
      <c r="K460" s="1"/>
      <c r="L460" s="1"/>
      <c r="M460" s="1"/>
      <c r="N460" s="1"/>
      <c r="O460" s="1"/>
    </row>
    <row r="461" spans="2:15" ht="14.25" hidden="1" customHeight="1">
      <c r="B461" s="3"/>
      <c r="C461" s="1"/>
      <c r="D461" s="1"/>
      <c r="E461" s="1"/>
      <c r="F461" s="1"/>
      <c r="G461" s="1"/>
      <c r="H461" s="1"/>
      <c r="I461" s="1"/>
      <c r="J461" s="3"/>
      <c r="K461" s="1"/>
      <c r="L461" s="1"/>
      <c r="M461" s="1"/>
      <c r="N461" s="1"/>
      <c r="O461" s="1"/>
    </row>
    <row r="462" spans="2:15" ht="14.25" hidden="1" customHeight="1">
      <c r="B462" s="3"/>
      <c r="C462" s="1"/>
      <c r="D462" s="1"/>
      <c r="E462" s="1"/>
      <c r="F462" s="1"/>
      <c r="G462" s="1"/>
      <c r="H462" s="1"/>
      <c r="I462" s="1"/>
      <c r="J462" s="3"/>
      <c r="K462" s="1"/>
      <c r="L462" s="1"/>
      <c r="M462" s="1"/>
      <c r="N462" s="1"/>
      <c r="O462" s="1"/>
    </row>
    <row r="463" spans="2:15" ht="14.25" hidden="1" customHeight="1">
      <c r="B463" s="3"/>
      <c r="C463" s="1"/>
      <c r="D463" s="1"/>
      <c r="E463" s="1"/>
      <c r="F463" s="1"/>
      <c r="G463" s="1"/>
      <c r="H463" s="1"/>
      <c r="I463" s="1"/>
      <c r="J463" s="3"/>
      <c r="K463" s="1"/>
      <c r="L463" s="1"/>
      <c r="M463" s="1"/>
      <c r="N463" s="1"/>
      <c r="O463" s="1"/>
    </row>
    <row r="464" spans="2:15" ht="14.25" hidden="1" customHeight="1">
      <c r="B464" s="3"/>
      <c r="C464" s="1"/>
      <c r="D464" s="1"/>
      <c r="E464" s="1"/>
      <c r="F464" s="1"/>
      <c r="G464" s="1"/>
      <c r="H464" s="1"/>
      <c r="I464" s="1"/>
      <c r="J464" s="3"/>
      <c r="K464" s="1"/>
      <c r="L464" s="1"/>
      <c r="M464" s="1"/>
      <c r="N464" s="1"/>
      <c r="O464" s="1"/>
    </row>
    <row r="465" spans="2:15" ht="14.25" hidden="1" customHeight="1">
      <c r="B465" s="3"/>
      <c r="C465" s="1"/>
      <c r="D465" s="1"/>
      <c r="E465" s="1"/>
      <c r="F465" s="1"/>
      <c r="G465" s="1"/>
      <c r="H465" s="1"/>
      <c r="I465" s="1"/>
      <c r="J465" s="3"/>
      <c r="K465" s="1"/>
      <c r="L465" s="1"/>
      <c r="M465" s="1"/>
      <c r="N465" s="1"/>
      <c r="O465" s="1"/>
    </row>
    <row r="466" spans="2:15" ht="14.25" hidden="1" customHeight="1">
      <c r="B466" s="3"/>
      <c r="C466" s="1"/>
      <c r="D466" s="1"/>
      <c r="E466" s="1"/>
      <c r="F466" s="1"/>
      <c r="G466" s="1"/>
      <c r="H466" s="1"/>
      <c r="I466" s="1"/>
      <c r="J466" s="3"/>
      <c r="K466" s="1"/>
      <c r="L466" s="1"/>
      <c r="M466" s="1"/>
      <c r="N466" s="1"/>
      <c r="O466" s="1"/>
    </row>
    <row r="467" spans="2:15" ht="14.25" hidden="1" customHeight="1">
      <c r="B467" s="3"/>
      <c r="C467" s="1"/>
      <c r="D467" s="1"/>
      <c r="E467" s="1"/>
      <c r="F467" s="1"/>
      <c r="G467" s="1"/>
      <c r="H467" s="1"/>
      <c r="I467" s="1"/>
      <c r="J467" s="3"/>
      <c r="K467" s="1"/>
      <c r="L467" s="1"/>
      <c r="M467" s="1"/>
      <c r="N467" s="1"/>
      <c r="O467" s="1"/>
    </row>
    <row r="468" spans="2:15" ht="14.25" hidden="1" customHeight="1">
      <c r="B468" s="3"/>
      <c r="C468" s="1"/>
      <c r="D468" s="1"/>
      <c r="E468" s="1"/>
      <c r="F468" s="1"/>
      <c r="G468" s="1"/>
      <c r="H468" s="1"/>
      <c r="I468" s="1"/>
      <c r="J468" s="3"/>
      <c r="K468" s="1"/>
      <c r="L468" s="1"/>
      <c r="M468" s="1"/>
      <c r="N468" s="1"/>
      <c r="O468" s="1"/>
    </row>
    <row r="469" spans="2:15" ht="14.25" hidden="1" customHeight="1">
      <c r="B469" s="3"/>
      <c r="C469" s="1"/>
      <c r="D469" s="1"/>
      <c r="E469" s="1"/>
      <c r="F469" s="1"/>
      <c r="G469" s="1"/>
      <c r="H469" s="1"/>
      <c r="I469" s="1"/>
      <c r="J469" s="3"/>
      <c r="K469" s="1"/>
      <c r="L469" s="1"/>
      <c r="M469" s="1"/>
      <c r="N469" s="1"/>
      <c r="O469" s="1"/>
    </row>
    <row r="470" spans="2:15" ht="14.25" hidden="1" customHeight="1">
      <c r="B470" s="3"/>
      <c r="C470" s="1"/>
      <c r="D470" s="1"/>
      <c r="E470" s="1"/>
      <c r="F470" s="1"/>
      <c r="G470" s="1"/>
      <c r="H470" s="1"/>
      <c r="I470" s="1"/>
      <c r="J470" s="3"/>
      <c r="K470" s="1"/>
      <c r="L470" s="1"/>
      <c r="M470" s="1"/>
      <c r="N470" s="1"/>
      <c r="O470" s="1"/>
    </row>
    <row r="471" spans="2:15" ht="14.25" hidden="1" customHeight="1">
      <c r="B471" s="3"/>
      <c r="C471" s="1"/>
      <c r="D471" s="1"/>
      <c r="E471" s="1"/>
      <c r="F471" s="1"/>
      <c r="G471" s="1"/>
      <c r="H471" s="1"/>
      <c r="I471" s="1"/>
      <c r="J471" s="3"/>
      <c r="K471" s="1"/>
      <c r="L471" s="1"/>
      <c r="M471" s="1"/>
      <c r="N471" s="1"/>
      <c r="O471" s="1"/>
    </row>
    <row r="472" spans="2:15" ht="14.25" hidden="1" customHeight="1">
      <c r="B472" s="3"/>
      <c r="C472" s="1"/>
      <c r="D472" s="1"/>
      <c r="E472" s="1"/>
      <c r="F472" s="1"/>
      <c r="G472" s="1"/>
      <c r="H472" s="1"/>
      <c r="I472" s="1"/>
      <c r="J472" s="3"/>
      <c r="K472" s="1"/>
      <c r="L472" s="1"/>
      <c r="M472" s="1"/>
      <c r="N472" s="1"/>
      <c r="O472" s="1"/>
    </row>
    <row r="473" spans="2:15" ht="14.25" hidden="1" customHeight="1">
      <c r="B473" s="3"/>
      <c r="C473" s="1"/>
      <c r="D473" s="1"/>
      <c r="E473" s="1"/>
      <c r="F473" s="1"/>
      <c r="G473" s="1"/>
      <c r="H473" s="1"/>
      <c r="I473" s="1"/>
      <c r="J473" s="3"/>
      <c r="K473" s="1"/>
      <c r="L473" s="1"/>
      <c r="M473" s="1"/>
      <c r="N473" s="1"/>
      <c r="O473" s="1"/>
    </row>
    <row r="474" spans="2:15" ht="14.25" hidden="1" customHeight="1">
      <c r="B474" s="3"/>
      <c r="C474" s="1"/>
      <c r="D474" s="1"/>
      <c r="E474" s="1"/>
      <c r="F474" s="1"/>
      <c r="G474" s="1"/>
      <c r="H474" s="1"/>
      <c r="I474" s="1"/>
      <c r="J474" s="3"/>
      <c r="K474" s="1"/>
      <c r="L474" s="1"/>
      <c r="M474" s="1"/>
      <c r="N474" s="1"/>
      <c r="O474" s="1"/>
    </row>
    <row r="475" spans="2:15" ht="14.25" hidden="1" customHeight="1">
      <c r="B475" s="3"/>
      <c r="C475" s="1"/>
      <c r="D475" s="1"/>
      <c r="E475" s="1"/>
      <c r="F475" s="1"/>
      <c r="G475" s="1"/>
      <c r="H475" s="1"/>
      <c r="I475" s="1"/>
      <c r="J475" s="3"/>
      <c r="K475" s="1"/>
      <c r="L475" s="1"/>
      <c r="M475" s="1"/>
      <c r="N475" s="1"/>
      <c r="O475" s="1"/>
    </row>
    <row r="476" spans="2:15" ht="14.25" hidden="1" customHeight="1">
      <c r="B476" s="3"/>
      <c r="C476" s="1"/>
      <c r="D476" s="1"/>
      <c r="E476" s="1"/>
      <c r="F476" s="1"/>
      <c r="G476" s="1"/>
      <c r="H476" s="1"/>
      <c r="I476" s="1"/>
      <c r="J476" s="3"/>
      <c r="K476" s="1"/>
      <c r="L476" s="1"/>
      <c r="M476" s="1"/>
      <c r="N476" s="1"/>
      <c r="O476" s="1"/>
    </row>
    <row r="477" spans="2:15" ht="14.25" hidden="1" customHeight="1">
      <c r="B477" s="3"/>
      <c r="C477" s="1"/>
      <c r="D477" s="1"/>
      <c r="E477" s="1"/>
      <c r="F477" s="1"/>
      <c r="G477" s="1"/>
      <c r="H477" s="1"/>
      <c r="I477" s="1"/>
      <c r="J477" s="3"/>
      <c r="K477" s="1"/>
      <c r="L477" s="1"/>
      <c r="M477" s="1"/>
      <c r="N477" s="1"/>
      <c r="O477" s="1"/>
    </row>
    <row r="478" spans="2:15" ht="14.25" hidden="1" customHeight="1">
      <c r="B478" s="3"/>
      <c r="C478" s="1"/>
      <c r="D478" s="1"/>
      <c r="E478" s="1"/>
      <c r="F478" s="1"/>
      <c r="G478" s="1"/>
      <c r="H478" s="1"/>
      <c r="I478" s="1"/>
      <c r="J478" s="3"/>
      <c r="K478" s="1"/>
      <c r="L478" s="1"/>
      <c r="M478" s="1"/>
      <c r="N478" s="1"/>
      <c r="O478" s="1"/>
    </row>
    <row r="479" spans="2:15" ht="14.25" hidden="1" customHeight="1">
      <c r="B479" s="3"/>
      <c r="C479" s="1"/>
      <c r="D479" s="1"/>
      <c r="E479" s="1"/>
      <c r="F479" s="1"/>
      <c r="G479" s="1"/>
      <c r="H479" s="1"/>
      <c r="I479" s="1"/>
      <c r="J479" s="3"/>
      <c r="K479" s="1"/>
      <c r="L479" s="1"/>
      <c r="M479" s="1"/>
      <c r="N479" s="1"/>
      <c r="O479" s="1"/>
    </row>
    <row r="480" spans="2:15" ht="14.25" hidden="1" customHeight="1">
      <c r="B480" s="3"/>
      <c r="C480" s="1"/>
      <c r="D480" s="1"/>
      <c r="E480" s="1"/>
      <c r="F480" s="1"/>
      <c r="G480" s="1"/>
      <c r="H480" s="1"/>
      <c r="I480" s="1"/>
      <c r="J480" s="3"/>
      <c r="K480" s="1"/>
      <c r="L480" s="1"/>
      <c r="M480" s="1"/>
      <c r="N480" s="1"/>
      <c r="O480" s="1"/>
    </row>
    <row r="481" spans="2:15" ht="14.25" hidden="1" customHeight="1">
      <c r="B481" s="3"/>
      <c r="C481" s="1"/>
      <c r="D481" s="1"/>
      <c r="E481" s="1"/>
      <c r="F481" s="1"/>
      <c r="G481" s="1"/>
      <c r="H481" s="1"/>
      <c r="I481" s="1"/>
      <c r="J481" s="3"/>
      <c r="K481" s="1"/>
      <c r="L481" s="1"/>
      <c r="M481" s="1"/>
      <c r="N481" s="1"/>
      <c r="O481" s="1"/>
    </row>
    <row r="482" spans="2:15" ht="14.25" hidden="1" customHeight="1">
      <c r="B482" s="3"/>
      <c r="C482" s="1"/>
      <c r="D482" s="1"/>
      <c r="E482" s="1"/>
      <c r="F482" s="1"/>
      <c r="G482" s="1"/>
      <c r="H482" s="1"/>
      <c r="I482" s="1"/>
      <c r="J482" s="3"/>
      <c r="K482" s="1"/>
      <c r="L482" s="1"/>
      <c r="M482" s="1"/>
      <c r="N482" s="1"/>
      <c r="O482" s="1"/>
    </row>
    <row r="483" spans="2:15" ht="14.25" hidden="1" customHeight="1">
      <c r="B483" s="3"/>
      <c r="C483" s="1"/>
      <c r="D483" s="1"/>
      <c r="E483" s="1"/>
      <c r="F483" s="1"/>
      <c r="G483" s="1"/>
      <c r="H483" s="1"/>
      <c r="I483" s="1"/>
      <c r="J483" s="3"/>
      <c r="K483" s="1"/>
      <c r="L483" s="1"/>
      <c r="M483" s="1"/>
      <c r="N483" s="1"/>
      <c r="O483" s="1"/>
    </row>
    <row r="484" spans="2:15" ht="14.25" hidden="1" customHeight="1">
      <c r="B484" s="3"/>
      <c r="C484" s="1"/>
      <c r="D484" s="1"/>
      <c r="E484" s="1"/>
      <c r="F484" s="1"/>
      <c r="G484" s="1"/>
      <c r="H484" s="1"/>
      <c r="I484" s="1"/>
      <c r="J484" s="3"/>
      <c r="K484" s="1"/>
      <c r="L484" s="1"/>
      <c r="M484" s="1"/>
      <c r="N484" s="1"/>
      <c r="O484" s="1"/>
    </row>
    <row r="485" spans="2:15" ht="14.25" hidden="1" customHeight="1">
      <c r="B485" s="3"/>
      <c r="C485" s="1"/>
      <c r="D485" s="1"/>
      <c r="E485" s="1"/>
      <c r="F485" s="1"/>
      <c r="G485" s="1"/>
      <c r="H485" s="1"/>
      <c r="I485" s="1"/>
      <c r="J485" s="3"/>
      <c r="K485" s="1"/>
      <c r="L485" s="1"/>
      <c r="M485" s="1"/>
      <c r="N485" s="1"/>
      <c r="O485" s="1"/>
    </row>
    <row r="486" spans="2:15" ht="14.25" hidden="1" customHeight="1">
      <c r="B486" s="3"/>
      <c r="C486" s="1"/>
      <c r="D486" s="1"/>
      <c r="E486" s="1"/>
      <c r="F486" s="1"/>
      <c r="G486" s="1"/>
      <c r="H486" s="1"/>
      <c r="I486" s="1"/>
      <c r="J486" s="3"/>
      <c r="K486" s="1"/>
      <c r="L486" s="1"/>
      <c r="M486" s="1"/>
      <c r="N486" s="1"/>
      <c r="O486" s="1"/>
    </row>
    <row r="487" spans="2:15" ht="14.25" hidden="1" customHeight="1">
      <c r="B487" s="3"/>
      <c r="C487" s="1"/>
      <c r="D487" s="1"/>
      <c r="E487" s="1"/>
      <c r="F487" s="1"/>
      <c r="G487" s="1"/>
      <c r="H487" s="1"/>
      <c r="I487" s="1"/>
      <c r="J487" s="3"/>
      <c r="K487" s="1"/>
      <c r="L487" s="1"/>
      <c r="M487" s="1"/>
      <c r="N487" s="1"/>
      <c r="O487" s="1"/>
    </row>
    <row r="488" spans="2:15" ht="14.25" hidden="1" customHeight="1">
      <c r="B488" s="3"/>
      <c r="C488" s="1"/>
      <c r="D488" s="1"/>
      <c r="E488" s="1"/>
      <c r="F488" s="1"/>
      <c r="G488" s="1"/>
      <c r="H488" s="1"/>
      <c r="I488" s="1"/>
      <c r="J488" s="3"/>
      <c r="K488" s="1"/>
      <c r="L488" s="1"/>
      <c r="M488" s="1"/>
      <c r="N488" s="1"/>
      <c r="O488" s="1"/>
    </row>
    <row r="489" spans="2:15" ht="14.25" hidden="1" customHeight="1">
      <c r="B489" s="3"/>
      <c r="C489" s="1"/>
      <c r="D489" s="1"/>
      <c r="E489" s="1"/>
      <c r="F489" s="1"/>
      <c r="G489" s="1"/>
      <c r="H489" s="1"/>
      <c r="I489" s="1"/>
      <c r="J489" s="3"/>
      <c r="K489" s="1"/>
      <c r="L489" s="1"/>
      <c r="M489" s="1"/>
      <c r="N489" s="1"/>
      <c r="O489" s="1"/>
    </row>
    <row r="490" spans="2:15" ht="14.25" hidden="1" customHeight="1">
      <c r="B490" s="3"/>
      <c r="C490" s="1"/>
      <c r="D490" s="1"/>
      <c r="E490" s="1"/>
      <c r="F490" s="1"/>
      <c r="G490" s="1"/>
      <c r="H490" s="1"/>
      <c r="I490" s="1"/>
      <c r="J490" s="3"/>
      <c r="K490" s="1"/>
      <c r="L490" s="1"/>
      <c r="M490" s="1"/>
      <c r="N490" s="1"/>
      <c r="O490" s="1"/>
    </row>
    <row r="491" spans="2:15" ht="14.25" hidden="1" customHeight="1">
      <c r="B491" s="3"/>
      <c r="C491" s="1"/>
      <c r="D491" s="1"/>
      <c r="E491" s="1"/>
      <c r="F491" s="1"/>
      <c r="G491" s="1"/>
      <c r="H491" s="1"/>
      <c r="I491" s="1"/>
      <c r="J491" s="3"/>
      <c r="K491" s="1"/>
      <c r="L491" s="1"/>
      <c r="M491" s="1"/>
      <c r="N491" s="1"/>
      <c r="O491" s="1"/>
    </row>
    <row r="492" spans="2:15" ht="14.25" hidden="1" customHeight="1">
      <c r="B492" s="3"/>
      <c r="C492" s="1"/>
      <c r="D492" s="1"/>
      <c r="E492" s="1"/>
      <c r="F492" s="1"/>
      <c r="G492" s="1"/>
      <c r="H492" s="1"/>
      <c r="I492" s="1"/>
      <c r="J492" s="3"/>
      <c r="K492" s="1"/>
      <c r="L492" s="1"/>
      <c r="M492" s="1"/>
      <c r="N492" s="1"/>
      <c r="O492" s="1"/>
    </row>
    <row r="493" spans="2:15" ht="14.25" hidden="1" customHeight="1">
      <c r="B493" s="3"/>
      <c r="C493" s="1"/>
      <c r="D493" s="1"/>
      <c r="E493" s="1"/>
      <c r="F493" s="1"/>
      <c r="G493" s="1"/>
      <c r="H493" s="1"/>
      <c r="I493" s="1"/>
      <c r="J493" s="3"/>
      <c r="K493" s="1"/>
      <c r="L493" s="1"/>
      <c r="M493" s="1"/>
      <c r="N493" s="1"/>
      <c r="O493" s="1"/>
    </row>
    <row r="494" spans="2:15" ht="14.25" hidden="1" customHeight="1">
      <c r="B494" s="3"/>
      <c r="C494" s="1"/>
      <c r="D494" s="1"/>
      <c r="E494" s="1"/>
      <c r="F494" s="1"/>
      <c r="G494" s="1"/>
      <c r="H494" s="1"/>
      <c r="I494" s="1"/>
      <c r="J494" s="3"/>
      <c r="K494" s="1"/>
      <c r="L494" s="1"/>
      <c r="M494" s="1"/>
      <c r="N494" s="1"/>
      <c r="O494" s="1"/>
    </row>
    <row r="495" spans="2:15" ht="14.25" hidden="1" customHeight="1">
      <c r="B495" s="3"/>
      <c r="C495" s="1"/>
      <c r="D495" s="1"/>
      <c r="E495" s="1"/>
      <c r="F495" s="1"/>
      <c r="G495" s="1"/>
      <c r="H495" s="1"/>
      <c r="I495" s="1"/>
      <c r="J495" s="3"/>
      <c r="K495" s="1"/>
      <c r="L495" s="1"/>
      <c r="M495" s="1"/>
      <c r="N495" s="1"/>
      <c r="O495" s="1"/>
    </row>
    <row r="496" spans="2:15" ht="14.25" hidden="1" customHeight="1">
      <c r="B496" s="3"/>
      <c r="C496" s="1"/>
      <c r="D496" s="1"/>
      <c r="E496" s="1"/>
      <c r="F496" s="1"/>
      <c r="G496" s="1"/>
      <c r="H496" s="1"/>
      <c r="I496" s="1"/>
      <c r="J496" s="3"/>
      <c r="K496" s="1"/>
      <c r="L496" s="1"/>
      <c r="M496" s="1"/>
      <c r="N496" s="1"/>
      <c r="O496" s="1"/>
    </row>
    <row r="497" spans="2:15" ht="14.25" hidden="1" customHeight="1">
      <c r="B497" s="3"/>
      <c r="C497" s="1"/>
      <c r="D497" s="1"/>
      <c r="E497" s="1"/>
      <c r="F497" s="1"/>
      <c r="G497" s="1"/>
      <c r="H497" s="1"/>
      <c r="I497" s="1"/>
      <c r="J497" s="3"/>
      <c r="K497" s="1"/>
      <c r="L497" s="1"/>
      <c r="M497" s="1"/>
      <c r="N497" s="1"/>
      <c r="O497" s="1"/>
    </row>
    <row r="498" spans="2:15" ht="14.25" hidden="1" customHeight="1">
      <c r="B498" s="3"/>
      <c r="C498" s="1"/>
      <c r="D498" s="1"/>
      <c r="E498" s="1"/>
      <c r="F498" s="1"/>
      <c r="G498" s="1"/>
      <c r="H498" s="1"/>
      <c r="I498" s="1"/>
      <c r="J498" s="3"/>
      <c r="K498" s="1"/>
      <c r="L498" s="1"/>
      <c r="M498" s="1"/>
      <c r="N498" s="1"/>
      <c r="O498" s="1"/>
    </row>
    <row r="499" spans="2:15" ht="14.25" hidden="1" customHeight="1">
      <c r="B499" s="3"/>
      <c r="C499" s="1"/>
      <c r="D499" s="1"/>
      <c r="E499" s="1"/>
      <c r="F499" s="1"/>
      <c r="G499" s="1"/>
      <c r="H499" s="1"/>
      <c r="I499" s="1"/>
      <c r="J499" s="3"/>
      <c r="K499" s="1"/>
      <c r="L499" s="1"/>
      <c r="M499" s="1"/>
      <c r="N499" s="1"/>
      <c r="O499" s="1"/>
    </row>
    <row r="500" spans="2:15" ht="14.25" hidden="1" customHeight="1">
      <c r="B500" s="3"/>
      <c r="C500" s="1"/>
      <c r="D500" s="1"/>
      <c r="E500" s="1"/>
      <c r="F500" s="1"/>
      <c r="G500" s="1"/>
      <c r="H500" s="1"/>
      <c r="I500" s="1"/>
      <c r="J500" s="3"/>
      <c r="K500" s="1"/>
      <c r="L500" s="1"/>
      <c r="M500" s="1"/>
      <c r="N500" s="1"/>
      <c r="O500" s="1"/>
    </row>
    <row r="501" spans="2:15" ht="14.25" hidden="1" customHeight="1">
      <c r="B501" s="3"/>
      <c r="C501" s="1"/>
      <c r="D501" s="1"/>
      <c r="E501" s="1"/>
      <c r="F501" s="1"/>
      <c r="G501" s="1"/>
      <c r="H501" s="1"/>
      <c r="I501" s="1"/>
      <c r="J501" s="3"/>
      <c r="K501" s="1"/>
      <c r="L501" s="1"/>
      <c r="M501" s="1"/>
      <c r="N501" s="1"/>
      <c r="O501" s="1"/>
    </row>
    <row r="502" spans="2:15" ht="14.25" hidden="1" customHeight="1">
      <c r="B502" s="3"/>
      <c r="C502" s="1"/>
      <c r="D502" s="1"/>
      <c r="E502" s="1"/>
      <c r="F502" s="1"/>
      <c r="G502" s="1"/>
      <c r="H502" s="1"/>
      <c r="I502" s="1"/>
      <c r="J502" s="3"/>
      <c r="K502" s="1"/>
      <c r="L502" s="1"/>
      <c r="M502" s="1"/>
      <c r="N502" s="1"/>
      <c r="O502" s="1"/>
    </row>
    <row r="503" spans="2:15" ht="14.25" hidden="1" customHeight="1">
      <c r="B503" s="3"/>
      <c r="C503" s="1"/>
      <c r="D503" s="1"/>
      <c r="E503" s="1"/>
      <c r="F503" s="1"/>
      <c r="G503" s="1"/>
      <c r="H503" s="1"/>
      <c r="I503" s="1"/>
      <c r="J503" s="3"/>
      <c r="K503" s="1"/>
      <c r="L503" s="1"/>
      <c r="M503" s="1"/>
      <c r="N503" s="1"/>
      <c r="O503" s="1"/>
    </row>
    <row r="504" spans="2:15" ht="14.25" hidden="1" customHeight="1">
      <c r="B504" s="3"/>
      <c r="C504" s="1"/>
      <c r="D504" s="1"/>
      <c r="E504" s="1"/>
      <c r="F504" s="1"/>
      <c r="G504" s="1"/>
      <c r="H504" s="1"/>
      <c r="I504" s="1"/>
      <c r="J504" s="3"/>
      <c r="K504" s="1"/>
      <c r="L504" s="1"/>
      <c r="M504" s="1"/>
      <c r="N504" s="1"/>
      <c r="O504" s="1"/>
    </row>
    <row r="505" spans="2:15" ht="14.25" hidden="1" customHeight="1">
      <c r="B505" s="3"/>
      <c r="C505" s="1"/>
      <c r="D505" s="1"/>
      <c r="E505" s="1"/>
      <c r="F505" s="1"/>
      <c r="G505" s="1"/>
      <c r="H505" s="1"/>
      <c r="I505" s="1"/>
      <c r="J505" s="3"/>
      <c r="K505" s="1"/>
      <c r="L505" s="1"/>
      <c r="M505" s="1"/>
      <c r="N505" s="1"/>
      <c r="O505" s="1"/>
    </row>
    <row r="506" spans="2:15" ht="14.25" hidden="1" customHeight="1">
      <c r="B506" s="3"/>
      <c r="C506" s="1"/>
      <c r="D506" s="1"/>
      <c r="E506" s="1"/>
      <c r="F506" s="1"/>
      <c r="G506" s="1"/>
      <c r="H506" s="1"/>
      <c r="I506" s="1"/>
      <c r="J506" s="3"/>
      <c r="K506" s="1"/>
      <c r="L506" s="1"/>
      <c r="M506" s="1"/>
      <c r="N506" s="1"/>
      <c r="O506" s="1"/>
    </row>
    <row r="507" spans="2:15" ht="14.25" hidden="1" customHeight="1">
      <c r="B507" s="3"/>
      <c r="C507" s="1"/>
      <c r="D507" s="1"/>
      <c r="E507" s="1"/>
      <c r="F507" s="1"/>
      <c r="G507" s="1"/>
      <c r="H507" s="1"/>
      <c r="I507" s="1"/>
      <c r="J507" s="3"/>
      <c r="K507" s="1"/>
      <c r="L507" s="1"/>
      <c r="M507" s="1"/>
      <c r="N507" s="1"/>
      <c r="O507" s="1"/>
    </row>
    <row r="508" spans="2:15" ht="14.25" hidden="1" customHeight="1">
      <c r="B508" s="3"/>
      <c r="C508" s="1"/>
      <c r="D508" s="1"/>
      <c r="E508" s="1"/>
      <c r="F508" s="1"/>
      <c r="G508" s="1"/>
      <c r="H508" s="1"/>
      <c r="I508" s="1"/>
      <c r="J508" s="3"/>
      <c r="K508" s="1"/>
      <c r="L508" s="1"/>
      <c r="M508" s="1"/>
      <c r="N508" s="1"/>
      <c r="O508" s="1"/>
    </row>
    <row r="509" spans="2:15" ht="14.25" hidden="1" customHeight="1">
      <c r="B509" s="3"/>
      <c r="C509" s="1"/>
      <c r="D509" s="1"/>
      <c r="E509" s="1"/>
      <c r="F509" s="1"/>
      <c r="G509" s="1"/>
      <c r="H509" s="1"/>
      <c r="I509" s="1"/>
      <c r="J509" s="3"/>
      <c r="K509" s="1"/>
      <c r="L509" s="1"/>
      <c r="M509" s="1"/>
      <c r="N509" s="1"/>
      <c r="O509" s="1"/>
    </row>
    <row r="510" spans="2:15" ht="14.25" hidden="1" customHeight="1">
      <c r="B510" s="3"/>
      <c r="C510" s="1"/>
      <c r="D510" s="1"/>
      <c r="E510" s="1"/>
      <c r="F510" s="1"/>
      <c r="G510" s="1"/>
      <c r="H510" s="1"/>
      <c r="I510" s="1"/>
      <c r="J510" s="3"/>
      <c r="K510" s="1"/>
      <c r="L510" s="1"/>
      <c r="M510" s="1"/>
      <c r="N510" s="1"/>
      <c r="O510" s="1"/>
    </row>
    <row r="511" spans="2:15" ht="14.25" hidden="1" customHeight="1">
      <c r="B511" s="3"/>
      <c r="C511" s="1"/>
      <c r="D511" s="1"/>
      <c r="E511" s="1"/>
      <c r="F511" s="1"/>
      <c r="G511" s="1"/>
      <c r="H511" s="1"/>
      <c r="I511" s="1"/>
      <c r="J511" s="3"/>
      <c r="K511" s="1"/>
      <c r="L511" s="1"/>
      <c r="M511" s="1"/>
      <c r="N511" s="1"/>
      <c r="O511" s="1"/>
    </row>
    <row r="512" spans="2:15" ht="14.25" hidden="1" customHeight="1">
      <c r="B512" s="3"/>
      <c r="C512" s="1"/>
      <c r="D512" s="1"/>
      <c r="E512" s="1"/>
      <c r="F512" s="1"/>
      <c r="G512" s="1"/>
      <c r="H512" s="1"/>
      <c r="I512" s="1"/>
      <c r="J512" s="3"/>
      <c r="K512" s="1"/>
      <c r="L512" s="1"/>
      <c r="M512" s="1"/>
      <c r="N512" s="1"/>
      <c r="O512" s="1"/>
    </row>
    <row r="513" spans="2:15" ht="14.25" hidden="1" customHeight="1">
      <c r="B513" s="3"/>
      <c r="C513" s="1"/>
      <c r="D513" s="1"/>
      <c r="E513" s="1"/>
      <c r="F513" s="1"/>
      <c r="G513" s="1"/>
      <c r="H513" s="1"/>
      <c r="I513" s="1"/>
      <c r="J513" s="3"/>
      <c r="K513" s="1"/>
      <c r="L513" s="1"/>
      <c r="M513" s="1"/>
      <c r="N513" s="1"/>
      <c r="O513" s="1"/>
    </row>
    <row r="514" spans="2:15" ht="14.25" hidden="1" customHeight="1">
      <c r="B514" s="3"/>
      <c r="C514" s="1"/>
      <c r="D514" s="1"/>
      <c r="E514" s="1"/>
      <c r="F514" s="1"/>
      <c r="G514" s="1"/>
      <c r="H514" s="1"/>
      <c r="I514" s="1"/>
      <c r="J514" s="3"/>
      <c r="K514" s="1"/>
      <c r="L514" s="1"/>
      <c r="M514" s="1"/>
      <c r="N514" s="1"/>
      <c r="O514" s="1"/>
    </row>
    <row r="515" spans="2:15" ht="14.25" hidden="1" customHeight="1">
      <c r="B515" s="3"/>
      <c r="C515" s="1"/>
      <c r="D515" s="1"/>
      <c r="E515" s="1"/>
      <c r="F515" s="1"/>
      <c r="G515" s="1"/>
      <c r="H515" s="1"/>
      <c r="I515" s="1"/>
      <c r="J515" s="3"/>
      <c r="K515" s="1"/>
      <c r="L515" s="1"/>
      <c r="M515" s="1"/>
      <c r="N515" s="1"/>
      <c r="O515" s="1"/>
    </row>
    <row r="516" spans="2:15" ht="14.25" hidden="1" customHeight="1">
      <c r="B516" s="3"/>
      <c r="C516" s="1"/>
      <c r="D516" s="1"/>
      <c r="E516" s="1"/>
      <c r="F516" s="1"/>
      <c r="G516" s="1"/>
      <c r="H516" s="1"/>
      <c r="I516" s="1"/>
      <c r="J516" s="3"/>
      <c r="K516" s="1"/>
      <c r="L516" s="1"/>
      <c r="M516" s="1"/>
      <c r="N516" s="1"/>
      <c r="O516" s="1"/>
    </row>
    <row r="517" spans="2:15" ht="14.25" hidden="1" customHeight="1">
      <c r="B517" s="3"/>
      <c r="C517" s="1"/>
      <c r="D517" s="1"/>
      <c r="E517" s="1"/>
      <c r="F517" s="1"/>
      <c r="G517" s="1"/>
      <c r="H517" s="1"/>
      <c r="I517" s="1"/>
      <c r="J517" s="3"/>
      <c r="K517" s="1"/>
      <c r="L517" s="1"/>
      <c r="M517" s="1"/>
      <c r="N517" s="1"/>
      <c r="O517" s="1"/>
    </row>
    <row r="518" spans="2:15" ht="14.25" hidden="1" customHeight="1">
      <c r="B518" s="3"/>
      <c r="C518" s="1"/>
      <c r="D518" s="1"/>
      <c r="E518" s="1"/>
      <c r="F518" s="1"/>
      <c r="G518" s="1"/>
      <c r="H518" s="1"/>
      <c r="I518" s="1"/>
      <c r="J518" s="3"/>
      <c r="K518" s="1"/>
      <c r="L518" s="1"/>
      <c r="M518" s="1"/>
      <c r="N518" s="1"/>
      <c r="O518" s="1"/>
    </row>
    <row r="519" spans="2:15" ht="14.25" hidden="1" customHeight="1">
      <c r="B519" s="3"/>
      <c r="C519" s="1"/>
      <c r="D519" s="1"/>
      <c r="E519" s="1"/>
      <c r="F519" s="1"/>
      <c r="G519" s="1"/>
      <c r="H519" s="1"/>
      <c r="I519" s="1"/>
      <c r="J519" s="3"/>
      <c r="K519" s="1"/>
      <c r="L519" s="1"/>
      <c r="M519" s="1"/>
      <c r="N519" s="1"/>
      <c r="O519" s="1"/>
    </row>
    <row r="520" spans="2:15" ht="14.25" hidden="1" customHeight="1">
      <c r="B520" s="3"/>
      <c r="C520" s="1"/>
      <c r="D520" s="1"/>
      <c r="E520" s="1"/>
      <c r="F520" s="1"/>
      <c r="G520" s="1"/>
      <c r="H520" s="1"/>
      <c r="I520" s="1"/>
      <c r="J520" s="3"/>
      <c r="K520" s="1"/>
      <c r="L520" s="1"/>
      <c r="M520" s="1"/>
      <c r="N520" s="1"/>
      <c r="O520" s="1"/>
    </row>
    <row r="521" spans="2:15" ht="14.25" hidden="1" customHeight="1">
      <c r="B521" s="3"/>
      <c r="C521" s="1"/>
      <c r="D521" s="1"/>
      <c r="E521" s="1"/>
      <c r="F521" s="1"/>
      <c r="G521" s="1"/>
      <c r="H521" s="1"/>
      <c r="I521" s="1"/>
      <c r="J521" s="3"/>
      <c r="K521" s="1"/>
      <c r="L521" s="1"/>
      <c r="M521" s="1"/>
      <c r="N521" s="1"/>
      <c r="O521" s="1"/>
    </row>
    <row r="522" spans="2:15" ht="14.25" hidden="1" customHeight="1">
      <c r="B522" s="3"/>
      <c r="C522" s="1"/>
      <c r="D522" s="1"/>
      <c r="E522" s="1"/>
      <c r="F522" s="1"/>
      <c r="G522" s="1"/>
      <c r="H522" s="1"/>
      <c r="I522" s="1"/>
      <c r="J522" s="3"/>
      <c r="K522" s="1"/>
      <c r="L522" s="1"/>
      <c r="M522" s="1"/>
      <c r="N522" s="1"/>
      <c r="O522" s="1"/>
    </row>
    <row r="523" spans="2:15" ht="14.25" hidden="1" customHeight="1">
      <c r="B523" s="3"/>
      <c r="C523" s="1"/>
      <c r="D523" s="1"/>
      <c r="E523" s="1"/>
      <c r="F523" s="1"/>
      <c r="G523" s="1"/>
      <c r="H523" s="1"/>
      <c r="I523" s="1"/>
      <c r="J523" s="3"/>
      <c r="K523" s="1"/>
      <c r="L523" s="1"/>
      <c r="M523" s="1"/>
      <c r="N523" s="1"/>
      <c r="O523" s="1"/>
    </row>
    <row r="524" spans="2:15" ht="14.25" hidden="1" customHeight="1">
      <c r="B524" s="3"/>
      <c r="C524" s="1"/>
      <c r="D524" s="1"/>
      <c r="E524" s="1"/>
      <c r="F524" s="1"/>
      <c r="G524" s="1"/>
      <c r="H524" s="1"/>
      <c r="I524" s="1"/>
      <c r="J524" s="3"/>
      <c r="K524" s="1"/>
      <c r="L524" s="1"/>
      <c r="M524" s="1"/>
      <c r="N524" s="1"/>
      <c r="O524" s="1"/>
    </row>
    <row r="525" spans="2:15" ht="14.25" hidden="1" customHeight="1">
      <c r="B525" s="3"/>
      <c r="C525" s="1"/>
      <c r="D525" s="1"/>
      <c r="E525" s="1"/>
      <c r="F525" s="1"/>
      <c r="G525" s="1"/>
      <c r="H525" s="1"/>
      <c r="I525" s="1"/>
      <c r="J525" s="3"/>
      <c r="K525" s="1"/>
      <c r="L525" s="1"/>
      <c r="M525" s="1"/>
      <c r="N525" s="1"/>
      <c r="O525" s="1"/>
    </row>
    <row r="526" spans="2:15" ht="14.25" hidden="1" customHeight="1">
      <c r="B526" s="3"/>
      <c r="C526" s="1"/>
      <c r="D526" s="1"/>
      <c r="E526" s="1"/>
      <c r="F526" s="1"/>
      <c r="G526" s="1"/>
      <c r="H526" s="1"/>
      <c r="I526" s="1"/>
      <c r="J526" s="3"/>
      <c r="K526" s="1"/>
      <c r="L526" s="1"/>
      <c r="M526" s="1"/>
      <c r="N526" s="1"/>
      <c r="O526" s="1"/>
    </row>
    <row r="527" spans="2:15" ht="14.25" hidden="1" customHeight="1">
      <c r="B527" s="3"/>
      <c r="C527" s="1"/>
      <c r="D527" s="1"/>
      <c r="E527" s="1"/>
      <c r="F527" s="1"/>
      <c r="G527" s="1"/>
      <c r="H527" s="1"/>
      <c r="I527" s="1"/>
      <c r="J527" s="3"/>
      <c r="K527" s="1"/>
      <c r="L527" s="1"/>
      <c r="M527" s="1"/>
      <c r="N527" s="1"/>
      <c r="O527" s="1"/>
    </row>
    <row r="528" spans="2:15" ht="14.25" hidden="1" customHeight="1">
      <c r="B528" s="3"/>
      <c r="C528" s="1"/>
      <c r="D528" s="1"/>
      <c r="E528" s="1"/>
      <c r="F528" s="1"/>
      <c r="G528" s="1"/>
      <c r="H528" s="1"/>
      <c r="I528" s="1"/>
      <c r="J528" s="3"/>
      <c r="K528" s="1"/>
      <c r="L528" s="1"/>
      <c r="M528" s="1"/>
      <c r="N528" s="1"/>
      <c r="O528" s="1"/>
    </row>
    <row r="529" spans="2:15" ht="14.25" hidden="1" customHeight="1">
      <c r="B529" s="3"/>
      <c r="C529" s="1"/>
      <c r="D529" s="1"/>
      <c r="E529" s="1"/>
      <c r="F529" s="1"/>
      <c r="G529" s="1"/>
      <c r="H529" s="1"/>
      <c r="I529" s="1"/>
      <c r="J529" s="3"/>
      <c r="K529" s="1"/>
      <c r="L529" s="1"/>
      <c r="M529" s="1"/>
      <c r="N529" s="1"/>
      <c r="O529" s="1"/>
    </row>
    <row r="530" spans="2:15" ht="14.25" hidden="1" customHeight="1">
      <c r="B530" s="3"/>
      <c r="C530" s="1"/>
      <c r="D530" s="1"/>
      <c r="E530" s="1"/>
      <c r="F530" s="1"/>
      <c r="G530" s="1"/>
      <c r="H530" s="1"/>
      <c r="I530" s="1"/>
      <c r="J530" s="3"/>
      <c r="K530" s="1"/>
      <c r="L530" s="1"/>
      <c r="M530" s="1"/>
      <c r="N530" s="1"/>
      <c r="O530" s="1"/>
    </row>
    <row r="531" spans="2:15" ht="14.25" hidden="1" customHeight="1">
      <c r="B531" s="3"/>
      <c r="C531" s="1"/>
      <c r="D531" s="1"/>
      <c r="E531" s="1"/>
      <c r="F531" s="1"/>
      <c r="G531" s="1"/>
      <c r="H531" s="1"/>
      <c r="I531" s="1"/>
      <c r="J531" s="3"/>
      <c r="K531" s="1"/>
      <c r="L531" s="1"/>
      <c r="M531" s="1"/>
      <c r="N531" s="1"/>
      <c r="O531" s="1"/>
    </row>
    <row r="532" spans="2:15" ht="14.25" hidden="1" customHeight="1">
      <c r="B532" s="3"/>
      <c r="C532" s="1"/>
      <c r="D532" s="1"/>
      <c r="E532" s="1"/>
      <c r="F532" s="1"/>
      <c r="G532" s="1"/>
      <c r="H532" s="1"/>
      <c r="I532" s="1"/>
      <c r="J532" s="3"/>
      <c r="K532" s="1"/>
      <c r="L532" s="1"/>
      <c r="M532" s="1"/>
      <c r="N532" s="1"/>
      <c r="O532" s="1"/>
    </row>
    <row r="533" spans="2:15" ht="14.25" hidden="1" customHeight="1">
      <c r="B533" s="3"/>
      <c r="C533" s="1"/>
      <c r="D533" s="1"/>
      <c r="E533" s="1"/>
      <c r="F533" s="1"/>
      <c r="G533" s="1"/>
      <c r="H533" s="1"/>
      <c r="I533" s="1"/>
      <c r="J533" s="3"/>
      <c r="K533" s="1"/>
      <c r="L533" s="1"/>
      <c r="M533" s="1"/>
      <c r="N533" s="1"/>
      <c r="O533" s="1"/>
    </row>
    <row r="534" spans="2:15" ht="14.25" hidden="1" customHeight="1">
      <c r="B534" s="3"/>
      <c r="C534" s="1"/>
      <c r="D534" s="1"/>
      <c r="E534" s="1"/>
      <c r="F534" s="1"/>
      <c r="G534" s="1"/>
      <c r="H534" s="1"/>
      <c r="I534" s="1"/>
      <c r="J534" s="3"/>
      <c r="K534" s="1"/>
      <c r="L534" s="1"/>
      <c r="M534" s="1"/>
      <c r="N534" s="1"/>
      <c r="O534" s="1"/>
    </row>
    <row r="535" spans="2:15" ht="14.25" hidden="1" customHeight="1">
      <c r="B535" s="3"/>
      <c r="C535" s="1"/>
      <c r="D535" s="1"/>
      <c r="E535" s="1"/>
      <c r="F535" s="1"/>
      <c r="G535" s="1"/>
      <c r="H535" s="1"/>
      <c r="I535" s="1"/>
      <c r="J535" s="3"/>
      <c r="K535" s="1"/>
      <c r="L535" s="1"/>
      <c r="M535" s="1"/>
      <c r="N535" s="1"/>
      <c r="O535" s="1"/>
    </row>
    <row r="536" spans="2:15" ht="14.25" hidden="1" customHeight="1">
      <c r="B536" s="3"/>
      <c r="C536" s="1"/>
      <c r="D536" s="1"/>
      <c r="E536" s="1"/>
      <c r="F536" s="1"/>
      <c r="G536" s="1"/>
      <c r="H536" s="1"/>
      <c r="I536" s="1"/>
      <c r="J536" s="3"/>
      <c r="K536" s="1"/>
      <c r="L536" s="1"/>
      <c r="M536" s="1"/>
      <c r="N536" s="1"/>
      <c r="O536" s="1"/>
    </row>
    <row r="537" spans="2:15" ht="14.25" hidden="1" customHeight="1">
      <c r="B537" s="3"/>
      <c r="C537" s="1"/>
      <c r="D537" s="1"/>
      <c r="E537" s="1"/>
      <c r="F537" s="1"/>
      <c r="G537" s="1"/>
      <c r="H537" s="1"/>
      <c r="I537" s="1"/>
      <c r="J537" s="3"/>
      <c r="K537" s="1"/>
      <c r="L537" s="1"/>
      <c r="M537" s="1"/>
      <c r="N537" s="1"/>
      <c r="O537" s="1"/>
    </row>
    <row r="538" spans="2:15" ht="14.25" hidden="1" customHeight="1">
      <c r="B538" s="3"/>
      <c r="C538" s="1"/>
      <c r="D538" s="1"/>
      <c r="E538" s="1"/>
      <c r="F538" s="1"/>
      <c r="G538" s="1"/>
      <c r="H538" s="1"/>
      <c r="I538" s="1"/>
      <c r="J538" s="3"/>
      <c r="K538" s="1"/>
      <c r="L538" s="1"/>
      <c r="M538" s="1"/>
      <c r="N538" s="1"/>
      <c r="O538" s="1"/>
    </row>
    <row r="539" spans="2:15" ht="14.25" hidden="1" customHeight="1">
      <c r="B539" s="3"/>
      <c r="C539" s="1"/>
      <c r="D539" s="1"/>
      <c r="E539" s="1"/>
      <c r="F539" s="1"/>
      <c r="G539" s="1"/>
      <c r="H539" s="1"/>
      <c r="I539" s="1"/>
      <c r="J539" s="3"/>
      <c r="K539" s="1"/>
      <c r="L539" s="1"/>
      <c r="M539" s="1"/>
      <c r="N539" s="1"/>
      <c r="O539" s="1"/>
    </row>
    <row r="540" spans="2:15" ht="14.25" hidden="1" customHeight="1">
      <c r="B540" s="3"/>
      <c r="C540" s="1"/>
      <c r="D540" s="1"/>
      <c r="E540" s="1"/>
      <c r="F540" s="1"/>
      <c r="G540" s="1"/>
      <c r="H540" s="1"/>
      <c r="I540" s="1"/>
      <c r="J540" s="3"/>
      <c r="K540" s="1"/>
      <c r="L540" s="1"/>
      <c r="M540" s="1"/>
      <c r="N540" s="1"/>
      <c r="O540" s="1"/>
    </row>
    <row r="541" spans="2:15" ht="14.25" hidden="1" customHeight="1">
      <c r="B541" s="3"/>
      <c r="C541" s="1"/>
      <c r="D541" s="1"/>
      <c r="E541" s="1"/>
      <c r="F541" s="1"/>
      <c r="G541" s="1"/>
      <c r="H541" s="1"/>
      <c r="I541" s="1"/>
      <c r="J541" s="3"/>
      <c r="K541" s="1"/>
      <c r="L541" s="1"/>
      <c r="M541" s="1"/>
      <c r="N541" s="1"/>
      <c r="O541" s="1"/>
    </row>
    <row r="542" spans="2:15" ht="14.25" hidden="1" customHeight="1">
      <c r="B542" s="3"/>
      <c r="C542" s="1"/>
      <c r="D542" s="1"/>
      <c r="E542" s="1"/>
      <c r="F542" s="1"/>
      <c r="G542" s="1"/>
      <c r="H542" s="1"/>
      <c r="I542" s="1"/>
      <c r="J542" s="3"/>
      <c r="K542" s="1"/>
      <c r="L542" s="1"/>
      <c r="M542" s="1"/>
      <c r="N542" s="1"/>
      <c r="O542" s="1"/>
    </row>
    <row r="543" spans="2:15" ht="14.25" hidden="1" customHeight="1">
      <c r="B543" s="3"/>
      <c r="C543" s="1"/>
      <c r="D543" s="1"/>
      <c r="E543" s="1"/>
      <c r="F543" s="1"/>
      <c r="G543" s="1"/>
      <c r="H543" s="1"/>
      <c r="I543" s="1"/>
      <c r="J543" s="3"/>
      <c r="K543" s="1"/>
      <c r="L543" s="1"/>
      <c r="M543" s="1"/>
      <c r="N543" s="1"/>
      <c r="O543" s="1"/>
    </row>
    <row r="544" spans="2:15" ht="14.25" hidden="1" customHeight="1">
      <c r="B544" s="3"/>
      <c r="C544" s="1"/>
      <c r="D544" s="1"/>
      <c r="E544" s="1"/>
      <c r="F544" s="1"/>
      <c r="G544" s="1"/>
      <c r="H544" s="1"/>
      <c r="I544" s="1"/>
      <c r="J544" s="3"/>
      <c r="K544" s="1"/>
      <c r="L544" s="1"/>
      <c r="M544" s="1"/>
      <c r="N544" s="1"/>
      <c r="O544" s="1"/>
    </row>
    <row r="545" spans="2:15" ht="14.25" hidden="1" customHeight="1">
      <c r="B545" s="3"/>
      <c r="C545" s="1"/>
      <c r="D545" s="1"/>
      <c r="E545" s="1"/>
      <c r="F545" s="1"/>
      <c r="G545" s="1"/>
      <c r="H545" s="1"/>
      <c r="I545" s="1"/>
      <c r="J545" s="3"/>
      <c r="K545" s="1"/>
      <c r="L545" s="1"/>
      <c r="M545" s="1"/>
      <c r="N545" s="1"/>
      <c r="O545" s="1"/>
    </row>
    <row r="546" spans="2:15" ht="14.25" hidden="1" customHeight="1">
      <c r="B546" s="3"/>
      <c r="C546" s="1"/>
      <c r="D546" s="1"/>
      <c r="E546" s="1"/>
      <c r="F546" s="1"/>
      <c r="G546" s="1"/>
      <c r="H546" s="1"/>
      <c r="I546" s="1"/>
      <c r="J546" s="3"/>
      <c r="K546" s="1"/>
      <c r="L546" s="1"/>
      <c r="M546" s="1"/>
      <c r="N546" s="1"/>
      <c r="O546" s="1"/>
    </row>
    <row r="547" spans="2:15" ht="14.25" hidden="1" customHeight="1">
      <c r="B547" s="3"/>
      <c r="C547" s="1"/>
      <c r="D547" s="1"/>
      <c r="E547" s="1"/>
      <c r="F547" s="1"/>
      <c r="G547" s="1"/>
      <c r="H547" s="1"/>
      <c r="I547" s="1"/>
      <c r="J547" s="3"/>
      <c r="K547" s="1"/>
      <c r="L547" s="1"/>
      <c r="M547" s="1"/>
      <c r="N547" s="1"/>
      <c r="O547" s="1"/>
    </row>
    <row r="548" spans="2:15" ht="14.25" hidden="1" customHeight="1">
      <c r="B548" s="3"/>
      <c r="C548" s="1"/>
      <c r="D548" s="1"/>
      <c r="E548" s="1"/>
      <c r="F548" s="1"/>
      <c r="G548" s="1"/>
      <c r="H548" s="1"/>
      <c r="I548" s="1"/>
      <c r="J548" s="3"/>
      <c r="K548" s="1"/>
      <c r="L548" s="1"/>
      <c r="M548" s="1"/>
      <c r="N548" s="1"/>
      <c r="O548" s="1"/>
    </row>
    <row r="549" spans="2:15" ht="14.25" hidden="1" customHeight="1">
      <c r="B549" s="3"/>
      <c r="C549" s="1"/>
      <c r="D549" s="1"/>
      <c r="E549" s="1"/>
      <c r="F549" s="1"/>
      <c r="G549" s="1"/>
      <c r="H549" s="1"/>
      <c r="I549" s="1"/>
      <c r="J549" s="3"/>
      <c r="K549" s="1"/>
      <c r="L549" s="1"/>
      <c r="M549" s="1"/>
      <c r="N549" s="1"/>
      <c r="O549" s="1"/>
    </row>
    <row r="550" spans="2:15" ht="14.25" hidden="1" customHeight="1">
      <c r="B550" s="3"/>
      <c r="C550" s="1"/>
      <c r="D550" s="1"/>
      <c r="E550" s="1"/>
      <c r="F550" s="1"/>
      <c r="G550" s="1"/>
      <c r="H550" s="1"/>
      <c r="I550" s="1"/>
      <c r="J550" s="3"/>
      <c r="K550" s="1"/>
      <c r="L550" s="1"/>
      <c r="M550" s="1"/>
      <c r="N550" s="1"/>
      <c r="O550" s="1"/>
    </row>
    <row r="551" spans="2:15" ht="14.25" hidden="1" customHeight="1">
      <c r="B551" s="3"/>
      <c r="C551" s="1"/>
      <c r="D551" s="1"/>
      <c r="E551" s="1"/>
      <c r="F551" s="1"/>
      <c r="G551" s="1"/>
      <c r="H551" s="1"/>
      <c r="I551" s="1"/>
      <c r="J551" s="3"/>
      <c r="K551" s="1"/>
      <c r="L551" s="1"/>
      <c r="M551" s="1"/>
      <c r="N551" s="1"/>
      <c r="O551" s="1"/>
    </row>
    <row r="552" spans="2:15" ht="14.25" hidden="1" customHeight="1">
      <c r="B552" s="3"/>
      <c r="C552" s="1"/>
      <c r="D552" s="1"/>
      <c r="E552" s="1"/>
      <c r="F552" s="1"/>
      <c r="G552" s="1"/>
      <c r="H552" s="1"/>
      <c r="I552" s="1"/>
      <c r="J552" s="3"/>
      <c r="K552" s="1"/>
      <c r="L552" s="1"/>
      <c r="M552" s="1"/>
      <c r="N552" s="1"/>
      <c r="O552" s="1"/>
    </row>
    <row r="553" spans="2:15" ht="14.25" hidden="1" customHeight="1">
      <c r="B553" s="3"/>
      <c r="C553" s="1"/>
      <c r="D553" s="1"/>
      <c r="E553" s="1"/>
      <c r="F553" s="1"/>
      <c r="G553" s="1"/>
      <c r="H553" s="1"/>
      <c r="I553" s="1"/>
      <c r="J553" s="3"/>
      <c r="K553" s="1"/>
      <c r="L553" s="1"/>
      <c r="M553" s="1"/>
      <c r="N553" s="1"/>
      <c r="O553" s="1"/>
    </row>
    <row r="554" spans="2:15" ht="14.25" hidden="1" customHeight="1">
      <c r="B554" s="3"/>
      <c r="C554" s="1"/>
      <c r="D554" s="1"/>
      <c r="E554" s="1"/>
      <c r="F554" s="1"/>
      <c r="G554" s="1"/>
      <c r="H554" s="1"/>
      <c r="I554" s="1"/>
      <c r="J554" s="3"/>
      <c r="K554" s="1"/>
      <c r="L554" s="1"/>
      <c r="M554" s="1"/>
      <c r="N554" s="1"/>
      <c r="O554" s="1"/>
    </row>
    <row r="555" spans="2:15" ht="14.25" hidden="1" customHeight="1">
      <c r="B555" s="3"/>
      <c r="C555" s="1"/>
      <c r="D555" s="1"/>
      <c r="E555" s="1"/>
      <c r="F555" s="1"/>
      <c r="G555" s="1"/>
      <c r="H555" s="1"/>
      <c r="I555" s="1"/>
      <c r="J555" s="3"/>
      <c r="K555" s="1"/>
      <c r="L555" s="1"/>
      <c r="M555" s="1"/>
      <c r="N555" s="1"/>
      <c r="O555" s="1"/>
    </row>
    <row r="556" spans="2:15" ht="14.25" hidden="1" customHeight="1">
      <c r="B556" s="3"/>
      <c r="C556" s="1"/>
      <c r="D556" s="1"/>
      <c r="E556" s="1"/>
      <c r="F556" s="1"/>
      <c r="G556" s="1"/>
      <c r="H556" s="1"/>
      <c r="I556" s="1"/>
      <c r="J556" s="3"/>
      <c r="K556" s="1"/>
      <c r="L556" s="1"/>
      <c r="M556" s="1"/>
      <c r="N556" s="1"/>
      <c r="O556" s="1"/>
    </row>
    <row r="557" spans="2:15" ht="14.25" hidden="1" customHeight="1">
      <c r="B557" s="3"/>
      <c r="C557" s="1"/>
      <c r="D557" s="1"/>
      <c r="E557" s="1"/>
      <c r="F557" s="1"/>
      <c r="G557" s="1"/>
      <c r="H557" s="1"/>
      <c r="I557" s="1"/>
      <c r="J557" s="3"/>
      <c r="K557" s="1"/>
      <c r="L557" s="1"/>
      <c r="M557" s="1"/>
      <c r="N557" s="1"/>
      <c r="O557" s="1"/>
    </row>
    <row r="558" spans="2:15" ht="14.25" hidden="1" customHeight="1">
      <c r="B558" s="3"/>
      <c r="C558" s="1"/>
      <c r="D558" s="1"/>
      <c r="E558" s="1"/>
      <c r="F558" s="1"/>
      <c r="G558" s="1"/>
      <c r="H558" s="1"/>
      <c r="I558" s="1"/>
      <c r="J558" s="3"/>
      <c r="K558" s="1"/>
      <c r="L558" s="1"/>
      <c r="M558" s="1"/>
      <c r="N558" s="1"/>
      <c r="O558" s="1"/>
    </row>
    <row r="559" spans="2:15" ht="14.25" hidden="1" customHeight="1">
      <c r="B559" s="3"/>
      <c r="C559" s="1"/>
      <c r="D559" s="1"/>
      <c r="E559" s="1"/>
      <c r="F559" s="1"/>
      <c r="G559" s="1"/>
      <c r="H559" s="1"/>
      <c r="I559" s="1"/>
      <c r="J559" s="3"/>
      <c r="K559" s="1"/>
      <c r="L559" s="1"/>
      <c r="M559" s="1"/>
      <c r="N559" s="1"/>
      <c r="O559" s="1"/>
    </row>
    <row r="560" spans="2:15" ht="14.25" hidden="1" customHeight="1">
      <c r="B560" s="3"/>
      <c r="C560" s="1"/>
      <c r="D560" s="1"/>
      <c r="E560" s="1"/>
      <c r="F560" s="1"/>
      <c r="G560" s="1"/>
      <c r="H560" s="1"/>
      <c r="I560" s="1"/>
      <c r="J560" s="3"/>
      <c r="K560" s="1"/>
      <c r="L560" s="1"/>
      <c r="M560" s="1"/>
      <c r="N560" s="1"/>
      <c r="O560" s="1"/>
    </row>
    <row r="561" spans="2:15" ht="14.25" hidden="1" customHeight="1">
      <c r="B561" s="3"/>
      <c r="C561" s="1"/>
      <c r="D561" s="1"/>
      <c r="E561" s="1"/>
      <c r="F561" s="1"/>
      <c r="G561" s="1"/>
      <c r="H561" s="1"/>
      <c r="I561" s="1"/>
      <c r="J561" s="3"/>
      <c r="K561" s="1"/>
      <c r="L561" s="1"/>
      <c r="M561" s="1"/>
      <c r="N561" s="1"/>
      <c r="O561" s="1"/>
    </row>
    <row r="562" spans="2:15" ht="14.25" hidden="1" customHeight="1">
      <c r="B562" s="3"/>
      <c r="C562" s="1"/>
      <c r="D562" s="1"/>
      <c r="E562" s="1"/>
      <c r="F562" s="1"/>
      <c r="G562" s="1"/>
      <c r="H562" s="1"/>
      <c r="I562" s="1"/>
      <c r="J562" s="3"/>
      <c r="K562" s="1"/>
      <c r="L562" s="1"/>
      <c r="M562" s="1"/>
      <c r="N562" s="1"/>
      <c r="O562" s="1"/>
    </row>
    <row r="563" spans="2:15" ht="14.25" hidden="1" customHeight="1">
      <c r="B563" s="3"/>
      <c r="C563" s="1"/>
      <c r="D563" s="1"/>
      <c r="E563" s="1"/>
      <c r="F563" s="1"/>
      <c r="G563" s="1"/>
      <c r="H563" s="1"/>
      <c r="I563" s="1"/>
      <c r="J563" s="3"/>
      <c r="K563" s="1"/>
      <c r="L563" s="1"/>
      <c r="M563" s="1"/>
      <c r="N563" s="1"/>
      <c r="O563" s="1"/>
    </row>
    <row r="564" spans="2:15" ht="14.25" hidden="1" customHeight="1">
      <c r="B564" s="3"/>
      <c r="C564" s="1"/>
      <c r="D564" s="1"/>
      <c r="E564" s="1"/>
      <c r="F564" s="1"/>
      <c r="G564" s="1"/>
      <c r="H564" s="1"/>
      <c r="I564" s="1"/>
      <c r="J564" s="3"/>
      <c r="K564" s="1"/>
      <c r="L564" s="1"/>
      <c r="M564" s="1"/>
      <c r="N564" s="1"/>
      <c r="O564" s="1"/>
    </row>
    <row r="565" spans="2:15" ht="14.25" hidden="1" customHeight="1">
      <c r="B565" s="3"/>
      <c r="C565" s="1"/>
      <c r="D565" s="1"/>
      <c r="E565" s="1"/>
      <c r="F565" s="1"/>
      <c r="G565" s="1"/>
      <c r="H565" s="1"/>
      <c r="I565" s="1"/>
      <c r="J565" s="3"/>
      <c r="K565" s="1"/>
      <c r="L565" s="1"/>
      <c r="M565" s="1"/>
      <c r="N565" s="1"/>
      <c r="O565" s="1"/>
    </row>
    <row r="566" spans="2:15" ht="14.25" hidden="1" customHeight="1">
      <c r="B566" s="3"/>
      <c r="C566" s="1"/>
      <c r="D566" s="1"/>
      <c r="E566" s="1"/>
      <c r="F566" s="1"/>
      <c r="G566" s="1"/>
      <c r="H566" s="1"/>
      <c r="I566" s="1"/>
      <c r="J566" s="3"/>
      <c r="K566" s="1"/>
      <c r="L566" s="1"/>
      <c r="M566" s="1"/>
      <c r="N566" s="1"/>
      <c r="O566" s="1"/>
    </row>
    <row r="567" spans="2:15" ht="14.25" hidden="1" customHeight="1">
      <c r="B567" s="3"/>
      <c r="C567" s="1"/>
      <c r="D567" s="1"/>
      <c r="E567" s="1"/>
      <c r="F567" s="1"/>
      <c r="G567" s="1"/>
      <c r="H567" s="1"/>
      <c r="I567" s="1"/>
      <c r="J567" s="3"/>
      <c r="K567" s="1"/>
      <c r="L567" s="1"/>
      <c r="M567" s="1"/>
      <c r="N567" s="1"/>
      <c r="O567" s="1"/>
    </row>
    <row r="568" spans="2:15" ht="14.25" hidden="1" customHeight="1">
      <c r="B568" s="3"/>
      <c r="C568" s="1"/>
      <c r="D568" s="1"/>
      <c r="E568" s="1"/>
      <c r="F568" s="1"/>
      <c r="G568" s="1"/>
      <c r="H568" s="1"/>
      <c r="I568" s="1"/>
      <c r="J568" s="3"/>
      <c r="K568" s="1"/>
      <c r="L568" s="1"/>
      <c r="M568" s="1"/>
      <c r="N568" s="1"/>
      <c r="O568" s="1"/>
    </row>
    <row r="569" spans="2:15" ht="14.25" hidden="1" customHeight="1">
      <c r="B569" s="3"/>
      <c r="C569" s="1"/>
      <c r="D569" s="1"/>
      <c r="E569" s="1"/>
      <c r="F569" s="1"/>
      <c r="G569" s="1"/>
      <c r="H569" s="1"/>
      <c r="I569" s="1"/>
      <c r="J569" s="3"/>
      <c r="K569" s="1"/>
      <c r="L569" s="1"/>
      <c r="M569" s="1"/>
      <c r="N569" s="1"/>
      <c r="O569" s="1"/>
    </row>
    <row r="570" spans="2:15" ht="14.25" hidden="1" customHeight="1">
      <c r="B570" s="3"/>
      <c r="C570" s="1"/>
      <c r="D570" s="1"/>
      <c r="E570" s="1"/>
      <c r="F570" s="1"/>
      <c r="G570" s="1"/>
      <c r="H570" s="1"/>
      <c r="I570" s="1"/>
      <c r="J570" s="3"/>
      <c r="K570" s="1"/>
      <c r="L570" s="1"/>
      <c r="M570" s="1"/>
      <c r="N570" s="1"/>
      <c r="O570" s="1"/>
    </row>
    <row r="571" spans="2:15" ht="14.25" hidden="1" customHeight="1">
      <c r="B571" s="3"/>
      <c r="C571" s="1"/>
      <c r="D571" s="1"/>
      <c r="E571" s="1"/>
      <c r="F571" s="1"/>
      <c r="G571" s="1"/>
      <c r="H571" s="1"/>
      <c r="I571" s="1"/>
      <c r="J571" s="3"/>
      <c r="K571" s="1"/>
      <c r="L571" s="1"/>
      <c r="M571" s="1"/>
      <c r="N571" s="1"/>
      <c r="O571" s="1"/>
    </row>
    <row r="572" spans="2:15" ht="14.25" hidden="1" customHeight="1">
      <c r="B572" s="3"/>
      <c r="C572" s="1"/>
      <c r="D572" s="1"/>
      <c r="E572" s="1"/>
      <c r="F572" s="1"/>
      <c r="G572" s="1"/>
      <c r="H572" s="1"/>
      <c r="I572" s="1"/>
      <c r="J572" s="3"/>
      <c r="K572" s="1"/>
      <c r="L572" s="1"/>
      <c r="M572" s="1"/>
      <c r="N572" s="1"/>
      <c r="O572" s="1"/>
    </row>
    <row r="573" spans="2:15" ht="14.25" hidden="1" customHeight="1">
      <c r="B573" s="3"/>
      <c r="C573" s="1"/>
      <c r="D573" s="1"/>
      <c r="E573" s="1"/>
      <c r="F573" s="1"/>
      <c r="G573" s="1"/>
      <c r="H573" s="1"/>
      <c r="I573" s="1"/>
      <c r="J573" s="3"/>
      <c r="K573" s="1"/>
      <c r="L573" s="1"/>
      <c r="M573" s="1"/>
      <c r="N573" s="1"/>
      <c r="O573" s="1"/>
    </row>
    <row r="574" spans="2:15" ht="14.25" hidden="1" customHeight="1">
      <c r="B574" s="3"/>
      <c r="C574" s="1"/>
      <c r="D574" s="1"/>
      <c r="E574" s="1"/>
      <c r="F574" s="1"/>
      <c r="G574" s="1"/>
      <c r="H574" s="1"/>
      <c r="I574" s="1"/>
      <c r="J574" s="3"/>
      <c r="K574" s="1"/>
      <c r="L574" s="1"/>
      <c r="M574" s="1"/>
      <c r="N574" s="1"/>
      <c r="O574" s="1"/>
    </row>
    <row r="575" spans="2:15" ht="14.25" hidden="1" customHeight="1">
      <c r="B575" s="3"/>
      <c r="C575" s="1"/>
      <c r="D575" s="1"/>
      <c r="E575" s="1"/>
      <c r="F575" s="1"/>
      <c r="G575" s="1"/>
      <c r="H575" s="1"/>
      <c r="I575" s="1"/>
      <c r="J575" s="3"/>
      <c r="K575" s="1"/>
      <c r="L575" s="1"/>
      <c r="M575" s="1"/>
      <c r="N575" s="1"/>
      <c r="O575" s="1"/>
    </row>
    <row r="576" spans="2:15" ht="14.25" hidden="1" customHeight="1">
      <c r="B576" s="3"/>
      <c r="C576" s="1"/>
      <c r="D576" s="1"/>
      <c r="E576" s="1"/>
      <c r="F576" s="1"/>
      <c r="G576" s="1"/>
      <c r="H576" s="1"/>
      <c r="I576" s="1"/>
      <c r="J576" s="3"/>
      <c r="K576" s="1"/>
      <c r="L576" s="1"/>
      <c r="M576" s="1"/>
      <c r="N576" s="1"/>
      <c r="O576" s="1"/>
    </row>
    <row r="577" spans="2:15" ht="14.25" hidden="1" customHeight="1">
      <c r="B577" s="3"/>
      <c r="C577" s="1"/>
      <c r="D577" s="1"/>
      <c r="E577" s="1"/>
      <c r="F577" s="1"/>
      <c r="G577" s="1"/>
      <c r="H577" s="1"/>
      <c r="I577" s="1"/>
      <c r="J577" s="3"/>
      <c r="K577" s="1"/>
      <c r="L577" s="1"/>
      <c r="M577" s="1"/>
      <c r="N577" s="1"/>
      <c r="O577" s="1"/>
    </row>
    <row r="578" spans="2:15" ht="14.25" hidden="1" customHeight="1">
      <c r="B578" s="3"/>
      <c r="C578" s="1"/>
      <c r="D578" s="1"/>
      <c r="E578" s="1"/>
      <c r="F578" s="1"/>
      <c r="G578" s="1"/>
      <c r="H578" s="1"/>
      <c r="I578" s="1"/>
      <c r="J578" s="3"/>
      <c r="K578" s="1"/>
      <c r="L578" s="1"/>
      <c r="M578" s="1"/>
      <c r="N578" s="1"/>
      <c r="O578" s="1"/>
    </row>
    <row r="579" spans="2:15" ht="14.25" hidden="1" customHeight="1">
      <c r="B579" s="3"/>
      <c r="C579" s="1"/>
      <c r="D579" s="1"/>
      <c r="E579" s="1"/>
      <c r="F579" s="1"/>
      <c r="G579" s="1"/>
      <c r="H579" s="1"/>
      <c r="I579" s="1"/>
      <c r="J579" s="3"/>
      <c r="K579" s="1"/>
      <c r="L579" s="1"/>
      <c r="M579" s="1"/>
      <c r="N579" s="1"/>
      <c r="O579" s="1"/>
    </row>
    <row r="580" spans="2:15" ht="14.25" hidden="1" customHeight="1">
      <c r="B580" s="3"/>
      <c r="C580" s="1"/>
      <c r="D580" s="1"/>
      <c r="E580" s="1"/>
      <c r="F580" s="1"/>
      <c r="G580" s="1"/>
      <c r="H580" s="1"/>
      <c r="I580" s="1"/>
      <c r="J580" s="3"/>
      <c r="K580" s="1"/>
      <c r="L580" s="1"/>
      <c r="M580" s="1"/>
      <c r="N580" s="1"/>
      <c r="O580" s="1"/>
    </row>
    <row r="581" spans="2:15" ht="14.25" hidden="1" customHeight="1">
      <c r="B581" s="3"/>
      <c r="C581" s="1"/>
      <c r="D581" s="1"/>
      <c r="E581" s="1"/>
      <c r="F581" s="1"/>
      <c r="G581" s="1"/>
      <c r="H581" s="1"/>
      <c r="I581" s="1"/>
      <c r="J581" s="3"/>
      <c r="K581" s="1"/>
      <c r="L581" s="1"/>
      <c r="M581" s="1"/>
      <c r="N581" s="1"/>
      <c r="O581" s="1"/>
    </row>
    <row r="582" spans="2:15" ht="14.25" hidden="1" customHeight="1">
      <c r="B582" s="3"/>
      <c r="C582" s="1"/>
      <c r="D582" s="1"/>
      <c r="E582" s="1"/>
      <c r="F582" s="1"/>
      <c r="G582" s="1"/>
      <c r="H582" s="1"/>
      <c r="I582" s="1"/>
      <c r="J582" s="3"/>
      <c r="K582" s="1"/>
      <c r="L582" s="1"/>
      <c r="M582" s="1"/>
      <c r="N582" s="1"/>
      <c r="O582" s="1"/>
    </row>
    <row r="583" spans="2:15" ht="14.25" hidden="1" customHeight="1">
      <c r="B583" s="3"/>
      <c r="C583" s="1"/>
      <c r="D583" s="1"/>
      <c r="E583" s="1"/>
      <c r="F583" s="1"/>
      <c r="G583" s="1"/>
      <c r="H583" s="1"/>
      <c r="I583" s="1"/>
      <c r="J583" s="3"/>
      <c r="K583" s="1"/>
      <c r="L583" s="1"/>
      <c r="M583" s="1"/>
      <c r="N583" s="1"/>
      <c r="O583" s="1"/>
    </row>
    <row r="584" spans="2:15" ht="14.25" hidden="1" customHeight="1">
      <c r="B584" s="3"/>
      <c r="C584" s="1"/>
      <c r="D584" s="1"/>
      <c r="E584" s="1"/>
      <c r="F584" s="1"/>
      <c r="G584" s="1"/>
      <c r="H584" s="1"/>
      <c r="I584" s="1"/>
      <c r="J584" s="3"/>
      <c r="K584" s="1"/>
      <c r="L584" s="1"/>
      <c r="M584" s="1"/>
      <c r="N584" s="1"/>
      <c r="O584" s="1"/>
    </row>
    <row r="585" spans="2:15" ht="14.25" hidden="1" customHeight="1">
      <c r="B585" s="3"/>
      <c r="C585" s="1"/>
      <c r="D585" s="1"/>
      <c r="E585" s="1"/>
      <c r="F585" s="1"/>
      <c r="G585" s="1"/>
      <c r="H585" s="1"/>
      <c r="I585" s="1"/>
      <c r="J585" s="3"/>
      <c r="K585" s="1"/>
      <c r="L585" s="1"/>
      <c r="M585" s="1"/>
      <c r="N585" s="1"/>
      <c r="O585" s="1"/>
    </row>
    <row r="586" spans="2:15" ht="14.25" hidden="1" customHeight="1">
      <c r="B586" s="3"/>
      <c r="C586" s="1"/>
      <c r="D586" s="1"/>
      <c r="E586" s="1"/>
      <c r="F586" s="1"/>
      <c r="G586" s="1"/>
      <c r="H586" s="1"/>
      <c r="I586" s="1"/>
      <c r="J586" s="3"/>
      <c r="K586" s="1"/>
      <c r="L586" s="1"/>
      <c r="M586" s="1"/>
      <c r="N586" s="1"/>
      <c r="O586" s="1"/>
    </row>
    <row r="587" spans="2:15" ht="14.25" hidden="1" customHeight="1">
      <c r="B587" s="3"/>
      <c r="C587" s="1"/>
      <c r="D587" s="1"/>
      <c r="E587" s="1"/>
      <c r="F587" s="1"/>
      <c r="G587" s="1"/>
      <c r="H587" s="1"/>
      <c r="I587" s="1"/>
      <c r="J587" s="3"/>
      <c r="K587" s="1"/>
      <c r="L587" s="1"/>
      <c r="M587" s="1"/>
      <c r="N587" s="1"/>
      <c r="O587" s="1"/>
    </row>
    <row r="588" spans="2:15" ht="14.25" hidden="1" customHeight="1">
      <c r="B588" s="3"/>
      <c r="C588" s="1"/>
      <c r="D588" s="1"/>
      <c r="E588" s="1"/>
      <c r="F588" s="1"/>
      <c r="G588" s="1"/>
      <c r="H588" s="1"/>
      <c r="I588" s="1"/>
      <c r="J588" s="3"/>
      <c r="K588" s="1"/>
      <c r="L588" s="1"/>
      <c r="M588" s="1"/>
      <c r="N588" s="1"/>
      <c r="O588" s="1"/>
    </row>
    <row r="589" spans="2:15" ht="14.25" hidden="1" customHeight="1">
      <c r="B589" s="3"/>
      <c r="C589" s="1"/>
      <c r="D589" s="1"/>
      <c r="E589" s="1"/>
      <c r="F589" s="1"/>
      <c r="G589" s="1"/>
      <c r="H589" s="1"/>
      <c r="I589" s="1"/>
      <c r="J589" s="3"/>
      <c r="K589" s="1"/>
      <c r="L589" s="1"/>
      <c r="M589" s="1"/>
      <c r="N589" s="1"/>
      <c r="O589" s="1"/>
    </row>
    <row r="590" spans="2:15" ht="14.25" hidden="1" customHeight="1">
      <c r="B590" s="3"/>
      <c r="C590" s="1"/>
      <c r="D590" s="1"/>
      <c r="E590" s="1"/>
      <c r="F590" s="1"/>
      <c r="G590" s="1"/>
      <c r="H590" s="1"/>
      <c r="I590" s="1"/>
      <c r="J590" s="3"/>
      <c r="K590" s="1"/>
      <c r="L590" s="1"/>
      <c r="M590" s="1"/>
      <c r="N590" s="1"/>
      <c r="O590" s="1"/>
    </row>
    <row r="591" spans="2:15" ht="14.25" hidden="1" customHeight="1">
      <c r="B591" s="3"/>
      <c r="C591" s="1"/>
      <c r="D591" s="1"/>
      <c r="E591" s="1"/>
      <c r="F591" s="1"/>
      <c r="G591" s="1"/>
      <c r="H591" s="1"/>
      <c r="I591" s="1"/>
      <c r="J591" s="3"/>
      <c r="K591" s="1"/>
      <c r="L591" s="1"/>
      <c r="M591" s="1"/>
      <c r="N591" s="1"/>
      <c r="O591" s="1"/>
    </row>
    <row r="592" spans="2:15" ht="14.25" hidden="1" customHeight="1">
      <c r="B592" s="3"/>
      <c r="C592" s="1"/>
      <c r="D592" s="1"/>
      <c r="E592" s="1"/>
      <c r="F592" s="1"/>
      <c r="G592" s="1"/>
      <c r="H592" s="1"/>
      <c r="I592" s="1"/>
      <c r="J592" s="3"/>
      <c r="K592" s="1"/>
      <c r="L592" s="1"/>
      <c r="M592" s="1"/>
      <c r="N592" s="1"/>
      <c r="O592" s="1"/>
    </row>
    <row r="593" spans="2:15" ht="14.25" hidden="1" customHeight="1">
      <c r="B593" s="3"/>
      <c r="C593" s="1"/>
      <c r="D593" s="1"/>
      <c r="E593" s="1"/>
      <c r="F593" s="1"/>
      <c r="G593" s="1"/>
      <c r="H593" s="1"/>
      <c r="I593" s="1"/>
      <c r="J593" s="3"/>
      <c r="K593" s="1"/>
      <c r="L593" s="1"/>
      <c r="M593" s="1"/>
      <c r="N593" s="1"/>
      <c r="O593" s="1"/>
    </row>
    <row r="594" spans="2:15" ht="14.25" hidden="1" customHeight="1">
      <c r="B594" s="3"/>
      <c r="C594" s="1"/>
      <c r="D594" s="1"/>
      <c r="E594" s="1"/>
      <c r="F594" s="1"/>
      <c r="G594" s="1"/>
      <c r="H594" s="1"/>
      <c r="I594" s="1"/>
      <c r="J594" s="3"/>
      <c r="K594" s="1"/>
      <c r="L594" s="1"/>
      <c r="M594" s="1"/>
      <c r="N594" s="1"/>
      <c r="O594" s="1"/>
    </row>
    <row r="595" spans="2:15" ht="14.25" hidden="1" customHeight="1">
      <c r="B595" s="3"/>
      <c r="C595" s="1"/>
      <c r="D595" s="1"/>
      <c r="E595" s="1"/>
      <c r="F595" s="1"/>
      <c r="G595" s="1"/>
      <c r="H595" s="1"/>
      <c r="I595" s="1"/>
      <c r="J595" s="3"/>
      <c r="K595" s="1"/>
      <c r="L595" s="1"/>
      <c r="M595" s="1"/>
      <c r="N595" s="1"/>
      <c r="O595" s="1"/>
    </row>
    <row r="596" spans="2:15" ht="14.25" hidden="1" customHeight="1">
      <c r="B596" s="3"/>
      <c r="C596" s="1"/>
      <c r="D596" s="1"/>
      <c r="E596" s="1"/>
      <c r="F596" s="1"/>
      <c r="G596" s="1"/>
      <c r="H596" s="1"/>
      <c r="I596" s="1"/>
      <c r="J596" s="3"/>
      <c r="K596" s="1"/>
      <c r="L596" s="1"/>
      <c r="M596" s="1"/>
      <c r="N596" s="1"/>
      <c r="O596" s="1"/>
    </row>
    <row r="597" spans="2:15" ht="14.25" hidden="1" customHeight="1">
      <c r="B597" s="3"/>
      <c r="C597" s="1"/>
      <c r="D597" s="1"/>
      <c r="E597" s="1"/>
      <c r="F597" s="1"/>
      <c r="G597" s="1"/>
      <c r="H597" s="1"/>
      <c r="I597" s="1"/>
      <c r="J597" s="3"/>
      <c r="K597" s="1"/>
      <c r="L597" s="1"/>
      <c r="M597" s="1"/>
      <c r="N597" s="1"/>
      <c r="O597" s="1"/>
    </row>
    <row r="598" spans="2:15" ht="14.25" hidden="1" customHeight="1">
      <c r="B598" s="3"/>
      <c r="C598" s="1"/>
      <c r="D598" s="1"/>
      <c r="E598" s="1"/>
      <c r="F598" s="1"/>
      <c r="G598" s="1"/>
      <c r="H598" s="1"/>
      <c r="I598" s="1"/>
      <c r="J598" s="3"/>
      <c r="K598" s="1"/>
      <c r="L598" s="1"/>
      <c r="M598" s="1"/>
      <c r="N598" s="1"/>
      <c r="O598" s="1"/>
    </row>
    <row r="599" spans="2:15" ht="14.25" hidden="1" customHeight="1">
      <c r="B599" s="3"/>
      <c r="C599" s="1"/>
      <c r="D599" s="1"/>
      <c r="E599" s="1"/>
      <c r="F599" s="1"/>
      <c r="G599" s="1"/>
      <c r="H599" s="1"/>
      <c r="I599" s="1"/>
      <c r="J599" s="3"/>
      <c r="K599" s="1"/>
      <c r="L599" s="1"/>
      <c r="M599" s="1"/>
      <c r="N599" s="1"/>
      <c r="O599" s="1"/>
    </row>
    <row r="600" spans="2:15" ht="14.25" hidden="1" customHeight="1">
      <c r="B600" s="3"/>
      <c r="C600" s="1"/>
      <c r="D600" s="1"/>
      <c r="E600" s="1"/>
      <c r="F600" s="1"/>
      <c r="G600" s="1"/>
      <c r="H600" s="1"/>
      <c r="I600" s="1"/>
      <c r="J600" s="3"/>
      <c r="K600" s="1"/>
      <c r="L600" s="1"/>
      <c r="M600" s="1"/>
      <c r="N600" s="1"/>
      <c r="O600" s="1"/>
    </row>
    <row r="601" spans="2:15" ht="14.25" hidden="1" customHeight="1">
      <c r="B601" s="3"/>
      <c r="C601" s="1"/>
      <c r="D601" s="1"/>
      <c r="E601" s="1"/>
      <c r="F601" s="1"/>
      <c r="G601" s="1"/>
      <c r="H601" s="1"/>
      <c r="I601" s="1"/>
      <c r="J601" s="3"/>
      <c r="K601" s="1"/>
      <c r="L601" s="1"/>
      <c r="M601" s="1"/>
      <c r="N601" s="1"/>
      <c r="O601" s="1"/>
    </row>
    <row r="602" spans="2:15" ht="14.25" hidden="1" customHeight="1">
      <c r="B602" s="3"/>
      <c r="C602" s="1"/>
      <c r="D602" s="1"/>
      <c r="E602" s="1"/>
      <c r="F602" s="1"/>
      <c r="G602" s="1"/>
      <c r="H602" s="1"/>
      <c r="I602" s="1"/>
      <c r="J602" s="3"/>
      <c r="K602" s="1"/>
      <c r="L602" s="1"/>
      <c r="M602" s="1"/>
      <c r="N602" s="1"/>
      <c r="O602" s="1"/>
    </row>
    <row r="603" spans="2:15" ht="14.25" hidden="1" customHeight="1">
      <c r="B603" s="3"/>
      <c r="C603" s="1"/>
      <c r="D603" s="1"/>
      <c r="E603" s="1"/>
      <c r="F603" s="1"/>
      <c r="G603" s="1"/>
      <c r="H603" s="1"/>
      <c r="I603" s="1"/>
      <c r="J603" s="3"/>
      <c r="K603" s="1"/>
      <c r="L603" s="1"/>
      <c r="M603" s="1"/>
      <c r="N603" s="1"/>
      <c r="O603" s="1"/>
    </row>
    <row r="604" spans="2:15" ht="14.25" hidden="1" customHeight="1">
      <c r="B604" s="3"/>
      <c r="C604" s="1"/>
      <c r="D604" s="1"/>
      <c r="E604" s="1"/>
      <c r="F604" s="1"/>
      <c r="G604" s="1"/>
      <c r="H604" s="1"/>
      <c r="I604" s="1"/>
      <c r="J604" s="3"/>
      <c r="K604" s="1"/>
      <c r="L604" s="1"/>
      <c r="M604" s="1"/>
      <c r="N604" s="1"/>
      <c r="O604" s="1"/>
    </row>
    <row r="605" spans="2:15" ht="14.25" hidden="1" customHeight="1">
      <c r="B605" s="3"/>
      <c r="C605" s="1"/>
      <c r="D605" s="1"/>
      <c r="E605" s="1"/>
      <c r="F605" s="1"/>
      <c r="G605" s="1"/>
      <c r="H605" s="1"/>
      <c r="I605" s="1"/>
      <c r="J605" s="3"/>
      <c r="K605" s="1"/>
      <c r="L605" s="1"/>
      <c r="M605" s="1"/>
      <c r="N605" s="1"/>
      <c r="O605" s="1"/>
    </row>
    <row r="606" spans="2:15" ht="14.25" hidden="1" customHeight="1">
      <c r="B606" s="3"/>
      <c r="C606" s="1"/>
      <c r="D606" s="1"/>
      <c r="E606" s="1"/>
      <c r="F606" s="1"/>
      <c r="G606" s="1"/>
      <c r="H606" s="1"/>
      <c r="I606" s="1"/>
      <c r="J606" s="3"/>
      <c r="K606" s="1"/>
      <c r="L606" s="1"/>
      <c r="M606" s="1"/>
      <c r="N606" s="1"/>
      <c r="O606" s="1"/>
    </row>
    <row r="607" spans="2:15" ht="14.25" hidden="1" customHeight="1">
      <c r="B607" s="3"/>
      <c r="C607" s="1"/>
      <c r="D607" s="1"/>
      <c r="E607" s="1"/>
      <c r="F607" s="1"/>
      <c r="G607" s="1"/>
      <c r="H607" s="1"/>
      <c r="I607" s="1"/>
      <c r="J607" s="3"/>
      <c r="K607" s="1"/>
      <c r="L607" s="1"/>
      <c r="M607" s="1"/>
      <c r="N607" s="1"/>
      <c r="O607" s="1"/>
    </row>
    <row r="608" spans="2:15" ht="14.25" hidden="1" customHeight="1">
      <c r="B608" s="3"/>
      <c r="C608" s="1"/>
      <c r="D608" s="1"/>
      <c r="E608" s="1"/>
      <c r="F608" s="1"/>
      <c r="G608" s="1"/>
      <c r="H608" s="1"/>
      <c r="I608" s="1"/>
      <c r="J608" s="3"/>
      <c r="K608" s="1"/>
      <c r="L608" s="1"/>
      <c r="M608" s="1"/>
      <c r="N608" s="1"/>
      <c r="O608" s="1"/>
    </row>
    <row r="609" spans="2:15" ht="14.25" hidden="1" customHeight="1">
      <c r="B609" s="3"/>
      <c r="C609" s="1"/>
      <c r="D609" s="1"/>
      <c r="E609" s="1"/>
      <c r="F609" s="1"/>
      <c r="G609" s="1"/>
      <c r="H609" s="1"/>
      <c r="I609" s="1"/>
      <c r="J609" s="3"/>
      <c r="K609" s="1"/>
      <c r="L609" s="1"/>
      <c r="M609" s="1"/>
      <c r="N609" s="1"/>
      <c r="O609" s="1"/>
    </row>
    <row r="610" spans="2:15" ht="14.25" hidden="1" customHeight="1">
      <c r="B610" s="3"/>
      <c r="C610" s="1"/>
      <c r="D610" s="1"/>
      <c r="E610" s="1"/>
      <c r="F610" s="1"/>
      <c r="G610" s="1"/>
      <c r="H610" s="1"/>
      <c r="I610" s="1"/>
      <c r="J610" s="3"/>
      <c r="K610" s="1"/>
      <c r="L610" s="1"/>
      <c r="M610" s="1"/>
      <c r="N610" s="1"/>
      <c r="O610" s="1"/>
    </row>
    <row r="611" spans="2:15" ht="14.25" hidden="1" customHeight="1">
      <c r="B611" s="3"/>
      <c r="C611" s="1"/>
      <c r="D611" s="1"/>
      <c r="E611" s="1"/>
      <c r="F611" s="1"/>
      <c r="G611" s="1"/>
      <c r="H611" s="1"/>
      <c r="I611" s="1"/>
      <c r="J611" s="3"/>
      <c r="K611" s="1"/>
      <c r="L611" s="1"/>
      <c r="M611" s="1"/>
      <c r="N611" s="1"/>
      <c r="O611" s="1"/>
    </row>
    <row r="612" spans="2:15" ht="14.25" hidden="1" customHeight="1">
      <c r="B612" s="3"/>
      <c r="C612" s="1"/>
      <c r="D612" s="1"/>
      <c r="E612" s="1"/>
      <c r="F612" s="1"/>
      <c r="G612" s="1"/>
      <c r="H612" s="1"/>
      <c r="I612" s="1"/>
      <c r="J612" s="3"/>
      <c r="K612" s="1"/>
      <c r="L612" s="1"/>
      <c r="M612" s="1"/>
      <c r="N612" s="1"/>
      <c r="O612" s="1"/>
    </row>
    <row r="613" spans="2:15" ht="14.25" hidden="1" customHeight="1">
      <c r="B613" s="3"/>
      <c r="C613" s="1"/>
      <c r="D613" s="1"/>
      <c r="E613" s="1"/>
      <c r="F613" s="1"/>
      <c r="G613" s="1"/>
      <c r="H613" s="1"/>
      <c r="I613" s="1"/>
      <c r="J613" s="3"/>
      <c r="K613" s="1"/>
      <c r="L613" s="1"/>
      <c r="M613" s="1"/>
      <c r="N613" s="1"/>
      <c r="O613" s="1"/>
    </row>
    <row r="614" spans="2:15" ht="14.25" hidden="1" customHeight="1">
      <c r="B614" s="3"/>
      <c r="C614" s="1"/>
      <c r="D614" s="1"/>
      <c r="E614" s="1"/>
      <c r="F614" s="1"/>
      <c r="G614" s="1"/>
      <c r="H614" s="1"/>
      <c r="I614" s="1"/>
      <c r="J614" s="3"/>
      <c r="K614" s="1"/>
      <c r="L614" s="1"/>
      <c r="M614" s="1"/>
      <c r="N614" s="1"/>
      <c r="O614" s="1"/>
    </row>
    <row r="615" spans="2:15" ht="14.25" hidden="1" customHeight="1">
      <c r="B615" s="3"/>
      <c r="C615" s="1"/>
      <c r="D615" s="1"/>
      <c r="E615" s="1"/>
      <c r="F615" s="1"/>
      <c r="G615" s="1"/>
      <c r="H615" s="1"/>
      <c r="I615" s="1"/>
      <c r="J615" s="3"/>
      <c r="K615" s="1"/>
      <c r="L615" s="1"/>
      <c r="M615" s="1"/>
      <c r="N615" s="1"/>
      <c r="O615" s="1"/>
    </row>
    <row r="616" spans="2:15" ht="14.25" hidden="1" customHeight="1">
      <c r="B616" s="3"/>
      <c r="C616" s="1"/>
      <c r="D616" s="1"/>
      <c r="E616" s="1"/>
      <c r="F616" s="1"/>
      <c r="G616" s="1"/>
      <c r="H616" s="1"/>
      <c r="I616" s="1"/>
      <c r="J616" s="3"/>
      <c r="K616" s="1"/>
      <c r="L616" s="1"/>
      <c r="M616" s="1"/>
      <c r="N616" s="1"/>
      <c r="O616" s="1"/>
    </row>
    <row r="617" spans="2:15" ht="14.25" hidden="1" customHeight="1">
      <c r="B617" s="3"/>
      <c r="C617" s="1"/>
      <c r="D617" s="1"/>
      <c r="E617" s="1"/>
      <c r="F617" s="1"/>
      <c r="G617" s="1"/>
      <c r="H617" s="1"/>
      <c r="I617" s="1"/>
      <c r="J617" s="3"/>
      <c r="K617" s="1"/>
      <c r="L617" s="1"/>
      <c r="M617" s="1"/>
      <c r="N617" s="1"/>
      <c r="O617" s="1"/>
    </row>
    <row r="618" spans="2:15" ht="14.25" hidden="1" customHeight="1">
      <c r="B618" s="3"/>
      <c r="C618" s="1"/>
      <c r="D618" s="1"/>
      <c r="E618" s="1"/>
      <c r="F618" s="1"/>
      <c r="G618" s="1"/>
      <c r="H618" s="1"/>
      <c r="I618" s="1"/>
      <c r="J618" s="3"/>
      <c r="K618" s="1"/>
      <c r="L618" s="1"/>
      <c r="M618" s="1"/>
      <c r="N618" s="1"/>
      <c r="O618" s="1"/>
    </row>
    <row r="619" spans="2:15" ht="14.25" hidden="1" customHeight="1">
      <c r="B619" s="3"/>
      <c r="C619" s="1"/>
      <c r="D619" s="1"/>
      <c r="E619" s="1"/>
      <c r="F619" s="1"/>
      <c r="G619" s="1"/>
      <c r="H619" s="1"/>
      <c r="I619" s="1"/>
      <c r="J619" s="3"/>
      <c r="K619" s="1"/>
      <c r="L619" s="1"/>
      <c r="M619" s="1"/>
      <c r="N619" s="1"/>
      <c r="O619" s="1"/>
    </row>
    <row r="620" spans="2:15" ht="14.25" hidden="1" customHeight="1">
      <c r="B620" s="3"/>
      <c r="C620" s="1"/>
      <c r="D620" s="1"/>
      <c r="E620" s="1"/>
      <c r="F620" s="1"/>
      <c r="G620" s="1"/>
      <c r="H620" s="1"/>
      <c r="I620" s="1"/>
      <c r="J620" s="3"/>
      <c r="K620" s="1"/>
      <c r="L620" s="1"/>
      <c r="M620" s="1"/>
      <c r="N620" s="1"/>
      <c r="O620" s="1"/>
    </row>
    <row r="621" spans="2:15" ht="14.25" hidden="1" customHeight="1">
      <c r="B621" s="3"/>
      <c r="C621" s="1"/>
      <c r="D621" s="1"/>
      <c r="E621" s="1"/>
      <c r="F621" s="1"/>
      <c r="G621" s="1"/>
      <c r="H621" s="1"/>
      <c r="I621" s="1"/>
      <c r="J621" s="3"/>
      <c r="K621" s="1"/>
      <c r="L621" s="1"/>
      <c r="M621" s="1"/>
      <c r="N621" s="1"/>
      <c r="O621" s="1"/>
    </row>
    <row r="622" spans="2:15" ht="14.25" hidden="1" customHeight="1">
      <c r="B622" s="3"/>
      <c r="C622" s="1"/>
      <c r="D622" s="1"/>
      <c r="E622" s="1"/>
      <c r="F622" s="1"/>
      <c r="G622" s="1"/>
      <c r="H622" s="1"/>
      <c r="I622" s="1"/>
      <c r="J622" s="3"/>
      <c r="K622" s="1"/>
      <c r="L622" s="1"/>
      <c r="M622" s="1"/>
      <c r="N622" s="1"/>
      <c r="O622" s="1"/>
    </row>
    <row r="623" spans="2:15" ht="14.25" hidden="1" customHeight="1">
      <c r="B623" s="3"/>
      <c r="C623" s="1"/>
      <c r="D623" s="1"/>
      <c r="E623" s="1"/>
      <c r="F623" s="1"/>
      <c r="G623" s="1"/>
      <c r="H623" s="1"/>
      <c r="I623" s="1"/>
      <c r="J623" s="3"/>
      <c r="K623" s="1"/>
      <c r="L623" s="1"/>
      <c r="M623" s="1"/>
      <c r="N623" s="1"/>
      <c r="O623" s="1"/>
    </row>
    <row r="624" spans="2:15" ht="14.25" hidden="1" customHeight="1">
      <c r="B624" s="3"/>
      <c r="C624" s="1"/>
      <c r="D624" s="1"/>
      <c r="E624" s="1"/>
      <c r="F624" s="1"/>
      <c r="G624" s="1"/>
      <c r="H624" s="1"/>
      <c r="I624" s="1"/>
      <c r="J624" s="3"/>
      <c r="K624" s="1"/>
      <c r="L624" s="1"/>
      <c r="M624" s="1"/>
      <c r="N624" s="1"/>
      <c r="O624" s="1"/>
    </row>
    <row r="625" spans="2:15" ht="14.25" hidden="1" customHeight="1">
      <c r="B625" s="3"/>
      <c r="C625" s="1"/>
      <c r="D625" s="1"/>
      <c r="E625" s="1"/>
      <c r="F625" s="1"/>
      <c r="G625" s="1"/>
      <c r="H625" s="1"/>
      <c r="I625" s="1"/>
      <c r="J625" s="3"/>
      <c r="K625" s="1"/>
      <c r="L625" s="1"/>
      <c r="M625" s="1"/>
      <c r="N625" s="1"/>
      <c r="O625" s="1"/>
    </row>
    <row r="626" spans="2:15" ht="14.25" hidden="1" customHeight="1">
      <c r="B626" s="3"/>
      <c r="C626" s="1"/>
      <c r="D626" s="1"/>
      <c r="E626" s="1"/>
      <c r="F626" s="1"/>
      <c r="G626" s="1"/>
      <c r="H626" s="1"/>
      <c r="I626" s="1"/>
      <c r="J626" s="3"/>
      <c r="K626" s="1"/>
      <c r="L626" s="1"/>
      <c r="M626" s="1"/>
      <c r="N626" s="1"/>
      <c r="O626" s="1"/>
    </row>
    <row r="627" spans="2:15" ht="14.25" hidden="1" customHeight="1">
      <c r="B627" s="3"/>
      <c r="C627" s="1"/>
      <c r="D627" s="1"/>
      <c r="E627" s="1"/>
      <c r="F627" s="1"/>
      <c r="G627" s="1"/>
      <c r="H627" s="1"/>
      <c r="I627" s="1"/>
      <c r="J627" s="3"/>
      <c r="K627" s="1"/>
      <c r="L627" s="1"/>
      <c r="M627" s="1"/>
      <c r="N627" s="1"/>
      <c r="O627" s="1"/>
    </row>
    <row r="628" spans="2:15" ht="14.25" hidden="1" customHeight="1">
      <c r="B628" s="3"/>
      <c r="C628" s="1"/>
      <c r="D628" s="1"/>
      <c r="E628" s="1"/>
      <c r="F628" s="1"/>
      <c r="G628" s="1"/>
      <c r="H628" s="1"/>
      <c r="I628" s="1"/>
      <c r="J628" s="3"/>
      <c r="K628" s="1"/>
      <c r="L628" s="1"/>
      <c r="M628" s="1"/>
      <c r="N628" s="1"/>
      <c r="O628" s="1"/>
    </row>
    <row r="629" spans="2:15" ht="14.25" hidden="1" customHeight="1">
      <c r="B629" s="3"/>
      <c r="C629" s="1"/>
      <c r="D629" s="1"/>
      <c r="E629" s="1"/>
      <c r="F629" s="1"/>
      <c r="G629" s="1"/>
      <c r="H629" s="1"/>
      <c r="I629" s="1"/>
      <c r="J629" s="3"/>
      <c r="K629" s="1"/>
      <c r="L629" s="1"/>
      <c r="M629" s="1"/>
      <c r="N629" s="1"/>
      <c r="O629" s="1"/>
    </row>
    <row r="630" spans="2:15" ht="14.25" hidden="1" customHeight="1">
      <c r="B630" s="3"/>
      <c r="C630" s="1"/>
      <c r="D630" s="1"/>
      <c r="E630" s="1"/>
      <c r="F630" s="1"/>
      <c r="G630" s="1"/>
      <c r="H630" s="1"/>
      <c r="I630" s="1"/>
      <c r="J630" s="3"/>
      <c r="K630" s="1"/>
      <c r="L630" s="1"/>
      <c r="M630" s="1"/>
      <c r="N630" s="1"/>
      <c r="O630" s="1"/>
    </row>
    <row r="631" spans="2:15" ht="14.25" hidden="1" customHeight="1">
      <c r="B631" s="3"/>
      <c r="C631" s="1"/>
      <c r="D631" s="1"/>
      <c r="E631" s="1"/>
      <c r="F631" s="1"/>
      <c r="G631" s="1"/>
      <c r="H631" s="1"/>
      <c r="I631" s="1"/>
      <c r="J631" s="3"/>
      <c r="K631" s="1"/>
      <c r="L631" s="1"/>
      <c r="M631" s="1"/>
      <c r="N631" s="1"/>
      <c r="O631" s="1"/>
    </row>
    <row r="632" spans="2:15" ht="14.25" hidden="1" customHeight="1">
      <c r="B632" s="3"/>
      <c r="C632" s="1"/>
      <c r="D632" s="1"/>
      <c r="E632" s="1"/>
      <c r="F632" s="1"/>
      <c r="G632" s="1"/>
      <c r="H632" s="1"/>
      <c r="I632" s="1"/>
      <c r="J632" s="3"/>
      <c r="K632" s="1"/>
      <c r="L632" s="1"/>
      <c r="M632" s="1"/>
      <c r="N632" s="1"/>
      <c r="O632" s="1"/>
    </row>
    <row r="633" spans="2:15" ht="14.25" hidden="1" customHeight="1">
      <c r="B633" s="3"/>
      <c r="C633" s="1"/>
      <c r="D633" s="1"/>
      <c r="E633" s="1"/>
      <c r="F633" s="1"/>
      <c r="G633" s="1"/>
      <c r="H633" s="1"/>
      <c r="I633" s="1"/>
      <c r="J633" s="3"/>
      <c r="K633" s="1"/>
      <c r="L633" s="1"/>
      <c r="M633" s="1"/>
      <c r="N633" s="1"/>
      <c r="O633" s="1"/>
    </row>
    <row r="634" spans="2:15" ht="14.25" hidden="1" customHeight="1">
      <c r="B634" s="3"/>
      <c r="C634" s="1"/>
      <c r="D634" s="1"/>
      <c r="E634" s="1"/>
      <c r="F634" s="1"/>
      <c r="G634" s="1"/>
      <c r="H634" s="1"/>
      <c r="I634" s="1"/>
      <c r="J634" s="3"/>
      <c r="K634" s="1"/>
      <c r="L634" s="1"/>
      <c r="M634" s="1"/>
      <c r="N634" s="1"/>
      <c r="O634" s="1"/>
    </row>
    <row r="635" spans="2:15" ht="14.25" hidden="1" customHeight="1">
      <c r="B635" s="3"/>
      <c r="C635" s="1"/>
      <c r="D635" s="1"/>
      <c r="E635" s="1"/>
      <c r="F635" s="1"/>
      <c r="G635" s="1"/>
      <c r="H635" s="1"/>
      <c r="I635" s="1"/>
      <c r="J635" s="3"/>
      <c r="K635" s="1"/>
      <c r="L635" s="1"/>
      <c r="M635" s="1"/>
      <c r="N635" s="1"/>
      <c r="O635" s="1"/>
    </row>
    <row r="636" spans="2:15" ht="14.25" hidden="1" customHeight="1">
      <c r="B636" s="3"/>
      <c r="C636" s="1"/>
      <c r="D636" s="1"/>
      <c r="E636" s="1"/>
      <c r="F636" s="1"/>
      <c r="G636" s="1"/>
      <c r="H636" s="1"/>
      <c r="I636" s="1"/>
      <c r="J636" s="3"/>
      <c r="K636" s="1"/>
      <c r="L636" s="1"/>
      <c r="M636" s="1"/>
      <c r="N636" s="1"/>
      <c r="O636" s="1"/>
    </row>
    <row r="637" spans="2:15" ht="14.25" hidden="1" customHeight="1">
      <c r="B637" s="3"/>
      <c r="C637" s="1"/>
      <c r="D637" s="1"/>
      <c r="E637" s="1"/>
      <c r="F637" s="1"/>
      <c r="G637" s="1"/>
      <c r="H637" s="1"/>
      <c r="I637" s="1"/>
      <c r="J637" s="3"/>
      <c r="K637" s="1"/>
      <c r="L637" s="1"/>
      <c r="M637" s="1"/>
      <c r="N637" s="1"/>
      <c r="O637" s="1"/>
    </row>
    <row r="638" spans="2:15" ht="14.25" hidden="1" customHeight="1">
      <c r="B638" s="3"/>
      <c r="C638" s="1"/>
      <c r="D638" s="1"/>
      <c r="E638" s="1"/>
      <c r="F638" s="1"/>
      <c r="G638" s="1"/>
      <c r="H638" s="1"/>
      <c r="I638" s="1"/>
      <c r="J638" s="3"/>
      <c r="K638" s="1"/>
      <c r="L638" s="1"/>
      <c r="M638" s="1"/>
      <c r="N638" s="1"/>
      <c r="O638" s="1"/>
    </row>
    <row r="639" spans="2:15" ht="14.25" hidden="1" customHeight="1">
      <c r="B639" s="3"/>
      <c r="C639" s="1"/>
      <c r="D639" s="1"/>
      <c r="E639" s="1"/>
      <c r="F639" s="1"/>
      <c r="G639" s="1"/>
      <c r="H639" s="1"/>
      <c r="I639" s="1"/>
      <c r="J639" s="3"/>
      <c r="K639" s="1"/>
      <c r="L639" s="1"/>
      <c r="M639" s="1"/>
      <c r="N639" s="1"/>
      <c r="O639" s="1"/>
    </row>
    <row r="640" spans="2:15" ht="14.25" hidden="1" customHeight="1">
      <c r="B640" s="3"/>
      <c r="C640" s="1"/>
      <c r="D640" s="1"/>
      <c r="E640" s="1"/>
      <c r="F640" s="1"/>
      <c r="G640" s="1"/>
      <c r="H640" s="1"/>
      <c r="I640" s="1"/>
      <c r="J640" s="3"/>
      <c r="K640" s="1"/>
      <c r="L640" s="1"/>
      <c r="M640" s="1"/>
      <c r="N640" s="1"/>
      <c r="O640" s="1"/>
    </row>
    <row r="641" spans="2:15" ht="14.25" hidden="1" customHeight="1">
      <c r="B641" s="3"/>
      <c r="C641" s="1"/>
      <c r="D641" s="1"/>
      <c r="E641" s="1"/>
      <c r="F641" s="1"/>
      <c r="G641" s="1"/>
      <c r="H641" s="1"/>
      <c r="I641" s="1"/>
      <c r="J641" s="3"/>
      <c r="K641" s="1"/>
      <c r="L641" s="1"/>
      <c r="M641" s="1"/>
      <c r="N641" s="1"/>
      <c r="O641" s="1"/>
    </row>
    <row r="642" spans="2:15" ht="14.25" hidden="1" customHeight="1">
      <c r="B642" s="3"/>
      <c r="C642" s="1"/>
      <c r="D642" s="1"/>
      <c r="E642" s="1"/>
      <c r="F642" s="1"/>
      <c r="G642" s="1"/>
      <c r="H642" s="1"/>
      <c r="I642" s="1"/>
      <c r="J642" s="3"/>
      <c r="K642" s="1"/>
      <c r="L642" s="1"/>
      <c r="M642" s="1"/>
      <c r="N642" s="1"/>
      <c r="O642" s="1"/>
    </row>
    <row r="643" spans="2:15" ht="14.25" hidden="1" customHeight="1">
      <c r="B643" s="3"/>
      <c r="C643" s="1"/>
      <c r="D643" s="1"/>
      <c r="E643" s="1"/>
      <c r="F643" s="1"/>
      <c r="G643" s="1"/>
      <c r="H643" s="1"/>
      <c r="I643" s="1"/>
      <c r="J643" s="3"/>
      <c r="K643" s="1"/>
      <c r="L643" s="1"/>
      <c r="M643" s="1"/>
      <c r="N643" s="1"/>
      <c r="O643" s="1"/>
    </row>
    <row r="644" spans="2:15" ht="14.25" hidden="1" customHeight="1">
      <c r="B644" s="3"/>
      <c r="C644" s="1"/>
      <c r="D644" s="1"/>
      <c r="E644" s="1"/>
      <c r="F644" s="1"/>
      <c r="G644" s="1"/>
      <c r="H644" s="1"/>
      <c r="I644" s="1"/>
      <c r="J644" s="3"/>
      <c r="K644" s="1"/>
      <c r="L644" s="1"/>
      <c r="M644" s="1"/>
      <c r="N644" s="1"/>
      <c r="O644" s="1"/>
    </row>
    <row r="645" spans="2:15" ht="14.25" hidden="1" customHeight="1">
      <c r="B645" s="3"/>
      <c r="C645" s="1"/>
      <c r="D645" s="1"/>
      <c r="E645" s="1"/>
      <c r="F645" s="1"/>
      <c r="G645" s="1"/>
      <c r="H645" s="1"/>
      <c r="I645" s="1"/>
      <c r="J645" s="3"/>
      <c r="K645" s="1"/>
      <c r="L645" s="1"/>
      <c r="M645" s="1"/>
      <c r="N645" s="1"/>
      <c r="O645" s="1"/>
    </row>
    <row r="646" spans="2:15" ht="14.25" hidden="1" customHeight="1">
      <c r="B646" s="3"/>
      <c r="C646" s="1"/>
      <c r="D646" s="1"/>
      <c r="E646" s="1"/>
      <c r="F646" s="1"/>
      <c r="G646" s="1"/>
      <c r="H646" s="1"/>
      <c r="I646" s="1"/>
      <c r="J646" s="3"/>
      <c r="K646" s="1"/>
      <c r="L646" s="1"/>
      <c r="M646" s="1"/>
      <c r="N646" s="1"/>
      <c r="O646" s="1"/>
    </row>
    <row r="647" spans="2:15" ht="14.25" hidden="1" customHeight="1">
      <c r="B647" s="3"/>
      <c r="C647" s="1"/>
      <c r="D647" s="1"/>
      <c r="E647" s="1"/>
      <c r="F647" s="1"/>
      <c r="G647" s="1"/>
      <c r="H647" s="1"/>
      <c r="I647" s="1"/>
      <c r="J647" s="3"/>
      <c r="K647" s="1"/>
      <c r="L647" s="1"/>
      <c r="M647" s="1"/>
      <c r="N647" s="1"/>
      <c r="O647" s="1"/>
    </row>
    <row r="648" spans="2:15" ht="14.25" hidden="1" customHeight="1">
      <c r="B648" s="3"/>
      <c r="C648" s="1"/>
      <c r="D648" s="1"/>
      <c r="E648" s="1"/>
      <c r="F648" s="1"/>
      <c r="G648" s="1"/>
      <c r="H648" s="1"/>
      <c r="I648" s="1"/>
      <c r="J648" s="3"/>
      <c r="K648" s="1"/>
      <c r="L648" s="1"/>
      <c r="M648" s="1"/>
      <c r="N648" s="1"/>
      <c r="O648" s="1"/>
    </row>
    <row r="649" spans="2:15" ht="14.25" hidden="1" customHeight="1">
      <c r="B649" s="3"/>
      <c r="C649" s="1"/>
      <c r="D649" s="1"/>
      <c r="E649" s="1"/>
      <c r="F649" s="1"/>
      <c r="G649" s="1"/>
      <c r="H649" s="1"/>
      <c r="I649" s="1"/>
      <c r="J649" s="3"/>
      <c r="K649" s="1"/>
      <c r="L649" s="1"/>
      <c r="M649" s="1"/>
      <c r="N649" s="1"/>
      <c r="O649" s="1"/>
    </row>
    <row r="650" spans="2:15" ht="14.25" hidden="1" customHeight="1">
      <c r="B650" s="3"/>
      <c r="C650" s="1"/>
      <c r="D650" s="1"/>
      <c r="E650" s="1"/>
      <c r="F650" s="1"/>
      <c r="G650" s="1"/>
      <c r="H650" s="1"/>
      <c r="I650" s="1"/>
      <c r="J650" s="3"/>
      <c r="K650" s="1"/>
      <c r="L650" s="1"/>
      <c r="M650" s="1"/>
      <c r="N650" s="1"/>
      <c r="O650" s="1"/>
    </row>
    <row r="651" spans="2:15" ht="14.25" hidden="1" customHeight="1">
      <c r="B651" s="3"/>
      <c r="C651" s="1"/>
      <c r="D651" s="1"/>
      <c r="E651" s="1"/>
      <c r="F651" s="1"/>
      <c r="G651" s="1"/>
      <c r="H651" s="1"/>
      <c r="I651" s="1"/>
      <c r="J651" s="3"/>
      <c r="K651" s="1"/>
      <c r="L651" s="1"/>
      <c r="M651" s="1"/>
      <c r="N651" s="1"/>
      <c r="O651" s="1"/>
    </row>
    <row r="652" spans="2:15" ht="14.25" hidden="1" customHeight="1">
      <c r="B652" s="3"/>
      <c r="C652" s="1"/>
      <c r="D652" s="1"/>
      <c r="E652" s="1"/>
      <c r="F652" s="1"/>
      <c r="G652" s="1"/>
      <c r="H652" s="1"/>
      <c r="I652" s="1"/>
      <c r="J652" s="3"/>
      <c r="K652" s="1"/>
      <c r="L652" s="1"/>
      <c r="M652" s="1"/>
      <c r="N652" s="1"/>
      <c r="O652" s="1"/>
    </row>
    <row r="653" spans="2:15" ht="14.25" hidden="1" customHeight="1">
      <c r="B653" s="3"/>
      <c r="C653" s="1"/>
      <c r="D653" s="1"/>
      <c r="E653" s="1"/>
      <c r="F653" s="1"/>
      <c r="G653" s="1"/>
      <c r="H653" s="1"/>
      <c r="I653" s="1"/>
      <c r="J653" s="3"/>
      <c r="K653" s="1"/>
      <c r="L653" s="1"/>
      <c r="M653" s="1"/>
      <c r="N653" s="1"/>
      <c r="O653" s="1"/>
    </row>
    <row r="654" spans="2:15" ht="14.25" hidden="1" customHeight="1">
      <c r="B654" s="3"/>
      <c r="C654" s="1"/>
      <c r="D654" s="1"/>
      <c r="E654" s="1"/>
      <c r="F654" s="1"/>
      <c r="G654" s="1"/>
      <c r="H654" s="1"/>
      <c r="I654" s="1"/>
      <c r="J654" s="3"/>
      <c r="K654" s="1"/>
      <c r="L654" s="1"/>
      <c r="M654" s="1"/>
      <c r="N654" s="1"/>
      <c r="O654" s="1"/>
    </row>
    <row r="655" spans="2:15" ht="14.25" hidden="1" customHeight="1">
      <c r="B655" s="3"/>
      <c r="C655" s="1"/>
      <c r="D655" s="1"/>
      <c r="E655" s="1"/>
      <c r="F655" s="1"/>
      <c r="G655" s="1"/>
      <c r="H655" s="1"/>
      <c r="I655" s="1"/>
      <c r="J655" s="3"/>
      <c r="K655" s="1"/>
      <c r="L655" s="1"/>
      <c r="M655" s="1"/>
      <c r="N655" s="1"/>
      <c r="O655" s="1"/>
    </row>
    <row r="656" spans="2:15" ht="14.25" hidden="1" customHeight="1">
      <c r="B656" s="3"/>
      <c r="C656" s="1"/>
      <c r="D656" s="1"/>
      <c r="E656" s="1"/>
      <c r="F656" s="1"/>
      <c r="G656" s="1"/>
      <c r="H656" s="1"/>
      <c r="I656" s="1"/>
      <c r="J656" s="3"/>
      <c r="K656" s="1"/>
      <c r="L656" s="1"/>
      <c r="M656" s="1"/>
      <c r="N656" s="1"/>
      <c r="O656" s="1"/>
    </row>
    <row r="657" spans="2:15" ht="14.25" hidden="1" customHeight="1">
      <c r="B657" s="3"/>
      <c r="C657" s="1"/>
      <c r="D657" s="1"/>
      <c r="E657" s="1"/>
      <c r="F657" s="1"/>
      <c r="G657" s="1"/>
      <c r="H657" s="1"/>
      <c r="I657" s="1"/>
      <c r="J657" s="3"/>
      <c r="K657" s="1"/>
      <c r="L657" s="1"/>
      <c r="M657" s="1"/>
      <c r="N657" s="1"/>
      <c r="O657" s="1"/>
    </row>
    <row r="658" spans="2:15" ht="14.25" hidden="1" customHeight="1">
      <c r="B658" s="3"/>
      <c r="C658" s="1"/>
      <c r="D658" s="1"/>
      <c r="E658" s="1"/>
      <c r="F658" s="1"/>
      <c r="G658" s="1"/>
      <c r="H658" s="1"/>
      <c r="I658" s="1"/>
      <c r="J658" s="3"/>
      <c r="K658" s="1"/>
      <c r="L658" s="1"/>
      <c r="M658" s="1"/>
      <c r="N658" s="1"/>
      <c r="O658" s="1"/>
    </row>
    <row r="659" spans="2:15" ht="14.25" hidden="1" customHeight="1">
      <c r="B659" s="3"/>
      <c r="C659" s="1"/>
      <c r="D659" s="1"/>
      <c r="E659" s="1"/>
      <c r="F659" s="1"/>
      <c r="G659" s="1"/>
      <c r="H659" s="1"/>
      <c r="I659" s="1"/>
      <c r="J659" s="3"/>
      <c r="K659" s="1"/>
      <c r="L659" s="1"/>
      <c r="M659" s="1"/>
      <c r="N659" s="1"/>
      <c r="O659" s="1"/>
    </row>
    <row r="660" spans="2:15" ht="14.25" hidden="1" customHeight="1">
      <c r="B660" s="3"/>
      <c r="C660" s="1"/>
      <c r="D660" s="1"/>
      <c r="E660" s="1"/>
      <c r="F660" s="1"/>
      <c r="G660" s="1"/>
      <c r="H660" s="1"/>
      <c r="I660" s="1"/>
      <c r="J660" s="3"/>
      <c r="K660" s="1"/>
      <c r="L660" s="1"/>
      <c r="M660" s="1"/>
      <c r="N660" s="1"/>
      <c r="O660" s="1"/>
    </row>
    <row r="661" spans="2:15" ht="14.25" hidden="1" customHeight="1">
      <c r="B661" s="3"/>
      <c r="C661" s="1"/>
      <c r="D661" s="1"/>
      <c r="E661" s="1"/>
      <c r="F661" s="1"/>
      <c r="G661" s="1"/>
      <c r="H661" s="1"/>
      <c r="I661" s="1"/>
      <c r="J661" s="3"/>
      <c r="K661" s="1"/>
      <c r="L661" s="1"/>
      <c r="M661" s="1"/>
      <c r="N661" s="1"/>
      <c r="O661" s="1"/>
    </row>
    <row r="662" spans="2:15" ht="14.25" hidden="1" customHeight="1">
      <c r="B662" s="3"/>
      <c r="C662" s="1"/>
      <c r="D662" s="1"/>
      <c r="E662" s="1"/>
      <c r="F662" s="1"/>
      <c r="G662" s="1"/>
      <c r="H662" s="1"/>
      <c r="I662" s="1"/>
      <c r="J662" s="3"/>
      <c r="K662" s="1"/>
      <c r="L662" s="1"/>
      <c r="M662" s="1"/>
      <c r="N662" s="1"/>
      <c r="O662" s="1"/>
    </row>
    <row r="663" spans="2:15" ht="14.25" hidden="1" customHeight="1">
      <c r="B663" s="3"/>
      <c r="C663" s="1"/>
      <c r="D663" s="1"/>
      <c r="E663" s="1"/>
      <c r="F663" s="1"/>
      <c r="G663" s="1"/>
      <c r="H663" s="1"/>
      <c r="I663" s="1"/>
      <c r="J663" s="3"/>
      <c r="K663" s="1"/>
      <c r="L663" s="1"/>
      <c r="M663" s="1"/>
      <c r="N663" s="1"/>
      <c r="O663" s="1"/>
    </row>
    <row r="664" spans="2:15" ht="14.25" hidden="1" customHeight="1">
      <c r="B664" s="3"/>
      <c r="C664" s="1"/>
      <c r="D664" s="1"/>
      <c r="E664" s="1"/>
      <c r="F664" s="1"/>
      <c r="G664" s="1"/>
      <c r="H664" s="1"/>
      <c r="I664" s="1"/>
      <c r="J664" s="3"/>
      <c r="K664" s="1"/>
      <c r="L664" s="1"/>
      <c r="M664" s="1"/>
      <c r="N664" s="1"/>
      <c r="O664" s="1"/>
    </row>
    <row r="665" spans="2:15" ht="14.25" hidden="1" customHeight="1">
      <c r="B665" s="3"/>
      <c r="C665" s="1"/>
      <c r="D665" s="1"/>
      <c r="E665" s="1"/>
      <c r="F665" s="1"/>
      <c r="G665" s="1"/>
      <c r="H665" s="1"/>
      <c r="I665" s="1"/>
      <c r="J665" s="3"/>
      <c r="K665" s="1"/>
      <c r="L665" s="1"/>
      <c r="M665" s="1"/>
      <c r="N665" s="1"/>
      <c r="O665" s="1"/>
    </row>
    <row r="666" spans="2:15" ht="14.25" hidden="1" customHeight="1">
      <c r="B666" s="3"/>
      <c r="C666" s="1"/>
      <c r="D666" s="1"/>
      <c r="E666" s="1"/>
      <c r="F666" s="1"/>
      <c r="G666" s="1"/>
      <c r="H666" s="1"/>
      <c r="I666" s="1"/>
      <c r="J666" s="3"/>
      <c r="K666" s="1"/>
      <c r="L666" s="1"/>
      <c r="M666" s="1"/>
      <c r="N666" s="1"/>
      <c r="O666" s="1"/>
    </row>
    <row r="667" spans="2:15" ht="14.25" hidden="1" customHeight="1">
      <c r="B667" s="3"/>
      <c r="C667" s="1"/>
      <c r="D667" s="1"/>
      <c r="E667" s="1"/>
      <c r="F667" s="1"/>
      <c r="G667" s="1"/>
      <c r="H667" s="1"/>
      <c r="I667" s="1"/>
      <c r="J667" s="3"/>
      <c r="K667" s="1"/>
      <c r="L667" s="1"/>
      <c r="M667" s="1"/>
      <c r="N667" s="1"/>
      <c r="O667" s="1"/>
    </row>
    <row r="668" spans="2:15" ht="14.25" hidden="1" customHeight="1">
      <c r="B668" s="3"/>
      <c r="C668" s="1"/>
      <c r="D668" s="1"/>
      <c r="E668" s="1"/>
      <c r="F668" s="1"/>
      <c r="G668" s="1"/>
      <c r="H668" s="1"/>
      <c r="I668" s="1"/>
      <c r="J668" s="3"/>
      <c r="K668" s="1"/>
      <c r="L668" s="1"/>
      <c r="M668" s="1"/>
      <c r="N668" s="1"/>
      <c r="O668" s="1"/>
    </row>
    <row r="669" spans="2:15" ht="14.25" hidden="1" customHeight="1">
      <c r="B669" s="3"/>
      <c r="C669" s="1"/>
      <c r="D669" s="1"/>
      <c r="E669" s="1"/>
      <c r="F669" s="1"/>
      <c r="G669" s="1"/>
      <c r="H669" s="1"/>
      <c r="I669" s="1"/>
      <c r="J669" s="3"/>
      <c r="K669" s="1"/>
      <c r="L669" s="1"/>
      <c r="M669" s="1"/>
      <c r="N669" s="1"/>
      <c r="O669" s="1"/>
    </row>
    <row r="670" spans="2:15" ht="14.25" hidden="1" customHeight="1">
      <c r="B670" s="3"/>
      <c r="C670" s="1"/>
      <c r="D670" s="1"/>
      <c r="E670" s="1"/>
      <c r="F670" s="1"/>
      <c r="G670" s="1"/>
      <c r="H670" s="1"/>
      <c r="I670" s="1"/>
      <c r="J670" s="3"/>
      <c r="K670" s="1"/>
      <c r="L670" s="1"/>
      <c r="M670" s="1"/>
      <c r="N670" s="1"/>
      <c r="O670" s="1"/>
    </row>
    <row r="671" spans="2:15" ht="14.25" hidden="1" customHeight="1">
      <c r="B671" s="3"/>
      <c r="C671" s="1"/>
      <c r="D671" s="1"/>
      <c r="E671" s="1"/>
      <c r="F671" s="1"/>
      <c r="G671" s="1"/>
      <c r="H671" s="1"/>
      <c r="I671" s="1"/>
      <c r="J671" s="3"/>
      <c r="K671" s="1"/>
      <c r="L671" s="1"/>
      <c r="M671" s="1"/>
      <c r="N671" s="1"/>
      <c r="O671" s="1"/>
    </row>
    <row r="672" spans="2:15" ht="14.25" hidden="1" customHeight="1">
      <c r="B672" s="3"/>
      <c r="C672" s="1"/>
      <c r="D672" s="1"/>
      <c r="E672" s="1"/>
      <c r="F672" s="1"/>
      <c r="G672" s="1"/>
      <c r="H672" s="1"/>
      <c r="I672" s="1"/>
      <c r="J672" s="3"/>
      <c r="K672" s="1"/>
      <c r="L672" s="1"/>
      <c r="M672" s="1"/>
      <c r="N672" s="1"/>
      <c r="O672" s="1"/>
    </row>
    <row r="673" spans="2:15" ht="14.25" hidden="1" customHeight="1">
      <c r="B673" s="3"/>
      <c r="C673" s="1"/>
      <c r="D673" s="1"/>
      <c r="E673" s="1"/>
      <c r="F673" s="1"/>
      <c r="G673" s="1"/>
      <c r="H673" s="1"/>
      <c r="I673" s="1"/>
      <c r="J673" s="3"/>
      <c r="K673" s="1"/>
      <c r="L673" s="1"/>
      <c r="M673" s="1"/>
      <c r="N673" s="1"/>
      <c r="O673" s="1"/>
    </row>
    <row r="674" spans="2:15" ht="14.25" hidden="1" customHeight="1">
      <c r="B674" s="3"/>
      <c r="C674" s="1"/>
      <c r="D674" s="1"/>
      <c r="E674" s="1"/>
      <c r="F674" s="1"/>
      <c r="G674" s="1"/>
      <c r="H674" s="1"/>
      <c r="I674" s="1"/>
      <c r="J674" s="3"/>
      <c r="K674" s="1"/>
      <c r="L674" s="1"/>
      <c r="M674" s="1"/>
      <c r="N674" s="1"/>
      <c r="O674" s="1"/>
    </row>
    <row r="675" spans="2:15" ht="14.25" hidden="1" customHeight="1">
      <c r="B675" s="3"/>
      <c r="C675" s="1"/>
      <c r="D675" s="1"/>
      <c r="E675" s="1"/>
      <c r="F675" s="1"/>
      <c r="G675" s="1"/>
      <c r="H675" s="1"/>
      <c r="I675" s="1"/>
      <c r="J675" s="3"/>
      <c r="K675" s="1"/>
      <c r="L675" s="1"/>
      <c r="M675" s="1"/>
      <c r="N675" s="1"/>
      <c r="O675" s="1"/>
    </row>
    <row r="676" spans="2:15" ht="14.25" hidden="1" customHeight="1">
      <c r="B676" s="3"/>
      <c r="C676" s="1"/>
      <c r="D676" s="1"/>
      <c r="E676" s="1"/>
      <c r="F676" s="1"/>
      <c r="G676" s="1"/>
      <c r="H676" s="1"/>
      <c r="I676" s="1"/>
      <c r="J676" s="3"/>
      <c r="K676" s="1"/>
      <c r="L676" s="1"/>
      <c r="M676" s="1"/>
      <c r="N676" s="1"/>
      <c r="O676" s="1"/>
    </row>
    <row r="677" spans="2:15" ht="14.25" hidden="1" customHeight="1">
      <c r="B677" s="3"/>
      <c r="C677" s="1"/>
      <c r="D677" s="1"/>
      <c r="E677" s="1"/>
      <c r="F677" s="1"/>
      <c r="G677" s="1"/>
      <c r="H677" s="1"/>
      <c r="I677" s="1"/>
      <c r="J677" s="3"/>
      <c r="K677" s="1"/>
      <c r="L677" s="1"/>
      <c r="M677" s="1"/>
      <c r="N677" s="1"/>
      <c r="O677" s="1"/>
    </row>
    <row r="678" spans="2:15" ht="14.25" hidden="1" customHeight="1">
      <c r="B678" s="3"/>
      <c r="C678" s="1"/>
      <c r="D678" s="1"/>
      <c r="E678" s="1"/>
      <c r="F678" s="1"/>
      <c r="G678" s="1"/>
      <c r="H678" s="1"/>
      <c r="I678" s="1"/>
      <c r="J678" s="3"/>
      <c r="K678" s="1"/>
      <c r="L678" s="1"/>
      <c r="M678" s="1"/>
      <c r="N678" s="1"/>
      <c r="O678" s="1"/>
    </row>
    <row r="679" spans="2:15" ht="14.25" hidden="1" customHeight="1">
      <c r="B679" s="3"/>
      <c r="C679" s="1"/>
      <c r="D679" s="1"/>
      <c r="E679" s="1"/>
      <c r="F679" s="1"/>
      <c r="G679" s="1"/>
      <c r="H679" s="1"/>
      <c r="I679" s="1"/>
      <c r="J679" s="3"/>
      <c r="K679" s="1"/>
      <c r="L679" s="1"/>
      <c r="M679" s="1"/>
      <c r="N679" s="1"/>
      <c r="O679" s="1"/>
    </row>
    <row r="680" spans="2:15" ht="14.25" hidden="1" customHeight="1">
      <c r="B680" s="3"/>
      <c r="C680" s="1"/>
      <c r="D680" s="1"/>
      <c r="E680" s="1"/>
      <c r="F680" s="1"/>
      <c r="G680" s="1"/>
      <c r="H680" s="1"/>
      <c r="I680" s="1"/>
      <c r="J680" s="3"/>
      <c r="K680" s="1"/>
      <c r="L680" s="1"/>
      <c r="M680" s="1"/>
      <c r="N680" s="1"/>
      <c r="O680" s="1"/>
    </row>
    <row r="681" spans="2:15" ht="14.25" hidden="1" customHeight="1">
      <c r="B681" s="3"/>
      <c r="C681" s="1"/>
      <c r="D681" s="1"/>
      <c r="E681" s="1"/>
      <c r="F681" s="1"/>
      <c r="G681" s="1"/>
      <c r="H681" s="1"/>
      <c r="I681" s="1"/>
      <c r="J681" s="3"/>
      <c r="K681" s="1"/>
      <c r="L681" s="1"/>
      <c r="M681" s="1"/>
      <c r="N681" s="1"/>
      <c r="O681" s="1"/>
    </row>
    <row r="682" spans="2:15" ht="14.25" hidden="1" customHeight="1">
      <c r="B682" s="3"/>
      <c r="C682" s="1"/>
      <c r="D682" s="1"/>
      <c r="E682" s="1"/>
      <c r="F682" s="1"/>
      <c r="G682" s="1"/>
      <c r="H682" s="1"/>
      <c r="I682" s="1"/>
      <c r="J682" s="3"/>
      <c r="K682" s="1"/>
      <c r="L682" s="1"/>
      <c r="M682" s="1"/>
      <c r="N682" s="1"/>
      <c r="O682" s="1"/>
    </row>
    <row r="683" spans="2:15" ht="14.25" hidden="1" customHeight="1">
      <c r="B683" s="3"/>
      <c r="C683" s="1"/>
      <c r="D683" s="1"/>
      <c r="E683" s="1"/>
      <c r="F683" s="1"/>
      <c r="G683" s="1"/>
      <c r="H683" s="1"/>
      <c r="I683" s="1"/>
      <c r="J683" s="3"/>
      <c r="K683" s="1"/>
      <c r="L683" s="1"/>
      <c r="M683" s="1"/>
      <c r="N683" s="1"/>
      <c r="O683" s="1"/>
    </row>
    <row r="684" spans="2:15" ht="14.25" hidden="1" customHeight="1">
      <c r="B684" s="3"/>
      <c r="C684" s="1"/>
      <c r="D684" s="1"/>
      <c r="E684" s="1"/>
      <c r="F684" s="1"/>
      <c r="G684" s="1"/>
      <c r="H684" s="1"/>
      <c r="I684" s="1"/>
      <c r="J684" s="3"/>
      <c r="K684" s="1"/>
      <c r="L684" s="1"/>
      <c r="M684" s="1"/>
      <c r="N684" s="1"/>
      <c r="O684" s="1"/>
    </row>
    <row r="685" spans="2:15" ht="14.25" hidden="1" customHeight="1">
      <c r="B685" s="3"/>
      <c r="C685" s="1"/>
      <c r="D685" s="1"/>
      <c r="E685" s="1"/>
      <c r="F685" s="1"/>
      <c r="G685" s="1"/>
      <c r="H685" s="1"/>
      <c r="I685" s="1"/>
      <c r="J685" s="3"/>
      <c r="K685" s="1"/>
      <c r="L685" s="1"/>
      <c r="M685" s="1"/>
      <c r="N685" s="1"/>
      <c r="O685" s="1"/>
    </row>
    <row r="686" spans="2:15" ht="14.25" hidden="1" customHeight="1">
      <c r="B686" s="3"/>
      <c r="C686" s="1"/>
      <c r="D686" s="1"/>
      <c r="E686" s="1"/>
      <c r="F686" s="1"/>
      <c r="G686" s="1"/>
      <c r="H686" s="1"/>
      <c r="I686" s="1"/>
      <c r="J686" s="3"/>
      <c r="K686" s="1"/>
      <c r="L686" s="1"/>
      <c r="M686" s="1"/>
      <c r="N686" s="1"/>
      <c r="O686" s="1"/>
    </row>
    <row r="687" spans="2:15" ht="14.25" hidden="1" customHeight="1">
      <c r="B687" s="3"/>
      <c r="C687" s="1"/>
      <c r="D687" s="1"/>
      <c r="E687" s="1"/>
      <c r="F687" s="1"/>
      <c r="G687" s="1"/>
      <c r="H687" s="1"/>
      <c r="I687" s="1"/>
      <c r="J687" s="3"/>
      <c r="K687" s="1"/>
      <c r="L687" s="1"/>
      <c r="M687" s="1"/>
      <c r="N687" s="1"/>
      <c r="O687" s="1"/>
    </row>
    <row r="688" spans="2:15" ht="14.25" hidden="1" customHeight="1">
      <c r="B688" s="3"/>
      <c r="C688" s="1"/>
      <c r="D688" s="1"/>
      <c r="E688" s="1"/>
      <c r="F688" s="1"/>
      <c r="G688" s="1"/>
      <c r="H688" s="1"/>
      <c r="I688" s="1"/>
      <c r="J688" s="3"/>
      <c r="K688" s="1"/>
      <c r="L688" s="1"/>
      <c r="M688" s="1"/>
      <c r="N688" s="1"/>
      <c r="O688" s="1"/>
    </row>
    <row r="689" spans="2:15" ht="14.25" hidden="1" customHeight="1">
      <c r="B689" s="3"/>
      <c r="C689" s="1"/>
      <c r="D689" s="1"/>
      <c r="E689" s="1"/>
      <c r="F689" s="1"/>
      <c r="G689" s="1"/>
      <c r="H689" s="1"/>
      <c r="I689" s="1"/>
      <c r="J689" s="3"/>
      <c r="K689" s="1"/>
      <c r="L689" s="1"/>
      <c r="M689" s="1"/>
      <c r="N689" s="1"/>
      <c r="O689" s="1"/>
    </row>
    <row r="690" spans="2:15" ht="14.25" hidden="1" customHeight="1">
      <c r="B690" s="3"/>
      <c r="C690" s="1"/>
      <c r="D690" s="1"/>
      <c r="E690" s="1"/>
      <c r="F690" s="1"/>
      <c r="G690" s="1"/>
      <c r="H690" s="1"/>
      <c r="I690" s="1"/>
      <c r="J690" s="3"/>
      <c r="K690" s="1"/>
      <c r="L690" s="1"/>
      <c r="M690" s="1"/>
      <c r="N690" s="1"/>
      <c r="O690" s="1"/>
    </row>
    <row r="691" spans="2:15" ht="14.25" hidden="1" customHeight="1">
      <c r="B691" s="3"/>
      <c r="C691" s="1"/>
      <c r="D691" s="1"/>
      <c r="E691" s="1"/>
      <c r="F691" s="1"/>
      <c r="G691" s="1"/>
      <c r="H691" s="1"/>
      <c r="I691" s="1"/>
      <c r="J691" s="3"/>
      <c r="K691" s="1"/>
      <c r="L691" s="1"/>
      <c r="M691" s="1"/>
      <c r="N691" s="1"/>
      <c r="O691" s="1"/>
    </row>
    <row r="692" spans="2:15" ht="14.25" hidden="1" customHeight="1">
      <c r="B692" s="3"/>
      <c r="C692" s="1"/>
      <c r="D692" s="1"/>
      <c r="E692" s="1"/>
      <c r="F692" s="1"/>
      <c r="G692" s="1"/>
      <c r="H692" s="1"/>
      <c r="I692" s="1"/>
      <c r="J692" s="3"/>
      <c r="K692" s="1"/>
      <c r="L692" s="1"/>
      <c r="M692" s="1"/>
      <c r="N692" s="1"/>
      <c r="O692" s="1"/>
    </row>
    <row r="693" spans="2:15" ht="14.25" hidden="1" customHeight="1">
      <c r="B693" s="3"/>
      <c r="C693" s="1"/>
      <c r="D693" s="1"/>
      <c r="E693" s="1"/>
      <c r="F693" s="1"/>
      <c r="G693" s="1"/>
      <c r="H693" s="1"/>
      <c r="I693" s="1"/>
      <c r="J693" s="3"/>
      <c r="K693" s="1"/>
      <c r="L693" s="1"/>
      <c r="M693" s="1"/>
      <c r="N693" s="1"/>
      <c r="O693" s="1"/>
    </row>
    <row r="694" spans="2:15" ht="14.25" hidden="1" customHeight="1">
      <c r="B694" s="3"/>
      <c r="C694" s="1"/>
      <c r="D694" s="1"/>
      <c r="E694" s="1"/>
      <c r="F694" s="1"/>
      <c r="G694" s="1"/>
      <c r="H694" s="1"/>
      <c r="I694" s="1"/>
      <c r="J694" s="3"/>
      <c r="K694" s="1"/>
      <c r="L694" s="1"/>
      <c r="M694" s="1"/>
      <c r="N694" s="1"/>
      <c r="O694" s="1"/>
    </row>
    <row r="695" spans="2:15" ht="14.25" hidden="1" customHeight="1">
      <c r="B695" s="3"/>
      <c r="C695" s="1"/>
      <c r="D695" s="1"/>
      <c r="E695" s="1"/>
      <c r="F695" s="1"/>
      <c r="G695" s="1"/>
      <c r="H695" s="1"/>
      <c r="I695" s="1"/>
      <c r="J695" s="3"/>
      <c r="K695" s="1"/>
      <c r="L695" s="1"/>
      <c r="M695" s="1"/>
      <c r="N695" s="1"/>
      <c r="O695" s="1"/>
    </row>
    <row r="696" spans="2:15" ht="14.25" hidden="1" customHeight="1">
      <c r="B696" s="3"/>
      <c r="C696" s="1"/>
      <c r="D696" s="1"/>
      <c r="E696" s="1"/>
      <c r="F696" s="1"/>
      <c r="G696" s="1"/>
      <c r="H696" s="1"/>
      <c r="I696" s="1"/>
      <c r="J696" s="3"/>
      <c r="K696" s="1"/>
      <c r="L696" s="1"/>
      <c r="M696" s="1"/>
      <c r="N696" s="1"/>
      <c r="O696" s="1"/>
    </row>
    <row r="697" spans="2:15" ht="14.25" hidden="1" customHeight="1">
      <c r="B697" s="3"/>
      <c r="C697" s="1"/>
      <c r="D697" s="1"/>
      <c r="E697" s="1"/>
      <c r="F697" s="1"/>
      <c r="G697" s="1"/>
      <c r="H697" s="1"/>
      <c r="I697" s="1"/>
      <c r="J697" s="3"/>
      <c r="K697" s="1"/>
      <c r="L697" s="1"/>
      <c r="M697" s="1"/>
      <c r="N697" s="1"/>
      <c r="O697" s="1"/>
    </row>
    <row r="698" spans="2:15" ht="14.25" hidden="1" customHeight="1">
      <c r="B698" s="3"/>
      <c r="C698" s="1"/>
      <c r="D698" s="1"/>
      <c r="E698" s="1"/>
      <c r="F698" s="1"/>
      <c r="G698" s="1"/>
      <c r="H698" s="1"/>
      <c r="I698" s="1"/>
      <c r="J698" s="3"/>
      <c r="K698" s="1"/>
      <c r="L698" s="1"/>
      <c r="M698" s="1"/>
      <c r="N698" s="1"/>
      <c r="O698" s="1"/>
    </row>
    <row r="699" spans="2:15" ht="14.25" hidden="1" customHeight="1">
      <c r="B699" s="3"/>
      <c r="C699" s="1"/>
      <c r="D699" s="1"/>
      <c r="E699" s="1"/>
      <c r="F699" s="1"/>
      <c r="G699" s="1"/>
      <c r="H699" s="1"/>
      <c r="I699" s="1"/>
      <c r="J699" s="3"/>
      <c r="K699" s="1"/>
      <c r="L699" s="1"/>
      <c r="M699" s="1"/>
      <c r="N699" s="1"/>
      <c r="O699" s="1"/>
    </row>
    <row r="700" spans="2:15" ht="14.25" hidden="1" customHeight="1">
      <c r="B700" s="3"/>
      <c r="C700" s="1"/>
      <c r="D700" s="1"/>
      <c r="E700" s="1"/>
      <c r="F700" s="1"/>
      <c r="G700" s="1"/>
      <c r="H700" s="1"/>
      <c r="I700" s="1"/>
      <c r="J700" s="3"/>
      <c r="K700" s="1"/>
      <c r="L700" s="1"/>
      <c r="M700" s="1"/>
      <c r="N700" s="1"/>
      <c r="O700" s="1"/>
    </row>
    <row r="701" spans="2:15" ht="14.25" hidden="1" customHeight="1">
      <c r="B701" s="3"/>
      <c r="C701" s="1"/>
      <c r="D701" s="1"/>
      <c r="E701" s="1"/>
      <c r="F701" s="1"/>
      <c r="G701" s="1"/>
      <c r="H701" s="1"/>
      <c r="I701" s="1"/>
      <c r="J701" s="3"/>
      <c r="K701" s="1"/>
      <c r="L701" s="1"/>
      <c r="M701" s="1"/>
      <c r="N701" s="1"/>
      <c r="O701" s="1"/>
    </row>
    <row r="702" spans="2:15" ht="14.25" hidden="1" customHeight="1">
      <c r="B702" s="3"/>
      <c r="C702" s="1"/>
      <c r="D702" s="1"/>
      <c r="E702" s="1"/>
      <c r="F702" s="1"/>
      <c r="G702" s="1"/>
      <c r="H702" s="1"/>
      <c r="I702" s="1"/>
      <c r="J702" s="3"/>
      <c r="K702" s="1"/>
      <c r="L702" s="1"/>
      <c r="M702" s="1"/>
      <c r="N702" s="1"/>
      <c r="O702" s="1"/>
    </row>
    <row r="703" spans="2:15" ht="14.25" hidden="1" customHeight="1">
      <c r="B703" s="3"/>
      <c r="C703" s="1"/>
      <c r="D703" s="1"/>
      <c r="E703" s="1"/>
      <c r="F703" s="1"/>
      <c r="G703" s="1"/>
      <c r="H703" s="1"/>
      <c r="I703" s="1"/>
      <c r="J703" s="3"/>
      <c r="K703" s="1"/>
      <c r="L703" s="1"/>
      <c r="M703" s="1"/>
      <c r="N703" s="1"/>
      <c r="O703" s="1"/>
    </row>
    <row r="704" spans="2:15" ht="14.25" hidden="1" customHeight="1">
      <c r="B704" s="3"/>
      <c r="C704" s="1"/>
      <c r="D704" s="1"/>
      <c r="E704" s="1"/>
      <c r="F704" s="1"/>
      <c r="G704" s="1"/>
      <c r="H704" s="1"/>
      <c r="I704" s="1"/>
      <c r="J704" s="3"/>
      <c r="K704" s="1"/>
      <c r="L704" s="1"/>
      <c r="M704" s="1"/>
      <c r="N704" s="1"/>
      <c r="O704" s="1"/>
    </row>
    <row r="705" spans="2:15" ht="14.25" hidden="1" customHeight="1">
      <c r="B705" s="3"/>
      <c r="C705" s="1"/>
      <c r="D705" s="1"/>
      <c r="E705" s="1"/>
      <c r="F705" s="1"/>
      <c r="G705" s="1"/>
      <c r="H705" s="1"/>
      <c r="I705" s="1"/>
      <c r="J705" s="3"/>
      <c r="K705" s="1"/>
      <c r="L705" s="1"/>
      <c r="M705" s="1"/>
      <c r="N705" s="1"/>
      <c r="O705" s="1"/>
    </row>
    <row r="706" spans="2:15" ht="14.25" hidden="1" customHeight="1">
      <c r="B706" s="3"/>
      <c r="C706" s="1"/>
      <c r="D706" s="1"/>
      <c r="E706" s="1"/>
      <c r="F706" s="1"/>
      <c r="G706" s="1"/>
      <c r="H706" s="1"/>
      <c r="I706" s="1"/>
      <c r="J706" s="3"/>
      <c r="K706" s="1"/>
      <c r="L706" s="1"/>
      <c r="M706" s="1"/>
      <c r="N706" s="1"/>
      <c r="O706" s="1"/>
    </row>
    <row r="707" spans="2:15" ht="14.25" hidden="1" customHeight="1">
      <c r="B707" s="3"/>
      <c r="C707" s="1"/>
      <c r="D707" s="1"/>
      <c r="E707" s="1"/>
      <c r="F707" s="1"/>
      <c r="G707" s="1"/>
      <c r="H707" s="1"/>
      <c r="I707" s="1"/>
      <c r="J707" s="3"/>
      <c r="K707" s="1"/>
      <c r="L707" s="1"/>
      <c r="M707" s="1"/>
      <c r="N707" s="1"/>
      <c r="O707" s="1"/>
    </row>
    <row r="708" spans="2:15" ht="14.25" hidden="1" customHeight="1">
      <c r="B708" s="3"/>
      <c r="C708" s="1"/>
      <c r="D708" s="1"/>
      <c r="E708" s="1"/>
      <c r="F708" s="1"/>
      <c r="G708" s="1"/>
      <c r="H708" s="1"/>
      <c r="I708" s="1"/>
      <c r="J708" s="3"/>
      <c r="K708" s="1"/>
      <c r="L708" s="1"/>
      <c r="M708" s="1"/>
      <c r="N708" s="1"/>
      <c r="O708" s="1"/>
    </row>
    <row r="709" spans="2:15" ht="14.25" hidden="1" customHeight="1">
      <c r="B709" s="3"/>
      <c r="C709" s="1"/>
      <c r="D709" s="1"/>
      <c r="E709" s="1"/>
      <c r="F709" s="1"/>
      <c r="G709" s="1"/>
      <c r="H709" s="1"/>
      <c r="I709" s="1"/>
      <c r="J709" s="3"/>
      <c r="K709" s="1"/>
      <c r="L709" s="1"/>
      <c r="M709" s="1"/>
      <c r="N709" s="1"/>
      <c r="O709" s="1"/>
    </row>
    <row r="710" spans="2:15" ht="14.25" hidden="1" customHeight="1">
      <c r="B710" s="3"/>
      <c r="C710" s="1"/>
      <c r="D710" s="1"/>
      <c r="E710" s="1"/>
      <c r="F710" s="1"/>
      <c r="G710" s="1"/>
      <c r="H710" s="1"/>
      <c r="I710" s="1"/>
      <c r="J710" s="3"/>
      <c r="K710" s="1"/>
      <c r="L710" s="1"/>
      <c r="M710" s="1"/>
      <c r="N710" s="1"/>
      <c r="O710" s="1"/>
    </row>
    <row r="711" spans="2:15" ht="14.25" hidden="1" customHeight="1">
      <c r="B711" s="3"/>
      <c r="C711" s="1"/>
      <c r="D711" s="1"/>
      <c r="E711" s="1"/>
      <c r="F711" s="1"/>
      <c r="G711" s="1"/>
      <c r="H711" s="1"/>
      <c r="I711" s="1"/>
      <c r="J711" s="3"/>
      <c r="K711" s="1"/>
      <c r="L711" s="1"/>
      <c r="M711" s="1"/>
      <c r="N711" s="1"/>
      <c r="O711" s="1"/>
    </row>
    <row r="712" spans="2:15" ht="14.25" hidden="1" customHeight="1">
      <c r="B712" s="3"/>
      <c r="C712" s="1"/>
      <c r="D712" s="1"/>
      <c r="E712" s="1"/>
      <c r="F712" s="1"/>
      <c r="G712" s="1"/>
      <c r="H712" s="1"/>
      <c r="I712" s="1"/>
      <c r="J712" s="3"/>
      <c r="K712" s="1"/>
      <c r="L712" s="1"/>
      <c r="M712" s="1"/>
      <c r="N712" s="1"/>
      <c r="O712" s="1"/>
    </row>
    <row r="713" spans="2:15" ht="14.25" hidden="1" customHeight="1">
      <c r="B713" s="3"/>
      <c r="C713" s="1"/>
      <c r="D713" s="1"/>
      <c r="E713" s="1"/>
      <c r="F713" s="1"/>
      <c r="G713" s="1"/>
      <c r="H713" s="1"/>
      <c r="I713" s="1"/>
      <c r="J713" s="3"/>
      <c r="K713" s="1"/>
      <c r="L713" s="1"/>
      <c r="M713" s="1"/>
      <c r="N713" s="1"/>
      <c r="O713" s="1"/>
    </row>
    <row r="714" spans="2:15" ht="14.25" hidden="1" customHeight="1">
      <c r="B714" s="3"/>
      <c r="C714" s="1"/>
      <c r="D714" s="1"/>
      <c r="E714" s="1"/>
      <c r="F714" s="1"/>
      <c r="G714" s="1"/>
      <c r="H714" s="1"/>
      <c r="I714" s="1"/>
      <c r="J714" s="3"/>
      <c r="K714" s="1"/>
      <c r="L714" s="1"/>
      <c r="M714" s="1"/>
      <c r="N714" s="1"/>
      <c r="O714" s="1"/>
    </row>
    <row r="715" spans="2:15" ht="14.25" hidden="1" customHeight="1">
      <c r="B715" s="3"/>
      <c r="C715" s="1"/>
      <c r="D715" s="1"/>
      <c r="E715" s="1"/>
      <c r="F715" s="1"/>
      <c r="G715" s="1"/>
      <c r="H715" s="1"/>
      <c r="I715" s="1"/>
      <c r="J715" s="3"/>
      <c r="K715" s="1"/>
      <c r="L715" s="1"/>
      <c r="M715" s="1"/>
      <c r="N715" s="1"/>
      <c r="O715" s="1"/>
    </row>
    <row r="716" spans="2:15" ht="14.25" hidden="1" customHeight="1">
      <c r="B716" s="3"/>
      <c r="C716" s="1"/>
      <c r="D716" s="1"/>
      <c r="E716" s="1"/>
      <c r="F716" s="1"/>
      <c r="G716" s="1"/>
      <c r="H716" s="1"/>
      <c r="I716" s="1"/>
      <c r="J716" s="3"/>
      <c r="K716" s="1"/>
      <c r="L716" s="1"/>
      <c r="M716" s="1"/>
      <c r="N716" s="1"/>
      <c r="O716" s="1"/>
    </row>
    <row r="717" spans="2:15" ht="14.25" hidden="1" customHeight="1">
      <c r="B717" s="3"/>
      <c r="C717" s="1"/>
      <c r="D717" s="1"/>
      <c r="E717" s="1"/>
      <c r="F717" s="1"/>
      <c r="G717" s="1"/>
      <c r="H717" s="1"/>
      <c r="I717" s="1"/>
      <c r="J717" s="3"/>
      <c r="K717" s="1"/>
      <c r="L717" s="1"/>
      <c r="M717" s="1"/>
      <c r="N717" s="1"/>
      <c r="O717" s="1"/>
    </row>
    <row r="718" spans="2:15" ht="14.25" hidden="1" customHeight="1">
      <c r="B718" s="3"/>
      <c r="C718" s="1"/>
      <c r="D718" s="1"/>
      <c r="E718" s="1"/>
      <c r="F718" s="1"/>
      <c r="G718" s="1"/>
      <c r="H718" s="1"/>
      <c r="I718" s="1"/>
      <c r="J718" s="3"/>
      <c r="K718" s="1"/>
      <c r="L718" s="1"/>
      <c r="M718" s="1"/>
      <c r="N718" s="1"/>
      <c r="O718" s="1"/>
    </row>
    <row r="719" spans="2:15" ht="14.25" hidden="1" customHeight="1">
      <c r="B719" s="3"/>
      <c r="C719" s="1"/>
      <c r="D719" s="1"/>
      <c r="E719" s="1"/>
      <c r="F719" s="1"/>
      <c r="G719" s="1"/>
      <c r="H719" s="1"/>
      <c r="I719" s="1"/>
      <c r="J719" s="3"/>
      <c r="K719" s="1"/>
      <c r="L719" s="1"/>
      <c r="M719" s="1"/>
      <c r="N719" s="1"/>
      <c r="O719" s="1"/>
    </row>
    <row r="720" spans="2:15" ht="14.25" hidden="1" customHeight="1">
      <c r="B720" s="3"/>
      <c r="C720" s="1"/>
      <c r="D720" s="1"/>
      <c r="E720" s="1"/>
      <c r="F720" s="1"/>
      <c r="G720" s="1"/>
      <c r="H720" s="1"/>
      <c r="I720" s="1"/>
      <c r="J720" s="3"/>
      <c r="K720" s="1"/>
      <c r="L720" s="1"/>
      <c r="M720" s="1"/>
      <c r="N720" s="1"/>
      <c r="O720" s="1"/>
    </row>
    <row r="721" spans="2:15" ht="14.25" hidden="1" customHeight="1">
      <c r="B721" s="3"/>
      <c r="C721" s="1"/>
      <c r="D721" s="1"/>
      <c r="E721" s="1"/>
      <c r="F721" s="1"/>
      <c r="G721" s="1"/>
      <c r="H721" s="1"/>
      <c r="I721" s="1"/>
      <c r="J721" s="3"/>
      <c r="K721" s="1"/>
      <c r="L721" s="1"/>
      <c r="M721" s="1"/>
      <c r="N721" s="1"/>
      <c r="O721" s="1"/>
    </row>
    <row r="722" spans="2:15" ht="14.25" hidden="1" customHeight="1">
      <c r="B722" s="3"/>
      <c r="C722" s="1"/>
      <c r="D722" s="1"/>
      <c r="E722" s="1"/>
      <c r="F722" s="1"/>
      <c r="G722" s="1"/>
      <c r="H722" s="1"/>
      <c r="I722" s="1"/>
      <c r="J722" s="3"/>
      <c r="K722" s="1"/>
      <c r="L722" s="1"/>
      <c r="M722" s="1"/>
      <c r="N722" s="1"/>
      <c r="O722" s="1"/>
    </row>
    <row r="723" spans="2:15" ht="14.25" hidden="1" customHeight="1">
      <c r="B723" s="3"/>
      <c r="C723" s="1"/>
      <c r="D723" s="1"/>
      <c r="E723" s="1"/>
      <c r="F723" s="1"/>
      <c r="G723" s="1"/>
      <c r="H723" s="1"/>
      <c r="I723" s="1"/>
      <c r="J723" s="3"/>
      <c r="K723" s="1"/>
      <c r="L723" s="1"/>
      <c r="M723" s="1"/>
      <c r="N723" s="1"/>
      <c r="O723" s="1"/>
    </row>
    <row r="724" spans="2:15" ht="14.25" hidden="1" customHeight="1">
      <c r="B724" s="3"/>
      <c r="C724" s="1"/>
      <c r="D724" s="1"/>
      <c r="E724" s="1"/>
      <c r="F724" s="1"/>
      <c r="G724" s="1"/>
      <c r="H724" s="1"/>
      <c r="I724" s="1"/>
      <c r="J724" s="3"/>
      <c r="K724" s="1"/>
      <c r="L724" s="1"/>
      <c r="M724" s="1"/>
      <c r="N724" s="1"/>
      <c r="O724" s="1"/>
    </row>
    <row r="725" spans="2:15" ht="14.25" hidden="1" customHeight="1">
      <c r="B725" s="3"/>
      <c r="C725" s="1"/>
      <c r="D725" s="1"/>
      <c r="E725" s="1"/>
      <c r="F725" s="1"/>
      <c r="G725" s="1"/>
      <c r="H725" s="1"/>
      <c r="I725" s="1"/>
      <c r="J725" s="3"/>
      <c r="K725" s="1"/>
      <c r="L725" s="1"/>
      <c r="M725" s="1"/>
      <c r="N725" s="1"/>
      <c r="O725" s="1"/>
    </row>
    <row r="726" spans="2:15" ht="14.25" hidden="1" customHeight="1">
      <c r="B726" s="3"/>
      <c r="C726" s="1"/>
      <c r="D726" s="1"/>
      <c r="E726" s="1"/>
      <c r="F726" s="1"/>
      <c r="G726" s="1"/>
      <c r="H726" s="1"/>
      <c r="I726" s="1"/>
      <c r="J726" s="3"/>
      <c r="K726" s="1"/>
      <c r="L726" s="1"/>
      <c r="M726" s="1"/>
      <c r="N726" s="1"/>
      <c r="O726" s="1"/>
    </row>
    <row r="727" spans="2:15" ht="14.25" hidden="1" customHeight="1">
      <c r="B727" s="3"/>
      <c r="C727" s="1"/>
      <c r="D727" s="1"/>
      <c r="E727" s="1"/>
      <c r="F727" s="1"/>
      <c r="G727" s="1"/>
      <c r="H727" s="1"/>
      <c r="I727" s="1"/>
      <c r="J727" s="3"/>
      <c r="K727" s="1"/>
      <c r="L727" s="1"/>
      <c r="M727" s="1"/>
      <c r="N727" s="1"/>
      <c r="O727" s="1"/>
    </row>
    <row r="728" spans="2:15" ht="14.25" hidden="1" customHeight="1">
      <c r="B728" s="3"/>
      <c r="C728" s="1"/>
      <c r="D728" s="1"/>
      <c r="E728" s="1"/>
      <c r="F728" s="1"/>
      <c r="G728" s="1"/>
      <c r="H728" s="1"/>
      <c r="I728" s="1"/>
      <c r="J728" s="3"/>
      <c r="K728" s="1"/>
      <c r="L728" s="1"/>
      <c r="M728" s="1"/>
      <c r="N728" s="1"/>
      <c r="O728" s="1"/>
    </row>
    <row r="729" spans="2:15" ht="14.25" hidden="1" customHeight="1">
      <c r="B729" s="3"/>
      <c r="C729" s="1"/>
      <c r="D729" s="1"/>
      <c r="E729" s="1"/>
      <c r="F729" s="1"/>
      <c r="G729" s="1"/>
      <c r="H729" s="1"/>
      <c r="I729" s="1"/>
      <c r="J729" s="3"/>
      <c r="K729" s="1"/>
      <c r="L729" s="1"/>
      <c r="M729" s="1"/>
      <c r="N729" s="1"/>
      <c r="O729" s="1"/>
    </row>
    <row r="730" spans="2:15" ht="14.25" hidden="1" customHeight="1">
      <c r="B730" s="3"/>
      <c r="C730" s="1"/>
      <c r="D730" s="1"/>
      <c r="E730" s="1"/>
      <c r="F730" s="1"/>
      <c r="G730" s="1"/>
      <c r="H730" s="1"/>
      <c r="I730" s="1"/>
      <c r="J730" s="3"/>
      <c r="K730" s="1"/>
      <c r="L730" s="1"/>
      <c r="M730" s="1"/>
      <c r="N730" s="1"/>
      <c r="O730" s="1"/>
    </row>
    <row r="731" spans="2:15" ht="14.25" hidden="1" customHeight="1">
      <c r="B731" s="3"/>
      <c r="C731" s="1"/>
      <c r="D731" s="1"/>
      <c r="E731" s="1"/>
      <c r="F731" s="1"/>
      <c r="G731" s="1"/>
      <c r="H731" s="1"/>
      <c r="I731" s="1"/>
      <c r="J731" s="3"/>
      <c r="K731" s="1"/>
      <c r="L731" s="1"/>
      <c r="M731" s="1"/>
      <c r="N731" s="1"/>
      <c r="O731" s="1"/>
    </row>
    <row r="732" spans="2:15" ht="14.25" hidden="1" customHeight="1">
      <c r="B732" s="3"/>
      <c r="C732" s="1"/>
      <c r="D732" s="1"/>
      <c r="E732" s="1"/>
      <c r="F732" s="1"/>
      <c r="G732" s="1"/>
      <c r="H732" s="1"/>
      <c r="I732" s="1"/>
      <c r="J732" s="3"/>
      <c r="K732" s="1"/>
      <c r="L732" s="1"/>
      <c r="M732" s="1"/>
      <c r="N732" s="1"/>
      <c r="O732" s="1"/>
    </row>
    <row r="733" spans="2:15" ht="14.25" hidden="1" customHeight="1">
      <c r="B733" s="3"/>
      <c r="C733" s="1"/>
      <c r="D733" s="1"/>
      <c r="E733" s="1"/>
      <c r="F733" s="1"/>
      <c r="G733" s="1"/>
      <c r="H733" s="1"/>
      <c r="I733" s="1"/>
      <c r="J733" s="3"/>
      <c r="K733" s="1"/>
      <c r="L733" s="1"/>
      <c r="M733" s="1"/>
      <c r="N733" s="1"/>
      <c r="O733" s="1"/>
    </row>
    <row r="734" spans="2:15" ht="14.25" hidden="1" customHeight="1">
      <c r="B734" s="3"/>
      <c r="C734" s="1"/>
      <c r="D734" s="1"/>
      <c r="E734" s="1"/>
      <c r="F734" s="1"/>
      <c r="G734" s="1"/>
      <c r="H734" s="1"/>
      <c r="I734" s="1"/>
      <c r="J734" s="3"/>
      <c r="K734" s="1"/>
      <c r="L734" s="1"/>
      <c r="M734" s="1"/>
      <c r="N734" s="1"/>
      <c r="O734" s="1"/>
    </row>
    <row r="735" spans="2:15" ht="14.25" hidden="1" customHeight="1">
      <c r="B735" s="3"/>
      <c r="C735" s="1"/>
      <c r="D735" s="1"/>
      <c r="E735" s="1"/>
      <c r="F735" s="1"/>
      <c r="G735" s="1"/>
      <c r="H735" s="1"/>
      <c r="I735" s="1"/>
      <c r="J735" s="3"/>
      <c r="K735" s="1"/>
      <c r="L735" s="1"/>
      <c r="M735" s="1"/>
      <c r="N735" s="1"/>
      <c r="O735" s="1"/>
    </row>
    <row r="736" spans="2:15" ht="14.25" hidden="1" customHeight="1">
      <c r="B736" s="3"/>
      <c r="C736" s="1"/>
      <c r="D736" s="1"/>
      <c r="E736" s="1"/>
      <c r="F736" s="1"/>
      <c r="G736" s="1"/>
      <c r="H736" s="1"/>
      <c r="I736" s="1"/>
      <c r="J736" s="3"/>
      <c r="K736" s="1"/>
      <c r="L736" s="1"/>
      <c r="M736" s="1"/>
      <c r="N736" s="1"/>
      <c r="O736" s="1"/>
    </row>
    <row r="737" spans="2:15" ht="14.25" hidden="1" customHeight="1">
      <c r="B737" s="3"/>
      <c r="C737" s="1"/>
      <c r="D737" s="1"/>
      <c r="E737" s="1"/>
      <c r="F737" s="1"/>
      <c r="G737" s="1"/>
      <c r="H737" s="1"/>
      <c r="I737" s="1"/>
      <c r="J737" s="3"/>
      <c r="K737" s="1"/>
      <c r="L737" s="1"/>
      <c r="M737" s="1"/>
      <c r="N737" s="1"/>
      <c r="O737" s="1"/>
    </row>
    <row r="738" spans="2:15" ht="14.25" hidden="1" customHeight="1">
      <c r="B738" s="3"/>
      <c r="C738" s="1"/>
      <c r="D738" s="1"/>
      <c r="E738" s="1"/>
      <c r="F738" s="1"/>
      <c r="G738" s="1"/>
      <c r="H738" s="1"/>
      <c r="I738" s="1"/>
      <c r="J738" s="3"/>
      <c r="K738" s="1"/>
      <c r="L738" s="1"/>
      <c r="M738" s="1"/>
      <c r="N738" s="1"/>
      <c r="O738" s="1"/>
    </row>
    <row r="739" spans="2:15" ht="14.25" hidden="1" customHeight="1">
      <c r="B739" s="3"/>
      <c r="C739" s="1"/>
      <c r="D739" s="1"/>
      <c r="E739" s="1"/>
      <c r="F739" s="1"/>
      <c r="G739" s="1"/>
      <c r="H739" s="1"/>
      <c r="I739" s="1"/>
      <c r="J739" s="3"/>
      <c r="K739" s="1"/>
      <c r="L739" s="1"/>
      <c r="M739" s="1"/>
      <c r="N739" s="1"/>
      <c r="O739" s="1"/>
    </row>
    <row r="740" spans="2:15" ht="14.25" hidden="1" customHeight="1">
      <c r="B740" s="3"/>
      <c r="C740" s="1"/>
      <c r="D740" s="1"/>
      <c r="E740" s="1"/>
      <c r="F740" s="1"/>
      <c r="G740" s="1"/>
      <c r="H740" s="1"/>
      <c r="I740" s="1"/>
      <c r="J740" s="3"/>
      <c r="K740" s="1"/>
      <c r="L740" s="1"/>
      <c r="M740" s="1"/>
      <c r="N740" s="1"/>
      <c r="O740" s="1"/>
    </row>
    <row r="741" spans="2:15" ht="14.25" hidden="1" customHeight="1">
      <c r="B741" s="3"/>
      <c r="C741" s="1"/>
      <c r="D741" s="1"/>
      <c r="E741" s="1"/>
      <c r="F741" s="1"/>
      <c r="G741" s="1"/>
      <c r="H741" s="1"/>
      <c r="I741" s="1"/>
      <c r="J741" s="3"/>
      <c r="K741" s="1"/>
      <c r="L741" s="1"/>
      <c r="M741" s="1"/>
      <c r="N741" s="1"/>
      <c r="O741" s="1"/>
    </row>
    <row r="742" spans="2:15" ht="14.25" hidden="1" customHeight="1">
      <c r="B742" s="3"/>
      <c r="C742" s="1"/>
      <c r="D742" s="1"/>
      <c r="E742" s="1"/>
      <c r="F742" s="1"/>
      <c r="G742" s="1"/>
      <c r="H742" s="1"/>
      <c r="I742" s="1"/>
      <c r="J742" s="3"/>
      <c r="K742" s="1"/>
      <c r="L742" s="1"/>
      <c r="M742" s="1"/>
      <c r="N742" s="1"/>
      <c r="O742" s="1"/>
    </row>
    <row r="743" spans="2:15" ht="14.25" hidden="1" customHeight="1">
      <c r="B743" s="3"/>
      <c r="C743" s="1"/>
      <c r="D743" s="1"/>
      <c r="E743" s="1"/>
      <c r="F743" s="1"/>
      <c r="G743" s="1"/>
      <c r="H743" s="1"/>
      <c r="I743" s="1"/>
      <c r="J743" s="3"/>
      <c r="K743" s="1"/>
      <c r="L743" s="1"/>
      <c r="M743" s="1"/>
      <c r="N743" s="1"/>
      <c r="O743" s="1"/>
    </row>
    <row r="744" spans="2:15" ht="14.25" hidden="1" customHeight="1">
      <c r="B744" s="3"/>
      <c r="C744" s="1"/>
      <c r="D744" s="1"/>
      <c r="E744" s="1"/>
      <c r="F744" s="1"/>
      <c r="G744" s="1"/>
      <c r="H744" s="1"/>
      <c r="I744" s="1"/>
      <c r="J744" s="3"/>
      <c r="K744" s="1"/>
      <c r="L744" s="1"/>
      <c r="M744" s="1"/>
      <c r="N744" s="1"/>
      <c r="O744" s="1"/>
    </row>
    <row r="745" spans="2:15" ht="14.25" hidden="1" customHeight="1">
      <c r="B745" s="3"/>
      <c r="C745" s="1"/>
      <c r="D745" s="1"/>
      <c r="E745" s="1"/>
      <c r="F745" s="1"/>
      <c r="G745" s="1"/>
      <c r="H745" s="1"/>
      <c r="I745" s="1"/>
      <c r="J745" s="3"/>
      <c r="K745" s="1"/>
      <c r="L745" s="1"/>
      <c r="M745" s="1"/>
      <c r="N745" s="1"/>
      <c r="O745" s="1"/>
    </row>
    <row r="746" spans="2:15" ht="14.25" hidden="1" customHeight="1">
      <c r="B746" s="3"/>
      <c r="C746" s="1"/>
      <c r="D746" s="1"/>
      <c r="E746" s="1"/>
      <c r="F746" s="1"/>
      <c r="G746" s="1"/>
      <c r="H746" s="1"/>
      <c r="I746" s="1"/>
      <c r="J746" s="3"/>
      <c r="K746" s="1"/>
      <c r="L746" s="1"/>
      <c r="M746" s="1"/>
      <c r="N746" s="1"/>
      <c r="O746" s="1"/>
    </row>
    <row r="747" spans="2:15" ht="14.25" hidden="1" customHeight="1">
      <c r="B747" s="3"/>
      <c r="C747" s="1"/>
      <c r="D747" s="1"/>
      <c r="E747" s="1"/>
      <c r="F747" s="1"/>
      <c r="G747" s="1"/>
      <c r="H747" s="1"/>
      <c r="I747" s="1"/>
      <c r="J747" s="3"/>
      <c r="K747" s="1"/>
      <c r="L747" s="1"/>
      <c r="M747" s="1"/>
      <c r="N747" s="1"/>
      <c r="O747" s="1"/>
    </row>
    <row r="748" spans="2:15" ht="14.25" hidden="1" customHeight="1">
      <c r="B748" s="3"/>
      <c r="C748" s="1"/>
      <c r="D748" s="1"/>
      <c r="E748" s="1"/>
      <c r="F748" s="1"/>
      <c r="G748" s="1"/>
      <c r="H748" s="1"/>
      <c r="I748" s="1"/>
      <c r="J748" s="3"/>
      <c r="K748" s="1"/>
      <c r="L748" s="1"/>
      <c r="M748" s="1"/>
      <c r="N748" s="1"/>
      <c r="O748" s="1"/>
    </row>
    <row r="749" spans="2:15" ht="14.25" hidden="1" customHeight="1">
      <c r="B749" s="3"/>
      <c r="C749" s="1"/>
      <c r="D749" s="1"/>
      <c r="E749" s="1"/>
      <c r="F749" s="1"/>
      <c r="G749" s="1"/>
      <c r="H749" s="1"/>
      <c r="I749" s="1"/>
      <c r="J749" s="3"/>
      <c r="K749" s="1"/>
      <c r="L749" s="1"/>
      <c r="M749" s="1"/>
      <c r="N749" s="1"/>
      <c r="O749" s="1"/>
    </row>
    <row r="750" spans="2:15" ht="14.25" hidden="1" customHeight="1">
      <c r="B750" s="3"/>
      <c r="C750" s="1"/>
      <c r="D750" s="1"/>
      <c r="E750" s="1"/>
      <c r="F750" s="1"/>
      <c r="G750" s="1"/>
      <c r="H750" s="1"/>
      <c r="I750" s="1"/>
      <c r="J750" s="3"/>
      <c r="K750" s="1"/>
      <c r="L750" s="1"/>
      <c r="M750" s="1"/>
      <c r="N750" s="1"/>
      <c r="O750" s="1"/>
    </row>
    <row r="751" spans="2:15" ht="14.25" hidden="1" customHeight="1">
      <c r="B751" s="3"/>
      <c r="C751" s="1"/>
      <c r="D751" s="1"/>
      <c r="E751" s="1"/>
      <c r="F751" s="1"/>
      <c r="G751" s="1"/>
      <c r="H751" s="1"/>
      <c r="I751" s="1"/>
      <c r="J751" s="3"/>
      <c r="K751" s="1"/>
      <c r="L751" s="1"/>
      <c r="M751" s="1"/>
      <c r="N751" s="1"/>
      <c r="O751" s="1"/>
    </row>
    <row r="752" spans="2:15" ht="14.25" hidden="1" customHeight="1">
      <c r="B752" s="3"/>
      <c r="C752" s="1"/>
      <c r="D752" s="1"/>
      <c r="E752" s="1"/>
      <c r="F752" s="1"/>
      <c r="G752" s="1"/>
      <c r="H752" s="1"/>
      <c r="I752" s="1"/>
      <c r="J752" s="3"/>
      <c r="K752" s="1"/>
      <c r="L752" s="1"/>
      <c r="M752" s="1"/>
      <c r="N752" s="1"/>
      <c r="O752" s="1"/>
    </row>
    <row r="753" spans="2:15" ht="14.25" hidden="1" customHeight="1">
      <c r="B753" s="3"/>
      <c r="C753" s="1"/>
      <c r="D753" s="1"/>
      <c r="E753" s="1"/>
      <c r="F753" s="1"/>
      <c r="G753" s="1"/>
      <c r="H753" s="1"/>
      <c r="I753" s="1"/>
      <c r="J753" s="3"/>
      <c r="K753" s="1"/>
      <c r="L753" s="1"/>
      <c r="M753" s="1"/>
      <c r="N753" s="1"/>
      <c r="O753" s="1"/>
    </row>
    <row r="754" spans="2:15" ht="14.25" hidden="1" customHeight="1">
      <c r="B754" s="3"/>
      <c r="C754" s="1"/>
      <c r="D754" s="1"/>
      <c r="E754" s="1"/>
      <c r="F754" s="1"/>
      <c r="G754" s="1"/>
      <c r="H754" s="1"/>
      <c r="I754" s="1"/>
      <c r="J754" s="3"/>
      <c r="K754" s="1"/>
      <c r="L754" s="1"/>
      <c r="M754" s="1"/>
      <c r="N754" s="1"/>
      <c r="O754" s="1"/>
    </row>
    <row r="755" spans="2:15" ht="14.25" hidden="1" customHeight="1">
      <c r="B755" s="3"/>
      <c r="C755" s="1"/>
      <c r="D755" s="1"/>
      <c r="E755" s="1"/>
      <c r="F755" s="1"/>
      <c r="G755" s="1"/>
      <c r="H755" s="1"/>
      <c r="I755" s="1"/>
      <c r="J755" s="3"/>
      <c r="K755" s="1"/>
      <c r="L755" s="1"/>
      <c r="M755" s="1"/>
      <c r="N755" s="1"/>
      <c r="O755" s="1"/>
    </row>
    <row r="756" spans="2:15" ht="14.25" hidden="1" customHeight="1">
      <c r="B756" s="3"/>
      <c r="C756" s="1"/>
      <c r="D756" s="1"/>
      <c r="E756" s="1"/>
      <c r="F756" s="1"/>
      <c r="G756" s="1"/>
      <c r="H756" s="1"/>
      <c r="I756" s="1"/>
      <c r="J756" s="3"/>
      <c r="K756" s="1"/>
      <c r="L756" s="1"/>
      <c r="M756" s="1"/>
      <c r="N756" s="1"/>
      <c r="O756" s="1"/>
    </row>
    <row r="757" spans="2:15" ht="14.25" hidden="1" customHeight="1">
      <c r="B757" s="3"/>
      <c r="C757" s="1"/>
      <c r="D757" s="1"/>
      <c r="E757" s="1"/>
      <c r="F757" s="1"/>
      <c r="G757" s="1"/>
      <c r="H757" s="1"/>
      <c r="I757" s="1"/>
      <c r="J757" s="3"/>
      <c r="K757" s="1"/>
      <c r="L757" s="1"/>
      <c r="M757" s="1"/>
      <c r="N757" s="1"/>
      <c r="O757" s="1"/>
    </row>
    <row r="758" spans="2:15" ht="14.25" hidden="1" customHeight="1">
      <c r="B758" s="3"/>
      <c r="C758" s="1"/>
      <c r="D758" s="1"/>
      <c r="E758" s="1"/>
      <c r="F758" s="1"/>
      <c r="G758" s="1"/>
      <c r="H758" s="1"/>
      <c r="I758" s="1"/>
      <c r="J758" s="3"/>
      <c r="K758" s="1"/>
      <c r="L758" s="1"/>
      <c r="M758" s="1"/>
      <c r="N758" s="1"/>
      <c r="O758" s="1"/>
    </row>
    <row r="759" spans="2:15" ht="14.25" hidden="1" customHeight="1">
      <c r="B759" s="3"/>
      <c r="C759" s="1"/>
      <c r="D759" s="1"/>
      <c r="E759" s="1"/>
      <c r="F759" s="1"/>
      <c r="G759" s="1"/>
      <c r="H759" s="1"/>
      <c r="I759" s="1"/>
      <c r="J759" s="3"/>
      <c r="K759" s="1"/>
      <c r="L759" s="1"/>
      <c r="M759" s="1"/>
      <c r="N759" s="1"/>
      <c r="O759" s="1"/>
    </row>
    <row r="760" spans="2:15" ht="14.25" hidden="1" customHeight="1">
      <c r="B760" s="3"/>
      <c r="C760" s="1"/>
      <c r="D760" s="1"/>
      <c r="E760" s="1"/>
      <c r="F760" s="1"/>
      <c r="G760" s="1"/>
      <c r="H760" s="1"/>
      <c r="I760" s="1"/>
      <c r="J760" s="3"/>
      <c r="K760" s="1"/>
      <c r="L760" s="1"/>
      <c r="M760" s="1"/>
      <c r="N760" s="1"/>
      <c r="O760" s="1"/>
    </row>
    <row r="761" spans="2:15" ht="14.25" hidden="1" customHeight="1">
      <c r="B761" s="3"/>
      <c r="C761" s="1"/>
      <c r="D761" s="1"/>
      <c r="E761" s="1"/>
      <c r="F761" s="1"/>
      <c r="G761" s="1"/>
      <c r="H761" s="1"/>
      <c r="I761" s="1"/>
      <c r="J761" s="3"/>
      <c r="K761" s="1"/>
      <c r="L761" s="1"/>
      <c r="M761" s="1"/>
      <c r="N761" s="1"/>
      <c r="O761" s="1"/>
    </row>
    <row r="762" spans="2:15" ht="14.25" hidden="1" customHeight="1">
      <c r="B762" s="3"/>
      <c r="C762" s="1"/>
      <c r="D762" s="1"/>
      <c r="E762" s="1"/>
      <c r="F762" s="1"/>
      <c r="G762" s="1"/>
      <c r="H762" s="1"/>
      <c r="I762" s="1"/>
      <c r="J762" s="3"/>
      <c r="K762" s="1"/>
      <c r="L762" s="1"/>
      <c r="M762" s="1"/>
      <c r="N762" s="1"/>
      <c r="O762" s="1"/>
    </row>
    <row r="763" spans="2:15" ht="14.25" hidden="1" customHeight="1">
      <c r="B763" s="3"/>
      <c r="C763" s="1"/>
      <c r="D763" s="1"/>
      <c r="E763" s="1"/>
      <c r="F763" s="1"/>
      <c r="G763" s="1"/>
      <c r="H763" s="1"/>
      <c r="I763" s="1"/>
      <c r="J763" s="3"/>
      <c r="K763" s="1"/>
      <c r="L763" s="1"/>
      <c r="M763" s="1"/>
      <c r="N763" s="1"/>
      <c r="O763" s="1"/>
    </row>
    <row r="764" spans="2:15" ht="14.25" hidden="1" customHeight="1">
      <c r="B764" s="3"/>
      <c r="C764" s="1"/>
      <c r="D764" s="1"/>
      <c r="E764" s="1"/>
      <c r="F764" s="1"/>
      <c r="G764" s="1"/>
      <c r="H764" s="1"/>
      <c r="I764" s="1"/>
      <c r="J764" s="3"/>
      <c r="K764" s="1"/>
      <c r="L764" s="1"/>
      <c r="M764" s="1"/>
      <c r="N764" s="1"/>
      <c r="O764" s="1"/>
    </row>
    <row r="765" spans="2:15" ht="14.25" hidden="1" customHeight="1">
      <c r="B765" s="3"/>
      <c r="C765" s="1"/>
      <c r="D765" s="1"/>
      <c r="E765" s="1"/>
      <c r="F765" s="1"/>
      <c r="G765" s="1"/>
      <c r="H765" s="1"/>
      <c r="I765" s="1"/>
      <c r="J765" s="3"/>
      <c r="K765" s="1"/>
      <c r="L765" s="1"/>
      <c r="M765" s="1"/>
      <c r="N765" s="1"/>
      <c r="O765" s="1"/>
    </row>
    <row r="766" spans="2:15" ht="14.25" hidden="1" customHeight="1">
      <c r="B766" s="3"/>
      <c r="C766" s="1"/>
      <c r="D766" s="1"/>
      <c r="E766" s="1"/>
      <c r="F766" s="1"/>
      <c r="G766" s="1"/>
      <c r="H766" s="1"/>
      <c r="I766" s="1"/>
      <c r="J766" s="3"/>
      <c r="K766" s="1"/>
      <c r="L766" s="1"/>
      <c r="M766" s="1"/>
      <c r="N766" s="1"/>
      <c r="O766" s="1"/>
    </row>
    <row r="767" spans="2:15" ht="14.25" hidden="1" customHeight="1">
      <c r="B767" s="3"/>
      <c r="C767" s="1"/>
      <c r="D767" s="1"/>
      <c r="E767" s="1"/>
      <c r="F767" s="1"/>
      <c r="G767" s="1"/>
      <c r="H767" s="1"/>
      <c r="I767" s="1"/>
      <c r="J767" s="3"/>
      <c r="K767" s="1"/>
      <c r="L767" s="1"/>
      <c r="M767" s="1"/>
      <c r="N767" s="1"/>
      <c r="O767" s="1"/>
    </row>
    <row r="768" spans="2:15" ht="14.25" hidden="1" customHeight="1">
      <c r="B768" s="3"/>
      <c r="C768" s="1"/>
      <c r="D768" s="1"/>
      <c r="E768" s="1"/>
      <c r="F768" s="1"/>
      <c r="G768" s="1"/>
      <c r="H768" s="1"/>
      <c r="I768" s="1"/>
      <c r="J768" s="3"/>
      <c r="K768" s="1"/>
      <c r="L768" s="1"/>
      <c r="M768" s="1"/>
      <c r="N768" s="1"/>
      <c r="O768" s="1"/>
    </row>
    <row r="769" spans="2:15" ht="14.25" hidden="1" customHeight="1">
      <c r="B769" s="3"/>
      <c r="C769" s="1"/>
      <c r="D769" s="1"/>
      <c r="E769" s="1"/>
      <c r="F769" s="1"/>
      <c r="G769" s="1"/>
      <c r="H769" s="1"/>
      <c r="I769" s="1"/>
      <c r="J769" s="3"/>
      <c r="K769" s="1"/>
      <c r="L769" s="1"/>
      <c r="M769" s="1"/>
      <c r="N769" s="1"/>
      <c r="O769" s="1"/>
    </row>
    <row r="770" spans="2:15" ht="14.25" hidden="1" customHeight="1">
      <c r="B770" s="3"/>
      <c r="C770" s="1"/>
      <c r="D770" s="1"/>
      <c r="E770" s="1"/>
      <c r="F770" s="1"/>
      <c r="G770" s="1"/>
      <c r="H770" s="1"/>
      <c r="I770" s="1"/>
      <c r="J770" s="3"/>
      <c r="K770" s="1"/>
      <c r="L770" s="1"/>
      <c r="M770" s="1"/>
      <c r="N770" s="1"/>
      <c r="O770" s="1"/>
    </row>
    <row r="771" spans="2:15" ht="14.25" hidden="1" customHeight="1">
      <c r="B771" s="3"/>
      <c r="C771" s="1"/>
      <c r="D771" s="1"/>
      <c r="E771" s="1"/>
      <c r="F771" s="1"/>
      <c r="G771" s="1"/>
      <c r="H771" s="1"/>
      <c r="I771" s="1"/>
      <c r="J771" s="3"/>
      <c r="K771" s="1"/>
      <c r="L771" s="1"/>
      <c r="M771" s="1"/>
      <c r="N771" s="1"/>
      <c r="O771" s="1"/>
    </row>
    <row r="772" spans="2:15" ht="14.25" hidden="1" customHeight="1">
      <c r="B772" s="3"/>
      <c r="C772" s="1"/>
      <c r="D772" s="1"/>
      <c r="E772" s="1"/>
      <c r="F772" s="1"/>
      <c r="G772" s="1"/>
      <c r="H772" s="1"/>
      <c r="I772" s="1"/>
      <c r="J772" s="3"/>
      <c r="K772" s="1"/>
      <c r="L772" s="1"/>
      <c r="M772" s="1"/>
      <c r="N772" s="1"/>
      <c r="O772" s="1"/>
    </row>
    <row r="773" spans="2:15" ht="14.25" hidden="1" customHeight="1">
      <c r="B773" s="3"/>
      <c r="C773" s="1"/>
      <c r="D773" s="1"/>
      <c r="E773" s="1"/>
      <c r="F773" s="1"/>
      <c r="G773" s="1"/>
      <c r="H773" s="1"/>
      <c r="I773" s="1"/>
      <c r="J773" s="3"/>
      <c r="K773" s="1"/>
      <c r="L773" s="1"/>
      <c r="M773" s="1"/>
      <c r="N773" s="1"/>
      <c r="O773" s="1"/>
    </row>
    <row r="774" spans="2:15" ht="14.25" hidden="1" customHeight="1">
      <c r="B774" s="3"/>
      <c r="C774" s="1"/>
      <c r="D774" s="1"/>
      <c r="E774" s="1"/>
      <c r="F774" s="1"/>
      <c r="G774" s="1"/>
      <c r="H774" s="1"/>
      <c r="I774" s="1"/>
      <c r="J774" s="3"/>
      <c r="K774" s="1"/>
      <c r="L774" s="1"/>
      <c r="M774" s="1"/>
      <c r="N774" s="1"/>
      <c r="O774" s="1"/>
    </row>
    <row r="775" spans="2:15" ht="14.25" hidden="1" customHeight="1">
      <c r="B775" s="3"/>
      <c r="C775" s="1"/>
      <c r="D775" s="1"/>
      <c r="E775" s="1"/>
      <c r="F775" s="1"/>
      <c r="G775" s="1"/>
      <c r="H775" s="1"/>
      <c r="I775" s="1"/>
      <c r="J775" s="3"/>
      <c r="K775" s="1"/>
      <c r="L775" s="1"/>
      <c r="M775" s="1"/>
      <c r="N775" s="1"/>
      <c r="O775" s="1"/>
    </row>
    <row r="776" spans="2:15" ht="14.25" hidden="1" customHeight="1">
      <c r="B776" s="3"/>
      <c r="C776" s="1"/>
      <c r="D776" s="1"/>
      <c r="E776" s="1"/>
      <c r="F776" s="1"/>
      <c r="G776" s="1"/>
      <c r="H776" s="1"/>
      <c r="I776" s="1"/>
      <c r="J776" s="3"/>
      <c r="K776" s="1"/>
      <c r="L776" s="1"/>
      <c r="M776" s="1"/>
      <c r="N776" s="1"/>
      <c r="O776" s="1"/>
    </row>
    <row r="777" spans="2:15" ht="14.25" hidden="1" customHeight="1">
      <c r="B777" s="3"/>
      <c r="C777" s="1"/>
      <c r="D777" s="1"/>
      <c r="E777" s="1"/>
      <c r="F777" s="1"/>
      <c r="G777" s="1"/>
      <c r="H777" s="1"/>
      <c r="I777" s="1"/>
      <c r="J777" s="3"/>
      <c r="K777" s="1"/>
      <c r="L777" s="1"/>
      <c r="M777" s="1"/>
      <c r="N777" s="1"/>
      <c r="O777" s="1"/>
    </row>
    <row r="778" spans="2:15" ht="14.25" hidden="1" customHeight="1">
      <c r="B778" s="3"/>
      <c r="C778" s="1"/>
      <c r="D778" s="1"/>
      <c r="E778" s="1"/>
      <c r="F778" s="1"/>
      <c r="G778" s="1"/>
      <c r="H778" s="1"/>
      <c r="I778" s="1"/>
      <c r="J778" s="3"/>
      <c r="K778" s="1"/>
      <c r="L778" s="1"/>
      <c r="M778" s="1"/>
      <c r="N778" s="1"/>
      <c r="O778" s="1"/>
    </row>
    <row r="779" spans="2:15" ht="14.25" hidden="1" customHeight="1">
      <c r="B779" s="3"/>
      <c r="C779" s="1"/>
      <c r="D779" s="1"/>
      <c r="E779" s="1"/>
      <c r="F779" s="1"/>
      <c r="G779" s="1"/>
      <c r="H779" s="1"/>
      <c r="I779" s="1"/>
      <c r="J779" s="3"/>
      <c r="K779" s="1"/>
      <c r="L779" s="1"/>
      <c r="M779" s="1"/>
      <c r="N779" s="1"/>
      <c r="O779" s="1"/>
    </row>
    <row r="780" spans="2:15" ht="14.25" hidden="1" customHeight="1">
      <c r="B780" s="3"/>
      <c r="C780" s="1"/>
      <c r="D780" s="1"/>
      <c r="E780" s="1"/>
      <c r="F780" s="1"/>
      <c r="G780" s="1"/>
      <c r="H780" s="1"/>
      <c r="I780" s="1"/>
      <c r="J780" s="3"/>
      <c r="K780" s="1"/>
      <c r="L780" s="1"/>
      <c r="M780" s="1"/>
      <c r="N780" s="1"/>
      <c r="O780" s="1"/>
    </row>
    <row r="781" spans="2:15" ht="14.25" hidden="1" customHeight="1">
      <c r="B781" s="3"/>
      <c r="C781" s="1"/>
      <c r="D781" s="1"/>
      <c r="E781" s="1"/>
      <c r="F781" s="1"/>
      <c r="G781" s="1"/>
      <c r="H781" s="1"/>
      <c r="I781" s="1"/>
      <c r="J781" s="3"/>
      <c r="K781" s="1"/>
      <c r="L781" s="1"/>
      <c r="M781" s="1"/>
      <c r="N781" s="1"/>
      <c r="O781" s="1"/>
    </row>
    <row r="782" spans="2:15" ht="14.25" hidden="1" customHeight="1">
      <c r="B782" s="3"/>
      <c r="C782" s="1"/>
      <c r="D782" s="1"/>
      <c r="E782" s="1"/>
      <c r="F782" s="1"/>
      <c r="G782" s="1"/>
      <c r="H782" s="1"/>
      <c r="I782" s="1"/>
      <c r="J782" s="3"/>
      <c r="K782" s="1"/>
      <c r="L782" s="1"/>
      <c r="M782" s="1"/>
      <c r="N782" s="1"/>
      <c r="O782" s="1"/>
    </row>
    <row r="783" spans="2:15" ht="14.25" hidden="1" customHeight="1">
      <c r="B783" s="3"/>
      <c r="C783" s="1"/>
      <c r="D783" s="1"/>
      <c r="E783" s="1"/>
      <c r="F783" s="1"/>
      <c r="G783" s="1"/>
      <c r="H783" s="1"/>
      <c r="I783" s="1"/>
      <c r="J783" s="3"/>
      <c r="K783" s="1"/>
      <c r="L783" s="1"/>
      <c r="M783" s="1"/>
      <c r="N783" s="1"/>
      <c r="O783" s="1"/>
    </row>
    <row r="784" spans="2:15" ht="14.25" hidden="1" customHeight="1">
      <c r="B784" s="3"/>
      <c r="C784" s="1"/>
      <c r="D784" s="1"/>
      <c r="E784" s="1"/>
      <c r="F784" s="1"/>
      <c r="G784" s="1"/>
      <c r="H784" s="1"/>
      <c r="I784" s="1"/>
      <c r="J784" s="3"/>
      <c r="K784" s="1"/>
      <c r="L784" s="1"/>
      <c r="M784" s="1"/>
      <c r="N784" s="1"/>
      <c r="O784" s="1"/>
    </row>
    <row r="785" spans="2:15" ht="14.25" hidden="1" customHeight="1">
      <c r="B785" s="3"/>
      <c r="C785" s="1"/>
      <c r="D785" s="1"/>
      <c r="E785" s="1"/>
      <c r="F785" s="1"/>
      <c r="G785" s="1"/>
      <c r="H785" s="1"/>
      <c r="I785" s="1"/>
      <c r="J785" s="3"/>
      <c r="K785" s="1"/>
      <c r="L785" s="1"/>
      <c r="M785" s="1"/>
      <c r="N785" s="1"/>
      <c r="O785" s="1"/>
    </row>
    <row r="786" spans="2:15" ht="14.25" hidden="1" customHeight="1">
      <c r="B786" s="3"/>
      <c r="C786" s="1"/>
      <c r="D786" s="1"/>
      <c r="E786" s="1"/>
      <c r="F786" s="1"/>
      <c r="G786" s="1"/>
      <c r="H786" s="1"/>
      <c r="I786" s="1"/>
      <c r="J786" s="3"/>
      <c r="K786" s="1"/>
      <c r="L786" s="1"/>
      <c r="M786" s="1"/>
      <c r="N786" s="1"/>
      <c r="O786" s="1"/>
    </row>
    <row r="787" spans="2:15" ht="14.25" hidden="1" customHeight="1">
      <c r="B787" s="3"/>
      <c r="C787" s="1"/>
      <c r="D787" s="1"/>
      <c r="E787" s="1"/>
      <c r="F787" s="1"/>
      <c r="G787" s="1"/>
      <c r="H787" s="1"/>
      <c r="I787" s="1"/>
      <c r="J787" s="3"/>
      <c r="K787" s="1"/>
      <c r="L787" s="1"/>
      <c r="M787" s="1"/>
      <c r="N787" s="1"/>
      <c r="O787" s="1"/>
    </row>
    <row r="788" spans="2:15" ht="14.25" hidden="1" customHeight="1">
      <c r="B788" s="3"/>
      <c r="C788" s="1"/>
      <c r="D788" s="1"/>
      <c r="E788" s="1"/>
      <c r="F788" s="1"/>
      <c r="G788" s="1"/>
      <c r="H788" s="1"/>
      <c r="I788" s="1"/>
      <c r="J788" s="3"/>
      <c r="K788" s="1"/>
      <c r="L788" s="1"/>
      <c r="M788" s="1"/>
      <c r="N788" s="1"/>
      <c r="O788" s="1"/>
    </row>
    <row r="789" spans="2:15" ht="14.25" hidden="1" customHeight="1">
      <c r="B789" s="3"/>
      <c r="C789" s="1"/>
      <c r="D789" s="1"/>
      <c r="E789" s="1"/>
      <c r="F789" s="1"/>
      <c r="G789" s="1"/>
      <c r="H789" s="1"/>
      <c r="I789" s="1"/>
      <c r="J789" s="3"/>
      <c r="K789" s="1"/>
      <c r="L789" s="1"/>
      <c r="M789" s="1"/>
      <c r="N789" s="1"/>
      <c r="O789" s="1"/>
    </row>
    <row r="790" spans="2:15" ht="14.25" hidden="1" customHeight="1">
      <c r="B790" s="3"/>
      <c r="C790" s="1"/>
      <c r="D790" s="1"/>
      <c r="E790" s="1"/>
      <c r="F790" s="1"/>
      <c r="G790" s="1"/>
      <c r="H790" s="1"/>
      <c r="I790" s="1"/>
      <c r="J790" s="3"/>
      <c r="K790" s="1"/>
      <c r="L790" s="1"/>
      <c r="M790" s="1"/>
      <c r="N790" s="1"/>
      <c r="O790" s="1"/>
    </row>
    <row r="791" spans="2:15" ht="14.25" hidden="1" customHeight="1">
      <c r="B791" s="3"/>
      <c r="C791" s="1"/>
      <c r="D791" s="1"/>
      <c r="E791" s="1"/>
      <c r="F791" s="1"/>
      <c r="G791" s="1"/>
      <c r="H791" s="1"/>
      <c r="I791" s="1"/>
      <c r="J791" s="3"/>
      <c r="K791" s="1"/>
      <c r="L791" s="1"/>
      <c r="M791" s="1"/>
      <c r="N791" s="1"/>
      <c r="O791" s="1"/>
    </row>
    <row r="792" spans="2:15" ht="14.25" hidden="1" customHeight="1">
      <c r="B792" s="3"/>
      <c r="C792" s="1"/>
      <c r="D792" s="1"/>
      <c r="E792" s="1"/>
      <c r="F792" s="1"/>
      <c r="G792" s="1"/>
      <c r="H792" s="1"/>
      <c r="I792" s="1"/>
      <c r="J792" s="3"/>
      <c r="K792" s="1"/>
      <c r="L792" s="1"/>
      <c r="M792" s="1"/>
      <c r="N792" s="1"/>
      <c r="O792" s="1"/>
    </row>
    <row r="793" spans="2:15" ht="14.25" hidden="1" customHeight="1">
      <c r="B793" s="3"/>
      <c r="C793" s="1"/>
      <c r="D793" s="1"/>
      <c r="E793" s="1"/>
      <c r="F793" s="1"/>
      <c r="G793" s="1"/>
      <c r="H793" s="1"/>
      <c r="I793" s="1"/>
      <c r="J793" s="3"/>
      <c r="K793" s="1"/>
      <c r="L793" s="1"/>
      <c r="M793" s="1"/>
      <c r="N793" s="1"/>
      <c r="O793" s="1"/>
    </row>
    <row r="794" spans="2:15" ht="14.25" hidden="1" customHeight="1">
      <c r="B794" s="3"/>
      <c r="C794" s="1"/>
      <c r="D794" s="1"/>
      <c r="E794" s="1"/>
      <c r="F794" s="1"/>
      <c r="G794" s="1"/>
      <c r="H794" s="1"/>
      <c r="I794" s="1"/>
      <c r="J794" s="3"/>
      <c r="K794" s="1"/>
      <c r="L794" s="1"/>
      <c r="M794" s="1"/>
      <c r="N794" s="1"/>
      <c r="O794" s="1"/>
    </row>
    <row r="795" spans="2:15" ht="14.25" hidden="1" customHeight="1">
      <c r="B795" s="3"/>
      <c r="C795" s="1"/>
      <c r="D795" s="1"/>
      <c r="E795" s="1"/>
      <c r="F795" s="1"/>
      <c r="G795" s="1"/>
      <c r="H795" s="1"/>
      <c r="I795" s="1"/>
      <c r="J795" s="3"/>
      <c r="K795" s="1"/>
      <c r="L795" s="1"/>
      <c r="M795" s="1"/>
      <c r="N795" s="1"/>
      <c r="O795" s="1"/>
    </row>
    <row r="796" spans="2:15" ht="14.25" hidden="1" customHeight="1">
      <c r="B796" s="3"/>
      <c r="C796" s="1"/>
      <c r="D796" s="1"/>
      <c r="E796" s="1"/>
      <c r="F796" s="1"/>
      <c r="G796" s="1"/>
      <c r="H796" s="1"/>
      <c r="I796" s="1"/>
      <c r="J796" s="3"/>
      <c r="K796" s="1"/>
      <c r="L796" s="1"/>
      <c r="M796" s="1"/>
      <c r="N796" s="1"/>
      <c r="O796" s="1"/>
    </row>
    <row r="797" spans="2:15" ht="14.25" hidden="1" customHeight="1">
      <c r="B797" s="3"/>
      <c r="C797" s="1"/>
      <c r="D797" s="1"/>
      <c r="E797" s="1"/>
      <c r="F797" s="1"/>
      <c r="G797" s="1"/>
      <c r="H797" s="1"/>
      <c r="I797" s="1"/>
      <c r="J797" s="3"/>
      <c r="K797" s="1"/>
      <c r="L797" s="1"/>
      <c r="M797" s="1"/>
      <c r="N797" s="1"/>
      <c r="O797" s="1"/>
    </row>
    <row r="798" spans="2:15" ht="14.25" hidden="1" customHeight="1">
      <c r="B798" s="3"/>
      <c r="C798" s="1"/>
      <c r="D798" s="1"/>
      <c r="E798" s="1"/>
      <c r="F798" s="1"/>
      <c r="G798" s="1"/>
      <c r="H798" s="1"/>
      <c r="I798" s="1"/>
      <c r="J798" s="3"/>
      <c r="K798" s="1"/>
      <c r="L798" s="1"/>
      <c r="M798" s="1"/>
      <c r="N798" s="1"/>
      <c r="O798" s="1"/>
    </row>
    <row r="799" spans="2:15" ht="14.25" hidden="1" customHeight="1">
      <c r="B799" s="3"/>
      <c r="C799" s="1"/>
      <c r="D799" s="1"/>
      <c r="E799" s="1"/>
      <c r="F799" s="1"/>
      <c r="G799" s="1"/>
      <c r="H799" s="1"/>
      <c r="I799" s="1"/>
      <c r="J799" s="3"/>
      <c r="K799" s="1"/>
      <c r="L799" s="1"/>
      <c r="M799" s="1"/>
      <c r="N799" s="1"/>
      <c r="O799" s="1"/>
    </row>
    <row r="800" spans="2:15" ht="14.25" hidden="1" customHeight="1">
      <c r="B800" s="3"/>
      <c r="C800" s="1"/>
      <c r="D800" s="1"/>
      <c r="E800" s="1"/>
      <c r="F800" s="1"/>
      <c r="G800" s="1"/>
      <c r="H800" s="1"/>
      <c r="I800" s="1"/>
      <c r="J800" s="3"/>
      <c r="K800" s="1"/>
      <c r="L800" s="1"/>
      <c r="M800" s="1"/>
      <c r="N800" s="1"/>
      <c r="O800" s="1"/>
    </row>
    <row r="801" spans="2:15" ht="14.25" hidden="1" customHeight="1">
      <c r="B801" s="3"/>
      <c r="C801" s="1"/>
      <c r="D801" s="1"/>
      <c r="E801" s="1"/>
      <c r="F801" s="1"/>
      <c r="G801" s="1"/>
      <c r="H801" s="1"/>
      <c r="I801" s="1"/>
      <c r="J801" s="3"/>
      <c r="K801" s="1"/>
      <c r="L801" s="1"/>
      <c r="M801" s="1"/>
      <c r="N801" s="1"/>
      <c r="O801" s="1"/>
    </row>
    <row r="802" spans="2:15" ht="14.25" hidden="1" customHeight="1">
      <c r="B802" s="3"/>
      <c r="C802" s="1"/>
      <c r="D802" s="1"/>
      <c r="E802" s="1"/>
      <c r="F802" s="1"/>
      <c r="G802" s="1"/>
      <c r="H802" s="1"/>
      <c r="I802" s="1"/>
      <c r="J802" s="3"/>
      <c r="K802" s="1"/>
      <c r="L802" s="1"/>
      <c r="M802" s="1"/>
      <c r="N802" s="1"/>
      <c r="O802" s="1"/>
    </row>
    <row r="803" spans="2:15" ht="14.25" hidden="1" customHeight="1">
      <c r="B803" s="3"/>
      <c r="C803" s="1"/>
      <c r="D803" s="1"/>
      <c r="E803" s="1"/>
      <c r="F803" s="1"/>
      <c r="G803" s="1"/>
      <c r="H803" s="1"/>
      <c r="I803" s="1"/>
      <c r="J803" s="3"/>
      <c r="K803" s="1"/>
      <c r="L803" s="1"/>
      <c r="M803" s="1"/>
      <c r="N803" s="1"/>
      <c r="O803" s="1"/>
    </row>
    <row r="804" spans="2:15" ht="14.25" hidden="1" customHeight="1">
      <c r="B804" s="3"/>
      <c r="C804" s="1"/>
      <c r="D804" s="1"/>
      <c r="E804" s="1"/>
      <c r="F804" s="1"/>
      <c r="G804" s="1"/>
      <c r="H804" s="1"/>
      <c r="I804" s="1"/>
      <c r="J804" s="3"/>
      <c r="K804" s="1"/>
      <c r="L804" s="1"/>
      <c r="M804" s="1"/>
      <c r="N804" s="1"/>
      <c r="O804" s="1"/>
    </row>
    <row r="805" spans="2:15" ht="14.25" hidden="1" customHeight="1">
      <c r="B805" s="3"/>
      <c r="C805" s="1"/>
      <c r="D805" s="1"/>
      <c r="E805" s="1"/>
      <c r="F805" s="1"/>
      <c r="G805" s="1"/>
      <c r="H805" s="1"/>
      <c r="I805" s="1"/>
      <c r="J805" s="3"/>
      <c r="K805" s="1"/>
      <c r="L805" s="1"/>
      <c r="M805" s="1"/>
      <c r="N805" s="1"/>
      <c r="O805" s="1"/>
    </row>
    <row r="806" spans="2:15" ht="14.25" hidden="1" customHeight="1">
      <c r="B806" s="3"/>
      <c r="C806" s="1"/>
      <c r="D806" s="1"/>
      <c r="E806" s="1"/>
      <c r="F806" s="1"/>
      <c r="G806" s="1"/>
      <c r="H806" s="1"/>
      <c r="I806" s="1"/>
      <c r="J806" s="3"/>
      <c r="K806" s="1"/>
      <c r="L806" s="1"/>
      <c r="M806" s="1"/>
      <c r="N806" s="1"/>
      <c r="O806" s="1"/>
    </row>
    <row r="807" spans="2:15" ht="14.25" hidden="1" customHeight="1">
      <c r="B807" s="3"/>
      <c r="C807" s="1"/>
      <c r="D807" s="1"/>
      <c r="E807" s="1"/>
      <c r="F807" s="1"/>
      <c r="G807" s="1"/>
      <c r="H807" s="1"/>
      <c r="I807" s="1"/>
      <c r="J807" s="3"/>
      <c r="K807" s="1"/>
      <c r="L807" s="1"/>
      <c r="M807" s="1"/>
      <c r="N807" s="1"/>
      <c r="O807" s="1"/>
    </row>
    <row r="808" spans="2:15" ht="14.25" hidden="1" customHeight="1">
      <c r="B808" s="3"/>
      <c r="C808" s="1"/>
      <c r="D808" s="1"/>
      <c r="E808" s="1"/>
      <c r="F808" s="1"/>
      <c r="G808" s="1"/>
      <c r="H808" s="1"/>
      <c r="I808" s="1"/>
      <c r="J808" s="3"/>
      <c r="K808" s="1"/>
      <c r="L808" s="1"/>
      <c r="M808" s="1"/>
      <c r="N808" s="1"/>
      <c r="O808" s="1"/>
    </row>
    <row r="809" spans="2:15" ht="14.25" hidden="1" customHeight="1">
      <c r="B809" s="3"/>
      <c r="C809" s="1"/>
      <c r="D809" s="1"/>
      <c r="E809" s="1"/>
      <c r="F809" s="1"/>
      <c r="G809" s="1"/>
      <c r="H809" s="1"/>
      <c r="I809" s="1"/>
      <c r="J809" s="3"/>
      <c r="K809" s="1"/>
      <c r="L809" s="1"/>
      <c r="M809" s="1"/>
      <c r="N809" s="1"/>
      <c r="O809" s="1"/>
    </row>
    <row r="810" spans="2:15" ht="14.25" hidden="1" customHeight="1">
      <c r="B810" s="3"/>
      <c r="C810" s="1"/>
      <c r="D810" s="1"/>
      <c r="E810" s="1"/>
      <c r="F810" s="1"/>
      <c r="G810" s="1"/>
      <c r="H810" s="1"/>
      <c r="I810" s="1"/>
      <c r="J810" s="3"/>
      <c r="K810" s="1"/>
      <c r="L810" s="1"/>
      <c r="M810" s="1"/>
      <c r="N810" s="1"/>
      <c r="O810" s="1"/>
    </row>
    <row r="811" spans="2:15" ht="14.25" hidden="1" customHeight="1">
      <c r="B811" s="3"/>
      <c r="C811" s="1"/>
      <c r="D811" s="1"/>
      <c r="E811" s="1"/>
      <c r="F811" s="1"/>
      <c r="G811" s="1"/>
      <c r="H811" s="1"/>
      <c r="I811" s="1"/>
      <c r="J811" s="3"/>
      <c r="K811" s="1"/>
      <c r="L811" s="1"/>
      <c r="M811" s="1"/>
      <c r="N811" s="1"/>
      <c r="O811" s="1"/>
    </row>
    <row r="812" spans="2:15" ht="14.25" hidden="1" customHeight="1">
      <c r="B812" s="3"/>
      <c r="C812" s="1"/>
      <c r="D812" s="1"/>
      <c r="E812" s="1"/>
      <c r="F812" s="1"/>
      <c r="G812" s="1"/>
      <c r="H812" s="1"/>
      <c r="I812" s="1"/>
      <c r="J812" s="3"/>
      <c r="K812" s="1"/>
      <c r="L812" s="1"/>
      <c r="M812" s="1"/>
      <c r="N812" s="1"/>
      <c r="O812" s="1"/>
    </row>
    <row r="813" spans="2:15" ht="14.25" hidden="1" customHeight="1">
      <c r="B813" s="3"/>
      <c r="C813" s="1"/>
      <c r="D813" s="1"/>
      <c r="E813" s="1"/>
      <c r="F813" s="1"/>
      <c r="G813" s="1"/>
      <c r="H813" s="1"/>
      <c r="I813" s="1"/>
      <c r="J813" s="3"/>
      <c r="K813" s="1"/>
      <c r="L813" s="1"/>
      <c r="M813" s="1"/>
      <c r="N813" s="1"/>
      <c r="O813" s="1"/>
    </row>
    <row r="814" spans="2:15" ht="14.25" hidden="1" customHeight="1">
      <c r="B814" s="3"/>
      <c r="C814" s="1"/>
      <c r="D814" s="1"/>
      <c r="E814" s="1"/>
      <c r="F814" s="1"/>
      <c r="G814" s="1"/>
      <c r="H814" s="1"/>
      <c r="I814" s="1"/>
      <c r="J814" s="3"/>
      <c r="K814" s="1"/>
      <c r="L814" s="1"/>
      <c r="M814" s="1"/>
      <c r="N814" s="1"/>
      <c r="O814" s="1"/>
    </row>
    <row r="815" spans="2:15" ht="14.25" hidden="1" customHeight="1">
      <c r="B815" s="3"/>
      <c r="C815" s="1"/>
      <c r="D815" s="1"/>
      <c r="E815" s="1"/>
      <c r="F815" s="1"/>
      <c r="G815" s="1"/>
      <c r="H815" s="1"/>
      <c r="I815" s="1"/>
      <c r="J815" s="3"/>
      <c r="K815" s="1"/>
      <c r="L815" s="1"/>
      <c r="M815" s="1"/>
      <c r="N815" s="1"/>
      <c r="O815" s="1"/>
    </row>
    <row r="816" spans="2:15" ht="14.25" hidden="1" customHeight="1">
      <c r="B816" s="3"/>
      <c r="C816" s="1"/>
      <c r="D816" s="1"/>
      <c r="E816" s="1"/>
      <c r="F816" s="1"/>
      <c r="G816" s="1"/>
      <c r="H816" s="1"/>
      <c r="I816" s="1"/>
      <c r="J816" s="3"/>
      <c r="K816" s="1"/>
      <c r="L816" s="1"/>
      <c r="M816" s="1"/>
      <c r="N816" s="1"/>
      <c r="O816" s="1"/>
    </row>
    <row r="817" spans="2:15" ht="14.25" hidden="1" customHeight="1">
      <c r="B817" s="3"/>
      <c r="C817" s="1"/>
      <c r="D817" s="1"/>
      <c r="E817" s="1"/>
      <c r="F817" s="1"/>
      <c r="G817" s="1"/>
      <c r="H817" s="1"/>
      <c r="I817" s="1"/>
      <c r="J817" s="3"/>
      <c r="K817" s="1"/>
      <c r="L817" s="1"/>
      <c r="M817" s="1"/>
      <c r="N817" s="1"/>
      <c r="O817" s="1"/>
    </row>
    <row r="818" spans="2:15" ht="14.25" hidden="1" customHeight="1">
      <c r="B818" s="3"/>
      <c r="C818" s="1"/>
      <c r="D818" s="1"/>
      <c r="E818" s="1"/>
      <c r="F818" s="1"/>
      <c r="G818" s="1"/>
      <c r="H818" s="1"/>
      <c r="I818" s="1"/>
      <c r="J818" s="3"/>
      <c r="K818" s="1"/>
      <c r="L818" s="1"/>
      <c r="M818" s="1"/>
      <c r="N818" s="1"/>
      <c r="O818" s="1"/>
    </row>
    <row r="819" spans="2:15" ht="14.25" hidden="1" customHeight="1">
      <c r="B819" s="3"/>
      <c r="C819" s="1"/>
      <c r="D819" s="1"/>
      <c r="E819" s="1"/>
      <c r="F819" s="1"/>
      <c r="G819" s="1"/>
      <c r="H819" s="1"/>
      <c r="I819" s="1"/>
      <c r="J819" s="3"/>
      <c r="K819" s="1"/>
      <c r="L819" s="1"/>
      <c r="M819" s="1"/>
      <c r="N819" s="1"/>
      <c r="O819" s="1"/>
    </row>
    <row r="820" spans="2:15" ht="14.25" hidden="1" customHeight="1">
      <c r="B820" s="3"/>
      <c r="C820" s="1"/>
      <c r="D820" s="1"/>
      <c r="E820" s="1"/>
      <c r="F820" s="1"/>
      <c r="G820" s="1"/>
      <c r="H820" s="1"/>
      <c r="I820" s="1"/>
      <c r="J820" s="3"/>
      <c r="K820" s="1"/>
      <c r="L820" s="1"/>
      <c r="M820" s="1"/>
      <c r="N820" s="1"/>
      <c r="O820" s="1"/>
    </row>
    <row r="821" spans="2:15" ht="14.25" hidden="1" customHeight="1">
      <c r="B821" s="3"/>
      <c r="C821" s="1"/>
      <c r="D821" s="1"/>
      <c r="E821" s="1"/>
      <c r="F821" s="1"/>
      <c r="G821" s="1"/>
      <c r="H821" s="1"/>
      <c r="I821" s="1"/>
      <c r="J821" s="3"/>
      <c r="K821" s="1"/>
      <c r="L821" s="1"/>
      <c r="M821" s="1"/>
      <c r="N821" s="1"/>
      <c r="O821" s="1"/>
    </row>
    <row r="822" spans="2:15" ht="14.25" hidden="1" customHeight="1">
      <c r="B822" s="3"/>
      <c r="C822" s="1"/>
      <c r="D822" s="1"/>
      <c r="E822" s="1"/>
      <c r="F822" s="1"/>
      <c r="G822" s="1"/>
      <c r="H822" s="1"/>
      <c r="I822" s="1"/>
      <c r="J822" s="3"/>
      <c r="K822" s="1"/>
      <c r="L822" s="1"/>
      <c r="M822" s="1"/>
      <c r="N822" s="1"/>
      <c r="O822" s="1"/>
    </row>
    <row r="823" spans="2:15" ht="14.25" hidden="1" customHeight="1">
      <c r="B823" s="3"/>
      <c r="C823" s="1"/>
      <c r="D823" s="1"/>
      <c r="E823" s="1"/>
      <c r="F823" s="1"/>
      <c r="G823" s="1"/>
      <c r="H823" s="1"/>
      <c r="I823" s="1"/>
      <c r="J823" s="3"/>
      <c r="K823" s="1"/>
      <c r="L823" s="1"/>
      <c r="M823" s="1"/>
      <c r="N823" s="1"/>
      <c r="O823" s="1"/>
    </row>
    <row r="824" spans="2:15" ht="14.25" hidden="1" customHeight="1">
      <c r="B824" s="3"/>
      <c r="C824" s="1"/>
      <c r="D824" s="1"/>
      <c r="E824" s="1"/>
      <c r="F824" s="1"/>
      <c r="G824" s="1"/>
      <c r="H824" s="1"/>
      <c r="I824" s="1"/>
      <c r="J824" s="3"/>
      <c r="K824" s="1"/>
      <c r="L824" s="1"/>
      <c r="M824" s="1"/>
      <c r="N824" s="1"/>
      <c r="O824" s="1"/>
    </row>
    <row r="825" spans="2:15" ht="14.25" hidden="1" customHeight="1">
      <c r="B825" s="3"/>
      <c r="C825" s="1"/>
      <c r="D825" s="1"/>
      <c r="E825" s="1"/>
      <c r="F825" s="1"/>
      <c r="G825" s="1"/>
      <c r="H825" s="1"/>
      <c r="I825" s="1"/>
      <c r="J825" s="3"/>
      <c r="K825" s="1"/>
      <c r="L825" s="1"/>
      <c r="M825" s="1"/>
      <c r="N825" s="1"/>
      <c r="O825" s="1"/>
    </row>
    <row r="826" spans="2:15" ht="14.25" hidden="1" customHeight="1">
      <c r="B826" s="3"/>
      <c r="C826" s="1"/>
      <c r="D826" s="1"/>
      <c r="E826" s="1"/>
      <c r="F826" s="1"/>
      <c r="G826" s="1"/>
      <c r="H826" s="1"/>
      <c r="I826" s="1"/>
      <c r="J826" s="3"/>
      <c r="K826" s="1"/>
      <c r="L826" s="1"/>
      <c r="M826" s="1"/>
      <c r="N826" s="1"/>
      <c r="O826" s="1"/>
    </row>
    <row r="827" spans="2:15" ht="14.25" hidden="1" customHeight="1">
      <c r="B827" s="3"/>
      <c r="C827" s="1"/>
      <c r="D827" s="1"/>
      <c r="E827" s="1"/>
      <c r="F827" s="1"/>
      <c r="G827" s="1"/>
      <c r="H827" s="1"/>
      <c r="I827" s="1"/>
      <c r="J827" s="3"/>
      <c r="K827" s="1"/>
      <c r="L827" s="1"/>
      <c r="M827" s="1"/>
      <c r="N827" s="1"/>
      <c r="O827" s="1"/>
    </row>
    <row r="828" spans="2:15" ht="14.25" hidden="1" customHeight="1">
      <c r="B828" s="3"/>
      <c r="C828" s="1"/>
      <c r="D828" s="1"/>
      <c r="E828" s="1"/>
      <c r="F828" s="1"/>
      <c r="G828" s="1"/>
      <c r="H828" s="1"/>
      <c r="I828" s="1"/>
      <c r="J828" s="3"/>
      <c r="K828" s="1"/>
      <c r="L828" s="1"/>
      <c r="M828" s="1"/>
      <c r="N828" s="1"/>
      <c r="O828" s="1"/>
    </row>
    <row r="829" spans="2:15" ht="14.25" hidden="1" customHeight="1">
      <c r="B829" s="3"/>
      <c r="C829" s="1"/>
      <c r="D829" s="1"/>
      <c r="E829" s="1"/>
      <c r="F829" s="1"/>
      <c r="G829" s="1"/>
      <c r="H829" s="1"/>
      <c r="I829" s="1"/>
      <c r="J829" s="3"/>
      <c r="K829" s="1"/>
      <c r="L829" s="1"/>
      <c r="M829" s="1"/>
      <c r="N829" s="1"/>
      <c r="O829" s="1"/>
    </row>
    <row r="830" spans="2:15" ht="14.25" hidden="1" customHeight="1">
      <c r="B830" s="3"/>
      <c r="C830" s="1"/>
      <c r="D830" s="1"/>
      <c r="E830" s="1"/>
      <c r="F830" s="1"/>
      <c r="G830" s="1"/>
      <c r="H830" s="1"/>
      <c r="I830" s="1"/>
      <c r="J830" s="3"/>
      <c r="K830" s="1"/>
      <c r="L830" s="1"/>
      <c r="M830" s="1"/>
      <c r="N830" s="1"/>
      <c r="O830" s="1"/>
    </row>
    <row r="831" spans="2:15" ht="14.25" hidden="1" customHeight="1">
      <c r="B831" s="3"/>
      <c r="C831" s="1"/>
      <c r="D831" s="1"/>
      <c r="E831" s="1"/>
      <c r="F831" s="1"/>
      <c r="G831" s="1"/>
      <c r="H831" s="1"/>
      <c r="I831" s="1"/>
      <c r="J831" s="3"/>
      <c r="K831" s="1"/>
      <c r="L831" s="1"/>
      <c r="M831" s="1"/>
      <c r="N831" s="1"/>
      <c r="O831" s="1"/>
    </row>
    <row r="832" spans="2:15" ht="14.25" hidden="1" customHeight="1">
      <c r="B832" s="3"/>
      <c r="C832" s="1"/>
      <c r="D832" s="1"/>
      <c r="E832" s="1"/>
      <c r="F832" s="1"/>
      <c r="G832" s="1"/>
      <c r="H832" s="1"/>
      <c r="I832" s="1"/>
      <c r="J832" s="3"/>
      <c r="K832" s="1"/>
      <c r="L832" s="1"/>
      <c r="M832" s="1"/>
      <c r="N832" s="1"/>
      <c r="O832" s="1"/>
    </row>
    <row r="833" spans="2:15" ht="14.25" hidden="1" customHeight="1">
      <c r="B833" s="3"/>
      <c r="C833" s="1"/>
      <c r="D833" s="1"/>
      <c r="E833" s="1"/>
      <c r="F833" s="1"/>
      <c r="G833" s="1"/>
      <c r="H833" s="1"/>
      <c r="I833" s="1"/>
      <c r="J833" s="3"/>
      <c r="K833" s="1"/>
      <c r="L833" s="1"/>
      <c r="M833" s="1"/>
      <c r="N833" s="1"/>
      <c r="O833" s="1"/>
    </row>
    <row r="834" spans="2:15" ht="14.25" hidden="1" customHeight="1">
      <c r="B834" s="3"/>
      <c r="C834" s="1"/>
      <c r="D834" s="1"/>
      <c r="E834" s="1"/>
      <c r="F834" s="1"/>
      <c r="G834" s="1"/>
      <c r="H834" s="1"/>
      <c r="I834" s="1"/>
      <c r="J834" s="3"/>
      <c r="K834" s="1"/>
      <c r="L834" s="1"/>
      <c r="M834" s="1"/>
      <c r="N834" s="1"/>
      <c r="O834" s="1"/>
    </row>
    <row r="835" spans="2:15" ht="14.25" hidden="1" customHeight="1">
      <c r="B835" s="3"/>
      <c r="C835" s="1"/>
      <c r="D835" s="1"/>
      <c r="E835" s="1"/>
      <c r="F835" s="1"/>
      <c r="G835" s="1"/>
      <c r="H835" s="1"/>
      <c r="I835" s="1"/>
      <c r="J835" s="3"/>
      <c r="K835" s="1"/>
      <c r="L835" s="1"/>
      <c r="M835" s="1"/>
      <c r="N835" s="1"/>
      <c r="O835" s="1"/>
    </row>
    <row r="836" spans="2:15" ht="14.25" hidden="1" customHeight="1">
      <c r="B836" s="3"/>
      <c r="C836" s="1"/>
      <c r="D836" s="1"/>
      <c r="E836" s="1"/>
      <c r="F836" s="1"/>
      <c r="G836" s="1"/>
      <c r="H836" s="1"/>
      <c r="I836" s="1"/>
      <c r="J836" s="3"/>
      <c r="K836" s="1"/>
      <c r="L836" s="1"/>
      <c r="M836" s="1"/>
      <c r="N836" s="1"/>
      <c r="O836" s="1"/>
    </row>
    <row r="837" spans="2:15" ht="14.25" hidden="1" customHeight="1">
      <c r="B837" s="3"/>
      <c r="C837" s="1"/>
      <c r="D837" s="1"/>
      <c r="E837" s="1"/>
      <c r="F837" s="1"/>
      <c r="G837" s="1"/>
      <c r="H837" s="1"/>
      <c r="I837" s="1"/>
      <c r="J837" s="3"/>
      <c r="K837" s="1"/>
      <c r="L837" s="1"/>
      <c r="M837" s="1"/>
      <c r="N837" s="1"/>
      <c r="O837" s="1"/>
    </row>
    <row r="838" spans="2:15" ht="14.25" hidden="1" customHeight="1">
      <c r="B838" s="3"/>
      <c r="C838" s="1"/>
      <c r="D838" s="1"/>
      <c r="E838" s="1"/>
      <c r="F838" s="1"/>
      <c r="G838" s="1"/>
      <c r="H838" s="1"/>
      <c r="I838" s="1"/>
      <c r="J838" s="3"/>
      <c r="K838" s="1"/>
      <c r="L838" s="1"/>
      <c r="M838" s="1"/>
      <c r="N838" s="1"/>
      <c r="O838" s="1"/>
    </row>
    <row r="839" spans="2:15" ht="14.25" hidden="1" customHeight="1">
      <c r="B839" s="3"/>
      <c r="C839" s="1"/>
      <c r="D839" s="1"/>
      <c r="E839" s="1"/>
      <c r="F839" s="1"/>
      <c r="G839" s="1"/>
      <c r="H839" s="1"/>
      <c r="I839" s="1"/>
      <c r="J839" s="3"/>
      <c r="K839" s="1"/>
      <c r="L839" s="1"/>
      <c r="M839" s="1"/>
      <c r="N839" s="1"/>
      <c r="O839" s="1"/>
    </row>
    <row r="840" spans="2:15" ht="14.25" hidden="1" customHeight="1">
      <c r="B840" s="3"/>
      <c r="C840" s="1"/>
      <c r="D840" s="1"/>
      <c r="E840" s="1"/>
      <c r="F840" s="1"/>
      <c r="G840" s="1"/>
      <c r="H840" s="1"/>
      <c r="I840" s="1"/>
      <c r="J840" s="3"/>
      <c r="K840" s="1"/>
      <c r="L840" s="1"/>
      <c r="M840" s="1"/>
      <c r="N840" s="1"/>
      <c r="O840" s="1"/>
    </row>
    <row r="841" spans="2:15" ht="14.25" hidden="1" customHeight="1">
      <c r="B841" s="3"/>
      <c r="C841" s="1"/>
      <c r="D841" s="1"/>
      <c r="E841" s="1"/>
      <c r="F841" s="1"/>
      <c r="G841" s="1"/>
      <c r="H841" s="1"/>
      <c r="I841" s="1"/>
      <c r="J841" s="3"/>
      <c r="K841" s="1"/>
      <c r="L841" s="1"/>
      <c r="M841" s="1"/>
      <c r="N841" s="1"/>
      <c r="O841" s="1"/>
    </row>
    <row r="842" spans="2:15" ht="14.25" hidden="1" customHeight="1">
      <c r="B842" s="3"/>
      <c r="C842" s="1"/>
      <c r="D842" s="1"/>
      <c r="E842" s="1"/>
      <c r="F842" s="1"/>
      <c r="G842" s="1"/>
      <c r="H842" s="1"/>
      <c r="I842" s="1"/>
      <c r="J842" s="3"/>
      <c r="K842" s="1"/>
      <c r="L842" s="1"/>
      <c r="M842" s="1"/>
      <c r="N842" s="1"/>
      <c r="O842" s="1"/>
    </row>
    <row r="843" spans="2:15" ht="14.25" hidden="1" customHeight="1">
      <c r="B843" s="3"/>
      <c r="C843" s="1"/>
      <c r="D843" s="1"/>
      <c r="E843" s="1"/>
      <c r="F843" s="1"/>
      <c r="G843" s="1"/>
      <c r="H843" s="1"/>
      <c r="I843" s="1"/>
      <c r="J843" s="3"/>
      <c r="K843" s="1"/>
      <c r="L843" s="1"/>
      <c r="M843" s="1"/>
      <c r="N843" s="1"/>
      <c r="O843" s="1"/>
    </row>
    <row r="844" spans="2:15" ht="14.25" hidden="1" customHeight="1">
      <c r="B844" s="3"/>
      <c r="C844" s="1"/>
      <c r="D844" s="1"/>
      <c r="E844" s="1"/>
      <c r="F844" s="1"/>
      <c r="G844" s="1"/>
      <c r="H844" s="1"/>
      <c r="I844" s="1"/>
      <c r="J844" s="3"/>
      <c r="K844" s="1"/>
      <c r="L844" s="1"/>
      <c r="M844" s="1"/>
      <c r="N844" s="1"/>
      <c r="O844" s="1"/>
    </row>
    <row r="845" spans="2:15" ht="14.25" hidden="1" customHeight="1">
      <c r="B845" s="3"/>
      <c r="C845" s="1"/>
      <c r="D845" s="1"/>
      <c r="E845" s="1"/>
      <c r="F845" s="1"/>
      <c r="G845" s="1"/>
      <c r="H845" s="1"/>
      <c r="I845" s="1"/>
      <c r="J845" s="3"/>
      <c r="K845" s="1"/>
      <c r="L845" s="1"/>
      <c r="M845" s="1"/>
      <c r="N845" s="1"/>
      <c r="O845" s="1"/>
    </row>
    <row r="846" spans="2:15" ht="14.25" hidden="1" customHeight="1">
      <c r="B846" s="3"/>
      <c r="C846" s="1"/>
      <c r="D846" s="1"/>
      <c r="E846" s="1"/>
      <c r="F846" s="1"/>
      <c r="G846" s="1"/>
      <c r="H846" s="1"/>
      <c r="I846" s="1"/>
      <c r="J846" s="3"/>
      <c r="K846" s="1"/>
      <c r="L846" s="1"/>
      <c r="M846" s="1"/>
      <c r="N846" s="1"/>
      <c r="O846" s="1"/>
    </row>
    <row r="847" spans="2:15" ht="14.25" hidden="1" customHeight="1">
      <c r="B847" s="3"/>
      <c r="C847" s="1"/>
      <c r="D847" s="1"/>
      <c r="E847" s="1"/>
      <c r="F847" s="1"/>
      <c r="G847" s="1"/>
      <c r="H847" s="1"/>
      <c r="I847" s="1"/>
      <c r="J847" s="3"/>
      <c r="K847" s="1"/>
      <c r="L847" s="1"/>
      <c r="M847" s="1"/>
      <c r="N847" s="1"/>
      <c r="O847" s="1"/>
    </row>
    <row r="848" spans="2:15" ht="14.25" hidden="1" customHeight="1">
      <c r="B848" s="3"/>
      <c r="C848" s="1"/>
      <c r="D848" s="1"/>
      <c r="E848" s="1"/>
      <c r="F848" s="1"/>
      <c r="G848" s="1"/>
      <c r="H848" s="1"/>
      <c r="I848" s="1"/>
      <c r="J848" s="3"/>
      <c r="K848" s="1"/>
      <c r="L848" s="1"/>
      <c r="M848" s="1"/>
      <c r="N848" s="1"/>
      <c r="O848" s="1"/>
    </row>
    <row r="849" spans="2:15" ht="14.25" hidden="1" customHeight="1">
      <c r="B849" s="3"/>
      <c r="C849" s="1"/>
      <c r="D849" s="1"/>
      <c r="E849" s="1"/>
      <c r="F849" s="1"/>
      <c r="G849" s="1"/>
      <c r="H849" s="1"/>
      <c r="I849" s="1"/>
      <c r="J849" s="3"/>
      <c r="K849" s="1"/>
      <c r="L849" s="1"/>
      <c r="M849" s="1"/>
      <c r="N849" s="1"/>
      <c r="O849" s="1"/>
    </row>
    <row r="850" spans="2:15" ht="14.25" hidden="1" customHeight="1">
      <c r="B850" s="3"/>
      <c r="C850" s="1"/>
      <c r="D850" s="1"/>
      <c r="E850" s="1"/>
      <c r="F850" s="1"/>
      <c r="G850" s="1"/>
      <c r="H850" s="1"/>
      <c r="I850" s="1"/>
      <c r="J850" s="3"/>
      <c r="K850" s="1"/>
      <c r="L850" s="1"/>
      <c r="M850" s="1"/>
      <c r="N850" s="1"/>
      <c r="O850" s="1"/>
    </row>
    <row r="851" spans="2:15" ht="14.25" hidden="1" customHeight="1">
      <c r="B851" s="3"/>
      <c r="C851" s="1"/>
      <c r="D851" s="1"/>
      <c r="E851" s="1"/>
      <c r="F851" s="1"/>
      <c r="G851" s="1"/>
      <c r="H851" s="1"/>
      <c r="I851" s="1"/>
      <c r="J851" s="3"/>
      <c r="K851" s="1"/>
      <c r="L851" s="1"/>
      <c r="M851" s="1"/>
      <c r="N851" s="1"/>
      <c r="O851" s="1"/>
    </row>
    <row r="852" spans="2:15" ht="14.25" hidden="1" customHeight="1">
      <c r="B852" s="3"/>
      <c r="C852" s="1"/>
      <c r="D852" s="1"/>
      <c r="E852" s="1"/>
      <c r="F852" s="1"/>
      <c r="G852" s="1"/>
      <c r="H852" s="1"/>
      <c r="I852" s="1"/>
      <c r="J852" s="3"/>
      <c r="K852" s="1"/>
      <c r="L852" s="1"/>
      <c r="M852" s="1"/>
      <c r="N852" s="1"/>
      <c r="O852" s="1"/>
    </row>
    <row r="853" spans="2:15" ht="14.25" hidden="1" customHeight="1">
      <c r="B853" s="3"/>
      <c r="C853" s="1"/>
      <c r="D853" s="1"/>
      <c r="E853" s="1"/>
      <c r="F853" s="1"/>
      <c r="G853" s="1"/>
      <c r="H853" s="1"/>
      <c r="I853" s="1"/>
      <c r="J853" s="3"/>
      <c r="K853" s="1"/>
      <c r="L853" s="1"/>
      <c r="M853" s="1"/>
      <c r="N853" s="1"/>
      <c r="O853" s="1"/>
    </row>
    <row r="854" spans="2:15" ht="14.25" hidden="1" customHeight="1">
      <c r="B854" s="3"/>
      <c r="C854" s="1"/>
      <c r="D854" s="1"/>
      <c r="E854" s="1"/>
      <c r="F854" s="1"/>
      <c r="G854" s="1"/>
      <c r="H854" s="1"/>
      <c r="I854" s="1"/>
      <c r="J854" s="3"/>
      <c r="K854" s="1"/>
      <c r="L854" s="1"/>
      <c r="M854" s="1"/>
      <c r="N854" s="1"/>
      <c r="O854" s="1"/>
    </row>
    <row r="855" spans="2:15" ht="14.25" hidden="1" customHeight="1">
      <c r="B855" s="3"/>
      <c r="C855" s="1"/>
      <c r="D855" s="1"/>
      <c r="E855" s="1"/>
      <c r="F855" s="1"/>
      <c r="G855" s="1"/>
      <c r="H855" s="1"/>
      <c r="I855" s="1"/>
      <c r="J855" s="3"/>
      <c r="K855" s="1"/>
      <c r="L855" s="1"/>
      <c r="M855" s="1"/>
      <c r="N855" s="1"/>
      <c r="O855" s="1"/>
    </row>
    <row r="856" spans="2:15" ht="14.25" hidden="1" customHeight="1">
      <c r="B856" s="3"/>
      <c r="C856" s="1"/>
      <c r="D856" s="1"/>
      <c r="E856" s="1"/>
      <c r="F856" s="1"/>
      <c r="G856" s="1"/>
      <c r="H856" s="1"/>
      <c r="I856" s="1"/>
      <c r="J856" s="3"/>
      <c r="K856" s="1"/>
      <c r="L856" s="1"/>
      <c r="M856" s="1"/>
      <c r="N856" s="1"/>
      <c r="O856" s="1"/>
    </row>
    <row r="857" spans="2:15" ht="14.25" hidden="1" customHeight="1">
      <c r="B857" s="3"/>
      <c r="C857" s="1"/>
      <c r="D857" s="1"/>
      <c r="E857" s="1"/>
      <c r="F857" s="1"/>
      <c r="G857" s="1"/>
      <c r="H857" s="1"/>
      <c r="I857" s="1"/>
      <c r="J857" s="3"/>
      <c r="K857" s="1"/>
      <c r="L857" s="1"/>
      <c r="M857" s="1"/>
      <c r="N857" s="1"/>
      <c r="O857" s="1"/>
    </row>
    <row r="858" spans="2:15" ht="14.25" hidden="1" customHeight="1">
      <c r="B858" s="3"/>
      <c r="C858" s="1"/>
      <c r="D858" s="1"/>
      <c r="E858" s="1"/>
      <c r="F858" s="1"/>
      <c r="G858" s="1"/>
      <c r="H858" s="1"/>
      <c r="I858" s="1"/>
      <c r="J858" s="3"/>
      <c r="K858" s="1"/>
      <c r="L858" s="1"/>
      <c r="M858" s="1"/>
      <c r="N858" s="1"/>
      <c r="O858" s="1"/>
    </row>
    <row r="859" spans="2:15" ht="14.25" hidden="1" customHeight="1">
      <c r="B859" s="3"/>
      <c r="C859" s="1"/>
      <c r="D859" s="1"/>
      <c r="E859" s="1"/>
      <c r="F859" s="1"/>
      <c r="G859" s="1"/>
      <c r="H859" s="1"/>
      <c r="I859" s="1"/>
      <c r="J859" s="3"/>
      <c r="K859" s="1"/>
      <c r="L859" s="1"/>
      <c r="M859" s="1"/>
      <c r="N859" s="1"/>
      <c r="O859" s="1"/>
    </row>
    <row r="860" spans="2:15" ht="14.25" hidden="1" customHeight="1">
      <c r="B860" s="3"/>
      <c r="C860" s="1"/>
      <c r="D860" s="1"/>
      <c r="E860" s="1"/>
      <c r="F860" s="1"/>
      <c r="G860" s="1"/>
      <c r="H860" s="1"/>
      <c r="I860" s="1"/>
      <c r="J860" s="3"/>
      <c r="K860" s="1"/>
      <c r="L860" s="1"/>
      <c r="M860" s="1"/>
      <c r="N860" s="1"/>
      <c r="O860" s="1"/>
    </row>
    <row r="861" spans="2:15" ht="14.25" hidden="1" customHeight="1">
      <c r="B861" s="3"/>
      <c r="C861" s="1"/>
      <c r="D861" s="1"/>
      <c r="E861" s="1"/>
      <c r="F861" s="1"/>
      <c r="G861" s="1"/>
      <c r="H861" s="1"/>
      <c r="I861" s="1"/>
      <c r="J861" s="3"/>
      <c r="K861" s="1"/>
      <c r="L861" s="1"/>
      <c r="M861" s="1"/>
      <c r="N861" s="1"/>
      <c r="O861" s="1"/>
    </row>
    <row r="862" spans="2:15" ht="14.25" hidden="1" customHeight="1">
      <c r="B862" s="3"/>
      <c r="C862" s="1"/>
      <c r="D862" s="1"/>
      <c r="E862" s="1"/>
      <c r="F862" s="1"/>
      <c r="G862" s="1"/>
      <c r="H862" s="1"/>
      <c r="I862" s="1"/>
      <c r="J862" s="3"/>
      <c r="K862" s="1"/>
      <c r="L862" s="1"/>
      <c r="M862" s="1"/>
      <c r="N862" s="1"/>
      <c r="O862" s="1"/>
    </row>
    <row r="863" spans="2:15" ht="14.25" hidden="1" customHeight="1">
      <c r="B863" s="3"/>
      <c r="C863" s="1"/>
      <c r="D863" s="1"/>
      <c r="E863" s="1"/>
      <c r="F863" s="1"/>
      <c r="G863" s="1"/>
      <c r="H863" s="1"/>
      <c r="I863" s="1"/>
      <c r="J863" s="3"/>
      <c r="K863" s="1"/>
      <c r="L863" s="1"/>
      <c r="M863" s="1"/>
      <c r="N863" s="1"/>
      <c r="O863" s="1"/>
    </row>
    <row r="864" spans="2:15" ht="14.25" hidden="1" customHeight="1">
      <c r="B864" s="3"/>
      <c r="C864" s="1"/>
      <c r="D864" s="1"/>
      <c r="E864" s="1"/>
      <c r="F864" s="1"/>
      <c r="G864" s="1"/>
      <c r="H864" s="1"/>
      <c r="I864" s="1"/>
      <c r="J864" s="3"/>
      <c r="K864" s="1"/>
      <c r="L864" s="1"/>
      <c r="M864" s="1"/>
      <c r="N864" s="1"/>
      <c r="O864" s="1"/>
    </row>
    <row r="865" spans="2:15" ht="14.25" hidden="1" customHeight="1">
      <c r="B865" s="3"/>
      <c r="C865" s="1"/>
      <c r="D865" s="1"/>
      <c r="E865" s="1"/>
      <c r="F865" s="1"/>
      <c r="G865" s="1"/>
      <c r="H865" s="1"/>
      <c r="I865" s="1"/>
      <c r="J865" s="3"/>
      <c r="K865" s="1"/>
      <c r="L865" s="1"/>
      <c r="M865" s="1"/>
      <c r="N865" s="1"/>
      <c r="O865" s="1"/>
    </row>
    <row r="866" spans="2:15" ht="14.25" hidden="1" customHeight="1">
      <c r="B866" s="3"/>
      <c r="C866" s="1"/>
      <c r="D866" s="1"/>
      <c r="E866" s="1"/>
      <c r="F866" s="1"/>
      <c r="G866" s="1"/>
      <c r="H866" s="1"/>
      <c r="I866" s="1"/>
      <c r="J866" s="3"/>
      <c r="K866" s="1"/>
      <c r="L866" s="1"/>
      <c r="M866" s="1"/>
      <c r="N866" s="1"/>
      <c r="O866" s="1"/>
    </row>
    <row r="867" spans="2:15" ht="14.25" hidden="1" customHeight="1">
      <c r="B867" s="3"/>
      <c r="C867" s="1"/>
      <c r="D867" s="1"/>
      <c r="E867" s="1"/>
      <c r="F867" s="1"/>
      <c r="G867" s="1"/>
      <c r="H867" s="1"/>
      <c r="I867" s="1"/>
      <c r="J867" s="3"/>
      <c r="K867" s="1"/>
      <c r="L867" s="1"/>
      <c r="M867" s="1"/>
      <c r="N867" s="1"/>
      <c r="O867" s="1"/>
    </row>
    <row r="868" spans="2:15" ht="14.25" hidden="1" customHeight="1">
      <c r="B868" s="3"/>
      <c r="C868" s="1"/>
      <c r="D868" s="1"/>
      <c r="E868" s="1"/>
      <c r="F868" s="1"/>
      <c r="G868" s="1"/>
      <c r="H868" s="1"/>
      <c r="I868" s="1"/>
      <c r="J868" s="3"/>
      <c r="K868" s="1"/>
      <c r="L868" s="1"/>
      <c r="M868" s="1"/>
      <c r="N868" s="1"/>
      <c r="O868" s="1"/>
    </row>
    <row r="869" spans="2:15" ht="14.25" hidden="1" customHeight="1">
      <c r="B869" s="3"/>
      <c r="C869" s="1"/>
      <c r="D869" s="1"/>
      <c r="E869" s="1"/>
      <c r="F869" s="1"/>
      <c r="G869" s="1"/>
      <c r="H869" s="1"/>
      <c r="I869" s="1"/>
      <c r="J869" s="3"/>
      <c r="K869" s="1"/>
      <c r="L869" s="1"/>
      <c r="M869" s="1"/>
      <c r="N869" s="1"/>
      <c r="O869" s="1"/>
    </row>
    <row r="870" spans="2:15" ht="14.25" hidden="1" customHeight="1">
      <c r="B870" s="3"/>
      <c r="C870" s="1"/>
      <c r="D870" s="1"/>
      <c r="E870" s="1"/>
      <c r="F870" s="1"/>
      <c r="G870" s="1"/>
      <c r="H870" s="1"/>
      <c r="I870" s="1"/>
      <c r="J870" s="3"/>
      <c r="K870" s="1"/>
      <c r="L870" s="1"/>
      <c r="M870" s="1"/>
      <c r="N870" s="1"/>
      <c r="O870" s="1"/>
    </row>
    <row r="871" spans="2:15" ht="14.25" hidden="1" customHeight="1">
      <c r="B871" s="3"/>
      <c r="C871" s="1"/>
      <c r="D871" s="1"/>
      <c r="E871" s="1"/>
      <c r="F871" s="1"/>
      <c r="G871" s="1"/>
      <c r="H871" s="1"/>
      <c r="I871" s="1"/>
      <c r="J871" s="3"/>
      <c r="K871" s="1"/>
      <c r="L871" s="1"/>
      <c r="M871" s="1"/>
      <c r="N871" s="1"/>
      <c r="O871" s="1"/>
    </row>
    <row r="872" spans="2:15" ht="14.25" hidden="1" customHeight="1">
      <c r="B872" s="3"/>
      <c r="C872" s="1"/>
      <c r="D872" s="1"/>
      <c r="E872" s="1"/>
      <c r="F872" s="1"/>
      <c r="G872" s="1"/>
      <c r="H872" s="1"/>
      <c r="I872" s="1"/>
      <c r="J872" s="3"/>
      <c r="K872" s="1"/>
      <c r="L872" s="1"/>
      <c r="M872" s="1"/>
      <c r="N872" s="1"/>
      <c r="O872" s="1"/>
    </row>
    <row r="873" spans="2:15" ht="14.25" hidden="1" customHeight="1">
      <c r="B873" s="3"/>
      <c r="C873" s="1"/>
      <c r="D873" s="1"/>
      <c r="E873" s="1"/>
      <c r="F873" s="1"/>
      <c r="G873" s="1"/>
      <c r="H873" s="1"/>
      <c r="I873" s="1"/>
      <c r="J873" s="3"/>
      <c r="K873" s="1"/>
      <c r="L873" s="1"/>
      <c r="M873" s="1"/>
      <c r="N873" s="1"/>
      <c r="O873" s="1"/>
    </row>
    <row r="874" spans="2:15" ht="14.25" hidden="1" customHeight="1">
      <c r="B874" s="3"/>
      <c r="C874" s="1"/>
      <c r="D874" s="1"/>
      <c r="E874" s="1"/>
      <c r="F874" s="1"/>
      <c r="G874" s="1"/>
      <c r="H874" s="1"/>
      <c r="I874" s="1"/>
      <c r="J874" s="3"/>
      <c r="K874" s="1"/>
      <c r="L874" s="1"/>
      <c r="M874" s="1"/>
      <c r="N874" s="1"/>
      <c r="O874" s="1"/>
    </row>
    <row r="875" spans="2:15" ht="14.25" hidden="1" customHeight="1">
      <c r="B875" s="3"/>
      <c r="C875" s="1"/>
      <c r="D875" s="1"/>
      <c r="E875" s="1"/>
      <c r="F875" s="1"/>
      <c r="G875" s="1"/>
      <c r="H875" s="1"/>
      <c r="I875" s="1"/>
      <c r="J875" s="3"/>
      <c r="K875" s="1"/>
      <c r="L875" s="1"/>
      <c r="M875" s="1"/>
      <c r="N875" s="1"/>
      <c r="O875" s="1"/>
    </row>
    <row r="876" spans="2:15" ht="14.25" hidden="1" customHeight="1">
      <c r="B876" s="3"/>
      <c r="C876" s="1"/>
      <c r="D876" s="1"/>
      <c r="E876" s="1"/>
      <c r="F876" s="1"/>
      <c r="G876" s="1"/>
      <c r="H876" s="1"/>
      <c r="I876" s="1"/>
      <c r="J876" s="3"/>
      <c r="K876" s="1"/>
      <c r="L876" s="1"/>
      <c r="M876" s="1"/>
      <c r="N876" s="1"/>
      <c r="O876" s="1"/>
    </row>
    <row r="877" spans="2:15" ht="14.25" hidden="1" customHeight="1">
      <c r="B877" s="3"/>
      <c r="C877" s="1"/>
      <c r="D877" s="1"/>
      <c r="E877" s="1"/>
      <c r="F877" s="1"/>
      <c r="G877" s="1"/>
      <c r="H877" s="1"/>
      <c r="I877" s="1"/>
      <c r="J877" s="3"/>
      <c r="K877" s="1"/>
      <c r="L877" s="1"/>
      <c r="M877" s="1"/>
      <c r="N877" s="1"/>
      <c r="O877" s="1"/>
    </row>
    <row r="878" spans="2:15" ht="14.25" hidden="1" customHeight="1">
      <c r="B878" s="3"/>
      <c r="C878" s="1"/>
      <c r="D878" s="1"/>
      <c r="E878" s="1"/>
      <c r="F878" s="1"/>
      <c r="G878" s="1"/>
      <c r="H878" s="1"/>
      <c r="I878" s="1"/>
      <c r="J878" s="3"/>
      <c r="K878" s="1"/>
      <c r="L878" s="1"/>
      <c r="M878" s="1"/>
      <c r="N878" s="1"/>
      <c r="O878" s="1"/>
    </row>
    <row r="879" spans="2:15" ht="14.25" hidden="1" customHeight="1">
      <c r="B879" s="3"/>
      <c r="C879" s="1"/>
      <c r="D879" s="1"/>
      <c r="E879" s="1"/>
      <c r="F879" s="1"/>
      <c r="G879" s="1"/>
      <c r="H879" s="1"/>
      <c r="I879" s="1"/>
      <c r="J879" s="3"/>
      <c r="K879" s="1"/>
      <c r="L879" s="1"/>
      <c r="M879" s="1"/>
      <c r="N879" s="1"/>
      <c r="O879" s="1"/>
    </row>
    <row r="880" spans="2:15" ht="14.25" hidden="1" customHeight="1">
      <c r="B880" s="3"/>
      <c r="C880" s="1"/>
      <c r="D880" s="1"/>
      <c r="E880" s="1"/>
      <c r="F880" s="1"/>
      <c r="G880" s="1"/>
      <c r="H880" s="1"/>
      <c r="I880" s="1"/>
      <c r="J880" s="3"/>
      <c r="K880" s="1"/>
      <c r="L880" s="1"/>
      <c r="M880" s="1"/>
      <c r="N880" s="1"/>
      <c r="O880" s="1"/>
    </row>
    <row r="881" spans="2:15" ht="14.25" hidden="1" customHeight="1">
      <c r="B881" s="3"/>
      <c r="C881" s="1"/>
      <c r="D881" s="1"/>
      <c r="E881" s="1"/>
      <c r="F881" s="1"/>
      <c r="G881" s="1"/>
      <c r="H881" s="1"/>
      <c r="I881" s="1"/>
      <c r="J881" s="3"/>
      <c r="K881" s="1"/>
      <c r="L881" s="1"/>
      <c r="M881" s="1"/>
      <c r="N881" s="1"/>
      <c r="O881" s="1"/>
    </row>
    <row r="882" spans="2:15" ht="14.25" hidden="1" customHeight="1">
      <c r="B882" s="3"/>
      <c r="C882" s="1"/>
      <c r="D882" s="1"/>
      <c r="E882" s="1"/>
      <c r="F882" s="1"/>
      <c r="G882" s="1"/>
      <c r="H882" s="1"/>
      <c r="I882" s="1"/>
      <c r="J882" s="3"/>
      <c r="K882" s="1"/>
      <c r="L882" s="1"/>
      <c r="M882" s="1"/>
      <c r="N882" s="1"/>
      <c r="O882" s="1"/>
    </row>
    <row r="883" spans="2:15" ht="14.25" hidden="1" customHeight="1">
      <c r="B883" s="3"/>
      <c r="C883" s="1"/>
      <c r="D883" s="1"/>
      <c r="E883" s="1"/>
      <c r="F883" s="1"/>
      <c r="G883" s="1"/>
      <c r="H883" s="1"/>
      <c r="I883" s="1"/>
      <c r="J883" s="3"/>
      <c r="K883" s="1"/>
      <c r="L883" s="1"/>
      <c r="M883" s="1"/>
      <c r="N883" s="1"/>
      <c r="O883" s="1"/>
    </row>
    <row r="884" spans="2:15" ht="14.25" hidden="1" customHeight="1">
      <c r="B884" s="3"/>
      <c r="C884" s="1"/>
      <c r="D884" s="1"/>
      <c r="E884" s="1"/>
      <c r="F884" s="1"/>
      <c r="G884" s="1"/>
      <c r="H884" s="1"/>
      <c r="I884" s="1"/>
      <c r="J884" s="3"/>
      <c r="K884" s="1"/>
      <c r="L884" s="1"/>
      <c r="M884" s="1"/>
      <c r="N884" s="1"/>
      <c r="O884" s="1"/>
    </row>
    <row r="885" spans="2:15" ht="14.25" hidden="1" customHeight="1">
      <c r="B885" s="3"/>
      <c r="C885" s="1"/>
      <c r="D885" s="1"/>
      <c r="E885" s="1"/>
      <c r="F885" s="1"/>
      <c r="G885" s="1"/>
      <c r="H885" s="1"/>
      <c r="I885" s="1"/>
      <c r="J885" s="3"/>
      <c r="K885" s="1"/>
      <c r="L885" s="1"/>
      <c r="M885" s="1"/>
      <c r="N885" s="1"/>
      <c r="O885" s="1"/>
    </row>
    <row r="886" spans="2:15" ht="14.25" hidden="1" customHeight="1">
      <c r="B886" s="3"/>
      <c r="C886" s="1"/>
      <c r="D886" s="1"/>
      <c r="E886" s="1"/>
      <c r="F886" s="1"/>
      <c r="G886" s="1"/>
      <c r="H886" s="1"/>
      <c r="I886" s="1"/>
      <c r="J886" s="3"/>
      <c r="K886" s="1"/>
      <c r="L886" s="1"/>
      <c r="M886" s="1"/>
      <c r="N886" s="1"/>
      <c r="O886" s="1"/>
    </row>
    <row r="887" spans="2:15" ht="14.25" hidden="1" customHeight="1">
      <c r="B887" s="3"/>
      <c r="C887" s="1"/>
      <c r="D887" s="1"/>
      <c r="E887" s="1"/>
      <c r="F887" s="1"/>
      <c r="G887" s="1"/>
      <c r="H887" s="1"/>
      <c r="I887" s="1"/>
      <c r="J887" s="3"/>
      <c r="K887" s="1"/>
      <c r="L887" s="1"/>
      <c r="M887" s="1"/>
      <c r="N887" s="1"/>
      <c r="O887" s="1"/>
    </row>
    <row r="888" spans="2:15" ht="14.25" hidden="1" customHeight="1">
      <c r="B888" s="3"/>
      <c r="C888" s="1"/>
      <c r="D888" s="1"/>
      <c r="E888" s="1"/>
      <c r="F888" s="1"/>
      <c r="G888" s="1"/>
      <c r="H888" s="1"/>
      <c r="I888" s="1"/>
      <c r="J888" s="3"/>
      <c r="K888" s="1"/>
      <c r="L888" s="1"/>
      <c r="M888" s="1"/>
      <c r="N888" s="1"/>
      <c r="O888" s="1"/>
    </row>
    <row r="889" spans="2:15" ht="14.25" hidden="1" customHeight="1">
      <c r="B889" s="3"/>
      <c r="C889" s="1"/>
      <c r="D889" s="1"/>
      <c r="E889" s="1"/>
      <c r="F889" s="1"/>
      <c r="G889" s="1"/>
      <c r="H889" s="1"/>
      <c r="I889" s="1"/>
      <c r="J889" s="3"/>
      <c r="K889" s="1"/>
      <c r="L889" s="1"/>
      <c r="M889" s="1"/>
      <c r="N889" s="1"/>
      <c r="O889" s="1"/>
    </row>
    <row r="890" spans="2:15" ht="14.25" hidden="1" customHeight="1">
      <c r="B890" s="3"/>
      <c r="C890" s="1"/>
      <c r="D890" s="1"/>
      <c r="E890" s="1"/>
      <c r="F890" s="1"/>
      <c r="G890" s="1"/>
      <c r="H890" s="1"/>
      <c r="I890" s="1"/>
      <c r="J890" s="3"/>
      <c r="K890" s="1"/>
      <c r="L890" s="1"/>
      <c r="M890" s="1"/>
      <c r="N890" s="1"/>
      <c r="O890" s="1"/>
    </row>
    <row r="891" spans="2:15" ht="14.25" hidden="1" customHeight="1">
      <c r="B891" s="3"/>
      <c r="C891" s="1"/>
      <c r="D891" s="1"/>
      <c r="E891" s="1"/>
      <c r="F891" s="1"/>
      <c r="G891" s="1"/>
      <c r="H891" s="1"/>
      <c r="I891" s="1"/>
      <c r="J891" s="3"/>
      <c r="K891" s="1"/>
      <c r="L891" s="1"/>
      <c r="M891" s="1"/>
      <c r="N891" s="1"/>
      <c r="O891" s="1"/>
    </row>
    <row r="892" spans="2:15" ht="14.25" hidden="1" customHeight="1">
      <c r="B892" s="3"/>
      <c r="C892" s="1"/>
      <c r="D892" s="1"/>
      <c r="E892" s="1"/>
      <c r="F892" s="1"/>
      <c r="G892" s="1"/>
      <c r="H892" s="1"/>
      <c r="I892" s="1"/>
      <c r="J892" s="3"/>
      <c r="K892" s="1"/>
      <c r="L892" s="1"/>
      <c r="M892" s="1"/>
      <c r="N892" s="1"/>
      <c r="O892" s="1"/>
    </row>
    <row r="893" spans="2:15" ht="14.25" hidden="1" customHeight="1">
      <c r="B893" s="3"/>
      <c r="C893" s="1"/>
      <c r="D893" s="1"/>
      <c r="E893" s="1"/>
      <c r="F893" s="1"/>
      <c r="G893" s="1"/>
      <c r="H893" s="1"/>
      <c r="I893" s="1"/>
      <c r="J893" s="3"/>
      <c r="K893" s="1"/>
      <c r="L893" s="1"/>
      <c r="M893" s="1"/>
      <c r="N893" s="1"/>
      <c r="O893" s="1"/>
    </row>
    <row r="894" spans="2:15" ht="14.25" hidden="1" customHeight="1">
      <c r="B894" s="3"/>
      <c r="C894" s="1"/>
      <c r="D894" s="1"/>
      <c r="E894" s="1"/>
      <c r="F894" s="1"/>
      <c r="G894" s="1"/>
      <c r="H894" s="1"/>
      <c r="I894" s="1"/>
      <c r="J894" s="3"/>
      <c r="K894" s="1"/>
      <c r="L894" s="1"/>
      <c r="M894" s="1"/>
      <c r="N894" s="1"/>
      <c r="O894" s="1"/>
    </row>
    <row r="895" spans="2:15" ht="14.25" hidden="1" customHeight="1">
      <c r="B895" s="3"/>
      <c r="C895" s="1"/>
      <c r="D895" s="1"/>
      <c r="E895" s="1"/>
      <c r="F895" s="1"/>
      <c r="G895" s="1"/>
      <c r="H895" s="1"/>
      <c r="I895" s="1"/>
      <c r="J895" s="3"/>
      <c r="K895" s="1"/>
      <c r="L895" s="1"/>
      <c r="M895" s="1"/>
      <c r="N895" s="1"/>
      <c r="O895" s="1"/>
    </row>
    <row r="896" spans="2:15" ht="14.25" hidden="1" customHeight="1">
      <c r="B896" s="3"/>
      <c r="C896" s="1"/>
      <c r="D896" s="1"/>
      <c r="E896" s="1"/>
      <c r="F896" s="1"/>
      <c r="G896" s="1"/>
      <c r="H896" s="1"/>
      <c r="I896" s="1"/>
      <c r="J896" s="3"/>
      <c r="K896" s="1"/>
      <c r="L896" s="1"/>
      <c r="M896" s="1"/>
      <c r="N896" s="1"/>
      <c r="O896" s="1"/>
    </row>
    <row r="897" spans="2:15" ht="14.25" hidden="1" customHeight="1">
      <c r="B897" s="3"/>
      <c r="C897" s="1"/>
      <c r="D897" s="1"/>
      <c r="E897" s="1"/>
      <c r="F897" s="1"/>
      <c r="G897" s="1"/>
      <c r="H897" s="1"/>
      <c r="I897" s="1"/>
      <c r="J897" s="3"/>
      <c r="K897" s="1"/>
      <c r="L897" s="1"/>
      <c r="M897" s="1"/>
      <c r="N897" s="1"/>
      <c r="O897" s="1"/>
    </row>
    <row r="898" spans="2:15" ht="14.25" hidden="1" customHeight="1">
      <c r="B898" s="3"/>
      <c r="C898" s="1"/>
      <c r="D898" s="1"/>
      <c r="E898" s="1"/>
      <c r="F898" s="1"/>
      <c r="G898" s="1"/>
      <c r="H898" s="1"/>
      <c r="I898" s="1"/>
      <c r="J898" s="3"/>
      <c r="K898" s="1"/>
      <c r="L898" s="1"/>
      <c r="M898" s="1"/>
      <c r="N898" s="1"/>
      <c r="O898" s="1"/>
    </row>
    <row r="899" spans="2:15" ht="14.25" hidden="1" customHeight="1">
      <c r="B899" s="3"/>
      <c r="C899" s="1"/>
      <c r="D899" s="1"/>
      <c r="E899" s="1"/>
      <c r="F899" s="1"/>
      <c r="G899" s="1"/>
      <c r="H899" s="1"/>
      <c r="I899" s="1"/>
      <c r="J899" s="3"/>
      <c r="K899" s="1"/>
      <c r="L899" s="1"/>
      <c r="M899" s="1"/>
      <c r="N899" s="1"/>
      <c r="O899" s="1"/>
    </row>
    <row r="900" spans="2:15" ht="14.25" hidden="1" customHeight="1">
      <c r="B900" s="3"/>
      <c r="C900" s="1"/>
      <c r="D900" s="1"/>
      <c r="E900" s="1"/>
      <c r="F900" s="1"/>
      <c r="G900" s="1"/>
      <c r="H900" s="1"/>
      <c r="I900" s="1"/>
      <c r="J900" s="3"/>
      <c r="K900" s="1"/>
      <c r="L900" s="1"/>
      <c r="M900" s="1"/>
      <c r="N900" s="1"/>
      <c r="O900" s="1"/>
    </row>
    <row r="901" spans="2:15" ht="14.25" hidden="1" customHeight="1">
      <c r="B901" s="3"/>
      <c r="C901" s="1"/>
      <c r="D901" s="1"/>
      <c r="E901" s="1"/>
      <c r="F901" s="1"/>
      <c r="G901" s="1"/>
      <c r="H901" s="1"/>
      <c r="I901" s="1"/>
      <c r="J901" s="3"/>
      <c r="K901" s="1"/>
      <c r="L901" s="1"/>
      <c r="M901" s="1"/>
      <c r="N901" s="1"/>
      <c r="O901" s="1"/>
    </row>
    <row r="902" spans="2:15" ht="14.25" hidden="1" customHeight="1">
      <c r="B902" s="3"/>
      <c r="C902" s="1"/>
      <c r="D902" s="1"/>
      <c r="E902" s="1"/>
      <c r="F902" s="1"/>
      <c r="G902" s="1"/>
      <c r="H902" s="1"/>
      <c r="I902" s="1"/>
      <c r="J902" s="3"/>
      <c r="K902" s="1"/>
      <c r="L902" s="1"/>
      <c r="M902" s="1"/>
      <c r="N902" s="1"/>
      <c r="O902" s="1"/>
    </row>
    <row r="903" spans="2:15" ht="14.25" hidden="1" customHeight="1">
      <c r="B903" s="3"/>
      <c r="C903" s="1"/>
      <c r="D903" s="1"/>
      <c r="E903" s="1"/>
      <c r="F903" s="1"/>
      <c r="G903" s="1"/>
      <c r="H903" s="1"/>
      <c r="I903" s="1"/>
      <c r="J903" s="3"/>
      <c r="K903" s="1"/>
      <c r="L903" s="1"/>
      <c r="M903" s="1"/>
      <c r="N903" s="1"/>
      <c r="O903" s="1"/>
    </row>
    <row r="904" spans="2:15" ht="14.25" hidden="1" customHeight="1">
      <c r="B904" s="3"/>
      <c r="C904" s="1"/>
      <c r="D904" s="1"/>
      <c r="E904" s="1"/>
      <c r="F904" s="1"/>
      <c r="G904" s="1"/>
      <c r="H904" s="1"/>
      <c r="I904" s="1"/>
      <c r="J904" s="3"/>
      <c r="K904" s="1"/>
      <c r="L904" s="1"/>
      <c r="M904" s="1"/>
      <c r="N904" s="1"/>
      <c r="O904" s="1"/>
    </row>
    <row r="905" spans="2:15" ht="14.25" hidden="1" customHeight="1">
      <c r="B905" s="3"/>
      <c r="C905" s="1"/>
      <c r="D905" s="1"/>
      <c r="E905" s="1"/>
      <c r="F905" s="1"/>
      <c r="G905" s="1"/>
      <c r="H905" s="1"/>
      <c r="I905" s="1"/>
      <c r="J905" s="3"/>
      <c r="K905" s="1"/>
      <c r="L905" s="1"/>
      <c r="M905" s="1"/>
      <c r="N905" s="1"/>
      <c r="O905" s="1"/>
    </row>
    <row r="906" spans="2:15" ht="14.25" hidden="1" customHeight="1">
      <c r="B906" s="3"/>
      <c r="C906" s="1"/>
      <c r="D906" s="1"/>
      <c r="E906" s="1"/>
      <c r="F906" s="1"/>
      <c r="G906" s="1"/>
      <c r="H906" s="1"/>
      <c r="I906" s="1"/>
      <c r="J906" s="3"/>
      <c r="K906" s="1"/>
      <c r="L906" s="1"/>
      <c r="M906" s="1"/>
      <c r="N906" s="1"/>
      <c r="O906" s="1"/>
    </row>
    <row r="907" spans="2:15" ht="14.25" hidden="1" customHeight="1">
      <c r="B907" s="3"/>
      <c r="C907" s="1"/>
      <c r="D907" s="1"/>
      <c r="E907" s="1"/>
      <c r="F907" s="1"/>
      <c r="G907" s="1"/>
      <c r="H907" s="1"/>
      <c r="I907" s="1"/>
      <c r="J907" s="3"/>
      <c r="K907" s="1"/>
      <c r="L907" s="1"/>
      <c r="M907" s="1"/>
      <c r="N907" s="1"/>
      <c r="O907" s="1"/>
    </row>
    <row r="908" spans="2:15" ht="14.25" hidden="1" customHeight="1">
      <c r="B908" s="3"/>
      <c r="C908" s="1"/>
      <c r="D908" s="1"/>
      <c r="E908" s="1"/>
      <c r="F908" s="1"/>
      <c r="G908" s="1"/>
      <c r="H908" s="1"/>
      <c r="I908" s="1"/>
      <c r="J908" s="3"/>
      <c r="K908" s="1"/>
      <c r="L908" s="1"/>
      <c r="M908" s="1"/>
      <c r="N908" s="1"/>
      <c r="O908" s="1"/>
    </row>
    <row r="909" spans="2:15" ht="14.25" hidden="1" customHeight="1">
      <c r="B909" s="3"/>
      <c r="C909" s="1"/>
      <c r="D909" s="1"/>
      <c r="E909" s="1"/>
      <c r="F909" s="1"/>
      <c r="G909" s="1"/>
      <c r="H909" s="1"/>
      <c r="I909" s="1"/>
      <c r="J909" s="3"/>
      <c r="K909" s="1"/>
      <c r="L909" s="1"/>
      <c r="M909" s="1"/>
      <c r="N909" s="1"/>
      <c r="O909" s="1"/>
    </row>
    <row r="910" spans="2:15" ht="14.25" hidden="1" customHeight="1">
      <c r="B910" s="3"/>
      <c r="C910" s="1"/>
      <c r="D910" s="1"/>
      <c r="E910" s="1"/>
      <c r="F910" s="1"/>
      <c r="G910" s="1"/>
      <c r="H910" s="1"/>
      <c r="I910" s="1"/>
      <c r="J910" s="3"/>
      <c r="K910" s="1"/>
      <c r="L910" s="1"/>
      <c r="M910" s="1"/>
      <c r="N910" s="1"/>
      <c r="O910" s="1"/>
    </row>
    <row r="911" spans="2:15" ht="14.25" hidden="1" customHeight="1">
      <c r="B911" s="3"/>
      <c r="C911" s="1"/>
      <c r="D911" s="1"/>
      <c r="E911" s="1"/>
      <c r="F911" s="1"/>
      <c r="G911" s="1"/>
      <c r="H911" s="1"/>
      <c r="I911" s="1"/>
      <c r="J911" s="3"/>
      <c r="K911" s="1"/>
      <c r="L911" s="1"/>
      <c r="M911" s="1"/>
      <c r="N911" s="1"/>
      <c r="O911" s="1"/>
    </row>
    <row r="912" spans="2:15" ht="14.25" hidden="1" customHeight="1">
      <c r="B912" s="3"/>
      <c r="C912" s="1"/>
      <c r="D912" s="1"/>
      <c r="E912" s="1"/>
      <c r="F912" s="1"/>
      <c r="G912" s="1"/>
      <c r="H912" s="1"/>
      <c r="I912" s="1"/>
      <c r="J912" s="3"/>
      <c r="K912" s="1"/>
      <c r="L912" s="1"/>
      <c r="M912" s="1"/>
      <c r="N912" s="1"/>
      <c r="O912" s="1"/>
    </row>
    <row r="913" spans="2:15" ht="14.25" hidden="1" customHeight="1">
      <c r="B913" s="3"/>
      <c r="C913" s="1"/>
      <c r="D913" s="1"/>
      <c r="E913" s="1"/>
      <c r="F913" s="1"/>
      <c r="G913" s="1"/>
      <c r="H913" s="1"/>
      <c r="I913" s="1"/>
      <c r="J913" s="3"/>
      <c r="K913" s="1"/>
      <c r="L913" s="1"/>
      <c r="M913" s="1"/>
      <c r="N913" s="1"/>
      <c r="O913" s="1"/>
    </row>
    <row r="914" spans="2:15" ht="14.25" hidden="1" customHeight="1">
      <c r="B914" s="3"/>
      <c r="C914" s="1"/>
      <c r="D914" s="1"/>
      <c r="E914" s="1"/>
      <c r="F914" s="1"/>
      <c r="G914" s="1"/>
      <c r="H914" s="1"/>
      <c r="I914" s="1"/>
      <c r="J914" s="3"/>
      <c r="K914" s="1"/>
      <c r="L914" s="1"/>
      <c r="M914" s="1"/>
      <c r="N914" s="1"/>
      <c r="O914" s="1"/>
    </row>
    <row r="915" spans="2:15" ht="14.25" hidden="1" customHeight="1">
      <c r="B915" s="3"/>
      <c r="C915" s="1"/>
      <c r="D915" s="1"/>
      <c r="E915" s="1"/>
      <c r="F915" s="1"/>
      <c r="G915" s="1"/>
      <c r="H915" s="1"/>
      <c r="I915" s="1"/>
      <c r="J915" s="3"/>
      <c r="K915" s="1"/>
      <c r="L915" s="1"/>
      <c r="M915" s="1"/>
      <c r="N915" s="1"/>
      <c r="O915" s="1"/>
    </row>
    <row r="916" spans="2:15" ht="14.25" hidden="1" customHeight="1">
      <c r="B916" s="3"/>
      <c r="C916" s="1"/>
      <c r="D916" s="1"/>
      <c r="E916" s="1"/>
      <c r="F916" s="1"/>
      <c r="G916" s="1"/>
      <c r="H916" s="1"/>
      <c r="I916" s="1"/>
      <c r="J916" s="3"/>
      <c r="K916" s="1"/>
      <c r="L916" s="1"/>
      <c r="M916" s="1"/>
      <c r="N916" s="1"/>
      <c r="O916" s="1"/>
    </row>
    <row r="917" spans="2:15" ht="14.25" hidden="1" customHeight="1">
      <c r="B917" s="3"/>
      <c r="C917" s="1"/>
      <c r="D917" s="1"/>
      <c r="E917" s="1"/>
      <c r="F917" s="1"/>
      <c r="G917" s="1"/>
      <c r="H917" s="1"/>
      <c r="I917" s="1"/>
      <c r="J917" s="3"/>
      <c r="K917" s="1"/>
      <c r="L917" s="1"/>
      <c r="M917" s="1"/>
      <c r="N917" s="1"/>
      <c r="O917" s="1"/>
    </row>
    <row r="918" spans="2:15" ht="14.25" hidden="1" customHeight="1">
      <c r="B918" s="3"/>
      <c r="C918" s="1"/>
      <c r="D918" s="1"/>
      <c r="E918" s="1"/>
      <c r="F918" s="1"/>
      <c r="G918" s="1"/>
      <c r="H918" s="1"/>
      <c r="I918" s="1"/>
      <c r="J918" s="3"/>
      <c r="K918" s="1"/>
      <c r="L918" s="1"/>
      <c r="M918" s="1"/>
      <c r="N918" s="1"/>
      <c r="O918" s="1"/>
    </row>
    <row r="919" spans="2:15" ht="14.25" hidden="1" customHeight="1">
      <c r="B919" s="3"/>
      <c r="C919" s="1"/>
      <c r="D919" s="1"/>
      <c r="E919" s="1"/>
      <c r="F919" s="1"/>
      <c r="G919" s="1"/>
      <c r="H919" s="1"/>
      <c r="I919" s="1"/>
      <c r="J919" s="3"/>
      <c r="K919" s="1"/>
      <c r="L919" s="1"/>
      <c r="M919" s="1"/>
      <c r="N919" s="1"/>
      <c r="O919" s="1"/>
    </row>
    <row r="920" spans="2:15" ht="14.25" hidden="1" customHeight="1">
      <c r="B920" s="3"/>
      <c r="C920" s="1"/>
      <c r="D920" s="1"/>
      <c r="E920" s="1"/>
      <c r="F920" s="1"/>
      <c r="G920" s="1"/>
      <c r="H920" s="1"/>
      <c r="I920" s="1"/>
      <c r="J920" s="3"/>
      <c r="K920" s="1"/>
      <c r="L920" s="1"/>
      <c r="M920" s="1"/>
      <c r="N920" s="1"/>
      <c r="O920" s="1"/>
    </row>
    <row r="921" spans="2:15" ht="14.25" hidden="1" customHeight="1">
      <c r="B921" s="3"/>
      <c r="C921" s="1"/>
      <c r="D921" s="1"/>
      <c r="E921" s="1"/>
      <c r="F921" s="1"/>
      <c r="G921" s="1"/>
      <c r="H921" s="1"/>
      <c r="I921" s="1"/>
      <c r="J921" s="3"/>
      <c r="K921" s="1"/>
      <c r="L921" s="1"/>
      <c r="M921" s="1"/>
      <c r="N921" s="1"/>
      <c r="O921" s="1"/>
    </row>
    <row r="922" spans="2:15" ht="14.25" hidden="1" customHeight="1">
      <c r="B922" s="3"/>
      <c r="C922" s="1"/>
      <c r="D922" s="1"/>
      <c r="E922" s="1"/>
      <c r="F922" s="1"/>
      <c r="G922" s="1"/>
      <c r="H922" s="1"/>
      <c r="I922" s="1"/>
      <c r="J922" s="3"/>
      <c r="K922" s="1"/>
      <c r="L922" s="1"/>
      <c r="M922" s="1"/>
      <c r="N922" s="1"/>
      <c r="O922" s="1"/>
    </row>
    <row r="923" spans="2:15" ht="14.25" hidden="1" customHeight="1">
      <c r="B923" s="3"/>
      <c r="C923" s="1"/>
      <c r="D923" s="1"/>
      <c r="E923" s="1"/>
      <c r="F923" s="1"/>
      <c r="G923" s="1"/>
      <c r="H923" s="1"/>
      <c r="I923" s="1"/>
      <c r="J923" s="3"/>
      <c r="K923" s="1"/>
      <c r="L923" s="1"/>
      <c r="M923" s="1"/>
      <c r="N923" s="1"/>
      <c r="O923" s="1"/>
    </row>
    <row r="924" spans="2:15" ht="14.25" hidden="1" customHeight="1">
      <c r="B924" s="3"/>
      <c r="C924" s="1"/>
      <c r="D924" s="1"/>
      <c r="E924" s="1"/>
      <c r="F924" s="1"/>
      <c r="G924" s="1"/>
      <c r="H924" s="1"/>
      <c r="I924" s="1"/>
      <c r="J924" s="3"/>
      <c r="K924" s="1"/>
      <c r="L924" s="1"/>
      <c r="M924" s="1"/>
      <c r="N924" s="1"/>
      <c r="O924" s="1"/>
    </row>
    <row r="925" spans="2:15" ht="14.25" hidden="1" customHeight="1">
      <c r="B925" s="3"/>
      <c r="C925" s="1"/>
      <c r="D925" s="1"/>
      <c r="E925" s="1"/>
      <c r="F925" s="1"/>
      <c r="G925" s="1"/>
      <c r="H925" s="1"/>
      <c r="I925" s="1"/>
      <c r="J925" s="3"/>
      <c r="K925" s="1"/>
      <c r="L925" s="1"/>
      <c r="M925" s="1"/>
      <c r="N925" s="1"/>
      <c r="O925" s="1"/>
    </row>
    <row r="926" spans="2:15" ht="14.25" hidden="1" customHeight="1">
      <c r="B926" s="3"/>
      <c r="C926" s="1"/>
      <c r="D926" s="1"/>
      <c r="E926" s="1"/>
      <c r="F926" s="1"/>
      <c r="G926" s="1"/>
      <c r="H926" s="1"/>
      <c r="I926" s="1"/>
      <c r="J926" s="3"/>
      <c r="K926" s="1"/>
      <c r="L926" s="1"/>
      <c r="M926" s="1"/>
      <c r="N926" s="1"/>
      <c r="O926" s="1"/>
    </row>
    <row r="927" spans="2:15" ht="14.25" hidden="1" customHeight="1">
      <c r="B927" s="3"/>
      <c r="C927" s="1"/>
      <c r="D927" s="1"/>
      <c r="E927" s="1"/>
      <c r="F927" s="1"/>
      <c r="G927" s="1"/>
      <c r="H927" s="1"/>
      <c r="I927" s="1"/>
      <c r="J927" s="3"/>
      <c r="K927" s="1"/>
      <c r="L927" s="1"/>
      <c r="M927" s="1"/>
      <c r="N927" s="1"/>
      <c r="O927" s="1"/>
    </row>
    <row r="928" spans="2:15" ht="14.25" hidden="1" customHeight="1">
      <c r="B928" s="3"/>
      <c r="C928" s="1"/>
      <c r="D928" s="1"/>
      <c r="E928" s="1"/>
      <c r="F928" s="1"/>
      <c r="G928" s="1"/>
      <c r="H928" s="1"/>
      <c r="I928" s="1"/>
      <c r="J928" s="3"/>
      <c r="K928" s="1"/>
      <c r="L928" s="1"/>
      <c r="M928" s="1"/>
      <c r="N928" s="1"/>
      <c r="O928" s="1"/>
    </row>
    <row r="929" spans="2:15" ht="14.25" hidden="1" customHeight="1">
      <c r="B929" s="3"/>
      <c r="C929" s="1"/>
      <c r="D929" s="1"/>
      <c r="E929" s="1"/>
      <c r="F929" s="1"/>
      <c r="G929" s="1"/>
      <c r="H929" s="1"/>
      <c r="I929" s="1"/>
      <c r="J929" s="3"/>
      <c r="K929" s="1"/>
      <c r="L929" s="1"/>
      <c r="M929" s="1"/>
      <c r="N929" s="1"/>
      <c r="O929" s="1"/>
    </row>
    <row r="930" spans="2:15" ht="14.25" hidden="1" customHeight="1">
      <c r="B930" s="3"/>
      <c r="C930" s="1"/>
      <c r="D930" s="1"/>
      <c r="E930" s="1"/>
      <c r="F930" s="1"/>
      <c r="G930" s="1"/>
      <c r="H930" s="1"/>
      <c r="I930" s="1"/>
      <c r="J930" s="3"/>
      <c r="K930" s="1"/>
      <c r="L930" s="1"/>
      <c r="M930" s="1"/>
      <c r="N930" s="1"/>
      <c r="O930" s="1"/>
    </row>
    <row r="931" spans="2:15" ht="14.25" hidden="1" customHeight="1">
      <c r="B931" s="3"/>
      <c r="C931" s="1"/>
      <c r="D931" s="1"/>
      <c r="E931" s="1"/>
      <c r="F931" s="1"/>
      <c r="G931" s="1"/>
      <c r="H931" s="1"/>
      <c r="I931" s="1"/>
      <c r="J931" s="3"/>
      <c r="K931" s="1"/>
      <c r="L931" s="1"/>
      <c r="M931" s="1"/>
      <c r="N931" s="1"/>
      <c r="O931" s="1"/>
    </row>
    <row r="932" spans="2:15" ht="14.25" hidden="1" customHeight="1">
      <c r="B932" s="3"/>
      <c r="C932" s="1"/>
      <c r="D932" s="1"/>
      <c r="E932" s="1"/>
      <c r="F932" s="1"/>
      <c r="G932" s="1"/>
      <c r="H932" s="1"/>
      <c r="I932" s="1"/>
      <c r="J932" s="3"/>
      <c r="K932" s="1"/>
      <c r="L932" s="1"/>
      <c r="M932" s="1"/>
      <c r="N932" s="1"/>
      <c r="O932" s="1"/>
    </row>
    <row r="933" spans="2:15" ht="14.25" hidden="1" customHeight="1">
      <c r="B933" s="3"/>
      <c r="C933" s="1"/>
      <c r="D933" s="1"/>
      <c r="E933" s="1"/>
      <c r="F933" s="1"/>
      <c r="G933" s="1"/>
      <c r="H933" s="1"/>
      <c r="I933" s="1"/>
      <c r="J933" s="3"/>
      <c r="K933" s="1"/>
      <c r="L933" s="1"/>
      <c r="M933" s="1"/>
      <c r="N933" s="1"/>
      <c r="O933" s="1"/>
    </row>
    <row r="934" spans="2:15" ht="14.25" hidden="1" customHeight="1">
      <c r="B934" s="3"/>
      <c r="C934" s="1"/>
      <c r="D934" s="1"/>
      <c r="E934" s="1"/>
      <c r="F934" s="1"/>
      <c r="G934" s="1"/>
      <c r="H934" s="1"/>
      <c r="I934" s="1"/>
      <c r="J934" s="3"/>
      <c r="K934" s="1"/>
      <c r="L934" s="1"/>
      <c r="M934" s="1"/>
      <c r="N934" s="1"/>
      <c r="O934" s="1"/>
    </row>
    <row r="935" spans="2:15" ht="14.25" hidden="1" customHeight="1">
      <c r="B935" s="3"/>
      <c r="C935" s="1"/>
      <c r="D935" s="1"/>
      <c r="E935" s="1"/>
      <c r="F935" s="1"/>
      <c r="G935" s="1"/>
      <c r="H935" s="1"/>
      <c r="I935" s="1"/>
      <c r="J935" s="3"/>
      <c r="K935" s="1"/>
      <c r="L935" s="1"/>
      <c r="M935" s="1"/>
      <c r="N935" s="1"/>
      <c r="O935" s="1"/>
    </row>
    <row r="936" spans="2:15" ht="14.25" hidden="1" customHeight="1">
      <c r="B936" s="3"/>
      <c r="C936" s="1"/>
      <c r="D936" s="1"/>
      <c r="E936" s="1"/>
      <c r="F936" s="1"/>
      <c r="G936" s="1"/>
      <c r="H936" s="1"/>
      <c r="I936" s="1"/>
      <c r="J936" s="3"/>
      <c r="K936" s="1"/>
      <c r="L936" s="1"/>
      <c r="M936" s="1"/>
      <c r="N936" s="1"/>
      <c r="O936" s="1"/>
    </row>
    <row r="937" spans="2:15" ht="14.25" hidden="1" customHeight="1">
      <c r="B937" s="3"/>
      <c r="C937" s="1"/>
      <c r="D937" s="1"/>
      <c r="E937" s="1"/>
      <c r="F937" s="1"/>
      <c r="G937" s="1"/>
      <c r="H937" s="1"/>
      <c r="I937" s="1"/>
      <c r="J937" s="3"/>
      <c r="K937" s="1"/>
      <c r="L937" s="1"/>
      <c r="M937" s="1"/>
      <c r="N937" s="1"/>
      <c r="O937" s="1"/>
    </row>
    <row r="938" spans="2:15" ht="14.25" hidden="1" customHeight="1">
      <c r="B938" s="3"/>
      <c r="C938" s="1"/>
      <c r="D938" s="1"/>
      <c r="E938" s="1"/>
      <c r="F938" s="1"/>
      <c r="G938" s="1"/>
      <c r="H938" s="1"/>
      <c r="I938" s="1"/>
      <c r="J938" s="3"/>
      <c r="K938" s="1"/>
      <c r="L938" s="1"/>
      <c r="M938" s="1"/>
      <c r="N938" s="1"/>
      <c r="O938" s="1"/>
    </row>
    <row r="939" spans="2:15" ht="14.25" hidden="1" customHeight="1">
      <c r="B939" s="3"/>
      <c r="C939" s="1"/>
      <c r="D939" s="1"/>
      <c r="E939" s="1"/>
      <c r="F939" s="1"/>
      <c r="G939" s="1"/>
      <c r="H939" s="1"/>
      <c r="I939" s="1"/>
      <c r="J939" s="3"/>
      <c r="K939" s="1"/>
      <c r="L939" s="1"/>
      <c r="M939" s="1"/>
      <c r="N939" s="1"/>
      <c r="O939" s="1"/>
    </row>
    <row r="940" spans="2:15" ht="14.25" hidden="1" customHeight="1">
      <c r="B940" s="3"/>
      <c r="C940" s="1"/>
      <c r="D940" s="1"/>
      <c r="E940" s="1"/>
      <c r="F940" s="1"/>
      <c r="G940" s="1"/>
      <c r="H940" s="1"/>
      <c r="I940" s="1"/>
      <c r="J940" s="3"/>
      <c r="K940" s="1"/>
      <c r="L940" s="1"/>
      <c r="M940" s="1"/>
      <c r="N940" s="1"/>
      <c r="O940" s="1"/>
    </row>
    <row r="941" spans="2:15" ht="14.25" hidden="1" customHeight="1">
      <c r="B941" s="3"/>
      <c r="C941" s="1"/>
      <c r="D941" s="1"/>
      <c r="E941" s="1"/>
      <c r="F941" s="1"/>
      <c r="G941" s="1"/>
      <c r="H941" s="1"/>
      <c r="I941" s="1"/>
      <c r="J941" s="3"/>
      <c r="K941" s="1"/>
      <c r="L941" s="1"/>
      <c r="M941" s="1"/>
      <c r="N941" s="1"/>
      <c r="O941" s="1"/>
    </row>
    <row r="942" spans="2:15" ht="14.25" hidden="1" customHeight="1">
      <c r="B942" s="3"/>
      <c r="C942" s="1"/>
      <c r="D942" s="1"/>
      <c r="E942" s="1"/>
      <c r="F942" s="1"/>
      <c r="G942" s="1"/>
      <c r="H942" s="1"/>
      <c r="I942" s="1"/>
      <c r="J942" s="3"/>
      <c r="K942" s="1"/>
      <c r="L942" s="1"/>
      <c r="M942" s="1"/>
      <c r="N942" s="1"/>
      <c r="O942" s="1"/>
    </row>
    <row r="943" spans="2:15" ht="14.25" hidden="1" customHeight="1">
      <c r="B943" s="3"/>
      <c r="C943" s="1"/>
      <c r="D943" s="1"/>
      <c r="E943" s="1"/>
      <c r="F943" s="1"/>
      <c r="G943" s="1"/>
      <c r="H943" s="1"/>
      <c r="I943" s="1"/>
      <c r="J943" s="3"/>
      <c r="K943" s="1"/>
      <c r="L943" s="1"/>
      <c r="M943" s="1"/>
      <c r="N943" s="1"/>
      <c r="O943" s="1"/>
    </row>
    <row r="944" spans="2:15" ht="14.25" hidden="1" customHeight="1">
      <c r="B944" s="3"/>
      <c r="C944" s="1"/>
      <c r="D944" s="1"/>
      <c r="E944" s="1"/>
      <c r="F944" s="1"/>
      <c r="G944" s="1"/>
      <c r="H944" s="1"/>
      <c r="I944" s="1"/>
      <c r="J944" s="3"/>
      <c r="K944" s="1"/>
      <c r="L944" s="1"/>
      <c r="M944" s="1"/>
      <c r="N944" s="1"/>
      <c r="O944" s="1"/>
    </row>
    <row r="945" spans="2:15" ht="14.25" hidden="1" customHeight="1">
      <c r="B945" s="3"/>
      <c r="C945" s="1"/>
      <c r="D945" s="1"/>
      <c r="E945" s="1"/>
      <c r="F945" s="1"/>
      <c r="G945" s="1"/>
      <c r="H945" s="1"/>
      <c r="I945" s="1"/>
      <c r="J945" s="3"/>
      <c r="K945" s="1"/>
      <c r="L945" s="1"/>
      <c r="M945" s="1"/>
      <c r="N945" s="1"/>
      <c r="O945" s="1"/>
    </row>
    <row r="946" spans="2:15" ht="14.25" hidden="1" customHeight="1">
      <c r="B946" s="3"/>
      <c r="C946" s="1"/>
      <c r="D946" s="1"/>
      <c r="E946" s="1"/>
      <c r="F946" s="1"/>
      <c r="G946" s="1"/>
      <c r="H946" s="1"/>
      <c r="I946" s="1"/>
      <c r="J946" s="3"/>
      <c r="K946" s="1"/>
      <c r="L946" s="1"/>
      <c r="M946" s="1"/>
      <c r="N946" s="1"/>
      <c r="O946" s="1"/>
    </row>
    <row r="947" spans="2:15" ht="14.25" hidden="1" customHeight="1">
      <c r="B947" s="3"/>
      <c r="C947" s="1"/>
      <c r="D947" s="1"/>
      <c r="E947" s="1"/>
      <c r="F947" s="1"/>
      <c r="G947" s="1"/>
      <c r="H947" s="1"/>
      <c r="I947" s="1"/>
      <c r="J947" s="3"/>
      <c r="K947" s="1"/>
      <c r="L947" s="1"/>
      <c r="M947" s="1"/>
      <c r="N947" s="1"/>
      <c r="O947" s="1"/>
    </row>
    <row r="948" spans="2:15" ht="14.25" hidden="1" customHeight="1">
      <c r="B948" s="3"/>
      <c r="C948" s="1"/>
      <c r="D948" s="1"/>
      <c r="E948" s="1"/>
      <c r="F948" s="1"/>
      <c r="G948" s="1"/>
      <c r="H948" s="1"/>
      <c r="I948" s="1"/>
      <c r="J948" s="3"/>
      <c r="K948" s="1"/>
      <c r="L948" s="1"/>
      <c r="M948" s="1"/>
      <c r="N948" s="1"/>
      <c r="O948" s="1"/>
    </row>
    <row r="949" spans="2:15" ht="14.25" hidden="1" customHeight="1">
      <c r="B949" s="3"/>
      <c r="C949" s="1"/>
      <c r="D949" s="1"/>
      <c r="E949" s="1"/>
      <c r="F949" s="1"/>
      <c r="G949" s="1"/>
      <c r="H949" s="1"/>
      <c r="I949" s="1"/>
      <c r="J949" s="3"/>
      <c r="K949" s="1"/>
      <c r="L949" s="1"/>
      <c r="M949" s="1"/>
      <c r="N949" s="1"/>
      <c r="O949" s="1"/>
    </row>
    <row r="950" spans="2:15" ht="14.25" hidden="1" customHeight="1">
      <c r="B950" s="3"/>
      <c r="C950" s="1"/>
      <c r="D950" s="1"/>
      <c r="E950" s="1"/>
      <c r="F950" s="1"/>
      <c r="G950" s="1"/>
      <c r="H950" s="1"/>
      <c r="I950" s="1"/>
      <c r="J950" s="3"/>
      <c r="K950" s="1"/>
      <c r="L950" s="1"/>
      <c r="M950" s="1"/>
      <c r="N950" s="1"/>
      <c r="O950" s="1"/>
    </row>
    <row r="951" spans="2:15" ht="14.25" hidden="1" customHeight="1">
      <c r="B951" s="3"/>
      <c r="C951" s="1"/>
      <c r="D951" s="1"/>
      <c r="E951" s="1"/>
      <c r="F951" s="1"/>
      <c r="G951" s="1"/>
      <c r="H951" s="1"/>
      <c r="I951" s="1"/>
      <c r="J951" s="3"/>
      <c r="K951" s="1"/>
      <c r="L951" s="1"/>
      <c r="M951" s="1"/>
      <c r="N951" s="1"/>
      <c r="O951" s="1"/>
    </row>
    <row r="952" spans="2:15" ht="14.25" hidden="1" customHeight="1">
      <c r="B952" s="3"/>
      <c r="C952" s="1"/>
      <c r="D952" s="1"/>
      <c r="E952" s="1"/>
      <c r="F952" s="1"/>
      <c r="G952" s="1"/>
      <c r="H952" s="1"/>
      <c r="I952" s="1"/>
      <c r="J952" s="3"/>
      <c r="K952" s="1"/>
      <c r="L952" s="1"/>
      <c r="M952" s="1"/>
      <c r="N952" s="1"/>
      <c r="O952" s="1"/>
    </row>
    <row r="953" spans="2:15" ht="14.25" hidden="1" customHeight="1">
      <c r="B953" s="3"/>
      <c r="C953" s="1"/>
      <c r="D953" s="1"/>
      <c r="E953" s="1"/>
      <c r="F953" s="1"/>
      <c r="G953" s="1"/>
      <c r="H953" s="1"/>
      <c r="I953" s="1"/>
      <c r="J953" s="3"/>
      <c r="K953" s="1"/>
      <c r="L953" s="1"/>
      <c r="M953" s="1"/>
      <c r="N953" s="1"/>
      <c r="O953" s="1"/>
    </row>
    <row r="954" spans="2:15" ht="14.25" hidden="1" customHeight="1">
      <c r="B954" s="3"/>
      <c r="C954" s="1"/>
      <c r="D954" s="1"/>
      <c r="E954" s="1"/>
      <c r="F954" s="1"/>
      <c r="G954" s="1"/>
      <c r="H954" s="1"/>
      <c r="I954" s="1"/>
      <c r="J954" s="3"/>
      <c r="K954" s="1"/>
      <c r="L954" s="1"/>
      <c r="M954" s="1"/>
      <c r="N954" s="1"/>
      <c r="O954" s="1"/>
    </row>
    <row r="955" spans="2:15" ht="14.25" hidden="1" customHeight="1">
      <c r="B955" s="3"/>
      <c r="C955" s="1"/>
      <c r="D955" s="1"/>
      <c r="E955" s="1"/>
      <c r="F955" s="1"/>
      <c r="G955" s="1"/>
      <c r="H955" s="1"/>
      <c r="I955" s="1"/>
      <c r="J955" s="3"/>
      <c r="K955" s="1"/>
      <c r="L955" s="1"/>
      <c r="M955" s="1"/>
      <c r="N955" s="1"/>
      <c r="O955" s="1"/>
    </row>
    <row r="956" spans="2:15" ht="14.25" hidden="1" customHeight="1">
      <c r="B956" s="3"/>
      <c r="C956" s="1"/>
      <c r="D956" s="1"/>
      <c r="E956" s="1"/>
      <c r="F956" s="1"/>
      <c r="G956" s="1"/>
      <c r="H956" s="1"/>
      <c r="I956" s="1"/>
      <c r="J956" s="3"/>
      <c r="K956" s="1"/>
      <c r="L956" s="1"/>
      <c r="M956" s="1"/>
      <c r="N956" s="1"/>
      <c r="O956" s="1"/>
    </row>
    <row r="957" spans="2:15" ht="14.25" hidden="1" customHeight="1">
      <c r="B957" s="3"/>
      <c r="C957" s="1"/>
      <c r="D957" s="1"/>
      <c r="E957" s="1"/>
      <c r="F957" s="1"/>
      <c r="G957" s="1"/>
      <c r="H957" s="1"/>
      <c r="I957" s="1"/>
      <c r="J957" s="3"/>
      <c r="K957" s="1"/>
      <c r="L957" s="1"/>
      <c r="M957" s="1"/>
      <c r="N957" s="1"/>
      <c r="O957" s="1"/>
    </row>
    <row r="958" spans="2:15" ht="14.25" hidden="1" customHeight="1">
      <c r="B958" s="3"/>
      <c r="C958" s="1"/>
      <c r="D958" s="1"/>
      <c r="E958" s="1"/>
      <c r="F958" s="1"/>
      <c r="G958" s="1"/>
      <c r="H958" s="1"/>
      <c r="I958" s="1"/>
      <c r="J958" s="3"/>
      <c r="K958" s="1"/>
      <c r="L958" s="1"/>
      <c r="M958" s="1"/>
      <c r="N958" s="1"/>
      <c r="O958" s="1"/>
    </row>
    <row r="959" spans="2:15" ht="14.25" hidden="1" customHeight="1">
      <c r="B959" s="3"/>
      <c r="C959" s="1"/>
      <c r="D959" s="1"/>
      <c r="E959" s="1"/>
      <c r="F959" s="1"/>
      <c r="G959" s="1"/>
      <c r="H959" s="1"/>
      <c r="I959" s="1"/>
      <c r="J959" s="3"/>
      <c r="K959" s="1"/>
      <c r="L959" s="1"/>
      <c r="M959" s="1"/>
      <c r="N959" s="1"/>
      <c r="O959" s="1"/>
    </row>
    <row r="960" spans="2:15" ht="14.25" hidden="1" customHeight="1">
      <c r="B960" s="3"/>
      <c r="C960" s="1"/>
      <c r="D960" s="1"/>
      <c r="E960" s="1"/>
      <c r="F960" s="1"/>
      <c r="G960" s="1"/>
      <c r="H960" s="1"/>
      <c r="I960" s="1"/>
      <c r="J960" s="3"/>
      <c r="K960" s="1"/>
      <c r="L960" s="1"/>
      <c r="M960" s="1"/>
      <c r="N960" s="1"/>
      <c r="O960" s="1"/>
    </row>
    <row r="961" spans="2:21" ht="14.25" hidden="1" customHeight="1">
      <c r="B961" s="3"/>
      <c r="C961" s="1"/>
      <c r="D961" s="1"/>
      <c r="E961" s="1"/>
      <c r="F961" s="1"/>
      <c r="G961" s="1"/>
      <c r="H961" s="1"/>
      <c r="I961" s="1"/>
      <c r="J961" s="3"/>
      <c r="K961" s="1"/>
      <c r="L961" s="1"/>
      <c r="M961" s="1"/>
      <c r="N961" s="1"/>
      <c r="O961" s="1"/>
    </row>
    <row r="962" spans="2:21" ht="14.25" hidden="1" customHeight="1">
      <c r="B962" s="3"/>
      <c r="C962" s="1"/>
      <c r="D962" s="1"/>
      <c r="E962" s="1"/>
      <c r="F962" s="1"/>
      <c r="G962" s="1"/>
      <c r="H962" s="1"/>
      <c r="I962" s="1"/>
      <c r="J962" s="3"/>
      <c r="K962" s="1"/>
      <c r="L962" s="1"/>
      <c r="M962" s="1"/>
      <c r="N962" s="1"/>
      <c r="O962" s="1"/>
    </row>
    <row r="963" spans="2:21" ht="15" hidden="1" customHeight="1">
      <c r="B963" s="3"/>
      <c r="C963" s="1"/>
      <c r="D963" s="1"/>
      <c r="E963" s="1"/>
      <c r="F963" s="1"/>
      <c r="G963" s="1"/>
      <c r="H963" s="1"/>
      <c r="I963" s="1"/>
      <c r="J963" s="3"/>
      <c r="K963" s="1"/>
      <c r="L963" s="1"/>
      <c r="M963" s="1"/>
      <c r="N963" s="1"/>
      <c r="O963" s="1"/>
    </row>
    <row r="964" spans="2:21" ht="15" customHeight="1">
      <c r="U964" s="2"/>
    </row>
    <row r="965" spans="2:21" ht="15" customHeight="1">
      <c r="U965" s="2"/>
    </row>
    <row r="966" spans="2:21" ht="15" customHeight="1">
      <c r="U966" s="2"/>
    </row>
    <row r="967" spans="2:21" ht="15" customHeight="1"/>
    <row r="968" spans="2:21" ht="15" customHeight="1"/>
    <row r="969" spans="2:21" ht="15" customHeight="1"/>
    <row r="970" spans="2:21" ht="15" customHeight="1"/>
    <row r="971" spans="2:21" ht="15" customHeight="1"/>
  </sheetData>
  <sheetProtection formatColumns="0" selectLockedCells="1"/>
  <mergeCells count="36">
    <mergeCell ref="C20:C21"/>
    <mergeCell ref="D20:D21"/>
    <mergeCell ref="E20:E21"/>
    <mergeCell ref="B39:T39"/>
    <mergeCell ref="P19:T19"/>
    <mergeCell ref="F20:F21"/>
    <mergeCell ref="G20:G21"/>
    <mergeCell ref="H20:I20"/>
    <mergeCell ref="R20:R21"/>
    <mergeCell ref="S20:S21"/>
    <mergeCell ref="T20:T21"/>
    <mergeCell ref="J20:L20"/>
    <mergeCell ref="M20:M21"/>
    <mergeCell ref="N20:N21"/>
    <mergeCell ref="O20:O21"/>
    <mergeCell ref="P20:P21"/>
    <mergeCell ref="Q20:Q21"/>
    <mergeCell ref="W7:W8"/>
    <mergeCell ref="M7:M8"/>
    <mergeCell ref="N7:N8"/>
    <mergeCell ref="O7:O8"/>
    <mergeCell ref="B2:U2"/>
    <mergeCell ref="R4:T5"/>
    <mergeCell ref="P6:T6"/>
    <mergeCell ref="C7:C8"/>
    <mergeCell ref="D7:D8"/>
    <mergeCell ref="E7:E8"/>
    <mergeCell ref="F7:F8"/>
    <mergeCell ref="G7:G8"/>
    <mergeCell ref="H7:I7"/>
    <mergeCell ref="J7:L7"/>
    <mergeCell ref="P7:P8"/>
    <mergeCell ref="Q7:Q8"/>
    <mergeCell ref="R7:R8"/>
    <mergeCell ref="S7:S8"/>
    <mergeCell ref="T7:T8"/>
  </mergeCells>
  <dataValidations count="3">
    <dataValidation type="list" allowBlank="1" showInputMessage="1" showErrorMessage="1" sqref="O22:O31 O9:O16" xr:uid="{00000000-0002-0000-1300-000000000000}">
      <formula1>$AA$7:$AA$8</formula1>
    </dataValidation>
    <dataValidation type="decimal" operator="greaterThanOrEqual" allowBlank="1" showInputMessage="1" showErrorMessage="1" sqref="H9:H16 J9:L16" xr:uid="{00000000-0002-0000-1300-000001000000}">
      <formula1>0</formula1>
    </dataValidation>
    <dataValidation type="list" allowBlank="1" showInputMessage="1" showErrorMessage="1" sqref="N4 O18" xr:uid="{00000000-0002-0000-1300-000002000000}">
      <formula1>"Yes, No"</formula1>
    </dataValidation>
  </dataValidations>
  <printOptions horizontalCentered="1" verticalCentered="1"/>
  <pageMargins left="0.11811023622047244" right="0.11811023622047244" top="0.11811023622047244" bottom="0.11811023622047244" header="0" footer="0"/>
  <pageSetup paperSize="9" scale="70"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tabColor theme="7" tint="0.39997558519241921"/>
    <pageSetUpPr fitToPage="1"/>
  </sheetPr>
  <dimension ref="A1:AR996"/>
  <sheetViews>
    <sheetView showGridLines="0" zoomScaleNormal="100" workbookViewId="0">
      <selection activeCell="AB15" sqref="AB15:AF15"/>
    </sheetView>
  </sheetViews>
  <sheetFormatPr baseColWidth="10" defaultColWidth="0" defaultRowHeight="15" customHeight="1" zeroHeight="1"/>
  <cols>
    <col min="1" max="1" width="5.33203125" style="2" customWidth="1"/>
    <col min="2" max="2" width="0.88671875" style="2" customWidth="1"/>
    <col min="3" max="7" width="3.5546875" style="2" customWidth="1"/>
    <col min="8" max="12" width="3.6640625" style="2" customWidth="1"/>
    <col min="13" max="14" width="3.88671875" style="2" customWidth="1"/>
    <col min="15" max="16" width="3.6640625" style="2" customWidth="1"/>
    <col min="17" max="18" width="5.33203125" style="2" customWidth="1"/>
    <col min="19" max="19" width="3.6640625" style="2" customWidth="1"/>
    <col min="20" max="20" width="4.6640625" style="2" customWidth="1"/>
    <col min="21" max="24" width="3.6640625" style="2" customWidth="1"/>
    <col min="25" max="26" width="3.88671875" style="2" customWidth="1"/>
    <col min="27" max="28" width="3.6640625" style="2" customWidth="1"/>
    <col min="29" max="29" width="5.6640625" style="2" customWidth="1"/>
    <col min="30" max="33" width="3.6640625" style="2" customWidth="1"/>
    <col min="34" max="34" width="3.33203125" style="2" customWidth="1"/>
    <col min="35" max="35" width="6.109375" style="2" customWidth="1"/>
    <col min="36" max="16384" width="6.109375" style="2" hidden="1"/>
  </cols>
  <sheetData>
    <row r="1" spans="2:44" ht="6.6" customHeight="1"/>
    <row r="2" spans="2:44" ht="19.5" customHeight="1">
      <c r="B2" s="1594" t="s">
        <v>595</v>
      </c>
      <c r="C2" s="1271"/>
      <c r="D2" s="1271"/>
      <c r="E2" s="1271"/>
      <c r="F2" s="1271"/>
      <c r="G2" s="1271"/>
      <c r="H2" s="1271"/>
      <c r="I2" s="1271"/>
      <c r="J2" s="1271"/>
      <c r="K2" s="1271"/>
      <c r="L2" s="1271"/>
      <c r="M2" s="1271"/>
      <c r="N2" s="1271"/>
      <c r="O2" s="1271"/>
      <c r="P2" s="1271"/>
      <c r="Q2" s="1271"/>
      <c r="R2" s="1271"/>
      <c r="S2" s="1271"/>
      <c r="T2" s="1271"/>
      <c r="U2" s="1271"/>
      <c r="V2" s="1271"/>
      <c r="W2" s="1271"/>
      <c r="X2" s="1271"/>
      <c r="Y2" s="1271"/>
      <c r="Z2" s="1271"/>
      <c r="AA2" s="1271"/>
      <c r="AB2" s="1271"/>
      <c r="AC2" s="1271"/>
      <c r="AD2" s="1271"/>
      <c r="AE2" s="1271"/>
      <c r="AF2" s="1271"/>
      <c r="AG2" s="1271"/>
      <c r="AH2" s="1271"/>
      <c r="AI2" s="1271"/>
      <c r="AJ2" s="1"/>
      <c r="AK2" s="1"/>
      <c r="AL2" s="1"/>
      <c r="AM2" s="1"/>
      <c r="AN2" s="1"/>
      <c r="AO2" s="1"/>
      <c r="AP2" s="1"/>
      <c r="AQ2" s="1"/>
      <c r="AR2" s="1"/>
    </row>
    <row r="3" spans="2:44" ht="19.5" customHeight="1">
      <c r="B3" s="135"/>
      <c r="C3" s="248">
        <v>33</v>
      </c>
      <c r="D3" s="249" t="s">
        <v>596</v>
      </c>
      <c r="E3" s="119"/>
      <c r="F3" s="120"/>
      <c r="G3" s="120"/>
      <c r="H3" s="120"/>
      <c r="I3" s="120"/>
      <c r="J3" s="120"/>
      <c r="K3" s="120"/>
      <c r="L3" s="120"/>
      <c r="M3" s="120"/>
      <c r="N3" s="120"/>
      <c r="O3" s="120"/>
      <c r="P3" s="120"/>
      <c r="Q3" s="120"/>
      <c r="R3" s="120"/>
      <c r="S3" s="120"/>
      <c r="T3" s="250"/>
      <c r="U3" s="120"/>
      <c r="V3" s="120"/>
      <c r="W3" s="120"/>
      <c r="X3" s="120"/>
      <c r="Y3" s="120"/>
      <c r="Z3" s="120"/>
      <c r="AA3" s="120"/>
      <c r="AB3" s="120"/>
      <c r="AC3" s="120"/>
      <c r="AD3" s="120"/>
      <c r="AE3" s="120"/>
      <c r="AF3" s="120"/>
      <c r="AG3" s="120"/>
      <c r="AH3" s="119"/>
      <c r="AI3" s="251"/>
      <c r="AJ3" s="1"/>
      <c r="AK3" s="1"/>
      <c r="AL3" s="1"/>
      <c r="AM3" s="1"/>
      <c r="AN3" s="1"/>
      <c r="AO3" s="1"/>
      <c r="AP3" s="1"/>
      <c r="AQ3" s="1"/>
      <c r="AR3" s="1"/>
    </row>
    <row r="4" spans="2:44" ht="19.5" customHeight="1">
      <c r="B4" s="91"/>
      <c r="C4" s="92"/>
      <c r="D4" s="93"/>
      <c r="E4" s="45"/>
      <c r="F4" s="94"/>
      <c r="G4" s="94" t="s">
        <v>597</v>
      </c>
      <c r="H4" s="94"/>
      <c r="I4" s="94"/>
      <c r="J4" s="94"/>
      <c r="K4" s="94"/>
      <c r="L4" s="94"/>
      <c r="M4" s="94"/>
      <c r="N4" s="94"/>
      <c r="O4" s="94"/>
      <c r="P4" s="94"/>
      <c r="Q4" s="94"/>
      <c r="R4" s="94"/>
      <c r="S4" s="1623"/>
      <c r="T4" s="1624"/>
      <c r="U4" s="89"/>
      <c r="V4" s="1226"/>
      <c r="W4" s="1226"/>
      <c r="X4" t="s">
        <v>573</v>
      </c>
      <c r="Z4" s="94"/>
      <c r="AA4" s="94"/>
      <c r="AB4" s="94"/>
      <c r="AC4" s="94"/>
      <c r="AD4" s="94"/>
      <c r="AE4" s="94"/>
      <c r="AF4" s="94"/>
      <c r="AG4" s="94"/>
      <c r="AH4" s="45"/>
      <c r="AI4" s="107"/>
      <c r="AJ4" s="1"/>
      <c r="AK4" s="1"/>
      <c r="AL4" s="1"/>
      <c r="AM4" s="1"/>
      <c r="AN4" s="1"/>
      <c r="AO4" s="1"/>
      <c r="AP4" s="1"/>
      <c r="AQ4" s="1"/>
      <c r="AR4" s="1" t="s">
        <v>155</v>
      </c>
    </row>
    <row r="5" spans="2:44" ht="15" customHeight="1">
      <c r="B5" s="91"/>
      <c r="C5" s="95"/>
      <c r="D5" s="1282"/>
      <c r="E5" s="1282"/>
      <c r="F5" s="1282"/>
      <c r="G5" s="1282"/>
      <c r="H5" s="1282"/>
      <c r="I5" s="1282"/>
      <c r="J5" s="1282"/>
      <c r="K5" s="1282"/>
      <c r="L5" s="1282"/>
      <c r="M5" s="1282"/>
      <c r="N5" s="1282"/>
      <c r="O5" s="1282"/>
      <c r="P5" s="1282"/>
      <c r="Q5" s="1282"/>
      <c r="R5" s="1282"/>
      <c r="S5" s="1282"/>
      <c r="T5" s="1282"/>
      <c r="U5" s="1282"/>
      <c r="V5" s="1282"/>
      <c r="W5" s="1282"/>
      <c r="X5" s="1282"/>
      <c r="Y5" s="1282"/>
      <c r="Z5" s="1282"/>
      <c r="AA5" s="1282"/>
      <c r="AB5" s="1282"/>
      <c r="AC5" s="1282"/>
      <c r="AD5" s="1282"/>
      <c r="AE5" s="1282"/>
      <c r="AF5" s="1282"/>
      <c r="AG5" s="1282"/>
      <c r="AH5" s="45"/>
      <c r="AI5" s="107"/>
      <c r="AJ5" s="1"/>
      <c r="AK5" s="1"/>
      <c r="AL5" s="1"/>
      <c r="AM5" s="1"/>
      <c r="AN5" s="1"/>
      <c r="AO5" s="1"/>
      <c r="AP5" s="1"/>
      <c r="AQ5" s="1"/>
      <c r="AR5" s="1" t="s">
        <v>121</v>
      </c>
    </row>
    <row r="6" spans="2:44" ht="15" customHeight="1">
      <c r="B6" s="91"/>
      <c r="C6" s="45"/>
      <c r="D6" s="94"/>
      <c r="E6" s="95"/>
      <c r="F6" s="1272" t="s">
        <v>161</v>
      </c>
      <c r="G6" s="1595"/>
      <c r="H6" s="1272" t="s">
        <v>605</v>
      </c>
      <c r="I6" s="1598"/>
      <c r="J6" s="1598"/>
      <c r="K6" s="1598"/>
      <c r="L6" s="1598"/>
      <c r="M6" s="1598"/>
      <c r="N6" s="1598"/>
      <c r="O6" s="1595"/>
      <c r="P6" s="1272" t="s">
        <v>1469</v>
      </c>
      <c r="Q6" s="1598"/>
      <c r="R6" s="1598"/>
      <c r="S6" s="1598"/>
      <c r="T6" s="1600"/>
      <c r="U6" s="1288" t="s">
        <v>599</v>
      </c>
      <c r="V6" s="1289"/>
      <c r="W6" s="1289"/>
      <c r="X6" s="1289"/>
      <c r="Y6" s="1290"/>
      <c r="Z6" s="1605"/>
      <c r="AA6" s="1606"/>
      <c r="AB6" s="1606"/>
      <c r="AC6" s="1606"/>
      <c r="AD6" s="1606"/>
      <c r="AE6" s="1606"/>
      <c r="AF6" s="1275"/>
      <c r="AG6" s="1275"/>
      <c r="AH6" s="1275"/>
      <c r="AI6" s="107"/>
      <c r="AJ6" s="1"/>
      <c r="AK6" s="1"/>
      <c r="AL6" s="1"/>
      <c r="AM6" s="1"/>
      <c r="AN6" s="1"/>
      <c r="AO6" s="1"/>
      <c r="AP6" s="1"/>
      <c r="AQ6" s="1"/>
      <c r="AR6" s="1"/>
    </row>
    <row r="7" spans="2:44" ht="24.6" customHeight="1">
      <c r="B7" s="91"/>
      <c r="C7" s="45"/>
      <c r="D7" s="94"/>
      <c r="E7" s="95"/>
      <c r="F7" s="1596"/>
      <c r="G7" s="1597"/>
      <c r="H7" s="1596"/>
      <c r="I7" s="1599"/>
      <c r="J7" s="1599"/>
      <c r="K7" s="1599"/>
      <c r="L7" s="1599"/>
      <c r="M7" s="1599"/>
      <c r="N7" s="1599"/>
      <c r="O7" s="1597"/>
      <c r="P7" s="1596"/>
      <c r="Q7" s="1599"/>
      <c r="R7" s="1599"/>
      <c r="S7" s="1599"/>
      <c r="T7" s="1601"/>
      <c r="U7" s="1602"/>
      <c r="V7" s="1603"/>
      <c r="W7" s="1603"/>
      <c r="X7" s="1603"/>
      <c r="Y7" s="1604"/>
      <c r="Z7" s="1605"/>
      <c r="AA7" s="1606"/>
      <c r="AB7" s="1606"/>
      <c r="AC7" s="1606"/>
      <c r="AD7" s="1606"/>
      <c r="AE7" s="1275"/>
      <c r="AF7" s="1275"/>
      <c r="AG7" s="1275"/>
      <c r="AH7" s="1275"/>
      <c r="AI7" s="107"/>
      <c r="AJ7" s="1"/>
      <c r="AK7" s="1"/>
      <c r="AL7" s="1"/>
      <c r="AM7" s="1"/>
      <c r="AN7" s="1"/>
      <c r="AO7" s="1"/>
      <c r="AP7" s="1"/>
      <c r="AQ7" s="1"/>
      <c r="AR7" s="1"/>
    </row>
    <row r="8" spans="2:44" ht="19.5" customHeight="1">
      <c r="B8" s="91"/>
      <c r="C8" s="45"/>
      <c r="D8" s="94"/>
      <c r="E8" s="95"/>
      <c r="F8" s="1621">
        <v>1</v>
      </c>
      <c r="G8" s="1622"/>
      <c r="H8" s="1611"/>
      <c r="I8" s="1612"/>
      <c r="J8" s="1612"/>
      <c r="K8" s="1612"/>
      <c r="L8" s="1612"/>
      <c r="M8" s="1612"/>
      <c r="N8" s="1612"/>
      <c r="O8" s="1613"/>
      <c r="P8" s="1614"/>
      <c r="Q8" s="1615"/>
      <c r="R8" s="1615"/>
      <c r="S8" s="1615"/>
      <c r="T8" s="1616"/>
      <c r="U8" s="1617"/>
      <c r="V8" s="1618"/>
      <c r="W8" s="1618"/>
      <c r="X8" s="1618"/>
      <c r="Y8" s="1619"/>
      <c r="Z8" s="1620"/>
      <c r="AA8" s="1607"/>
      <c r="AB8" s="1607"/>
      <c r="AC8" s="1607"/>
      <c r="AD8" s="1607"/>
      <c r="AE8" s="1607"/>
      <c r="AF8" s="1608"/>
      <c r="AG8" s="1608"/>
      <c r="AH8" s="1608"/>
      <c r="AI8" s="107"/>
      <c r="AJ8" s="1"/>
      <c r="AK8" s="1"/>
      <c r="AL8" s="1"/>
      <c r="AM8" s="1"/>
      <c r="AN8" s="1"/>
      <c r="AO8" s="1"/>
      <c r="AP8" s="1"/>
      <c r="AQ8" s="1"/>
      <c r="AR8" s="1"/>
    </row>
    <row r="9" spans="2:44" ht="19.5" customHeight="1">
      <c r="B9" s="91"/>
      <c r="C9" s="45"/>
      <c r="D9" s="94"/>
      <c r="E9" s="95"/>
      <c r="F9" s="1609">
        <v>2</v>
      </c>
      <c r="G9" s="1610"/>
      <c r="H9" s="1611"/>
      <c r="I9" s="1612"/>
      <c r="J9" s="1612"/>
      <c r="K9" s="1612"/>
      <c r="L9" s="1612"/>
      <c r="M9" s="1612"/>
      <c r="N9" s="1612"/>
      <c r="O9" s="1613"/>
      <c r="P9" s="1614"/>
      <c r="Q9" s="1615"/>
      <c r="R9" s="1615"/>
      <c r="S9" s="1615"/>
      <c r="T9" s="1616"/>
      <c r="U9" s="1617"/>
      <c r="V9" s="1618"/>
      <c r="W9" s="1618"/>
      <c r="X9" s="1618"/>
      <c r="Y9" s="1619"/>
      <c r="Z9" s="1620"/>
      <c r="AA9" s="1607"/>
      <c r="AB9" s="1607"/>
      <c r="AC9" s="1607"/>
      <c r="AD9" s="1607"/>
      <c r="AE9" s="1607"/>
      <c r="AF9" s="1608"/>
      <c r="AG9" s="1608"/>
      <c r="AH9" s="1608"/>
      <c r="AI9" s="107"/>
      <c r="AJ9" s="1"/>
      <c r="AK9" s="1"/>
      <c r="AL9" s="1"/>
      <c r="AM9" s="1"/>
      <c r="AN9" s="1"/>
      <c r="AO9" s="1"/>
      <c r="AP9" s="1"/>
      <c r="AQ9" s="1"/>
      <c r="AR9" s="1"/>
    </row>
    <row r="10" spans="2:44" ht="19.5" customHeight="1">
      <c r="B10" s="91"/>
      <c r="C10" s="45"/>
      <c r="D10" s="94"/>
      <c r="E10" s="95"/>
      <c r="F10" s="1625">
        <v>3</v>
      </c>
      <c r="G10" s="1626"/>
      <c r="H10" s="1629"/>
      <c r="I10" s="1612"/>
      <c r="J10" s="1612"/>
      <c r="K10" s="1612"/>
      <c r="L10" s="1612"/>
      <c r="M10" s="1612"/>
      <c r="N10" s="1612"/>
      <c r="O10" s="1613"/>
      <c r="P10" s="1614"/>
      <c r="Q10" s="1615"/>
      <c r="R10" s="1615"/>
      <c r="S10" s="1615"/>
      <c r="T10" s="1616"/>
      <c r="U10" s="1617"/>
      <c r="V10" s="1618"/>
      <c r="W10" s="1618"/>
      <c r="X10" s="1618"/>
      <c r="Y10" s="1619"/>
      <c r="Z10" s="1620"/>
      <c r="AA10" s="1607"/>
      <c r="AB10" s="1607"/>
      <c r="AC10" s="1607"/>
      <c r="AD10" s="1607"/>
      <c r="AE10" s="1607"/>
      <c r="AF10" s="1608"/>
      <c r="AG10" s="1608"/>
      <c r="AH10" s="1608"/>
      <c r="AI10" s="107"/>
      <c r="AJ10" s="1"/>
      <c r="AK10" s="1"/>
      <c r="AL10" s="1"/>
      <c r="AM10" s="1"/>
      <c r="AN10" s="1"/>
      <c r="AO10" s="1"/>
      <c r="AP10" s="1"/>
      <c r="AQ10" s="1"/>
      <c r="AR10" s="1"/>
    </row>
    <row r="11" spans="2:44" ht="19.5" customHeight="1">
      <c r="B11" s="91"/>
      <c r="C11" s="45"/>
      <c r="D11" s="94"/>
      <c r="E11" s="95"/>
      <c r="F11" s="98"/>
      <c r="G11" s="58"/>
      <c r="H11" s="99"/>
      <c r="I11" s="100"/>
      <c r="J11" s="100"/>
      <c r="K11" s="100"/>
      <c r="L11" s="100"/>
      <c r="M11" s="100"/>
      <c r="N11" s="100"/>
      <c r="O11" s="100"/>
      <c r="P11" s="101"/>
      <c r="Q11" s="102"/>
      <c r="R11" s="102"/>
      <c r="S11" s="102"/>
      <c r="T11" s="102"/>
      <c r="U11" s="99"/>
      <c r="V11" s="100"/>
      <c r="W11" s="100"/>
      <c r="X11" s="100"/>
      <c r="Y11" s="100"/>
      <c r="Z11" s="99"/>
      <c r="AA11" s="100"/>
      <c r="AB11" s="100"/>
      <c r="AC11" s="100"/>
      <c r="AD11" s="100"/>
      <c r="AE11" s="94"/>
      <c r="AF11" s="94"/>
      <c r="AG11" s="94"/>
      <c r="AH11" s="45"/>
      <c r="AI11" s="107"/>
      <c r="AJ11" s="1"/>
      <c r="AK11" s="1"/>
      <c r="AL11" s="1"/>
      <c r="AM11" s="1"/>
      <c r="AN11" s="1"/>
      <c r="AO11" s="1"/>
      <c r="AP11" s="1"/>
      <c r="AQ11" s="1"/>
      <c r="AR11" s="1"/>
    </row>
    <row r="12" spans="2:44" ht="21" customHeight="1">
      <c r="B12" s="91"/>
      <c r="C12" s="92">
        <v>34</v>
      </c>
      <c r="D12" s="93" t="s">
        <v>600</v>
      </c>
      <c r="E12" s="94"/>
      <c r="F12" s="94"/>
      <c r="G12" s="94"/>
      <c r="H12" s="94"/>
      <c r="I12" s="94"/>
      <c r="J12" s="94"/>
      <c r="K12" s="94"/>
      <c r="L12" s="94"/>
      <c r="M12" s="94"/>
      <c r="N12" s="94"/>
      <c r="O12" s="94"/>
      <c r="P12" s="94"/>
      <c r="Q12" s="94"/>
      <c r="R12" s="94"/>
      <c r="S12" s="94"/>
      <c r="T12" s="95"/>
      <c r="U12" s="94"/>
      <c r="V12" s="94"/>
      <c r="W12" s="94"/>
      <c r="X12" s="94"/>
      <c r="Y12"/>
      <c r="AA12"/>
      <c r="AB12" s="94"/>
      <c r="AC12" s="94"/>
      <c r="AD12" s="94"/>
      <c r="AE12" s="94"/>
      <c r="AF12" s="94"/>
      <c r="AG12" s="94"/>
      <c r="AH12" s="45"/>
      <c r="AI12" s="107"/>
      <c r="AJ12" s="1"/>
      <c r="AK12" s="1"/>
      <c r="AL12" s="1"/>
      <c r="AM12" s="1"/>
      <c r="AN12" s="1"/>
      <c r="AO12" s="1"/>
      <c r="AP12" s="1"/>
      <c r="AQ12" s="1"/>
      <c r="AR12" s="1"/>
    </row>
    <row r="13" spans="2:44" ht="10.95" customHeight="1">
      <c r="B13" s="91"/>
      <c r="C13" s="95"/>
      <c r="D13" s="94"/>
      <c r="E13" s="94"/>
      <c r="F13" s="94"/>
      <c r="G13" s="94"/>
      <c r="H13" s="94"/>
      <c r="I13" s="94"/>
      <c r="J13" s="94"/>
      <c r="K13" s="94"/>
      <c r="L13" s="94"/>
      <c r="M13" s="94"/>
      <c r="N13" s="45"/>
      <c r="O13" s="94"/>
      <c r="P13" s="94"/>
      <c r="Q13" s="94"/>
      <c r="R13" s="94"/>
      <c r="S13" s="94"/>
      <c r="T13" s="95"/>
      <c r="U13" s="94"/>
      <c r="V13" s="94"/>
      <c r="W13" s="94"/>
      <c r="X13" s="103"/>
      <c r="Y13" s="95"/>
      <c r="Z13" s="109"/>
      <c r="AA13" s="58"/>
      <c r="AB13" s="58"/>
      <c r="AC13" s="58"/>
      <c r="AD13" s="58"/>
      <c r="AE13" s="58"/>
      <c r="AF13" s="94"/>
      <c r="AG13" s="94"/>
      <c r="AH13" s="45"/>
      <c r="AI13" s="107"/>
      <c r="AJ13" s="1"/>
      <c r="AK13" s="1"/>
      <c r="AL13" s="1"/>
    </row>
    <row r="14" spans="2:44" ht="27.6" customHeight="1">
      <c r="B14" s="91"/>
      <c r="C14" s="95"/>
      <c r="D14" s="1227" t="s">
        <v>601</v>
      </c>
      <c r="E14" s="1228"/>
      <c r="F14" s="1228"/>
      <c r="G14" s="1228"/>
      <c r="H14" s="1228"/>
      <c r="I14" s="1229"/>
      <c r="J14" s="1293" t="s">
        <v>602</v>
      </c>
      <c r="K14" s="1294"/>
      <c r="L14" s="1295"/>
      <c r="M14" s="1293" t="s">
        <v>598</v>
      </c>
      <c r="N14" s="1294"/>
      <c r="O14" s="1295"/>
      <c r="P14" s="1293" t="s">
        <v>603</v>
      </c>
      <c r="Q14" s="1294"/>
      <c r="R14" s="1295"/>
      <c r="S14" s="1293" t="s">
        <v>604</v>
      </c>
      <c r="T14" s="1294"/>
      <c r="U14" s="1295"/>
      <c r="V14" s="1293" t="s">
        <v>605</v>
      </c>
      <c r="W14" s="1294"/>
      <c r="X14" s="1295"/>
      <c r="Y14" s="1630" t="s">
        <v>1469</v>
      </c>
      <c r="Z14" s="1631"/>
      <c r="AA14" s="1632"/>
      <c r="AB14" s="1283" t="s">
        <v>599</v>
      </c>
      <c r="AC14" s="1283"/>
      <c r="AD14" s="1283"/>
      <c r="AE14" s="1283"/>
      <c r="AF14" s="1283"/>
      <c r="AG14" s="1628"/>
      <c r="AH14" s="1628"/>
      <c r="AI14" s="107"/>
      <c r="AJ14" s="1"/>
      <c r="AK14" s="1"/>
      <c r="AL14" s="1"/>
    </row>
    <row r="15" spans="2:44" ht="19.5" customHeight="1">
      <c r="B15" s="91"/>
      <c r="C15" s="110">
        <v>1</v>
      </c>
      <c r="D15" s="1238"/>
      <c r="E15" s="1239"/>
      <c r="F15" s="1239"/>
      <c r="G15" s="1239"/>
      <c r="H15" s="1239"/>
      <c r="I15" s="1239"/>
      <c r="J15" s="1235"/>
      <c r="K15" s="1236"/>
      <c r="L15" s="1237"/>
      <c r="M15" s="1235"/>
      <c r="N15" s="1236"/>
      <c r="O15" s="1237"/>
      <c r="P15" s="1238"/>
      <c r="Q15" s="1239"/>
      <c r="R15" s="1242"/>
      <c r="S15" s="227"/>
      <c r="T15" s="228"/>
      <c r="U15" s="229"/>
      <c r="V15" s="227"/>
      <c r="W15" s="228"/>
      <c r="X15" s="229"/>
      <c r="Y15" s="1235"/>
      <c r="Z15" s="1236"/>
      <c r="AA15" s="1237"/>
      <c r="AB15" s="1240"/>
      <c r="AC15" s="1243"/>
      <c r="AD15" s="1243"/>
      <c r="AE15" s="1243"/>
      <c r="AF15" s="1241"/>
      <c r="AG15" s="1627"/>
      <c r="AH15" s="1627"/>
      <c r="AI15" s="107"/>
      <c r="AJ15" s="1"/>
      <c r="AK15" s="1"/>
      <c r="AL15" s="1"/>
    </row>
    <row r="16" spans="2:44" ht="19.5" customHeight="1">
      <c r="B16" s="91"/>
      <c r="C16" s="110">
        <v>2</v>
      </c>
      <c r="D16" s="1238"/>
      <c r="E16" s="1239"/>
      <c r="F16" s="1239"/>
      <c r="G16" s="1239"/>
      <c r="H16" s="1239"/>
      <c r="I16" s="1239"/>
      <c r="J16" s="1235"/>
      <c r="K16" s="1236"/>
      <c r="L16" s="1237"/>
      <c r="M16" s="1235"/>
      <c r="N16" s="1236"/>
      <c r="O16" s="1237"/>
      <c r="P16" s="1238"/>
      <c r="Q16" s="1239"/>
      <c r="R16" s="1242"/>
      <c r="S16" s="227"/>
      <c r="T16" s="228"/>
      <c r="U16" s="229"/>
      <c r="V16" s="227"/>
      <c r="W16" s="228"/>
      <c r="X16" s="229"/>
      <c r="Y16" s="1235"/>
      <c r="Z16" s="1236"/>
      <c r="AA16" s="1237"/>
      <c r="AB16" s="1240"/>
      <c r="AC16" s="1243"/>
      <c r="AD16" s="1243"/>
      <c r="AE16" s="1243"/>
      <c r="AF16" s="1241"/>
      <c r="AG16" s="1627"/>
      <c r="AH16" s="1627"/>
      <c r="AI16" s="107"/>
      <c r="AJ16" s="1"/>
      <c r="AK16" s="1"/>
      <c r="AL16" s="1"/>
    </row>
    <row r="17" spans="2:44" ht="19.5" customHeight="1">
      <c r="B17" s="91"/>
      <c r="C17" s="110">
        <v>3</v>
      </c>
      <c r="D17" s="1238"/>
      <c r="E17" s="1239"/>
      <c r="F17" s="1239"/>
      <c r="G17" s="1239"/>
      <c r="H17" s="1239"/>
      <c r="I17" s="1239"/>
      <c r="J17" s="1235"/>
      <c r="K17" s="1236"/>
      <c r="L17" s="1237"/>
      <c r="M17" s="1235"/>
      <c r="N17" s="1236"/>
      <c r="O17" s="1237"/>
      <c r="P17" s="1238"/>
      <c r="Q17" s="1239"/>
      <c r="R17" s="1242"/>
      <c r="S17" s="227"/>
      <c r="T17" s="228"/>
      <c r="U17" s="229"/>
      <c r="V17" s="227"/>
      <c r="W17" s="228"/>
      <c r="X17" s="229"/>
      <c r="Y17" s="1235"/>
      <c r="Z17" s="1236"/>
      <c r="AA17" s="1237"/>
      <c r="AB17" s="1240"/>
      <c r="AC17" s="1243"/>
      <c r="AD17" s="1243"/>
      <c r="AE17" s="1243"/>
      <c r="AF17" s="1241"/>
      <c r="AG17" s="1627"/>
      <c r="AH17" s="1627"/>
      <c r="AI17" s="107"/>
      <c r="AJ17" s="1"/>
      <c r="AK17" s="1"/>
      <c r="AL17" s="1"/>
    </row>
    <row r="18" spans="2:44" ht="19.2" customHeight="1">
      <c r="B18" s="91"/>
      <c r="C18" s="110">
        <v>4</v>
      </c>
      <c r="D18" s="1238"/>
      <c r="E18" s="1239"/>
      <c r="F18" s="1239"/>
      <c r="G18" s="1239"/>
      <c r="H18" s="1239"/>
      <c r="I18" s="1239"/>
      <c r="J18" s="1235"/>
      <c r="K18" s="1236"/>
      <c r="L18" s="1237"/>
      <c r="M18" s="1235"/>
      <c r="N18" s="1236"/>
      <c r="O18" s="1237"/>
      <c r="P18" s="1238"/>
      <c r="Q18" s="1239"/>
      <c r="R18" s="1242"/>
      <c r="S18" s="227"/>
      <c r="T18" s="228"/>
      <c r="U18" s="229"/>
      <c r="V18" s="227"/>
      <c r="W18" s="228"/>
      <c r="X18" s="229"/>
      <c r="Y18" s="1235"/>
      <c r="Z18" s="1236"/>
      <c r="AA18" s="1237"/>
      <c r="AB18" s="1240"/>
      <c r="AC18" s="1243"/>
      <c r="AD18" s="1243"/>
      <c r="AE18" s="1243"/>
      <c r="AF18" s="1241"/>
      <c r="AG18" s="1627"/>
      <c r="AH18" s="1627"/>
      <c r="AI18" s="107"/>
      <c r="AJ18" s="1"/>
      <c r="AK18" s="1"/>
      <c r="AL18" s="1"/>
      <c r="AM18" s="1"/>
      <c r="AN18" s="1"/>
      <c r="AO18" s="1"/>
      <c r="AP18" s="1"/>
      <c r="AQ18" s="1"/>
      <c r="AR18" s="1"/>
    </row>
    <row r="19" spans="2:44" ht="19.2" customHeight="1">
      <c r="B19" s="91"/>
      <c r="C19" s="110">
        <v>5</v>
      </c>
      <c r="D19" s="226"/>
      <c r="E19" s="233"/>
      <c r="F19" s="233"/>
      <c r="G19" s="233"/>
      <c r="H19" s="233"/>
      <c r="I19" s="233"/>
      <c r="J19" s="1235"/>
      <c r="K19" s="1236"/>
      <c r="L19" s="1237"/>
      <c r="M19" s="230"/>
      <c r="N19" s="231"/>
      <c r="O19" s="232"/>
      <c r="P19" s="1238"/>
      <c r="Q19" s="1239"/>
      <c r="R19" s="1242"/>
      <c r="S19" s="227"/>
      <c r="T19" s="228"/>
      <c r="U19" s="229"/>
      <c r="V19" s="227"/>
      <c r="W19" s="228"/>
      <c r="X19" s="229"/>
      <c r="Y19" s="1235"/>
      <c r="Z19" s="1236"/>
      <c r="AA19" s="1237"/>
      <c r="AB19" s="1240"/>
      <c r="AC19" s="1243"/>
      <c r="AD19" s="1243"/>
      <c r="AE19" s="1243"/>
      <c r="AF19" s="1241"/>
      <c r="AG19" s="243"/>
      <c r="AH19" s="243"/>
      <c r="AI19" s="107"/>
      <c r="AJ19" s="1"/>
      <c r="AK19" s="1"/>
      <c r="AL19" s="1"/>
      <c r="AM19" s="1"/>
      <c r="AN19" s="1"/>
      <c r="AO19" s="1"/>
      <c r="AP19" s="1"/>
      <c r="AQ19" s="1"/>
      <c r="AR19" s="1"/>
    </row>
    <row r="20" spans="2:44" ht="19.2" customHeight="1">
      <c r="B20" s="91"/>
      <c r="C20" s="110">
        <v>6</v>
      </c>
      <c r="D20" s="226"/>
      <c r="E20" s="233"/>
      <c r="F20" s="233"/>
      <c r="G20" s="233"/>
      <c r="H20" s="233"/>
      <c r="I20" s="233"/>
      <c r="J20" s="1235"/>
      <c r="K20" s="1236"/>
      <c r="L20" s="1237"/>
      <c r="M20" s="230"/>
      <c r="N20" s="231"/>
      <c r="O20" s="232"/>
      <c r="P20" s="1238"/>
      <c r="Q20" s="1239"/>
      <c r="R20" s="1242"/>
      <c r="S20" s="227"/>
      <c r="T20" s="228"/>
      <c r="U20" s="229"/>
      <c r="V20" s="227"/>
      <c r="W20" s="228"/>
      <c r="X20" s="229"/>
      <c r="Y20" s="1235"/>
      <c r="Z20" s="1236"/>
      <c r="AA20" s="1237"/>
      <c r="AB20" s="1240"/>
      <c r="AC20" s="1243"/>
      <c r="AD20" s="1243"/>
      <c r="AE20" s="1243"/>
      <c r="AF20" s="1241"/>
      <c r="AG20" s="243"/>
      <c r="AH20" s="243"/>
      <c r="AI20" s="107"/>
      <c r="AJ20" s="1"/>
      <c r="AK20" s="1"/>
      <c r="AL20" s="1"/>
      <c r="AM20" s="1"/>
      <c r="AN20" s="1"/>
      <c r="AO20" s="1"/>
      <c r="AP20" s="1"/>
      <c r="AQ20" s="1"/>
      <c r="AR20" s="1"/>
    </row>
    <row r="21" spans="2:44" ht="19.2" customHeight="1">
      <c r="B21" s="91"/>
      <c r="C21" s="110">
        <v>7</v>
      </c>
      <c r="D21" s="226"/>
      <c r="E21" s="233"/>
      <c r="F21" s="233"/>
      <c r="G21" s="233"/>
      <c r="H21" s="233"/>
      <c r="I21" s="233"/>
      <c r="J21" s="1235"/>
      <c r="K21" s="1236"/>
      <c r="L21" s="1237"/>
      <c r="M21" s="230"/>
      <c r="N21" s="231"/>
      <c r="O21" s="232"/>
      <c r="P21" s="1238"/>
      <c r="Q21" s="1239"/>
      <c r="R21" s="1242"/>
      <c r="S21" s="227"/>
      <c r="T21" s="228"/>
      <c r="U21" s="229"/>
      <c r="V21" s="227"/>
      <c r="W21" s="228"/>
      <c r="X21" s="229"/>
      <c r="Y21" s="1235"/>
      <c r="Z21" s="1236"/>
      <c r="AA21" s="1237"/>
      <c r="AB21" s="1240"/>
      <c r="AC21" s="1243"/>
      <c r="AD21" s="1243"/>
      <c r="AE21" s="1243"/>
      <c r="AF21" s="1241"/>
      <c r="AG21" s="243"/>
      <c r="AH21" s="243"/>
      <c r="AI21" s="107"/>
      <c r="AJ21" s="1"/>
      <c r="AK21" s="1"/>
      <c r="AL21" s="1"/>
      <c r="AM21" s="1"/>
      <c r="AN21" s="1"/>
      <c r="AO21" s="1"/>
      <c r="AP21" s="1"/>
      <c r="AQ21" s="1"/>
      <c r="AR21" s="1"/>
    </row>
    <row r="22" spans="2:44" ht="19.2" customHeight="1">
      <c r="B22" s="91"/>
      <c r="C22" s="110">
        <v>8</v>
      </c>
      <c r="D22" s="226"/>
      <c r="E22" s="233"/>
      <c r="F22" s="233"/>
      <c r="G22" s="233"/>
      <c r="H22" s="233"/>
      <c r="I22" s="233"/>
      <c r="J22" s="1235"/>
      <c r="K22" s="1236"/>
      <c r="L22" s="1237"/>
      <c r="M22" s="230"/>
      <c r="N22" s="231"/>
      <c r="O22" s="232"/>
      <c r="P22" s="1238"/>
      <c r="Q22" s="1239"/>
      <c r="R22" s="1242"/>
      <c r="S22" s="227"/>
      <c r="T22" s="228"/>
      <c r="U22" s="229"/>
      <c r="V22" s="227"/>
      <c r="W22" s="228"/>
      <c r="X22" s="229"/>
      <c r="Y22" s="1235"/>
      <c r="Z22" s="1236"/>
      <c r="AA22" s="1237"/>
      <c r="AB22" s="1240"/>
      <c r="AC22" s="1243"/>
      <c r="AD22" s="1243"/>
      <c r="AE22" s="1243"/>
      <c r="AF22" s="1241"/>
      <c r="AG22" s="243"/>
      <c r="AH22" s="243"/>
      <c r="AI22" s="107"/>
      <c r="AJ22" s="1"/>
      <c r="AK22" s="1"/>
      <c r="AL22" s="1"/>
      <c r="AM22" s="1"/>
      <c r="AN22" s="1"/>
      <c r="AO22" s="1"/>
      <c r="AP22" s="1"/>
      <c r="AQ22" s="1"/>
      <c r="AR22" s="1"/>
    </row>
    <row r="23" spans="2:44" ht="19.2" customHeight="1">
      <c r="B23" s="91"/>
      <c r="C23" s="110">
        <v>9</v>
      </c>
      <c r="D23" s="1238"/>
      <c r="E23" s="1239"/>
      <c r="F23" s="1239"/>
      <c r="G23" s="1239"/>
      <c r="H23" s="1239"/>
      <c r="I23" s="1239"/>
      <c r="J23" s="1235"/>
      <c r="K23" s="1236"/>
      <c r="L23" s="1237"/>
      <c r="M23" s="1235"/>
      <c r="N23" s="1236"/>
      <c r="O23" s="1237"/>
      <c r="P23" s="1238"/>
      <c r="Q23" s="1239"/>
      <c r="R23" s="1242"/>
      <c r="S23" s="227"/>
      <c r="T23" s="228"/>
      <c r="U23" s="229"/>
      <c r="V23" s="227"/>
      <c r="W23" s="228"/>
      <c r="X23" s="229"/>
      <c r="Y23" s="1235"/>
      <c r="Z23" s="1236"/>
      <c r="AA23" s="1237"/>
      <c r="AB23" s="1240"/>
      <c r="AC23" s="1243"/>
      <c r="AD23" s="1243"/>
      <c r="AE23" s="1243"/>
      <c r="AF23" s="1241"/>
      <c r="AG23" s="111"/>
      <c r="AH23" s="45"/>
      <c r="AI23" s="107"/>
      <c r="AJ23" s="1"/>
      <c r="AK23" s="1"/>
      <c r="AL23" s="1"/>
      <c r="AM23" s="1"/>
      <c r="AN23" s="1"/>
      <c r="AO23" s="1"/>
      <c r="AP23" s="1"/>
      <c r="AQ23" s="1"/>
      <c r="AR23" s="1"/>
    </row>
    <row r="24" spans="2:44" ht="19.2" customHeight="1">
      <c r="B24" s="91"/>
      <c r="C24" s="110">
        <v>10</v>
      </c>
      <c r="D24" s="1238"/>
      <c r="E24" s="1239"/>
      <c r="F24" s="1239"/>
      <c r="G24" s="1239"/>
      <c r="H24" s="1239"/>
      <c r="I24" s="1239"/>
      <c r="J24" s="1235"/>
      <c r="K24" s="1236"/>
      <c r="L24" s="1237"/>
      <c r="M24" s="1235"/>
      <c r="N24" s="1236"/>
      <c r="O24" s="1237"/>
      <c r="P24" s="1238"/>
      <c r="Q24" s="1239"/>
      <c r="R24" s="1242"/>
      <c r="S24" s="227"/>
      <c r="T24" s="228"/>
      <c r="U24" s="229"/>
      <c r="V24" s="227"/>
      <c r="W24" s="228"/>
      <c r="X24" s="229"/>
      <c r="Y24" s="1235"/>
      <c r="Z24" s="1236"/>
      <c r="AA24" s="1237"/>
      <c r="AB24" s="1240"/>
      <c r="AC24" s="1243"/>
      <c r="AD24" s="1243"/>
      <c r="AE24" s="1243"/>
      <c r="AF24" s="1241"/>
      <c r="AG24" s="111"/>
      <c r="AH24" s="45"/>
      <c r="AI24" s="107"/>
      <c r="AJ24" s="1"/>
      <c r="AK24" s="1"/>
      <c r="AL24" s="1"/>
      <c r="AM24" s="1"/>
      <c r="AN24" s="1"/>
      <c r="AO24" s="1"/>
      <c r="AP24" s="1"/>
      <c r="AQ24" s="1"/>
      <c r="AR24" s="1"/>
    </row>
    <row r="25" spans="2:44" ht="19.2" customHeight="1">
      <c r="B25" s="91"/>
      <c r="C25" s="110">
        <v>11</v>
      </c>
      <c r="D25" s="1238"/>
      <c r="E25" s="1239"/>
      <c r="F25" s="1239"/>
      <c r="G25" s="1239"/>
      <c r="H25" s="1239"/>
      <c r="I25" s="1239"/>
      <c r="J25" s="1235"/>
      <c r="K25" s="1236"/>
      <c r="L25" s="1237"/>
      <c r="M25" s="1235"/>
      <c r="N25" s="1236"/>
      <c r="O25" s="1237"/>
      <c r="P25" s="1238"/>
      <c r="Q25" s="1239"/>
      <c r="R25" s="1242"/>
      <c r="S25" s="227"/>
      <c r="T25" s="228"/>
      <c r="U25" s="229"/>
      <c r="V25" s="227"/>
      <c r="W25" s="228"/>
      <c r="X25" s="229"/>
      <c r="Y25" s="1235"/>
      <c r="Z25" s="1236"/>
      <c r="AA25" s="1237"/>
      <c r="AB25" s="1240"/>
      <c r="AC25" s="1243"/>
      <c r="AD25" s="1243"/>
      <c r="AE25" s="1243"/>
      <c r="AF25" s="1241"/>
      <c r="AG25" s="111"/>
      <c r="AH25" s="45"/>
      <c r="AI25" s="107"/>
      <c r="AJ25" s="1"/>
      <c r="AK25" s="1"/>
      <c r="AL25" s="1"/>
      <c r="AM25" s="1"/>
      <c r="AN25" s="1"/>
      <c r="AO25" s="1"/>
      <c r="AP25" s="1"/>
      <c r="AQ25" s="1"/>
      <c r="AR25" s="1"/>
    </row>
    <row r="26" spans="2:44" ht="19.2" customHeight="1">
      <c r="B26" s="91"/>
      <c r="C26" s="110">
        <v>12</v>
      </c>
      <c r="D26" s="1238"/>
      <c r="E26" s="1239"/>
      <c r="F26" s="1239"/>
      <c r="G26" s="1239"/>
      <c r="H26" s="1239"/>
      <c r="I26" s="1239"/>
      <c r="J26" s="1235"/>
      <c r="K26" s="1236"/>
      <c r="L26" s="1237"/>
      <c r="M26" s="1235"/>
      <c r="N26" s="1236"/>
      <c r="O26" s="1237"/>
      <c r="P26" s="1238"/>
      <c r="Q26" s="1239"/>
      <c r="R26" s="1242"/>
      <c r="S26" s="227"/>
      <c r="T26" s="228"/>
      <c r="U26" s="229"/>
      <c r="V26" s="227"/>
      <c r="W26" s="228"/>
      <c r="X26" s="229"/>
      <c r="Y26" s="1235"/>
      <c r="Z26" s="1236"/>
      <c r="AA26" s="1237"/>
      <c r="AB26" s="1240"/>
      <c r="AC26" s="1243"/>
      <c r="AD26" s="1243"/>
      <c r="AE26" s="1243"/>
      <c r="AF26" s="1241"/>
      <c r="AG26" s="111"/>
      <c r="AH26" s="45"/>
      <c r="AI26" s="107"/>
      <c r="AJ26" s="1"/>
      <c r="AK26" s="1"/>
      <c r="AL26" s="1"/>
      <c r="AM26" s="1"/>
      <c r="AN26" s="1"/>
      <c r="AO26" s="1"/>
      <c r="AP26" s="1"/>
      <c r="AQ26" s="1"/>
      <c r="AR26" s="1"/>
    </row>
    <row r="27" spans="2:44" ht="13.5" customHeight="1">
      <c r="B27" s="91"/>
      <c r="C27" s="104"/>
      <c r="D27" s="95"/>
      <c r="E27" s="95"/>
      <c r="F27" s="95"/>
      <c r="G27" s="95"/>
      <c r="H27" s="95"/>
      <c r="I27" s="103"/>
      <c r="J27" s="103"/>
      <c r="K27" s="103"/>
      <c r="L27" s="103"/>
      <c r="M27" s="111"/>
      <c r="N27" s="111"/>
      <c r="O27" s="111"/>
      <c r="P27" s="111"/>
      <c r="Q27" s="112"/>
      <c r="R27" s="112"/>
      <c r="S27" s="112"/>
      <c r="T27" s="112"/>
      <c r="U27" s="112"/>
      <c r="V27" s="112"/>
      <c r="W27" s="112"/>
      <c r="X27" s="112"/>
      <c r="Y27" s="112"/>
      <c r="Z27" s="112"/>
      <c r="AA27" s="112"/>
      <c r="AB27" s="95"/>
      <c r="AC27" s="95"/>
      <c r="AD27" s="95"/>
      <c r="AE27" s="111"/>
      <c r="AF27" s="111"/>
      <c r="AG27" s="111"/>
      <c r="AH27" s="45"/>
      <c r="AI27" s="107"/>
      <c r="AJ27" s="1"/>
      <c r="AK27" s="1"/>
      <c r="AL27" s="1"/>
      <c r="AM27" s="1"/>
      <c r="AN27" s="1"/>
      <c r="AO27" s="1"/>
      <c r="AP27" s="1"/>
      <c r="AQ27" s="1"/>
      <c r="AR27" s="1"/>
    </row>
    <row r="28" spans="2:44" ht="19.2" customHeight="1">
      <c r="B28" s="91"/>
      <c r="C28" s="113">
        <v>35</v>
      </c>
      <c r="D28" s="114" t="s">
        <v>606</v>
      </c>
      <c r="E28" s="115"/>
      <c r="F28" s="115"/>
      <c r="G28" s="115"/>
      <c r="H28" s="115"/>
      <c r="I28" s="115"/>
      <c r="J28" s="115"/>
      <c r="K28" s="115"/>
      <c r="L28" s="115"/>
      <c r="M28" s="115"/>
      <c r="N28" s="115"/>
      <c r="O28" s="111"/>
      <c r="P28" s="111"/>
      <c r="Q28" s="112"/>
      <c r="R28" s="112"/>
      <c r="S28" s="112"/>
      <c r="T28" s="112"/>
      <c r="U28" s="112"/>
      <c r="V28" s="112"/>
      <c r="W28" s="112"/>
      <c r="X28" s="112"/>
      <c r="Y28" s="112"/>
      <c r="Z28" s="112"/>
      <c r="AA28" s="112"/>
      <c r="AB28" s="95"/>
      <c r="AC28" s="95"/>
      <c r="AD28" s="95"/>
      <c r="AE28" s="111"/>
      <c r="AF28" s="111"/>
      <c r="AG28" s="111"/>
      <c r="AH28" s="45"/>
      <c r="AI28" s="107"/>
      <c r="AJ28" s="1"/>
      <c r="AK28" s="1"/>
      <c r="AL28" s="1"/>
      <c r="AM28" s="1"/>
      <c r="AN28" s="1"/>
      <c r="AO28" s="1"/>
      <c r="AP28" s="1"/>
      <c r="AQ28" s="1"/>
      <c r="AR28" s="1"/>
    </row>
    <row r="29" spans="2:44" ht="24.6" customHeight="1">
      <c r="B29" s="91"/>
      <c r="C29" s="95"/>
      <c r="D29" s="1227" t="s">
        <v>607</v>
      </c>
      <c r="E29" s="1228"/>
      <c r="F29" s="1228"/>
      <c r="G29" s="1228"/>
      <c r="H29" s="1228"/>
      <c r="I29" s="1229"/>
      <c r="J29" s="1293" t="s">
        <v>122</v>
      </c>
      <c r="K29" s="1294"/>
      <c r="L29" s="1295"/>
      <c r="M29" s="1293" t="s">
        <v>608</v>
      </c>
      <c r="N29" s="1294"/>
      <c r="O29" s="1295"/>
      <c r="P29" s="1293" t="s">
        <v>609</v>
      </c>
      <c r="Q29" s="1295"/>
      <c r="R29" s="772" t="s">
        <v>610</v>
      </c>
      <c r="S29" s="1475" t="s">
        <v>611</v>
      </c>
      <c r="T29" s="1475"/>
      <c r="U29" s="1475"/>
      <c r="V29" s="1475"/>
      <c r="W29" s="1475"/>
      <c r="X29" s="1475"/>
      <c r="Y29" s="1475"/>
      <c r="Z29" s="1475"/>
      <c r="AA29" s="1475"/>
      <c r="AB29" s="1475" t="s">
        <v>612</v>
      </c>
      <c r="AC29" s="1475"/>
      <c r="AD29" s="1475"/>
      <c r="AE29" s="1475" t="s">
        <v>613</v>
      </c>
      <c r="AF29" s="1475"/>
      <c r="AG29" s="1475"/>
      <c r="AH29" s="45"/>
      <c r="AI29" s="107"/>
      <c r="AJ29" s="1"/>
      <c r="AK29" s="1"/>
      <c r="AL29" s="1"/>
      <c r="AM29" s="1"/>
      <c r="AN29" s="1"/>
      <c r="AO29" s="1"/>
      <c r="AP29" s="1"/>
      <c r="AQ29" s="1"/>
      <c r="AR29" s="1"/>
    </row>
    <row r="30" spans="2:44" ht="19.2" customHeight="1">
      <c r="B30" s="91"/>
      <c r="C30" s="110">
        <v>1</v>
      </c>
      <c r="D30" s="1238"/>
      <c r="E30" s="1239"/>
      <c r="F30" s="1239"/>
      <c r="G30" s="1239"/>
      <c r="H30" s="1239"/>
      <c r="I30" s="1239"/>
      <c r="J30" s="1235"/>
      <c r="K30" s="1236"/>
      <c r="L30" s="1237"/>
      <c r="M30" s="1235"/>
      <c r="N30" s="1236"/>
      <c r="O30" s="1237"/>
      <c r="P30" s="1238"/>
      <c r="Q30" s="1242"/>
      <c r="R30" s="771"/>
      <c r="S30" s="1367"/>
      <c r="T30" s="1367"/>
      <c r="U30" s="1367"/>
      <c r="V30" s="1367"/>
      <c r="W30" s="1367"/>
      <c r="X30" s="1367"/>
      <c r="Y30" s="1367"/>
      <c r="Z30" s="1367"/>
      <c r="AA30" s="1367"/>
      <c r="AB30" s="1367"/>
      <c r="AC30" s="1367"/>
      <c r="AD30" s="1367"/>
      <c r="AE30" s="1367"/>
      <c r="AF30" s="1367"/>
      <c r="AG30" s="1367"/>
      <c r="AH30" s="45"/>
      <c r="AI30" s="107"/>
      <c r="AJ30" s="1"/>
      <c r="AK30" s="1"/>
      <c r="AL30" s="1"/>
      <c r="AM30" s="1"/>
      <c r="AN30" s="1"/>
      <c r="AO30" s="1"/>
      <c r="AP30" s="1"/>
      <c r="AQ30" s="1"/>
      <c r="AR30" s="1"/>
    </row>
    <row r="31" spans="2:44" ht="19.2" customHeight="1">
      <c r="B31" s="91"/>
      <c r="C31" s="110">
        <v>2</v>
      </c>
      <c r="D31" s="1238"/>
      <c r="E31" s="1239"/>
      <c r="F31" s="1239"/>
      <c r="G31" s="1239"/>
      <c r="H31" s="1239"/>
      <c r="I31" s="1239"/>
      <c r="J31" s="1235"/>
      <c r="K31" s="1236"/>
      <c r="L31" s="1237"/>
      <c r="M31" s="1235"/>
      <c r="N31" s="1236"/>
      <c r="O31" s="1237"/>
      <c r="P31" s="1238"/>
      <c r="Q31" s="1242"/>
      <c r="R31" s="771"/>
      <c r="S31" s="1367"/>
      <c r="T31" s="1367"/>
      <c r="U31" s="1367"/>
      <c r="V31" s="1367"/>
      <c r="W31" s="1367"/>
      <c r="X31" s="1367"/>
      <c r="Y31" s="1367"/>
      <c r="Z31" s="1367"/>
      <c r="AA31" s="1367"/>
      <c r="AB31" s="1367"/>
      <c r="AC31" s="1367"/>
      <c r="AD31" s="1367"/>
      <c r="AE31" s="1367"/>
      <c r="AF31" s="1367"/>
      <c r="AG31" s="1367"/>
      <c r="AH31" s="45"/>
      <c r="AI31" s="107"/>
      <c r="AJ31" s="1"/>
      <c r="AK31" s="1"/>
      <c r="AL31" s="1"/>
      <c r="AM31" s="1"/>
      <c r="AN31" s="1"/>
      <c r="AO31" s="1"/>
      <c r="AP31" s="1"/>
      <c r="AQ31" s="1"/>
      <c r="AR31" s="1"/>
    </row>
    <row r="32" spans="2:44" ht="19.2" customHeight="1">
      <c r="B32" s="91"/>
      <c r="C32" s="110">
        <v>3</v>
      </c>
      <c r="D32" s="1238"/>
      <c r="E32" s="1239"/>
      <c r="F32" s="1239"/>
      <c r="G32" s="1239"/>
      <c r="H32" s="1239"/>
      <c r="I32" s="1239"/>
      <c r="J32" s="1235"/>
      <c r="K32" s="1236"/>
      <c r="L32" s="1237"/>
      <c r="M32" s="1235"/>
      <c r="N32" s="1236"/>
      <c r="O32" s="1237"/>
      <c r="P32" s="1238"/>
      <c r="Q32" s="1242"/>
      <c r="R32" s="771"/>
      <c r="S32" s="1367"/>
      <c r="T32" s="1367"/>
      <c r="U32" s="1367"/>
      <c r="V32" s="1367"/>
      <c r="W32" s="1367"/>
      <c r="X32" s="1367"/>
      <c r="Y32" s="1367"/>
      <c r="Z32" s="1367"/>
      <c r="AA32" s="1367"/>
      <c r="AB32" s="1367"/>
      <c r="AC32" s="1367"/>
      <c r="AD32" s="1367"/>
      <c r="AE32" s="1367"/>
      <c r="AF32" s="1367"/>
      <c r="AG32" s="1367"/>
      <c r="AH32" s="45"/>
      <c r="AI32" s="107"/>
      <c r="AJ32" s="1"/>
      <c r="AK32" s="1"/>
      <c r="AL32" s="1"/>
      <c r="AM32" s="1"/>
      <c r="AN32" s="1"/>
      <c r="AO32" s="1"/>
      <c r="AP32" s="1"/>
      <c r="AQ32" s="1"/>
      <c r="AR32" s="1"/>
    </row>
    <row r="33" spans="2:44" ht="19.2" customHeight="1">
      <c r="B33" s="91"/>
      <c r="C33" s="110">
        <v>4</v>
      </c>
      <c r="D33" s="1238"/>
      <c r="E33" s="1239"/>
      <c r="F33" s="1239"/>
      <c r="G33" s="1239"/>
      <c r="H33" s="1239"/>
      <c r="I33" s="1239"/>
      <c r="J33" s="1235"/>
      <c r="K33" s="1236"/>
      <c r="L33" s="1237"/>
      <c r="M33" s="1235"/>
      <c r="N33" s="1236"/>
      <c r="O33" s="1237"/>
      <c r="P33" s="1238"/>
      <c r="Q33" s="1242"/>
      <c r="R33" s="771"/>
      <c r="S33" s="1367"/>
      <c r="T33" s="1367"/>
      <c r="U33" s="1367"/>
      <c r="V33" s="1367"/>
      <c r="W33" s="1367"/>
      <c r="X33" s="1367"/>
      <c r="Y33" s="1367"/>
      <c r="Z33" s="1367"/>
      <c r="AA33" s="1367"/>
      <c r="AB33" s="1367"/>
      <c r="AC33" s="1367"/>
      <c r="AD33" s="1367"/>
      <c r="AE33" s="1367"/>
      <c r="AF33" s="1367"/>
      <c r="AG33" s="1367"/>
      <c r="AH33" s="45"/>
      <c r="AI33" s="107"/>
      <c r="AJ33" s="1"/>
      <c r="AK33" s="1"/>
      <c r="AL33" s="1"/>
      <c r="AM33" s="1"/>
      <c r="AN33" s="1"/>
      <c r="AO33" s="1"/>
      <c r="AP33" s="1"/>
      <c r="AQ33" s="1"/>
      <c r="AR33" s="1"/>
    </row>
    <row r="34" spans="2:44" ht="19.2" customHeight="1">
      <c r="B34" s="91"/>
      <c r="C34" s="110">
        <v>5</v>
      </c>
      <c r="D34" s="226"/>
      <c r="E34" s="233"/>
      <c r="F34" s="233"/>
      <c r="G34" s="233"/>
      <c r="H34" s="233"/>
      <c r="I34" s="233"/>
      <c r="J34" s="1235"/>
      <c r="K34" s="1236"/>
      <c r="L34" s="1237"/>
      <c r="M34" s="230"/>
      <c r="N34" s="231"/>
      <c r="O34" s="232"/>
      <c r="P34" s="1238"/>
      <c r="Q34" s="1242"/>
      <c r="R34" s="771"/>
      <c r="S34" s="1367"/>
      <c r="T34" s="1367"/>
      <c r="U34" s="1367"/>
      <c r="V34" s="1367"/>
      <c r="W34" s="1367"/>
      <c r="X34" s="1367"/>
      <c r="Y34" s="1367"/>
      <c r="Z34" s="1367"/>
      <c r="AA34" s="1367"/>
      <c r="AB34" s="1367"/>
      <c r="AC34" s="1367"/>
      <c r="AD34" s="1367"/>
      <c r="AE34" s="1367"/>
      <c r="AF34" s="1367"/>
      <c r="AG34" s="1367"/>
      <c r="AH34" s="45"/>
      <c r="AI34" s="107"/>
      <c r="AJ34" s="1"/>
      <c r="AK34" s="1"/>
      <c r="AL34" s="1"/>
      <c r="AM34" s="1"/>
      <c r="AN34" s="1"/>
      <c r="AO34" s="1"/>
      <c r="AP34" s="1"/>
      <c r="AQ34" s="1"/>
      <c r="AR34" s="1"/>
    </row>
    <row r="35" spans="2:44" ht="19.2" customHeight="1">
      <c r="B35" s="91"/>
      <c r="C35" s="110">
        <v>6</v>
      </c>
      <c r="D35" s="226"/>
      <c r="E35" s="233"/>
      <c r="F35" s="233"/>
      <c r="G35" s="233"/>
      <c r="H35" s="233"/>
      <c r="I35" s="233"/>
      <c r="J35" s="1235"/>
      <c r="K35" s="1236"/>
      <c r="L35" s="1237"/>
      <c r="M35" s="230"/>
      <c r="N35" s="231"/>
      <c r="O35" s="232"/>
      <c r="P35" s="1238"/>
      <c r="Q35" s="1242"/>
      <c r="R35" s="771"/>
      <c r="S35" s="1367"/>
      <c r="T35" s="1367"/>
      <c r="U35" s="1367"/>
      <c r="V35" s="1367"/>
      <c r="W35" s="1367"/>
      <c r="X35" s="1367"/>
      <c r="Y35" s="1367"/>
      <c r="Z35" s="1367"/>
      <c r="AA35" s="1367"/>
      <c r="AB35" s="1367"/>
      <c r="AC35" s="1367"/>
      <c r="AD35" s="1367"/>
      <c r="AE35" s="1367"/>
      <c r="AF35" s="1367"/>
      <c r="AG35" s="1367"/>
      <c r="AH35" s="45"/>
      <c r="AI35" s="107"/>
      <c r="AJ35" s="1"/>
      <c r="AK35" s="1"/>
      <c r="AL35" s="1"/>
      <c r="AM35" s="1"/>
      <c r="AN35" s="1"/>
      <c r="AO35" s="1"/>
      <c r="AP35" s="1"/>
      <c r="AQ35" s="1"/>
      <c r="AR35" s="1"/>
    </row>
    <row r="36" spans="2:44" ht="19.2" customHeight="1">
      <c r="B36" s="91"/>
      <c r="C36" s="110">
        <v>7</v>
      </c>
      <c r="D36" s="226"/>
      <c r="E36" s="233"/>
      <c r="F36" s="233"/>
      <c r="G36" s="233"/>
      <c r="H36" s="233"/>
      <c r="I36" s="233"/>
      <c r="J36" s="1235"/>
      <c r="K36" s="1236"/>
      <c r="L36" s="1237"/>
      <c r="M36" s="230"/>
      <c r="N36" s="231"/>
      <c r="O36" s="232"/>
      <c r="P36" s="1238"/>
      <c r="Q36" s="1242"/>
      <c r="R36" s="771"/>
      <c r="S36" s="1367"/>
      <c r="T36" s="1367"/>
      <c r="U36" s="1367"/>
      <c r="V36" s="1367"/>
      <c r="W36" s="1367"/>
      <c r="X36" s="1367"/>
      <c r="Y36" s="1367"/>
      <c r="Z36" s="1367"/>
      <c r="AA36" s="1367"/>
      <c r="AB36" s="1367"/>
      <c r="AC36" s="1367"/>
      <c r="AD36" s="1367"/>
      <c r="AE36" s="1367"/>
      <c r="AF36" s="1367"/>
      <c r="AG36" s="1367"/>
      <c r="AH36" s="45"/>
      <c r="AI36" s="107"/>
      <c r="AJ36" s="1"/>
      <c r="AK36" s="1"/>
      <c r="AL36" s="1"/>
      <c r="AM36" s="1"/>
      <c r="AN36" s="1"/>
      <c r="AO36" s="1"/>
      <c r="AP36" s="1"/>
      <c r="AQ36" s="1"/>
      <c r="AR36" s="1"/>
    </row>
    <row r="37" spans="2:44" ht="19.2" customHeight="1">
      <c r="B37" s="91"/>
      <c r="C37" s="110">
        <v>8</v>
      </c>
      <c r="D37" s="226"/>
      <c r="E37" s="233"/>
      <c r="F37" s="233"/>
      <c r="G37" s="233"/>
      <c r="H37" s="233"/>
      <c r="I37" s="233"/>
      <c r="J37" s="1235"/>
      <c r="K37" s="1236"/>
      <c r="L37" s="1237"/>
      <c r="M37" s="230"/>
      <c r="N37" s="231"/>
      <c r="O37" s="232"/>
      <c r="P37" s="1238"/>
      <c r="Q37" s="1242"/>
      <c r="R37" s="771"/>
      <c r="S37" s="1367"/>
      <c r="T37" s="1367"/>
      <c r="U37" s="1367"/>
      <c r="V37" s="1367"/>
      <c r="W37" s="1367"/>
      <c r="X37" s="1367"/>
      <c r="Y37" s="1367"/>
      <c r="Z37" s="1367"/>
      <c r="AA37" s="1367"/>
      <c r="AB37" s="1367"/>
      <c r="AC37" s="1367"/>
      <c r="AD37" s="1367"/>
      <c r="AE37" s="1367"/>
      <c r="AF37" s="1367"/>
      <c r="AG37" s="1367"/>
      <c r="AH37" s="45"/>
      <c r="AI37" s="107"/>
      <c r="AJ37" s="1"/>
      <c r="AK37" s="1"/>
      <c r="AL37" s="1"/>
      <c r="AM37" s="1"/>
      <c r="AN37" s="1"/>
      <c r="AO37" s="1"/>
      <c r="AP37" s="1"/>
      <c r="AQ37" s="1"/>
      <c r="AR37" s="1"/>
    </row>
    <row r="38" spans="2:44" ht="19.2" customHeight="1">
      <c r="B38" s="91"/>
      <c r="C38" s="110">
        <v>9</v>
      </c>
      <c r="D38" s="1238"/>
      <c r="E38" s="1239"/>
      <c r="F38" s="1239"/>
      <c r="G38" s="1239"/>
      <c r="H38" s="1239"/>
      <c r="I38" s="1239"/>
      <c r="J38" s="1235"/>
      <c r="K38" s="1236"/>
      <c r="L38" s="1237"/>
      <c r="M38" s="1235"/>
      <c r="N38" s="1236"/>
      <c r="O38" s="1237"/>
      <c r="P38" s="1238"/>
      <c r="Q38" s="1242"/>
      <c r="R38" s="771"/>
      <c r="S38" s="1367"/>
      <c r="T38" s="1367"/>
      <c r="U38" s="1367"/>
      <c r="V38" s="1367"/>
      <c r="W38" s="1367"/>
      <c r="X38" s="1367"/>
      <c r="Y38" s="1367"/>
      <c r="Z38" s="1367"/>
      <c r="AA38" s="1367"/>
      <c r="AB38" s="1367"/>
      <c r="AC38" s="1367"/>
      <c r="AD38" s="1367"/>
      <c r="AE38" s="1367"/>
      <c r="AF38" s="1367"/>
      <c r="AG38" s="1367"/>
      <c r="AH38" s="45"/>
      <c r="AI38" s="107"/>
      <c r="AJ38" s="1"/>
      <c r="AK38" s="1"/>
      <c r="AL38" s="1"/>
      <c r="AM38" s="1"/>
      <c r="AN38" s="1"/>
      <c r="AO38" s="1"/>
      <c r="AP38" s="1"/>
      <c r="AQ38" s="1"/>
      <c r="AR38" s="1"/>
    </row>
    <row r="39" spans="2:44" ht="19.2" customHeight="1">
      <c r="B39" s="91"/>
      <c r="C39" s="110">
        <v>10</v>
      </c>
      <c r="D39" s="1238"/>
      <c r="E39" s="1239"/>
      <c r="F39" s="1239"/>
      <c r="G39" s="1239"/>
      <c r="H39" s="1239"/>
      <c r="I39" s="1239"/>
      <c r="J39" s="1235"/>
      <c r="K39" s="1236"/>
      <c r="L39" s="1237"/>
      <c r="M39" s="1235"/>
      <c r="N39" s="1236"/>
      <c r="O39" s="1237"/>
      <c r="P39" s="1238"/>
      <c r="Q39" s="1242"/>
      <c r="R39" s="771"/>
      <c r="S39" s="1367"/>
      <c r="T39" s="1367"/>
      <c r="U39" s="1367"/>
      <c r="V39" s="1367"/>
      <c r="W39" s="1367"/>
      <c r="X39" s="1367"/>
      <c r="Y39" s="1367"/>
      <c r="Z39" s="1367"/>
      <c r="AA39" s="1367"/>
      <c r="AB39" s="1367"/>
      <c r="AC39" s="1367"/>
      <c r="AD39" s="1367"/>
      <c r="AE39" s="1367"/>
      <c r="AF39" s="1367"/>
      <c r="AG39" s="1367"/>
      <c r="AH39" s="45"/>
      <c r="AI39" s="107"/>
      <c r="AJ39" s="1"/>
      <c r="AK39" s="1"/>
      <c r="AL39" s="1"/>
      <c r="AM39" s="1"/>
      <c r="AN39" s="1"/>
      <c r="AO39" s="1"/>
      <c r="AP39" s="1"/>
      <c r="AQ39" s="1"/>
      <c r="AR39" s="1"/>
    </row>
    <row r="40" spans="2:44" ht="19.2" customHeight="1">
      <c r="B40" s="91"/>
      <c r="C40" s="110">
        <v>11</v>
      </c>
      <c r="D40" s="1238"/>
      <c r="E40" s="1239"/>
      <c r="F40" s="1239"/>
      <c r="G40" s="1239"/>
      <c r="H40" s="1239"/>
      <c r="I40" s="1239"/>
      <c r="J40" s="1235"/>
      <c r="K40" s="1236"/>
      <c r="L40" s="1237"/>
      <c r="M40" s="1235"/>
      <c r="N40" s="1236"/>
      <c r="O40" s="1237"/>
      <c r="P40" s="1238"/>
      <c r="Q40" s="1242"/>
      <c r="R40" s="771"/>
      <c r="S40" s="1367"/>
      <c r="T40" s="1367"/>
      <c r="U40" s="1367"/>
      <c r="V40" s="1367"/>
      <c r="W40" s="1367"/>
      <c r="X40" s="1367"/>
      <c r="Y40" s="1367"/>
      <c r="Z40" s="1367"/>
      <c r="AA40" s="1367"/>
      <c r="AB40" s="1367"/>
      <c r="AC40" s="1367"/>
      <c r="AD40" s="1367"/>
      <c r="AE40" s="1367"/>
      <c r="AF40" s="1367"/>
      <c r="AG40" s="1367"/>
      <c r="AH40" s="45"/>
      <c r="AI40" s="107"/>
      <c r="AJ40" s="1"/>
      <c r="AK40" s="1"/>
      <c r="AL40" s="1"/>
      <c r="AM40" s="1"/>
      <c r="AN40" s="1"/>
      <c r="AO40" s="1"/>
      <c r="AP40" s="1"/>
      <c r="AQ40" s="1"/>
      <c r="AR40" s="1"/>
    </row>
    <row r="41" spans="2:44" ht="19.2" customHeight="1">
      <c r="B41" s="91"/>
      <c r="C41" s="110">
        <v>12</v>
      </c>
      <c r="D41" s="1238"/>
      <c r="E41" s="1239"/>
      <c r="F41" s="1239"/>
      <c r="G41" s="1239"/>
      <c r="H41" s="1239"/>
      <c r="I41" s="1239"/>
      <c r="J41" s="1235"/>
      <c r="K41" s="1236"/>
      <c r="L41" s="1237"/>
      <c r="M41" s="1235"/>
      <c r="N41" s="1236"/>
      <c r="O41" s="1237"/>
      <c r="P41" s="1238"/>
      <c r="Q41" s="1242"/>
      <c r="R41" s="771"/>
      <c r="S41" s="1367"/>
      <c r="T41" s="1367"/>
      <c r="U41" s="1367"/>
      <c r="V41" s="1367"/>
      <c r="W41" s="1367"/>
      <c r="X41" s="1367"/>
      <c r="Y41" s="1367"/>
      <c r="Z41" s="1367"/>
      <c r="AA41" s="1367"/>
      <c r="AB41" s="1367"/>
      <c r="AC41" s="1367"/>
      <c r="AD41" s="1367"/>
      <c r="AE41" s="1367"/>
      <c r="AF41" s="1367"/>
      <c r="AG41" s="1367"/>
      <c r="AH41" s="45"/>
      <c r="AI41" s="107"/>
      <c r="AJ41" s="1"/>
      <c r="AK41" s="1"/>
      <c r="AL41" s="1"/>
      <c r="AM41" s="1"/>
      <c r="AN41" s="1"/>
      <c r="AO41" s="1"/>
      <c r="AP41" s="1"/>
      <c r="AQ41" s="1"/>
      <c r="AR41" s="1"/>
    </row>
    <row r="42" spans="2:44" ht="14.4" customHeight="1">
      <c r="B42" s="91"/>
      <c r="C42" s="95"/>
      <c r="D42" s="94"/>
      <c r="E42" s="94"/>
      <c r="F42" s="94"/>
      <c r="G42" s="94"/>
      <c r="H42" s="94"/>
      <c r="I42" s="94"/>
      <c r="J42" s="94"/>
      <c r="K42" s="94"/>
      <c r="L42" s="94"/>
      <c r="M42" s="94"/>
      <c r="N42" s="45"/>
      <c r="O42" s="94"/>
      <c r="P42" s="94"/>
      <c r="Q42" s="94"/>
      <c r="R42" s="94"/>
      <c r="S42" s="94"/>
      <c r="T42" s="95"/>
      <c r="U42" s="94"/>
      <c r="V42" s="94"/>
      <c r="W42" s="94"/>
      <c r="X42" s="94"/>
      <c r="Y42" s="94"/>
      <c r="Z42" s="94"/>
      <c r="AA42" s="94"/>
      <c r="AB42" s="94"/>
      <c r="AC42" s="94"/>
      <c r="AD42" s="94"/>
      <c r="AE42" s="94"/>
      <c r="AF42" s="94"/>
      <c r="AG42" s="94"/>
      <c r="AH42" s="45"/>
      <c r="AI42" s="107"/>
      <c r="AJ42" s="1"/>
      <c r="AK42" s="1"/>
      <c r="AL42" s="1"/>
      <c r="AM42" s="1"/>
      <c r="AN42" s="1"/>
      <c r="AO42" s="1"/>
      <c r="AP42" s="1"/>
      <c r="AQ42" s="1"/>
      <c r="AR42" s="1"/>
    </row>
    <row r="43" spans="2:44" ht="19.5" customHeight="1">
      <c r="B43" s="252"/>
      <c r="C43" s="113">
        <v>36</v>
      </c>
      <c r="D43" s="114" t="s">
        <v>614</v>
      </c>
      <c r="E43" s="94"/>
      <c r="F43" s="94"/>
      <c r="G43" s="244"/>
      <c r="H43" s="244"/>
      <c r="I43" s="244"/>
      <c r="J43" s="244"/>
      <c r="K43" s="244"/>
      <c r="L43" s="244"/>
      <c r="M43" s="244"/>
      <c r="N43" s="244"/>
      <c r="O43" s="244"/>
      <c r="P43" s="244"/>
      <c r="Q43" s="244"/>
      <c r="R43" s="244"/>
      <c r="S43" s="244"/>
      <c r="T43" s="244"/>
      <c r="U43" s="244"/>
      <c r="V43" s="244"/>
      <c r="W43" s="244"/>
      <c r="X43" s="244"/>
      <c r="Y43" s="244"/>
      <c r="Z43" s="244"/>
      <c r="AA43" s="244"/>
      <c r="AB43" s="244"/>
      <c r="AC43" s="244"/>
      <c r="AD43" s="244"/>
      <c r="AE43" s="244"/>
      <c r="AF43" s="244"/>
      <c r="AG43" s="244"/>
      <c r="AH43" s="244"/>
      <c r="AI43" s="253"/>
      <c r="AJ43" s="1"/>
      <c r="AK43" s="1"/>
      <c r="AL43" s="1"/>
      <c r="AM43" s="1"/>
      <c r="AN43" s="1"/>
      <c r="AO43" s="1"/>
      <c r="AP43" s="1"/>
      <c r="AQ43" s="1"/>
      <c r="AR43" s="1"/>
    </row>
    <row r="44" spans="2:44" ht="19.5" customHeight="1">
      <c r="B44" s="254"/>
      <c r="C44" s="95"/>
      <c r="D44" s="1227" t="s">
        <v>615</v>
      </c>
      <c r="E44" s="1228"/>
      <c r="F44" s="1228"/>
      <c r="G44" s="1228"/>
      <c r="H44" s="1228"/>
      <c r="I44" s="1229"/>
      <c r="J44" s="1293" t="s">
        <v>616</v>
      </c>
      <c r="K44" s="1294"/>
      <c r="L44" s="1294"/>
      <c r="M44" s="1294"/>
      <c r="N44" s="1294"/>
      <c r="O44" s="1295"/>
      <c r="P44" s="1293" t="s">
        <v>617</v>
      </c>
      <c r="Q44" s="1294"/>
      <c r="R44" s="1295"/>
      <c r="S44" s="1475" t="s">
        <v>618</v>
      </c>
      <c r="T44" s="1475"/>
      <c r="U44" s="1475"/>
      <c r="V44" s="1475"/>
      <c r="W44" s="1475"/>
      <c r="X44" s="1475"/>
      <c r="Y44" s="1475"/>
      <c r="Z44" s="1475"/>
      <c r="AA44" s="1475"/>
      <c r="AB44" s="1633"/>
      <c r="AC44" s="1633"/>
      <c r="AD44" s="1633"/>
      <c r="AE44" s="1633"/>
      <c r="AF44" s="1633"/>
      <c r="AG44" s="1633"/>
      <c r="AH44" s="244"/>
      <c r="AI44" s="253"/>
      <c r="AJ44" s="1"/>
      <c r="AK44" s="1"/>
      <c r="AL44" s="1"/>
      <c r="AM44" s="1"/>
      <c r="AN44" s="1"/>
      <c r="AO44" s="1"/>
      <c r="AP44" s="1"/>
      <c r="AQ44" s="1"/>
      <c r="AR44" s="1"/>
    </row>
    <row r="45" spans="2:44" ht="19.5" customHeight="1">
      <c r="B45" s="254"/>
      <c r="C45" s="110">
        <v>1</v>
      </c>
      <c r="D45" s="1238"/>
      <c r="E45" s="1239"/>
      <c r="F45" s="1239"/>
      <c r="G45" s="1239"/>
      <c r="H45" s="1239"/>
      <c r="I45" s="1239"/>
      <c r="J45" s="1235"/>
      <c r="K45" s="1236"/>
      <c r="L45" s="1236"/>
      <c r="M45" s="1236"/>
      <c r="N45" s="1236"/>
      <c r="O45" s="1237"/>
      <c r="P45" s="1238"/>
      <c r="Q45" s="1239"/>
      <c r="R45" s="1242"/>
      <c r="S45" s="1367"/>
      <c r="T45" s="1367"/>
      <c r="U45" s="1367"/>
      <c r="V45" s="1367"/>
      <c r="W45" s="1367"/>
      <c r="X45" s="1367"/>
      <c r="Y45" s="1367"/>
      <c r="Z45" s="1367"/>
      <c r="AA45" s="1367"/>
      <c r="AB45" s="1368"/>
      <c r="AC45" s="1368"/>
      <c r="AD45" s="1368"/>
      <c r="AE45" s="1368"/>
      <c r="AF45" s="1368"/>
      <c r="AG45" s="1368"/>
      <c r="AH45" s="244"/>
      <c r="AI45" s="253"/>
      <c r="AJ45" s="1"/>
      <c r="AK45" s="1"/>
      <c r="AL45" s="1"/>
      <c r="AM45" s="1"/>
      <c r="AN45" s="1"/>
      <c r="AO45" s="1"/>
      <c r="AP45" s="1"/>
      <c r="AQ45" s="1"/>
      <c r="AR45" s="1"/>
    </row>
    <row r="46" spans="2:44" ht="19.5" customHeight="1">
      <c r="B46" s="254"/>
      <c r="C46" s="110">
        <v>2</v>
      </c>
      <c r="D46" s="1238"/>
      <c r="E46" s="1239"/>
      <c r="F46" s="1239"/>
      <c r="G46" s="1239"/>
      <c r="H46" s="1239"/>
      <c r="I46" s="1239"/>
      <c r="J46" s="1235"/>
      <c r="K46" s="1236"/>
      <c r="L46" s="1236"/>
      <c r="M46" s="1236"/>
      <c r="N46" s="1236"/>
      <c r="O46" s="1237"/>
      <c r="P46" s="1238"/>
      <c r="Q46" s="1239"/>
      <c r="R46" s="1242"/>
      <c r="S46" s="1367"/>
      <c r="T46" s="1367"/>
      <c r="U46" s="1367"/>
      <c r="V46" s="1367"/>
      <c r="W46" s="1367"/>
      <c r="X46" s="1367"/>
      <c r="Y46" s="1367"/>
      <c r="Z46" s="1367"/>
      <c r="AA46" s="1367"/>
      <c r="AB46" s="1368"/>
      <c r="AC46" s="1368"/>
      <c r="AD46" s="1368"/>
      <c r="AE46" s="1368"/>
      <c r="AF46" s="1368"/>
      <c r="AG46" s="1368"/>
      <c r="AH46" s="244"/>
      <c r="AI46" s="253"/>
      <c r="AJ46" s="1"/>
      <c r="AK46" s="1"/>
      <c r="AL46" s="1"/>
      <c r="AM46" s="1"/>
      <c r="AN46" s="1"/>
      <c r="AO46" s="1"/>
      <c r="AP46" s="1"/>
      <c r="AQ46" s="1"/>
      <c r="AR46" s="1"/>
    </row>
    <row r="47" spans="2:44" ht="19.5" customHeight="1">
      <c r="B47" s="254"/>
      <c r="C47" s="110">
        <v>3</v>
      </c>
      <c r="D47" s="1238"/>
      <c r="E47" s="1239"/>
      <c r="F47" s="1239"/>
      <c r="G47" s="1239"/>
      <c r="H47" s="1239"/>
      <c r="I47" s="1239"/>
      <c r="J47" s="1235"/>
      <c r="K47" s="1236"/>
      <c r="L47" s="1236"/>
      <c r="M47" s="1236"/>
      <c r="N47" s="1236"/>
      <c r="O47" s="1237"/>
      <c r="P47" s="1238"/>
      <c r="Q47" s="1239"/>
      <c r="R47" s="1242"/>
      <c r="S47" s="1367"/>
      <c r="T47" s="1367"/>
      <c r="U47" s="1367"/>
      <c r="V47" s="1367"/>
      <c r="W47" s="1367"/>
      <c r="X47" s="1367"/>
      <c r="Y47" s="1367"/>
      <c r="Z47" s="1367"/>
      <c r="AA47" s="1367"/>
      <c r="AB47" s="1368"/>
      <c r="AC47" s="1368"/>
      <c r="AD47" s="1368"/>
      <c r="AE47" s="1368"/>
      <c r="AF47" s="1368"/>
      <c r="AG47" s="1368"/>
      <c r="AH47" s="244"/>
      <c r="AI47" s="253"/>
      <c r="AJ47" s="1"/>
      <c r="AK47" s="1"/>
      <c r="AL47" s="1"/>
      <c r="AM47" s="1"/>
      <c r="AN47" s="1"/>
      <c r="AO47" s="1"/>
      <c r="AP47" s="1"/>
      <c r="AQ47" s="1"/>
      <c r="AR47" s="1"/>
    </row>
    <row r="48" spans="2:44" ht="19.5" customHeight="1">
      <c r="B48" s="254"/>
      <c r="C48" s="110">
        <v>4</v>
      </c>
      <c r="D48" s="1238"/>
      <c r="E48" s="1239"/>
      <c r="F48" s="1239"/>
      <c r="G48" s="1239"/>
      <c r="H48" s="1239"/>
      <c r="I48" s="1239"/>
      <c r="J48" s="1235"/>
      <c r="K48" s="1236"/>
      <c r="L48" s="1236"/>
      <c r="M48" s="1236"/>
      <c r="N48" s="1236"/>
      <c r="O48" s="1237"/>
      <c r="P48" s="1238"/>
      <c r="Q48" s="1239"/>
      <c r="R48" s="1242"/>
      <c r="S48" s="1367"/>
      <c r="T48" s="1367"/>
      <c r="U48" s="1367"/>
      <c r="V48" s="1367"/>
      <c r="W48" s="1367"/>
      <c r="X48" s="1367"/>
      <c r="Y48" s="1367"/>
      <c r="Z48" s="1367"/>
      <c r="AA48" s="1367"/>
      <c r="AB48" s="1368"/>
      <c r="AC48" s="1368"/>
      <c r="AD48" s="1368"/>
      <c r="AE48" s="1368"/>
      <c r="AF48" s="1368"/>
      <c r="AG48" s="1368"/>
      <c r="AH48" s="244"/>
      <c r="AI48" s="253"/>
      <c r="AJ48" s="1"/>
      <c r="AK48" s="1"/>
      <c r="AL48" s="1"/>
      <c r="AM48" s="1"/>
      <c r="AN48" s="1"/>
      <c r="AO48" s="1"/>
      <c r="AP48" s="1"/>
      <c r="AQ48" s="1"/>
      <c r="AR48" s="1"/>
    </row>
    <row r="49" spans="2:44" ht="19.5" customHeight="1">
      <c r="B49" s="254"/>
      <c r="C49" s="110">
        <v>5</v>
      </c>
      <c r="D49" s="1238"/>
      <c r="E49" s="1239"/>
      <c r="F49" s="1239"/>
      <c r="G49" s="1239"/>
      <c r="H49" s="1239"/>
      <c r="I49" s="1239"/>
      <c r="J49" s="1235"/>
      <c r="K49" s="1236"/>
      <c r="L49" s="1236"/>
      <c r="M49" s="1236"/>
      <c r="N49" s="1236"/>
      <c r="O49" s="1237"/>
      <c r="P49" s="1238"/>
      <c r="Q49" s="1239"/>
      <c r="R49" s="1242"/>
      <c r="S49" s="1367"/>
      <c r="T49" s="1367"/>
      <c r="U49" s="1367"/>
      <c r="V49" s="1367"/>
      <c r="W49" s="1367"/>
      <c r="X49" s="1367"/>
      <c r="Y49" s="1367"/>
      <c r="Z49" s="1367"/>
      <c r="AA49" s="1367"/>
      <c r="AB49" s="1368"/>
      <c r="AC49" s="1368"/>
      <c r="AD49" s="1368"/>
      <c r="AE49" s="1368"/>
      <c r="AF49" s="1368"/>
      <c r="AG49" s="1368"/>
      <c r="AH49" s="244"/>
      <c r="AI49" s="253"/>
      <c r="AJ49" s="1"/>
      <c r="AK49" s="1"/>
      <c r="AL49" s="1"/>
      <c r="AM49" s="1"/>
      <c r="AN49" s="1"/>
      <c r="AO49" s="1"/>
      <c r="AP49" s="1"/>
      <c r="AQ49" s="1"/>
      <c r="AR49" s="1"/>
    </row>
    <row r="50" spans="2:44" ht="19.5" customHeight="1">
      <c r="B50" s="254"/>
      <c r="C50" s="236">
        <v>6</v>
      </c>
      <c r="D50" s="226"/>
      <c r="E50" s="233"/>
      <c r="F50" s="233"/>
      <c r="G50" s="233"/>
      <c r="H50" s="233"/>
      <c r="I50" s="233"/>
      <c r="J50" s="1320"/>
      <c r="K50" s="1320"/>
      <c r="L50" s="1320"/>
      <c r="M50" s="1320"/>
      <c r="N50" s="1320"/>
      <c r="O50" s="1320"/>
      <c r="P50" s="1238"/>
      <c r="Q50" s="1239"/>
      <c r="R50" s="1242"/>
      <c r="S50" s="1367"/>
      <c r="T50" s="1367"/>
      <c r="U50" s="1367"/>
      <c r="V50" s="1367"/>
      <c r="W50" s="1367"/>
      <c r="X50" s="1367"/>
      <c r="Y50" s="1367"/>
      <c r="Z50" s="1367"/>
      <c r="AA50" s="1367"/>
      <c r="AB50" s="1368"/>
      <c r="AC50" s="1368"/>
      <c r="AD50" s="1368"/>
      <c r="AE50" s="1368"/>
      <c r="AF50" s="1368"/>
      <c r="AG50" s="1368"/>
      <c r="AH50" s="244"/>
      <c r="AI50" s="253"/>
      <c r="AJ50" s="1"/>
      <c r="AK50" s="1"/>
      <c r="AL50" s="1"/>
      <c r="AM50" s="1"/>
      <c r="AN50" s="1"/>
      <c r="AO50" s="1"/>
      <c r="AP50" s="1"/>
      <c r="AQ50" s="1"/>
      <c r="AR50" s="1"/>
    </row>
    <row r="51" spans="2:44" ht="19.5" customHeight="1">
      <c r="B51" s="254"/>
      <c r="C51" s="95"/>
      <c r="D51" s="105"/>
      <c r="E51" s="105"/>
      <c r="F51" s="105"/>
      <c r="G51" s="105"/>
      <c r="H51" s="105"/>
      <c r="I51" s="105"/>
      <c r="J51" s="1336"/>
      <c r="K51" s="1336"/>
      <c r="L51" s="1336"/>
      <c r="M51" s="1336"/>
      <c r="N51" s="1336"/>
      <c r="O51" s="1336"/>
      <c r="P51" s="105"/>
      <c r="Q51" s="105"/>
      <c r="R51" s="105"/>
      <c r="S51" s="1368"/>
      <c r="T51" s="1368"/>
      <c r="U51" s="1368"/>
      <c r="V51" s="1368"/>
      <c r="W51" s="1368"/>
      <c r="X51" s="1368"/>
      <c r="Y51" s="1368"/>
      <c r="Z51" s="1368"/>
      <c r="AA51" s="1368"/>
      <c r="AB51" s="1368"/>
      <c r="AC51" s="1368"/>
      <c r="AD51" s="1368"/>
      <c r="AE51" s="1368"/>
      <c r="AF51" s="1368"/>
      <c r="AG51" s="1368"/>
      <c r="AH51" s="244"/>
      <c r="AI51" s="253"/>
      <c r="AJ51" s="1"/>
      <c r="AK51" s="1"/>
      <c r="AL51" s="1"/>
      <c r="AM51" s="1"/>
      <c r="AN51" s="1"/>
      <c r="AO51" s="1"/>
      <c r="AP51" s="1"/>
      <c r="AQ51" s="1"/>
      <c r="AR51" s="1"/>
    </row>
    <row r="52" spans="2:44" ht="19.5" customHeight="1">
      <c r="B52" s="254"/>
      <c r="C52" s="92">
        <v>37</v>
      </c>
      <c r="D52" s="246" t="s">
        <v>619</v>
      </c>
      <c r="E52" s="105"/>
      <c r="F52" s="105"/>
      <c r="G52" s="105"/>
      <c r="H52" s="105"/>
      <c r="I52" s="105"/>
      <c r="J52" s="1336"/>
      <c r="K52" s="1336"/>
      <c r="L52" s="1336"/>
      <c r="M52" s="1336"/>
      <c r="N52" s="1336"/>
      <c r="O52" s="1336"/>
      <c r="P52" s="105"/>
      <c r="Q52" s="105"/>
      <c r="R52" s="105"/>
      <c r="S52" s="1368"/>
      <c r="T52" s="1368"/>
      <c r="U52" s="1368"/>
      <c r="V52" s="1368"/>
      <c r="W52" s="1368"/>
      <c r="X52" s="1368"/>
      <c r="Y52" s="1368"/>
      <c r="Z52" s="1368"/>
      <c r="AA52" s="1368"/>
      <c r="AB52" s="1368"/>
      <c r="AC52" s="1368"/>
      <c r="AD52" s="1368"/>
      <c r="AE52" s="1368"/>
      <c r="AF52" s="1368"/>
      <c r="AG52" s="1368"/>
      <c r="AH52" s="244"/>
      <c r="AI52" s="253"/>
      <c r="AJ52" s="1"/>
      <c r="AK52" s="1"/>
      <c r="AL52" s="1"/>
      <c r="AM52" s="1"/>
      <c r="AN52" s="1"/>
      <c r="AO52" s="1"/>
      <c r="AP52" s="1"/>
      <c r="AQ52" s="1"/>
      <c r="AR52" s="1"/>
    </row>
    <row r="53" spans="2:44" ht="24.6" customHeight="1">
      <c r="B53" s="254"/>
      <c r="D53" s="1227" t="s">
        <v>620</v>
      </c>
      <c r="E53" s="1228"/>
      <c r="F53" s="1228"/>
      <c r="G53" s="1228"/>
      <c r="H53" s="1228"/>
      <c r="I53" s="1229"/>
      <c r="J53" s="1475" t="s">
        <v>621</v>
      </c>
      <c r="K53" s="1475"/>
      <c r="L53" s="1475"/>
      <c r="M53" s="1475"/>
      <c r="N53" s="1475"/>
      <c r="O53" s="1475"/>
      <c r="P53" s="1475"/>
      <c r="Q53" s="1475"/>
      <c r="R53" s="1475"/>
      <c r="S53" s="1475"/>
      <c r="T53" s="1475"/>
      <c r="U53" s="1475"/>
      <c r="V53" s="1475"/>
      <c r="W53" s="1475"/>
      <c r="X53" s="1475"/>
      <c r="Y53" s="1475"/>
      <c r="Z53" s="1475"/>
      <c r="AA53" s="1475"/>
      <c r="AB53" s="1368"/>
      <c r="AC53" s="1368"/>
      <c r="AD53" s="1368"/>
      <c r="AE53" s="1368"/>
      <c r="AF53" s="1368"/>
      <c r="AG53" s="1368"/>
      <c r="AH53" s="244"/>
      <c r="AI53" s="253"/>
      <c r="AJ53" s="1"/>
      <c r="AK53" s="1"/>
      <c r="AL53" s="1"/>
      <c r="AM53" s="1"/>
      <c r="AN53" s="1"/>
      <c r="AO53" s="1"/>
      <c r="AP53" s="1"/>
      <c r="AQ53" s="1"/>
      <c r="AR53" s="1"/>
    </row>
    <row r="54" spans="2:44" ht="19.5" customHeight="1">
      <c r="B54" s="254"/>
      <c r="C54" s="110">
        <v>1</v>
      </c>
      <c r="D54" s="1238"/>
      <c r="E54" s="1239"/>
      <c r="F54" s="1239"/>
      <c r="G54" s="1239"/>
      <c r="H54" s="1239"/>
      <c r="I54" s="1239"/>
      <c r="J54" s="1320"/>
      <c r="K54" s="1320"/>
      <c r="L54" s="1320"/>
      <c r="M54" s="1320"/>
      <c r="N54" s="1320"/>
      <c r="O54" s="1320"/>
      <c r="P54" s="1320"/>
      <c r="Q54" s="1320"/>
      <c r="R54" s="1320"/>
      <c r="S54" s="1320"/>
      <c r="T54" s="1320"/>
      <c r="U54" s="1320"/>
      <c r="V54" s="1320"/>
      <c r="W54" s="1320"/>
      <c r="X54" s="1320"/>
      <c r="Y54" s="1320"/>
      <c r="Z54" s="1320"/>
      <c r="AA54" s="1320"/>
      <c r="AB54" s="1368"/>
      <c r="AC54" s="1368"/>
      <c r="AD54" s="1368"/>
      <c r="AE54" s="1368"/>
      <c r="AF54" s="1368"/>
      <c r="AG54" s="1368"/>
      <c r="AH54" s="244"/>
      <c r="AI54" s="253"/>
      <c r="AJ54" s="1"/>
      <c r="AK54" s="1"/>
      <c r="AL54" s="1"/>
      <c r="AM54" s="1"/>
      <c r="AN54" s="1"/>
      <c r="AO54" s="1"/>
      <c r="AP54" s="1"/>
      <c r="AQ54" s="1"/>
      <c r="AR54" s="1"/>
    </row>
    <row r="55" spans="2:44" ht="19.5" customHeight="1">
      <c r="B55" s="254"/>
      <c r="C55" s="110">
        <v>2</v>
      </c>
      <c r="D55" s="1238"/>
      <c r="E55" s="1239"/>
      <c r="F55" s="1239"/>
      <c r="G55" s="1239"/>
      <c r="H55" s="1239"/>
      <c r="I55" s="1239"/>
      <c r="J55" s="1320"/>
      <c r="K55" s="1320"/>
      <c r="L55" s="1320"/>
      <c r="M55" s="1320"/>
      <c r="N55" s="1320"/>
      <c r="O55" s="1320"/>
      <c r="P55" s="1320"/>
      <c r="Q55" s="1320"/>
      <c r="R55" s="1320"/>
      <c r="S55" s="1320"/>
      <c r="T55" s="1320"/>
      <c r="U55" s="1320"/>
      <c r="V55" s="1320"/>
      <c r="W55" s="1320"/>
      <c r="X55" s="1320"/>
      <c r="Y55" s="1320"/>
      <c r="Z55" s="1320"/>
      <c r="AA55" s="1320"/>
      <c r="AB55" s="1368"/>
      <c r="AC55" s="1368"/>
      <c r="AD55" s="1368"/>
      <c r="AE55" s="1368"/>
      <c r="AF55" s="1368"/>
      <c r="AG55" s="1368"/>
      <c r="AH55" s="244"/>
      <c r="AI55" s="253"/>
      <c r="AJ55" s="1"/>
      <c r="AK55" s="1"/>
      <c r="AL55" s="1"/>
      <c r="AM55" s="1"/>
      <c r="AN55" s="1"/>
      <c r="AO55" s="1"/>
      <c r="AP55" s="1"/>
      <c r="AQ55" s="1"/>
      <c r="AR55" s="1"/>
    </row>
    <row r="56" spans="2:44" ht="19.5" customHeight="1">
      <c r="B56" s="255"/>
      <c r="C56" s="110">
        <v>3</v>
      </c>
      <c r="D56" s="1238"/>
      <c r="E56" s="1239"/>
      <c r="F56" s="1239"/>
      <c r="G56" s="1239"/>
      <c r="H56" s="1239"/>
      <c r="I56" s="1239"/>
      <c r="J56" s="1320"/>
      <c r="K56" s="1320"/>
      <c r="L56" s="1320"/>
      <c r="M56" s="1320"/>
      <c r="N56" s="1320"/>
      <c r="O56" s="1320"/>
      <c r="P56" s="1320"/>
      <c r="Q56" s="1320"/>
      <c r="R56" s="1320"/>
      <c r="S56" s="1320"/>
      <c r="T56" s="1320"/>
      <c r="U56" s="1320"/>
      <c r="V56" s="1320"/>
      <c r="W56" s="1320"/>
      <c r="X56" s="1320"/>
      <c r="Y56" s="1320"/>
      <c r="Z56" s="1320"/>
      <c r="AA56" s="1320"/>
      <c r="AB56" s="1368"/>
      <c r="AC56" s="1368"/>
      <c r="AD56" s="1368"/>
      <c r="AE56" s="1368"/>
      <c r="AF56" s="1368"/>
      <c r="AG56" s="1368"/>
      <c r="AH56" s="94"/>
      <c r="AI56" s="107"/>
      <c r="AJ56" s="1"/>
      <c r="AK56" s="1"/>
      <c r="AL56" s="1"/>
      <c r="AM56" s="1"/>
      <c r="AN56" s="1"/>
      <c r="AO56" s="1"/>
      <c r="AP56" s="1"/>
      <c r="AQ56" s="1"/>
      <c r="AR56" s="1"/>
    </row>
    <row r="57" spans="2:44" ht="19.5" customHeight="1">
      <c r="B57" s="4"/>
      <c r="C57" s="110">
        <v>4</v>
      </c>
      <c r="D57" s="1238"/>
      <c r="E57" s="1239"/>
      <c r="F57" s="1239"/>
      <c r="G57" s="1239"/>
      <c r="H57" s="1239"/>
      <c r="I57" s="1239"/>
      <c r="J57" s="1320"/>
      <c r="K57" s="1320"/>
      <c r="L57" s="1320"/>
      <c r="M57" s="1320"/>
      <c r="N57" s="1320"/>
      <c r="O57" s="1320"/>
      <c r="P57" s="1320"/>
      <c r="Q57" s="1320"/>
      <c r="R57" s="1320"/>
      <c r="S57" s="1320"/>
      <c r="T57" s="1320"/>
      <c r="U57" s="1320"/>
      <c r="V57" s="1320"/>
      <c r="W57" s="1320"/>
      <c r="X57" s="1320"/>
      <c r="Y57" s="1320"/>
      <c r="Z57" s="1320"/>
      <c r="AA57" s="1320"/>
      <c r="AB57" s="1"/>
      <c r="AC57" s="1"/>
      <c r="AD57" s="1"/>
      <c r="AE57" s="1"/>
      <c r="AF57" s="1"/>
      <c r="AG57" s="1"/>
      <c r="AH57" s="1"/>
      <c r="AI57" s="15"/>
      <c r="AJ57" s="1"/>
      <c r="AK57" s="1"/>
      <c r="AL57" s="1"/>
      <c r="AM57" s="1"/>
      <c r="AN57" s="1"/>
      <c r="AO57" s="1"/>
      <c r="AP57" s="1"/>
      <c r="AQ57" s="1"/>
      <c r="AR57" s="1"/>
    </row>
    <row r="58" spans="2:44" ht="19.5" customHeight="1">
      <c r="B58" s="4"/>
      <c r="C58" s="110">
        <v>5</v>
      </c>
      <c r="D58" s="1238"/>
      <c r="E58" s="1239"/>
      <c r="F58" s="1239"/>
      <c r="G58" s="1239"/>
      <c r="H58" s="1239"/>
      <c r="I58" s="1239"/>
      <c r="J58" s="1320"/>
      <c r="K58" s="1320"/>
      <c r="L58" s="1320"/>
      <c r="M58" s="1320"/>
      <c r="N58" s="1320"/>
      <c r="O58" s="1320"/>
      <c r="P58" s="1320"/>
      <c r="Q58" s="1320"/>
      <c r="R58" s="1320"/>
      <c r="S58" s="1320"/>
      <c r="T58" s="1320"/>
      <c r="U58" s="1320"/>
      <c r="V58" s="1320"/>
      <c r="W58" s="1320"/>
      <c r="X58" s="1320"/>
      <c r="Y58" s="1320"/>
      <c r="Z58" s="1320"/>
      <c r="AA58" s="1320"/>
      <c r="AB58" s="1"/>
      <c r="AC58" s="1"/>
      <c r="AD58" s="1"/>
      <c r="AE58" s="1"/>
      <c r="AF58" s="1"/>
      <c r="AG58" s="1"/>
      <c r="AH58" s="1"/>
      <c r="AI58" s="15"/>
      <c r="AJ58" s="1"/>
      <c r="AK58" s="1"/>
      <c r="AL58" s="1"/>
      <c r="AM58" s="1"/>
      <c r="AN58" s="1"/>
      <c r="AO58" s="1"/>
      <c r="AP58" s="1"/>
      <c r="AQ58" s="1"/>
      <c r="AR58" s="1"/>
    </row>
    <row r="59" spans="2:44" ht="19.5" customHeight="1">
      <c r="B59" s="4"/>
      <c r="C59" s="110">
        <v>6</v>
      </c>
      <c r="D59" s="1238"/>
      <c r="E59" s="1239"/>
      <c r="F59" s="1239"/>
      <c r="G59" s="1239"/>
      <c r="H59" s="1239"/>
      <c r="I59" s="1239"/>
      <c r="J59" s="1320"/>
      <c r="K59" s="1320"/>
      <c r="L59" s="1320"/>
      <c r="M59" s="1320"/>
      <c r="N59" s="1320"/>
      <c r="O59" s="1320"/>
      <c r="P59" s="1320"/>
      <c r="Q59" s="1320"/>
      <c r="R59" s="1320"/>
      <c r="S59" s="1320"/>
      <c r="T59" s="1320"/>
      <c r="U59" s="1320"/>
      <c r="V59" s="1320"/>
      <c r="W59" s="1320"/>
      <c r="X59" s="1320"/>
      <c r="Y59" s="1320"/>
      <c r="Z59" s="1320"/>
      <c r="AA59" s="1320"/>
      <c r="AB59" s="1"/>
      <c r="AC59" s="1"/>
      <c r="AD59" s="1"/>
      <c r="AE59" s="1"/>
      <c r="AF59" s="1"/>
      <c r="AG59" s="1"/>
      <c r="AH59" s="1"/>
      <c r="AI59" s="15"/>
      <c r="AJ59" s="1"/>
      <c r="AK59" s="1"/>
      <c r="AL59" s="1"/>
      <c r="AM59" s="1"/>
      <c r="AN59" s="1"/>
      <c r="AO59" s="1"/>
      <c r="AP59" s="1"/>
      <c r="AQ59" s="1"/>
      <c r="AR59" s="1"/>
    </row>
    <row r="60" spans="2:44" ht="19.5" customHeight="1">
      <c r="B60" s="4"/>
      <c r="C60" s="110">
        <v>7</v>
      </c>
      <c r="D60" s="1238"/>
      <c r="E60" s="1239"/>
      <c r="F60" s="1239"/>
      <c r="G60" s="1239"/>
      <c r="H60" s="1239"/>
      <c r="I60" s="1239"/>
      <c r="J60" s="1320"/>
      <c r="K60" s="1320"/>
      <c r="L60" s="1320"/>
      <c r="M60" s="1320"/>
      <c r="N60" s="1320"/>
      <c r="O60" s="1320"/>
      <c r="P60" s="1320"/>
      <c r="Q60" s="1320"/>
      <c r="R60" s="1320"/>
      <c r="S60" s="1320"/>
      <c r="T60" s="1320"/>
      <c r="U60" s="1320"/>
      <c r="V60" s="1320"/>
      <c r="W60" s="1320"/>
      <c r="X60" s="1320"/>
      <c r="Y60" s="1320"/>
      <c r="Z60" s="1320"/>
      <c r="AA60" s="1320"/>
      <c r="AB60" s="1"/>
      <c r="AC60" s="1"/>
      <c r="AD60" s="1"/>
      <c r="AE60" s="1"/>
      <c r="AF60" s="1"/>
      <c r="AG60" s="1"/>
      <c r="AH60" s="1"/>
      <c r="AI60" s="15"/>
      <c r="AJ60" s="1"/>
      <c r="AK60" s="1"/>
      <c r="AL60" s="1"/>
      <c r="AM60" s="1"/>
      <c r="AN60" s="1"/>
      <c r="AO60" s="1"/>
      <c r="AP60" s="1"/>
      <c r="AQ60" s="1"/>
      <c r="AR60" s="1"/>
    </row>
    <row r="61" spans="2:44" ht="19.5" customHeight="1">
      <c r="B61" s="4"/>
      <c r="C61" s="110">
        <v>8</v>
      </c>
      <c r="D61" s="1238"/>
      <c r="E61" s="1239"/>
      <c r="F61" s="1239"/>
      <c r="G61" s="1239"/>
      <c r="H61" s="1239"/>
      <c r="I61" s="1239"/>
      <c r="J61" s="1320"/>
      <c r="K61" s="1320"/>
      <c r="L61" s="1320"/>
      <c r="M61" s="1320"/>
      <c r="N61" s="1320"/>
      <c r="O61" s="1320"/>
      <c r="P61" s="1320"/>
      <c r="Q61" s="1320"/>
      <c r="R61" s="1320"/>
      <c r="S61" s="1320"/>
      <c r="T61" s="1320"/>
      <c r="U61" s="1320"/>
      <c r="V61" s="1320"/>
      <c r="W61" s="1320"/>
      <c r="X61" s="1320"/>
      <c r="Y61" s="1320"/>
      <c r="Z61" s="1320"/>
      <c r="AA61" s="1320"/>
      <c r="AB61" s="1"/>
      <c r="AC61" s="1"/>
      <c r="AD61" s="1"/>
      <c r="AE61" s="1"/>
      <c r="AF61" s="1"/>
      <c r="AG61" s="1"/>
      <c r="AH61" s="1"/>
      <c r="AI61" s="15"/>
      <c r="AJ61" s="1"/>
      <c r="AK61" s="1"/>
      <c r="AL61" s="1"/>
      <c r="AM61" s="1"/>
      <c r="AN61" s="1"/>
      <c r="AO61" s="1"/>
      <c r="AP61" s="1"/>
      <c r="AQ61" s="1"/>
      <c r="AR61" s="1"/>
    </row>
    <row r="62" spans="2:44" ht="14.25" customHeight="1">
      <c r="B62" s="4"/>
      <c r="D62" s="3"/>
      <c r="E62" s="1"/>
      <c r="F62" s="1"/>
      <c r="G62" s="1"/>
      <c r="H62" s="1"/>
      <c r="I62" s="1"/>
      <c r="J62" s="1"/>
      <c r="K62" s="1"/>
      <c r="L62" s="1"/>
      <c r="M62" s="1"/>
      <c r="N62" s="1"/>
      <c r="O62" s="1"/>
      <c r="P62" s="1"/>
      <c r="Q62" s="1"/>
      <c r="R62" s="1"/>
      <c r="S62" s="1"/>
      <c r="T62" s="3"/>
      <c r="U62" s="1"/>
      <c r="V62" s="1"/>
      <c r="W62" s="1"/>
      <c r="X62" s="1"/>
      <c r="Y62" s="1"/>
      <c r="Z62" s="1"/>
      <c r="AA62" s="1"/>
      <c r="AB62" s="1"/>
      <c r="AC62" s="1"/>
      <c r="AD62" s="1"/>
      <c r="AE62" s="1"/>
      <c r="AF62" s="1"/>
      <c r="AG62" s="1"/>
      <c r="AH62" s="1"/>
      <c r="AI62" s="15"/>
      <c r="AJ62" s="1"/>
      <c r="AK62" s="1"/>
      <c r="AL62" s="1"/>
      <c r="AM62" s="1"/>
      <c r="AN62" s="1"/>
      <c r="AO62" s="1"/>
      <c r="AP62" s="1"/>
      <c r="AQ62" s="1"/>
      <c r="AR62" s="1"/>
    </row>
    <row r="63" spans="2:44" ht="14.25" customHeight="1">
      <c r="B63" s="256"/>
      <c r="C63" s="19"/>
      <c r="D63" s="257"/>
      <c r="E63" s="258"/>
      <c r="F63" s="258"/>
      <c r="G63" s="258"/>
      <c r="H63" s="258"/>
      <c r="I63" s="258"/>
      <c r="J63" s="258"/>
      <c r="K63" s="258"/>
      <c r="L63" s="258"/>
      <c r="M63" s="258"/>
      <c r="N63" s="258"/>
      <c r="O63" s="258"/>
      <c r="P63" s="258"/>
      <c r="Q63" s="258"/>
      <c r="R63" s="258"/>
      <c r="S63" s="258"/>
      <c r="T63" s="257"/>
      <c r="U63" s="258"/>
      <c r="V63" s="258"/>
      <c r="W63" s="258"/>
      <c r="X63" s="258"/>
      <c r="Y63" s="258"/>
      <c r="Z63" s="258"/>
      <c r="AA63" s="258"/>
      <c r="AB63" s="258"/>
      <c r="AC63" s="258"/>
      <c r="AD63" s="258"/>
      <c r="AE63" s="258"/>
      <c r="AF63" s="258"/>
      <c r="AG63" s="258"/>
      <c r="AH63" s="1180">
        <v>18</v>
      </c>
      <c r="AI63" s="1181"/>
      <c r="AJ63" s="1"/>
      <c r="AK63" s="1"/>
      <c r="AL63" s="1"/>
      <c r="AM63" s="1"/>
      <c r="AN63" s="1"/>
      <c r="AO63" s="1"/>
      <c r="AP63" s="1"/>
      <c r="AQ63" s="1"/>
      <c r="AR63" s="1"/>
    </row>
    <row r="64" spans="2:44" ht="14.25" hidden="1" customHeight="1">
      <c r="D64" s="3"/>
      <c r="E64" s="1"/>
      <c r="F64" s="1"/>
      <c r="G64" s="1"/>
      <c r="H64" s="1"/>
      <c r="I64" s="1"/>
      <c r="J64" s="1"/>
      <c r="K64" s="1"/>
      <c r="L64" s="1"/>
      <c r="M64" s="1"/>
      <c r="N64" s="1"/>
      <c r="O64" s="1"/>
      <c r="P64" s="1"/>
      <c r="Q64" s="1"/>
      <c r="R64" s="1"/>
      <c r="S64" s="1"/>
      <c r="T64" s="3"/>
      <c r="U64" s="1"/>
      <c r="V64" s="1"/>
      <c r="W64" s="1"/>
      <c r="X64" s="1"/>
      <c r="Y64" s="1"/>
      <c r="Z64" s="1"/>
      <c r="AA64" s="1"/>
      <c r="AB64" s="1"/>
      <c r="AC64" s="1"/>
      <c r="AD64" s="1"/>
      <c r="AE64" s="1"/>
      <c r="AF64" s="1"/>
      <c r="AG64" s="1"/>
      <c r="AH64" s="1"/>
      <c r="AI64" s="1"/>
      <c r="AJ64" s="1"/>
      <c r="AK64" s="1"/>
      <c r="AL64" s="1"/>
      <c r="AM64" s="1"/>
      <c r="AN64" s="1"/>
      <c r="AO64" s="1"/>
      <c r="AP64" s="1"/>
      <c r="AQ64" s="1"/>
      <c r="AR64" s="1"/>
    </row>
    <row r="65" spans="4:44" ht="14.25" hidden="1" customHeight="1">
      <c r="D65" s="3"/>
      <c r="E65" s="1"/>
      <c r="F65" s="1"/>
      <c r="G65" s="1"/>
      <c r="H65" s="1"/>
      <c r="I65" s="1"/>
      <c r="J65" s="1"/>
      <c r="K65" s="1"/>
      <c r="L65" s="1"/>
      <c r="M65" s="1"/>
      <c r="N65" s="1"/>
      <c r="O65" s="1"/>
      <c r="P65" s="1"/>
      <c r="Q65" s="1"/>
      <c r="R65" s="1"/>
      <c r="S65" s="1"/>
      <c r="T65" s="3"/>
      <c r="U65" s="1"/>
      <c r="V65" s="1"/>
      <c r="W65" s="1"/>
      <c r="X65" s="1"/>
      <c r="Y65" s="1"/>
      <c r="Z65" s="1"/>
      <c r="AA65" s="1"/>
      <c r="AB65" s="1"/>
      <c r="AC65" s="1"/>
      <c r="AD65" s="1"/>
      <c r="AE65" s="1"/>
      <c r="AF65" s="1"/>
      <c r="AG65" s="1"/>
      <c r="AH65" s="1"/>
      <c r="AI65" s="1"/>
      <c r="AJ65" s="1"/>
      <c r="AK65" s="1"/>
      <c r="AL65" s="1"/>
      <c r="AM65" s="1"/>
      <c r="AN65" s="1"/>
      <c r="AO65" s="1"/>
      <c r="AP65" s="1"/>
      <c r="AQ65" s="1"/>
      <c r="AR65" s="1"/>
    </row>
    <row r="66" spans="4:44" ht="14.25" hidden="1" customHeight="1">
      <c r="D66" s="3"/>
      <c r="E66" s="1"/>
      <c r="F66" s="1"/>
      <c r="G66" s="1"/>
      <c r="H66" s="1"/>
      <c r="I66" s="1"/>
      <c r="J66" s="1"/>
      <c r="K66" s="1"/>
      <c r="L66" s="1"/>
      <c r="M66" s="1"/>
      <c r="N66" s="1"/>
      <c r="O66" s="1"/>
      <c r="P66" s="1"/>
      <c r="Q66" s="1"/>
      <c r="R66" s="1"/>
      <c r="S66" s="1"/>
      <c r="T66" s="3"/>
      <c r="U66" s="1"/>
      <c r="V66" s="1"/>
      <c r="W66" s="1"/>
      <c r="X66" s="1"/>
      <c r="Y66" s="1"/>
      <c r="Z66" s="1"/>
      <c r="AA66" s="1"/>
      <c r="AB66" s="1"/>
      <c r="AC66" s="1"/>
      <c r="AD66" s="1"/>
      <c r="AE66" s="1"/>
      <c r="AF66" s="1"/>
      <c r="AG66" s="1"/>
      <c r="AH66" s="1"/>
      <c r="AI66" s="1"/>
      <c r="AJ66" s="1"/>
      <c r="AK66" s="1"/>
      <c r="AL66" s="1"/>
      <c r="AM66" s="1"/>
      <c r="AN66" s="1"/>
      <c r="AO66" s="1"/>
      <c r="AP66" s="1"/>
      <c r="AQ66" s="1"/>
      <c r="AR66" s="1"/>
    </row>
    <row r="67" spans="4:44" ht="14.25" hidden="1" customHeight="1">
      <c r="D67" s="3"/>
      <c r="E67" s="1"/>
      <c r="F67" s="1"/>
      <c r="G67" s="1"/>
      <c r="H67" s="1"/>
      <c r="I67" s="1"/>
      <c r="J67" s="1"/>
      <c r="K67" s="1"/>
      <c r="L67" s="1"/>
      <c r="M67" s="1"/>
      <c r="N67" s="1"/>
      <c r="O67" s="1"/>
      <c r="P67" s="1"/>
      <c r="Q67" s="1"/>
      <c r="R67" s="1"/>
      <c r="S67" s="1"/>
      <c r="T67" s="3"/>
      <c r="U67" s="1"/>
      <c r="V67" s="1"/>
      <c r="W67" s="1"/>
      <c r="X67" s="1"/>
      <c r="Y67" s="1"/>
      <c r="Z67" s="1"/>
      <c r="AA67" s="1"/>
      <c r="AB67" s="1"/>
      <c r="AC67" s="1"/>
      <c r="AD67" s="1"/>
      <c r="AE67" s="1"/>
      <c r="AF67" s="1"/>
      <c r="AG67" s="1"/>
      <c r="AH67" s="1"/>
      <c r="AI67" s="1"/>
      <c r="AJ67" s="1"/>
      <c r="AK67" s="1"/>
      <c r="AL67" s="1"/>
      <c r="AM67" s="1"/>
      <c r="AN67" s="1"/>
      <c r="AO67" s="1"/>
      <c r="AP67" s="1"/>
      <c r="AQ67" s="1"/>
      <c r="AR67" s="1"/>
    </row>
    <row r="68" spans="4:44" ht="14.25" hidden="1" customHeight="1">
      <c r="D68" s="3"/>
      <c r="E68" s="1"/>
      <c r="F68" s="1"/>
      <c r="G68" s="1"/>
      <c r="H68" s="1"/>
      <c r="I68" s="1"/>
      <c r="J68" s="1"/>
      <c r="K68" s="1"/>
      <c r="L68" s="1"/>
      <c r="M68" s="1"/>
      <c r="N68" s="1"/>
      <c r="O68" s="1"/>
      <c r="P68" s="1"/>
      <c r="Q68" s="1"/>
      <c r="R68" s="1"/>
      <c r="S68" s="1"/>
      <c r="T68" s="3"/>
      <c r="U68" s="1"/>
      <c r="V68" s="1"/>
      <c r="W68" s="1"/>
      <c r="X68" s="1"/>
      <c r="Y68" s="1"/>
      <c r="Z68" s="1"/>
      <c r="AA68" s="1"/>
      <c r="AB68" s="1"/>
      <c r="AC68" s="1"/>
      <c r="AD68" s="1"/>
      <c r="AE68" s="1"/>
      <c r="AF68" s="1"/>
      <c r="AG68" s="1"/>
      <c r="AH68" s="1"/>
      <c r="AI68" s="1"/>
      <c r="AJ68" s="1"/>
      <c r="AK68" s="1"/>
      <c r="AL68" s="1"/>
      <c r="AM68" s="1"/>
      <c r="AN68" s="1"/>
      <c r="AO68" s="1"/>
      <c r="AP68" s="1"/>
      <c r="AQ68" s="1"/>
      <c r="AR68" s="1"/>
    </row>
    <row r="69" spans="4:44" ht="14.25" hidden="1" customHeight="1">
      <c r="D69" s="3"/>
      <c r="E69" s="1"/>
      <c r="F69" s="1"/>
      <c r="G69" s="1"/>
      <c r="H69" s="1"/>
      <c r="I69" s="1"/>
      <c r="J69" s="1"/>
      <c r="K69" s="1"/>
      <c r="L69" s="1"/>
      <c r="M69" s="1"/>
      <c r="N69" s="1"/>
      <c r="O69" s="1"/>
      <c r="P69" s="1"/>
      <c r="Q69" s="1"/>
      <c r="R69" s="1"/>
      <c r="S69" s="1"/>
      <c r="T69" s="3"/>
      <c r="U69" s="1"/>
      <c r="V69" s="1"/>
      <c r="W69" s="1"/>
      <c r="X69" s="1"/>
      <c r="Y69" s="1"/>
      <c r="Z69" s="1"/>
      <c r="AA69" s="1"/>
      <c r="AB69" s="1"/>
      <c r="AC69" s="1"/>
      <c r="AD69" s="1"/>
      <c r="AE69" s="1"/>
      <c r="AF69" s="1"/>
      <c r="AG69" s="1"/>
      <c r="AH69" s="1"/>
      <c r="AI69" s="1"/>
      <c r="AJ69" s="1"/>
      <c r="AK69" s="1"/>
      <c r="AL69" s="1"/>
      <c r="AM69" s="1"/>
      <c r="AN69" s="1"/>
      <c r="AO69" s="1"/>
      <c r="AP69" s="1"/>
      <c r="AQ69" s="1"/>
      <c r="AR69" s="1"/>
    </row>
    <row r="70" spans="4:44" ht="14.25" hidden="1" customHeight="1">
      <c r="D70" s="3"/>
      <c r="E70" s="1"/>
      <c r="F70" s="1"/>
      <c r="G70" s="1"/>
      <c r="H70" s="1"/>
      <c r="I70" s="1"/>
      <c r="J70" s="1"/>
      <c r="K70" s="1"/>
      <c r="L70" s="1"/>
      <c r="M70" s="1"/>
      <c r="N70" s="1"/>
      <c r="O70" s="1"/>
      <c r="P70" s="1"/>
      <c r="Q70" s="1"/>
      <c r="R70" s="1"/>
      <c r="S70" s="1"/>
      <c r="T70" s="3"/>
      <c r="U70" s="1"/>
      <c r="V70" s="1"/>
      <c r="W70" s="1"/>
      <c r="X70" s="1"/>
      <c r="Y70" s="1"/>
      <c r="Z70" s="1"/>
      <c r="AA70" s="1"/>
      <c r="AB70" s="1"/>
      <c r="AC70" s="1"/>
      <c r="AD70" s="1"/>
      <c r="AE70" s="1"/>
      <c r="AF70" s="1"/>
      <c r="AG70" s="1"/>
      <c r="AH70" s="1"/>
      <c r="AI70" s="1"/>
      <c r="AJ70" s="1"/>
      <c r="AK70" s="1"/>
      <c r="AL70" s="1"/>
      <c r="AM70" s="1"/>
      <c r="AN70" s="1"/>
      <c r="AO70" s="1"/>
      <c r="AP70" s="1"/>
      <c r="AQ70" s="1"/>
      <c r="AR70" s="1"/>
    </row>
    <row r="71" spans="4:44" ht="14.25" hidden="1" customHeight="1">
      <c r="D71" s="3"/>
      <c r="E71" s="1"/>
      <c r="F71" s="1"/>
      <c r="G71" s="1"/>
      <c r="H71" s="1"/>
      <c r="I71" s="1"/>
      <c r="J71" s="1"/>
      <c r="K71" s="1"/>
      <c r="L71" s="1"/>
      <c r="M71" s="1"/>
      <c r="N71" s="1"/>
      <c r="O71" s="1"/>
      <c r="P71" s="1"/>
      <c r="Q71" s="1"/>
      <c r="R71" s="1"/>
      <c r="S71" s="1"/>
      <c r="T71" s="3"/>
      <c r="U71" s="1"/>
      <c r="V71" s="1"/>
      <c r="W71" s="1"/>
      <c r="X71" s="1"/>
      <c r="Y71" s="1"/>
      <c r="Z71" s="1"/>
      <c r="AA71" s="1"/>
      <c r="AB71" s="1"/>
      <c r="AC71" s="1"/>
      <c r="AD71" s="1"/>
      <c r="AE71" s="1"/>
      <c r="AF71" s="1"/>
      <c r="AG71" s="1"/>
      <c r="AH71" s="1"/>
      <c r="AI71" s="1"/>
      <c r="AJ71" s="1"/>
      <c r="AK71" s="1"/>
      <c r="AL71" s="1"/>
      <c r="AM71" s="1"/>
      <c r="AN71" s="1"/>
      <c r="AO71" s="1"/>
      <c r="AP71" s="1"/>
      <c r="AQ71" s="1"/>
      <c r="AR71" s="1"/>
    </row>
    <row r="72" spans="4:44" ht="14.25" hidden="1" customHeight="1">
      <c r="D72" s="3"/>
      <c r="E72" s="1"/>
      <c r="F72" s="1"/>
      <c r="G72" s="1"/>
      <c r="H72" s="1"/>
      <c r="I72" s="1"/>
      <c r="J72" s="1"/>
      <c r="K72" s="1"/>
      <c r="L72" s="1"/>
      <c r="M72" s="1"/>
      <c r="N72" s="1"/>
      <c r="O72" s="1"/>
      <c r="P72" s="1"/>
      <c r="Q72" s="1"/>
      <c r="R72" s="1"/>
      <c r="S72" s="1"/>
      <c r="T72" s="3"/>
      <c r="U72" s="1"/>
      <c r="V72" s="1"/>
      <c r="W72" s="1"/>
      <c r="X72" s="1"/>
      <c r="Y72" s="1"/>
      <c r="Z72" s="1"/>
      <c r="AA72" s="1"/>
      <c r="AB72" s="1"/>
      <c r="AC72" s="1"/>
      <c r="AD72" s="1"/>
      <c r="AE72" s="1"/>
      <c r="AF72" s="1"/>
      <c r="AG72" s="1"/>
      <c r="AH72" s="1"/>
      <c r="AI72" s="1"/>
      <c r="AJ72" s="1"/>
      <c r="AK72" s="1"/>
      <c r="AL72" s="1"/>
      <c r="AM72" s="1"/>
      <c r="AN72" s="1"/>
      <c r="AO72" s="1"/>
      <c r="AP72" s="1"/>
      <c r="AQ72" s="1"/>
      <c r="AR72" s="1"/>
    </row>
    <row r="73" spans="4:44" ht="14.25" hidden="1" customHeight="1">
      <c r="D73" s="3"/>
      <c r="E73" s="1"/>
      <c r="F73" s="1"/>
      <c r="G73" s="1"/>
      <c r="H73" s="1"/>
      <c r="I73" s="1"/>
      <c r="J73" s="1"/>
      <c r="K73" s="1"/>
      <c r="L73" s="1"/>
      <c r="M73" s="1"/>
      <c r="N73" s="1"/>
      <c r="O73" s="1"/>
      <c r="P73" s="1"/>
      <c r="Q73" s="1"/>
      <c r="R73" s="1"/>
      <c r="S73" s="1"/>
      <c r="T73" s="3"/>
      <c r="U73" s="1"/>
      <c r="V73" s="1"/>
      <c r="W73" s="1"/>
      <c r="X73" s="1"/>
      <c r="Y73" s="1"/>
      <c r="Z73" s="1"/>
      <c r="AA73" s="1"/>
      <c r="AB73" s="1"/>
      <c r="AC73" s="1"/>
      <c r="AD73" s="1"/>
      <c r="AE73" s="1"/>
      <c r="AF73" s="1"/>
      <c r="AG73" s="1"/>
      <c r="AH73" s="1"/>
      <c r="AI73" s="1"/>
      <c r="AJ73" s="1"/>
      <c r="AK73" s="1"/>
      <c r="AL73" s="1"/>
      <c r="AM73" s="1"/>
      <c r="AN73" s="1"/>
      <c r="AO73" s="1"/>
      <c r="AP73" s="1"/>
      <c r="AQ73" s="1"/>
      <c r="AR73" s="1"/>
    </row>
    <row r="74" spans="4:44" ht="14.25" hidden="1" customHeight="1">
      <c r="D74" s="3"/>
      <c r="E74" s="1"/>
      <c r="F74" s="1"/>
      <c r="G74" s="1"/>
      <c r="H74" s="1"/>
      <c r="I74" s="1"/>
      <c r="J74" s="1"/>
      <c r="K74" s="1"/>
      <c r="L74" s="1"/>
      <c r="M74" s="1"/>
      <c r="N74" s="1"/>
      <c r="O74" s="1"/>
      <c r="P74" s="1"/>
      <c r="Q74" s="1"/>
      <c r="R74" s="1"/>
      <c r="S74" s="1"/>
      <c r="T74" s="3"/>
      <c r="U74" s="1"/>
      <c r="V74" s="1"/>
      <c r="W74" s="1"/>
      <c r="X74" s="1"/>
      <c r="Y74" s="1"/>
      <c r="Z74" s="1"/>
      <c r="AA74" s="1"/>
      <c r="AB74" s="1"/>
      <c r="AC74" s="1"/>
      <c r="AD74" s="1"/>
      <c r="AE74" s="1"/>
      <c r="AF74" s="1"/>
      <c r="AG74" s="1"/>
      <c r="AH74" s="1"/>
      <c r="AI74" s="1"/>
      <c r="AJ74" s="1"/>
      <c r="AK74" s="1"/>
      <c r="AL74" s="1"/>
      <c r="AM74" s="1"/>
      <c r="AN74" s="1"/>
      <c r="AO74" s="1"/>
      <c r="AP74" s="1"/>
      <c r="AQ74" s="1"/>
      <c r="AR74" s="1"/>
    </row>
    <row r="75" spans="4:44" ht="14.25" hidden="1" customHeight="1">
      <c r="D75" s="3"/>
      <c r="E75" s="1"/>
      <c r="F75" s="1"/>
      <c r="G75" s="1"/>
      <c r="H75" s="1"/>
      <c r="I75" s="1"/>
      <c r="J75" s="1"/>
      <c r="K75" s="1"/>
      <c r="L75" s="1"/>
      <c r="M75" s="1"/>
      <c r="N75" s="1"/>
      <c r="O75" s="1"/>
      <c r="P75" s="1"/>
      <c r="Q75" s="1"/>
      <c r="R75" s="1"/>
      <c r="S75" s="1"/>
      <c r="T75" s="3"/>
      <c r="U75" s="1"/>
      <c r="V75" s="1"/>
      <c r="W75" s="1"/>
      <c r="X75" s="1"/>
      <c r="Y75" s="1"/>
      <c r="Z75" s="1"/>
      <c r="AA75" s="1"/>
      <c r="AB75" s="1"/>
      <c r="AC75" s="1"/>
      <c r="AD75" s="1"/>
      <c r="AE75" s="1"/>
      <c r="AF75" s="1"/>
      <c r="AG75" s="1"/>
      <c r="AH75" s="1"/>
      <c r="AI75" s="1"/>
      <c r="AJ75" s="1"/>
      <c r="AK75" s="1"/>
      <c r="AL75" s="1"/>
      <c r="AM75" s="1"/>
      <c r="AN75" s="1"/>
      <c r="AO75" s="1"/>
      <c r="AP75" s="1"/>
      <c r="AQ75" s="1"/>
      <c r="AR75" s="1"/>
    </row>
    <row r="76" spans="4:44" ht="14.25" hidden="1" customHeight="1">
      <c r="D76" s="3"/>
      <c r="E76" s="1"/>
      <c r="F76" s="1"/>
      <c r="G76" s="1"/>
      <c r="H76" s="1"/>
      <c r="I76" s="1"/>
      <c r="J76" s="1"/>
      <c r="K76" s="1"/>
      <c r="L76" s="1"/>
      <c r="M76" s="1"/>
      <c r="N76" s="1"/>
      <c r="O76" s="1"/>
      <c r="P76" s="1"/>
      <c r="Q76" s="1"/>
      <c r="R76" s="1"/>
      <c r="S76" s="1"/>
      <c r="T76" s="3"/>
      <c r="U76" s="1"/>
      <c r="V76" s="1"/>
      <c r="W76" s="1"/>
      <c r="X76" s="1"/>
      <c r="Y76" s="1"/>
      <c r="Z76" s="1"/>
      <c r="AA76" s="1"/>
      <c r="AB76" s="1"/>
      <c r="AC76" s="1"/>
      <c r="AD76" s="1"/>
      <c r="AE76" s="1"/>
      <c r="AF76" s="1"/>
      <c r="AG76" s="1"/>
      <c r="AH76" s="1"/>
      <c r="AI76" s="1"/>
      <c r="AJ76" s="1"/>
      <c r="AK76" s="1"/>
      <c r="AL76" s="1"/>
      <c r="AM76" s="1"/>
      <c r="AN76" s="1"/>
      <c r="AO76" s="1"/>
      <c r="AP76" s="1"/>
      <c r="AQ76" s="1"/>
      <c r="AR76" s="1"/>
    </row>
    <row r="77" spans="4:44" ht="14.25" hidden="1" customHeight="1">
      <c r="D77" s="3"/>
      <c r="E77" s="1"/>
      <c r="F77" s="1"/>
      <c r="G77" s="1"/>
      <c r="H77" s="1"/>
      <c r="I77" s="1"/>
      <c r="J77" s="1"/>
      <c r="K77" s="1"/>
      <c r="L77" s="1"/>
      <c r="M77" s="1"/>
      <c r="N77" s="1"/>
      <c r="O77" s="1"/>
      <c r="P77" s="1"/>
      <c r="Q77" s="1"/>
      <c r="R77" s="1"/>
      <c r="S77" s="1"/>
      <c r="T77" s="3"/>
      <c r="U77" s="1"/>
      <c r="V77" s="1"/>
      <c r="W77" s="1"/>
      <c r="X77" s="1"/>
      <c r="Y77" s="1"/>
      <c r="Z77" s="1"/>
      <c r="AA77" s="1"/>
      <c r="AB77" s="1"/>
      <c r="AC77" s="1"/>
      <c r="AD77" s="1"/>
      <c r="AE77" s="1"/>
      <c r="AF77" s="1"/>
      <c r="AG77" s="1"/>
      <c r="AH77" s="1"/>
      <c r="AI77" s="1"/>
      <c r="AJ77" s="1"/>
      <c r="AK77" s="1"/>
      <c r="AL77" s="1"/>
      <c r="AM77" s="1"/>
      <c r="AN77" s="1"/>
      <c r="AO77" s="1"/>
      <c r="AP77" s="1"/>
      <c r="AQ77" s="1"/>
      <c r="AR77" s="1"/>
    </row>
    <row r="78" spans="4:44" ht="14.25" hidden="1" customHeight="1">
      <c r="D78" s="3"/>
      <c r="E78" s="1"/>
      <c r="F78" s="1"/>
      <c r="G78" s="1"/>
      <c r="H78" s="1"/>
      <c r="I78" s="1"/>
      <c r="J78" s="1"/>
      <c r="K78" s="1"/>
      <c r="L78" s="1"/>
      <c r="M78" s="1"/>
      <c r="N78" s="1"/>
      <c r="O78" s="1"/>
      <c r="P78" s="1"/>
      <c r="Q78" s="1"/>
      <c r="R78" s="1"/>
      <c r="S78" s="1"/>
      <c r="T78" s="3"/>
      <c r="U78" s="1"/>
      <c r="V78" s="1"/>
      <c r="W78" s="1"/>
      <c r="X78" s="1"/>
      <c r="Y78" s="1"/>
      <c r="Z78" s="1"/>
      <c r="AA78" s="1"/>
      <c r="AB78" s="1"/>
      <c r="AC78" s="1"/>
      <c r="AD78" s="1"/>
      <c r="AE78" s="1"/>
      <c r="AF78" s="1"/>
      <c r="AG78" s="1"/>
      <c r="AH78" s="1"/>
      <c r="AI78" s="1"/>
      <c r="AJ78" s="1"/>
      <c r="AK78" s="1"/>
      <c r="AL78" s="1"/>
      <c r="AM78" s="1"/>
      <c r="AN78" s="1"/>
      <c r="AO78" s="1"/>
      <c r="AP78" s="1"/>
      <c r="AQ78" s="1"/>
      <c r="AR78" s="1"/>
    </row>
    <row r="79" spans="4:44" ht="14.25" hidden="1" customHeight="1">
      <c r="D79" s="3"/>
      <c r="E79" s="1"/>
      <c r="F79" s="1"/>
      <c r="G79" s="1"/>
      <c r="H79" s="1"/>
      <c r="I79" s="1"/>
      <c r="J79" s="1"/>
      <c r="K79" s="1"/>
      <c r="L79" s="1"/>
      <c r="M79" s="1"/>
      <c r="N79" s="1"/>
      <c r="O79" s="1"/>
      <c r="P79" s="1"/>
      <c r="Q79" s="1"/>
      <c r="R79" s="1"/>
      <c r="S79" s="1"/>
      <c r="T79" s="3"/>
      <c r="U79" s="1"/>
      <c r="V79" s="1"/>
      <c r="W79" s="1"/>
      <c r="X79" s="1"/>
      <c r="Y79" s="1"/>
      <c r="Z79" s="1"/>
      <c r="AA79" s="1"/>
      <c r="AB79" s="1"/>
      <c r="AC79" s="1"/>
      <c r="AD79" s="1"/>
      <c r="AE79" s="1"/>
      <c r="AF79" s="1"/>
      <c r="AG79" s="1"/>
      <c r="AH79" s="1"/>
      <c r="AI79" s="1"/>
      <c r="AJ79" s="1"/>
      <c r="AK79" s="1"/>
      <c r="AL79" s="1"/>
      <c r="AM79" s="1"/>
      <c r="AN79" s="1"/>
      <c r="AO79" s="1"/>
      <c r="AP79" s="1"/>
      <c r="AQ79" s="1"/>
      <c r="AR79" s="1"/>
    </row>
    <row r="80" spans="4:44" ht="14.25" hidden="1" customHeight="1">
      <c r="D80" s="3"/>
      <c r="E80" s="1"/>
      <c r="F80" s="1"/>
      <c r="G80" s="1"/>
      <c r="H80" s="1"/>
      <c r="I80" s="1"/>
      <c r="J80" s="1"/>
      <c r="K80" s="1"/>
      <c r="L80" s="1"/>
      <c r="M80" s="1"/>
      <c r="N80" s="1"/>
      <c r="O80" s="1"/>
      <c r="P80" s="1"/>
      <c r="Q80" s="1"/>
      <c r="R80" s="1"/>
      <c r="S80" s="1"/>
      <c r="T80" s="3"/>
      <c r="U80" s="1"/>
      <c r="V80" s="1"/>
      <c r="W80" s="1"/>
      <c r="X80" s="1"/>
      <c r="Y80" s="1"/>
      <c r="Z80" s="1"/>
      <c r="AA80" s="1"/>
      <c r="AB80" s="1"/>
      <c r="AC80" s="1"/>
      <c r="AD80" s="1"/>
      <c r="AE80" s="1"/>
      <c r="AF80" s="1"/>
      <c r="AG80" s="1"/>
      <c r="AH80" s="1"/>
      <c r="AI80" s="1"/>
      <c r="AJ80" s="1"/>
      <c r="AK80" s="1"/>
      <c r="AL80" s="1"/>
      <c r="AM80" s="1"/>
      <c r="AN80" s="1"/>
      <c r="AO80" s="1"/>
      <c r="AP80" s="1"/>
      <c r="AQ80" s="1"/>
      <c r="AR80" s="1"/>
    </row>
    <row r="81" spans="4:44" ht="14.25" hidden="1" customHeight="1">
      <c r="D81" s="3"/>
      <c r="E81" s="1"/>
      <c r="F81" s="1"/>
      <c r="G81" s="1"/>
      <c r="H81" s="1"/>
      <c r="I81" s="1"/>
      <c r="J81" s="1"/>
      <c r="K81" s="1"/>
      <c r="L81" s="1"/>
      <c r="M81" s="1"/>
      <c r="N81" s="1"/>
      <c r="O81" s="1"/>
      <c r="P81" s="1"/>
      <c r="Q81" s="1"/>
      <c r="R81" s="1"/>
      <c r="S81" s="1"/>
      <c r="T81" s="3"/>
      <c r="U81" s="1"/>
      <c r="V81" s="1"/>
      <c r="W81" s="1"/>
      <c r="X81" s="1"/>
      <c r="Y81" s="1"/>
      <c r="Z81" s="1"/>
      <c r="AA81" s="1"/>
      <c r="AB81" s="1"/>
      <c r="AC81" s="1"/>
      <c r="AD81" s="1"/>
      <c r="AE81" s="1"/>
      <c r="AF81" s="1"/>
      <c r="AG81" s="1"/>
      <c r="AH81" s="1"/>
      <c r="AI81" s="1"/>
      <c r="AJ81" s="1"/>
      <c r="AK81" s="1"/>
      <c r="AL81" s="1"/>
      <c r="AM81" s="1"/>
      <c r="AN81" s="1"/>
      <c r="AO81" s="1"/>
      <c r="AP81" s="1"/>
      <c r="AQ81" s="1"/>
      <c r="AR81" s="1"/>
    </row>
    <row r="82" spans="4:44" ht="14.25" hidden="1" customHeight="1">
      <c r="D82" s="3"/>
      <c r="E82" s="1"/>
      <c r="F82" s="1"/>
      <c r="G82" s="1"/>
      <c r="H82" s="1"/>
      <c r="I82" s="1"/>
      <c r="J82" s="1"/>
      <c r="K82" s="1"/>
      <c r="L82" s="1"/>
      <c r="M82" s="1"/>
      <c r="N82" s="1"/>
      <c r="O82" s="1"/>
      <c r="P82" s="1"/>
      <c r="Q82" s="1"/>
      <c r="R82" s="1"/>
      <c r="S82" s="1"/>
      <c r="T82" s="3"/>
      <c r="U82" s="1"/>
      <c r="V82" s="1"/>
      <c r="W82" s="1"/>
      <c r="X82" s="1"/>
      <c r="Y82" s="1"/>
      <c r="Z82" s="1"/>
      <c r="AA82" s="1"/>
      <c r="AB82" s="1"/>
      <c r="AC82" s="1"/>
      <c r="AD82" s="1"/>
      <c r="AE82" s="1"/>
      <c r="AF82" s="1"/>
      <c r="AG82" s="1"/>
      <c r="AH82" s="1"/>
      <c r="AI82" s="1"/>
      <c r="AJ82" s="1"/>
      <c r="AK82" s="1"/>
      <c r="AL82" s="1"/>
      <c r="AM82" s="1"/>
      <c r="AN82" s="1"/>
      <c r="AO82" s="1"/>
      <c r="AP82" s="1"/>
      <c r="AQ82" s="1"/>
      <c r="AR82" s="1"/>
    </row>
    <row r="83" spans="4:44" ht="14.25" hidden="1" customHeight="1">
      <c r="D83" s="3"/>
      <c r="E83" s="1"/>
      <c r="F83" s="1"/>
      <c r="G83" s="1"/>
      <c r="H83" s="1"/>
      <c r="I83" s="1"/>
      <c r="J83" s="1"/>
      <c r="K83" s="1"/>
      <c r="L83" s="1"/>
      <c r="M83" s="1"/>
      <c r="N83" s="1"/>
      <c r="O83" s="1"/>
      <c r="P83" s="1"/>
      <c r="Q83" s="1"/>
      <c r="R83" s="1"/>
      <c r="S83" s="1"/>
      <c r="T83" s="3"/>
      <c r="U83" s="1"/>
      <c r="V83" s="1"/>
      <c r="W83" s="1"/>
      <c r="X83" s="1"/>
      <c r="Y83" s="1"/>
      <c r="Z83" s="1"/>
      <c r="AA83" s="1"/>
      <c r="AB83" s="1"/>
      <c r="AC83" s="1"/>
      <c r="AD83" s="1"/>
      <c r="AE83" s="1"/>
      <c r="AF83" s="1"/>
      <c r="AG83" s="1"/>
      <c r="AH83" s="1"/>
      <c r="AI83" s="1"/>
      <c r="AJ83" s="1"/>
      <c r="AK83" s="1"/>
      <c r="AL83" s="1"/>
      <c r="AM83" s="1"/>
      <c r="AN83" s="1"/>
      <c r="AO83" s="1"/>
      <c r="AP83" s="1"/>
      <c r="AQ83" s="1"/>
      <c r="AR83" s="1"/>
    </row>
    <row r="84" spans="4:44" ht="14.25" hidden="1" customHeight="1">
      <c r="D84" s="3"/>
      <c r="E84" s="1"/>
      <c r="F84" s="1"/>
      <c r="G84" s="1"/>
      <c r="H84" s="1"/>
      <c r="I84" s="1"/>
      <c r="J84" s="1"/>
      <c r="K84" s="1"/>
      <c r="L84" s="1"/>
      <c r="M84" s="1"/>
      <c r="N84" s="1"/>
      <c r="O84" s="1"/>
      <c r="P84" s="1"/>
      <c r="Q84" s="1"/>
      <c r="R84" s="1"/>
      <c r="S84" s="1"/>
      <c r="T84" s="3"/>
      <c r="U84" s="1"/>
      <c r="V84" s="1"/>
      <c r="W84" s="1"/>
      <c r="X84" s="1"/>
      <c r="Y84" s="1"/>
      <c r="Z84" s="1"/>
      <c r="AA84" s="1"/>
      <c r="AB84" s="1"/>
      <c r="AC84" s="1"/>
      <c r="AD84" s="1"/>
      <c r="AE84" s="1"/>
      <c r="AF84" s="1"/>
      <c r="AG84" s="1"/>
      <c r="AH84" s="1"/>
      <c r="AI84" s="1"/>
      <c r="AJ84" s="1"/>
      <c r="AK84" s="1"/>
      <c r="AL84" s="1"/>
      <c r="AM84" s="1"/>
      <c r="AN84" s="1"/>
      <c r="AO84" s="1"/>
      <c r="AP84" s="1"/>
      <c r="AQ84" s="1"/>
      <c r="AR84" s="1"/>
    </row>
    <row r="85" spans="4:44" ht="14.25" hidden="1" customHeight="1">
      <c r="D85" s="3"/>
      <c r="E85" s="1"/>
      <c r="F85" s="1"/>
      <c r="G85" s="1"/>
      <c r="H85" s="1"/>
      <c r="I85" s="1"/>
      <c r="J85" s="1"/>
      <c r="K85" s="1"/>
      <c r="L85" s="1"/>
      <c r="M85" s="1"/>
      <c r="N85" s="1"/>
      <c r="O85" s="1"/>
      <c r="P85" s="1"/>
      <c r="Q85" s="1"/>
      <c r="R85" s="1"/>
      <c r="S85" s="1"/>
      <c r="T85" s="3"/>
      <c r="U85" s="1"/>
      <c r="V85" s="1"/>
      <c r="W85" s="1"/>
      <c r="X85" s="1"/>
      <c r="Y85" s="1"/>
      <c r="Z85" s="1"/>
      <c r="AA85" s="1"/>
      <c r="AB85" s="1"/>
      <c r="AC85" s="1"/>
      <c r="AD85" s="1"/>
      <c r="AE85" s="1"/>
      <c r="AF85" s="1"/>
      <c r="AG85" s="1"/>
      <c r="AH85" s="1"/>
      <c r="AI85" s="1"/>
      <c r="AJ85" s="1"/>
      <c r="AK85" s="1"/>
      <c r="AL85" s="1"/>
      <c r="AM85" s="1"/>
      <c r="AN85" s="1"/>
      <c r="AO85" s="1"/>
      <c r="AP85" s="1"/>
      <c r="AQ85" s="1"/>
      <c r="AR85" s="1"/>
    </row>
    <row r="86" spans="4:44" ht="14.25" hidden="1" customHeight="1">
      <c r="D86" s="3"/>
      <c r="E86" s="1"/>
      <c r="F86" s="1"/>
      <c r="G86" s="1"/>
      <c r="H86" s="1"/>
      <c r="I86" s="1"/>
      <c r="J86" s="1"/>
      <c r="K86" s="1"/>
      <c r="L86" s="1"/>
      <c r="M86" s="1"/>
      <c r="N86" s="1"/>
      <c r="O86" s="1"/>
      <c r="P86" s="1"/>
      <c r="Q86" s="1"/>
      <c r="R86" s="1"/>
      <c r="S86" s="1"/>
      <c r="T86" s="3"/>
      <c r="U86" s="1"/>
      <c r="V86" s="1"/>
      <c r="W86" s="1"/>
      <c r="X86" s="1"/>
      <c r="Y86" s="1"/>
      <c r="Z86" s="1"/>
      <c r="AA86" s="1"/>
      <c r="AB86" s="1"/>
      <c r="AC86" s="1"/>
      <c r="AD86" s="1"/>
      <c r="AE86" s="1"/>
      <c r="AF86" s="1"/>
      <c r="AG86" s="1"/>
      <c r="AH86" s="1"/>
      <c r="AI86" s="1"/>
      <c r="AJ86" s="1"/>
      <c r="AK86" s="1"/>
      <c r="AL86" s="1"/>
      <c r="AM86" s="1"/>
      <c r="AN86" s="1"/>
      <c r="AO86" s="1"/>
      <c r="AP86" s="1"/>
      <c r="AQ86" s="1"/>
      <c r="AR86" s="1"/>
    </row>
    <row r="87" spans="4:44" ht="14.25" hidden="1" customHeight="1">
      <c r="D87" s="3"/>
      <c r="E87" s="1"/>
      <c r="F87" s="1"/>
      <c r="G87" s="1"/>
      <c r="H87" s="1"/>
      <c r="I87" s="1"/>
      <c r="J87" s="1"/>
      <c r="K87" s="1"/>
      <c r="L87" s="1"/>
      <c r="M87" s="1"/>
      <c r="N87" s="1"/>
      <c r="O87" s="1"/>
      <c r="P87" s="1"/>
      <c r="Q87" s="1"/>
      <c r="R87" s="1"/>
      <c r="S87" s="1"/>
      <c r="T87" s="3"/>
      <c r="U87" s="1"/>
      <c r="V87" s="1"/>
      <c r="W87" s="1"/>
      <c r="X87" s="1"/>
      <c r="Y87" s="1"/>
      <c r="Z87" s="1"/>
      <c r="AA87" s="1"/>
      <c r="AB87" s="1"/>
      <c r="AC87" s="1"/>
      <c r="AD87" s="1"/>
      <c r="AE87" s="1"/>
      <c r="AF87" s="1"/>
      <c r="AG87" s="1"/>
      <c r="AH87" s="1"/>
      <c r="AI87" s="1"/>
      <c r="AJ87" s="1"/>
      <c r="AK87" s="1"/>
      <c r="AL87" s="1"/>
      <c r="AM87" s="1"/>
      <c r="AN87" s="1"/>
      <c r="AO87" s="1"/>
      <c r="AP87" s="1"/>
      <c r="AQ87" s="1"/>
      <c r="AR87" s="1"/>
    </row>
    <row r="88" spans="4:44" ht="14.25" hidden="1" customHeight="1">
      <c r="D88" s="3"/>
      <c r="E88" s="1"/>
      <c r="F88" s="1"/>
      <c r="G88" s="1"/>
      <c r="H88" s="1"/>
      <c r="I88" s="1"/>
      <c r="J88" s="1"/>
      <c r="K88" s="1"/>
      <c r="L88" s="1"/>
      <c r="M88" s="1"/>
      <c r="N88" s="1"/>
      <c r="O88" s="1"/>
      <c r="P88" s="1"/>
      <c r="Q88" s="1"/>
      <c r="R88" s="1"/>
      <c r="S88" s="1"/>
      <c r="T88" s="3"/>
      <c r="U88" s="1"/>
      <c r="V88" s="1"/>
      <c r="W88" s="1"/>
      <c r="X88" s="1"/>
      <c r="Y88" s="1"/>
      <c r="Z88" s="1"/>
      <c r="AA88" s="1"/>
      <c r="AB88" s="1"/>
      <c r="AC88" s="1"/>
      <c r="AD88" s="1"/>
      <c r="AE88" s="1"/>
      <c r="AF88" s="1"/>
      <c r="AG88" s="1"/>
      <c r="AH88" s="1"/>
      <c r="AI88" s="1"/>
      <c r="AJ88" s="1"/>
      <c r="AK88" s="1"/>
      <c r="AL88" s="1"/>
      <c r="AM88" s="1"/>
      <c r="AN88" s="1"/>
      <c r="AO88" s="1"/>
      <c r="AP88" s="1"/>
      <c r="AQ88" s="1"/>
      <c r="AR88" s="1"/>
    </row>
    <row r="89" spans="4:44" ht="14.25" hidden="1" customHeight="1">
      <c r="D89" s="3"/>
      <c r="E89" s="1"/>
      <c r="F89" s="1"/>
      <c r="G89" s="1"/>
      <c r="H89" s="1"/>
      <c r="I89" s="1"/>
      <c r="J89" s="1"/>
      <c r="K89" s="1"/>
      <c r="L89" s="1"/>
      <c r="M89" s="1"/>
      <c r="N89" s="1"/>
      <c r="O89" s="1"/>
      <c r="P89" s="1"/>
      <c r="Q89" s="1"/>
      <c r="R89" s="1"/>
      <c r="S89" s="1"/>
      <c r="T89" s="3"/>
      <c r="U89" s="1"/>
      <c r="V89" s="1"/>
      <c r="W89" s="1"/>
      <c r="X89" s="1"/>
      <c r="Y89" s="1"/>
      <c r="Z89" s="1"/>
      <c r="AA89" s="1"/>
      <c r="AB89" s="1"/>
      <c r="AC89" s="1"/>
      <c r="AD89" s="1"/>
      <c r="AE89" s="1"/>
      <c r="AF89" s="1"/>
      <c r="AG89" s="1"/>
      <c r="AH89" s="1"/>
      <c r="AI89" s="1"/>
      <c r="AJ89" s="1"/>
      <c r="AK89" s="1"/>
      <c r="AL89" s="1"/>
      <c r="AM89" s="1"/>
      <c r="AN89" s="1"/>
      <c r="AO89" s="1"/>
      <c r="AP89" s="1"/>
      <c r="AQ89" s="1"/>
      <c r="AR89" s="1"/>
    </row>
    <row r="90" spans="4:44" ht="14.25" hidden="1" customHeight="1">
      <c r="D90" s="3"/>
      <c r="E90" s="1"/>
      <c r="F90" s="1"/>
      <c r="G90" s="1"/>
      <c r="H90" s="1"/>
      <c r="I90" s="1"/>
      <c r="J90" s="1"/>
      <c r="K90" s="1"/>
      <c r="L90" s="1"/>
      <c r="M90" s="1"/>
      <c r="N90" s="1"/>
      <c r="O90" s="1"/>
      <c r="P90" s="1"/>
      <c r="Q90" s="1"/>
      <c r="R90" s="1"/>
      <c r="S90" s="1"/>
      <c r="T90" s="3"/>
      <c r="U90" s="1"/>
      <c r="V90" s="1"/>
      <c r="W90" s="1"/>
      <c r="X90" s="1"/>
      <c r="Y90" s="1"/>
      <c r="Z90" s="1"/>
      <c r="AA90" s="1"/>
      <c r="AB90" s="1"/>
      <c r="AC90" s="1"/>
      <c r="AD90" s="1"/>
      <c r="AE90" s="1"/>
      <c r="AF90" s="1"/>
      <c r="AG90" s="1"/>
      <c r="AH90" s="1"/>
      <c r="AI90" s="1"/>
      <c r="AJ90" s="1"/>
      <c r="AK90" s="1"/>
      <c r="AL90" s="1"/>
      <c r="AM90" s="1"/>
      <c r="AN90" s="1"/>
      <c r="AO90" s="1"/>
      <c r="AP90" s="1"/>
      <c r="AQ90" s="1"/>
      <c r="AR90" s="1"/>
    </row>
    <row r="91" spans="4:44" ht="14.25" hidden="1" customHeight="1">
      <c r="D91" s="3"/>
      <c r="E91" s="1"/>
      <c r="F91" s="1"/>
      <c r="G91" s="1"/>
      <c r="H91" s="1"/>
      <c r="I91" s="1"/>
      <c r="J91" s="1"/>
      <c r="K91" s="1"/>
      <c r="L91" s="1"/>
      <c r="M91" s="1"/>
      <c r="N91" s="1"/>
      <c r="O91" s="1"/>
      <c r="P91" s="1"/>
      <c r="Q91" s="1"/>
      <c r="R91" s="1"/>
      <c r="S91" s="1"/>
      <c r="T91" s="3"/>
      <c r="U91" s="1"/>
      <c r="V91" s="1"/>
      <c r="W91" s="1"/>
      <c r="X91" s="1"/>
      <c r="Y91" s="1"/>
      <c r="Z91" s="1"/>
      <c r="AA91" s="1"/>
      <c r="AB91" s="1"/>
      <c r="AC91" s="1"/>
      <c r="AD91" s="1"/>
      <c r="AE91" s="1"/>
      <c r="AF91" s="1"/>
      <c r="AG91" s="1"/>
      <c r="AH91" s="1"/>
      <c r="AI91" s="1"/>
      <c r="AJ91" s="1"/>
      <c r="AK91" s="1"/>
      <c r="AL91" s="1"/>
      <c r="AM91" s="1"/>
      <c r="AN91" s="1"/>
      <c r="AO91" s="1"/>
      <c r="AP91" s="1"/>
      <c r="AQ91" s="1"/>
      <c r="AR91" s="1"/>
    </row>
    <row r="92" spans="4:44" ht="14.25" hidden="1" customHeight="1">
      <c r="D92" s="3"/>
      <c r="E92" s="1"/>
      <c r="F92" s="1"/>
      <c r="G92" s="1"/>
      <c r="H92" s="1"/>
      <c r="I92" s="1"/>
      <c r="J92" s="1"/>
      <c r="K92" s="1"/>
      <c r="L92" s="1"/>
      <c r="M92" s="1"/>
      <c r="N92" s="1"/>
      <c r="O92" s="1"/>
      <c r="P92" s="1"/>
      <c r="Q92" s="1"/>
      <c r="R92" s="1"/>
      <c r="S92" s="1"/>
      <c r="T92" s="3"/>
      <c r="U92" s="1"/>
      <c r="V92" s="1"/>
      <c r="W92" s="1"/>
      <c r="X92" s="1"/>
      <c r="Y92" s="1"/>
      <c r="Z92" s="1"/>
      <c r="AA92" s="1"/>
      <c r="AB92" s="1"/>
      <c r="AC92" s="1"/>
      <c r="AD92" s="1"/>
      <c r="AE92" s="1"/>
      <c r="AF92" s="1"/>
      <c r="AG92" s="1"/>
      <c r="AH92" s="1"/>
      <c r="AI92" s="1"/>
      <c r="AJ92" s="1"/>
      <c r="AK92" s="1"/>
      <c r="AL92" s="1"/>
      <c r="AM92" s="1"/>
      <c r="AN92" s="1"/>
      <c r="AO92" s="1"/>
      <c r="AP92" s="1"/>
      <c r="AQ92" s="1"/>
      <c r="AR92" s="1"/>
    </row>
    <row r="93" spans="4:44" ht="14.25" hidden="1" customHeight="1">
      <c r="D93" s="3"/>
      <c r="E93" s="1"/>
      <c r="F93" s="1"/>
      <c r="G93" s="1"/>
      <c r="H93" s="1"/>
      <c r="I93" s="1"/>
      <c r="J93" s="1"/>
      <c r="K93" s="1"/>
      <c r="L93" s="1"/>
      <c r="M93" s="1"/>
      <c r="N93" s="1"/>
      <c r="O93" s="1"/>
      <c r="P93" s="1"/>
      <c r="Q93" s="1"/>
      <c r="R93" s="1"/>
      <c r="S93" s="1"/>
      <c r="T93" s="3"/>
      <c r="U93" s="1"/>
      <c r="V93" s="1"/>
      <c r="W93" s="1"/>
      <c r="X93" s="1"/>
      <c r="Y93" s="1"/>
      <c r="Z93" s="1"/>
      <c r="AA93" s="1"/>
      <c r="AB93" s="1"/>
      <c r="AC93" s="1"/>
      <c r="AD93" s="1"/>
      <c r="AE93" s="1"/>
      <c r="AF93" s="1"/>
      <c r="AG93" s="1"/>
      <c r="AH93" s="1"/>
      <c r="AI93" s="1"/>
      <c r="AJ93" s="1"/>
      <c r="AK93" s="1"/>
      <c r="AL93" s="1"/>
      <c r="AM93" s="1"/>
      <c r="AN93" s="1"/>
      <c r="AO93" s="1"/>
      <c r="AP93" s="1"/>
      <c r="AQ93" s="1"/>
      <c r="AR93" s="1"/>
    </row>
    <row r="94" spans="4:44" ht="14.25" hidden="1" customHeight="1">
      <c r="D94" s="3"/>
      <c r="E94" s="1"/>
      <c r="F94" s="1"/>
      <c r="G94" s="1"/>
      <c r="H94" s="1"/>
      <c r="I94" s="1"/>
      <c r="J94" s="1"/>
      <c r="K94" s="1"/>
      <c r="L94" s="1"/>
      <c r="M94" s="1"/>
      <c r="N94" s="1"/>
      <c r="O94" s="1"/>
      <c r="P94" s="1"/>
      <c r="Q94" s="1"/>
      <c r="R94" s="1"/>
      <c r="S94" s="1"/>
      <c r="T94" s="3"/>
      <c r="U94" s="1"/>
      <c r="V94" s="1"/>
      <c r="W94" s="1"/>
      <c r="X94" s="1"/>
      <c r="Y94" s="1"/>
      <c r="Z94" s="1"/>
      <c r="AA94" s="1"/>
      <c r="AB94" s="1"/>
      <c r="AC94" s="1"/>
      <c r="AD94" s="1"/>
      <c r="AE94" s="1"/>
      <c r="AF94" s="1"/>
      <c r="AG94" s="1"/>
      <c r="AH94" s="1"/>
      <c r="AI94" s="1"/>
      <c r="AJ94" s="1"/>
      <c r="AK94" s="1"/>
      <c r="AL94" s="1"/>
      <c r="AM94" s="1"/>
      <c r="AN94" s="1"/>
      <c r="AO94" s="1"/>
      <c r="AP94" s="1"/>
      <c r="AQ94" s="1"/>
      <c r="AR94" s="1"/>
    </row>
    <row r="95" spans="4:44" ht="14.25" hidden="1" customHeight="1">
      <c r="D95" s="3"/>
      <c r="E95" s="1"/>
      <c r="F95" s="1"/>
      <c r="G95" s="1"/>
      <c r="H95" s="1"/>
      <c r="I95" s="1"/>
      <c r="J95" s="1"/>
      <c r="K95" s="1"/>
      <c r="L95" s="1"/>
      <c r="M95" s="1"/>
      <c r="N95" s="1"/>
      <c r="O95" s="1"/>
      <c r="P95" s="1"/>
      <c r="Q95" s="1"/>
      <c r="R95" s="1"/>
      <c r="S95" s="1"/>
      <c r="T95" s="3"/>
      <c r="U95" s="1"/>
      <c r="V95" s="1"/>
      <c r="W95" s="1"/>
      <c r="X95" s="1"/>
      <c r="Y95" s="1"/>
      <c r="Z95" s="1"/>
      <c r="AA95" s="1"/>
      <c r="AB95" s="1"/>
      <c r="AC95" s="1"/>
      <c r="AD95" s="1"/>
      <c r="AE95" s="1"/>
      <c r="AF95" s="1"/>
      <c r="AG95" s="1"/>
      <c r="AH95" s="1"/>
      <c r="AI95" s="1"/>
      <c r="AJ95" s="1"/>
      <c r="AK95" s="1"/>
      <c r="AL95" s="1"/>
      <c r="AM95" s="1"/>
      <c r="AN95" s="1"/>
      <c r="AO95" s="1"/>
      <c r="AP95" s="1"/>
      <c r="AQ95" s="1"/>
      <c r="AR95" s="1"/>
    </row>
    <row r="96" spans="4:44" ht="14.25" hidden="1" customHeight="1">
      <c r="D96" s="3"/>
      <c r="E96" s="1"/>
      <c r="F96" s="1"/>
      <c r="G96" s="1"/>
      <c r="H96" s="1"/>
      <c r="I96" s="1"/>
      <c r="J96" s="1"/>
      <c r="K96" s="1"/>
      <c r="L96" s="1"/>
      <c r="M96" s="1"/>
      <c r="N96" s="1"/>
      <c r="O96" s="1"/>
      <c r="P96" s="1"/>
      <c r="Q96" s="1"/>
      <c r="R96" s="1"/>
      <c r="S96" s="1"/>
      <c r="T96" s="3"/>
      <c r="U96" s="1"/>
      <c r="V96" s="1"/>
      <c r="W96" s="1"/>
      <c r="X96" s="1"/>
      <c r="Y96" s="1"/>
      <c r="Z96" s="1"/>
      <c r="AA96" s="1"/>
      <c r="AB96" s="1"/>
      <c r="AC96" s="1"/>
      <c r="AD96" s="1"/>
      <c r="AE96" s="1"/>
      <c r="AF96" s="1"/>
      <c r="AG96" s="1"/>
      <c r="AH96" s="1"/>
      <c r="AI96" s="1"/>
      <c r="AJ96" s="1"/>
      <c r="AK96" s="1"/>
      <c r="AL96" s="1"/>
      <c r="AM96" s="1"/>
      <c r="AN96" s="1"/>
      <c r="AO96" s="1"/>
      <c r="AP96" s="1"/>
      <c r="AQ96" s="1"/>
      <c r="AR96" s="1"/>
    </row>
    <row r="97" spans="4:44" ht="14.25" hidden="1" customHeight="1">
      <c r="D97" s="3"/>
      <c r="E97" s="1"/>
      <c r="F97" s="1"/>
      <c r="G97" s="1"/>
      <c r="H97" s="1"/>
      <c r="I97" s="1"/>
      <c r="J97" s="1"/>
      <c r="K97" s="1"/>
      <c r="L97" s="1"/>
      <c r="M97" s="1"/>
      <c r="N97" s="1"/>
      <c r="O97" s="1"/>
      <c r="P97" s="1"/>
      <c r="Q97" s="1"/>
      <c r="R97" s="1"/>
      <c r="S97" s="1"/>
      <c r="T97" s="3"/>
      <c r="U97" s="1"/>
      <c r="V97" s="1"/>
      <c r="W97" s="1"/>
      <c r="X97" s="1"/>
      <c r="Y97" s="1"/>
      <c r="Z97" s="1"/>
      <c r="AA97" s="1"/>
      <c r="AB97" s="1"/>
      <c r="AC97" s="1"/>
      <c r="AD97" s="1"/>
      <c r="AE97" s="1"/>
      <c r="AF97" s="1"/>
      <c r="AG97" s="1"/>
      <c r="AH97" s="1"/>
      <c r="AI97" s="1"/>
      <c r="AJ97" s="1"/>
      <c r="AK97" s="1"/>
      <c r="AL97" s="1"/>
      <c r="AM97" s="1"/>
      <c r="AN97" s="1"/>
      <c r="AO97" s="1"/>
      <c r="AP97" s="1"/>
      <c r="AQ97" s="1"/>
      <c r="AR97" s="1"/>
    </row>
    <row r="98" spans="4:44" ht="14.25" hidden="1" customHeight="1">
      <c r="D98" s="3"/>
      <c r="E98" s="1"/>
      <c r="F98" s="1"/>
      <c r="G98" s="1"/>
      <c r="H98" s="1"/>
      <c r="I98" s="1"/>
      <c r="J98" s="1"/>
      <c r="K98" s="1"/>
      <c r="L98" s="1"/>
      <c r="M98" s="1"/>
      <c r="N98" s="1"/>
      <c r="O98" s="1"/>
      <c r="P98" s="1"/>
      <c r="Q98" s="1"/>
      <c r="R98" s="1"/>
      <c r="S98" s="1"/>
      <c r="T98" s="3"/>
      <c r="U98" s="1"/>
      <c r="V98" s="1"/>
      <c r="W98" s="1"/>
      <c r="X98" s="1"/>
      <c r="Y98" s="1"/>
      <c r="Z98" s="1"/>
      <c r="AA98" s="1"/>
      <c r="AB98" s="1"/>
      <c r="AC98" s="1"/>
      <c r="AD98" s="1"/>
      <c r="AE98" s="1"/>
      <c r="AF98" s="1"/>
      <c r="AG98" s="1"/>
      <c r="AH98" s="1"/>
      <c r="AI98" s="1"/>
      <c r="AJ98" s="1"/>
      <c r="AK98" s="1"/>
      <c r="AL98" s="1"/>
      <c r="AM98" s="1"/>
      <c r="AN98" s="1"/>
      <c r="AO98" s="1"/>
      <c r="AP98" s="1"/>
      <c r="AQ98" s="1"/>
      <c r="AR98" s="1"/>
    </row>
    <row r="99" spans="4:44" ht="14.25" hidden="1" customHeight="1">
      <c r="D99" s="3"/>
      <c r="E99" s="1"/>
      <c r="F99" s="1"/>
      <c r="G99" s="1"/>
      <c r="H99" s="1"/>
      <c r="I99" s="1"/>
      <c r="J99" s="1"/>
      <c r="K99" s="1"/>
      <c r="L99" s="1"/>
      <c r="M99" s="1"/>
      <c r="N99" s="1"/>
      <c r="O99" s="1"/>
      <c r="P99" s="1"/>
      <c r="Q99" s="1"/>
      <c r="R99" s="1"/>
      <c r="S99" s="1"/>
      <c r="T99" s="3"/>
      <c r="U99" s="1"/>
      <c r="V99" s="1"/>
      <c r="W99" s="1"/>
      <c r="X99" s="1"/>
      <c r="Y99" s="1"/>
      <c r="Z99" s="1"/>
      <c r="AA99" s="1"/>
      <c r="AB99" s="1"/>
      <c r="AC99" s="1"/>
      <c r="AD99" s="1"/>
      <c r="AE99" s="1"/>
      <c r="AF99" s="1"/>
      <c r="AG99" s="1"/>
      <c r="AH99" s="1"/>
      <c r="AI99" s="1"/>
      <c r="AJ99" s="1"/>
      <c r="AK99" s="1"/>
      <c r="AL99" s="1"/>
      <c r="AM99" s="1"/>
      <c r="AN99" s="1"/>
      <c r="AO99" s="1"/>
      <c r="AP99" s="1"/>
      <c r="AQ99" s="1"/>
      <c r="AR99" s="1"/>
    </row>
    <row r="100" spans="4:44" ht="14.25" hidden="1" customHeight="1">
      <c r="D100" s="3"/>
      <c r="E100" s="1"/>
      <c r="F100" s="1"/>
      <c r="G100" s="1"/>
      <c r="H100" s="1"/>
      <c r="I100" s="1"/>
      <c r="J100" s="1"/>
      <c r="K100" s="1"/>
      <c r="L100" s="1"/>
      <c r="M100" s="1"/>
      <c r="N100" s="1"/>
      <c r="O100" s="1"/>
      <c r="P100" s="1"/>
      <c r="Q100" s="1"/>
      <c r="R100" s="1"/>
      <c r="S100" s="1"/>
      <c r="T100" s="3"/>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row>
    <row r="101" spans="4:44" ht="14.25" hidden="1" customHeight="1">
      <c r="D101" s="3"/>
      <c r="E101" s="1"/>
      <c r="F101" s="1"/>
      <c r="G101" s="1"/>
      <c r="H101" s="1"/>
      <c r="I101" s="1"/>
      <c r="J101" s="1"/>
      <c r="K101" s="1"/>
      <c r="L101" s="1"/>
      <c r="M101" s="1"/>
      <c r="N101" s="1"/>
      <c r="O101" s="1"/>
      <c r="P101" s="1"/>
      <c r="Q101" s="1"/>
      <c r="R101" s="1"/>
      <c r="S101" s="1"/>
      <c r="T101" s="3"/>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row>
    <row r="102" spans="4:44" ht="14.25" hidden="1" customHeight="1">
      <c r="D102" s="3"/>
      <c r="E102" s="1"/>
      <c r="F102" s="1"/>
      <c r="G102" s="1"/>
      <c r="H102" s="1"/>
      <c r="I102" s="1"/>
      <c r="J102" s="1"/>
      <c r="K102" s="1"/>
      <c r="L102" s="1"/>
      <c r="M102" s="1"/>
      <c r="N102" s="1"/>
      <c r="O102" s="1"/>
      <c r="P102" s="1"/>
      <c r="Q102" s="1"/>
      <c r="R102" s="1"/>
      <c r="S102" s="1"/>
      <c r="T102" s="3"/>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row>
    <row r="103" spans="4:44" ht="14.25" hidden="1" customHeight="1">
      <c r="D103" s="3"/>
      <c r="E103" s="1"/>
      <c r="F103" s="1"/>
      <c r="G103" s="1"/>
      <c r="H103" s="1"/>
      <c r="I103" s="1"/>
      <c r="J103" s="1"/>
      <c r="K103" s="1"/>
      <c r="L103" s="1"/>
      <c r="M103" s="1"/>
      <c r="N103" s="1"/>
      <c r="O103" s="1"/>
      <c r="P103" s="1"/>
      <c r="Q103" s="1"/>
      <c r="R103" s="1"/>
      <c r="S103" s="1"/>
      <c r="T103" s="3"/>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row>
    <row r="104" spans="4:44" ht="14.25" hidden="1" customHeight="1">
      <c r="D104" s="3"/>
      <c r="E104" s="1"/>
      <c r="F104" s="1"/>
      <c r="G104" s="1"/>
      <c r="H104" s="1"/>
      <c r="I104" s="1"/>
      <c r="J104" s="1"/>
      <c r="K104" s="1"/>
      <c r="L104" s="1"/>
      <c r="M104" s="1"/>
      <c r="N104" s="1"/>
      <c r="O104" s="1"/>
      <c r="P104" s="1"/>
      <c r="Q104" s="1"/>
      <c r="R104" s="1"/>
      <c r="S104" s="1"/>
      <c r="T104" s="3"/>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row>
    <row r="105" spans="4:44" ht="14.25" hidden="1" customHeight="1">
      <c r="D105" s="3"/>
      <c r="E105" s="1"/>
      <c r="F105" s="1"/>
      <c r="G105" s="1"/>
      <c r="H105" s="1"/>
      <c r="I105" s="1"/>
      <c r="J105" s="1"/>
      <c r="K105" s="1"/>
      <c r="L105" s="1"/>
      <c r="M105" s="1"/>
      <c r="N105" s="1"/>
      <c r="O105" s="1"/>
      <c r="P105" s="1"/>
      <c r="Q105" s="1"/>
      <c r="R105" s="1"/>
      <c r="S105" s="1"/>
      <c r="T105" s="3"/>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row>
    <row r="106" spans="4:44" ht="14.25" hidden="1" customHeight="1">
      <c r="D106" s="3"/>
      <c r="E106" s="1"/>
      <c r="F106" s="1"/>
      <c r="G106" s="1"/>
      <c r="H106" s="1"/>
      <c r="I106" s="1"/>
      <c r="J106" s="1"/>
      <c r="K106" s="1"/>
      <c r="L106" s="1"/>
      <c r="M106" s="1"/>
      <c r="N106" s="1"/>
      <c r="O106" s="1"/>
      <c r="P106" s="1"/>
      <c r="Q106" s="1"/>
      <c r="R106" s="1"/>
      <c r="S106" s="1"/>
      <c r="T106" s="3"/>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row>
    <row r="107" spans="4:44" ht="14.25" hidden="1" customHeight="1">
      <c r="D107" s="3"/>
      <c r="E107" s="1"/>
      <c r="F107" s="1"/>
      <c r="G107" s="1"/>
      <c r="H107" s="1"/>
      <c r="I107" s="1"/>
      <c r="J107" s="1"/>
      <c r="K107" s="1"/>
      <c r="L107" s="1"/>
      <c r="M107" s="1"/>
      <c r="N107" s="1"/>
      <c r="O107" s="1"/>
      <c r="P107" s="1"/>
      <c r="Q107" s="1"/>
      <c r="R107" s="1"/>
      <c r="S107" s="1"/>
      <c r="T107" s="3"/>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row>
    <row r="108" spans="4:44" ht="14.25" hidden="1" customHeight="1">
      <c r="D108" s="3"/>
      <c r="E108" s="1"/>
      <c r="F108" s="1"/>
      <c r="G108" s="1"/>
      <c r="H108" s="1"/>
      <c r="I108" s="1"/>
      <c r="J108" s="1"/>
      <c r="K108" s="1"/>
      <c r="L108" s="1"/>
      <c r="M108" s="1"/>
      <c r="N108" s="1"/>
      <c r="O108" s="1"/>
      <c r="P108" s="1"/>
      <c r="Q108" s="1"/>
      <c r="R108" s="1"/>
      <c r="S108" s="1"/>
      <c r="T108" s="3"/>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row>
    <row r="109" spans="4:44" ht="14.25" hidden="1" customHeight="1">
      <c r="D109" s="3"/>
      <c r="E109" s="1"/>
      <c r="F109" s="1"/>
      <c r="G109" s="1"/>
      <c r="H109" s="1"/>
      <c r="I109" s="1"/>
      <c r="J109" s="1"/>
      <c r="K109" s="1"/>
      <c r="L109" s="1"/>
      <c r="M109" s="1"/>
      <c r="N109" s="1"/>
      <c r="O109" s="1"/>
      <c r="P109" s="1"/>
      <c r="Q109" s="1"/>
      <c r="R109" s="1"/>
      <c r="S109" s="1"/>
      <c r="T109" s="3"/>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row>
    <row r="110" spans="4:44" ht="14.25" hidden="1" customHeight="1">
      <c r="D110" s="3"/>
      <c r="E110" s="1"/>
      <c r="F110" s="1"/>
      <c r="G110" s="1"/>
      <c r="H110" s="1"/>
      <c r="I110" s="1"/>
      <c r="J110" s="1"/>
      <c r="K110" s="1"/>
      <c r="L110" s="1"/>
      <c r="M110" s="1"/>
      <c r="N110" s="1"/>
      <c r="O110" s="1"/>
      <c r="P110" s="1"/>
      <c r="Q110" s="1"/>
      <c r="R110" s="1"/>
      <c r="S110" s="1"/>
      <c r="T110" s="3"/>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row>
    <row r="111" spans="4:44" ht="14.25" hidden="1" customHeight="1">
      <c r="D111" s="3"/>
      <c r="E111" s="1"/>
      <c r="F111" s="1"/>
      <c r="G111" s="1"/>
      <c r="H111" s="1"/>
      <c r="I111" s="1"/>
      <c r="J111" s="1"/>
      <c r="K111" s="1"/>
      <c r="L111" s="1"/>
      <c r="M111" s="1"/>
      <c r="N111" s="1"/>
      <c r="O111" s="1"/>
      <c r="P111" s="1"/>
      <c r="Q111" s="1"/>
      <c r="R111" s="1"/>
      <c r="S111" s="1"/>
      <c r="T111" s="3"/>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row>
    <row r="112" spans="4:44" ht="14.25" hidden="1" customHeight="1">
      <c r="D112" s="3"/>
      <c r="E112" s="1"/>
      <c r="F112" s="1"/>
      <c r="G112" s="1"/>
      <c r="H112" s="1"/>
      <c r="I112" s="1"/>
      <c r="J112" s="1"/>
      <c r="K112" s="1"/>
      <c r="L112" s="1"/>
      <c r="M112" s="1"/>
      <c r="N112" s="1"/>
      <c r="O112" s="1"/>
      <c r="P112" s="1"/>
      <c r="Q112" s="1"/>
      <c r="R112" s="1"/>
      <c r="S112" s="1"/>
      <c r="T112" s="3"/>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row>
    <row r="113" spans="4:44" ht="14.25" hidden="1" customHeight="1">
      <c r="D113" s="3"/>
      <c r="E113" s="1"/>
      <c r="F113" s="1"/>
      <c r="G113" s="1"/>
      <c r="H113" s="1"/>
      <c r="I113" s="1"/>
      <c r="J113" s="1"/>
      <c r="K113" s="1"/>
      <c r="L113" s="1"/>
      <c r="M113" s="1"/>
      <c r="N113" s="1"/>
      <c r="O113" s="1"/>
      <c r="P113" s="1"/>
      <c r="Q113" s="1"/>
      <c r="R113" s="1"/>
      <c r="S113" s="1"/>
      <c r="T113" s="3"/>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row>
    <row r="114" spans="4:44" ht="14.25" hidden="1" customHeight="1">
      <c r="D114" s="3"/>
      <c r="E114" s="1"/>
      <c r="F114" s="1"/>
      <c r="G114" s="1"/>
      <c r="H114" s="1"/>
      <c r="I114" s="1"/>
      <c r="J114" s="1"/>
      <c r="K114" s="1"/>
      <c r="L114" s="1"/>
      <c r="M114" s="1"/>
      <c r="N114" s="1"/>
      <c r="O114" s="1"/>
      <c r="P114" s="1"/>
      <c r="Q114" s="1"/>
      <c r="R114" s="1"/>
      <c r="S114" s="1"/>
      <c r="T114" s="3"/>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row>
    <row r="115" spans="4:44" ht="14.25" hidden="1" customHeight="1">
      <c r="D115" s="3"/>
      <c r="E115" s="1"/>
      <c r="F115" s="1"/>
      <c r="G115" s="1"/>
      <c r="H115" s="1"/>
      <c r="I115" s="1"/>
      <c r="J115" s="1"/>
      <c r="K115" s="1"/>
      <c r="L115" s="1"/>
      <c r="M115" s="1"/>
      <c r="N115" s="1"/>
      <c r="O115" s="1"/>
      <c r="P115" s="1"/>
      <c r="Q115" s="1"/>
      <c r="R115" s="1"/>
      <c r="S115" s="1"/>
      <c r="T115" s="3"/>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row>
    <row r="116" spans="4:44" ht="14.25" hidden="1" customHeight="1">
      <c r="D116" s="3"/>
      <c r="E116" s="1"/>
      <c r="F116" s="1"/>
      <c r="G116" s="1"/>
      <c r="H116" s="1"/>
      <c r="I116" s="1"/>
      <c r="J116" s="1"/>
      <c r="K116" s="1"/>
      <c r="L116" s="1"/>
      <c r="M116" s="1"/>
      <c r="N116" s="1"/>
      <c r="O116" s="1"/>
      <c r="P116" s="1"/>
      <c r="Q116" s="1"/>
      <c r="R116" s="1"/>
      <c r="S116" s="1"/>
      <c r="T116" s="3"/>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row>
    <row r="117" spans="4:44" ht="14.25" hidden="1" customHeight="1">
      <c r="D117" s="3"/>
      <c r="E117" s="1"/>
      <c r="F117" s="1"/>
      <c r="G117" s="1"/>
      <c r="H117" s="1"/>
      <c r="I117" s="1"/>
      <c r="J117" s="1"/>
      <c r="K117" s="1"/>
      <c r="L117" s="1"/>
      <c r="M117" s="1"/>
      <c r="N117" s="1"/>
      <c r="O117" s="1"/>
      <c r="P117" s="1"/>
      <c r="Q117" s="1"/>
      <c r="R117" s="1"/>
      <c r="S117" s="1"/>
      <c r="T117" s="3"/>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spans="4:44" ht="14.25" hidden="1" customHeight="1">
      <c r="D118" s="3"/>
      <c r="E118" s="1"/>
      <c r="F118" s="1"/>
      <c r="G118" s="1"/>
      <c r="H118" s="1"/>
      <c r="I118" s="1"/>
      <c r="J118" s="1"/>
      <c r="K118" s="1"/>
      <c r="L118" s="1"/>
      <c r="M118" s="1"/>
      <c r="N118" s="1"/>
      <c r="O118" s="1"/>
      <c r="P118" s="1"/>
      <c r="Q118" s="1"/>
      <c r="R118" s="1"/>
      <c r="S118" s="1"/>
      <c r="T118" s="3"/>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row>
    <row r="119" spans="4:44" ht="14.25" hidden="1" customHeight="1">
      <c r="D119" s="3"/>
      <c r="E119" s="1"/>
      <c r="F119" s="1"/>
      <c r="G119" s="1"/>
      <c r="H119" s="1"/>
      <c r="I119" s="1"/>
      <c r="J119" s="1"/>
      <c r="K119" s="1"/>
      <c r="L119" s="1"/>
      <c r="M119" s="1"/>
      <c r="N119" s="1"/>
      <c r="O119" s="1"/>
      <c r="P119" s="1"/>
      <c r="Q119" s="1"/>
      <c r="R119" s="1"/>
      <c r="S119" s="1"/>
      <c r="T119" s="3"/>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spans="4:44" ht="14.25" hidden="1" customHeight="1">
      <c r="D120" s="3"/>
      <c r="E120" s="1"/>
      <c r="F120" s="1"/>
      <c r="G120" s="1"/>
      <c r="H120" s="1"/>
      <c r="I120" s="1"/>
      <c r="J120" s="1"/>
      <c r="K120" s="1"/>
      <c r="L120" s="1"/>
      <c r="M120" s="1"/>
      <c r="N120" s="1"/>
      <c r="O120" s="1"/>
      <c r="P120" s="1"/>
      <c r="Q120" s="1"/>
      <c r="R120" s="1"/>
      <c r="S120" s="1"/>
      <c r="T120" s="3"/>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row>
    <row r="121" spans="4:44" ht="14.25" hidden="1" customHeight="1">
      <c r="D121" s="3"/>
      <c r="E121" s="1"/>
      <c r="F121" s="1"/>
      <c r="G121" s="1"/>
      <c r="H121" s="1"/>
      <c r="I121" s="1"/>
      <c r="J121" s="1"/>
      <c r="K121" s="1"/>
      <c r="L121" s="1"/>
      <c r="M121" s="1"/>
      <c r="N121" s="1"/>
      <c r="O121" s="1"/>
      <c r="P121" s="1"/>
      <c r="Q121" s="1"/>
      <c r="R121" s="1"/>
      <c r="S121" s="1"/>
      <c r="T121" s="3"/>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spans="4:44" ht="14.25" hidden="1" customHeight="1">
      <c r="D122" s="3"/>
      <c r="E122" s="1"/>
      <c r="F122" s="1"/>
      <c r="G122" s="1"/>
      <c r="H122" s="1"/>
      <c r="I122" s="1"/>
      <c r="J122" s="1"/>
      <c r="K122" s="1"/>
      <c r="L122" s="1"/>
      <c r="M122" s="1"/>
      <c r="N122" s="1"/>
      <c r="O122" s="1"/>
      <c r="P122" s="1"/>
      <c r="Q122" s="1"/>
      <c r="R122" s="1"/>
      <c r="S122" s="1"/>
      <c r="T122" s="3"/>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spans="4:44" ht="14.25" hidden="1" customHeight="1">
      <c r="D123" s="3"/>
      <c r="E123" s="1"/>
      <c r="F123" s="1"/>
      <c r="G123" s="1"/>
      <c r="H123" s="1"/>
      <c r="I123" s="1"/>
      <c r="J123" s="1"/>
      <c r="K123" s="1"/>
      <c r="L123" s="1"/>
      <c r="M123" s="1"/>
      <c r="N123" s="1"/>
      <c r="O123" s="1"/>
      <c r="P123" s="1"/>
      <c r="Q123" s="1"/>
      <c r="R123" s="1"/>
      <c r="S123" s="1"/>
      <c r="T123" s="3"/>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row>
    <row r="124" spans="4:44" ht="14.25" hidden="1" customHeight="1">
      <c r="D124" s="3"/>
      <c r="E124" s="1"/>
      <c r="F124" s="1"/>
      <c r="G124" s="1"/>
      <c r="H124" s="1"/>
      <c r="I124" s="1"/>
      <c r="J124" s="1"/>
      <c r="K124" s="1"/>
      <c r="L124" s="1"/>
      <c r="M124" s="1"/>
      <c r="N124" s="1"/>
      <c r="O124" s="1"/>
      <c r="P124" s="1"/>
      <c r="Q124" s="1"/>
      <c r="R124" s="1"/>
      <c r="S124" s="1"/>
      <c r="T124" s="3"/>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spans="4:44" ht="14.25" hidden="1" customHeight="1">
      <c r="D125" s="3"/>
      <c r="E125" s="1"/>
      <c r="F125" s="1"/>
      <c r="G125" s="1"/>
      <c r="H125" s="1"/>
      <c r="I125" s="1"/>
      <c r="J125" s="1"/>
      <c r="K125" s="1"/>
      <c r="L125" s="1"/>
      <c r="M125" s="1"/>
      <c r="N125" s="1"/>
      <c r="O125" s="1"/>
      <c r="P125" s="1"/>
      <c r="Q125" s="1"/>
      <c r="R125" s="1"/>
      <c r="S125" s="1"/>
      <c r="T125" s="3"/>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spans="4:44" ht="14.25" hidden="1" customHeight="1">
      <c r="D126" s="3"/>
      <c r="E126" s="1"/>
      <c r="F126" s="1"/>
      <c r="G126" s="1"/>
      <c r="H126" s="1"/>
      <c r="I126" s="1"/>
      <c r="J126" s="1"/>
      <c r="K126" s="1"/>
      <c r="L126" s="1"/>
      <c r="M126" s="1"/>
      <c r="N126" s="1"/>
      <c r="O126" s="1"/>
      <c r="P126" s="1"/>
      <c r="Q126" s="1"/>
      <c r="R126" s="1"/>
      <c r="S126" s="1"/>
      <c r="T126" s="3"/>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row>
    <row r="127" spans="4:44" ht="14.25" hidden="1" customHeight="1">
      <c r="D127" s="3"/>
      <c r="E127" s="1"/>
      <c r="F127" s="1"/>
      <c r="G127" s="1"/>
      <c r="H127" s="1"/>
      <c r="I127" s="1"/>
      <c r="J127" s="1"/>
      <c r="K127" s="1"/>
      <c r="L127" s="1"/>
      <c r="M127" s="1"/>
      <c r="N127" s="1"/>
      <c r="O127" s="1"/>
      <c r="P127" s="1"/>
      <c r="Q127" s="1"/>
      <c r="R127" s="1"/>
      <c r="S127" s="1"/>
      <c r="T127" s="3"/>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spans="4:44" ht="14.25" hidden="1" customHeight="1">
      <c r="D128" s="3"/>
      <c r="E128" s="1"/>
      <c r="F128" s="1"/>
      <c r="G128" s="1"/>
      <c r="H128" s="1"/>
      <c r="I128" s="1"/>
      <c r="J128" s="1"/>
      <c r="K128" s="1"/>
      <c r="L128" s="1"/>
      <c r="M128" s="1"/>
      <c r="N128" s="1"/>
      <c r="O128" s="1"/>
      <c r="P128" s="1"/>
      <c r="Q128" s="1"/>
      <c r="R128" s="1"/>
      <c r="S128" s="1"/>
      <c r="T128" s="3"/>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spans="4:44" ht="14.25" hidden="1" customHeight="1">
      <c r="D129" s="3"/>
      <c r="E129" s="1"/>
      <c r="F129" s="1"/>
      <c r="G129" s="1"/>
      <c r="H129" s="1"/>
      <c r="I129" s="1"/>
      <c r="J129" s="1"/>
      <c r="K129" s="1"/>
      <c r="L129" s="1"/>
      <c r="M129" s="1"/>
      <c r="N129" s="1"/>
      <c r="O129" s="1"/>
      <c r="P129" s="1"/>
      <c r="Q129" s="1"/>
      <c r="R129" s="1"/>
      <c r="S129" s="1"/>
      <c r="T129" s="3"/>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row>
    <row r="130" spans="4:44" ht="14.25" hidden="1" customHeight="1">
      <c r="D130" s="3"/>
      <c r="E130" s="1"/>
      <c r="F130" s="1"/>
      <c r="G130" s="1"/>
      <c r="H130" s="1"/>
      <c r="I130" s="1"/>
      <c r="J130" s="1"/>
      <c r="K130" s="1"/>
      <c r="L130" s="1"/>
      <c r="M130" s="1"/>
      <c r="N130" s="1"/>
      <c r="O130" s="1"/>
      <c r="P130" s="1"/>
      <c r="Q130" s="1"/>
      <c r="R130" s="1"/>
      <c r="S130" s="1"/>
      <c r="T130" s="3"/>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spans="4:44" ht="14.25" hidden="1" customHeight="1">
      <c r="D131" s="3"/>
      <c r="E131" s="1"/>
      <c r="F131" s="1"/>
      <c r="G131" s="1"/>
      <c r="H131" s="1"/>
      <c r="I131" s="1"/>
      <c r="J131" s="1"/>
      <c r="K131" s="1"/>
      <c r="L131" s="1"/>
      <c r="M131" s="1"/>
      <c r="N131" s="1"/>
      <c r="O131" s="1"/>
      <c r="P131" s="1"/>
      <c r="Q131" s="1"/>
      <c r="R131" s="1"/>
      <c r="S131" s="1"/>
      <c r="T131" s="3"/>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row>
    <row r="132" spans="4:44" ht="14.25" hidden="1" customHeight="1">
      <c r="D132" s="3"/>
      <c r="E132" s="1"/>
      <c r="F132" s="1"/>
      <c r="G132" s="1"/>
      <c r="H132" s="1"/>
      <c r="I132" s="1"/>
      <c r="J132" s="1"/>
      <c r="K132" s="1"/>
      <c r="L132" s="1"/>
      <c r="M132" s="1"/>
      <c r="N132" s="1"/>
      <c r="O132" s="1"/>
      <c r="P132" s="1"/>
      <c r="Q132" s="1"/>
      <c r="R132" s="1"/>
      <c r="S132" s="1"/>
      <c r="T132" s="3"/>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spans="4:44" ht="14.25" hidden="1" customHeight="1">
      <c r="D133" s="3"/>
      <c r="E133" s="1"/>
      <c r="F133" s="1"/>
      <c r="G133" s="1"/>
      <c r="H133" s="1"/>
      <c r="I133" s="1"/>
      <c r="J133" s="1"/>
      <c r="K133" s="1"/>
      <c r="L133" s="1"/>
      <c r="M133" s="1"/>
      <c r="N133" s="1"/>
      <c r="O133" s="1"/>
      <c r="P133" s="1"/>
      <c r="Q133" s="1"/>
      <c r="R133" s="1"/>
      <c r="S133" s="1"/>
      <c r="T133" s="3"/>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row>
    <row r="134" spans="4:44" ht="14.25" hidden="1" customHeight="1">
      <c r="D134" s="3"/>
      <c r="E134" s="1"/>
      <c r="F134" s="1"/>
      <c r="G134" s="1"/>
      <c r="H134" s="1"/>
      <c r="I134" s="1"/>
      <c r="J134" s="1"/>
      <c r="K134" s="1"/>
      <c r="L134" s="1"/>
      <c r="M134" s="1"/>
      <c r="N134" s="1"/>
      <c r="O134" s="1"/>
      <c r="P134" s="1"/>
      <c r="Q134" s="1"/>
      <c r="R134" s="1"/>
      <c r="S134" s="1"/>
      <c r="T134" s="3"/>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spans="4:44" ht="14.25" hidden="1" customHeight="1">
      <c r="D135" s="3"/>
      <c r="E135" s="1"/>
      <c r="F135" s="1"/>
      <c r="G135" s="1"/>
      <c r="H135" s="1"/>
      <c r="I135" s="1"/>
      <c r="J135" s="1"/>
      <c r="K135" s="1"/>
      <c r="L135" s="1"/>
      <c r="M135" s="1"/>
      <c r="N135" s="1"/>
      <c r="O135" s="1"/>
      <c r="P135" s="1"/>
      <c r="Q135" s="1"/>
      <c r="R135" s="1"/>
      <c r="S135" s="1"/>
      <c r="T135" s="3"/>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row>
    <row r="136" spans="4:44" ht="14.25" hidden="1" customHeight="1">
      <c r="D136" s="3"/>
      <c r="E136" s="1"/>
      <c r="F136" s="1"/>
      <c r="G136" s="1"/>
      <c r="H136" s="1"/>
      <c r="I136" s="1"/>
      <c r="J136" s="1"/>
      <c r="K136" s="1"/>
      <c r="L136" s="1"/>
      <c r="M136" s="1"/>
      <c r="N136" s="1"/>
      <c r="O136" s="1"/>
      <c r="P136" s="1"/>
      <c r="Q136" s="1"/>
      <c r="R136" s="1"/>
      <c r="S136" s="1"/>
      <c r="T136" s="3"/>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spans="4:44" ht="14.25" hidden="1" customHeight="1">
      <c r="D137" s="3"/>
      <c r="E137" s="1"/>
      <c r="F137" s="1"/>
      <c r="G137" s="1"/>
      <c r="H137" s="1"/>
      <c r="I137" s="1"/>
      <c r="J137" s="1"/>
      <c r="K137" s="1"/>
      <c r="L137" s="1"/>
      <c r="M137" s="1"/>
      <c r="N137" s="1"/>
      <c r="O137" s="1"/>
      <c r="P137" s="1"/>
      <c r="Q137" s="1"/>
      <c r="R137" s="1"/>
      <c r="S137" s="1"/>
      <c r="T137" s="3"/>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row>
    <row r="138" spans="4:44" ht="14.25" hidden="1" customHeight="1">
      <c r="D138" s="3"/>
      <c r="E138" s="1"/>
      <c r="F138" s="1"/>
      <c r="G138" s="1"/>
      <c r="H138" s="1"/>
      <c r="I138" s="1"/>
      <c r="J138" s="1"/>
      <c r="K138" s="1"/>
      <c r="L138" s="1"/>
      <c r="M138" s="1"/>
      <c r="N138" s="1"/>
      <c r="O138" s="1"/>
      <c r="P138" s="1"/>
      <c r="Q138" s="1"/>
      <c r="R138" s="1"/>
      <c r="S138" s="1"/>
      <c r="T138" s="3"/>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spans="4:44" ht="14.25" hidden="1" customHeight="1">
      <c r="D139" s="3"/>
      <c r="E139" s="1"/>
      <c r="F139" s="1"/>
      <c r="G139" s="1"/>
      <c r="H139" s="1"/>
      <c r="I139" s="1"/>
      <c r="J139" s="1"/>
      <c r="K139" s="1"/>
      <c r="L139" s="1"/>
      <c r="M139" s="1"/>
      <c r="N139" s="1"/>
      <c r="O139" s="1"/>
      <c r="P139" s="1"/>
      <c r="Q139" s="1"/>
      <c r="R139" s="1"/>
      <c r="S139" s="1"/>
      <c r="T139" s="3"/>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row>
    <row r="140" spans="4:44" ht="14.25" hidden="1" customHeight="1">
      <c r="D140" s="3"/>
      <c r="E140" s="1"/>
      <c r="F140" s="1"/>
      <c r="G140" s="1"/>
      <c r="H140" s="1"/>
      <c r="I140" s="1"/>
      <c r="J140" s="1"/>
      <c r="K140" s="1"/>
      <c r="L140" s="1"/>
      <c r="M140" s="1"/>
      <c r="N140" s="1"/>
      <c r="O140" s="1"/>
      <c r="P140" s="1"/>
      <c r="Q140" s="1"/>
      <c r="R140" s="1"/>
      <c r="S140" s="1"/>
      <c r="T140" s="3"/>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spans="4:44" ht="14.25" hidden="1" customHeight="1">
      <c r="D141" s="3"/>
      <c r="E141" s="1"/>
      <c r="F141" s="1"/>
      <c r="G141" s="1"/>
      <c r="H141" s="1"/>
      <c r="I141" s="1"/>
      <c r="J141" s="1"/>
      <c r="K141" s="1"/>
      <c r="L141" s="1"/>
      <c r="M141" s="1"/>
      <c r="N141" s="1"/>
      <c r="O141" s="1"/>
      <c r="P141" s="1"/>
      <c r="Q141" s="1"/>
      <c r="R141" s="1"/>
      <c r="S141" s="1"/>
      <c r="T141" s="3"/>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row>
    <row r="142" spans="4:44" ht="14.25" hidden="1" customHeight="1">
      <c r="D142" s="3"/>
      <c r="E142" s="1"/>
      <c r="F142" s="1"/>
      <c r="G142" s="1"/>
      <c r="H142" s="1"/>
      <c r="I142" s="1"/>
      <c r="J142" s="1"/>
      <c r="K142" s="1"/>
      <c r="L142" s="1"/>
      <c r="M142" s="1"/>
      <c r="N142" s="1"/>
      <c r="O142" s="1"/>
      <c r="P142" s="1"/>
      <c r="Q142" s="1"/>
      <c r="R142" s="1"/>
      <c r="S142" s="1"/>
      <c r="T142" s="3"/>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4:44" ht="14.25" hidden="1" customHeight="1">
      <c r="D143" s="3"/>
      <c r="E143" s="1"/>
      <c r="F143" s="1"/>
      <c r="G143" s="1"/>
      <c r="H143" s="1"/>
      <c r="I143" s="1"/>
      <c r="J143" s="1"/>
      <c r="K143" s="1"/>
      <c r="L143" s="1"/>
      <c r="M143" s="1"/>
      <c r="N143" s="1"/>
      <c r="O143" s="1"/>
      <c r="P143" s="1"/>
      <c r="Q143" s="1"/>
      <c r="R143" s="1"/>
      <c r="S143" s="1"/>
      <c r="T143" s="3"/>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4:44" ht="14.25" hidden="1" customHeight="1">
      <c r="D144" s="3"/>
      <c r="E144" s="1"/>
      <c r="F144" s="1"/>
      <c r="G144" s="1"/>
      <c r="H144" s="1"/>
      <c r="I144" s="1"/>
      <c r="J144" s="1"/>
      <c r="K144" s="1"/>
      <c r="L144" s="1"/>
      <c r="M144" s="1"/>
      <c r="N144" s="1"/>
      <c r="O144" s="1"/>
      <c r="P144" s="1"/>
      <c r="Q144" s="1"/>
      <c r="R144" s="1"/>
      <c r="S144" s="1"/>
      <c r="T144" s="3"/>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4:44" ht="14.25" hidden="1" customHeight="1">
      <c r="D145" s="3"/>
      <c r="E145" s="1"/>
      <c r="F145" s="1"/>
      <c r="G145" s="1"/>
      <c r="H145" s="1"/>
      <c r="I145" s="1"/>
      <c r="J145" s="1"/>
      <c r="K145" s="1"/>
      <c r="L145" s="1"/>
      <c r="M145" s="1"/>
      <c r="N145" s="1"/>
      <c r="O145" s="1"/>
      <c r="P145" s="1"/>
      <c r="Q145" s="1"/>
      <c r="R145" s="1"/>
      <c r="S145" s="1"/>
      <c r="T145" s="3"/>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4:44" ht="14.25" hidden="1" customHeight="1">
      <c r="D146" s="3"/>
      <c r="E146" s="1"/>
      <c r="F146" s="1"/>
      <c r="G146" s="1"/>
      <c r="H146" s="1"/>
      <c r="I146" s="1"/>
      <c r="J146" s="1"/>
      <c r="K146" s="1"/>
      <c r="L146" s="1"/>
      <c r="M146" s="1"/>
      <c r="N146" s="1"/>
      <c r="O146" s="1"/>
      <c r="P146" s="1"/>
      <c r="Q146" s="1"/>
      <c r="R146" s="1"/>
      <c r="S146" s="1"/>
      <c r="T146" s="3"/>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4:44" ht="14.25" hidden="1" customHeight="1">
      <c r="D147" s="3"/>
      <c r="E147" s="1"/>
      <c r="F147" s="1"/>
      <c r="G147" s="1"/>
      <c r="H147" s="1"/>
      <c r="I147" s="1"/>
      <c r="J147" s="1"/>
      <c r="K147" s="1"/>
      <c r="L147" s="1"/>
      <c r="M147" s="1"/>
      <c r="N147" s="1"/>
      <c r="O147" s="1"/>
      <c r="P147" s="1"/>
      <c r="Q147" s="1"/>
      <c r="R147" s="1"/>
      <c r="S147" s="1"/>
      <c r="T147" s="3"/>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4:44" ht="14.25" hidden="1" customHeight="1">
      <c r="D148" s="3"/>
      <c r="E148" s="1"/>
      <c r="F148" s="1"/>
      <c r="G148" s="1"/>
      <c r="H148" s="1"/>
      <c r="I148" s="1"/>
      <c r="J148" s="1"/>
      <c r="K148" s="1"/>
      <c r="L148" s="1"/>
      <c r="M148" s="1"/>
      <c r="N148" s="1"/>
      <c r="O148" s="1"/>
      <c r="P148" s="1"/>
      <c r="Q148" s="1"/>
      <c r="R148" s="1"/>
      <c r="S148" s="1"/>
      <c r="T148" s="3"/>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4:44" ht="14.25" hidden="1" customHeight="1">
      <c r="D149" s="3"/>
      <c r="E149" s="1"/>
      <c r="F149" s="1"/>
      <c r="G149" s="1"/>
      <c r="H149" s="1"/>
      <c r="I149" s="1"/>
      <c r="J149" s="1"/>
      <c r="K149" s="1"/>
      <c r="L149" s="1"/>
      <c r="M149" s="1"/>
      <c r="N149" s="1"/>
      <c r="O149" s="1"/>
      <c r="P149" s="1"/>
      <c r="Q149" s="1"/>
      <c r="R149" s="1"/>
      <c r="S149" s="1"/>
      <c r="T149" s="3"/>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4:44" ht="14.25" hidden="1" customHeight="1">
      <c r="D150" s="3"/>
      <c r="E150" s="1"/>
      <c r="F150" s="1"/>
      <c r="G150" s="1"/>
      <c r="H150" s="1"/>
      <c r="I150" s="1"/>
      <c r="J150" s="1"/>
      <c r="K150" s="1"/>
      <c r="L150" s="1"/>
      <c r="M150" s="1"/>
      <c r="N150" s="1"/>
      <c r="O150" s="1"/>
      <c r="P150" s="1"/>
      <c r="Q150" s="1"/>
      <c r="R150" s="1"/>
      <c r="S150" s="1"/>
      <c r="T150" s="3"/>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4:44" ht="14.25" hidden="1" customHeight="1">
      <c r="D151" s="3"/>
      <c r="E151" s="1"/>
      <c r="F151" s="1"/>
      <c r="G151" s="1"/>
      <c r="H151" s="1"/>
      <c r="I151" s="1"/>
      <c r="J151" s="1"/>
      <c r="K151" s="1"/>
      <c r="L151" s="1"/>
      <c r="M151" s="1"/>
      <c r="N151" s="1"/>
      <c r="O151" s="1"/>
      <c r="P151" s="1"/>
      <c r="Q151" s="1"/>
      <c r="R151" s="1"/>
      <c r="S151" s="1"/>
      <c r="T151" s="3"/>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4:44" ht="14.25" hidden="1" customHeight="1">
      <c r="D152" s="3"/>
      <c r="E152" s="1"/>
      <c r="F152" s="1"/>
      <c r="G152" s="1"/>
      <c r="H152" s="1"/>
      <c r="I152" s="1"/>
      <c r="J152" s="1"/>
      <c r="K152" s="1"/>
      <c r="L152" s="1"/>
      <c r="M152" s="1"/>
      <c r="N152" s="1"/>
      <c r="O152" s="1"/>
      <c r="P152" s="1"/>
      <c r="Q152" s="1"/>
      <c r="R152" s="1"/>
      <c r="S152" s="1"/>
      <c r="T152" s="3"/>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4:44" ht="14.25" hidden="1" customHeight="1">
      <c r="D153" s="3"/>
      <c r="E153" s="1"/>
      <c r="F153" s="1"/>
      <c r="G153" s="1"/>
      <c r="H153" s="1"/>
      <c r="I153" s="1"/>
      <c r="J153" s="1"/>
      <c r="K153" s="1"/>
      <c r="L153" s="1"/>
      <c r="M153" s="1"/>
      <c r="N153" s="1"/>
      <c r="O153" s="1"/>
      <c r="P153" s="1"/>
      <c r="Q153" s="1"/>
      <c r="R153" s="1"/>
      <c r="S153" s="1"/>
      <c r="T153" s="3"/>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4:44" ht="14.25" hidden="1" customHeight="1">
      <c r="D154" s="3"/>
      <c r="E154" s="1"/>
      <c r="F154" s="1"/>
      <c r="G154" s="1"/>
      <c r="H154" s="1"/>
      <c r="I154" s="1"/>
      <c r="J154" s="1"/>
      <c r="K154" s="1"/>
      <c r="L154" s="1"/>
      <c r="M154" s="1"/>
      <c r="N154" s="1"/>
      <c r="O154" s="1"/>
      <c r="P154" s="1"/>
      <c r="Q154" s="1"/>
      <c r="R154" s="1"/>
      <c r="S154" s="1"/>
      <c r="T154" s="3"/>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4:44" ht="14.25" hidden="1" customHeight="1">
      <c r="D155" s="3"/>
      <c r="E155" s="1"/>
      <c r="F155" s="1"/>
      <c r="G155" s="1"/>
      <c r="H155" s="1"/>
      <c r="I155" s="1"/>
      <c r="J155" s="1"/>
      <c r="K155" s="1"/>
      <c r="L155" s="1"/>
      <c r="M155" s="1"/>
      <c r="N155" s="1"/>
      <c r="O155" s="1"/>
      <c r="P155" s="1"/>
      <c r="Q155" s="1"/>
      <c r="R155" s="1"/>
      <c r="S155" s="1"/>
      <c r="T155" s="3"/>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4:44" ht="14.25" hidden="1" customHeight="1">
      <c r="D156" s="3"/>
      <c r="E156" s="1"/>
      <c r="F156" s="1"/>
      <c r="G156" s="1"/>
      <c r="H156" s="1"/>
      <c r="I156" s="1"/>
      <c r="J156" s="1"/>
      <c r="K156" s="1"/>
      <c r="L156" s="1"/>
      <c r="M156" s="1"/>
      <c r="N156" s="1"/>
      <c r="O156" s="1"/>
      <c r="P156" s="1"/>
      <c r="Q156" s="1"/>
      <c r="R156" s="1"/>
      <c r="S156" s="1"/>
      <c r="T156" s="3"/>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4:44" ht="14.25" hidden="1" customHeight="1">
      <c r="D157" s="3"/>
      <c r="E157" s="1"/>
      <c r="F157" s="1"/>
      <c r="G157" s="1"/>
      <c r="H157" s="1"/>
      <c r="I157" s="1"/>
      <c r="J157" s="1"/>
      <c r="K157" s="1"/>
      <c r="L157" s="1"/>
      <c r="M157" s="1"/>
      <c r="N157" s="1"/>
      <c r="O157" s="1"/>
      <c r="P157" s="1"/>
      <c r="Q157" s="1"/>
      <c r="R157" s="1"/>
      <c r="S157" s="1"/>
      <c r="T157" s="3"/>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4:44" ht="14.25" hidden="1" customHeight="1">
      <c r="D158" s="3"/>
      <c r="E158" s="1"/>
      <c r="F158" s="1"/>
      <c r="G158" s="1"/>
      <c r="H158" s="1"/>
      <c r="I158" s="1"/>
      <c r="J158" s="1"/>
      <c r="K158" s="1"/>
      <c r="L158" s="1"/>
      <c r="M158" s="1"/>
      <c r="N158" s="1"/>
      <c r="O158" s="1"/>
      <c r="P158" s="1"/>
      <c r="Q158" s="1"/>
      <c r="R158" s="1"/>
      <c r="S158" s="1"/>
      <c r="T158" s="3"/>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4:44" ht="14.25" hidden="1" customHeight="1">
      <c r="D159" s="3"/>
      <c r="E159" s="1"/>
      <c r="F159" s="1"/>
      <c r="G159" s="1"/>
      <c r="H159" s="1"/>
      <c r="I159" s="1"/>
      <c r="J159" s="1"/>
      <c r="K159" s="1"/>
      <c r="L159" s="1"/>
      <c r="M159" s="1"/>
      <c r="N159" s="1"/>
      <c r="O159" s="1"/>
      <c r="P159" s="1"/>
      <c r="Q159" s="1"/>
      <c r="R159" s="1"/>
      <c r="S159" s="1"/>
      <c r="T159" s="3"/>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4:44" ht="14.25" hidden="1" customHeight="1">
      <c r="D160" s="3"/>
      <c r="E160" s="1"/>
      <c r="F160" s="1"/>
      <c r="G160" s="1"/>
      <c r="H160" s="1"/>
      <c r="I160" s="1"/>
      <c r="J160" s="1"/>
      <c r="K160" s="1"/>
      <c r="L160" s="1"/>
      <c r="M160" s="1"/>
      <c r="N160" s="1"/>
      <c r="O160" s="1"/>
      <c r="P160" s="1"/>
      <c r="Q160" s="1"/>
      <c r="R160" s="1"/>
      <c r="S160" s="1"/>
      <c r="T160" s="3"/>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4:44" ht="14.25" hidden="1" customHeight="1">
      <c r="D161" s="3"/>
      <c r="E161" s="1"/>
      <c r="F161" s="1"/>
      <c r="G161" s="1"/>
      <c r="H161" s="1"/>
      <c r="I161" s="1"/>
      <c r="J161" s="1"/>
      <c r="K161" s="1"/>
      <c r="L161" s="1"/>
      <c r="M161" s="1"/>
      <c r="N161" s="1"/>
      <c r="O161" s="1"/>
      <c r="P161" s="1"/>
      <c r="Q161" s="1"/>
      <c r="R161" s="1"/>
      <c r="S161" s="1"/>
      <c r="T161" s="3"/>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4:44" ht="14.25" hidden="1" customHeight="1">
      <c r="D162" s="3"/>
      <c r="E162" s="1"/>
      <c r="F162" s="1"/>
      <c r="G162" s="1"/>
      <c r="H162" s="1"/>
      <c r="I162" s="1"/>
      <c r="J162" s="1"/>
      <c r="K162" s="1"/>
      <c r="L162" s="1"/>
      <c r="M162" s="1"/>
      <c r="N162" s="1"/>
      <c r="O162" s="1"/>
      <c r="P162" s="1"/>
      <c r="Q162" s="1"/>
      <c r="R162" s="1"/>
      <c r="S162" s="1"/>
      <c r="T162" s="3"/>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4:44" ht="14.25" hidden="1" customHeight="1">
      <c r="D163" s="3"/>
      <c r="E163" s="1"/>
      <c r="F163" s="1"/>
      <c r="G163" s="1"/>
      <c r="H163" s="1"/>
      <c r="I163" s="1"/>
      <c r="J163" s="1"/>
      <c r="K163" s="1"/>
      <c r="L163" s="1"/>
      <c r="M163" s="1"/>
      <c r="N163" s="1"/>
      <c r="O163" s="1"/>
      <c r="P163" s="1"/>
      <c r="Q163" s="1"/>
      <c r="R163" s="1"/>
      <c r="S163" s="1"/>
      <c r="T163" s="3"/>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4:44" ht="14.25" hidden="1" customHeight="1">
      <c r="D164" s="3"/>
      <c r="E164" s="1"/>
      <c r="F164" s="1"/>
      <c r="G164" s="1"/>
      <c r="H164" s="1"/>
      <c r="I164" s="1"/>
      <c r="J164" s="1"/>
      <c r="K164" s="1"/>
      <c r="L164" s="1"/>
      <c r="M164" s="1"/>
      <c r="N164" s="1"/>
      <c r="O164" s="1"/>
      <c r="P164" s="1"/>
      <c r="Q164" s="1"/>
      <c r="R164" s="1"/>
      <c r="S164" s="1"/>
      <c r="T164" s="3"/>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4:44" ht="14.25" hidden="1" customHeight="1">
      <c r="D165" s="3"/>
      <c r="E165" s="1"/>
      <c r="F165" s="1"/>
      <c r="G165" s="1"/>
      <c r="H165" s="1"/>
      <c r="I165" s="1"/>
      <c r="J165" s="1"/>
      <c r="K165" s="1"/>
      <c r="L165" s="1"/>
      <c r="M165" s="1"/>
      <c r="N165" s="1"/>
      <c r="O165" s="1"/>
      <c r="P165" s="1"/>
      <c r="Q165" s="1"/>
      <c r="R165" s="1"/>
      <c r="S165" s="1"/>
      <c r="T165" s="3"/>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4:44" ht="14.25" hidden="1" customHeight="1">
      <c r="D166" s="3"/>
      <c r="E166" s="1"/>
      <c r="F166" s="1"/>
      <c r="G166" s="1"/>
      <c r="H166" s="1"/>
      <c r="I166" s="1"/>
      <c r="J166" s="1"/>
      <c r="K166" s="1"/>
      <c r="L166" s="1"/>
      <c r="M166" s="1"/>
      <c r="N166" s="1"/>
      <c r="O166" s="1"/>
      <c r="P166" s="1"/>
      <c r="Q166" s="1"/>
      <c r="R166" s="1"/>
      <c r="S166" s="1"/>
      <c r="T166" s="3"/>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4:44" ht="14.25" hidden="1" customHeight="1">
      <c r="D167" s="3"/>
      <c r="E167" s="1"/>
      <c r="F167" s="1"/>
      <c r="G167" s="1"/>
      <c r="H167" s="1"/>
      <c r="I167" s="1"/>
      <c r="J167" s="1"/>
      <c r="K167" s="1"/>
      <c r="L167" s="1"/>
      <c r="M167" s="1"/>
      <c r="N167" s="1"/>
      <c r="O167" s="1"/>
      <c r="P167" s="1"/>
      <c r="Q167" s="1"/>
      <c r="R167" s="1"/>
      <c r="S167" s="1"/>
      <c r="T167" s="3"/>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row>
    <row r="168" spans="4:44" ht="14.25" hidden="1" customHeight="1">
      <c r="D168" s="3"/>
      <c r="E168" s="1"/>
      <c r="F168" s="1"/>
      <c r="G168" s="1"/>
      <c r="H168" s="1"/>
      <c r="I168" s="1"/>
      <c r="J168" s="1"/>
      <c r="K168" s="1"/>
      <c r="L168" s="1"/>
      <c r="M168" s="1"/>
      <c r="N168" s="1"/>
      <c r="O168" s="1"/>
      <c r="P168" s="1"/>
      <c r="Q168" s="1"/>
      <c r="R168" s="1"/>
      <c r="S168" s="1"/>
      <c r="T168" s="3"/>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row>
    <row r="169" spans="4:44" ht="14.25" hidden="1" customHeight="1">
      <c r="D169" s="3"/>
      <c r="E169" s="1"/>
      <c r="F169" s="1"/>
      <c r="G169" s="1"/>
      <c r="H169" s="1"/>
      <c r="I169" s="1"/>
      <c r="J169" s="1"/>
      <c r="K169" s="1"/>
      <c r="L169" s="1"/>
      <c r="M169" s="1"/>
      <c r="N169" s="1"/>
      <c r="O169" s="1"/>
      <c r="P169" s="1"/>
      <c r="Q169" s="1"/>
      <c r="R169" s="1"/>
      <c r="S169" s="1"/>
      <c r="T169" s="3"/>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row>
    <row r="170" spans="4:44" ht="14.25" hidden="1" customHeight="1">
      <c r="D170" s="3"/>
      <c r="E170" s="1"/>
      <c r="F170" s="1"/>
      <c r="G170" s="1"/>
      <c r="H170" s="1"/>
      <c r="I170" s="1"/>
      <c r="J170" s="1"/>
      <c r="K170" s="1"/>
      <c r="L170" s="1"/>
      <c r="M170" s="1"/>
      <c r="N170" s="1"/>
      <c r="O170" s="1"/>
      <c r="P170" s="1"/>
      <c r="Q170" s="1"/>
      <c r="R170" s="1"/>
      <c r="S170" s="1"/>
      <c r="T170" s="3"/>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row>
    <row r="171" spans="4:44" ht="14.25" hidden="1" customHeight="1">
      <c r="D171" s="3"/>
      <c r="E171" s="1"/>
      <c r="F171" s="1"/>
      <c r="G171" s="1"/>
      <c r="H171" s="1"/>
      <c r="I171" s="1"/>
      <c r="J171" s="1"/>
      <c r="K171" s="1"/>
      <c r="L171" s="1"/>
      <c r="M171" s="1"/>
      <c r="N171" s="1"/>
      <c r="O171" s="1"/>
      <c r="P171" s="1"/>
      <c r="Q171" s="1"/>
      <c r="R171" s="1"/>
      <c r="S171" s="1"/>
      <c r="T171" s="3"/>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row>
    <row r="172" spans="4:44" ht="14.25" hidden="1" customHeight="1">
      <c r="D172" s="3"/>
      <c r="E172" s="1"/>
      <c r="F172" s="1"/>
      <c r="G172" s="1"/>
      <c r="H172" s="1"/>
      <c r="I172" s="1"/>
      <c r="J172" s="1"/>
      <c r="K172" s="1"/>
      <c r="L172" s="1"/>
      <c r="M172" s="1"/>
      <c r="N172" s="1"/>
      <c r="O172" s="1"/>
      <c r="P172" s="1"/>
      <c r="Q172" s="1"/>
      <c r="R172" s="1"/>
      <c r="S172" s="1"/>
      <c r="T172" s="3"/>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row>
    <row r="173" spans="4:44" ht="14.25" hidden="1" customHeight="1">
      <c r="D173" s="3"/>
      <c r="E173" s="1"/>
      <c r="F173" s="1"/>
      <c r="G173" s="1"/>
      <c r="H173" s="1"/>
      <c r="I173" s="1"/>
      <c r="J173" s="1"/>
      <c r="K173" s="1"/>
      <c r="L173" s="1"/>
      <c r="M173" s="1"/>
      <c r="N173" s="1"/>
      <c r="O173" s="1"/>
      <c r="P173" s="1"/>
      <c r="Q173" s="1"/>
      <c r="R173" s="1"/>
      <c r="S173" s="1"/>
      <c r="T173" s="3"/>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row>
    <row r="174" spans="4:44" ht="14.25" hidden="1" customHeight="1">
      <c r="D174" s="3"/>
      <c r="E174" s="1"/>
      <c r="F174" s="1"/>
      <c r="G174" s="1"/>
      <c r="H174" s="1"/>
      <c r="I174" s="1"/>
      <c r="J174" s="1"/>
      <c r="K174" s="1"/>
      <c r="L174" s="1"/>
      <c r="M174" s="1"/>
      <c r="N174" s="1"/>
      <c r="O174" s="1"/>
      <c r="P174" s="1"/>
      <c r="Q174" s="1"/>
      <c r="R174" s="1"/>
      <c r="S174" s="1"/>
      <c r="T174" s="3"/>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row>
    <row r="175" spans="4:44" ht="14.25" hidden="1" customHeight="1">
      <c r="D175" s="3"/>
      <c r="E175" s="1"/>
      <c r="F175" s="1"/>
      <c r="G175" s="1"/>
      <c r="H175" s="1"/>
      <c r="I175" s="1"/>
      <c r="J175" s="1"/>
      <c r="K175" s="1"/>
      <c r="L175" s="1"/>
      <c r="M175" s="1"/>
      <c r="N175" s="1"/>
      <c r="O175" s="1"/>
      <c r="P175" s="1"/>
      <c r="Q175" s="1"/>
      <c r="R175" s="1"/>
      <c r="S175" s="1"/>
      <c r="T175" s="3"/>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row>
    <row r="176" spans="4:44" ht="14.25" hidden="1" customHeight="1">
      <c r="D176" s="3"/>
      <c r="E176" s="1"/>
      <c r="F176" s="1"/>
      <c r="G176" s="1"/>
      <c r="H176" s="1"/>
      <c r="I176" s="1"/>
      <c r="J176" s="1"/>
      <c r="K176" s="1"/>
      <c r="L176" s="1"/>
      <c r="M176" s="1"/>
      <c r="N176" s="1"/>
      <c r="O176" s="1"/>
      <c r="P176" s="1"/>
      <c r="Q176" s="1"/>
      <c r="R176" s="1"/>
      <c r="S176" s="1"/>
      <c r="T176" s="3"/>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row>
    <row r="177" spans="4:44" ht="14.25" hidden="1" customHeight="1">
      <c r="D177" s="3"/>
      <c r="E177" s="1"/>
      <c r="F177" s="1"/>
      <c r="G177" s="1"/>
      <c r="H177" s="1"/>
      <c r="I177" s="1"/>
      <c r="J177" s="1"/>
      <c r="K177" s="1"/>
      <c r="L177" s="1"/>
      <c r="M177" s="1"/>
      <c r="N177" s="1"/>
      <c r="O177" s="1"/>
      <c r="P177" s="1"/>
      <c r="Q177" s="1"/>
      <c r="R177" s="1"/>
      <c r="S177" s="1"/>
      <c r="T177" s="3"/>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row>
    <row r="178" spans="4:44" ht="14.25" hidden="1" customHeight="1">
      <c r="D178" s="3"/>
      <c r="E178" s="1"/>
      <c r="F178" s="1"/>
      <c r="G178" s="1"/>
      <c r="H178" s="1"/>
      <c r="I178" s="1"/>
      <c r="J178" s="1"/>
      <c r="K178" s="1"/>
      <c r="L178" s="1"/>
      <c r="M178" s="1"/>
      <c r="N178" s="1"/>
      <c r="O178" s="1"/>
      <c r="P178" s="1"/>
      <c r="Q178" s="1"/>
      <c r="R178" s="1"/>
      <c r="S178" s="1"/>
      <c r="T178" s="3"/>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row>
    <row r="179" spans="4:44" ht="14.25" hidden="1" customHeight="1">
      <c r="D179" s="3"/>
      <c r="E179" s="1"/>
      <c r="F179" s="1"/>
      <c r="G179" s="1"/>
      <c r="H179" s="1"/>
      <c r="I179" s="1"/>
      <c r="J179" s="1"/>
      <c r="K179" s="1"/>
      <c r="L179" s="1"/>
      <c r="M179" s="1"/>
      <c r="N179" s="1"/>
      <c r="O179" s="1"/>
      <c r="P179" s="1"/>
      <c r="Q179" s="1"/>
      <c r="R179" s="1"/>
      <c r="S179" s="1"/>
      <c r="T179" s="3"/>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row>
    <row r="180" spans="4:44" ht="14.25" hidden="1" customHeight="1">
      <c r="D180" s="3"/>
      <c r="E180" s="1"/>
      <c r="F180" s="1"/>
      <c r="G180" s="1"/>
      <c r="H180" s="1"/>
      <c r="I180" s="1"/>
      <c r="J180" s="1"/>
      <c r="K180" s="1"/>
      <c r="L180" s="1"/>
      <c r="M180" s="1"/>
      <c r="N180" s="1"/>
      <c r="O180" s="1"/>
      <c r="P180" s="1"/>
      <c r="Q180" s="1"/>
      <c r="R180" s="1"/>
      <c r="S180" s="1"/>
      <c r="T180" s="3"/>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row>
    <row r="181" spans="4:44" ht="14.25" hidden="1" customHeight="1">
      <c r="D181" s="3"/>
      <c r="E181" s="1"/>
      <c r="F181" s="1"/>
      <c r="G181" s="1"/>
      <c r="H181" s="1"/>
      <c r="I181" s="1"/>
      <c r="J181" s="1"/>
      <c r="K181" s="1"/>
      <c r="L181" s="1"/>
      <c r="M181" s="1"/>
      <c r="N181" s="1"/>
      <c r="O181" s="1"/>
      <c r="P181" s="1"/>
      <c r="Q181" s="1"/>
      <c r="R181" s="1"/>
      <c r="S181" s="1"/>
      <c r="T181" s="3"/>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row>
    <row r="182" spans="4:44" ht="14.25" hidden="1" customHeight="1">
      <c r="D182" s="3"/>
      <c r="E182" s="1"/>
      <c r="F182" s="1"/>
      <c r="G182" s="1"/>
      <c r="H182" s="1"/>
      <c r="I182" s="1"/>
      <c r="J182" s="1"/>
      <c r="K182" s="1"/>
      <c r="L182" s="1"/>
      <c r="M182" s="1"/>
      <c r="N182" s="1"/>
      <c r="O182" s="1"/>
      <c r="P182" s="1"/>
      <c r="Q182" s="1"/>
      <c r="R182" s="1"/>
      <c r="S182" s="1"/>
      <c r="T182" s="3"/>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row>
    <row r="183" spans="4:44" ht="14.25" hidden="1" customHeight="1">
      <c r="D183" s="3"/>
      <c r="E183" s="1"/>
      <c r="F183" s="1"/>
      <c r="G183" s="1"/>
      <c r="H183" s="1"/>
      <c r="I183" s="1"/>
      <c r="J183" s="1"/>
      <c r="K183" s="1"/>
      <c r="L183" s="1"/>
      <c r="M183" s="1"/>
      <c r="N183" s="1"/>
      <c r="O183" s="1"/>
      <c r="P183" s="1"/>
      <c r="Q183" s="1"/>
      <c r="R183" s="1"/>
      <c r="S183" s="1"/>
      <c r="T183" s="3"/>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row>
    <row r="184" spans="4:44" ht="14.25" hidden="1" customHeight="1">
      <c r="D184" s="3"/>
      <c r="E184" s="1"/>
      <c r="F184" s="1"/>
      <c r="G184" s="1"/>
      <c r="H184" s="1"/>
      <c r="I184" s="1"/>
      <c r="J184" s="1"/>
      <c r="K184" s="1"/>
      <c r="L184" s="1"/>
      <c r="M184" s="1"/>
      <c r="N184" s="1"/>
      <c r="O184" s="1"/>
      <c r="P184" s="1"/>
      <c r="Q184" s="1"/>
      <c r="R184" s="1"/>
      <c r="S184" s="1"/>
      <c r="T184" s="3"/>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row>
    <row r="185" spans="4:44" ht="14.25" hidden="1" customHeight="1">
      <c r="D185" s="3"/>
      <c r="E185" s="1"/>
      <c r="F185" s="1"/>
      <c r="G185" s="1"/>
      <c r="H185" s="1"/>
      <c r="I185" s="1"/>
      <c r="J185" s="1"/>
      <c r="K185" s="1"/>
      <c r="L185" s="1"/>
      <c r="M185" s="1"/>
      <c r="N185" s="1"/>
      <c r="O185" s="1"/>
      <c r="P185" s="1"/>
      <c r="Q185" s="1"/>
      <c r="R185" s="1"/>
      <c r="S185" s="1"/>
      <c r="T185" s="3"/>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row>
    <row r="186" spans="4:44" ht="14.25" hidden="1" customHeight="1">
      <c r="D186" s="3"/>
      <c r="E186" s="1"/>
      <c r="F186" s="1"/>
      <c r="G186" s="1"/>
      <c r="H186" s="1"/>
      <c r="I186" s="1"/>
      <c r="J186" s="1"/>
      <c r="K186" s="1"/>
      <c r="L186" s="1"/>
      <c r="M186" s="1"/>
      <c r="N186" s="1"/>
      <c r="O186" s="1"/>
      <c r="P186" s="1"/>
      <c r="Q186" s="1"/>
      <c r="R186" s="1"/>
      <c r="S186" s="1"/>
      <c r="T186" s="3"/>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row>
    <row r="187" spans="4:44" ht="14.25" hidden="1" customHeight="1">
      <c r="D187" s="3"/>
      <c r="E187" s="1"/>
      <c r="F187" s="1"/>
      <c r="G187" s="1"/>
      <c r="H187" s="1"/>
      <c r="I187" s="1"/>
      <c r="J187" s="1"/>
      <c r="K187" s="1"/>
      <c r="L187" s="1"/>
      <c r="M187" s="1"/>
      <c r="N187" s="1"/>
      <c r="O187" s="1"/>
      <c r="P187" s="1"/>
      <c r="Q187" s="1"/>
      <c r="R187" s="1"/>
      <c r="S187" s="1"/>
      <c r="T187" s="3"/>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row>
    <row r="188" spans="4:44" ht="14.25" hidden="1" customHeight="1">
      <c r="D188" s="3"/>
      <c r="E188" s="1"/>
      <c r="F188" s="1"/>
      <c r="G188" s="1"/>
      <c r="H188" s="1"/>
      <c r="I188" s="1"/>
      <c r="J188" s="1"/>
      <c r="K188" s="1"/>
      <c r="L188" s="1"/>
      <c r="M188" s="1"/>
      <c r="N188" s="1"/>
      <c r="O188" s="1"/>
      <c r="P188" s="1"/>
      <c r="Q188" s="1"/>
      <c r="R188" s="1"/>
      <c r="S188" s="1"/>
      <c r="T188" s="3"/>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row>
    <row r="189" spans="4:44" ht="14.25" hidden="1" customHeight="1">
      <c r="D189" s="3"/>
      <c r="E189" s="1"/>
      <c r="F189" s="1"/>
      <c r="G189" s="1"/>
      <c r="H189" s="1"/>
      <c r="I189" s="1"/>
      <c r="J189" s="1"/>
      <c r="K189" s="1"/>
      <c r="L189" s="1"/>
      <c r="M189" s="1"/>
      <c r="N189" s="1"/>
      <c r="O189" s="1"/>
      <c r="P189" s="1"/>
      <c r="Q189" s="1"/>
      <c r="R189" s="1"/>
      <c r="S189" s="1"/>
      <c r="T189" s="3"/>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row>
    <row r="190" spans="4:44" ht="14.25" hidden="1" customHeight="1">
      <c r="D190" s="3"/>
      <c r="E190" s="1"/>
      <c r="F190" s="1"/>
      <c r="G190" s="1"/>
      <c r="H190" s="1"/>
      <c r="I190" s="1"/>
      <c r="J190" s="1"/>
      <c r="K190" s="1"/>
      <c r="L190" s="1"/>
      <c r="M190" s="1"/>
      <c r="N190" s="1"/>
      <c r="O190" s="1"/>
      <c r="P190" s="1"/>
      <c r="Q190" s="1"/>
      <c r="R190" s="1"/>
      <c r="S190" s="1"/>
      <c r="T190" s="3"/>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row>
    <row r="191" spans="4:44" ht="14.25" hidden="1" customHeight="1">
      <c r="D191" s="3"/>
      <c r="E191" s="1"/>
      <c r="F191" s="1"/>
      <c r="G191" s="1"/>
      <c r="H191" s="1"/>
      <c r="I191" s="1"/>
      <c r="J191" s="1"/>
      <c r="K191" s="1"/>
      <c r="L191" s="1"/>
      <c r="M191" s="1"/>
      <c r="N191" s="1"/>
      <c r="O191" s="1"/>
      <c r="P191" s="1"/>
      <c r="Q191" s="1"/>
      <c r="R191" s="1"/>
      <c r="S191" s="1"/>
      <c r="T191" s="3"/>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row>
    <row r="192" spans="4:44" ht="14.25" hidden="1" customHeight="1">
      <c r="D192" s="3"/>
      <c r="E192" s="1"/>
      <c r="F192" s="1"/>
      <c r="G192" s="1"/>
      <c r="H192" s="1"/>
      <c r="I192" s="1"/>
      <c r="J192" s="1"/>
      <c r="K192" s="1"/>
      <c r="L192" s="1"/>
      <c r="M192" s="1"/>
      <c r="N192" s="1"/>
      <c r="O192" s="1"/>
      <c r="P192" s="1"/>
      <c r="Q192" s="1"/>
      <c r="R192" s="1"/>
      <c r="S192" s="1"/>
      <c r="T192" s="3"/>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row>
    <row r="193" spans="4:44" ht="14.25" hidden="1" customHeight="1">
      <c r="D193" s="3"/>
      <c r="E193" s="1"/>
      <c r="F193" s="1"/>
      <c r="G193" s="1"/>
      <c r="H193" s="1"/>
      <c r="I193" s="1"/>
      <c r="J193" s="1"/>
      <c r="K193" s="1"/>
      <c r="L193" s="1"/>
      <c r="M193" s="1"/>
      <c r="N193" s="1"/>
      <c r="O193" s="1"/>
      <c r="P193" s="1"/>
      <c r="Q193" s="1"/>
      <c r="R193" s="1"/>
      <c r="S193" s="1"/>
      <c r="T193" s="3"/>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row>
    <row r="194" spans="4:44" ht="14.25" hidden="1" customHeight="1">
      <c r="D194" s="3"/>
      <c r="E194" s="1"/>
      <c r="F194" s="1"/>
      <c r="G194" s="1"/>
      <c r="H194" s="1"/>
      <c r="I194" s="1"/>
      <c r="J194" s="1"/>
      <c r="K194" s="1"/>
      <c r="L194" s="1"/>
      <c r="M194" s="1"/>
      <c r="N194" s="1"/>
      <c r="O194" s="1"/>
      <c r="P194" s="1"/>
      <c r="Q194" s="1"/>
      <c r="R194" s="1"/>
      <c r="S194" s="1"/>
      <c r="T194" s="3"/>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row>
    <row r="195" spans="4:44" ht="14.25" hidden="1" customHeight="1">
      <c r="D195" s="3"/>
      <c r="E195" s="1"/>
      <c r="F195" s="1"/>
      <c r="G195" s="1"/>
      <c r="H195" s="1"/>
      <c r="I195" s="1"/>
      <c r="J195" s="1"/>
      <c r="K195" s="1"/>
      <c r="L195" s="1"/>
      <c r="M195" s="1"/>
      <c r="N195" s="1"/>
      <c r="O195" s="1"/>
      <c r="P195" s="1"/>
      <c r="Q195" s="1"/>
      <c r="R195" s="1"/>
      <c r="S195" s="1"/>
      <c r="T195" s="3"/>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row>
    <row r="196" spans="4:44" ht="14.25" hidden="1" customHeight="1">
      <c r="D196" s="3"/>
      <c r="E196" s="1"/>
      <c r="F196" s="1"/>
      <c r="G196" s="1"/>
      <c r="H196" s="1"/>
      <c r="I196" s="1"/>
      <c r="J196" s="1"/>
      <c r="K196" s="1"/>
      <c r="L196" s="1"/>
      <c r="M196" s="1"/>
      <c r="N196" s="1"/>
      <c r="O196" s="1"/>
      <c r="P196" s="1"/>
      <c r="Q196" s="1"/>
      <c r="R196" s="1"/>
      <c r="S196" s="1"/>
      <c r="T196" s="3"/>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row>
    <row r="197" spans="4:44" ht="14.25" hidden="1" customHeight="1">
      <c r="D197" s="3"/>
      <c r="E197" s="1"/>
      <c r="F197" s="1"/>
      <c r="G197" s="1"/>
      <c r="H197" s="1"/>
      <c r="I197" s="1"/>
      <c r="J197" s="1"/>
      <c r="K197" s="1"/>
      <c r="L197" s="1"/>
      <c r="M197" s="1"/>
      <c r="N197" s="1"/>
      <c r="O197" s="1"/>
      <c r="P197" s="1"/>
      <c r="Q197" s="1"/>
      <c r="R197" s="1"/>
      <c r="S197" s="1"/>
      <c r="T197" s="3"/>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row>
    <row r="198" spans="4:44" ht="14.25" hidden="1" customHeight="1">
      <c r="D198" s="3"/>
      <c r="E198" s="1"/>
      <c r="F198" s="1"/>
      <c r="G198" s="1"/>
      <c r="H198" s="1"/>
      <c r="I198" s="1"/>
      <c r="J198" s="1"/>
      <c r="K198" s="1"/>
      <c r="L198" s="1"/>
      <c r="M198" s="1"/>
      <c r="N198" s="1"/>
      <c r="O198" s="1"/>
      <c r="P198" s="1"/>
      <c r="Q198" s="1"/>
      <c r="R198" s="1"/>
      <c r="S198" s="1"/>
      <c r="T198" s="3"/>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row>
    <row r="199" spans="4:44" ht="14.25" hidden="1" customHeight="1">
      <c r="D199" s="3"/>
      <c r="E199" s="1"/>
      <c r="F199" s="1"/>
      <c r="G199" s="1"/>
      <c r="H199" s="1"/>
      <c r="I199" s="1"/>
      <c r="J199" s="1"/>
      <c r="K199" s="1"/>
      <c r="L199" s="1"/>
      <c r="M199" s="1"/>
      <c r="N199" s="1"/>
      <c r="O199" s="1"/>
      <c r="P199" s="1"/>
      <c r="Q199" s="1"/>
      <c r="R199" s="1"/>
      <c r="S199" s="1"/>
      <c r="T199" s="3"/>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row>
    <row r="200" spans="4:44" ht="14.25" hidden="1" customHeight="1">
      <c r="D200" s="3"/>
      <c r="E200" s="1"/>
      <c r="F200" s="1"/>
      <c r="G200" s="1"/>
      <c r="H200" s="1"/>
      <c r="I200" s="1"/>
      <c r="J200" s="1"/>
      <c r="K200" s="1"/>
      <c r="L200" s="1"/>
      <c r="M200" s="1"/>
      <c r="N200" s="1"/>
      <c r="O200" s="1"/>
      <c r="P200" s="1"/>
      <c r="Q200" s="1"/>
      <c r="R200" s="1"/>
      <c r="S200" s="1"/>
      <c r="T200" s="3"/>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row>
    <row r="201" spans="4:44" ht="14.25" hidden="1" customHeight="1">
      <c r="D201" s="3"/>
      <c r="E201" s="1"/>
      <c r="F201" s="1"/>
      <c r="G201" s="1"/>
      <c r="H201" s="1"/>
      <c r="I201" s="1"/>
      <c r="J201" s="1"/>
      <c r="K201" s="1"/>
      <c r="L201" s="1"/>
      <c r="M201" s="1"/>
      <c r="N201" s="1"/>
      <c r="O201" s="1"/>
      <c r="P201" s="1"/>
      <c r="Q201" s="1"/>
      <c r="R201" s="1"/>
      <c r="S201" s="1"/>
      <c r="T201" s="3"/>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row>
    <row r="202" spans="4:44" ht="14.25" hidden="1" customHeight="1">
      <c r="D202" s="3"/>
      <c r="E202" s="1"/>
      <c r="F202" s="1"/>
      <c r="G202" s="1"/>
      <c r="H202" s="1"/>
      <c r="I202" s="1"/>
      <c r="J202" s="1"/>
      <c r="K202" s="1"/>
      <c r="L202" s="1"/>
      <c r="M202" s="1"/>
      <c r="N202" s="1"/>
      <c r="O202" s="1"/>
      <c r="P202" s="1"/>
      <c r="Q202" s="1"/>
      <c r="R202" s="1"/>
      <c r="S202" s="1"/>
      <c r="T202" s="3"/>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row>
    <row r="203" spans="4:44" ht="14.25" hidden="1" customHeight="1">
      <c r="D203" s="3"/>
      <c r="E203" s="1"/>
      <c r="F203" s="1"/>
      <c r="G203" s="1"/>
      <c r="H203" s="1"/>
      <c r="I203" s="1"/>
      <c r="J203" s="1"/>
      <c r="K203" s="1"/>
      <c r="L203" s="1"/>
      <c r="M203" s="1"/>
      <c r="N203" s="1"/>
      <c r="O203" s="1"/>
      <c r="P203" s="1"/>
      <c r="Q203" s="1"/>
      <c r="R203" s="1"/>
      <c r="S203" s="1"/>
      <c r="T203" s="3"/>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row>
    <row r="204" spans="4:44" ht="14.25" hidden="1" customHeight="1">
      <c r="D204" s="3"/>
      <c r="E204" s="1"/>
      <c r="F204" s="1"/>
      <c r="G204" s="1"/>
      <c r="H204" s="1"/>
      <c r="I204" s="1"/>
      <c r="J204" s="1"/>
      <c r="K204" s="1"/>
      <c r="L204" s="1"/>
      <c r="M204" s="1"/>
      <c r="N204" s="1"/>
      <c r="O204" s="1"/>
      <c r="P204" s="1"/>
      <c r="Q204" s="1"/>
      <c r="R204" s="1"/>
      <c r="S204" s="1"/>
      <c r="T204" s="3"/>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row>
    <row r="205" spans="4:44" ht="14.25" hidden="1" customHeight="1">
      <c r="D205" s="3"/>
      <c r="E205" s="1"/>
      <c r="F205" s="1"/>
      <c r="G205" s="1"/>
      <c r="H205" s="1"/>
      <c r="I205" s="1"/>
      <c r="J205" s="1"/>
      <c r="K205" s="1"/>
      <c r="L205" s="1"/>
      <c r="M205" s="1"/>
      <c r="N205" s="1"/>
      <c r="O205" s="1"/>
      <c r="P205" s="1"/>
      <c r="Q205" s="1"/>
      <c r="R205" s="1"/>
      <c r="S205" s="1"/>
      <c r="T205" s="3"/>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row>
    <row r="206" spans="4:44" ht="14.25" hidden="1" customHeight="1">
      <c r="D206" s="3"/>
      <c r="E206" s="1"/>
      <c r="F206" s="1"/>
      <c r="G206" s="1"/>
      <c r="H206" s="1"/>
      <c r="I206" s="1"/>
      <c r="J206" s="1"/>
      <c r="K206" s="1"/>
      <c r="L206" s="1"/>
      <c r="M206" s="1"/>
      <c r="N206" s="1"/>
      <c r="O206" s="1"/>
      <c r="P206" s="1"/>
      <c r="Q206" s="1"/>
      <c r="R206" s="1"/>
      <c r="S206" s="1"/>
      <c r="T206" s="3"/>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row>
    <row r="207" spans="4:44" ht="14.25" hidden="1" customHeight="1">
      <c r="D207" s="3"/>
      <c r="E207" s="1"/>
      <c r="F207" s="1"/>
      <c r="G207" s="1"/>
      <c r="H207" s="1"/>
      <c r="I207" s="1"/>
      <c r="J207" s="1"/>
      <c r="K207" s="1"/>
      <c r="L207" s="1"/>
      <c r="M207" s="1"/>
      <c r="N207" s="1"/>
      <c r="O207" s="1"/>
      <c r="P207" s="1"/>
      <c r="Q207" s="1"/>
      <c r="R207" s="1"/>
      <c r="S207" s="1"/>
      <c r="T207" s="3"/>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row>
    <row r="208" spans="4:44" ht="14.25" hidden="1" customHeight="1">
      <c r="D208" s="3"/>
      <c r="E208" s="1"/>
      <c r="F208" s="1"/>
      <c r="G208" s="1"/>
      <c r="H208" s="1"/>
      <c r="I208" s="1"/>
      <c r="J208" s="1"/>
      <c r="K208" s="1"/>
      <c r="L208" s="1"/>
      <c r="M208" s="1"/>
      <c r="N208" s="1"/>
      <c r="O208" s="1"/>
      <c r="P208" s="1"/>
      <c r="Q208" s="1"/>
      <c r="R208" s="1"/>
      <c r="S208" s="1"/>
      <c r="T208" s="3"/>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row>
    <row r="209" spans="4:44" ht="14.25" hidden="1" customHeight="1">
      <c r="D209" s="3"/>
      <c r="E209" s="1"/>
      <c r="F209" s="1"/>
      <c r="G209" s="1"/>
      <c r="H209" s="1"/>
      <c r="I209" s="1"/>
      <c r="J209" s="1"/>
      <c r="K209" s="1"/>
      <c r="L209" s="1"/>
      <c r="M209" s="1"/>
      <c r="N209" s="1"/>
      <c r="O209" s="1"/>
      <c r="P209" s="1"/>
      <c r="Q209" s="1"/>
      <c r="R209" s="1"/>
      <c r="S209" s="1"/>
      <c r="T209" s="3"/>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row>
    <row r="210" spans="4:44" ht="14.25" hidden="1" customHeight="1">
      <c r="D210" s="3"/>
      <c r="E210" s="1"/>
      <c r="F210" s="1"/>
      <c r="G210" s="1"/>
      <c r="H210" s="1"/>
      <c r="I210" s="1"/>
      <c r="J210" s="1"/>
      <c r="K210" s="1"/>
      <c r="L210" s="1"/>
      <c r="M210" s="1"/>
      <c r="N210" s="1"/>
      <c r="O210" s="1"/>
      <c r="P210" s="1"/>
      <c r="Q210" s="1"/>
      <c r="R210" s="1"/>
      <c r="S210" s="1"/>
      <c r="T210" s="3"/>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row>
    <row r="211" spans="4:44" ht="14.25" hidden="1" customHeight="1">
      <c r="D211" s="3"/>
      <c r="E211" s="1"/>
      <c r="F211" s="1"/>
      <c r="G211" s="1"/>
      <c r="H211" s="1"/>
      <c r="I211" s="1"/>
      <c r="J211" s="1"/>
      <c r="K211" s="1"/>
      <c r="L211" s="1"/>
      <c r="M211" s="1"/>
      <c r="N211" s="1"/>
      <c r="O211" s="1"/>
      <c r="P211" s="1"/>
      <c r="Q211" s="1"/>
      <c r="R211" s="1"/>
      <c r="S211" s="1"/>
      <c r="T211" s="3"/>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row>
    <row r="212" spans="4:44" ht="14.25" hidden="1" customHeight="1">
      <c r="D212" s="3"/>
      <c r="E212" s="1"/>
      <c r="F212" s="1"/>
      <c r="G212" s="1"/>
      <c r="H212" s="1"/>
      <c r="I212" s="1"/>
      <c r="J212" s="1"/>
      <c r="K212" s="1"/>
      <c r="L212" s="1"/>
      <c r="M212" s="1"/>
      <c r="N212" s="1"/>
      <c r="O212" s="1"/>
      <c r="P212" s="1"/>
      <c r="Q212" s="1"/>
      <c r="R212" s="1"/>
      <c r="S212" s="1"/>
      <c r="T212" s="3"/>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row>
    <row r="213" spans="4:44" ht="14.25" hidden="1" customHeight="1">
      <c r="D213" s="3"/>
      <c r="E213" s="1"/>
      <c r="F213" s="1"/>
      <c r="G213" s="1"/>
      <c r="H213" s="1"/>
      <c r="I213" s="1"/>
      <c r="J213" s="1"/>
      <c r="K213" s="1"/>
      <c r="L213" s="1"/>
      <c r="M213" s="1"/>
      <c r="N213" s="1"/>
      <c r="O213" s="1"/>
      <c r="P213" s="1"/>
      <c r="Q213" s="1"/>
      <c r="R213" s="1"/>
      <c r="S213" s="1"/>
      <c r="T213" s="3"/>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row>
    <row r="214" spans="4:44" ht="14.25" hidden="1" customHeight="1">
      <c r="D214" s="3"/>
      <c r="E214" s="1"/>
      <c r="F214" s="1"/>
      <c r="G214" s="1"/>
      <c r="H214" s="1"/>
      <c r="I214" s="1"/>
      <c r="J214" s="1"/>
      <c r="K214" s="1"/>
      <c r="L214" s="1"/>
      <c r="M214" s="1"/>
      <c r="N214" s="1"/>
      <c r="O214" s="1"/>
      <c r="P214" s="1"/>
      <c r="Q214" s="1"/>
      <c r="R214" s="1"/>
      <c r="S214" s="1"/>
      <c r="T214" s="3"/>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row>
    <row r="215" spans="4:44" ht="14.25" hidden="1" customHeight="1">
      <c r="D215" s="3"/>
      <c r="E215" s="1"/>
      <c r="F215" s="1"/>
      <c r="G215" s="1"/>
      <c r="H215" s="1"/>
      <c r="I215" s="1"/>
      <c r="J215" s="1"/>
      <c r="K215" s="1"/>
      <c r="L215" s="1"/>
      <c r="M215" s="1"/>
      <c r="N215" s="1"/>
      <c r="O215" s="1"/>
      <c r="P215" s="1"/>
      <c r="Q215" s="1"/>
      <c r="R215" s="1"/>
      <c r="S215" s="1"/>
      <c r="T215" s="3"/>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row>
    <row r="216" spans="4:44" ht="14.25" hidden="1" customHeight="1">
      <c r="D216" s="3"/>
      <c r="E216" s="1"/>
      <c r="F216" s="1"/>
      <c r="G216" s="1"/>
      <c r="H216" s="1"/>
      <c r="I216" s="1"/>
      <c r="J216" s="1"/>
      <c r="K216" s="1"/>
      <c r="L216" s="1"/>
      <c r="M216" s="1"/>
      <c r="N216" s="1"/>
      <c r="O216" s="1"/>
      <c r="P216" s="1"/>
      <c r="Q216" s="1"/>
      <c r="R216" s="1"/>
      <c r="S216" s="1"/>
      <c r="T216" s="3"/>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row>
    <row r="217" spans="4:44" ht="14.25" hidden="1" customHeight="1">
      <c r="D217" s="3"/>
      <c r="E217" s="1"/>
      <c r="F217" s="1"/>
      <c r="G217" s="1"/>
      <c r="H217" s="1"/>
      <c r="I217" s="1"/>
      <c r="J217" s="1"/>
      <c r="K217" s="1"/>
      <c r="L217" s="1"/>
      <c r="M217" s="1"/>
      <c r="N217" s="1"/>
      <c r="O217" s="1"/>
      <c r="P217" s="1"/>
      <c r="Q217" s="1"/>
      <c r="R217" s="1"/>
      <c r="S217" s="1"/>
      <c r="T217" s="3"/>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row>
    <row r="218" spans="4:44" ht="14.25" hidden="1" customHeight="1">
      <c r="D218" s="3"/>
      <c r="E218" s="1"/>
      <c r="F218" s="1"/>
      <c r="G218" s="1"/>
      <c r="H218" s="1"/>
      <c r="I218" s="1"/>
      <c r="J218" s="1"/>
      <c r="K218" s="1"/>
      <c r="L218" s="1"/>
      <c r="M218" s="1"/>
      <c r="N218" s="1"/>
      <c r="O218" s="1"/>
      <c r="P218" s="1"/>
      <c r="Q218" s="1"/>
      <c r="R218" s="1"/>
      <c r="S218" s="1"/>
      <c r="T218" s="3"/>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row>
    <row r="219" spans="4:44" ht="14.25" hidden="1" customHeight="1">
      <c r="D219" s="3"/>
      <c r="E219" s="1"/>
      <c r="F219" s="1"/>
      <c r="G219" s="1"/>
      <c r="H219" s="1"/>
      <c r="I219" s="1"/>
      <c r="J219" s="1"/>
      <c r="K219" s="1"/>
      <c r="L219" s="1"/>
      <c r="M219" s="1"/>
      <c r="N219" s="1"/>
      <c r="O219" s="1"/>
      <c r="P219" s="1"/>
      <c r="Q219" s="1"/>
      <c r="R219" s="1"/>
      <c r="S219" s="1"/>
      <c r="T219" s="3"/>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row>
    <row r="220" spans="4:44" ht="14.25" hidden="1" customHeight="1">
      <c r="D220" s="3"/>
      <c r="E220" s="1"/>
      <c r="F220" s="1"/>
      <c r="G220" s="1"/>
      <c r="H220" s="1"/>
      <c r="I220" s="1"/>
      <c r="J220" s="1"/>
      <c r="K220" s="1"/>
      <c r="L220" s="1"/>
      <c r="M220" s="1"/>
      <c r="N220" s="1"/>
      <c r="O220" s="1"/>
      <c r="P220" s="1"/>
      <c r="Q220" s="1"/>
      <c r="R220" s="1"/>
      <c r="S220" s="1"/>
      <c r="T220" s="3"/>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row>
    <row r="221" spans="4:44" ht="14.25" hidden="1" customHeight="1">
      <c r="D221" s="3"/>
      <c r="E221" s="1"/>
      <c r="F221" s="1"/>
      <c r="G221" s="1"/>
      <c r="H221" s="1"/>
      <c r="I221" s="1"/>
      <c r="J221" s="1"/>
      <c r="K221" s="1"/>
      <c r="L221" s="1"/>
      <c r="M221" s="1"/>
      <c r="N221" s="1"/>
      <c r="O221" s="1"/>
      <c r="P221" s="1"/>
      <c r="Q221" s="1"/>
      <c r="R221" s="1"/>
      <c r="S221" s="1"/>
      <c r="T221" s="3"/>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row>
    <row r="222" spans="4:44" ht="14.25" hidden="1" customHeight="1">
      <c r="D222" s="3"/>
      <c r="E222" s="1"/>
      <c r="F222" s="1"/>
      <c r="G222" s="1"/>
      <c r="H222" s="1"/>
      <c r="I222" s="1"/>
      <c r="J222" s="1"/>
      <c r="K222" s="1"/>
      <c r="L222" s="1"/>
      <c r="M222" s="1"/>
      <c r="N222" s="1"/>
      <c r="O222" s="1"/>
      <c r="P222" s="1"/>
      <c r="Q222" s="1"/>
      <c r="R222" s="1"/>
      <c r="S222" s="1"/>
      <c r="T222" s="3"/>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row>
    <row r="223" spans="4:44" ht="14.25" hidden="1" customHeight="1">
      <c r="D223" s="3"/>
      <c r="E223" s="1"/>
      <c r="F223" s="1"/>
      <c r="G223" s="1"/>
      <c r="H223" s="1"/>
      <c r="I223" s="1"/>
      <c r="J223" s="1"/>
      <c r="K223" s="1"/>
      <c r="L223" s="1"/>
      <c r="M223" s="1"/>
      <c r="N223" s="1"/>
      <c r="O223" s="1"/>
      <c r="P223" s="1"/>
      <c r="Q223" s="1"/>
      <c r="R223" s="1"/>
      <c r="S223" s="1"/>
      <c r="T223" s="3"/>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row>
    <row r="224" spans="4:44" ht="14.25" hidden="1" customHeight="1">
      <c r="D224" s="3"/>
      <c r="E224" s="1"/>
      <c r="F224" s="1"/>
      <c r="G224" s="1"/>
      <c r="H224" s="1"/>
      <c r="I224" s="1"/>
      <c r="J224" s="1"/>
      <c r="K224" s="1"/>
      <c r="L224" s="1"/>
      <c r="M224" s="1"/>
      <c r="N224" s="1"/>
      <c r="O224" s="1"/>
      <c r="P224" s="1"/>
      <c r="Q224" s="1"/>
      <c r="R224" s="1"/>
      <c r="S224" s="1"/>
      <c r="T224" s="3"/>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row>
    <row r="225" spans="4:44" ht="14.25" hidden="1" customHeight="1">
      <c r="D225" s="3"/>
      <c r="E225" s="1"/>
      <c r="F225" s="1"/>
      <c r="G225" s="1"/>
      <c r="H225" s="1"/>
      <c r="I225" s="1"/>
      <c r="J225" s="1"/>
      <c r="K225" s="1"/>
      <c r="L225" s="1"/>
      <c r="M225" s="1"/>
      <c r="N225" s="1"/>
      <c r="O225" s="1"/>
      <c r="P225" s="1"/>
      <c r="Q225" s="1"/>
      <c r="R225" s="1"/>
      <c r="S225" s="1"/>
      <c r="T225" s="3"/>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row>
    <row r="226" spans="4:44" ht="14.25" hidden="1" customHeight="1">
      <c r="D226" s="3"/>
      <c r="E226" s="1"/>
      <c r="F226" s="1"/>
      <c r="G226" s="1"/>
      <c r="H226" s="1"/>
      <c r="I226" s="1"/>
      <c r="J226" s="1"/>
      <c r="K226" s="1"/>
      <c r="L226" s="1"/>
      <c r="M226" s="1"/>
      <c r="N226" s="1"/>
      <c r="O226" s="1"/>
      <c r="P226" s="1"/>
      <c r="Q226" s="1"/>
      <c r="R226" s="1"/>
      <c r="S226" s="1"/>
      <c r="T226" s="3"/>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row>
    <row r="227" spans="4:44" ht="14.25" hidden="1" customHeight="1">
      <c r="D227" s="3"/>
      <c r="E227" s="1"/>
      <c r="F227" s="1"/>
      <c r="G227" s="1"/>
      <c r="H227" s="1"/>
      <c r="I227" s="1"/>
      <c r="J227" s="1"/>
      <c r="K227" s="1"/>
      <c r="L227" s="1"/>
      <c r="M227" s="1"/>
      <c r="N227" s="1"/>
      <c r="O227" s="1"/>
      <c r="P227" s="1"/>
      <c r="Q227" s="1"/>
      <c r="R227" s="1"/>
      <c r="S227" s="1"/>
      <c r="T227" s="3"/>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row>
    <row r="228" spans="4:44" ht="14.25" hidden="1" customHeight="1">
      <c r="D228" s="3"/>
      <c r="E228" s="1"/>
      <c r="F228" s="1"/>
      <c r="G228" s="1"/>
      <c r="H228" s="1"/>
      <c r="I228" s="1"/>
      <c r="J228" s="1"/>
      <c r="K228" s="1"/>
      <c r="L228" s="1"/>
      <c r="M228" s="1"/>
      <c r="N228" s="1"/>
      <c r="O228" s="1"/>
      <c r="P228" s="1"/>
      <c r="Q228" s="1"/>
      <c r="R228" s="1"/>
      <c r="S228" s="1"/>
      <c r="T228" s="3"/>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row>
    <row r="229" spans="4:44" ht="14.25" hidden="1" customHeight="1">
      <c r="D229" s="3"/>
      <c r="E229" s="1"/>
      <c r="F229" s="1"/>
      <c r="G229" s="1"/>
      <c r="H229" s="1"/>
      <c r="I229" s="1"/>
      <c r="J229" s="1"/>
      <c r="K229" s="1"/>
      <c r="L229" s="1"/>
      <c r="M229" s="1"/>
      <c r="N229" s="1"/>
      <c r="O229" s="1"/>
      <c r="P229" s="1"/>
      <c r="Q229" s="1"/>
      <c r="R229" s="1"/>
      <c r="S229" s="1"/>
      <c r="T229" s="3"/>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row>
    <row r="230" spans="4:44" ht="14.25" hidden="1" customHeight="1">
      <c r="D230" s="3"/>
      <c r="E230" s="1"/>
      <c r="F230" s="1"/>
      <c r="G230" s="1"/>
      <c r="H230" s="1"/>
      <c r="I230" s="1"/>
      <c r="J230" s="1"/>
      <c r="K230" s="1"/>
      <c r="L230" s="1"/>
      <c r="M230" s="1"/>
      <c r="N230" s="1"/>
      <c r="O230" s="1"/>
      <c r="P230" s="1"/>
      <c r="Q230" s="1"/>
      <c r="R230" s="1"/>
      <c r="S230" s="1"/>
      <c r="T230" s="3"/>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row>
    <row r="231" spans="4:44" ht="14.25" hidden="1" customHeight="1">
      <c r="D231" s="3"/>
      <c r="E231" s="1"/>
      <c r="F231" s="1"/>
      <c r="G231" s="1"/>
      <c r="H231" s="1"/>
      <c r="I231" s="1"/>
      <c r="J231" s="1"/>
      <c r="K231" s="1"/>
      <c r="L231" s="1"/>
      <c r="M231" s="1"/>
      <c r="N231" s="1"/>
      <c r="O231" s="1"/>
      <c r="P231" s="1"/>
      <c r="Q231" s="1"/>
      <c r="R231" s="1"/>
      <c r="S231" s="1"/>
      <c r="T231" s="3"/>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row>
    <row r="232" spans="4:44" ht="14.25" hidden="1" customHeight="1">
      <c r="D232" s="3"/>
      <c r="E232" s="1"/>
      <c r="F232" s="1"/>
      <c r="G232" s="1"/>
      <c r="H232" s="1"/>
      <c r="I232" s="1"/>
      <c r="J232" s="1"/>
      <c r="K232" s="1"/>
      <c r="L232" s="1"/>
      <c r="M232" s="1"/>
      <c r="N232" s="1"/>
      <c r="O232" s="1"/>
      <c r="P232" s="1"/>
      <c r="Q232" s="1"/>
      <c r="R232" s="1"/>
      <c r="S232" s="1"/>
      <c r="T232" s="3"/>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row>
    <row r="233" spans="4:44" ht="14.25" hidden="1" customHeight="1">
      <c r="D233" s="3"/>
      <c r="E233" s="1"/>
      <c r="F233" s="1"/>
      <c r="G233" s="1"/>
      <c r="H233" s="1"/>
      <c r="I233" s="1"/>
      <c r="J233" s="1"/>
      <c r="K233" s="1"/>
      <c r="L233" s="1"/>
      <c r="M233" s="1"/>
      <c r="N233" s="1"/>
      <c r="O233" s="1"/>
      <c r="P233" s="1"/>
      <c r="Q233" s="1"/>
      <c r="R233" s="1"/>
      <c r="S233" s="1"/>
      <c r="T233" s="3"/>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row>
    <row r="234" spans="4:44" ht="14.25" hidden="1" customHeight="1">
      <c r="D234" s="3"/>
      <c r="E234" s="1"/>
      <c r="F234" s="1"/>
      <c r="G234" s="1"/>
      <c r="H234" s="1"/>
      <c r="I234" s="1"/>
      <c r="J234" s="1"/>
      <c r="K234" s="1"/>
      <c r="L234" s="1"/>
      <c r="M234" s="1"/>
      <c r="N234" s="1"/>
      <c r="O234" s="1"/>
      <c r="P234" s="1"/>
      <c r="Q234" s="1"/>
      <c r="R234" s="1"/>
      <c r="S234" s="1"/>
      <c r="T234" s="3"/>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row>
    <row r="235" spans="4:44" ht="14.25" hidden="1" customHeight="1">
      <c r="D235" s="3"/>
      <c r="E235" s="1"/>
      <c r="F235" s="1"/>
      <c r="G235" s="1"/>
      <c r="H235" s="1"/>
      <c r="I235" s="1"/>
      <c r="J235" s="1"/>
      <c r="K235" s="1"/>
      <c r="L235" s="1"/>
      <c r="M235" s="1"/>
      <c r="N235" s="1"/>
      <c r="O235" s="1"/>
      <c r="P235" s="1"/>
      <c r="Q235" s="1"/>
      <c r="R235" s="1"/>
      <c r="S235" s="1"/>
      <c r="T235" s="3"/>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row>
    <row r="236" spans="4:44" ht="14.25" hidden="1" customHeight="1">
      <c r="D236" s="3"/>
      <c r="E236" s="1"/>
      <c r="F236" s="1"/>
      <c r="G236" s="1"/>
      <c r="H236" s="1"/>
      <c r="I236" s="1"/>
      <c r="J236" s="1"/>
      <c r="K236" s="1"/>
      <c r="L236" s="1"/>
      <c r="M236" s="1"/>
      <c r="N236" s="1"/>
      <c r="O236" s="1"/>
      <c r="P236" s="1"/>
      <c r="Q236" s="1"/>
      <c r="R236" s="1"/>
      <c r="S236" s="1"/>
      <c r="T236" s="3"/>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row>
    <row r="237" spans="4:44" ht="14.25" hidden="1" customHeight="1">
      <c r="D237" s="3"/>
      <c r="E237" s="1"/>
      <c r="F237" s="1"/>
      <c r="G237" s="1"/>
      <c r="H237" s="1"/>
      <c r="I237" s="1"/>
      <c r="J237" s="1"/>
      <c r="K237" s="1"/>
      <c r="L237" s="1"/>
      <c r="M237" s="1"/>
      <c r="N237" s="1"/>
      <c r="O237" s="1"/>
      <c r="P237" s="1"/>
      <c r="Q237" s="1"/>
      <c r="R237" s="1"/>
      <c r="S237" s="1"/>
      <c r="T237" s="3"/>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row>
    <row r="238" spans="4:44" ht="14.25" hidden="1" customHeight="1">
      <c r="D238" s="3"/>
      <c r="E238" s="1"/>
      <c r="F238" s="1"/>
      <c r="G238" s="1"/>
      <c r="H238" s="1"/>
      <c r="I238" s="1"/>
      <c r="J238" s="1"/>
      <c r="K238" s="1"/>
      <c r="L238" s="1"/>
      <c r="M238" s="1"/>
      <c r="N238" s="1"/>
      <c r="O238" s="1"/>
      <c r="P238" s="1"/>
      <c r="Q238" s="1"/>
      <c r="R238" s="1"/>
      <c r="S238" s="1"/>
      <c r="T238" s="3"/>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row>
    <row r="239" spans="4:44" ht="14.25" hidden="1" customHeight="1">
      <c r="D239" s="3"/>
      <c r="E239" s="1"/>
      <c r="F239" s="1"/>
      <c r="G239" s="1"/>
      <c r="H239" s="1"/>
      <c r="I239" s="1"/>
      <c r="J239" s="1"/>
      <c r="K239" s="1"/>
      <c r="L239" s="1"/>
      <c r="M239" s="1"/>
      <c r="N239" s="1"/>
      <c r="O239" s="1"/>
      <c r="P239" s="1"/>
      <c r="Q239" s="1"/>
      <c r="R239" s="1"/>
      <c r="S239" s="1"/>
      <c r="T239" s="3"/>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row>
    <row r="240" spans="4:44" ht="14.25" hidden="1" customHeight="1">
      <c r="D240" s="3"/>
      <c r="E240" s="1"/>
      <c r="F240" s="1"/>
      <c r="G240" s="1"/>
      <c r="H240" s="1"/>
      <c r="I240" s="1"/>
      <c r="J240" s="1"/>
      <c r="K240" s="1"/>
      <c r="L240" s="1"/>
      <c r="M240" s="1"/>
      <c r="N240" s="1"/>
      <c r="O240" s="1"/>
      <c r="P240" s="1"/>
      <c r="Q240" s="1"/>
      <c r="R240" s="1"/>
      <c r="S240" s="1"/>
      <c r="T240" s="3"/>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row>
    <row r="241" spans="4:44" ht="14.25" hidden="1" customHeight="1">
      <c r="D241" s="3"/>
      <c r="E241" s="1"/>
      <c r="F241" s="1"/>
      <c r="G241" s="1"/>
      <c r="H241" s="1"/>
      <c r="I241" s="1"/>
      <c r="J241" s="1"/>
      <c r="K241" s="1"/>
      <c r="L241" s="1"/>
      <c r="M241" s="1"/>
      <c r="N241" s="1"/>
      <c r="O241" s="1"/>
      <c r="P241" s="1"/>
      <c r="Q241" s="1"/>
      <c r="R241" s="1"/>
      <c r="S241" s="1"/>
      <c r="T241" s="3"/>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row>
    <row r="242" spans="4:44" ht="14.25" hidden="1" customHeight="1">
      <c r="D242" s="3"/>
      <c r="E242" s="1"/>
      <c r="F242" s="1"/>
      <c r="G242" s="1"/>
      <c r="H242" s="1"/>
      <c r="I242" s="1"/>
      <c r="J242" s="1"/>
      <c r="K242" s="1"/>
      <c r="L242" s="1"/>
      <c r="M242" s="1"/>
      <c r="N242" s="1"/>
      <c r="O242" s="1"/>
      <c r="P242" s="1"/>
      <c r="Q242" s="1"/>
      <c r="R242" s="1"/>
      <c r="S242" s="1"/>
      <c r="T242" s="3"/>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row>
    <row r="243" spans="4:44" ht="14.25" hidden="1" customHeight="1">
      <c r="D243" s="3"/>
      <c r="E243" s="1"/>
      <c r="F243" s="1"/>
      <c r="G243" s="1"/>
      <c r="H243" s="1"/>
      <c r="I243" s="1"/>
      <c r="J243" s="1"/>
      <c r="K243" s="1"/>
      <c r="L243" s="1"/>
      <c r="M243" s="1"/>
      <c r="N243" s="1"/>
      <c r="O243" s="1"/>
      <c r="P243" s="1"/>
      <c r="Q243" s="1"/>
      <c r="R243" s="1"/>
      <c r="S243" s="1"/>
      <c r="T243" s="3"/>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row>
    <row r="244" spans="4:44" ht="14.25" hidden="1" customHeight="1">
      <c r="D244" s="3"/>
      <c r="E244" s="1"/>
      <c r="F244" s="1"/>
      <c r="G244" s="1"/>
      <c r="H244" s="1"/>
      <c r="I244" s="1"/>
      <c r="J244" s="1"/>
      <c r="K244" s="1"/>
      <c r="L244" s="1"/>
      <c r="M244" s="1"/>
      <c r="N244" s="1"/>
      <c r="O244" s="1"/>
      <c r="P244" s="1"/>
      <c r="Q244" s="1"/>
      <c r="R244" s="1"/>
      <c r="S244" s="1"/>
      <c r="T244" s="3"/>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row>
    <row r="245" spans="4:44" ht="14.25" hidden="1" customHeight="1">
      <c r="D245" s="3"/>
      <c r="E245" s="1"/>
      <c r="F245" s="1"/>
      <c r="G245" s="1"/>
      <c r="H245" s="1"/>
      <c r="I245" s="1"/>
      <c r="J245" s="1"/>
      <c r="K245" s="1"/>
      <c r="L245" s="1"/>
      <c r="M245" s="1"/>
      <c r="N245" s="1"/>
      <c r="O245" s="1"/>
      <c r="P245" s="1"/>
      <c r="Q245" s="1"/>
      <c r="R245" s="1"/>
      <c r="S245" s="1"/>
      <c r="T245" s="3"/>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row>
    <row r="246" spans="4:44" ht="14.25" hidden="1" customHeight="1">
      <c r="D246" s="3"/>
      <c r="E246" s="1"/>
      <c r="F246" s="1"/>
      <c r="G246" s="1"/>
      <c r="H246" s="1"/>
      <c r="I246" s="1"/>
      <c r="J246" s="1"/>
      <c r="K246" s="1"/>
      <c r="L246" s="1"/>
      <c r="M246" s="1"/>
      <c r="N246" s="1"/>
      <c r="O246" s="1"/>
      <c r="P246" s="1"/>
      <c r="Q246" s="1"/>
      <c r="R246" s="1"/>
      <c r="S246" s="1"/>
      <c r="T246" s="3"/>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row>
    <row r="247" spans="4:44" ht="14.25" hidden="1" customHeight="1">
      <c r="D247" s="3"/>
      <c r="E247" s="1"/>
      <c r="F247" s="1"/>
      <c r="G247" s="1"/>
      <c r="H247" s="1"/>
      <c r="I247" s="1"/>
      <c r="J247" s="1"/>
      <c r="K247" s="1"/>
      <c r="L247" s="1"/>
      <c r="M247" s="1"/>
      <c r="N247" s="1"/>
      <c r="O247" s="1"/>
      <c r="P247" s="1"/>
      <c r="Q247" s="1"/>
      <c r="R247" s="1"/>
      <c r="S247" s="1"/>
      <c r="T247" s="3"/>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row>
    <row r="248" spans="4:44" ht="14.25" hidden="1" customHeight="1">
      <c r="D248" s="3"/>
      <c r="E248" s="1"/>
      <c r="F248" s="1"/>
      <c r="G248" s="1"/>
      <c r="H248" s="1"/>
      <c r="I248" s="1"/>
      <c r="J248" s="1"/>
      <c r="K248" s="1"/>
      <c r="L248" s="1"/>
      <c r="M248" s="1"/>
      <c r="N248" s="1"/>
      <c r="O248" s="1"/>
      <c r="P248" s="1"/>
      <c r="Q248" s="1"/>
      <c r="R248" s="1"/>
      <c r="S248" s="1"/>
      <c r="T248" s="3"/>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row>
    <row r="249" spans="4:44" ht="14.25" hidden="1" customHeight="1">
      <c r="D249" s="3"/>
      <c r="E249" s="1"/>
      <c r="F249" s="1"/>
      <c r="G249" s="1"/>
      <c r="H249" s="1"/>
      <c r="I249" s="1"/>
      <c r="J249" s="1"/>
      <c r="K249" s="1"/>
      <c r="L249" s="1"/>
      <c r="M249" s="1"/>
      <c r="N249" s="1"/>
      <c r="O249" s="1"/>
      <c r="P249" s="1"/>
      <c r="Q249" s="1"/>
      <c r="R249" s="1"/>
      <c r="S249" s="1"/>
      <c r="T249" s="3"/>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row>
    <row r="250" spans="4:44" ht="14.25" hidden="1" customHeight="1">
      <c r="D250" s="3"/>
      <c r="E250" s="1"/>
      <c r="F250" s="1"/>
      <c r="G250" s="1"/>
      <c r="H250" s="1"/>
      <c r="I250" s="1"/>
      <c r="J250" s="1"/>
      <c r="K250" s="1"/>
      <c r="L250" s="1"/>
      <c r="M250" s="1"/>
      <c r="N250" s="1"/>
      <c r="O250" s="1"/>
      <c r="P250" s="1"/>
      <c r="Q250" s="1"/>
      <c r="R250" s="1"/>
      <c r="S250" s="1"/>
      <c r="T250" s="3"/>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row>
    <row r="251" spans="4:44" ht="14.25" hidden="1" customHeight="1">
      <c r="D251" s="3"/>
      <c r="E251" s="1"/>
      <c r="F251" s="1"/>
      <c r="G251" s="1"/>
      <c r="H251" s="1"/>
      <c r="I251" s="1"/>
      <c r="J251" s="1"/>
      <c r="K251" s="1"/>
      <c r="L251" s="1"/>
      <c r="M251" s="1"/>
      <c r="N251" s="1"/>
      <c r="O251" s="1"/>
      <c r="P251" s="1"/>
      <c r="Q251" s="1"/>
      <c r="R251" s="1"/>
      <c r="S251" s="1"/>
      <c r="T251" s="3"/>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row>
    <row r="252" spans="4:44" ht="14.25" hidden="1" customHeight="1">
      <c r="D252" s="3"/>
      <c r="E252" s="1"/>
      <c r="F252" s="1"/>
      <c r="G252" s="1"/>
      <c r="H252" s="1"/>
      <c r="I252" s="1"/>
      <c r="J252" s="1"/>
      <c r="K252" s="1"/>
      <c r="L252" s="1"/>
      <c r="M252" s="1"/>
      <c r="N252" s="1"/>
      <c r="O252" s="1"/>
      <c r="P252" s="1"/>
      <c r="Q252" s="1"/>
      <c r="R252" s="1"/>
      <c r="S252" s="1"/>
      <c r="T252" s="3"/>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row>
    <row r="253" spans="4:44" ht="14.25" hidden="1" customHeight="1">
      <c r="D253" s="3"/>
      <c r="E253" s="1"/>
      <c r="F253" s="1"/>
      <c r="G253" s="1"/>
      <c r="H253" s="1"/>
      <c r="I253" s="1"/>
      <c r="J253" s="1"/>
      <c r="K253" s="1"/>
      <c r="L253" s="1"/>
      <c r="M253" s="1"/>
      <c r="N253" s="1"/>
      <c r="O253" s="1"/>
      <c r="P253" s="1"/>
      <c r="Q253" s="1"/>
      <c r="R253" s="1"/>
      <c r="S253" s="1"/>
      <c r="T253" s="3"/>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row>
    <row r="254" spans="4:44" ht="14.25" hidden="1" customHeight="1">
      <c r="D254" s="3"/>
      <c r="E254" s="1"/>
      <c r="F254" s="1"/>
      <c r="G254" s="1"/>
      <c r="H254" s="1"/>
      <c r="I254" s="1"/>
      <c r="J254" s="1"/>
      <c r="K254" s="1"/>
      <c r="L254" s="1"/>
      <c r="M254" s="1"/>
      <c r="N254" s="1"/>
      <c r="O254" s="1"/>
      <c r="P254" s="1"/>
      <c r="Q254" s="1"/>
      <c r="R254" s="1"/>
      <c r="S254" s="1"/>
      <c r="T254" s="3"/>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row>
    <row r="255" spans="4:44" ht="14.25" hidden="1" customHeight="1">
      <c r="D255" s="3"/>
      <c r="E255" s="1"/>
      <c r="F255" s="1"/>
      <c r="G255" s="1"/>
      <c r="H255" s="1"/>
      <c r="I255" s="1"/>
      <c r="J255" s="1"/>
      <c r="K255" s="1"/>
      <c r="L255" s="1"/>
      <c r="M255" s="1"/>
      <c r="N255" s="1"/>
      <c r="O255" s="1"/>
      <c r="P255" s="1"/>
      <c r="Q255" s="1"/>
      <c r="R255" s="1"/>
      <c r="S255" s="1"/>
      <c r="T255" s="3"/>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row>
    <row r="256" spans="4:44" ht="14.25" hidden="1" customHeight="1">
      <c r="D256" s="3"/>
      <c r="E256" s="1"/>
      <c r="F256" s="1"/>
      <c r="G256" s="1"/>
      <c r="H256" s="1"/>
      <c r="I256" s="1"/>
      <c r="J256" s="1"/>
      <c r="K256" s="1"/>
      <c r="L256" s="1"/>
      <c r="M256" s="1"/>
      <c r="N256" s="1"/>
      <c r="O256" s="1"/>
      <c r="P256" s="1"/>
      <c r="Q256" s="1"/>
      <c r="R256" s="1"/>
      <c r="S256" s="1"/>
      <c r="T256" s="3"/>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row>
    <row r="257" spans="4:44" ht="14.25" hidden="1" customHeight="1">
      <c r="D257" s="3"/>
      <c r="E257" s="1"/>
      <c r="F257" s="1"/>
      <c r="G257" s="1"/>
      <c r="H257" s="1"/>
      <c r="I257" s="1"/>
      <c r="J257" s="1"/>
      <c r="K257" s="1"/>
      <c r="L257" s="1"/>
      <c r="M257" s="1"/>
      <c r="N257" s="1"/>
      <c r="O257" s="1"/>
      <c r="P257" s="1"/>
      <c r="Q257" s="1"/>
      <c r="R257" s="1"/>
      <c r="S257" s="1"/>
      <c r="T257" s="3"/>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row>
    <row r="258" spans="4:44" ht="14.25" hidden="1" customHeight="1">
      <c r="D258" s="3"/>
      <c r="E258" s="1"/>
      <c r="F258" s="1"/>
      <c r="G258" s="1"/>
      <c r="H258" s="1"/>
      <c r="I258" s="1"/>
      <c r="J258" s="1"/>
      <c r="K258" s="1"/>
      <c r="L258" s="1"/>
      <c r="M258" s="1"/>
      <c r="N258" s="1"/>
      <c r="O258" s="1"/>
      <c r="P258" s="1"/>
      <c r="Q258" s="1"/>
      <c r="R258" s="1"/>
      <c r="S258" s="1"/>
      <c r="T258" s="3"/>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row>
    <row r="259" spans="4:44" ht="14.25" hidden="1" customHeight="1">
      <c r="D259" s="3"/>
      <c r="E259" s="1"/>
      <c r="F259" s="1"/>
      <c r="G259" s="1"/>
      <c r="H259" s="1"/>
      <c r="I259" s="1"/>
      <c r="J259" s="1"/>
      <c r="K259" s="1"/>
      <c r="L259" s="1"/>
      <c r="M259" s="1"/>
      <c r="N259" s="1"/>
      <c r="O259" s="1"/>
      <c r="P259" s="1"/>
      <c r="Q259" s="1"/>
      <c r="R259" s="1"/>
      <c r="S259" s="1"/>
      <c r="T259" s="3"/>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row>
    <row r="260" spans="4:44" ht="14.25" hidden="1" customHeight="1">
      <c r="D260" s="3"/>
      <c r="E260" s="1"/>
      <c r="F260" s="1"/>
      <c r="G260" s="1"/>
      <c r="H260" s="1"/>
      <c r="I260" s="1"/>
      <c r="J260" s="1"/>
      <c r="K260" s="1"/>
      <c r="L260" s="1"/>
      <c r="M260" s="1"/>
      <c r="N260" s="1"/>
      <c r="O260" s="1"/>
      <c r="P260" s="1"/>
      <c r="Q260" s="1"/>
      <c r="R260" s="1"/>
      <c r="S260" s="1"/>
      <c r="T260" s="3"/>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row>
    <row r="261" spans="4:44" ht="14.25" hidden="1" customHeight="1">
      <c r="D261" s="3"/>
      <c r="E261" s="1"/>
      <c r="F261" s="1"/>
      <c r="G261" s="1"/>
      <c r="H261" s="1"/>
      <c r="I261" s="1"/>
      <c r="J261" s="1"/>
      <c r="K261" s="1"/>
      <c r="L261" s="1"/>
      <c r="M261" s="1"/>
      <c r="N261" s="1"/>
      <c r="O261" s="1"/>
      <c r="P261" s="1"/>
      <c r="Q261" s="1"/>
      <c r="R261" s="1"/>
      <c r="S261" s="1"/>
      <c r="T261" s="3"/>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row>
    <row r="262" spans="4:44" ht="14.25" hidden="1" customHeight="1">
      <c r="D262" s="3"/>
      <c r="E262" s="1"/>
      <c r="F262" s="1"/>
      <c r="G262" s="1"/>
      <c r="H262" s="1"/>
      <c r="I262" s="1"/>
      <c r="J262" s="1"/>
      <c r="K262" s="1"/>
      <c r="L262" s="1"/>
      <c r="M262" s="1"/>
      <c r="N262" s="1"/>
      <c r="O262" s="1"/>
      <c r="P262" s="1"/>
      <c r="Q262" s="1"/>
      <c r="R262" s="1"/>
      <c r="S262" s="1"/>
      <c r="T262" s="3"/>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row>
    <row r="263" spans="4:44" ht="14.25" hidden="1" customHeight="1">
      <c r="D263" s="3"/>
      <c r="E263" s="1"/>
      <c r="F263" s="1"/>
      <c r="G263" s="1"/>
      <c r="H263" s="1"/>
      <c r="I263" s="1"/>
      <c r="J263" s="1"/>
      <c r="K263" s="1"/>
      <c r="L263" s="1"/>
      <c r="M263" s="1"/>
      <c r="N263" s="1"/>
      <c r="O263" s="1"/>
      <c r="P263" s="1"/>
      <c r="Q263" s="1"/>
      <c r="R263" s="1"/>
      <c r="S263" s="1"/>
      <c r="T263" s="3"/>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row>
    <row r="264" spans="4:44" ht="14.25" hidden="1" customHeight="1">
      <c r="D264" s="3"/>
      <c r="E264" s="1"/>
      <c r="F264" s="1"/>
      <c r="G264" s="1"/>
      <c r="H264" s="1"/>
      <c r="I264" s="1"/>
      <c r="J264" s="1"/>
      <c r="K264" s="1"/>
      <c r="L264" s="1"/>
      <c r="M264" s="1"/>
      <c r="N264" s="1"/>
      <c r="O264" s="1"/>
      <c r="P264" s="1"/>
      <c r="Q264" s="1"/>
      <c r="R264" s="1"/>
      <c r="S264" s="1"/>
      <c r="T264" s="3"/>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row>
    <row r="265" spans="4:44" ht="14.25" hidden="1" customHeight="1">
      <c r="D265" s="3"/>
      <c r="E265" s="1"/>
      <c r="F265" s="1"/>
      <c r="G265" s="1"/>
      <c r="H265" s="1"/>
      <c r="I265" s="1"/>
      <c r="J265" s="1"/>
      <c r="K265" s="1"/>
      <c r="L265" s="1"/>
      <c r="M265" s="1"/>
      <c r="N265" s="1"/>
      <c r="O265" s="1"/>
      <c r="P265" s="1"/>
      <c r="Q265" s="1"/>
      <c r="R265" s="1"/>
      <c r="S265" s="1"/>
      <c r="T265" s="3"/>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row>
    <row r="266" spans="4:44" ht="14.25" hidden="1" customHeight="1">
      <c r="D266" s="3"/>
      <c r="E266" s="1"/>
      <c r="F266" s="1"/>
      <c r="G266" s="1"/>
      <c r="H266" s="1"/>
      <c r="I266" s="1"/>
      <c r="J266" s="1"/>
      <c r="K266" s="1"/>
      <c r="L266" s="1"/>
      <c r="M266" s="1"/>
      <c r="N266" s="1"/>
      <c r="O266" s="1"/>
      <c r="P266" s="1"/>
      <c r="Q266" s="1"/>
      <c r="R266" s="1"/>
      <c r="S266" s="1"/>
      <c r="T266" s="3"/>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row>
    <row r="267" spans="4:44" ht="14.25" hidden="1" customHeight="1">
      <c r="D267" s="3"/>
      <c r="E267" s="1"/>
      <c r="F267" s="1"/>
      <c r="G267" s="1"/>
      <c r="H267" s="1"/>
      <c r="I267" s="1"/>
      <c r="J267" s="1"/>
      <c r="K267" s="1"/>
      <c r="L267" s="1"/>
      <c r="M267" s="1"/>
      <c r="N267" s="1"/>
      <c r="O267" s="1"/>
      <c r="P267" s="1"/>
      <c r="Q267" s="1"/>
      <c r="R267" s="1"/>
      <c r="S267" s="1"/>
      <c r="T267" s="3"/>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row>
    <row r="268" spans="4:44" ht="14.25" hidden="1" customHeight="1">
      <c r="D268" s="3"/>
      <c r="E268" s="1"/>
      <c r="F268" s="1"/>
      <c r="G268" s="1"/>
      <c r="H268" s="1"/>
      <c r="I268" s="1"/>
      <c r="J268" s="1"/>
      <c r="K268" s="1"/>
      <c r="L268" s="1"/>
      <c r="M268" s="1"/>
      <c r="N268" s="1"/>
      <c r="O268" s="1"/>
      <c r="P268" s="1"/>
      <c r="Q268" s="1"/>
      <c r="R268" s="1"/>
      <c r="S268" s="1"/>
      <c r="T268" s="3"/>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row>
    <row r="269" spans="4:44" ht="14.25" hidden="1" customHeight="1">
      <c r="D269" s="3"/>
      <c r="E269" s="1"/>
      <c r="F269" s="1"/>
      <c r="G269" s="1"/>
      <c r="H269" s="1"/>
      <c r="I269" s="1"/>
      <c r="J269" s="1"/>
      <c r="K269" s="1"/>
      <c r="L269" s="1"/>
      <c r="M269" s="1"/>
      <c r="N269" s="1"/>
      <c r="O269" s="1"/>
      <c r="P269" s="1"/>
      <c r="Q269" s="1"/>
      <c r="R269" s="1"/>
      <c r="S269" s="1"/>
      <c r="T269" s="3"/>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row>
    <row r="270" spans="4:44" ht="14.25" hidden="1" customHeight="1">
      <c r="D270" s="3"/>
      <c r="E270" s="1"/>
      <c r="F270" s="1"/>
      <c r="G270" s="1"/>
      <c r="H270" s="1"/>
      <c r="I270" s="1"/>
      <c r="J270" s="1"/>
      <c r="K270" s="1"/>
      <c r="L270" s="1"/>
      <c r="M270" s="1"/>
      <c r="N270" s="1"/>
      <c r="O270" s="1"/>
      <c r="P270" s="1"/>
      <c r="Q270" s="1"/>
      <c r="R270" s="1"/>
      <c r="S270" s="1"/>
      <c r="T270" s="3"/>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row>
    <row r="271" spans="4:44" ht="14.25" hidden="1" customHeight="1">
      <c r="D271" s="3"/>
      <c r="E271" s="1"/>
      <c r="F271" s="1"/>
      <c r="G271" s="1"/>
      <c r="H271" s="1"/>
      <c r="I271" s="1"/>
      <c r="J271" s="1"/>
      <c r="K271" s="1"/>
      <c r="L271" s="1"/>
      <c r="M271" s="1"/>
      <c r="N271" s="1"/>
      <c r="O271" s="1"/>
      <c r="P271" s="1"/>
      <c r="Q271" s="1"/>
      <c r="R271" s="1"/>
      <c r="S271" s="1"/>
      <c r="T271" s="3"/>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row>
    <row r="272" spans="4:44" ht="14.25" hidden="1" customHeight="1">
      <c r="D272" s="3"/>
      <c r="E272" s="1"/>
      <c r="F272" s="1"/>
      <c r="G272" s="1"/>
      <c r="H272" s="1"/>
      <c r="I272" s="1"/>
      <c r="J272" s="1"/>
      <c r="K272" s="1"/>
      <c r="L272" s="1"/>
      <c r="M272" s="1"/>
      <c r="N272" s="1"/>
      <c r="O272" s="1"/>
      <c r="P272" s="1"/>
      <c r="Q272" s="1"/>
      <c r="R272" s="1"/>
      <c r="S272" s="1"/>
      <c r="T272" s="3"/>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row>
    <row r="273" spans="4:44" ht="14.25" hidden="1" customHeight="1">
      <c r="D273" s="3"/>
      <c r="E273" s="1"/>
      <c r="F273" s="1"/>
      <c r="G273" s="1"/>
      <c r="H273" s="1"/>
      <c r="I273" s="1"/>
      <c r="J273" s="1"/>
      <c r="K273" s="1"/>
      <c r="L273" s="1"/>
      <c r="M273" s="1"/>
      <c r="N273" s="1"/>
      <c r="O273" s="1"/>
      <c r="P273" s="1"/>
      <c r="Q273" s="1"/>
      <c r="R273" s="1"/>
      <c r="S273" s="1"/>
      <c r="T273" s="3"/>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row>
    <row r="274" spans="4:44" ht="14.25" hidden="1" customHeight="1">
      <c r="D274" s="3"/>
      <c r="E274" s="1"/>
      <c r="F274" s="1"/>
      <c r="G274" s="1"/>
      <c r="H274" s="1"/>
      <c r="I274" s="1"/>
      <c r="J274" s="1"/>
      <c r="K274" s="1"/>
      <c r="L274" s="1"/>
      <c r="M274" s="1"/>
      <c r="N274" s="1"/>
      <c r="O274" s="1"/>
      <c r="P274" s="1"/>
      <c r="Q274" s="1"/>
      <c r="R274" s="1"/>
      <c r="S274" s="1"/>
      <c r="T274" s="3"/>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row>
    <row r="275" spans="4:44" ht="14.25" hidden="1" customHeight="1">
      <c r="D275" s="3"/>
      <c r="E275" s="1"/>
      <c r="F275" s="1"/>
      <c r="G275" s="1"/>
      <c r="H275" s="1"/>
      <c r="I275" s="1"/>
      <c r="J275" s="1"/>
      <c r="K275" s="1"/>
      <c r="L275" s="1"/>
      <c r="M275" s="1"/>
      <c r="N275" s="1"/>
      <c r="O275" s="1"/>
      <c r="P275" s="1"/>
      <c r="Q275" s="1"/>
      <c r="R275" s="1"/>
      <c r="S275" s="1"/>
      <c r="T275" s="3"/>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row>
    <row r="276" spans="4:44" ht="14.25" hidden="1" customHeight="1">
      <c r="D276" s="3"/>
      <c r="E276" s="1"/>
      <c r="F276" s="1"/>
      <c r="G276" s="1"/>
      <c r="H276" s="1"/>
      <c r="I276" s="1"/>
      <c r="J276" s="1"/>
      <c r="K276" s="1"/>
      <c r="L276" s="1"/>
      <c r="M276" s="1"/>
      <c r="N276" s="1"/>
      <c r="O276" s="1"/>
      <c r="P276" s="1"/>
      <c r="Q276" s="1"/>
      <c r="R276" s="1"/>
      <c r="S276" s="1"/>
      <c r="T276" s="3"/>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row>
    <row r="277" spans="4:44" ht="14.25" hidden="1" customHeight="1">
      <c r="D277" s="3"/>
      <c r="E277" s="1"/>
      <c r="F277" s="1"/>
      <c r="G277" s="1"/>
      <c r="H277" s="1"/>
      <c r="I277" s="1"/>
      <c r="J277" s="1"/>
      <c r="K277" s="1"/>
      <c r="L277" s="1"/>
      <c r="M277" s="1"/>
      <c r="N277" s="1"/>
      <c r="O277" s="1"/>
      <c r="P277" s="1"/>
      <c r="Q277" s="1"/>
      <c r="R277" s="1"/>
      <c r="S277" s="1"/>
      <c r="T277" s="3"/>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row>
    <row r="278" spans="4:44" ht="14.25" hidden="1" customHeight="1">
      <c r="D278" s="3"/>
      <c r="E278" s="1"/>
      <c r="F278" s="1"/>
      <c r="G278" s="1"/>
      <c r="H278" s="1"/>
      <c r="I278" s="1"/>
      <c r="J278" s="1"/>
      <c r="K278" s="1"/>
      <c r="L278" s="1"/>
      <c r="M278" s="1"/>
      <c r="N278" s="1"/>
      <c r="O278" s="1"/>
      <c r="P278" s="1"/>
      <c r="Q278" s="1"/>
      <c r="R278" s="1"/>
      <c r="S278" s="1"/>
      <c r="T278" s="3"/>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row>
    <row r="279" spans="4:44" ht="14.25" hidden="1" customHeight="1">
      <c r="D279" s="3"/>
      <c r="E279" s="1"/>
      <c r="F279" s="1"/>
      <c r="G279" s="1"/>
      <c r="H279" s="1"/>
      <c r="I279" s="1"/>
      <c r="J279" s="1"/>
      <c r="K279" s="1"/>
      <c r="L279" s="1"/>
      <c r="M279" s="1"/>
      <c r="N279" s="1"/>
      <c r="O279" s="1"/>
      <c r="P279" s="1"/>
      <c r="Q279" s="1"/>
      <c r="R279" s="1"/>
      <c r="S279" s="1"/>
      <c r="T279" s="3"/>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row>
    <row r="280" spans="4:44" ht="14.25" hidden="1" customHeight="1">
      <c r="D280" s="3"/>
      <c r="E280" s="1"/>
      <c r="F280" s="1"/>
      <c r="G280" s="1"/>
      <c r="H280" s="1"/>
      <c r="I280" s="1"/>
      <c r="J280" s="1"/>
      <c r="K280" s="1"/>
      <c r="L280" s="1"/>
      <c r="M280" s="1"/>
      <c r="N280" s="1"/>
      <c r="O280" s="1"/>
      <c r="P280" s="1"/>
      <c r="Q280" s="1"/>
      <c r="R280" s="1"/>
      <c r="S280" s="1"/>
      <c r="T280" s="3"/>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row>
    <row r="281" spans="4:44" ht="14.25" hidden="1" customHeight="1">
      <c r="D281" s="3"/>
      <c r="E281" s="1"/>
      <c r="F281" s="1"/>
      <c r="G281" s="1"/>
      <c r="H281" s="1"/>
      <c r="I281" s="1"/>
      <c r="J281" s="1"/>
      <c r="K281" s="1"/>
      <c r="L281" s="1"/>
      <c r="M281" s="1"/>
      <c r="N281" s="1"/>
      <c r="O281" s="1"/>
      <c r="P281" s="1"/>
      <c r="Q281" s="1"/>
      <c r="R281" s="1"/>
      <c r="S281" s="1"/>
      <c r="T281" s="3"/>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row>
    <row r="282" spans="4:44" ht="14.25" hidden="1" customHeight="1">
      <c r="D282" s="3"/>
      <c r="E282" s="1"/>
      <c r="F282" s="1"/>
      <c r="G282" s="1"/>
      <c r="H282" s="1"/>
      <c r="I282" s="1"/>
      <c r="J282" s="1"/>
      <c r="K282" s="1"/>
      <c r="L282" s="1"/>
      <c r="M282" s="1"/>
      <c r="N282" s="1"/>
      <c r="O282" s="1"/>
      <c r="P282" s="1"/>
      <c r="Q282" s="1"/>
      <c r="R282" s="1"/>
      <c r="S282" s="1"/>
      <c r="T282" s="3"/>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row>
    <row r="283" spans="4:44" ht="14.25" hidden="1" customHeight="1">
      <c r="D283" s="3"/>
      <c r="E283" s="1"/>
      <c r="F283" s="1"/>
      <c r="G283" s="1"/>
      <c r="H283" s="1"/>
      <c r="I283" s="1"/>
      <c r="J283" s="1"/>
      <c r="K283" s="1"/>
      <c r="L283" s="1"/>
      <c r="M283" s="1"/>
      <c r="N283" s="1"/>
      <c r="O283" s="1"/>
      <c r="P283" s="1"/>
      <c r="Q283" s="1"/>
      <c r="R283" s="1"/>
      <c r="S283" s="1"/>
      <c r="T283" s="3"/>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row>
    <row r="284" spans="4:44" ht="14.25" hidden="1" customHeight="1">
      <c r="D284" s="3"/>
      <c r="E284" s="1"/>
      <c r="F284" s="1"/>
      <c r="G284" s="1"/>
      <c r="H284" s="1"/>
      <c r="I284" s="1"/>
      <c r="J284" s="1"/>
      <c r="K284" s="1"/>
      <c r="L284" s="1"/>
      <c r="M284" s="1"/>
      <c r="N284" s="1"/>
      <c r="O284" s="1"/>
      <c r="P284" s="1"/>
      <c r="Q284" s="1"/>
      <c r="R284" s="1"/>
      <c r="S284" s="1"/>
      <c r="T284" s="3"/>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row>
    <row r="285" spans="4:44" ht="14.25" hidden="1" customHeight="1">
      <c r="D285" s="3"/>
      <c r="E285" s="1"/>
      <c r="F285" s="1"/>
      <c r="G285" s="1"/>
      <c r="H285" s="1"/>
      <c r="I285" s="1"/>
      <c r="J285" s="1"/>
      <c r="K285" s="1"/>
      <c r="L285" s="1"/>
      <c r="M285" s="1"/>
      <c r="N285" s="1"/>
      <c r="O285" s="1"/>
      <c r="P285" s="1"/>
      <c r="Q285" s="1"/>
      <c r="R285" s="1"/>
      <c r="S285" s="1"/>
      <c r="T285" s="3"/>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row>
    <row r="286" spans="4:44" ht="14.25" hidden="1" customHeight="1">
      <c r="D286" s="3"/>
      <c r="E286" s="1"/>
      <c r="F286" s="1"/>
      <c r="G286" s="1"/>
      <c r="H286" s="1"/>
      <c r="I286" s="1"/>
      <c r="J286" s="1"/>
      <c r="K286" s="1"/>
      <c r="L286" s="1"/>
      <c r="M286" s="1"/>
      <c r="N286" s="1"/>
      <c r="O286" s="1"/>
      <c r="P286" s="1"/>
      <c r="Q286" s="1"/>
      <c r="R286" s="1"/>
      <c r="S286" s="1"/>
      <c r="T286" s="3"/>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row>
    <row r="287" spans="4:44" ht="14.25" hidden="1" customHeight="1">
      <c r="D287" s="3"/>
      <c r="E287" s="1"/>
      <c r="F287" s="1"/>
      <c r="G287" s="1"/>
      <c r="H287" s="1"/>
      <c r="I287" s="1"/>
      <c r="J287" s="1"/>
      <c r="K287" s="1"/>
      <c r="L287" s="1"/>
      <c r="M287" s="1"/>
      <c r="N287" s="1"/>
      <c r="O287" s="1"/>
      <c r="P287" s="1"/>
      <c r="Q287" s="1"/>
      <c r="R287" s="1"/>
      <c r="S287" s="1"/>
      <c r="T287" s="3"/>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row>
    <row r="288" spans="4:44" ht="14.25" hidden="1" customHeight="1">
      <c r="D288" s="3"/>
      <c r="E288" s="1"/>
      <c r="F288" s="1"/>
      <c r="G288" s="1"/>
      <c r="H288" s="1"/>
      <c r="I288" s="1"/>
      <c r="J288" s="1"/>
      <c r="K288" s="1"/>
      <c r="L288" s="1"/>
      <c r="M288" s="1"/>
      <c r="N288" s="1"/>
      <c r="O288" s="1"/>
      <c r="P288" s="1"/>
      <c r="Q288" s="1"/>
      <c r="R288" s="1"/>
      <c r="S288" s="1"/>
      <c r="T288" s="3"/>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row>
    <row r="289" spans="4:44" ht="14.25" hidden="1" customHeight="1">
      <c r="D289" s="3"/>
      <c r="E289" s="1"/>
      <c r="F289" s="1"/>
      <c r="G289" s="1"/>
      <c r="H289" s="1"/>
      <c r="I289" s="1"/>
      <c r="J289" s="1"/>
      <c r="K289" s="1"/>
      <c r="L289" s="1"/>
      <c r="M289" s="1"/>
      <c r="N289" s="1"/>
      <c r="O289" s="1"/>
      <c r="P289" s="1"/>
      <c r="Q289" s="1"/>
      <c r="R289" s="1"/>
      <c r="S289" s="1"/>
      <c r="T289" s="3"/>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row>
    <row r="290" spans="4:44" ht="14.25" hidden="1" customHeight="1">
      <c r="D290" s="3"/>
      <c r="E290" s="1"/>
      <c r="F290" s="1"/>
      <c r="G290" s="1"/>
      <c r="H290" s="1"/>
      <c r="I290" s="1"/>
      <c r="J290" s="1"/>
      <c r="K290" s="1"/>
      <c r="L290" s="1"/>
      <c r="M290" s="1"/>
      <c r="N290" s="1"/>
      <c r="O290" s="1"/>
      <c r="P290" s="1"/>
      <c r="Q290" s="1"/>
      <c r="R290" s="1"/>
      <c r="S290" s="1"/>
      <c r="T290" s="3"/>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row>
    <row r="291" spans="4:44" ht="14.25" hidden="1" customHeight="1">
      <c r="D291" s="3"/>
      <c r="E291" s="1"/>
      <c r="F291" s="1"/>
      <c r="G291" s="1"/>
      <c r="H291" s="1"/>
      <c r="I291" s="1"/>
      <c r="J291" s="1"/>
      <c r="K291" s="1"/>
      <c r="L291" s="1"/>
      <c r="M291" s="1"/>
      <c r="N291" s="1"/>
      <c r="O291" s="1"/>
      <c r="P291" s="1"/>
      <c r="Q291" s="1"/>
      <c r="R291" s="1"/>
      <c r="S291" s="1"/>
      <c r="T291" s="3"/>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row>
    <row r="292" spans="4:44" ht="14.25" hidden="1" customHeight="1">
      <c r="D292" s="3"/>
      <c r="E292" s="1"/>
      <c r="F292" s="1"/>
      <c r="G292" s="1"/>
      <c r="H292" s="1"/>
      <c r="I292" s="1"/>
      <c r="J292" s="1"/>
      <c r="K292" s="1"/>
      <c r="L292" s="1"/>
      <c r="M292" s="1"/>
      <c r="N292" s="1"/>
      <c r="O292" s="1"/>
      <c r="P292" s="1"/>
      <c r="Q292" s="1"/>
      <c r="R292" s="1"/>
      <c r="S292" s="1"/>
      <c r="T292" s="3"/>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row>
    <row r="293" spans="4:44" ht="14.25" hidden="1" customHeight="1">
      <c r="D293" s="3"/>
      <c r="E293" s="1"/>
      <c r="F293" s="1"/>
      <c r="G293" s="1"/>
      <c r="H293" s="1"/>
      <c r="I293" s="1"/>
      <c r="J293" s="1"/>
      <c r="K293" s="1"/>
      <c r="L293" s="1"/>
      <c r="M293" s="1"/>
      <c r="N293" s="1"/>
      <c r="O293" s="1"/>
      <c r="P293" s="1"/>
      <c r="Q293" s="1"/>
      <c r="R293" s="1"/>
      <c r="S293" s="1"/>
      <c r="T293" s="3"/>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row>
    <row r="294" spans="4:44" ht="14.25" hidden="1" customHeight="1">
      <c r="D294" s="3"/>
      <c r="E294" s="1"/>
      <c r="F294" s="1"/>
      <c r="G294" s="1"/>
      <c r="H294" s="1"/>
      <c r="I294" s="1"/>
      <c r="J294" s="1"/>
      <c r="K294" s="1"/>
      <c r="L294" s="1"/>
      <c r="M294" s="1"/>
      <c r="N294" s="1"/>
      <c r="O294" s="1"/>
      <c r="P294" s="1"/>
      <c r="Q294" s="1"/>
      <c r="R294" s="1"/>
      <c r="S294" s="1"/>
      <c r="T294" s="3"/>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row>
    <row r="295" spans="4:44" ht="14.25" hidden="1" customHeight="1">
      <c r="D295" s="3"/>
      <c r="E295" s="1"/>
      <c r="F295" s="1"/>
      <c r="G295" s="1"/>
      <c r="H295" s="1"/>
      <c r="I295" s="1"/>
      <c r="J295" s="1"/>
      <c r="K295" s="1"/>
      <c r="L295" s="1"/>
      <c r="M295" s="1"/>
      <c r="N295" s="1"/>
      <c r="O295" s="1"/>
      <c r="P295" s="1"/>
      <c r="Q295" s="1"/>
      <c r="R295" s="1"/>
      <c r="S295" s="1"/>
      <c r="T295" s="3"/>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row>
    <row r="296" spans="4:44" ht="14.25" hidden="1" customHeight="1">
      <c r="D296" s="3"/>
      <c r="E296" s="1"/>
      <c r="F296" s="1"/>
      <c r="G296" s="1"/>
      <c r="H296" s="1"/>
      <c r="I296" s="1"/>
      <c r="J296" s="1"/>
      <c r="K296" s="1"/>
      <c r="L296" s="1"/>
      <c r="M296" s="1"/>
      <c r="N296" s="1"/>
      <c r="O296" s="1"/>
      <c r="P296" s="1"/>
      <c r="Q296" s="1"/>
      <c r="R296" s="1"/>
      <c r="S296" s="1"/>
      <c r="T296" s="3"/>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row>
    <row r="297" spans="4:44" ht="14.25" hidden="1" customHeight="1">
      <c r="D297" s="3"/>
      <c r="E297" s="1"/>
      <c r="F297" s="1"/>
      <c r="G297" s="1"/>
      <c r="H297" s="1"/>
      <c r="I297" s="1"/>
      <c r="J297" s="1"/>
      <c r="K297" s="1"/>
      <c r="L297" s="1"/>
      <c r="M297" s="1"/>
      <c r="N297" s="1"/>
      <c r="O297" s="1"/>
      <c r="P297" s="1"/>
      <c r="Q297" s="1"/>
      <c r="R297" s="1"/>
      <c r="S297" s="1"/>
      <c r="T297" s="3"/>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row>
    <row r="298" spans="4:44" ht="14.25" hidden="1" customHeight="1">
      <c r="D298" s="3"/>
      <c r="E298" s="1"/>
      <c r="F298" s="1"/>
      <c r="G298" s="1"/>
      <c r="H298" s="1"/>
      <c r="I298" s="1"/>
      <c r="J298" s="1"/>
      <c r="K298" s="1"/>
      <c r="L298" s="1"/>
      <c r="M298" s="1"/>
      <c r="N298" s="1"/>
      <c r="O298" s="1"/>
      <c r="P298" s="1"/>
      <c r="Q298" s="1"/>
      <c r="R298" s="1"/>
      <c r="S298" s="1"/>
      <c r="T298" s="3"/>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row>
    <row r="299" spans="4:44" ht="14.25" hidden="1" customHeight="1">
      <c r="D299" s="3"/>
      <c r="E299" s="1"/>
      <c r="F299" s="1"/>
      <c r="G299" s="1"/>
      <c r="H299" s="1"/>
      <c r="I299" s="1"/>
      <c r="J299" s="1"/>
      <c r="K299" s="1"/>
      <c r="L299" s="1"/>
      <c r="M299" s="1"/>
      <c r="N299" s="1"/>
      <c r="O299" s="1"/>
      <c r="P299" s="1"/>
      <c r="Q299" s="1"/>
      <c r="R299" s="1"/>
      <c r="S299" s="1"/>
      <c r="T299" s="3"/>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row>
    <row r="300" spans="4:44" ht="14.25" hidden="1" customHeight="1">
      <c r="D300" s="3"/>
      <c r="E300" s="1"/>
      <c r="F300" s="1"/>
      <c r="G300" s="1"/>
      <c r="H300" s="1"/>
      <c r="I300" s="1"/>
      <c r="J300" s="1"/>
      <c r="K300" s="1"/>
      <c r="L300" s="1"/>
      <c r="M300" s="1"/>
      <c r="N300" s="1"/>
      <c r="O300" s="1"/>
      <c r="P300" s="1"/>
      <c r="Q300" s="1"/>
      <c r="R300" s="1"/>
      <c r="S300" s="1"/>
      <c r="T300" s="3"/>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row>
    <row r="301" spans="4:44" ht="14.25" hidden="1" customHeight="1">
      <c r="D301" s="3"/>
      <c r="E301" s="1"/>
      <c r="F301" s="1"/>
      <c r="G301" s="1"/>
      <c r="H301" s="1"/>
      <c r="I301" s="1"/>
      <c r="J301" s="1"/>
      <c r="K301" s="1"/>
      <c r="L301" s="1"/>
      <c r="M301" s="1"/>
      <c r="N301" s="1"/>
      <c r="O301" s="1"/>
      <c r="P301" s="1"/>
      <c r="Q301" s="1"/>
      <c r="R301" s="1"/>
      <c r="S301" s="1"/>
      <c r="T301" s="3"/>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row>
    <row r="302" spans="4:44" ht="14.25" hidden="1" customHeight="1">
      <c r="D302" s="3"/>
      <c r="E302" s="1"/>
      <c r="F302" s="1"/>
      <c r="G302" s="1"/>
      <c r="H302" s="1"/>
      <c r="I302" s="1"/>
      <c r="J302" s="1"/>
      <c r="K302" s="1"/>
      <c r="L302" s="1"/>
      <c r="M302" s="1"/>
      <c r="N302" s="1"/>
      <c r="O302" s="1"/>
      <c r="P302" s="1"/>
      <c r="Q302" s="1"/>
      <c r="R302" s="1"/>
      <c r="S302" s="1"/>
      <c r="T302" s="3"/>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row>
    <row r="303" spans="4:44" ht="14.25" hidden="1" customHeight="1">
      <c r="D303" s="3"/>
      <c r="E303" s="1"/>
      <c r="F303" s="1"/>
      <c r="G303" s="1"/>
      <c r="H303" s="1"/>
      <c r="I303" s="1"/>
      <c r="J303" s="1"/>
      <c r="K303" s="1"/>
      <c r="L303" s="1"/>
      <c r="M303" s="1"/>
      <c r="N303" s="1"/>
      <c r="O303" s="1"/>
      <c r="P303" s="1"/>
      <c r="Q303" s="1"/>
      <c r="R303" s="1"/>
      <c r="S303" s="1"/>
      <c r="T303" s="3"/>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row>
    <row r="304" spans="4:44" ht="14.25" hidden="1" customHeight="1">
      <c r="D304" s="3"/>
      <c r="E304" s="1"/>
      <c r="F304" s="1"/>
      <c r="G304" s="1"/>
      <c r="H304" s="1"/>
      <c r="I304" s="1"/>
      <c r="J304" s="1"/>
      <c r="K304" s="1"/>
      <c r="L304" s="1"/>
      <c r="M304" s="1"/>
      <c r="N304" s="1"/>
      <c r="O304" s="1"/>
      <c r="P304" s="1"/>
      <c r="Q304" s="1"/>
      <c r="R304" s="1"/>
      <c r="S304" s="1"/>
      <c r="T304" s="3"/>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row>
    <row r="305" spans="4:44" ht="14.25" hidden="1" customHeight="1">
      <c r="D305" s="3"/>
      <c r="E305" s="1"/>
      <c r="F305" s="1"/>
      <c r="G305" s="1"/>
      <c r="H305" s="1"/>
      <c r="I305" s="1"/>
      <c r="J305" s="1"/>
      <c r="K305" s="1"/>
      <c r="L305" s="1"/>
      <c r="M305" s="1"/>
      <c r="N305" s="1"/>
      <c r="O305" s="1"/>
      <c r="P305" s="1"/>
      <c r="Q305" s="1"/>
      <c r="R305" s="1"/>
      <c r="S305" s="1"/>
      <c r="T305" s="3"/>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row>
    <row r="306" spans="4:44" ht="14.25" hidden="1" customHeight="1">
      <c r="D306" s="3"/>
      <c r="E306" s="1"/>
      <c r="F306" s="1"/>
      <c r="G306" s="1"/>
      <c r="H306" s="1"/>
      <c r="I306" s="1"/>
      <c r="J306" s="1"/>
      <c r="K306" s="1"/>
      <c r="L306" s="1"/>
      <c r="M306" s="1"/>
      <c r="N306" s="1"/>
      <c r="O306" s="1"/>
      <c r="P306" s="1"/>
      <c r="Q306" s="1"/>
      <c r="R306" s="1"/>
      <c r="S306" s="1"/>
      <c r="T306" s="3"/>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row>
    <row r="307" spans="4:44" ht="14.25" hidden="1" customHeight="1">
      <c r="D307" s="3"/>
      <c r="E307" s="1"/>
      <c r="F307" s="1"/>
      <c r="G307" s="1"/>
      <c r="H307" s="1"/>
      <c r="I307" s="1"/>
      <c r="J307" s="1"/>
      <c r="K307" s="1"/>
      <c r="L307" s="1"/>
      <c r="M307" s="1"/>
      <c r="N307" s="1"/>
      <c r="O307" s="1"/>
      <c r="P307" s="1"/>
      <c r="Q307" s="1"/>
      <c r="R307" s="1"/>
      <c r="S307" s="1"/>
      <c r="T307" s="3"/>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row>
    <row r="308" spans="4:44" ht="14.25" hidden="1" customHeight="1">
      <c r="D308" s="3"/>
      <c r="E308" s="1"/>
      <c r="F308" s="1"/>
      <c r="G308" s="1"/>
      <c r="H308" s="1"/>
      <c r="I308" s="1"/>
      <c r="J308" s="1"/>
      <c r="K308" s="1"/>
      <c r="L308" s="1"/>
      <c r="M308" s="1"/>
      <c r="N308" s="1"/>
      <c r="O308" s="1"/>
      <c r="P308" s="1"/>
      <c r="Q308" s="1"/>
      <c r="R308" s="1"/>
      <c r="S308" s="1"/>
      <c r="T308" s="3"/>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row>
    <row r="309" spans="4:44" ht="14.25" hidden="1" customHeight="1">
      <c r="D309" s="3"/>
      <c r="E309" s="1"/>
      <c r="F309" s="1"/>
      <c r="G309" s="1"/>
      <c r="H309" s="1"/>
      <c r="I309" s="1"/>
      <c r="J309" s="1"/>
      <c r="K309" s="1"/>
      <c r="L309" s="1"/>
      <c r="M309" s="1"/>
      <c r="N309" s="1"/>
      <c r="O309" s="1"/>
      <c r="P309" s="1"/>
      <c r="Q309" s="1"/>
      <c r="R309" s="1"/>
      <c r="S309" s="1"/>
      <c r="T309" s="3"/>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row>
    <row r="310" spans="4:44" ht="14.25" hidden="1" customHeight="1">
      <c r="D310" s="3"/>
      <c r="E310" s="1"/>
      <c r="F310" s="1"/>
      <c r="G310" s="1"/>
      <c r="H310" s="1"/>
      <c r="I310" s="1"/>
      <c r="J310" s="1"/>
      <c r="K310" s="1"/>
      <c r="L310" s="1"/>
      <c r="M310" s="1"/>
      <c r="N310" s="1"/>
      <c r="O310" s="1"/>
      <c r="P310" s="1"/>
      <c r="Q310" s="1"/>
      <c r="R310" s="1"/>
      <c r="S310" s="1"/>
      <c r="T310" s="3"/>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row>
    <row r="311" spans="4:44" ht="14.25" hidden="1" customHeight="1">
      <c r="D311" s="3"/>
      <c r="E311" s="1"/>
      <c r="F311" s="1"/>
      <c r="G311" s="1"/>
      <c r="H311" s="1"/>
      <c r="I311" s="1"/>
      <c r="J311" s="1"/>
      <c r="K311" s="1"/>
      <c r="L311" s="1"/>
      <c r="M311" s="1"/>
      <c r="N311" s="1"/>
      <c r="O311" s="1"/>
      <c r="P311" s="1"/>
      <c r="Q311" s="1"/>
      <c r="R311" s="1"/>
      <c r="S311" s="1"/>
      <c r="T311" s="3"/>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row>
    <row r="312" spans="4:44" ht="14.25" hidden="1" customHeight="1">
      <c r="D312" s="3"/>
      <c r="E312" s="1"/>
      <c r="F312" s="1"/>
      <c r="G312" s="1"/>
      <c r="H312" s="1"/>
      <c r="I312" s="1"/>
      <c r="J312" s="1"/>
      <c r="K312" s="1"/>
      <c r="L312" s="1"/>
      <c r="M312" s="1"/>
      <c r="N312" s="1"/>
      <c r="O312" s="1"/>
      <c r="P312" s="1"/>
      <c r="Q312" s="1"/>
      <c r="R312" s="1"/>
      <c r="S312" s="1"/>
      <c r="T312" s="3"/>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row>
    <row r="313" spans="4:44" ht="14.25" hidden="1" customHeight="1">
      <c r="D313" s="3"/>
      <c r="E313" s="1"/>
      <c r="F313" s="1"/>
      <c r="G313" s="1"/>
      <c r="H313" s="1"/>
      <c r="I313" s="1"/>
      <c r="J313" s="1"/>
      <c r="K313" s="1"/>
      <c r="L313" s="1"/>
      <c r="M313" s="1"/>
      <c r="N313" s="1"/>
      <c r="O313" s="1"/>
      <c r="P313" s="1"/>
      <c r="Q313" s="1"/>
      <c r="R313" s="1"/>
      <c r="S313" s="1"/>
      <c r="T313" s="3"/>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row>
    <row r="314" spans="4:44" ht="14.25" hidden="1" customHeight="1">
      <c r="D314" s="3"/>
      <c r="E314" s="1"/>
      <c r="F314" s="1"/>
      <c r="G314" s="1"/>
      <c r="H314" s="1"/>
      <c r="I314" s="1"/>
      <c r="J314" s="1"/>
      <c r="K314" s="1"/>
      <c r="L314" s="1"/>
      <c r="M314" s="1"/>
      <c r="N314" s="1"/>
      <c r="O314" s="1"/>
      <c r="P314" s="1"/>
      <c r="Q314" s="1"/>
      <c r="R314" s="1"/>
      <c r="S314" s="1"/>
      <c r="T314" s="3"/>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row>
    <row r="315" spans="4:44" ht="14.25" hidden="1" customHeight="1">
      <c r="D315" s="3"/>
      <c r="E315" s="1"/>
      <c r="F315" s="1"/>
      <c r="G315" s="1"/>
      <c r="H315" s="1"/>
      <c r="I315" s="1"/>
      <c r="J315" s="1"/>
      <c r="K315" s="1"/>
      <c r="L315" s="1"/>
      <c r="M315" s="1"/>
      <c r="N315" s="1"/>
      <c r="O315" s="1"/>
      <c r="P315" s="1"/>
      <c r="Q315" s="1"/>
      <c r="R315" s="1"/>
      <c r="S315" s="1"/>
      <c r="T315" s="3"/>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row>
    <row r="316" spans="4:44" ht="14.25" hidden="1" customHeight="1">
      <c r="D316" s="3"/>
      <c r="E316" s="1"/>
      <c r="F316" s="1"/>
      <c r="G316" s="1"/>
      <c r="H316" s="1"/>
      <c r="I316" s="1"/>
      <c r="J316" s="1"/>
      <c r="K316" s="1"/>
      <c r="L316" s="1"/>
      <c r="M316" s="1"/>
      <c r="N316" s="1"/>
      <c r="O316" s="1"/>
      <c r="P316" s="1"/>
      <c r="Q316" s="1"/>
      <c r="R316" s="1"/>
      <c r="S316" s="1"/>
      <c r="T316" s="3"/>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row>
    <row r="317" spans="4:44" ht="14.25" hidden="1" customHeight="1">
      <c r="D317" s="3"/>
      <c r="E317" s="1"/>
      <c r="F317" s="1"/>
      <c r="G317" s="1"/>
      <c r="H317" s="1"/>
      <c r="I317" s="1"/>
      <c r="J317" s="1"/>
      <c r="K317" s="1"/>
      <c r="L317" s="1"/>
      <c r="M317" s="1"/>
      <c r="N317" s="1"/>
      <c r="O317" s="1"/>
      <c r="P317" s="1"/>
      <c r="Q317" s="1"/>
      <c r="R317" s="1"/>
      <c r="S317" s="1"/>
      <c r="T317" s="3"/>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row>
    <row r="318" spans="4:44" ht="14.25" hidden="1" customHeight="1">
      <c r="D318" s="3"/>
      <c r="E318" s="1"/>
      <c r="F318" s="1"/>
      <c r="G318" s="1"/>
      <c r="H318" s="1"/>
      <c r="I318" s="1"/>
      <c r="J318" s="1"/>
      <c r="K318" s="1"/>
      <c r="L318" s="1"/>
      <c r="M318" s="1"/>
      <c r="N318" s="1"/>
      <c r="O318" s="1"/>
      <c r="P318" s="1"/>
      <c r="Q318" s="1"/>
      <c r="R318" s="1"/>
      <c r="S318" s="1"/>
      <c r="T318" s="3"/>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row>
    <row r="319" spans="4:44" ht="14.25" hidden="1" customHeight="1">
      <c r="D319" s="3"/>
      <c r="E319" s="1"/>
      <c r="F319" s="1"/>
      <c r="G319" s="1"/>
      <c r="H319" s="1"/>
      <c r="I319" s="1"/>
      <c r="J319" s="1"/>
      <c r="K319" s="1"/>
      <c r="L319" s="1"/>
      <c r="M319" s="1"/>
      <c r="N319" s="1"/>
      <c r="O319" s="1"/>
      <c r="P319" s="1"/>
      <c r="Q319" s="1"/>
      <c r="R319" s="1"/>
      <c r="S319" s="1"/>
      <c r="T319" s="3"/>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row>
    <row r="320" spans="4:44" ht="14.25" hidden="1" customHeight="1">
      <c r="D320" s="3"/>
      <c r="E320" s="1"/>
      <c r="F320" s="1"/>
      <c r="G320" s="1"/>
      <c r="H320" s="1"/>
      <c r="I320" s="1"/>
      <c r="J320" s="1"/>
      <c r="K320" s="1"/>
      <c r="L320" s="1"/>
      <c r="M320" s="1"/>
      <c r="N320" s="1"/>
      <c r="O320" s="1"/>
      <c r="P320" s="1"/>
      <c r="Q320" s="1"/>
      <c r="R320" s="1"/>
      <c r="S320" s="1"/>
      <c r="T320" s="3"/>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row>
    <row r="321" spans="4:44" ht="14.25" hidden="1" customHeight="1">
      <c r="D321" s="3"/>
      <c r="E321" s="1"/>
      <c r="F321" s="1"/>
      <c r="G321" s="1"/>
      <c r="H321" s="1"/>
      <c r="I321" s="1"/>
      <c r="J321" s="1"/>
      <c r="K321" s="1"/>
      <c r="L321" s="1"/>
      <c r="M321" s="1"/>
      <c r="N321" s="1"/>
      <c r="O321" s="1"/>
      <c r="P321" s="1"/>
      <c r="Q321" s="1"/>
      <c r="R321" s="1"/>
      <c r="S321" s="1"/>
      <c r="T321" s="3"/>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row>
    <row r="322" spans="4:44" ht="14.25" hidden="1" customHeight="1">
      <c r="D322" s="3"/>
      <c r="E322" s="1"/>
      <c r="F322" s="1"/>
      <c r="G322" s="1"/>
      <c r="H322" s="1"/>
      <c r="I322" s="1"/>
      <c r="J322" s="1"/>
      <c r="K322" s="1"/>
      <c r="L322" s="1"/>
      <c r="M322" s="1"/>
      <c r="N322" s="1"/>
      <c r="O322" s="1"/>
      <c r="P322" s="1"/>
      <c r="Q322" s="1"/>
      <c r="R322" s="1"/>
      <c r="S322" s="1"/>
      <c r="T322" s="3"/>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row>
    <row r="323" spans="4:44" ht="14.25" hidden="1" customHeight="1">
      <c r="D323" s="3"/>
      <c r="E323" s="1"/>
      <c r="F323" s="1"/>
      <c r="G323" s="1"/>
      <c r="H323" s="1"/>
      <c r="I323" s="1"/>
      <c r="J323" s="1"/>
      <c r="K323" s="1"/>
      <c r="L323" s="1"/>
      <c r="M323" s="1"/>
      <c r="N323" s="1"/>
      <c r="O323" s="1"/>
      <c r="P323" s="1"/>
      <c r="Q323" s="1"/>
      <c r="R323" s="1"/>
      <c r="S323" s="1"/>
      <c r="T323" s="3"/>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row>
    <row r="324" spans="4:44" ht="14.25" hidden="1" customHeight="1">
      <c r="D324" s="3"/>
      <c r="E324" s="1"/>
      <c r="F324" s="1"/>
      <c r="G324" s="1"/>
      <c r="H324" s="1"/>
      <c r="I324" s="1"/>
      <c r="J324" s="1"/>
      <c r="K324" s="1"/>
      <c r="L324" s="1"/>
      <c r="M324" s="1"/>
      <c r="N324" s="1"/>
      <c r="O324" s="1"/>
      <c r="P324" s="1"/>
      <c r="Q324" s="1"/>
      <c r="R324" s="1"/>
      <c r="S324" s="1"/>
      <c r="T324" s="3"/>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row>
    <row r="325" spans="4:44" ht="14.25" hidden="1" customHeight="1">
      <c r="D325" s="3"/>
      <c r="E325" s="1"/>
      <c r="F325" s="1"/>
      <c r="G325" s="1"/>
      <c r="H325" s="1"/>
      <c r="I325" s="1"/>
      <c r="J325" s="1"/>
      <c r="K325" s="1"/>
      <c r="L325" s="1"/>
      <c r="M325" s="1"/>
      <c r="N325" s="1"/>
      <c r="O325" s="1"/>
      <c r="P325" s="1"/>
      <c r="Q325" s="1"/>
      <c r="R325" s="1"/>
      <c r="S325" s="1"/>
      <c r="T325" s="3"/>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row>
    <row r="326" spans="4:44" ht="14.25" hidden="1" customHeight="1">
      <c r="D326" s="3"/>
      <c r="E326" s="1"/>
      <c r="F326" s="1"/>
      <c r="G326" s="1"/>
      <c r="H326" s="1"/>
      <c r="I326" s="1"/>
      <c r="J326" s="1"/>
      <c r="K326" s="1"/>
      <c r="L326" s="1"/>
      <c r="M326" s="1"/>
      <c r="N326" s="1"/>
      <c r="O326" s="1"/>
      <c r="P326" s="1"/>
      <c r="Q326" s="1"/>
      <c r="R326" s="1"/>
      <c r="S326" s="1"/>
      <c r="T326" s="3"/>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row>
    <row r="327" spans="4:44" ht="14.25" hidden="1" customHeight="1">
      <c r="D327" s="3"/>
      <c r="E327" s="1"/>
      <c r="F327" s="1"/>
      <c r="G327" s="1"/>
      <c r="H327" s="1"/>
      <c r="I327" s="1"/>
      <c r="J327" s="1"/>
      <c r="K327" s="1"/>
      <c r="L327" s="1"/>
      <c r="M327" s="1"/>
      <c r="N327" s="1"/>
      <c r="O327" s="1"/>
      <c r="P327" s="1"/>
      <c r="Q327" s="1"/>
      <c r="R327" s="1"/>
      <c r="S327" s="1"/>
      <c r="T327" s="3"/>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row>
    <row r="328" spans="4:44" ht="14.25" hidden="1" customHeight="1">
      <c r="D328" s="3"/>
      <c r="E328" s="1"/>
      <c r="F328" s="1"/>
      <c r="G328" s="1"/>
      <c r="H328" s="1"/>
      <c r="I328" s="1"/>
      <c r="J328" s="1"/>
      <c r="K328" s="1"/>
      <c r="L328" s="1"/>
      <c r="M328" s="1"/>
      <c r="N328" s="1"/>
      <c r="O328" s="1"/>
      <c r="P328" s="1"/>
      <c r="Q328" s="1"/>
      <c r="R328" s="1"/>
      <c r="S328" s="1"/>
      <c r="T328" s="3"/>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row>
    <row r="329" spans="4:44" ht="14.25" hidden="1" customHeight="1">
      <c r="D329" s="3"/>
      <c r="E329" s="1"/>
      <c r="F329" s="1"/>
      <c r="G329" s="1"/>
      <c r="H329" s="1"/>
      <c r="I329" s="1"/>
      <c r="J329" s="1"/>
      <c r="K329" s="1"/>
      <c r="L329" s="1"/>
      <c r="M329" s="1"/>
      <c r="N329" s="1"/>
      <c r="O329" s="1"/>
      <c r="P329" s="1"/>
      <c r="Q329" s="1"/>
      <c r="R329" s="1"/>
      <c r="S329" s="1"/>
      <c r="T329" s="3"/>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row>
    <row r="330" spans="4:44" ht="14.25" hidden="1" customHeight="1">
      <c r="D330" s="3"/>
      <c r="E330" s="1"/>
      <c r="F330" s="1"/>
      <c r="G330" s="1"/>
      <c r="H330" s="1"/>
      <c r="I330" s="1"/>
      <c r="J330" s="1"/>
      <c r="K330" s="1"/>
      <c r="L330" s="1"/>
      <c r="M330" s="1"/>
      <c r="N330" s="1"/>
      <c r="O330" s="1"/>
      <c r="P330" s="1"/>
      <c r="Q330" s="1"/>
      <c r="R330" s="1"/>
      <c r="S330" s="1"/>
      <c r="T330" s="3"/>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row>
    <row r="331" spans="4:44" ht="14.25" hidden="1" customHeight="1">
      <c r="D331" s="3"/>
      <c r="E331" s="1"/>
      <c r="F331" s="1"/>
      <c r="G331" s="1"/>
      <c r="H331" s="1"/>
      <c r="I331" s="1"/>
      <c r="J331" s="1"/>
      <c r="K331" s="1"/>
      <c r="L331" s="1"/>
      <c r="M331" s="1"/>
      <c r="N331" s="1"/>
      <c r="O331" s="1"/>
      <c r="P331" s="1"/>
      <c r="Q331" s="1"/>
      <c r="R331" s="1"/>
      <c r="S331" s="1"/>
      <c r="T331" s="3"/>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row>
    <row r="332" spans="4:44" ht="14.25" hidden="1" customHeight="1">
      <c r="D332" s="3"/>
      <c r="E332" s="1"/>
      <c r="F332" s="1"/>
      <c r="G332" s="1"/>
      <c r="H332" s="1"/>
      <c r="I332" s="1"/>
      <c r="J332" s="1"/>
      <c r="K332" s="1"/>
      <c r="L332" s="1"/>
      <c r="M332" s="1"/>
      <c r="N332" s="1"/>
      <c r="O332" s="1"/>
      <c r="P332" s="1"/>
      <c r="Q332" s="1"/>
      <c r="R332" s="1"/>
      <c r="S332" s="1"/>
      <c r="T332" s="3"/>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row>
    <row r="333" spans="4:44" ht="14.25" hidden="1" customHeight="1">
      <c r="D333" s="3"/>
      <c r="E333" s="1"/>
      <c r="F333" s="1"/>
      <c r="G333" s="1"/>
      <c r="H333" s="1"/>
      <c r="I333" s="1"/>
      <c r="J333" s="1"/>
      <c r="K333" s="1"/>
      <c r="L333" s="1"/>
      <c r="M333" s="1"/>
      <c r="N333" s="1"/>
      <c r="O333" s="1"/>
      <c r="P333" s="1"/>
      <c r="Q333" s="1"/>
      <c r="R333" s="1"/>
      <c r="S333" s="1"/>
      <c r="T333" s="3"/>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row>
    <row r="334" spans="4:44" ht="14.25" hidden="1" customHeight="1">
      <c r="D334" s="3"/>
      <c r="E334" s="1"/>
      <c r="F334" s="1"/>
      <c r="G334" s="1"/>
      <c r="H334" s="1"/>
      <c r="I334" s="1"/>
      <c r="J334" s="1"/>
      <c r="K334" s="1"/>
      <c r="L334" s="1"/>
      <c r="M334" s="1"/>
      <c r="N334" s="1"/>
      <c r="O334" s="1"/>
      <c r="P334" s="1"/>
      <c r="Q334" s="1"/>
      <c r="R334" s="1"/>
      <c r="S334" s="1"/>
      <c r="T334" s="3"/>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row>
    <row r="335" spans="4:44" ht="14.25" hidden="1" customHeight="1">
      <c r="D335" s="3"/>
      <c r="E335" s="1"/>
      <c r="F335" s="1"/>
      <c r="G335" s="1"/>
      <c r="H335" s="1"/>
      <c r="I335" s="1"/>
      <c r="J335" s="1"/>
      <c r="K335" s="1"/>
      <c r="L335" s="1"/>
      <c r="M335" s="1"/>
      <c r="N335" s="1"/>
      <c r="O335" s="1"/>
      <c r="P335" s="1"/>
      <c r="Q335" s="1"/>
      <c r="R335" s="1"/>
      <c r="S335" s="1"/>
      <c r="T335" s="3"/>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row>
    <row r="336" spans="4:44" ht="14.25" hidden="1" customHeight="1">
      <c r="D336" s="3"/>
      <c r="E336" s="1"/>
      <c r="F336" s="1"/>
      <c r="G336" s="1"/>
      <c r="H336" s="1"/>
      <c r="I336" s="1"/>
      <c r="J336" s="1"/>
      <c r="K336" s="1"/>
      <c r="L336" s="1"/>
      <c r="M336" s="1"/>
      <c r="N336" s="1"/>
      <c r="O336" s="1"/>
      <c r="P336" s="1"/>
      <c r="Q336" s="1"/>
      <c r="R336" s="1"/>
      <c r="S336" s="1"/>
      <c r="T336" s="3"/>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row>
    <row r="337" spans="4:44" ht="14.25" hidden="1" customHeight="1">
      <c r="D337" s="3"/>
      <c r="E337" s="1"/>
      <c r="F337" s="1"/>
      <c r="G337" s="1"/>
      <c r="H337" s="1"/>
      <c r="I337" s="1"/>
      <c r="J337" s="1"/>
      <c r="K337" s="1"/>
      <c r="L337" s="1"/>
      <c r="M337" s="1"/>
      <c r="N337" s="1"/>
      <c r="O337" s="1"/>
      <c r="P337" s="1"/>
      <c r="Q337" s="1"/>
      <c r="R337" s="1"/>
      <c r="S337" s="1"/>
      <c r="T337" s="3"/>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row>
    <row r="338" spans="4:44" ht="14.25" hidden="1" customHeight="1">
      <c r="D338" s="3"/>
      <c r="E338" s="1"/>
      <c r="F338" s="1"/>
      <c r="G338" s="1"/>
      <c r="H338" s="1"/>
      <c r="I338" s="1"/>
      <c r="J338" s="1"/>
      <c r="K338" s="1"/>
      <c r="L338" s="1"/>
      <c r="M338" s="1"/>
      <c r="N338" s="1"/>
      <c r="O338" s="1"/>
      <c r="P338" s="1"/>
      <c r="Q338" s="1"/>
      <c r="R338" s="1"/>
      <c r="S338" s="1"/>
      <c r="T338" s="3"/>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row>
    <row r="339" spans="4:44" ht="14.25" hidden="1" customHeight="1">
      <c r="D339" s="3"/>
      <c r="E339" s="1"/>
      <c r="F339" s="1"/>
      <c r="G339" s="1"/>
      <c r="H339" s="1"/>
      <c r="I339" s="1"/>
      <c r="J339" s="1"/>
      <c r="K339" s="1"/>
      <c r="L339" s="1"/>
      <c r="M339" s="1"/>
      <c r="N339" s="1"/>
      <c r="O339" s="1"/>
      <c r="P339" s="1"/>
      <c r="Q339" s="1"/>
      <c r="R339" s="1"/>
      <c r="S339" s="1"/>
      <c r="T339" s="3"/>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row>
    <row r="340" spans="4:44" ht="14.25" hidden="1" customHeight="1">
      <c r="D340" s="3"/>
      <c r="E340" s="1"/>
      <c r="F340" s="1"/>
      <c r="G340" s="1"/>
      <c r="H340" s="1"/>
      <c r="I340" s="1"/>
      <c r="J340" s="1"/>
      <c r="K340" s="1"/>
      <c r="L340" s="1"/>
      <c r="M340" s="1"/>
      <c r="N340" s="1"/>
      <c r="O340" s="1"/>
      <c r="P340" s="1"/>
      <c r="Q340" s="1"/>
      <c r="R340" s="1"/>
      <c r="S340" s="1"/>
      <c r="T340" s="3"/>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row>
    <row r="341" spans="4:44" ht="14.25" hidden="1" customHeight="1">
      <c r="D341" s="3"/>
      <c r="E341" s="1"/>
      <c r="F341" s="1"/>
      <c r="G341" s="1"/>
      <c r="H341" s="1"/>
      <c r="I341" s="1"/>
      <c r="J341" s="1"/>
      <c r="K341" s="1"/>
      <c r="L341" s="1"/>
      <c r="M341" s="1"/>
      <c r="N341" s="1"/>
      <c r="O341" s="1"/>
      <c r="P341" s="1"/>
      <c r="Q341" s="1"/>
      <c r="R341" s="1"/>
      <c r="S341" s="1"/>
      <c r="T341" s="3"/>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row>
    <row r="342" spans="4:44" ht="14.25" hidden="1" customHeight="1">
      <c r="D342" s="3"/>
      <c r="E342" s="1"/>
      <c r="F342" s="1"/>
      <c r="G342" s="1"/>
      <c r="H342" s="1"/>
      <c r="I342" s="1"/>
      <c r="J342" s="1"/>
      <c r="K342" s="1"/>
      <c r="L342" s="1"/>
      <c r="M342" s="1"/>
      <c r="N342" s="1"/>
      <c r="O342" s="1"/>
      <c r="P342" s="1"/>
      <c r="Q342" s="1"/>
      <c r="R342" s="1"/>
      <c r="S342" s="1"/>
      <c r="T342" s="3"/>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row>
    <row r="343" spans="4:44" ht="14.25" hidden="1" customHeight="1">
      <c r="D343" s="3"/>
      <c r="E343" s="1"/>
      <c r="F343" s="1"/>
      <c r="G343" s="1"/>
      <c r="H343" s="1"/>
      <c r="I343" s="1"/>
      <c r="J343" s="1"/>
      <c r="K343" s="1"/>
      <c r="L343" s="1"/>
      <c r="M343" s="1"/>
      <c r="N343" s="1"/>
      <c r="O343" s="1"/>
      <c r="P343" s="1"/>
      <c r="Q343" s="1"/>
      <c r="R343" s="1"/>
      <c r="S343" s="1"/>
      <c r="T343" s="3"/>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row>
    <row r="344" spans="4:44" ht="14.25" hidden="1" customHeight="1">
      <c r="D344" s="3"/>
      <c r="E344" s="1"/>
      <c r="F344" s="1"/>
      <c r="G344" s="1"/>
      <c r="H344" s="1"/>
      <c r="I344" s="1"/>
      <c r="J344" s="1"/>
      <c r="K344" s="1"/>
      <c r="L344" s="1"/>
      <c r="M344" s="1"/>
      <c r="N344" s="1"/>
      <c r="O344" s="1"/>
      <c r="P344" s="1"/>
      <c r="Q344" s="1"/>
      <c r="R344" s="1"/>
      <c r="S344" s="1"/>
      <c r="T344" s="3"/>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row>
    <row r="345" spans="4:44" ht="14.25" hidden="1" customHeight="1">
      <c r="D345" s="3"/>
      <c r="E345" s="1"/>
      <c r="F345" s="1"/>
      <c r="G345" s="1"/>
      <c r="H345" s="1"/>
      <c r="I345" s="1"/>
      <c r="J345" s="1"/>
      <c r="K345" s="1"/>
      <c r="L345" s="1"/>
      <c r="M345" s="1"/>
      <c r="N345" s="1"/>
      <c r="O345" s="1"/>
      <c r="P345" s="1"/>
      <c r="Q345" s="1"/>
      <c r="R345" s="1"/>
      <c r="S345" s="1"/>
      <c r="T345" s="3"/>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row>
    <row r="346" spans="4:44" ht="14.25" hidden="1" customHeight="1">
      <c r="D346" s="3"/>
      <c r="E346" s="1"/>
      <c r="F346" s="1"/>
      <c r="G346" s="1"/>
      <c r="H346" s="1"/>
      <c r="I346" s="1"/>
      <c r="J346" s="1"/>
      <c r="K346" s="1"/>
      <c r="L346" s="1"/>
      <c r="M346" s="1"/>
      <c r="N346" s="1"/>
      <c r="O346" s="1"/>
      <c r="P346" s="1"/>
      <c r="Q346" s="1"/>
      <c r="R346" s="1"/>
      <c r="S346" s="1"/>
      <c r="T346" s="3"/>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row>
    <row r="347" spans="4:44" ht="14.25" hidden="1" customHeight="1">
      <c r="D347" s="3"/>
      <c r="E347" s="1"/>
      <c r="F347" s="1"/>
      <c r="G347" s="1"/>
      <c r="H347" s="1"/>
      <c r="I347" s="1"/>
      <c r="J347" s="1"/>
      <c r="K347" s="1"/>
      <c r="L347" s="1"/>
      <c r="M347" s="1"/>
      <c r="N347" s="1"/>
      <c r="O347" s="1"/>
      <c r="P347" s="1"/>
      <c r="Q347" s="1"/>
      <c r="R347" s="1"/>
      <c r="S347" s="1"/>
      <c r="T347" s="3"/>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row>
    <row r="348" spans="4:44" ht="14.25" hidden="1" customHeight="1">
      <c r="D348" s="3"/>
      <c r="E348" s="1"/>
      <c r="F348" s="1"/>
      <c r="G348" s="1"/>
      <c r="H348" s="1"/>
      <c r="I348" s="1"/>
      <c r="J348" s="1"/>
      <c r="K348" s="1"/>
      <c r="L348" s="1"/>
      <c r="M348" s="1"/>
      <c r="N348" s="1"/>
      <c r="O348" s="1"/>
      <c r="P348" s="1"/>
      <c r="Q348" s="1"/>
      <c r="R348" s="1"/>
      <c r="S348" s="1"/>
      <c r="T348" s="3"/>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row>
    <row r="349" spans="4:44" ht="14.25" hidden="1" customHeight="1">
      <c r="D349" s="3"/>
      <c r="E349" s="1"/>
      <c r="F349" s="1"/>
      <c r="G349" s="1"/>
      <c r="H349" s="1"/>
      <c r="I349" s="1"/>
      <c r="J349" s="1"/>
      <c r="K349" s="1"/>
      <c r="L349" s="1"/>
      <c r="M349" s="1"/>
      <c r="N349" s="1"/>
      <c r="O349" s="1"/>
      <c r="P349" s="1"/>
      <c r="Q349" s="1"/>
      <c r="R349" s="1"/>
      <c r="S349" s="1"/>
      <c r="T349" s="3"/>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row>
    <row r="350" spans="4:44" ht="14.25" hidden="1" customHeight="1">
      <c r="D350" s="3"/>
      <c r="E350" s="1"/>
      <c r="F350" s="1"/>
      <c r="G350" s="1"/>
      <c r="H350" s="1"/>
      <c r="I350" s="1"/>
      <c r="J350" s="1"/>
      <c r="K350" s="1"/>
      <c r="L350" s="1"/>
      <c r="M350" s="1"/>
      <c r="N350" s="1"/>
      <c r="O350" s="1"/>
      <c r="P350" s="1"/>
      <c r="Q350" s="1"/>
      <c r="R350" s="1"/>
      <c r="S350" s="1"/>
      <c r="T350" s="3"/>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row>
    <row r="351" spans="4:44" ht="14.25" hidden="1" customHeight="1">
      <c r="D351" s="3"/>
      <c r="E351" s="1"/>
      <c r="F351" s="1"/>
      <c r="G351" s="1"/>
      <c r="H351" s="1"/>
      <c r="I351" s="1"/>
      <c r="J351" s="1"/>
      <c r="K351" s="1"/>
      <c r="L351" s="1"/>
      <c r="M351" s="1"/>
      <c r="N351" s="1"/>
      <c r="O351" s="1"/>
      <c r="P351" s="1"/>
      <c r="Q351" s="1"/>
      <c r="R351" s="1"/>
      <c r="S351" s="1"/>
      <c r="T351" s="3"/>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row>
    <row r="352" spans="4:44" ht="14.25" hidden="1" customHeight="1">
      <c r="D352" s="3"/>
      <c r="E352" s="1"/>
      <c r="F352" s="1"/>
      <c r="G352" s="1"/>
      <c r="H352" s="1"/>
      <c r="I352" s="1"/>
      <c r="J352" s="1"/>
      <c r="K352" s="1"/>
      <c r="L352" s="1"/>
      <c r="M352" s="1"/>
      <c r="N352" s="1"/>
      <c r="O352" s="1"/>
      <c r="P352" s="1"/>
      <c r="Q352" s="1"/>
      <c r="R352" s="1"/>
      <c r="S352" s="1"/>
      <c r="T352" s="3"/>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row>
    <row r="353" spans="4:44" ht="14.25" hidden="1" customHeight="1">
      <c r="D353" s="3"/>
      <c r="E353" s="1"/>
      <c r="F353" s="1"/>
      <c r="G353" s="1"/>
      <c r="H353" s="1"/>
      <c r="I353" s="1"/>
      <c r="J353" s="1"/>
      <c r="K353" s="1"/>
      <c r="L353" s="1"/>
      <c r="M353" s="1"/>
      <c r="N353" s="1"/>
      <c r="O353" s="1"/>
      <c r="P353" s="1"/>
      <c r="Q353" s="1"/>
      <c r="R353" s="1"/>
      <c r="S353" s="1"/>
      <c r="T353" s="3"/>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row>
    <row r="354" spans="4:44" ht="14.25" hidden="1" customHeight="1">
      <c r="D354" s="3"/>
      <c r="E354" s="1"/>
      <c r="F354" s="1"/>
      <c r="G354" s="1"/>
      <c r="H354" s="1"/>
      <c r="I354" s="1"/>
      <c r="J354" s="1"/>
      <c r="K354" s="1"/>
      <c r="L354" s="1"/>
      <c r="M354" s="1"/>
      <c r="N354" s="1"/>
      <c r="O354" s="1"/>
      <c r="P354" s="1"/>
      <c r="Q354" s="1"/>
      <c r="R354" s="1"/>
      <c r="S354" s="1"/>
      <c r="T354" s="3"/>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row>
    <row r="355" spans="4:44" ht="14.25" hidden="1" customHeight="1">
      <c r="D355" s="3"/>
      <c r="E355" s="1"/>
      <c r="F355" s="1"/>
      <c r="G355" s="1"/>
      <c r="H355" s="1"/>
      <c r="I355" s="1"/>
      <c r="J355" s="1"/>
      <c r="K355" s="1"/>
      <c r="L355" s="1"/>
      <c r="M355" s="1"/>
      <c r="N355" s="1"/>
      <c r="O355" s="1"/>
      <c r="P355" s="1"/>
      <c r="Q355" s="1"/>
      <c r="R355" s="1"/>
      <c r="S355" s="1"/>
      <c r="T355" s="3"/>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row>
    <row r="356" spans="4:44" ht="14.25" hidden="1" customHeight="1">
      <c r="D356" s="3"/>
      <c r="E356" s="1"/>
      <c r="F356" s="1"/>
      <c r="G356" s="1"/>
      <c r="H356" s="1"/>
      <c r="I356" s="1"/>
      <c r="J356" s="1"/>
      <c r="K356" s="1"/>
      <c r="L356" s="1"/>
      <c r="M356" s="1"/>
      <c r="N356" s="1"/>
      <c r="O356" s="1"/>
      <c r="P356" s="1"/>
      <c r="Q356" s="1"/>
      <c r="R356" s="1"/>
      <c r="S356" s="1"/>
      <c r="T356" s="3"/>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row>
    <row r="357" spans="4:44" ht="14.25" hidden="1" customHeight="1">
      <c r="D357" s="3"/>
      <c r="E357" s="1"/>
      <c r="F357" s="1"/>
      <c r="G357" s="1"/>
      <c r="H357" s="1"/>
      <c r="I357" s="1"/>
      <c r="J357" s="1"/>
      <c r="K357" s="1"/>
      <c r="L357" s="1"/>
      <c r="M357" s="1"/>
      <c r="N357" s="1"/>
      <c r="O357" s="1"/>
      <c r="P357" s="1"/>
      <c r="Q357" s="1"/>
      <c r="R357" s="1"/>
      <c r="S357" s="1"/>
      <c r="T357" s="3"/>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row>
    <row r="358" spans="4:44" ht="14.25" hidden="1" customHeight="1">
      <c r="D358" s="3"/>
      <c r="E358" s="1"/>
      <c r="F358" s="1"/>
      <c r="G358" s="1"/>
      <c r="H358" s="1"/>
      <c r="I358" s="1"/>
      <c r="J358" s="1"/>
      <c r="K358" s="1"/>
      <c r="L358" s="1"/>
      <c r="M358" s="1"/>
      <c r="N358" s="1"/>
      <c r="O358" s="1"/>
      <c r="P358" s="1"/>
      <c r="Q358" s="1"/>
      <c r="R358" s="1"/>
      <c r="S358" s="1"/>
      <c r="T358" s="3"/>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row>
    <row r="359" spans="4:44" ht="14.25" hidden="1" customHeight="1">
      <c r="D359" s="3"/>
      <c r="E359" s="1"/>
      <c r="F359" s="1"/>
      <c r="G359" s="1"/>
      <c r="H359" s="1"/>
      <c r="I359" s="1"/>
      <c r="J359" s="1"/>
      <c r="K359" s="1"/>
      <c r="L359" s="1"/>
      <c r="M359" s="1"/>
      <c r="N359" s="1"/>
      <c r="O359" s="1"/>
      <c r="P359" s="1"/>
      <c r="Q359" s="1"/>
      <c r="R359" s="1"/>
      <c r="S359" s="1"/>
      <c r="T359" s="3"/>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row>
    <row r="360" spans="4:44" ht="14.25" hidden="1" customHeight="1">
      <c r="D360" s="3"/>
      <c r="E360" s="1"/>
      <c r="F360" s="1"/>
      <c r="G360" s="1"/>
      <c r="H360" s="1"/>
      <c r="I360" s="1"/>
      <c r="J360" s="1"/>
      <c r="K360" s="1"/>
      <c r="L360" s="1"/>
      <c r="M360" s="1"/>
      <c r="N360" s="1"/>
      <c r="O360" s="1"/>
      <c r="P360" s="1"/>
      <c r="Q360" s="1"/>
      <c r="R360" s="1"/>
      <c r="S360" s="1"/>
      <c r="T360" s="3"/>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row>
    <row r="361" spans="4:44" ht="14.25" hidden="1" customHeight="1">
      <c r="D361" s="3"/>
      <c r="E361" s="1"/>
      <c r="F361" s="1"/>
      <c r="G361" s="1"/>
      <c r="H361" s="1"/>
      <c r="I361" s="1"/>
      <c r="J361" s="1"/>
      <c r="K361" s="1"/>
      <c r="L361" s="1"/>
      <c r="M361" s="1"/>
      <c r="N361" s="1"/>
      <c r="O361" s="1"/>
      <c r="P361" s="1"/>
      <c r="Q361" s="1"/>
      <c r="R361" s="1"/>
      <c r="S361" s="1"/>
      <c r="T361" s="3"/>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row>
    <row r="362" spans="4:44" ht="14.25" hidden="1" customHeight="1">
      <c r="D362" s="3"/>
      <c r="E362" s="1"/>
      <c r="F362" s="1"/>
      <c r="G362" s="1"/>
      <c r="H362" s="1"/>
      <c r="I362" s="1"/>
      <c r="J362" s="1"/>
      <c r="K362" s="1"/>
      <c r="L362" s="1"/>
      <c r="M362" s="1"/>
      <c r="N362" s="1"/>
      <c r="O362" s="1"/>
      <c r="P362" s="1"/>
      <c r="Q362" s="1"/>
      <c r="R362" s="1"/>
      <c r="S362" s="1"/>
      <c r="T362" s="3"/>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row>
    <row r="363" spans="4:44" ht="14.25" hidden="1" customHeight="1">
      <c r="D363" s="3"/>
      <c r="E363" s="1"/>
      <c r="F363" s="1"/>
      <c r="G363" s="1"/>
      <c r="H363" s="1"/>
      <c r="I363" s="1"/>
      <c r="J363" s="1"/>
      <c r="K363" s="1"/>
      <c r="L363" s="1"/>
      <c r="M363" s="1"/>
      <c r="N363" s="1"/>
      <c r="O363" s="1"/>
      <c r="P363" s="1"/>
      <c r="Q363" s="1"/>
      <c r="R363" s="1"/>
      <c r="S363" s="1"/>
      <c r="T363" s="3"/>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row>
    <row r="364" spans="4:44" ht="14.25" hidden="1" customHeight="1">
      <c r="D364" s="3"/>
      <c r="E364" s="1"/>
      <c r="F364" s="1"/>
      <c r="G364" s="1"/>
      <c r="H364" s="1"/>
      <c r="I364" s="1"/>
      <c r="J364" s="1"/>
      <c r="K364" s="1"/>
      <c r="L364" s="1"/>
      <c r="M364" s="1"/>
      <c r="N364" s="1"/>
      <c r="O364" s="1"/>
      <c r="P364" s="1"/>
      <c r="Q364" s="1"/>
      <c r="R364" s="1"/>
      <c r="S364" s="1"/>
      <c r="T364" s="3"/>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row>
    <row r="365" spans="4:44" ht="14.25" hidden="1" customHeight="1">
      <c r="D365" s="3"/>
      <c r="E365" s="1"/>
      <c r="F365" s="1"/>
      <c r="G365" s="1"/>
      <c r="H365" s="1"/>
      <c r="I365" s="1"/>
      <c r="J365" s="1"/>
      <c r="K365" s="1"/>
      <c r="L365" s="1"/>
      <c r="M365" s="1"/>
      <c r="N365" s="1"/>
      <c r="O365" s="1"/>
      <c r="P365" s="1"/>
      <c r="Q365" s="1"/>
      <c r="R365" s="1"/>
      <c r="S365" s="1"/>
      <c r="T365" s="3"/>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row>
    <row r="366" spans="4:44" ht="14.25" hidden="1" customHeight="1">
      <c r="D366" s="3"/>
      <c r="E366" s="1"/>
      <c r="F366" s="1"/>
      <c r="G366" s="1"/>
      <c r="H366" s="1"/>
      <c r="I366" s="1"/>
      <c r="J366" s="1"/>
      <c r="K366" s="1"/>
      <c r="L366" s="1"/>
      <c r="M366" s="1"/>
      <c r="N366" s="1"/>
      <c r="O366" s="1"/>
      <c r="P366" s="1"/>
      <c r="Q366" s="1"/>
      <c r="R366" s="1"/>
      <c r="S366" s="1"/>
      <c r="T366" s="3"/>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row>
    <row r="367" spans="4:44" ht="14.25" hidden="1" customHeight="1">
      <c r="D367" s="3"/>
      <c r="E367" s="1"/>
      <c r="F367" s="1"/>
      <c r="G367" s="1"/>
      <c r="H367" s="1"/>
      <c r="I367" s="1"/>
      <c r="J367" s="1"/>
      <c r="K367" s="1"/>
      <c r="L367" s="1"/>
      <c r="M367" s="1"/>
      <c r="N367" s="1"/>
      <c r="O367" s="1"/>
      <c r="P367" s="1"/>
      <c r="Q367" s="1"/>
      <c r="R367" s="1"/>
      <c r="S367" s="1"/>
      <c r="T367" s="3"/>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row>
    <row r="368" spans="4:44" ht="14.25" hidden="1" customHeight="1">
      <c r="D368" s="3"/>
      <c r="E368" s="1"/>
      <c r="F368" s="1"/>
      <c r="G368" s="1"/>
      <c r="H368" s="1"/>
      <c r="I368" s="1"/>
      <c r="J368" s="1"/>
      <c r="K368" s="1"/>
      <c r="L368" s="1"/>
      <c r="M368" s="1"/>
      <c r="N368" s="1"/>
      <c r="O368" s="1"/>
      <c r="P368" s="1"/>
      <c r="Q368" s="1"/>
      <c r="R368" s="1"/>
      <c r="S368" s="1"/>
      <c r="T368" s="3"/>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row>
    <row r="369" spans="4:44" ht="14.25" hidden="1" customHeight="1">
      <c r="D369" s="3"/>
      <c r="E369" s="1"/>
      <c r="F369" s="1"/>
      <c r="G369" s="1"/>
      <c r="H369" s="1"/>
      <c r="I369" s="1"/>
      <c r="J369" s="1"/>
      <c r="K369" s="1"/>
      <c r="L369" s="1"/>
      <c r="M369" s="1"/>
      <c r="N369" s="1"/>
      <c r="O369" s="1"/>
      <c r="P369" s="1"/>
      <c r="Q369" s="1"/>
      <c r="R369" s="1"/>
      <c r="S369" s="1"/>
      <c r="T369" s="3"/>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row>
    <row r="370" spans="4:44" ht="14.25" hidden="1" customHeight="1">
      <c r="D370" s="3"/>
      <c r="E370" s="1"/>
      <c r="F370" s="1"/>
      <c r="G370" s="1"/>
      <c r="H370" s="1"/>
      <c r="I370" s="1"/>
      <c r="J370" s="1"/>
      <c r="K370" s="1"/>
      <c r="L370" s="1"/>
      <c r="M370" s="1"/>
      <c r="N370" s="1"/>
      <c r="O370" s="1"/>
      <c r="P370" s="1"/>
      <c r="Q370" s="1"/>
      <c r="R370" s="1"/>
      <c r="S370" s="1"/>
      <c r="T370" s="3"/>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row>
    <row r="371" spans="4:44" ht="14.25" hidden="1" customHeight="1">
      <c r="D371" s="3"/>
      <c r="E371" s="1"/>
      <c r="F371" s="1"/>
      <c r="G371" s="1"/>
      <c r="H371" s="1"/>
      <c r="I371" s="1"/>
      <c r="J371" s="1"/>
      <c r="K371" s="1"/>
      <c r="L371" s="1"/>
      <c r="M371" s="1"/>
      <c r="N371" s="1"/>
      <c r="O371" s="1"/>
      <c r="P371" s="1"/>
      <c r="Q371" s="1"/>
      <c r="R371" s="1"/>
      <c r="S371" s="1"/>
      <c r="T371" s="3"/>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row>
    <row r="372" spans="4:44" ht="14.25" hidden="1" customHeight="1">
      <c r="D372" s="3"/>
      <c r="E372" s="1"/>
      <c r="F372" s="1"/>
      <c r="G372" s="1"/>
      <c r="H372" s="1"/>
      <c r="I372" s="1"/>
      <c r="J372" s="1"/>
      <c r="K372" s="1"/>
      <c r="L372" s="1"/>
      <c r="M372" s="1"/>
      <c r="N372" s="1"/>
      <c r="O372" s="1"/>
      <c r="P372" s="1"/>
      <c r="Q372" s="1"/>
      <c r="R372" s="1"/>
      <c r="S372" s="1"/>
      <c r="T372" s="3"/>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row>
    <row r="373" spans="4:44" ht="14.25" hidden="1" customHeight="1">
      <c r="D373" s="3"/>
      <c r="E373" s="1"/>
      <c r="F373" s="1"/>
      <c r="G373" s="1"/>
      <c r="H373" s="1"/>
      <c r="I373" s="1"/>
      <c r="J373" s="1"/>
      <c r="K373" s="1"/>
      <c r="L373" s="1"/>
      <c r="M373" s="1"/>
      <c r="N373" s="1"/>
      <c r="O373" s="1"/>
      <c r="P373" s="1"/>
      <c r="Q373" s="1"/>
      <c r="R373" s="1"/>
      <c r="S373" s="1"/>
      <c r="T373" s="3"/>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row>
    <row r="374" spans="4:44" ht="14.25" hidden="1" customHeight="1">
      <c r="D374" s="3"/>
      <c r="E374" s="1"/>
      <c r="F374" s="1"/>
      <c r="G374" s="1"/>
      <c r="H374" s="1"/>
      <c r="I374" s="1"/>
      <c r="J374" s="1"/>
      <c r="K374" s="1"/>
      <c r="L374" s="1"/>
      <c r="M374" s="1"/>
      <c r="N374" s="1"/>
      <c r="O374" s="1"/>
      <c r="P374" s="1"/>
      <c r="Q374" s="1"/>
      <c r="R374" s="1"/>
      <c r="S374" s="1"/>
      <c r="T374" s="3"/>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row>
    <row r="375" spans="4:44" ht="14.25" hidden="1" customHeight="1">
      <c r="D375" s="3"/>
      <c r="E375" s="1"/>
      <c r="F375" s="1"/>
      <c r="G375" s="1"/>
      <c r="H375" s="1"/>
      <c r="I375" s="1"/>
      <c r="J375" s="1"/>
      <c r="K375" s="1"/>
      <c r="L375" s="1"/>
      <c r="M375" s="1"/>
      <c r="N375" s="1"/>
      <c r="O375" s="1"/>
      <c r="P375" s="1"/>
      <c r="Q375" s="1"/>
      <c r="R375" s="1"/>
      <c r="S375" s="1"/>
      <c r="T375" s="3"/>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row>
    <row r="376" spans="4:44" ht="14.25" hidden="1" customHeight="1">
      <c r="D376" s="3"/>
      <c r="E376" s="1"/>
      <c r="F376" s="1"/>
      <c r="G376" s="1"/>
      <c r="H376" s="1"/>
      <c r="I376" s="1"/>
      <c r="J376" s="1"/>
      <c r="K376" s="1"/>
      <c r="L376" s="1"/>
      <c r="M376" s="1"/>
      <c r="N376" s="1"/>
      <c r="O376" s="1"/>
      <c r="P376" s="1"/>
      <c r="Q376" s="1"/>
      <c r="R376" s="1"/>
      <c r="S376" s="1"/>
      <c r="T376" s="3"/>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row>
    <row r="377" spans="4:44" ht="14.25" hidden="1" customHeight="1">
      <c r="D377" s="3"/>
      <c r="E377" s="1"/>
      <c r="F377" s="1"/>
      <c r="G377" s="1"/>
      <c r="H377" s="1"/>
      <c r="I377" s="1"/>
      <c r="J377" s="1"/>
      <c r="K377" s="1"/>
      <c r="L377" s="1"/>
      <c r="M377" s="1"/>
      <c r="N377" s="1"/>
      <c r="O377" s="1"/>
      <c r="P377" s="1"/>
      <c r="Q377" s="1"/>
      <c r="R377" s="1"/>
      <c r="S377" s="1"/>
      <c r="T377" s="3"/>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row>
    <row r="378" spans="4:44" ht="14.25" hidden="1" customHeight="1">
      <c r="D378" s="3"/>
      <c r="E378" s="1"/>
      <c r="F378" s="1"/>
      <c r="G378" s="1"/>
      <c r="H378" s="1"/>
      <c r="I378" s="1"/>
      <c r="J378" s="1"/>
      <c r="K378" s="1"/>
      <c r="L378" s="1"/>
      <c r="M378" s="1"/>
      <c r="N378" s="1"/>
      <c r="O378" s="1"/>
      <c r="P378" s="1"/>
      <c r="Q378" s="1"/>
      <c r="R378" s="1"/>
      <c r="S378" s="1"/>
      <c r="T378" s="3"/>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row>
    <row r="379" spans="4:44" ht="14.25" hidden="1" customHeight="1">
      <c r="D379" s="3"/>
      <c r="E379" s="1"/>
      <c r="F379" s="1"/>
      <c r="G379" s="1"/>
      <c r="H379" s="1"/>
      <c r="I379" s="1"/>
      <c r="J379" s="1"/>
      <c r="K379" s="1"/>
      <c r="L379" s="1"/>
      <c r="M379" s="1"/>
      <c r="N379" s="1"/>
      <c r="O379" s="1"/>
      <c r="P379" s="1"/>
      <c r="Q379" s="1"/>
      <c r="R379" s="1"/>
      <c r="S379" s="1"/>
      <c r="T379" s="3"/>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row>
    <row r="380" spans="4:44" ht="14.25" hidden="1" customHeight="1">
      <c r="D380" s="3"/>
      <c r="E380" s="1"/>
      <c r="F380" s="1"/>
      <c r="G380" s="1"/>
      <c r="H380" s="1"/>
      <c r="I380" s="1"/>
      <c r="J380" s="1"/>
      <c r="K380" s="1"/>
      <c r="L380" s="1"/>
      <c r="M380" s="1"/>
      <c r="N380" s="1"/>
      <c r="O380" s="1"/>
      <c r="P380" s="1"/>
      <c r="Q380" s="1"/>
      <c r="R380" s="1"/>
      <c r="S380" s="1"/>
      <c r="T380" s="3"/>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row>
    <row r="381" spans="4:44" ht="14.25" hidden="1" customHeight="1">
      <c r="D381" s="3"/>
      <c r="E381" s="1"/>
      <c r="F381" s="1"/>
      <c r="G381" s="1"/>
      <c r="H381" s="1"/>
      <c r="I381" s="1"/>
      <c r="J381" s="1"/>
      <c r="K381" s="1"/>
      <c r="L381" s="1"/>
      <c r="M381" s="1"/>
      <c r="N381" s="1"/>
      <c r="O381" s="1"/>
      <c r="P381" s="1"/>
      <c r="Q381" s="1"/>
      <c r="R381" s="1"/>
      <c r="S381" s="1"/>
      <c r="T381" s="3"/>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row>
    <row r="382" spans="4:44" ht="14.25" hidden="1" customHeight="1">
      <c r="D382" s="3"/>
      <c r="E382" s="1"/>
      <c r="F382" s="1"/>
      <c r="G382" s="1"/>
      <c r="H382" s="1"/>
      <c r="I382" s="1"/>
      <c r="J382" s="1"/>
      <c r="K382" s="1"/>
      <c r="L382" s="1"/>
      <c r="M382" s="1"/>
      <c r="N382" s="1"/>
      <c r="O382" s="1"/>
      <c r="P382" s="1"/>
      <c r="Q382" s="1"/>
      <c r="R382" s="1"/>
      <c r="S382" s="1"/>
      <c r="T382" s="3"/>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row>
    <row r="383" spans="4:44" ht="14.25" hidden="1" customHeight="1">
      <c r="D383" s="3"/>
      <c r="E383" s="1"/>
      <c r="F383" s="1"/>
      <c r="G383" s="1"/>
      <c r="H383" s="1"/>
      <c r="I383" s="1"/>
      <c r="J383" s="1"/>
      <c r="K383" s="1"/>
      <c r="L383" s="1"/>
      <c r="M383" s="1"/>
      <c r="N383" s="1"/>
      <c r="O383" s="1"/>
      <c r="P383" s="1"/>
      <c r="Q383" s="1"/>
      <c r="R383" s="1"/>
      <c r="S383" s="1"/>
      <c r="T383" s="3"/>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row>
    <row r="384" spans="4:44" ht="14.25" hidden="1" customHeight="1">
      <c r="D384" s="3"/>
      <c r="E384" s="1"/>
      <c r="F384" s="1"/>
      <c r="G384" s="1"/>
      <c r="H384" s="1"/>
      <c r="I384" s="1"/>
      <c r="J384" s="1"/>
      <c r="K384" s="1"/>
      <c r="L384" s="1"/>
      <c r="M384" s="1"/>
      <c r="N384" s="1"/>
      <c r="O384" s="1"/>
      <c r="P384" s="1"/>
      <c r="Q384" s="1"/>
      <c r="R384" s="1"/>
      <c r="S384" s="1"/>
      <c r="T384" s="3"/>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row>
    <row r="385" spans="4:44" ht="14.25" hidden="1" customHeight="1">
      <c r="D385" s="3"/>
      <c r="E385" s="1"/>
      <c r="F385" s="1"/>
      <c r="G385" s="1"/>
      <c r="H385" s="1"/>
      <c r="I385" s="1"/>
      <c r="J385" s="1"/>
      <c r="K385" s="1"/>
      <c r="L385" s="1"/>
      <c r="M385" s="1"/>
      <c r="N385" s="1"/>
      <c r="O385" s="1"/>
      <c r="P385" s="1"/>
      <c r="Q385" s="1"/>
      <c r="R385" s="1"/>
      <c r="S385" s="1"/>
      <c r="T385" s="3"/>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row>
    <row r="386" spans="4:44" ht="14.25" hidden="1" customHeight="1">
      <c r="D386" s="3"/>
      <c r="E386" s="1"/>
      <c r="F386" s="1"/>
      <c r="G386" s="1"/>
      <c r="H386" s="1"/>
      <c r="I386" s="1"/>
      <c r="J386" s="1"/>
      <c r="K386" s="1"/>
      <c r="L386" s="1"/>
      <c r="M386" s="1"/>
      <c r="N386" s="1"/>
      <c r="O386" s="1"/>
      <c r="P386" s="1"/>
      <c r="Q386" s="1"/>
      <c r="R386" s="1"/>
      <c r="S386" s="1"/>
      <c r="T386" s="3"/>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row>
    <row r="387" spans="4:44" ht="14.25" hidden="1" customHeight="1">
      <c r="D387" s="3"/>
      <c r="E387" s="1"/>
      <c r="F387" s="1"/>
      <c r="G387" s="1"/>
      <c r="H387" s="1"/>
      <c r="I387" s="1"/>
      <c r="J387" s="1"/>
      <c r="K387" s="1"/>
      <c r="L387" s="1"/>
      <c r="M387" s="1"/>
      <c r="N387" s="1"/>
      <c r="O387" s="1"/>
      <c r="P387" s="1"/>
      <c r="Q387" s="1"/>
      <c r="R387" s="1"/>
      <c r="S387" s="1"/>
      <c r="T387" s="3"/>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row>
    <row r="388" spans="4:44" ht="14.25" hidden="1" customHeight="1">
      <c r="D388" s="3"/>
      <c r="E388" s="1"/>
      <c r="F388" s="1"/>
      <c r="G388" s="1"/>
      <c r="H388" s="1"/>
      <c r="I388" s="1"/>
      <c r="J388" s="1"/>
      <c r="K388" s="1"/>
      <c r="L388" s="1"/>
      <c r="M388" s="1"/>
      <c r="N388" s="1"/>
      <c r="O388" s="1"/>
      <c r="P388" s="1"/>
      <c r="Q388" s="1"/>
      <c r="R388" s="1"/>
      <c r="S388" s="1"/>
      <c r="T388" s="3"/>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row>
    <row r="389" spans="4:44" ht="14.25" hidden="1" customHeight="1">
      <c r="D389" s="3"/>
      <c r="E389" s="1"/>
      <c r="F389" s="1"/>
      <c r="G389" s="1"/>
      <c r="H389" s="1"/>
      <c r="I389" s="1"/>
      <c r="J389" s="1"/>
      <c r="K389" s="1"/>
      <c r="L389" s="1"/>
      <c r="M389" s="1"/>
      <c r="N389" s="1"/>
      <c r="O389" s="1"/>
      <c r="P389" s="1"/>
      <c r="Q389" s="1"/>
      <c r="R389" s="1"/>
      <c r="S389" s="1"/>
      <c r="T389" s="3"/>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row>
    <row r="390" spans="4:44" ht="14.25" hidden="1" customHeight="1">
      <c r="D390" s="3"/>
      <c r="E390" s="1"/>
      <c r="F390" s="1"/>
      <c r="G390" s="1"/>
      <c r="H390" s="1"/>
      <c r="I390" s="1"/>
      <c r="J390" s="1"/>
      <c r="K390" s="1"/>
      <c r="L390" s="1"/>
      <c r="M390" s="1"/>
      <c r="N390" s="1"/>
      <c r="O390" s="1"/>
      <c r="P390" s="1"/>
      <c r="Q390" s="1"/>
      <c r="R390" s="1"/>
      <c r="S390" s="1"/>
      <c r="T390" s="3"/>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row>
    <row r="391" spans="4:44" ht="14.25" hidden="1" customHeight="1">
      <c r="D391" s="3"/>
      <c r="E391" s="1"/>
      <c r="F391" s="1"/>
      <c r="G391" s="1"/>
      <c r="H391" s="1"/>
      <c r="I391" s="1"/>
      <c r="J391" s="1"/>
      <c r="K391" s="1"/>
      <c r="L391" s="1"/>
      <c r="M391" s="1"/>
      <c r="N391" s="1"/>
      <c r="O391" s="1"/>
      <c r="P391" s="1"/>
      <c r="Q391" s="1"/>
      <c r="R391" s="1"/>
      <c r="S391" s="1"/>
      <c r="T391" s="3"/>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row>
    <row r="392" spans="4:44" ht="14.25" hidden="1" customHeight="1">
      <c r="D392" s="3"/>
      <c r="E392" s="1"/>
      <c r="F392" s="1"/>
      <c r="G392" s="1"/>
      <c r="H392" s="1"/>
      <c r="I392" s="1"/>
      <c r="J392" s="1"/>
      <c r="K392" s="1"/>
      <c r="L392" s="1"/>
      <c r="M392" s="1"/>
      <c r="N392" s="1"/>
      <c r="O392" s="1"/>
      <c r="P392" s="1"/>
      <c r="Q392" s="1"/>
      <c r="R392" s="1"/>
      <c r="S392" s="1"/>
      <c r="T392" s="3"/>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row>
    <row r="393" spans="4:44" ht="14.25" hidden="1" customHeight="1">
      <c r="D393" s="3"/>
      <c r="E393" s="1"/>
      <c r="F393" s="1"/>
      <c r="G393" s="1"/>
      <c r="H393" s="1"/>
      <c r="I393" s="1"/>
      <c r="J393" s="1"/>
      <c r="K393" s="1"/>
      <c r="L393" s="1"/>
      <c r="M393" s="1"/>
      <c r="N393" s="1"/>
      <c r="O393" s="1"/>
      <c r="P393" s="1"/>
      <c r="Q393" s="1"/>
      <c r="R393" s="1"/>
      <c r="S393" s="1"/>
      <c r="T393" s="3"/>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row>
    <row r="394" spans="4:44" ht="14.25" hidden="1" customHeight="1">
      <c r="D394" s="3"/>
      <c r="E394" s="1"/>
      <c r="F394" s="1"/>
      <c r="G394" s="1"/>
      <c r="H394" s="1"/>
      <c r="I394" s="1"/>
      <c r="J394" s="1"/>
      <c r="K394" s="1"/>
      <c r="L394" s="1"/>
      <c r="M394" s="1"/>
      <c r="N394" s="1"/>
      <c r="O394" s="1"/>
      <c r="P394" s="1"/>
      <c r="Q394" s="1"/>
      <c r="R394" s="1"/>
      <c r="S394" s="1"/>
      <c r="T394" s="3"/>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row>
    <row r="395" spans="4:44" ht="14.25" hidden="1" customHeight="1">
      <c r="D395" s="3"/>
      <c r="E395" s="1"/>
      <c r="F395" s="1"/>
      <c r="G395" s="1"/>
      <c r="H395" s="1"/>
      <c r="I395" s="1"/>
      <c r="J395" s="1"/>
      <c r="K395" s="1"/>
      <c r="L395" s="1"/>
      <c r="M395" s="1"/>
      <c r="N395" s="1"/>
      <c r="O395" s="1"/>
      <c r="P395" s="1"/>
      <c r="Q395" s="1"/>
      <c r="R395" s="1"/>
      <c r="S395" s="1"/>
      <c r="T395" s="3"/>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row>
    <row r="396" spans="4:44" ht="14.25" hidden="1" customHeight="1">
      <c r="D396" s="3"/>
      <c r="E396" s="1"/>
      <c r="F396" s="1"/>
      <c r="G396" s="1"/>
      <c r="H396" s="1"/>
      <c r="I396" s="1"/>
      <c r="J396" s="1"/>
      <c r="K396" s="1"/>
      <c r="L396" s="1"/>
      <c r="M396" s="1"/>
      <c r="N396" s="1"/>
      <c r="O396" s="1"/>
      <c r="P396" s="1"/>
      <c r="Q396" s="1"/>
      <c r="R396" s="1"/>
      <c r="S396" s="1"/>
      <c r="T396" s="3"/>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row>
    <row r="397" spans="4:44" ht="14.25" hidden="1" customHeight="1">
      <c r="D397" s="3"/>
      <c r="E397" s="1"/>
      <c r="F397" s="1"/>
      <c r="G397" s="1"/>
      <c r="H397" s="1"/>
      <c r="I397" s="1"/>
      <c r="J397" s="1"/>
      <c r="K397" s="1"/>
      <c r="L397" s="1"/>
      <c r="M397" s="1"/>
      <c r="N397" s="1"/>
      <c r="O397" s="1"/>
      <c r="P397" s="1"/>
      <c r="Q397" s="1"/>
      <c r="R397" s="1"/>
      <c r="S397" s="1"/>
      <c r="T397" s="3"/>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row>
    <row r="398" spans="4:44" ht="14.25" hidden="1" customHeight="1">
      <c r="D398" s="3"/>
      <c r="E398" s="1"/>
      <c r="F398" s="1"/>
      <c r="G398" s="1"/>
      <c r="H398" s="1"/>
      <c r="I398" s="1"/>
      <c r="J398" s="1"/>
      <c r="K398" s="1"/>
      <c r="L398" s="1"/>
      <c r="M398" s="1"/>
      <c r="N398" s="1"/>
      <c r="O398" s="1"/>
      <c r="P398" s="1"/>
      <c r="Q398" s="1"/>
      <c r="R398" s="1"/>
      <c r="S398" s="1"/>
      <c r="T398" s="3"/>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row>
    <row r="399" spans="4:44" ht="14.25" hidden="1" customHeight="1">
      <c r="D399" s="3"/>
      <c r="E399" s="1"/>
      <c r="F399" s="1"/>
      <c r="G399" s="1"/>
      <c r="H399" s="1"/>
      <c r="I399" s="1"/>
      <c r="J399" s="1"/>
      <c r="K399" s="1"/>
      <c r="L399" s="1"/>
      <c r="M399" s="1"/>
      <c r="N399" s="1"/>
      <c r="O399" s="1"/>
      <c r="P399" s="1"/>
      <c r="Q399" s="1"/>
      <c r="R399" s="1"/>
      <c r="S399" s="1"/>
      <c r="T399" s="3"/>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row>
    <row r="400" spans="4:44" ht="14.25" hidden="1" customHeight="1">
      <c r="D400" s="3"/>
      <c r="E400" s="1"/>
      <c r="F400" s="1"/>
      <c r="G400" s="1"/>
      <c r="H400" s="1"/>
      <c r="I400" s="1"/>
      <c r="J400" s="1"/>
      <c r="K400" s="1"/>
      <c r="L400" s="1"/>
      <c r="M400" s="1"/>
      <c r="N400" s="1"/>
      <c r="O400" s="1"/>
      <c r="P400" s="1"/>
      <c r="Q400" s="1"/>
      <c r="R400" s="1"/>
      <c r="S400" s="1"/>
      <c r="T400" s="3"/>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row>
    <row r="401" spans="4:44" ht="14.25" hidden="1" customHeight="1">
      <c r="D401" s="3"/>
      <c r="E401" s="1"/>
      <c r="F401" s="1"/>
      <c r="G401" s="1"/>
      <c r="H401" s="1"/>
      <c r="I401" s="1"/>
      <c r="J401" s="1"/>
      <c r="K401" s="1"/>
      <c r="L401" s="1"/>
      <c r="M401" s="1"/>
      <c r="N401" s="1"/>
      <c r="O401" s="1"/>
      <c r="P401" s="1"/>
      <c r="Q401" s="1"/>
      <c r="R401" s="1"/>
      <c r="S401" s="1"/>
      <c r="T401" s="3"/>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row>
    <row r="402" spans="4:44" ht="14.25" hidden="1" customHeight="1">
      <c r="D402" s="3"/>
      <c r="E402" s="1"/>
      <c r="F402" s="1"/>
      <c r="G402" s="1"/>
      <c r="H402" s="1"/>
      <c r="I402" s="1"/>
      <c r="J402" s="1"/>
      <c r="K402" s="1"/>
      <c r="L402" s="1"/>
      <c r="M402" s="1"/>
      <c r="N402" s="1"/>
      <c r="O402" s="1"/>
      <c r="P402" s="1"/>
      <c r="Q402" s="1"/>
      <c r="R402" s="1"/>
      <c r="S402" s="1"/>
      <c r="T402" s="3"/>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row>
    <row r="403" spans="4:44" ht="14.25" hidden="1" customHeight="1">
      <c r="D403" s="3"/>
      <c r="E403" s="1"/>
      <c r="F403" s="1"/>
      <c r="G403" s="1"/>
      <c r="H403" s="1"/>
      <c r="I403" s="1"/>
      <c r="J403" s="1"/>
      <c r="K403" s="1"/>
      <c r="L403" s="1"/>
      <c r="M403" s="1"/>
      <c r="N403" s="1"/>
      <c r="O403" s="1"/>
      <c r="P403" s="1"/>
      <c r="Q403" s="1"/>
      <c r="R403" s="1"/>
      <c r="S403" s="1"/>
      <c r="T403" s="3"/>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row>
    <row r="404" spans="4:44" ht="14.25" hidden="1" customHeight="1">
      <c r="D404" s="3"/>
      <c r="E404" s="1"/>
      <c r="F404" s="1"/>
      <c r="G404" s="1"/>
      <c r="H404" s="1"/>
      <c r="I404" s="1"/>
      <c r="J404" s="1"/>
      <c r="K404" s="1"/>
      <c r="L404" s="1"/>
      <c r="M404" s="1"/>
      <c r="N404" s="1"/>
      <c r="O404" s="1"/>
      <c r="P404" s="1"/>
      <c r="Q404" s="1"/>
      <c r="R404" s="1"/>
      <c r="S404" s="1"/>
      <c r="T404" s="3"/>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row>
    <row r="405" spans="4:44" ht="14.25" hidden="1" customHeight="1">
      <c r="D405" s="3"/>
      <c r="E405" s="1"/>
      <c r="F405" s="1"/>
      <c r="G405" s="1"/>
      <c r="H405" s="1"/>
      <c r="I405" s="1"/>
      <c r="J405" s="1"/>
      <c r="K405" s="1"/>
      <c r="L405" s="1"/>
      <c r="M405" s="1"/>
      <c r="N405" s="1"/>
      <c r="O405" s="1"/>
      <c r="P405" s="1"/>
      <c r="Q405" s="1"/>
      <c r="R405" s="1"/>
      <c r="S405" s="1"/>
      <c r="T405" s="3"/>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row>
    <row r="406" spans="4:44" ht="14.25" hidden="1" customHeight="1">
      <c r="D406" s="3"/>
      <c r="E406" s="1"/>
      <c r="F406" s="1"/>
      <c r="G406" s="1"/>
      <c r="H406" s="1"/>
      <c r="I406" s="1"/>
      <c r="J406" s="1"/>
      <c r="K406" s="1"/>
      <c r="L406" s="1"/>
      <c r="M406" s="1"/>
      <c r="N406" s="1"/>
      <c r="O406" s="1"/>
      <c r="P406" s="1"/>
      <c r="Q406" s="1"/>
      <c r="R406" s="1"/>
      <c r="S406" s="1"/>
      <c r="T406" s="3"/>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row>
    <row r="407" spans="4:44" ht="14.25" hidden="1" customHeight="1">
      <c r="D407" s="3"/>
      <c r="E407" s="1"/>
      <c r="F407" s="1"/>
      <c r="G407" s="1"/>
      <c r="H407" s="1"/>
      <c r="I407" s="1"/>
      <c r="J407" s="1"/>
      <c r="K407" s="1"/>
      <c r="L407" s="1"/>
      <c r="M407" s="1"/>
      <c r="N407" s="1"/>
      <c r="O407" s="1"/>
      <c r="P407" s="1"/>
      <c r="Q407" s="1"/>
      <c r="R407" s="1"/>
      <c r="S407" s="1"/>
      <c r="T407" s="3"/>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row>
    <row r="408" spans="4:44" ht="14.25" hidden="1" customHeight="1">
      <c r="D408" s="3"/>
      <c r="E408" s="1"/>
      <c r="F408" s="1"/>
      <c r="G408" s="1"/>
      <c r="H408" s="1"/>
      <c r="I408" s="1"/>
      <c r="J408" s="1"/>
      <c r="K408" s="1"/>
      <c r="L408" s="1"/>
      <c r="M408" s="1"/>
      <c r="N408" s="1"/>
      <c r="O408" s="1"/>
      <c r="P408" s="1"/>
      <c r="Q408" s="1"/>
      <c r="R408" s="1"/>
      <c r="S408" s="1"/>
      <c r="T408" s="3"/>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row>
    <row r="409" spans="4:44" ht="14.25" hidden="1" customHeight="1">
      <c r="D409" s="3"/>
      <c r="E409" s="1"/>
      <c r="F409" s="1"/>
      <c r="G409" s="1"/>
      <c r="H409" s="1"/>
      <c r="I409" s="1"/>
      <c r="J409" s="1"/>
      <c r="K409" s="1"/>
      <c r="L409" s="1"/>
      <c r="M409" s="1"/>
      <c r="N409" s="1"/>
      <c r="O409" s="1"/>
      <c r="P409" s="1"/>
      <c r="Q409" s="1"/>
      <c r="R409" s="1"/>
      <c r="S409" s="1"/>
      <c r="T409" s="3"/>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row>
    <row r="410" spans="4:44" ht="14.25" hidden="1" customHeight="1">
      <c r="D410" s="3"/>
      <c r="E410" s="1"/>
      <c r="F410" s="1"/>
      <c r="G410" s="1"/>
      <c r="H410" s="1"/>
      <c r="I410" s="1"/>
      <c r="J410" s="1"/>
      <c r="K410" s="1"/>
      <c r="L410" s="1"/>
      <c r="M410" s="1"/>
      <c r="N410" s="1"/>
      <c r="O410" s="1"/>
      <c r="P410" s="1"/>
      <c r="Q410" s="1"/>
      <c r="R410" s="1"/>
      <c r="S410" s="1"/>
      <c r="T410" s="3"/>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row>
    <row r="411" spans="4:44" ht="14.25" hidden="1" customHeight="1">
      <c r="D411" s="3"/>
      <c r="E411" s="1"/>
      <c r="F411" s="1"/>
      <c r="G411" s="1"/>
      <c r="H411" s="1"/>
      <c r="I411" s="1"/>
      <c r="J411" s="1"/>
      <c r="K411" s="1"/>
      <c r="L411" s="1"/>
      <c r="M411" s="1"/>
      <c r="N411" s="1"/>
      <c r="O411" s="1"/>
      <c r="P411" s="1"/>
      <c r="Q411" s="1"/>
      <c r="R411" s="1"/>
      <c r="S411" s="1"/>
      <c r="T411" s="3"/>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row>
    <row r="412" spans="4:44" ht="14.25" hidden="1" customHeight="1">
      <c r="D412" s="3"/>
      <c r="E412" s="1"/>
      <c r="F412" s="1"/>
      <c r="G412" s="1"/>
      <c r="H412" s="1"/>
      <c r="I412" s="1"/>
      <c r="J412" s="1"/>
      <c r="K412" s="1"/>
      <c r="L412" s="1"/>
      <c r="M412" s="1"/>
      <c r="N412" s="1"/>
      <c r="O412" s="1"/>
      <c r="P412" s="1"/>
      <c r="Q412" s="1"/>
      <c r="R412" s="1"/>
      <c r="S412" s="1"/>
      <c r="T412" s="3"/>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row>
    <row r="413" spans="4:44" ht="14.25" hidden="1" customHeight="1">
      <c r="D413" s="3"/>
      <c r="E413" s="1"/>
      <c r="F413" s="1"/>
      <c r="G413" s="1"/>
      <c r="H413" s="1"/>
      <c r="I413" s="1"/>
      <c r="J413" s="1"/>
      <c r="K413" s="1"/>
      <c r="L413" s="1"/>
      <c r="M413" s="1"/>
      <c r="N413" s="1"/>
      <c r="O413" s="1"/>
      <c r="P413" s="1"/>
      <c r="Q413" s="1"/>
      <c r="R413" s="1"/>
      <c r="S413" s="1"/>
      <c r="T413" s="3"/>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row>
    <row r="414" spans="4:44" ht="14.25" hidden="1" customHeight="1">
      <c r="D414" s="3"/>
      <c r="E414" s="1"/>
      <c r="F414" s="1"/>
      <c r="G414" s="1"/>
      <c r="H414" s="1"/>
      <c r="I414" s="1"/>
      <c r="J414" s="1"/>
      <c r="K414" s="1"/>
      <c r="L414" s="1"/>
      <c r="M414" s="1"/>
      <c r="N414" s="1"/>
      <c r="O414" s="1"/>
      <c r="P414" s="1"/>
      <c r="Q414" s="1"/>
      <c r="R414" s="1"/>
      <c r="S414" s="1"/>
      <c r="T414" s="3"/>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row>
    <row r="415" spans="4:44" ht="14.25" hidden="1" customHeight="1">
      <c r="D415" s="3"/>
      <c r="E415" s="1"/>
      <c r="F415" s="1"/>
      <c r="G415" s="1"/>
      <c r="H415" s="1"/>
      <c r="I415" s="1"/>
      <c r="J415" s="1"/>
      <c r="K415" s="1"/>
      <c r="L415" s="1"/>
      <c r="M415" s="1"/>
      <c r="N415" s="1"/>
      <c r="O415" s="1"/>
      <c r="P415" s="1"/>
      <c r="Q415" s="1"/>
      <c r="R415" s="1"/>
      <c r="S415" s="1"/>
      <c r="T415" s="3"/>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row>
    <row r="416" spans="4:44" ht="14.25" hidden="1" customHeight="1">
      <c r="D416" s="3"/>
      <c r="E416" s="1"/>
      <c r="F416" s="1"/>
      <c r="G416" s="1"/>
      <c r="H416" s="1"/>
      <c r="I416" s="1"/>
      <c r="J416" s="1"/>
      <c r="K416" s="1"/>
      <c r="L416" s="1"/>
      <c r="M416" s="1"/>
      <c r="N416" s="1"/>
      <c r="O416" s="1"/>
      <c r="P416" s="1"/>
      <c r="Q416" s="1"/>
      <c r="R416" s="1"/>
      <c r="S416" s="1"/>
      <c r="T416" s="3"/>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row>
    <row r="417" spans="4:44" ht="14.25" hidden="1" customHeight="1">
      <c r="D417" s="3"/>
      <c r="E417" s="1"/>
      <c r="F417" s="1"/>
      <c r="G417" s="1"/>
      <c r="H417" s="1"/>
      <c r="I417" s="1"/>
      <c r="J417" s="1"/>
      <c r="K417" s="1"/>
      <c r="L417" s="1"/>
      <c r="M417" s="1"/>
      <c r="N417" s="1"/>
      <c r="O417" s="1"/>
      <c r="P417" s="1"/>
      <c r="Q417" s="1"/>
      <c r="R417" s="1"/>
      <c r="S417" s="1"/>
      <c r="T417" s="3"/>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row>
    <row r="418" spans="4:44" ht="14.25" hidden="1" customHeight="1">
      <c r="D418" s="3"/>
      <c r="E418" s="1"/>
      <c r="F418" s="1"/>
      <c r="G418" s="1"/>
      <c r="H418" s="1"/>
      <c r="I418" s="1"/>
      <c r="J418" s="1"/>
      <c r="K418" s="1"/>
      <c r="L418" s="1"/>
      <c r="M418" s="1"/>
      <c r="N418" s="1"/>
      <c r="O418" s="1"/>
      <c r="P418" s="1"/>
      <c r="Q418" s="1"/>
      <c r="R418" s="1"/>
      <c r="S418" s="1"/>
      <c r="T418" s="3"/>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row>
    <row r="419" spans="4:44" ht="14.25" hidden="1" customHeight="1">
      <c r="D419" s="3"/>
      <c r="E419" s="1"/>
      <c r="F419" s="1"/>
      <c r="G419" s="1"/>
      <c r="H419" s="1"/>
      <c r="I419" s="1"/>
      <c r="J419" s="1"/>
      <c r="K419" s="1"/>
      <c r="L419" s="1"/>
      <c r="M419" s="1"/>
      <c r="N419" s="1"/>
      <c r="O419" s="1"/>
      <c r="P419" s="1"/>
      <c r="Q419" s="1"/>
      <c r="R419" s="1"/>
      <c r="S419" s="1"/>
      <c r="T419" s="3"/>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row>
    <row r="420" spans="4:44" ht="14.25" hidden="1" customHeight="1">
      <c r="D420" s="3"/>
      <c r="E420" s="1"/>
      <c r="F420" s="1"/>
      <c r="G420" s="1"/>
      <c r="H420" s="1"/>
      <c r="I420" s="1"/>
      <c r="J420" s="1"/>
      <c r="K420" s="1"/>
      <c r="L420" s="1"/>
      <c r="M420" s="1"/>
      <c r="N420" s="1"/>
      <c r="O420" s="1"/>
      <c r="P420" s="1"/>
      <c r="Q420" s="1"/>
      <c r="R420" s="1"/>
      <c r="S420" s="1"/>
      <c r="T420" s="3"/>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row>
    <row r="421" spans="4:44" ht="14.25" hidden="1" customHeight="1">
      <c r="D421" s="3"/>
      <c r="E421" s="1"/>
      <c r="F421" s="1"/>
      <c r="G421" s="1"/>
      <c r="H421" s="1"/>
      <c r="I421" s="1"/>
      <c r="J421" s="1"/>
      <c r="K421" s="1"/>
      <c r="L421" s="1"/>
      <c r="M421" s="1"/>
      <c r="N421" s="1"/>
      <c r="O421" s="1"/>
      <c r="P421" s="1"/>
      <c r="Q421" s="1"/>
      <c r="R421" s="1"/>
      <c r="S421" s="1"/>
      <c r="T421" s="3"/>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row>
    <row r="422" spans="4:44" ht="14.25" hidden="1" customHeight="1">
      <c r="D422" s="3"/>
      <c r="E422" s="1"/>
      <c r="F422" s="1"/>
      <c r="G422" s="1"/>
      <c r="H422" s="1"/>
      <c r="I422" s="1"/>
      <c r="J422" s="1"/>
      <c r="K422" s="1"/>
      <c r="L422" s="1"/>
      <c r="M422" s="1"/>
      <c r="N422" s="1"/>
      <c r="O422" s="1"/>
      <c r="P422" s="1"/>
      <c r="Q422" s="1"/>
      <c r="R422" s="1"/>
      <c r="S422" s="1"/>
      <c r="T422" s="3"/>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row>
    <row r="423" spans="4:44" ht="14.25" hidden="1" customHeight="1">
      <c r="D423" s="3"/>
      <c r="E423" s="1"/>
      <c r="F423" s="1"/>
      <c r="G423" s="1"/>
      <c r="H423" s="1"/>
      <c r="I423" s="1"/>
      <c r="J423" s="1"/>
      <c r="K423" s="1"/>
      <c r="L423" s="1"/>
      <c r="M423" s="1"/>
      <c r="N423" s="1"/>
      <c r="O423" s="1"/>
      <c r="P423" s="1"/>
      <c r="Q423" s="1"/>
      <c r="R423" s="1"/>
      <c r="S423" s="1"/>
      <c r="T423" s="3"/>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row>
    <row r="424" spans="4:44" ht="14.25" hidden="1" customHeight="1">
      <c r="D424" s="3"/>
      <c r="E424" s="1"/>
      <c r="F424" s="1"/>
      <c r="G424" s="1"/>
      <c r="H424" s="1"/>
      <c r="I424" s="1"/>
      <c r="J424" s="1"/>
      <c r="K424" s="1"/>
      <c r="L424" s="1"/>
      <c r="M424" s="1"/>
      <c r="N424" s="1"/>
      <c r="O424" s="1"/>
      <c r="P424" s="1"/>
      <c r="Q424" s="1"/>
      <c r="R424" s="1"/>
      <c r="S424" s="1"/>
      <c r="T424" s="3"/>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row>
    <row r="425" spans="4:44" ht="14.25" hidden="1" customHeight="1">
      <c r="D425" s="3"/>
      <c r="E425" s="1"/>
      <c r="F425" s="1"/>
      <c r="G425" s="1"/>
      <c r="H425" s="1"/>
      <c r="I425" s="1"/>
      <c r="J425" s="1"/>
      <c r="K425" s="1"/>
      <c r="L425" s="1"/>
      <c r="M425" s="1"/>
      <c r="N425" s="1"/>
      <c r="O425" s="1"/>
      <c r="P425" s="1"/>
      <c r="Q425" s="1"/>
      <c r="R425" s="1"/>
      <c r="S425" s="1"/>
      <c r="T425" s="3"/>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row>
    <row r="426" spans="4:44" ht="14.25" hidden="1" customHeight="1">
      <c r="D426" s="3"/>
      <c r="E426" s="1"/>
      <c r="F426" s="1"/>
      <c r="G426" s="1"/>
      <c r="H426" s="1"/>
      <c r="I426" s="1"/>
      <c r="J426" s="1"/>
      <c r="K426" s="1"/>
      <c r="L426" s="1"/>
      <c r="M426" s="1"/>
      <c r="N426" s="1"/>
      <c r="O426" s="1"/>
      <c r="P426" s="1"/>
      <c r="Q426" s="1"/>
      <c r="R426" s="1"/>
      <c r="S426" s="1"/>
      <c r="T426" s="3"/>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row>
    <row r="427" spans="4:44" ht="14.25" hidden="1" customHeight="1">
      <c r="D427" s="3"/>
      <c r="E427" s="1"/>
      <c r="F427" s="1"/>
      <c r="G427" s="1"/>
      <c r="H427" s="1"/>
      <c r="I427" s="1"/>
      <c r="J427" s="1"/>
      <c r="K427" s="1"/>
      <c r="L427" s="1"/>
      <c r="M427" s="1"/>
      <c r="N427" s="1"/>
      <c r="O427" s="1"/>
      <c r="P427" s="1"/>
      <c r="Q427" s="1"/>
      <c r="R427" s="1"/>
      <c r="S427" s="1"/>
      <c r="T427" s="3"/>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row>
    <row r="428" spans="4:44" ht="14.25" hidden="1" customHeight="1">
      <c r="D428" s="3"/>
      <c r="E428" s="1"/>
      <c r="F428" s="1"/>
      <c r="G428" s="1"/>
      <c r="H428" s="1"/>
      <c r="I428" s="1"/>
      <c r="J428" s="1"/>
      <c r="K428" s="1"/>
      <c r="L428" s="1"/>
      <c r="M428" s="1"/>
      <c r="N428" s="1"/>
      <c r="O428" s="1"/>
      <c r="P428" s="1"/>
      <c r="Q428" s="1"/>
      <c r="R428" s="1"/>
      <c r="S428" s="1"/>
      <c r="T428" s="3"/>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row>
    <row r="429" spans="4:44" ht="14.25" hidden="1" customHeight="1">
      <c r="D429" s="3"/>
      <c r="E429" s="1"/>
      <c r="F429" s="1"/>
      <c r="G429" s="1"/>
      <c r="H429" s="1"/>
      <c r="I429" s="1"/>
      <c r="J429" s="1"/>
      <c r="K429" s="1"/>
      <c r="L429" s="1"/>
      <c r="M429" s="1"/>
      <c r="N429" s="1"/>
      <c r="O429" s="1"/>
      <c r="P429" s="1"/>
      <c r="Q429" s="1"/>
      <c r="R429" s="1"/>
      <c r="S429" s="1"/>
      <c r="T429" s="3"/>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row>
    <row r="430" spans="4:44" ht="14.25" hidden="1" customHeight="1">
      <c r="D430" s="3"/>
      <c r="E430" s="1"/>
      <c r="F430" s="1"/>
      <c r="G430" s="1"/>
      <c r="H430" s="1"/>
      <c r="I430" s="1"/>
      <c r="J430" s="1"/>
      <c r="K430" s="1"/>
      <c r="L430" s="1"/>
      <c r="M430" s="1"/>
      <c r="N430" s="1"/>
      <c r="O430" s="1"/>
      <c r="P430" s="1"/>
      <c r="Q430" s="1"/>
      <c r="R430" s="1"/>
      <c r="S430" s="1"/>
      <c r="T430" s="3"/>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row>
    <row r="431" spans="4:44" ht="14.25" hidden="1" customHeight="1">
      <c r="D431" s="3"/>
      <c r="E431" s="1"/>
      <c r="F431" s="1"/>
      <c r="G431" s="1"/>
      <c r="H431" s="1"/>
      <c r="I431" s="1"/>
      <c r="J431" s="1"/>
      <c r="K431" s="1"/>
      <c r="L431" s="1"/>
      <c r="M431" s="1"/>
      <c r="N431" s="1"/>
      <c r="O431" s="1"/>
      <c r="P431" s="1"/>
      <c r="Q431" s="1"/>
      <c r="R431" s="1"/>
      <c r="S431" s="1"/>
      <c r="T431" s="3"/>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row>
    <row r="432" spans="4:44" ht="14.25" hidden="1" customHeight="1">
      <c r="D432" s="3"/>
      <c r="E432" s="1"/>
      <c r="F432" s="1"/>
      <c r="G432" s="1"/>
      <c r="H432" s="1"/>
      <c r="I432" s="1"/>
      <c r="J432" s="1"/>
      <c r="K432" s="1"/>
      <c r="L432" s="1"/>
      <c r="M432" s="1"/>
      <c r="N432" s="1"/>
      <c r="O432" s="1"/>
      <c r="P432" s="1"/>
      <c r="Q432" s="1"/>
      <c r="R432" s="1"/>
      <c r="S432" s="1"/>
      <c r="T432" s="3"/>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row>
    <row r="433" spans="4:44" ht="14.25" hidden="1" customHeight="1">
      <c r="D433" s="3"/>
      <c r="E433" s="1"/>
      <c r="F433" s="1"/>
      <c r="G433" s="1"/>
      <c r="H433" s="1"/>
      <c r="I433" s="1"/>
      <c r="J433" s="1"/>
      <c r="K433" s="1"/>
      <c r="L433" s="1"/>
      <c r="M433" s="1"/>
      <c r="N433" s="1"/>
      <c r="O433" s="1"/>
      <c r="P433" s="1"/>
      <c r="Q433" s="1"/>
      <c r="R433" s="1"/>
      <c r="S433" s="1"/>
      <c r="T433" s="3"/>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row>
    <row r="434" spans="4:44" ht="14.25" hidden="1" customHeight="1">
      <c r="D434" s="3"/>
      <c r="E434" s="1"/>
      <c r="F434" s="1"/>
      <c r="G434" s="1"/>
      <c r="H434" s="1"/>
      <c r="I434" s="1"/>
      <c r="J434" s="1"/>
      <c r="K434" s="1"/>
      <c r="L434" s="1"/>
      <c r="M434" s="1"/>
      <c r="N434" s="1"/>
      <c r="O434" s="1"/>
      <c r="P434" s="1"/>
      <c r="Q434" s="1"/>
      <c r="R434" s="1"/>
      <c r="S434" s="1"/>
      <c r="T434" s="3"/>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row>
    <row r="435" spans="4:44" ht="14.25" hidden="1" customHeight="1">
      <c r="D435" s="3"/>
      <c r="E435" s="1"/>
      <c r="F435" s="1"/>
      <c r="G435" s="1"/>
      <c r="H435" s="1"/>
      <c r="I435" s="1"/>
      <c r="J435" s="1"/>
      <c r="K435" s="1"/>
      <c r="L435" s="1"/>
      <c r="M435" s="1"/>
      <c r="N435" s="1"/>
      <c r="O435" s="1"/>
      <c r="P435" s="1"/>
      <c r="Q435" s="1"/>
      <c r="R435" s="1"/>
      <c r="S435" s="1"/>
      <c r="T435" s="3"/>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row>
    <row r="436" spans="4:44" ht="14.25" hidden="1" customHeight="1">
      <c r="D436" s="3"/>
      <c r="E436" s="1"/>
      <c r="F436" s="1"/>
      <c r="G436" s="1"/>
      <c r="H436" s="1"/>
      <c r="I436" s="1"/>
      <c r="J436" s="1"/>
      <c r="K436" s="1"/>
      <c r="L436" s="1"/>
      <c r="M436" s="1"/>
      <c r="N436" s="1"/>
      <c r="O436" s="1"/>
      <c r="P436" s="1"/>
      <c r="Q436" s="1"/>
      <c r="R436" s="1"/>
      <c r="S436" s="1"/>
      <c r="T436" s="3"/>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row>
    <row r="437" spans="4:44" ht="14.25" hidden="1" customHeight="1">
      <c r="D437" s="3"/>
      <c r="E437" s="1"/>
      <c r="F437" s="1"/>
      <c r="G437" s="1"/>
      <c r="H437" s="1"/>
      <c r="I437" s="1"/>
      <c r="J437" s="1"/>
      <c r="K437" s="1"/>
      <c r="L437" s="1"/>
      <c r="M437" s="1"/>
      <c r="N437" s="1"/>
      <c r="O437" s="1"/>
      <c r="P437" s="1"/>
      <c r="Q437" s="1"/>
      <c r="R437" s="1"/>
      <c r="S437" s="1"/>
      <c r="T437" s="3"/>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row>
    <row r="438" spans="4:44" ht="14.25" hidden="1" customHeight="1">
      <c r="D438" s="3"/>
      <c r="E438" s="1"/>
      <c r="F438" s="1"/>
      <c r="G438" s="1"/>
      <c r="H438" s="1"/>
      <c r="I438" s="1"/>
      <c r="J438" s="1"/>
      <c r="K438" s="1"/>
      <c r="L438" s="1"/>
      <c r="M438" s="1"/>
      <c r="N438" s="1"/>
      <c r="O438" s="1"/>
      <c r="P438" s="1"/>
      <c r="Q438" s="1"/>
      <c r="R438" s="1"/>
      <c r="S438" s="1"/>
      <c r="T438" s="3"/>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row>
    <row r="439" spans="4:44" ht="14.25" hidden="1" customHeight="1">
      <c r="D439" s="3"/>
      <c r="E439" s="1"/>
      <c r="F439" s="1"/>
      <c r="G439" s="1"/>
      <c r="H439" s="1"/>
      <c r="I439" s="1"/>
      <c r="J439" s="1"/>
      <c r="K439" s="1"/>
      <c r="L439" s="1"/>
      <c r="M439" s="1"/>
      <c r="N439" s="1"/>
      <c r="O439" s="1"/>
      <c r="P439" s="1"/>
      <c r="Q439" s="1"/>
      <c r="R439" s="1"/>
      <c r="S439" s="1"/>
      <c r="T439" s="3"/>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row>
    <row r="440" spans="4:44" ht="14.25" hidden="1" customHeight="1">
      <c r="D440" s="3"/>
      <c r="E440" s="1"/>
      <c r="F440" s="1"/>
      <c r="G440" s="1"/>
      <c r="H440" s="1"/>
      <c r="I440" s="1"/>
      <c r="J440" s="1"/>
      <c r="K440" s="1"/>
      <c r="L440" s="1"/>
      <c r="M440" s="1"/>
      <c r="N440" s="1"/>
      <c r="O440" s="1"/>
      <c r="P440" s="1"/>
      <c r="Q440" s="1"/>
      <c r="R440" s="1"/>
      <c r="S440" s="1"/>
      <c r="T440" s="3"/>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row>
    <row r="441" spans="4:44" ht="14.25" hidden="1" customHeight="1">
      <c r="D441" s="3"/>
      <c r="E441" s="1"/>
      <c r="F441" s="1"/>
      <c r="G441" s="1"/>
      <c r="H441" s="1"/>
      <c r="I441" s="1"/>
      <c r="J441" s="1"/>
      <c r="K441" s="1"/>
      <c r="L441" s="1"/>
      <c r="M441" s="1"/>
      <c r="N441" s="1"/>
      <c r="O441" s="1"/>
      <c r="P441" s="1"/>
      <c r="Q441" s="1"/>
      <c r="R441" s="1"/>
      <c r="S441" s="1"/>
      <c r="T441" s="3"/>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row>
    <row r="442" spans="4:44" ht="14.25" hidden="1" customHeight="1">
      <c r="D442" s="3"/>
      <c r="E442" s="1"/>
      <c r="F442" s="1"/>
      <c r="G442" s="1"/>
      <c r="H442" s="1"/>
      <c r="I442" s="1"/>
      <c r="J442" s="1"/>
      <c r="K442" s="1"/>
      <c r="L442" s="1"/>
      <c r="M442" s="1"/>
      <c r="N442" s="1"/>
      <c r="O442" s="1"/>
      <c r="P442" s="1"/>
      <c r="Q442" s="1"/>
      <c r="R442" s="1"/>
      <c r="S442" s="1"/>
      <c r="T442" s="3"/>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row>
    <row r="443" spans="4:44" ht="14.25" hidden="1" customHeight="1">
      <c r="D443" s="3"/>
      <c r="E443" s="1"/>
      <c r="F443" s="1"/>
      <c r="G443" s="1"/>
      <c r="H443" s="1"/>
      <c r="I443" s="1"/>
      <c r="J443" s="1"/>
      <c r="K443" s="1"/>
      <c r="L443" s="1"/>
      <c r="M443" s="1"/>
      <c r="N443" s="1"/>
      <c r="O443" s="1"/>
      <c r="P443" s="1"/>
      <c r="Q443" s="1"/>
      <c r="R443" s="1"/>
      <c r="S443" s="1"/>
      <c r="T443" s="3"/>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row>
    <row r="444" spans="4:44" ht="14.25" hidden="1" customHeight="1">
      <c r="D444" s="3"/>
      <c r="E444" s="1"/>
      <c r="F444" s="1"/>
      <c r="G444" s="1"/>
      <c r="H444" s="1"/>
      <c r="I444" s="1"/>
      <c r="J444" s="1"/>
      <c r="K444" s="1"/>
      <c r="L444" s="1"/>
      <c r="M444" s="1"/>
      <c r="N444" s="1"/>
      <c r="O444" s="1"/>
      <c r="P444" s="1"/>
      <c r="Q444" s="1"/>
      <c r="R444" s="1"/>
      <c r="S444" s="1"/>
      <c r="T444" s="3"/>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row>
    <row r="445" spans="4:44" ht="14.25" hidden="1" customHeight="1">
      <c r="D445" s="3"/>
      <c r="E445" s="1"/>
      <c r="F445" s="1"/>
      <c r="G445" s="1"/>
      <c r="H445" s="1"/>
      <c r="I445" s="1"/>
      <c r="J445" s="1"/>
      <c r="K445" s="1"/>
      <c r="L445" s="1"/>
      <c r="M445" s="1"/>
      <c r="N445" s="1"/>
      <c r="O445" s="1"/>
      <c r="P445" s="1"/>
      <c r="Q445" s="1"/>
      <c r="R445" s="1"/>
      <c r="S445" s="1"/>
      <c r="T445" s="3"/>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row>
    <row r="446" spans="4:44" ht="14.25" hidden="1" customHeight="1">
      <c r="D446" s="3"/>
      <c r="E446" s="1"/>
      <c r="F446" s="1"/>
      <c r="G446" s="1"/>
      <c r="H446" s="1"/>
      <c r="I446" s="1"/>
      <c r="J446" s="1"/>
      <c r="K446" s="1"/>
      <c r="L446" s="1"/>
      <c r="M446" s="1"/>
      <c r="N446" s="1"/>
      <c r="O446" s="1"/>
      <c r="P446" s="1"/>
      <c r="Q446" s="1"/>
      <c r="R446" s="1"/>
      <c r="S446" s="1"/>
      <c r="T446" s="3"/>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row>
    <row r="447" spans="4:44" ht="14.25" hidden="1" customHeight="1">
      <c r="D447" s="3"/>
      <c r="E447" s="1"/>
      <c r="F447" s="1"/>
      <c r="G447" s="1"/>
      <c r="H447" s="1"/>
      <c r="I447" s="1"/>
      <c r="J447" s="1"/>
      <c r="K447" s="1"/>
      <c r="L447" s="1"/>
      <c r="M447" s="1"/>
      <c r="N447" s="1"/>
      <c r="O447" s="1"/>
      <c r="P447" s="1"/>
      <c r="Q447" s="1"/>
      <c r="R447" s="1"/>
      <c r="S447" s="1"/>
      <c r="T447" s="3"/>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row>
    <row r="448" spans="4:44" ht="14.25" hidden="1" customHeight="1">
      <c r="D448" s="3"/>
      <c r="E448" s="1"/>
      <c r="F448" s="1"/>
      <c r="G448" s="1"/>
      <c r="H448" s="1"/>
      <c r="I448" s="1"/>
      <c r="J448" s="1"/>
      <c r="K448" s="1"/>
      <c r="L448" s="1"/>
      <c r="M448" s="1"/>
      <c r="N448" s="1"/>
      <c r="O448" s="1"/>
      <c r="P448" s="1"/>
      <c r="Q448" s="1"/>
      <c r="R448" s="1"/>
      <c r="S448" s="1"/>
      <c r="T448" s="3"/>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row>
    <row r="449" spans="4:44" ht="14.25" hidden="1" customHeight="1">
      <c r="D449" s="3"/>
      <c r="E449" s="1"/>
      <c r="F449" s="1"/>
      <c r="G449" s="1"/>
      <c r="H449" s="1"/>
      <c r="I449" s="1"/>
      <c r="J449" s="1"/>
      <c r="K449" s="1"/>
      <c r="L449" s="1"/>
      <c r="M449" s="1"/>
      <c r="N449" s="1"/>
      <c r="O449" s="1"/>
      <c r="P449" s="1"/>
      <c r="Q449" s="1"/>
      <c r="R449" s="1"/>
      <c r="S449" s="1"/>
      <c r="T449" s="3"/>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row>
    <row r="450" spans="4:44" ht="14.25" hidden="1" customHeight="1">
      <c r="D450" s="3"/>
      <c r="E450" s="1"/>
      <c r="F450" s="1"/>
      <c r="G450" s="1"/>
      <c r="H450" s="1"/>
      <c r="I450" s="1"/>
      <c r="J450" s="1"/>
      <c r="K450" s="1"/>
      <c r="L450" s="1"/>
      <c r="M450" s="1"/>
      <c r="N450" s="1"/>
      <c r="O450" s="1"/>
      <c r="P450" s="1"/>
      <c r="Q450" s="1"/>
      <c r="R450" s="1"/>
      <c r="S450" s="1"/>
      <c r="T450" s="3"/>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row>
    <row r="451" spans="4:44" ht="14.25" hidden="1" customHeight="1">
      <c r="D451" s="3"/>
      <c r="E451" s="1"/>
      <c r="F451" s="1"/>
      <c r="G451" s="1"/>
      <c r="H451" s="1"/>
      <c r="I451" s="1"/>
      <c r="J451" s="1"/>
      <c r="K451" s="1"/>
      <c r="L451" s="1"/>
      <c r="M451" s="1"/>
      <c r="N451" s="1"/>
      <c r="O451" s="1"/>
      <c r="P451" s="1"/>
      <c r="Q451" s="1"/>
      <c r="R451" s="1"/>
      <c r="S451" s="1"/>
      <c r="T451" s="3"/>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row>
    <row r="452" spans="4:44" ht="14.25" hidden="1" customHeight="1">
      <c r="D452" s="3"/>
      <c r="E452" s="1"/>
      <c r="F452" s="1"/>
      <c r="G452" s="1"/>
      <c r="H452" s="1"/>
      <c r="I452" s="1"/>
      <c r="J452" s="1"/>
      <c r="K452" s="1"/>
      <c r="L452" s="1"/>
      <c r="M452" s="1"/>
      <c r="N452" s="1"/>
      <c r="O452" s="1"/>
      <c r="P452" s="1"/>
      <c r="Q452" s="1"/>
      <c r="R452" s="1"/>
      <c r="S452" s="1"/>
      <c r="T452" s="3"/>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row>
    <row r="453" spans="4:44" ht="14.25" hidden="1" customHeight="1">
      <c r="D453" s="3"/>
      <c r="E453" s="1"/>
      <c r="F453" s="1"/>
      <c r="G453" s="1"/>
      <c r="H453" s="1"/>
      <c r="I453" s="1"/>
      <c r="J453" s="1"/>
      <c r="K453" s="1"/>
      <c r="L453" s="1"/>
      <c r="M453" s="1"/>
      <c r="N453" s="1"/>
      <c r="O453" s="1"/>
      <c r="P453" s="1"/>
      <c r="Q453" s="1"/>
      <c r="R453" s="1"/>
      <c r="S453" s="1"/>
      <c r="T453" s="3"/>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row>
    <row r="454" spans="4:44" ht="14.25" hidden="1" customHeight="1">
      <c r="D454" s="3"/>
      <c r="E454" s="1"/>
      <c r="F454" s="1"/>
      <c r="G454" s="1"/>
      <c r="H454" s="1"/>
      <c r="I454" s="1"/>
      <c r="J454" s="1"/>
      <c r="K454" s="1"/>
      <c r="L454" s="1"/>
      <c r="M454" s="1"/>
      <c r="N454" s="1"/>
      <c r="O454" s="1"/>
      <c r="P454" s="1"/>
      <c r="Q454" s="1"/>
      <c r="R454" s="1"/>
      <c r="S454" s="1"/>
      <c r="T454" s="3"/>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row>
    <row r="455" spans="4:44" ht="14.25" hidden="1" customHeight="1">
      <c r="D455" s="3"/>
      <c r="E455" s="1"/>
      <c r="F455" s="1"/>
      <c r="G455" s="1"/>
      <c r="H455" s="1"/>
      <c r="I455" s="1"/>
      <c r="J455" s="1"/>
      <c r="K455" s="1"/>
      <c r="L455" s="1"/>
      <c r="M455" s="1"/>
      <c r="N455" s="1"/>
      <c r="O455" s="1"/>
      <c r="P455" s="1"/>
      <c r="Q455" s="1"/>
      <c r="R455" s="1"/>
      <c r="S455" s="1"/>
      <c r="T455" s="3"/>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row>
    <row r="456" spans="4:44" ht="14.25" hidden="1" customHeight="1">
      <c r="D456" s="3"/>
      <c r="E456" s="1"/>
      <c r="F456" s="1"/>
      <c r="G456" s="1"/>
      <c r="H456" s="1"/>
      <c r="I456" s="1"/>
      <c r="J456" s="1"/>
      <c r="K456" s="1"/>
      <c r="L456" s="1"/>
      <c r="M456" s="1"/>
      <c r="N456" s="1"/>
      <c r="O456" s="1"/>
      <c r="P456" s="1"/>
      <c r="Q456" s="1"/>
      <c r="R456" s="1"/>
      <c r="S456" s="1"/>
      <c r="T456" s="3"/>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row>
    <row r="457" spans="4:44" ht="14.25" hidden="1" customHeight="1">
      <c r="D457" s="3"/>
      <c r="E457" s="1"/>
      <c r="F457" s="1"/>
      <c r="G457" s="1"/>
      <c r="H457" s="1"/>
      <c r="I457" s="1"/>
      <c r="J457" s="1"/>
      <c r="K457" s="1"/>
      <c r="L457" s="1"/>
      <c r="M457" s="1"/>
      <c r="N457" s="1"/>
      <c r="O457" s="1"/>
      <c r="P457" s="1"/>
      <c r="Q457" s="1"/>
      <c r="R457" s="1"/>
      <c r="S457" s="1"/>
      <c r="T457" s="3"/>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row>
    <row r="458" spans="4:44" ht="14.25" hidden="1" customHeight="1">
      <c r="D458" s="3"/>
      <c r="E458" s="1"/>
      <c r="F458" s="1"/>
      <c r="G458" s="1"/>
      <c r="H458" s="1"/>
      <c r="I458" s="1"/>
      <c r="J458" s="1"/>
      <c r="K458" s="1"/>
      <c r="L458" s="1"/>
      <c r="M458" s="1"/>
      <c r="N458" s="1"/>
      <c r="O458" s="1"/>
      <c r="P458" s="1"/>
      <c r="Q458" s="1"/>
      <c r="R458" s="1"/>
      <c r="S458" s="1"/>
      <c r="T458" s="3"/>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row>
    <row r="459" spans="4:44" ht="14.25" hidden="1" customHeight="1">
      <c r="D459" s="3"/>
      <c r="E459" s="1"/>
      <c r="F459" s="1"/>
      <c r="G459" s="1"/>
      <c r="H459" s="1"/>
      <c r="I459" s="1"/>
      <c r="J459" s="1"/>
      <c r="K459" s="1"/>
      <c r="L459" s="1"/>
      <c r="M459" s="1"/>
      <c r="N459" s="1"/>
      <c r="O459" s="1"/>
      <c r="P459" s="1"/>
      <c r="Q459" s="1"/>
      <c r="R459" s="1"/>
      <c r="S459" s="1"/>
      <c r="T459" s="3"/>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row>
    <row r="460" spans="4:44" ht="14.25" hidden="1" customHeight="1">
      <c r="D460" s="3"/>
      <c r="E460" s="1"/>
      <c r="F460" s="1"/>
      <c r="G460" s="1"/>
      <c r="H460" s="1"/>
      <c r="I460" s="1"/>
      <c r="J460" s="1"/>
      <c r="K460" s="1"/>
      <c r="L460" s="1"/>
      <c r="M460" s="1"/>
      <c r="N460" s="1"/>
      <c r="O460" s="1"/>
      <c r="P460" s="1"/>
      <c r="Q460" s="1"/>
      <c r="R460" s="1"/>
      <c r="S460" s="1"/>
      <c r="T460" s="3"/>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row>
    <row r="461" spans="4:44" ht="14.25" hidden="1" customHeight="1">
      <c r="D461" s="3"/>
      <c r="E461" s="1"/>
      <c r="F461" s="1"/>
      <c r="G461" s="1"/>
      <c r="H461" s="1"/>
      <c r="I461" s="1"/>
      <c r="J461" s="1"/>
      <c r="K461" s="1"/>
      <c r="L461" s="1"/>
      <c r="M461" s="1"/>
      <c r="N461" s="1"/>
      <c r="O461" s="1"/>
      <c r="P461" s="1"/>
      <c r="Q461" s="1"/>
      <c r="R461" s="1"/>
      <c r="S461" s="1"/>
      <c r="T461" s="3"/>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row>
    <row r="462" spans="4:44" ht="14.25" hidden="1" customHeight="1">
      <c r="D462" s="3"/>
      <c r="E462" s="1"/>
      <c r="F462" s="1"/>
      <c r="G462" s="1"/>
      <c r="H462" s="1"/>
      <c r="I462" s="1"/>
      <c r="J462" s="1"/>
      <c r="K462" s="1"/>
      <c r="L462" s="1"/>
      <c r="M462" s="1"/>
      <c r="N462" s="1"/>
      <c r="O462" s="1"/>
      <c r="P462" s="1"/>
      <c r="Q462" s="1"/>
      <c r="R462" s="1"/>
      <c r="S462" s="1"/>
      <c r="T462" s="3"/>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row>
    <row r="463" spans="4:44" ht="14.25" hidden="1" customHeight="1">
      <c r="D463" s="3"/>
      <c r="E463" s="1"/>
      <c r="F463" s="1"/>
      <c r="G463" s="1"/>
      <c r="H463" s="1"/>
      <c r="I463" s="1"/>
      <c r="J463" s="1"/>
      <c r="K463" s="1"/>
      <c r="L463" s="1"/>
      <c r="M463" s="1"/>
      <c r="N463" s="1"/>
      <c r="O463" s="1"/>
      <c r="P463" s="1"/>
      <c r="Q463" s="1"/>
      <c r="R463" s="1"/>
      <c r="S463" s="1"/>
      <c r="T463" s="3"/>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row>
    <row r="464" spans="4:44" ht="14.25" hidden="1" customHeight="1">
      <c r="D464" s="3"/>
      <c r="E464" s="1"/>
      <c r="F464" s="1"/>
      <c r="G464" s="1"/>
      <c r="H464" s="1"/>
      <c r="I464" s="1"/>
      <c r="J464" s="1"/>
      <c r="K464" s="1"/>
      <c r="L464" s="1"/>
      <c r="M464" s="1"/>
      <c r="N464" s="1"/>
      <c r="O464" s="1"/>
      <c r="P464" s="1"/>
      <c r="Q464" s="1"/>
      <c r="R464" s="1"/>
      <c r="S464" s="1"/>
      <c r="T464" s="3"/>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row>
    <row r="465" spans="4:44" ht="14.25" hidden="1" customHeight="1">
      <c r="D465" s="3"/>
      <c r="E465" s="1"/>
      <c r="F465" s="1"/>
      <c r="G465" s="1"/>
      <c r="H465" s="1"/>
      <c r="I465" s="1"/>
      <c r="J465" s="1"/>
      <c r="K465" s="1"/>
      <c r="L465" s="1"/>
      <c r="M465" s="1"/>
      <c r="N465" s="1"/>
      <c r="O465" s="1"/>
      <c r="P465" s="1"/>
      <c r="Q465" s="1"/>
      <c r="R465" s="1"/>
      <c r="S465" s="1"/>
      <c r="T465" s="3"/>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row>
    <row r="466" spans="4:44" ht="14.25" hidden="1" customHeight="1">
      <c r="D466" s="3"/>
      <c r="E466" s="1"/>
      <c r="F466" s="1"/>
      <c r="G466" s="1"/>
      <c r="H466" s="1"/>
      <c r="I466" s="1"/>
      <c r="J466" s="1"/>
      <c r="K466" s="1"/>
      <c r="L466" s="1"/>
      <c r="M466" s="1"/>
      <c r="N466" s="1"/>
      <c r="O466" s="1"/>
      <c r="P466" s="1"/>
      <c r="Q466" s="1"/>
      <c r="R466" s="1"/>
      <c r="S466" s="1"/>
      <c r="T466" s="3"/>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row>
    <row r="467" spans="4:44" ht="14.25" hidden="1" customHeight="1">
      <c r="D467" s="3"/>
      <c r="E467" s="1"/>
      <c r="F467" s="1"/>
      <c r="G467" s="1"/>
      <c r="H467" s="1"/>
      <c r="I467" s="1"/>
      <c r="J467" s="1"/>
      <c r="K467" s="1"/>
      <c r="L467" s="1"/>
      <c r="M467" s="1"/>
      <c r="N467" s="1"/>
      <c r="O467" s="1"/>
      <c r="P467" s="1"/>
      <c r="Q467" s="1"/>
      <c r="R467" s="1"/>
      <c r="S467" s="1"/>
      <c r="T467" s="3"/>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row>
    <row r="468" spans="4:44" ht="14.25" hidden="1" customHeight="1">
      <c r="D468" s="3"/>
      <c r="E468" s="1"/>
      <c r="F468" s="1"/>
      <c r="G468" s="1"/>
      <c r="H468" s="1"/>
      <c r="I468" s="1"/>
      <c r="J468" s="1"/>
      <c r="K468" s="1"/>
      <c r="L468" s="1"/>
      <c r="M468" s="1"/>
      <c r="N468" s="1"/>
      <c r="O468" s="1"/>
      <c r="P468" s="1"/>
      <c r="Q468" s="1"/>
      <c r="R468" s="1"/>
      <c r="S468" s="1"/>
      <c r="T468" s="3"/>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row>
    <row r="469" spans="4:44" ht="14.25" hidden="1" customHeight="1">
      <c r="D469" s="3"/>
      <c r="E469" s="1"/>
      <c r="F469" s="1"/>
      <c r="G469" s="1"/>
      <c r="H469" s="1"/>
      <c r="I469" s="1"/>
      <c r="J469" s="1"/>
      <c r="K469" s="1"/>
      <c r="L469" s="1"/>
      <c r="M469" s="1"/>
      <c r="N469" s="1"/>
      <c r="O469" s="1"/>
      <c r="P469" s="1"/>
      <c r="Q469" s="1"/>
      <c r="R469" s="1"/>
      <c r="S469" s="1"/>
      <c r="T469" s="3"/>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row>
    <row r="470" spans="4:44" ht="14.25" hidden="1" customHeight="1">
      <c r="D470" s="3"/>
      <c r="E470" s="1"/>
      <c r="F470" s="1"/>
      <c r="G470" s="1"/>
      <c r="H470" s="1"/>
      <c r="I470" s="1"/>
      <c r="J470" s="1"/>
      <c r="K470" s="1"/>
      <c r="L470" s="1"/>
      <c r="M470" s="1"/>
      <c r="N470" s="1"/>
      <c r="O470" s="1"/>
      <c r="P470" s="1"/>
      <c r="Q470" s="1"/>
      <c r="R470" s="1"/>
      <c r="S470" s="1"/>
      <c r="T470" s="3"/>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row>
    <row r="471" spans="4:44" ht="14.25" hidden="1" customHeight="1">
      <c r="D471" s="3"/>
      <c r="E471" s="1"/>
      <c r="F471" s="1"/>
      <c r="G471" s="1"/>
      <c r="H471" s="1"/>
      <c r="I471" s="1"/>
      <c r="J471" s="1"/>
      <c r="K471" s="1"/>
      <c r="L471" s="1"/>
      <c r="M471" s="1"/>
      <c r="N471" s="1"/>
      <c r="O471" s="1"/>
      <c r="P471" s="1"/>
      <c r="Q471" s="1"/>
      <c r="R471" s="1"/>
      <c r="S471" s="1"/>
      <c r="T471" s="3"/>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row>
    <row r="472" spans="4:44" ht="14.25" hidden="1" customHeight="1">
      <c r="D472" s="3"/>
      <c r="E472" s="1"/>
      <c r="F472" s="1"/>
      <c r="G472" s="1"/>
      <c r="H472" s="1"/>
      <c r="I472" s="1"/>
      <c r="J472" s="1"/>
      <c r="K472" s="1"/>
      <c r="L472" s="1"/>
      <c r="M472" s="1"/>
      <c r="N472" s="1"/>
      <c r="O472" s="1"/>
      <c r="P472" s="1"/>
      <c r="Q472" s="1"/>
      <c r="R472" s="1"/>
      <c r="S472" s="1"/>
      <c r="T472" s="3"/>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row>
    <row r="473" spans="4:44" ht="14.25" hidden="1" customHeight="1">
      <c r="D473" s="3"/>
      <c r="E473" s="1"/>
      <c r="F473" s="1"/>
      <c r="G473" s="1"/>
      <c r="H473" s="1"/>
      <c r="I473" s="1"/>
      <c r="J473" s="1"/>
      <c r="K473" s="1"/>
      <c r="L473" s="1"/>
      <c r="M473" s="1"/>
      <c r="N473" s="1"/>
      <c r="O473" s="1"/>
      <c r="P473" s="1"/>
      <c r="Q473" s="1"/>
      <c r="R473" s="1"/>
      <c r="S473" s="1"/>
      <c r="T473" s="3"/>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row>
    <row r="474" spans="4:44" ht="14.25" hidden="1" customHeight="1">
      <c r="D474" s="3"/>
      <c r="E474" s="1"/>
      <c r="F474" s="1"/>
      <c r="G474" s="1"/>
      <c r="H474" s="1"/>
      <c r="I474" s="1"/>
      <c r="J474" s="1"/>
      <c r="K474" s="1"/>
      <c r="L474" s="1"/>
      <c r="M474" s="1"/>
      <c r="N474" s="1"/>
      <c r="O474" s="1"/>
      <c r="P474" s="1"/>
      <c r="Q474" s="1"/>
      <c r="R474" s="1"/>
      <c r="S474" s="1"/>
      <c r="T474" s="3"/>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row>
    <row r="475" spans="4:44" ht="14.25" hidden="1" customHeight="1">
      <c r="D475" s="3"/>
      <c r="E475" s="1"/>
      <c r="F475" s="1"/>
      <c r="G475" s="1"/>
      <c r="H475" s="1"/>
      <c r="I475" s="1"/>
      <c r="J475" s="1"/>
      <c r="K475" s="1"/>
      <c r="L475" s="1"/>
      <c r="M475" s="1"/>
      <c r="N475" s="1"/>
      <c r="O475" s="1"/>
      <c r="P475" s="1"/>
      <c r="Q475" s="1"/>
      <c r="R475" s="1"/>
      <c r="S475" s="1"/>
      <c r="T475" s="3"/>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row>
    <row r="476" spans="4:44" ht="14.25" hidden="1" customHeight="1">
      <c r="D476" s="3"/>
      <c r="E476" s="1"/>
      <c r="F476" s="1"/>
      <c r="G476" s="1"/>
      <c r="H476" s="1"/>
      <c r="I476" s="1"/>
      <c r="J476" s="1"/>
      <c r="K476" s="1"/>
      <c r="L476" s="1"/>
      <c r="M476" s="1"/>
      <c r="N476" s="1"/>
      <c r="O476" s="1"/>
      <c r="P476" s="1"/>
      <c r="Q476" s="1"/>
      <c r="R476" s="1"/>
      <c r="S476" s="1"/>
      <c r="T476" s="3"/>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row>
    <row r="477" spans="4:44" ht="14.25" hidden="1" customHeight="1">
      <c r="D477" s="3"/>
      <c r="E477" s="1"/>
      <c r="F477" s="1"/>
      <c r="G477" s="1"/>
      <c r="H477" s="1"/>
      <c r="I477" s="1"/>
      <c r="J477" s="1"/>
      <c r="K477" s="1"/>
      <c r="L477" s="1"/>
      <c r="M477" s="1"/>
      <c r="N477" s="1"/>
      <c r="O477" s="1"/>
      <c r="P477" s="1"/>
      <c r="Q477" s="1"/>
      <c r="R477" s="1"/>
      <c r="S477" s="1"/>
      <c r="T477" s="3"/>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row>
    <row r="478" spans="4:44" ht="14.25" hidden="1" customHeight="1">
      <c r="D478" s="3"/>
      <c r="E478" s="1"/>
      <c r="F478" s="1"/>
      <c r="G478" s="1"/>
      <c r="H478" s="1"/>
      <c r="I478" s="1"/>
      <c r="J478" s="1"/>
      <c r="K478" s="1"/>
      <c r="L478" s="1"/>
      <c r="M478" s="1"/>
      <c r="N478" s="1"/>
      <c r="O478" s="1"/>
      <c r="P478" s="1"/>
      <c r="Q478" s="1"/>
      <c r="R478" s="1"/>
      <c r="S478" s="1"/>
      <c r="T478" s="3"/>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row>
    <row r="479" spans="4:44" ht="14.25" hidden="1" customHeight="1">
      <c r="D479" s="3"/>
      <c r="E479" s="1"/>
      <c r="F479" s="1"/>
      <c r="G479" s="1"/>
      <c r="H479" s="1"/>
      <c r="I479" s="1"/>
      <c r="J479" s="1"/>
      <c r="K479" s="1"/>
      <c r="L479" s="1"/>
      <c r="M479" s="1"/>
      <c r="N479" s="1"/>
      <c r="O479" s="1"/>
      <c r="P479" s="1"/>
      <c r="Q479" s="1"/>
      <c r="R479" s="1"/>
      <c r="S479" s="1"/>
      <c r="T479" s="3"/>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row>
    <row r="480" spans="4:44" ht="14.25" hidden="1" customHeight="1">
      <c r="D480" s="3"/>
      <c r="E480" s="1"/>
      <c r="F480" s="1"/>
      <c r="G480" s="1"/>
      <c r="H480" s="1"/>
      <c r="I480" s="1"/>
      <c r="J480" s="1"/>
      <c r="K480" s="1"/>
      <c r="L480" s="1"/>
      <c r="M480" s="1"/>
      <c r="N480" s="1"/>
      <c r="O480" s="1"/>
      <c r="P480" s="1"/>
      <c r="Q480" s="1"/>
      <c r="R480" s="1"/>
      <c r="S480" s="1"/>
      <c r="T480" s="3"/>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row>
    <row r="481" spans="4:44" ht="14.25" hidden="1" customHeight="1">
      <c r="D481" s="3"/>
      <c r="E481" s="1"/>
      <c r="F481" s="1"/>
      <c r="G481" s="1"/>
      <c r="H481" s="1"/>
      <c r="I481" s="1"/>
      <c r="J481" s="1"/>
      <c r="K481" s="1"/>
      <c r="L481" s="1"/>
      <c r="M481" s="1"/>
      <c r="N481" s="1"/>
      <c r="O481" s="1"/>
      <c r="P481" s="1"/>
      <c r="Q481" s="1"/>
      <c r="R481" s="1"/>
      <c r="S481" s="1"/>
      <c r="T481" s="3"/>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row>
    <row r="482" spans="4:44" ht="14.25" hidden="1" customHeight="1">
      <c r="D482" s="3"/>
      <c r="E482" s="1"/>
      <c r="F482" s="1"/>
      <c r="G482" s="1"/>
      <c r="H482" s="1"/>
      <c r="I482" s="1"/>
      <c r="J482" s="1"/>
      <c r="K482" s="1"/>
      <c r="L482" s="1"/>
      <c r="M482" s="1"/>
      <c r="N482" s="1"/>
      <c r="O482" s="1"/>
      <c r="P482" s="1"/>
      <c r="Q482" s="1"/>
      <c r="R482" s="1"/>
      <c r="S482" s="1"/>
      <c r="T482" s="3"/>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row>
    <row r="483" spans="4:44" ht="14.25" hidden="1" customHeight="1">
      <c r="D483" s="3"/>
      <c r="E483" s="1"/>
      <c r="F483" s="1"/>
      <c r="G483" s="1"/>
      <c r="H483" s="1"/>
      <c r="I483" s="1"/>
      <c r="J483" s="1"/>
      <c r="K483" s="1"/>
      <c r="L483" s="1"/>
      <c r="M483" s="1"/>
      <c r="N483" s="1"/>
      <c r="O483" s="1"/>
      <c r="P483" s="1"/>
      <c r="Q483" s="1"/>
      <c r="R483" s="1"/>
      <c r="S483" s="1"/>
      <c r="T483" s="3"/>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row>
    <row r="484" spans="4:44" ht="14.25" hidden="1" customHeight="1">
      <c r="D484" s="3"/>
      <c r="E484" s="1"/>
      <c r="F484" s="1"/>
      <c r="G484" s="1"/>
      <c r="H484" s="1"/>
      <c r="I484" s="1"/>
      <c r="J484" s="1"/>
      <c r="K484" s="1"/>
      <c r="L484" s="1"/>
      <c r="M484" s="1"/>
      <c r="N484" s="1"/>
      <c r="O484" s="1"/>
      <c r="P484" s="1"/>
      <c r="Q484" s="1"/>
      <c r="R484" s="1"/>
      <c r="S484" s="1"/>
      <c r="T484" s="3"/>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row>
    <row r="485" spans="4:44" ht="14.25" hidden="1" customHeight="1">
      <c r="D485" s="3"/>
      <c r="E485" s="1"/>
      <c r="F485" s="1"/>
      <c r="G485" s="1"/>
      <c r="H485" s="1"/>
      <c r="I485" s="1"/>
      <c r="J485" s="1"/>
      <c r="K485" s="1"/>
      <c r="L485" s="1"/>
      <c r="M485" s="1"/>
      <c r="N485" s="1"/>
      <c r="O485" s="1"/>
      <c r="P485" s="1"/>
      <c r="Q485" s="1"/>
      <c r="R485" s="1"/>
      <c r="S485" s="1"/>
      <c r="T485" s="3"/>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row>
    <row r="486" spans="4:44" ht="14.25" hidden="1" customHeight="1">
      <c r="D486" s="3"/>
      <c r="E486" s="1"/>
      <c r="F486" s="1"/>
      <c r="G486" s="1"/>
      <c r="H486" s="1"/>
      <c r="I486" s="1"/>
      <c r="J486" s="1"/>
      <c r="K486" s="1"/>
      <c r="L486" s="1"/>
      <c r="M486" s="1"/>
      <c r="N486" s="1"/>
      <c r="O486" s="1"/>
      <c r="P486" s="1"/>
      <c r="Q486" s="1"/>
      <c r="R486" s="1"/>
      <c r="S486" s="1"/>
      <c r="T486" s="3"/>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row>
    <row r="487" spans="4:44" ht="14.25" hidden="1" customHeight="1">
      <c r="D487" s="3"/>
      <c r="E487" s="1"/>
      <c r="F487" s="1"/>
      <c r="G487" s="1"/>
      <c r="H487" s="1"/>
      <c r="I487" s="1"/>
      <c r="J487" s="1"/>
      <c r="K487" s="1"/>
      <c r="L487" s="1"/>
      <c r="M487" s="1"/>
      <c r="N487" s="1"/>
      <c r="O487" s="1"/>
      <c r="P487" s="1"/>
      <c r="Q487" s="1"/>
      <c r="R487" s="1"/>
      <c r="S487" s="1"/>
      <c r="T487" s="3"/>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row>
    <row r="488" spans="4:44" ht="14.25" hidden="1" customHeight="1">
      <c r="D488" s="3"/>
      <c r="E488" s="1"/>
      <c r="F488" s="1"/>
      <c r="G488" s="1"/>
      <c r="H488" s="1"/>
      <c r="I488" s="1"/>
      <c r="J488" s="1"/>
      <c r="K488" s="1"/>
      <c r="L488" s="1"/>
      <c r="M488" s="1"/>
      <c r="N488" s="1"/>
      <c r="O488" s="1"/>
      <c r="P488" s="1"/>
      <c r="Q488" s="1"/>
      <c r="R488" s="1"/>
      <c r="S488" s="1"/>
      <c r="T488" s="3"/>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row>
    <row r="489" spans="4:44" ht="14.25" hidden="1" customHeight="1">
      <c r="D489" s="3"/>
      <c r="E489" s="1"/>
      <c r="F489" s="1"/>
      <c r="G489" s="1"/>
      <c r="H489" s="1"/>
      <c r="I489" s="1"/>
      <c r="J489" s="1"/>
      <c r="K489" s="1"/>
      <c r="L489" s="1"/>
      <c r="M489" s="1"/>
      <c r="N489" s="1"/>
      <c r="O489" s="1"/>
      <c r="P489" s="1"/>
      <c r="Q489" s="1"/>
      <c r="R489" s="1"/>
      <c r="S489" s="1"/>
      <c r="T489" s="3"/>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row>
    <row r="490" spans="4:44" ht="14.25" hidden="1" customHeight="1">
      <c r="D490" s="3"/>
      <c r="E490" s="1"/>
      <c r="F490" s="1"/>
      <c r="G490" s="1"/>
      <c r="H490" s="1"/>
      <c r="I490" s="1"/>
      <c r="J490" s="1"/>
      <c r="K490" s="1"/>
      <c r="L490" s="1"/>
      <c r="M490" s="1"/>
      <c r="N490" s="1"/>
      <c r="O490" s="1"/>
      <c r="P490" s="1"/>
      <c r="Q490" s="1"/>
      <c r="R490" s="1"/>
      <c r="S490" s="1"/>
      <c r="T490" s="3"/>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row>
    <row r="491" spans="4:44" ht="14.25" hidden="1" customHeight="1">
      <c r="D491" s="3"/>
      <c r="E491" s="1"/>
      <c r="F491" s="1"/>
      <c r="G491" s="1"/>
      <c r="H491" s="1"/>
      <c r="I491" s="1"/>
      <c r="J491" s="1"/>
      <c r="K491" s="1"/>
      <c r="L491" s="1"/>
      <c r="M491" s="1"/>
      <c r="N491" s="1"/>
      <c r="O491" s="1"/>
      <c r="P491" s="1"/>
      <c r="Q491" s="1"/>
      <c r="R491" s="1"/>
      <c r="S491" s="1"/>
      <c r="T491" s="3"/>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row>
    <row r="492" spans="4:44" ht="14.25" hidden="1" customHeight="1">
      <c r="D492" s="3"/>
      <c r="E492" s="1"/>
      <c r="F492" s="1"/>
      <c r="G492" s="1"/>
      <c r="H492" s="1"/>
      <c r="I492" s="1"/>
      <c r="J492" s="1"/>
      <c r="K492" s="1"/>
      <c r="L492" s="1"/>
      <c r="M492" s="1"/>
      <c r="N492" s="1"/>
      <c r="O492" s="1"/>
      <c r="P492" s="1"/>
      <c r="Q492" s="1"/>
      <c r="R492" s="1"/>
      <c r="S492" s="1"/>
      <c r="T492" s="3"/>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row>
    <row r="493" spans="4:44" ht="14.25" hidden="1" customHeight="1">
      <c r="D493" s="3"/>
      <c r="E493" s="1"/>
      <c r="F493" s="1"/>
      <c r="G493" s="1"/>
      <c r="H493" s="1"/>
      <c r="I493" s="1"/>
      <c r="J493" s="1"/>
      <c r="K493" s="1"/>
      <c r="L493" s="1"/>
      <c r="M493" s="1"/>
      <c r="N493" s="1"/>
      <c r="O493" s="1"/>
      <c r="P493" s="1"/>
      <c r="Q493" s="1"/>
      <c r="R493" s="1"/>
      <c r="S493" s="1"/>
      <c r="T493" s="3"/>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row>
    <row r="494" spans="4:44" ht="14.25" hidden="1" customHeight="1">
      <c r="D494" s="3"/>
      <c r="E494" s="1"/>
      <c r="F494" s="1"/>
      <c r="G494" s="1"/>
      <c r="H494" s="1"/>
      <c r="I494" s="1"/>
      <c r="J494" s="1"/>
      <c r="K494" s="1"/>
      <c r="L494" s="1"/>
      <c r="M494" s="1"/>
      <c r="N494" s="1"/>
      <c r="O494" s="1"/>
      <c r="P494" s="1"/>
      <c r="Q494" s="1"/>
      <c r="R494" s="1"/>
      <c r="S494" s="1"/>
      <c r="T494" s="3"/>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row>
    <row r="495" spans="4:44" ht="14.25" hidden="1" customHeight="1">
      <c r="D495" s="3"/>
      <c r="E495" s="1"/>
      <c r="F495" s="1"/>
      <c r="G495" s="1"/>
      <c r="H495" s="1"/>
      <c r="I495" s="1"/>
      <c r="J495" s="1"/>
      <c r="K495" s="1"/>
      <c r="L495" s="1"/>
      <c r="M495" s="1"/>
      <c r="N495" s="1"/>
      <c r="O495" s="1"/>
      <c r="P495" s="1"/>
      <c r="Q495" s="1"/>
      <c r="R495" s="1"/>
      <c r="S495" s="1"/>
      <c r="T495" s="3"/>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row>
    <row r="496" spans="4:44" ht="14.25" hidden="1" customHeight="1">
      <c r="D496" s="3"/>
      <c r="E496" s="1"/>
      <c r="F496" s="1"/>
      <c r="G496" s="1"/>
      <c r="H496" s="1"/>
      <c r="I496" s="1"/>
      <c r="J496" s="1"/>
      <c r="K496" s="1"/>
      <c r="L496" s="1"/>
      <c r="M496" s="1"/>
      <c r="N496" s="1"/>
      <c r="O496" s="1"/>
      <c r="P496" s="1"/>
      <c r="Q496" s="1"/>
      <c r="R496" s="1"/>
      <c r="S496" s="1"/>
      <c r="T496" s="3"/>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row>
    <row r="497" spans="4:44" ht="14.25" hidden="1" customHeight="1">
      <c r="D497" s="3"/>
      <c r="E497" s="1"/>
      <c r="F497" s="1"/>
      <c r="G497" s="1"/>
      <c r="H497" s="1"/>
      <c r="I497" s="1"/>
      <c r="J497" s="1"/>
      <c r="K497" s="1"/>
      <c r="L497" s="1"/>
      <c r="M497" s="1"/>
      <c r="N497" s="1"/>
      <c r="O497" s="1"/>
      <c r="P497" s="1"/>
      <c r="Q497" s="1"/>
      <c r="R497" s="1"/>
      <c r="S497" s="1"/>
      <c r="T497" s="3"/>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row>
    <row r="498" spans="4:44" ht="14.25" hidden="1" customHeight="1">
      <c r="D498" s="3"/>
      <c r="E498" s="1"/>
      <c r="F498" s="1"/>
      <c r="G498" s="1"/>
      <c r="H498" s="1"/>
      <c r="I498" s="1"/>
      <c r="J498" s="1"/>
      <c r="K498" s="1"/>
      <c r="L498" s="1"/>
      <c r="M498" s="1"/>
      <c r="N498" s="1"/>
      <c r="O498" s="1"/>
      <c r="P498" s="1"/>
      <c r="Q498" s="1"/>
      <c r="R498" s="1"/>
      <c r="S498" s="1"/>
      <c r="T498" s="3"/>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row>
    <row r="499" spans="4:44" ht="14.25" hidden="1" customHeight="1">
      <c r="D499" s="3"/>
      <c r="E499" s="1"/>
      <c r="F499" s="1"/>
      <c r="G499" s="1"/>
      <c r="H499" s="1"/>
      <c r="I499" s="1"/>
      <c r="J499" s="1"/>
      <c r="K499" s="1"/>
      <c r="L499" s="1"/>
      <c r="M499" s="1"/>
      <c r="N499" s="1"/>
      <c r="O499" s="1"/>
      <c r="P499" s="1"/>
      <c r="Q499" s="1"/>
      <c r="R499" s="1"/>
      <c r="S499" s="1"/>
      <c r="T499" s="3"/>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row>
    <row r="500" spans="4:44" ht="14.25" hidden="1" customHeight="1">
      <c r="D500" s="3"/>
      <c r="E500" s="1"/>
      <c r="F500" s="1"/>
      <c r="G500" s="1"/>
      <c r="H500" s="1"/>
      <c r="I500" s="1"/>
      <c r="J500" s="1"/>
      <c r="K500" s="1"/>
      <c r="L500" s="1"/>
      <c r="M500" s="1"/>
      <c r="N500" s="1"/>
      <c r="O500" s="1"/>
      <c r="P500" s="1"/>
      <c r="Q500" s="1"/>
      <c r="R500" s="1"/>
      <c r="S500" s="1"/>
      <c r="T500" s="3"/>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row>
    <row r="501" spans="4:44" ht="14.25" hidden="1" customHeight="1">
      <c r="D501" s="3"/>
      <c r="E501" s="1"/>
      <c r="F501" s="1"/>
      <c r="G501" s="1"/>
      <c r="H501" s="1"/>
      <c r="I501" s="1"/>
      <c r="J501" s="1"/>
      <c r="K501" s="1"/>
      <c r="L501" s="1"/>
      <c r="M501" s="1"/>
      <c r="N501" s="1"/>
      <c r="O501" s="1"/>
      <c r="P501" s="1"/>
      <c r="Q501" s="1"/>
      <c r="R501" s="1"/>
      <c r="S501" s="1"/>
      <c r="T501" s="3"/>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row>
    <row r="502" spans="4:44" ht="14.25" hidden="1" customHeight="1">
      <c r="D502" s="3"/>
      <c r="E502" s="1"/>
      <c r="F502" s="1"/>
      <c r="G502" s="1"/>
      <c r="H502" s="1"/>
      <c r="I502" s="1"/>
      <c r="J502" s="1"/>
      <c r="K502" s="1"/>
      <c r="L502" s="1"/>
      <c r="M502" s="1"/>
      <c r="N502" s="1"/>
      <c r="O502" s="1"/>
      <c r="P502" s="1"/>
      <c r="Q502" s="1"/>
      <c r="R502" s="1"/>
      <c r="S502" s="1"/>
      <c r="T502" s="3"/>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row>
    <row r="503" spans="4:44" ht="14.25" hidden="1" customHeight="1">
      <c r="D503" s="3"/>
      <c r="E503" s="1"/>
      <c r="F503" s="1"/>
      <c r="G503" s="1"/>
      <c r="H503" s="1"/>
      <c r="I503" s="1"/>
      <c r="J503" s="1"/>
      <c r="K503" s="1"/>
      <c r="L503" s="1"/>
      <c r="M503" s="1"/>
      <c r="N503" s="1"/>
      <c r="O503" s="1"/>
      <c r="P503" s="1"/>
      <c r="Q503" s="1"/>
      <c r="R503" s="1"/>
      <c r="S503" s="1"/>
      <c r="T503" s="3"/>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row>
    <row r="504" spans="4:44" ht="14.25" hidden="1" customHeight="1">
      <c r="D504" s="3"/>
      <c r="E504" s="1"/>
      <c r="F504" s="1"/>
      <c r="G504" s="1"/>
      <c r="H504" s="1"/>
      <c r="I504" s="1"/>
      <c r="J504" s="1"/>
      <c r="K504" s="1"/>
      <c r="L504" s="1"/>
      <c r="M504" s="1"/>
      <c r="N504" s="1"/>
      <c r="O504" s="1"/>
      <c r="P504" s="1"/>
      <c r="Q504" s="1"/>
      <c r="R504" s="1"/>
      <c r="S504" s="1"/>
      <c r="T504" s="3"/>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row>
    <row r="505" spans="4:44" ht="14.25" hidden="1" customHeight="1">
      <c r="D505" s="3"/>
      <c r="E505" s="1"/>
      <c r="F505" s="1"/>
      <c r="G505" s="1"/>
      <c r="H505" s="1"/>
      <c r="I505" s="1"/>
      <c r="J505" s="1"/>
      <c r="K505" s="1"/>
      <c r="L505" s="1"/>
      <c r="M505" s="1"/>
      <c r="N505" s="1"/>
      <c r="O505" s="1"/>
      <c r="P505" s="1"/>
      <c r="Q505" s="1"/>
      <c r="R505" s="1"/>
      <c r="S505" s="1"/>
      <c r="T505" s="3"/>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row>
    <row r="506" spans="4:44" ht="14.25" hidden="1" customHeight="1">
      <c r="D506" s="3"/>
      <c r="E506" s="1"/>
      <c r="F506" s="1"/>
      <c r="G506" s="1"/>
      <c r="H506" s="1"/>
      <c r="I506" s="1"/>
      <c r="J506" s="1"/>
      <c r="K506" s="1"/>
      <c r="L506" s="1"/>
      <c r="M506" s="1"/>
      <c r="N506" s="1"/>
      <c r="O506" s="1"/>
      <c r="P506" s="1"/>
      <c r="Q506" s="1"/>
      <c r="R506" s="1"/>
      <c r="S506" s="1"/>
      <c r="T506" s="3"/>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row>
    <row r="507" spans="4:44" ht="14.25" hidden="1" customHeight="1">
      <c r="D507" s="3"/>
      <c r="E507" s="1"/>
      <c r="F507" s="1"/>
      <c r="G507" s="1"/>
      <c r="H507" s="1"/>
      <c r="I507" s="1"/>
      <c r="J507" s="1"/>
      <c r="K507" s="1"/>
      <c r="L507" s="1"/>
      <c r="M507" s="1"/>
      <c r="N507" s="1"/>
      <c r="O507" s="1"/>
      <c r="P507" s="1"/>
      <c r="Q507" s="1"/>
      <c r="R507" s="1"/>
      <c r="S507" s="1"/>
      <c r="T507" s="3"/>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row>
    <row r="508" spans="4:44" ht="14.25" hidden="1" customHeight="1">
      <c r="D508" s="3"/>
      <c r="E508" s="1"/>
      <c r="F508" s="1"/>
      <c r="G508" s="1"/>
      <c r="H508" s="1"/>
      <c r="I508" s="1"/>
      <c r="J508" s="1"/>
      <c r="K508" s="1"/>
      <c r="L508" s="1"/>
      <c r="M508" s="1"/>
      <c r="N508" s="1"/>
      <c r="O508" s="1"/>
      <c r="P508" s="1"/>
      <c r="Q508" s="1"/>
      <c r="R508" s="1"/>
      <c r="S508" s="1"/>
      <c r="T508" s="3"/>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row>
    <row r="509" spans="4:44" ht="14.25" hidden="1" customHeight="1">
      <c r="D509" s="3"/>
      <c r="E509" s="1"/>
      <c r="F509" s="1"/>
      <c r="G509" s="1"/>
      <c r="H509" s="1"/>
      <c r="I509" s="1"/>
      <c r="J509" s="1"/>
      <c r="K509" s="1"/>
      <c r="L509" s="1"/>
      <c r="M509" s="1"/>
      <c r="N509" s="1"/>
      <c r="O509" s="1"/>
      <c r="P509" s="1"/>
      <c r="Q509" s="1"/>
      <c r="R509" s="1"/>
      <c r="S509" s="1"/>
      <c r="T509" s="3"/>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row>
    <row r="510" spans="4:44" ht="14.25" hidden="1" customHeight="1">
      <c r="D510" s="3"/>
      <c r="E510" s="1"/>
      <c r="F510" s="1"/>
      <c r="G510" s="1"/>
      <c r="H510" s="1"/>
      <c r="I510" s="1"/>
      <c r="J510" s="1"/>
      <c r="K510" s="1"/>
      <c r="L510" s="1"/>
      <c r="M510" s="1"/>
      <c r="N510" s="1"/>
      <c r="O510" s="1"/>
      <c r="P510" s="1"/>
      <c r="Q510" s="1"/>
      <c r="R510" s="1"/>
      <c r="S510" s="1"/>
      <c r="T510" s="3"/>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row>
    <row r="511" spans="4:44" ht="14.25" hidden="1" customHeight="1">
      <c r="D511" s="3"/>
      <c r="E511" s="1"/>
      <c r="F511" s="1"/>
      <c r="G511" s="1"/>
      <c r="H511" s="1"/>
      <c r="I511" s="1"/>
      <c r="J511" s="1"/>
      <c r="K511" s="1"/>
      <c r="L511" s="1"/>
      <c r="M511" s="1"/>
      <c r="N511" s="1"/>
      <c r="O511" s="1"/>
      <c r="P511" s="1"/>
      <c r="Q511" s="1"/>
      <c r="R511" s="1"/>
      <c r="S511" s="1"/>
      <c r="T511" s="3"/>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row>
    <row r="512" spans="4:44" ht="14.25" hidden="1" customHeight="1">
      <c r="D512" s="3"/>
      <c r="E512" s="1"/>
      <c r="F512" s="1"/>
      <c r="G512" s="1"/>
      <c r="H512" s="1"/>
      <c r="I512" s="1"/>
      <c r="J512" s="1"/>
      <c r="K512" s="1"/>
      <c r="L512" s="1"/>
      <c r="M512" s="1"/>
      <c r="N512" s="1"/>
      <c r="O512" s="1"/>
      <c r="P512" s="1"/>
      <c r="Q512" s="1"/>
      <c r="R512" s="1"/>
      <c r="S512" s="1"/>
      <c r="T512" s="3"/>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row>
    <row r="513" spans="4:44" ht="14.25" hidden="1" customHeight="1">
      <c r="D513" s="3"/>
      <c r="E513" s="1"/>
      <c r="F513" s="1"/>
      <c r="G513" s="1"/>
      <c r="H513" s="1"/>
      <c r="I513" s="1"/>
      <c r="J513" s="1"/>
      <c r="K513" s="1"/>
      <c r="L513" s="1"/>
      <c r="M513" s="1"/>
      <c r="N513" s="1"/>
      <c r="O513" s="1"/>
      <c r="P513" s="1"/>
      <c r="Q513" s="1"/>
      <c r="R513" s="1"/>
      <c r="S513" s="1"/>
      <c r="T513" s="3"/>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row>
    <row r="514" spans="4:44" ht="14.25" hidden="1" customHeight="1">
      <c r="D514" s="3"/>
      <c r="E514" s="1"/>
      <c r="F514" s="1"/>
      <c r="G514" s="1"/>
      <c r="H514" s="1"/>
      <c r="I514" s="1"/>
      <c r="J514" s="1"/>
      <c r="K514" s="1"/>
      <c r="L514" s="1"/>
      <c r="M514" s="1"/>
      <c r="N514" s="1"/>
      <c r="O514" s="1"/>
      <c r="P514" s="1"/>
      <c r="Q514" s="1"/>
      <c r="R514" s="1"/>
      <c r="S514" s="1"/>
      <c r="T514" s="3"/>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row>
    <row r="515" spans="4:44" ht="14.25" hidden="1" customHeight="1">
      <c r="D515" s="3"/>
      <c r="E515" s="1"/>
      <c r="F515" s="1"/>
      <c r="G515" s="1"/>
      <c r="H515" s="1"/>
      <c r="I515" s="1"/>
      <c r="J515" s="1"/>
      <c r="K515" s="1"/>
      <c r="L515" s="1"/>
      <c r="M515" s="1"/>
      <c r="N515" s="1"/>
      <c r="O515" s="1"/>
      <c r="P515" s="1"/>
      <c r="Q515" s="1"/>
      <c r="R515" s="1"/>
      <c r="S515" s="1"/>
      <c r="T515" s="3"/>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row>
    <row r="516" spans="4:44" ht="14.25" hidden="1" customHeight="1">
      <c r="D516" s="3"/>
      <c r="E516" s="1"/>
      <c r="F516" s="1"/>
      <c r="G516" s="1"/>
      <c r="H516" s="1"/>
      <c r="I516" s="1"/>
      <c r="J516" s="1"/>
      <c r="K516" s="1"/>
      <c r="L516" s="1"/>
      <c r="M516" s="1"/>
      <c r="N516" s="1"/>
      <c r="O516" s="1"/>
      <c r="P516" s="1"/>
      <c r="Q516" s="1"/>
      <c r="R516" s="1"/>
      <c r="S516" s="1"/>
      <c r="T516" s="3"/>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row>
    <row r="517" spans="4:44" ht="14.25" hidden="1" customHeight="1">
      <c r="D517" s="3"/>
      <c r="E517" s="1"/>
      <c r="F517" s="1"/>
      <c r="G517" s="1"/>
      <c r="H517" s="1"/>
      <c r="I517" s="1"/>
      <c r="J517" s="1"/>
      <c r="K517" s="1"/>
      <c r="L517" s="1"/>
      <c r="M517" s="1"/>
      <c r="N517" s="1"/>
      <c r="O517" s="1"/>
      <c r="P517" s="1"/>
      <c r="Q517" s="1"/>
      <c r="R517" s="1"/>
      <c r="S517" s="1"/>
      <c r="T517" s="3"/>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row>
    <row r="518" spans="4:44" ht="14.25" hidden="1" customHeight="1">
      <c r="D518" s="3"/>
      <c r="E518" s="1"/>
      <c r="F518" s="1"/>
      <c r="G518" s="1"/>
      <c r="H518" s="1"/>
      <c r="I518" s="1"/>
      <c r="J518" s="1"/>
      <c r="K518" s="1"/>
      <c r="L518" s="1"/>
      <c r="M518" s="1"/>
      <c r="N518" s="1"/>
      <c r="O518" s="1"/>
      <c r="P518" s="1"/>
      <c r="Q518" s="1"/>
      <c r="R518" s="1"/>
      <c r="S518" s="1"/>
      <c r="T518" s="3"/>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row>
    <row r="519" spans="4:44" ht="14.25" hidden="1" customHeight="1">
      <c r="D519" s="3"/>
      <c r="E519" s="1"/>
      <c r="F519" s="1"/>
      <c r="G519" s="1"/>
      <c r="H519" s="1"/>
      <c r="I519" s="1"/>
      <c r="J519" s="1"/>
      <c r="K519" s="1"/>
      <c r="L519" s="1"/>
      <c r="M519" s="1"/>
      <c r="N519" s="1"/>
      <c r="O519" s="1"/>
      <c r="P519" s="1"/>
      <c r="Q519" s="1"/>
      <c r="R519" s="1"/>
      <c r="S519" s="1"/>
      <c r="T519" s="3"/>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row>
    <row r="520" spans="4:44" ht="14.25" hidden="1" customHeight="1">
      <c r="D520" s="3"/>
      <c r="E520" s="1"/>
      <c r="F520" s="1"/>
      <c r="G520" s="1"/>
      <c r="H520" s="1"/>
      <c r="I520" s="1"/>
      <c r="J520" s="1"/>
      <c r="K520" s="1"/>
      <c r="L520" s="1"/>
      <c r="M520" s="1"/>
      <c r="N520" s="1"/>
      <c r="O520" s="1"/>
      <c r="P520" s="1"/>
      <c r="Q520" s="1"/>
      <c r="R520" s="1"/>
      <c r="S520" s="1"/>
      <c r="T520" s="3"/>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row>
    <row r="521" spans="4:44" ht="14.25" hidden="1" customHeight="1">
      <c r="D521" s="3"/>
      <c r="E521" s="1"/>
      <c r="F521" s="1"/>
      <c r="G521" s="1"/>
      <c r="H521" s="1"/>
      <c r="I521" s="1"/>
      <c r="J521" s="1"/>
      <c r="K521" s="1"/>
      <c r="L521" s="1"/>
      <c r="M521" s="1"/>
      <c r="N521" s="1"/>
      <c r="O521" s="1"/>
      <c r="P521" s="1"/>
      <c r="Q521" s="1"/>
      <c r="R521" s="1"/>
      <c r="S521" s="1"/>
      <c r="T521" s="3"/>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row>
    <row r="522" spans="4:44" ht="14.25" hidden="1" customHeight="1">
      <c r="D522" s="3"/>
      <c r="E522" s="1"/>
      <c r="F522" s="1"/>
      <c r="G522" s="1"/>
      <c r="H522" s="1"/>
      <c r="I522" s="1"/>
      <c r="J522" s="1"/>
      <c r="K522" s="1"/>
      <c r="L522" s="1"/>
      <c r="M522" s="1"/>
      <c r="N522" s="1"/>
      <c r="O522" s="1"/>
      <c r="P522" s="1"/>
      <c r="Q522" s="1"/>
      <c r="R522" s="1"/>
      <c r="S522" s="1"/>
      <c r="T522" s="3"/>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row>
    <row r="523" spans="4:44" ht="14.25" hidden="1" customHeight="1">
      <c r="D523" s="3"/>
      <c r="E523" s="1"/>
      <c r="F523" s="1"/>
      <c r="G523" s="1"/>
      <c r="H523" s="1"/>
      <c r="I523" s="1"/>
      <c r="J523" s="1"/>
      <c r="K523" s="1"/>
      <c r="L523" s="1"/>
      <c r="M523" s="1"/>
      <c r="N523" s="1"/>
      <c r="O523" s="1"/>
      <c r="P523" s="1"/>
      <c r="Q523" s="1"/>
      <c r="R523" s="1"/>
      <c r="S523" s="1"/>
      <c r="T523" s="3"/>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row>
    <row r="524" spans="4:44" ht="14.25" hidden="1" customHeight="1">
      <c r="D524" s="3"/>
      <c r="E524" s="1"/>
      <c r="F524" s="1"/>
      <c r="G524" s="1"/>
      <c r="H524" s="1"/>
      <c r="I524" s="1"/>
      <c r="J524" s="1"/>
      <c r="K524" s="1"/>
      <c r="L524" s="1"/>
      <c r="M524" s="1"/>
      <c r="N524" s="1"/>
      <c r="O524" s="1"/>
      <c r="P524" s="1"/>
      <c r="Q524" s="1"/>
      <c r="R524" s="1"/>
      <c r="S524" s="1"/>
      <c r="T524" s="3"/>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row>
    <row r="525" spans="4:44" ht="14.25" hidden="1" customHeight="1">
      <c r="D525" s="3"/>
      <c r="E525" s="1"/>
      <c r="F525" s="1"/>
      <c r="G525" s="1"/>
      <c r="H525" s="1"/>
      <c r="I525" s="1"/>
      <c r="J525" s="1"/>
      <c r="K525" s="1"/>
      <c r="L525" s="1"/>
      <c r="M525" s="1"/>
      <c r="N525" s="1"/>
      <c r="O525" s="1"/>
      <c r="P525" s="1"/>
      <c r="Q525" s="1"/>
      <c r="R525" s="1"/>
      <c r="S525" s="1"/>
      <c r="T525" s="3"/>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row>
    <row r="526" spans="4:44" ht="14.25" hidden="1" customHeight="1">
      <c r="D526" s="3"/>
      <c r="E526" s="1"/>
      <c r="F526" s="1"/>
      <c r="G526" s="1"/>
      <c r="H526" s="1"/>
      <c r="I526" s="1"/>
      <c r="J526" s="1"/>
      <c r="K526" s="1"/>
      <c r="L526" s="1"/>
      <c r="M526" s="1"/>
      <c r="N526" s="1"/>
      <c r="O526" s="1"/>
      <c r="P526" s="1"/>
      <c r="Q526" s="1"/>
      <c r="R526" s="1"/>
      <c r="S526" s="1"/>
      <c r="T526" s="3"/>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row>
    <row r="527" spans="4:44" ht="14.25" hidden="1" customHeight="1">
      <c r="D527" s="3"/>
      <c r="E527" s="1"/>
      <c r="F527" s="1"/>
      <c r="G527" s="1"/>
      <c r="H527" s="1"/>
      <c r="I527" s="1"/>
      <c r="J527" s="1"/>
      <c r="K527" s="1"/>
      <c r="L527" s="1"/>
      <c r="M527" s="1"/>
      <c r="N527" s="1"/>
      <c r="O527" s="1"/>
      <c r="P527" s="1"/>
      <c r="Q527" s="1"/>
      <c r="R527" s="1"/>
      <c r="S527" s="1"/>
      <c r="T527" s="3"/>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row>
    <row r="528" spans="4:44" ht="14.25" hidden="1" customHeight="1">
      <c r="D528" s="3"/>
      <c r="E528" s="1"/>
      <c r="F528" s="1"/>
      <c r="G528" s="1"/>
      <c r="H528" s="1"/>
      <c r="I528" s="1"/>
      <c r="J528" s="1"/>
      <c r="K528" s="1"/>
      <c r="L528" s="1"/>
      <c r="M528" s="1"/>
      <c r="N528" s="1"/>
      <c r="O528" s="1"/>
      <c r="P528" s="1"/>
      <c r="Q528" s="1"/>
      <c r="R528" s="1"/>
      <c r="S528" s="1"/>
      <c r="T528" s="3"/>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row>
    <row r="529" spans="4:44" ht="14.25" hidden="1" customHeight="1">
      <c r="D529" s="3"/>
      <c r="E529" s="1"/>
      <c r="F529" s="1"/>
      <c r="G529" s="1"/>
      <c r="H529" s="1"/>
      <c r="I529" s="1"/>
      <c r="J529" s="1"/>
      <c r="K529" s="1"/>
      <c r="L529" s="1"/>
      <c r="M529" s="1"/>
      <c r="N529" s="1"/>
      <c r="O529" s="1"/>
      <c r="P529" s="1"/>
      <c r="Q529" s="1"/>
      <c r="R529" s="1"/>
      <c r="S529" s="1"/>
      <c r="T529" s="3"/>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row>
    <row r="530" spans="4:44" ht="14.25" hidden="1" customHeight="1">
      <c r="D530" s="3"/>
      <c r="E530" s="1"/>
      <c r="F530" s="1"/>
      <c r="G530" s="1"/>
      <c r="H530" s="1"/>
      <c r="I530" s="1"/>
      <c r="J530" s="1"/>
      <c r="K530" s="1"/>
      <c r="L530" s="1"/>
      <c r="M530" s="1"/>
      <c r="N530" s="1"/>
      <c r="O530" s="1"/>
      <c r="P530" s="1"/>
      <c r="Q530" s="1"/>
      <c r="R530" s="1"/>
      <c r="S530" s="1"/>
      <c r="T530" s="3"/>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row>
    <row r="531" spans="4:44" ht="14.25" hidden="1" customHeight="1">
      <c r="D531" s="3"/>
      <c r="E531" s="1"/>
      <c r="F531" s="1"/>
      <c r="G531" s="1"/>
      <c r="H531" s="1"/>
      <c r="I531" s="1"/>
      <c r="J531" s="1"/>
      <c r="K531" s="1"/>
      <c r="L531" s="1"/>
      <c r="M531" s="1"/>
      <c r="N531" s="1"/>
      <c r="O531" s="1"/>
      <c r="P531" s="1"/>
      <c r="Q531" s="1"/>
      <c r="R531" s="1"/>
      <c r="S531" s="1"/>
      <c r="T531" s="3"/>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row>
    <row r="532" spans="4:44" ht="14.25" hidden="1" customHeight="1">
      <c r="D532" s="3"/>
      <c r="E532" s="1"/>
      <c r="F532" s="1"/>
      <c r="G532" s="1"/>
      <c r="H532" s="1"/>
      <c r="I532" s="1"/>
      <c r="J532" s="1"/>
      <c r="K532" s="1"/>
      <c r="L532" s="1"/>
      <c r="M532" s="1"/>
      <c r="N532" s="1"/>
      <c r="O532" s="1"/>
      <c r="P532" s="1"/>
      <c r="Q532" s="1"/>
      <c r="R532" s="1"/>
      <c r="S532" s="1"/>
      <c r="T532" s="3"/>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row>
    <row r="533" spans="4:44" ht="14.25" hidden="1" customHeight="1">
      <c r="D533" s="3"/>
      <c r="E533" s="1"/>
      <c r="F533" s="1"/>
      <c r="G533" s="1"/>
      <c r="H533" s="1"/>
      <c r="I533" s="1"/>
      <c r="J533" s="1"/>
      <c r="K533" s="1"/>
      <c r="L533" s="1"/>
      <c r="M533" s="1"/>
      <c r="N533" s="1"/>
      <c r="O533" s="1"/>
      <c r="P533" s="1"/>
      <c r="Q533" s="1"/>
      <c r="R533" s="1"/>
      <c r="S533" s="1"/>
      <c r="T533" s="3"/>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row>
    <row r="534" spans="4:44" ht="14.25" hidden="1" customHeight="1">
      <c r="D534" s="3"/>
      <c r="E534" s="1"/>
      <c r="F534" s="1"/>
      <c r="G534" s="1"/>
      <c r="H534" s="1"/>
      <c r="I534" s="1"/>
      <c r="J534" s="1"/>
      <c r="K534" s="1"/>
      <c r="L534" s="1"/>
      <c r="M534" s="1"/>
      <c r="N534" s="1"/>
      <c r="O534" s="1"/>
      <c r="P534" s="1"/>
      <c r="Q534" s="1"/>
      <c r="R534" s="1"/>
      <c r="S534" s="1"/>
      <c r="T534" s="3"/>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row>
    <row r="535" spans="4:44" ht="14.25" hidden="1" customHeight="1">
      <c r="D535" s="3"/>
      <c r="E535" s="1"/>
      <c r="F535" s="1"/>
      <c r="G535" s="1"/>
      <c r="H535" s="1"/>
      <c r="I535" s="1"/>
      <c r="J535" s="1"/>
      <c r="K535" s="1"/>
      <c r="L535" s="1"/>
      <c r="M535" s="1"/>
      <c r="N535" s="1"/>
      <c r="O535" s="1"/>
      <c r="P535" s="1"/>
      <c r="Q535" s="1"/>
      <c r="R535" s="1"/>
      <c r="S535" s="1"/>
      <c r="T535" s="3"/>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row>
    <row r="536" spans="4:44" ht="14.25" hidden="1" customHeight="1">
      <c r="D536" s="3"/>
      <c r="E536" s="1"/>
      <c r="F536" s="1"/>
      <c r="G536" s="1"/>
      <c r="H536" s="1"/>
      <c r="I536" s="1"/>
      <c r="J536" s="1"/>
      <c r="K536" s="1"/>
      <c r="L536" s="1"/>
      <c r="M536" s="1"/>
      <c r="N536" s="1"/>
      <c r="O536" s="1"/>
      <c r="P536" s="1"/>
      <c r="Q536" s="1"/>
      <c r="R536" s="1"/>
      <c r="S536" s="1"/>
      <c r="T536" s="3"/>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row>
    <row r="537" spans="4:44" ht="14.25" hidden="1" customHeight="1">
      <c r="D537" s="3"/>
      <c r="E537" s="1"/>
      <c r="F537" s="1"/>
      <c r="G537" s="1"/>
      <c r="H537" s="1"/>
      <c r="I537" s="1"/>
      <c r="J537" s="1"/>
      <c r="K537" s="1"/>
      <c r="L537" s="1"/>
      <c r="M537" s="1"/>
      <c r="N537" s="1"/>
      <c r="O537" s="1"/>
      <c r="P537" s="1"/>
      <c r="Q537" s="1"/>
      <c r="R537" s="1"/>
      <c r="S537" s="1"/>
      <c r="T537" s="3"/>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row>
    <row r="538" spans="4:44" ht="14.25" hidden="1" customHeight="1">
      <c r="D538" s="3"/>
      <c r="E538" s="1"/>
      <c r="F538" s="1"/>
      <c r="G538" s="1"/>
      <c r="H538" s="1"/>
      <c r="I538" s="1"/>
      <c r="J538" s="1"/>
      <c r="K538" s="1"/>
      <c r="L538" s="1"/>
      <c r="M538" s="1"/>
      <c r="N538" s="1"/>
      <c r="O538" s="1"/>
      <c r="P538" s="1"/>
      <c r="Q538" s="1"/>
      <c r="R538" s="1"/>
      <c r="S538" s="1"/>
      <c r="T538" s="3"/>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row>
    <row r="539" spans="4:44" ht="14.25" hidden="1" customHeight="1">
      <c r="D539" s="3"/>
      <c r="E539" s="1"/>
      <c r="F539" s="1"/>
      <c r="G539" s="1"/>
      <c r="H539" s="1"/>
      <c r="I539" s="1"/>
      <c r="J539" s="1"/>
      <c r="K539" s="1"/>
      <c r="L539" s="1"/>
      <c r="M539" s="1"/>
      <c r="N539" s="1"/>
      <c r="O539" s="1"/>
      <c r="P539" s="1"/>
      <c r="Q539" s="1"/>
      <c r="R539" s="1"/>
      <c r="S539" s="1"/>
      <c r="T539" s="3"/>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row>
    <row r="540" spans="4:44" ht="14.25" hidden="1" customHeight="1">
      <c r="D540" s="3"/>
      <c r="E540" s="1"/>
      <c r="F540" s="1"/>
      <c r="G540" s="1"/>
      <c r="H540" s="1"/>
      <c r="I540" s="1"/>
      <c r="J540" s="1"/>
      <c r="K540" s="1"/>
      <c r="L540" s="1"/>
      <c r="M540" s="1"/>
      <c r="N540" s="1"/>
      <c r="O540" s="1"/>
      <c r="P540" s="1"/>
      <c r="Q540" s="1"/>
      <c r="R540" s="1"/>
      <c r="S540" s="1"/>
      <c r="T540" s="3"/>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row>
    <row r="541" spans="4:44" ht="14.25" hidden="1" customHeight="1">
      <c r="D541" s="3"/>
      <c r="E541" s="1"/>
      <c r="F541" s="1"/>
      <c r="G541" s="1"/>
      <c r="H541" s="1"/>
      <c r="I541" s="1"/>
      <c r="J541" s="1"/>
      <c r="K541" s="1"/>
      <c r="L541" s="1"/>
      <c r="M541" s="1"/>
      <c r="N541" s="1"/>
      <c r="O541" s="1"/>
      <c r="P541" s="1"/>
      <c r="Q541" s="1"/>
      <c r="R541" s="1"/>
      <c r="S541" s="1"/>
      <c r="T541" s="3"/>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row>
    <row r="542" spans="4:44" ht="14.25" hidden="1" customHeight="1">
      <c r="D542" s="3"/>
      <c r="E542" s="1"/>
      <c r="F542" s="1"/>
      <c r="G542" s="1"/>
      <c r="H542" s="1"/>
      <c r="I542" s="1"/>
      <c r="J542" s="1"/>
      <c r="K542" s="1"/>
      <c r="L542" s="1"/>
      <c r="M542" s="1"/>
      <c r="N542" s="1"/>
      <c r="O542" s="1"/>
      <c r="P542" s="1"/>
      <c r="Q542" s="1"/>
      <c r="R542" s="1"/>
      <c r="S542" s="1"/>
      <c r="T542" s="3"/>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row>
    <row r="543" spans="4:44" ht="14.25" hidden="1" customHeight="1">
      <c r="D543" s="3"/>
      <c r="E543" s="1"/>
      <c r="F543" s="1"/>
      <c r="G543" s="1"/>
      <c r="H543" s="1"/>
      <c r="I543" s="1"/>
      <c r="J543" s="1"/>
      <c r="K543" s="1"/>
      <c r="L543" s="1"/>
      <c r="M543" s="1"/>
      <c r="N543" s="1"/>
      <c r="O543" s="1"/>
      <c r="P543" s="1"/>
      <c r="Q543" s="1"/>
      <c r="R543" s="1"/>
      <c r="S543" s="1"/>
      <c r="T543" s="3"/>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row>
    <row r="544" spans="4:44" ht="14.25" hidden="1" customHeight="1">
      <c r="D544" s="3"/>
      <c r="E544" s="1"/>
      <c r="F544" s="1"/>
      <c r="G544" s="1"/>
      <c r="H544" s="1"/>
      <c r="I544" s="1"/>
      <c r="J544" s="1"/>
      <c r="K544" s="1"/>
      <c r="L544" s="1"/>
      <c r="M544" s="1"/>
      <c r="N544" s="1"/>
      <c r="O544" s="1"/>
      <c r="P544" s="1"/>
      <c r="Q544" s="1"/>
      <c r="R544" s="1"/>
      <c r="S544" s="1"/>
      <c r="T544" s="3"/>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row>
    <row r="545" spans="4:44" ht="14.25" hidden="1" customHeight="1">
      <c r="D545" s="3"/>
      <c r="E545" s="1"/>
      <c r="F545" s="1"/>
      <c r="G545" s="1"/>
      <c r="H545" s="1"/>
      <c r="I545" s="1"/>
      <c r="J545" s="1"/>
      <c r="K545" s="1"/>
      <c r="L545" s="1"/>
      <c r="M545" s="1"/>
      <c r="N545" s="1"/>
      <c r="O545" s="1"/>
      <c r="P545" s="1"/>
      <c r="Q545" s="1"/>
      <c r="R545" s="1"/>
      <c r="S545" s="1"/>
      <c r="T545" s="3"/>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row>
    <row r="546" spans="4:44" ht="14.25" hidden="1" customHeight="1">
      <c r="D546" s="3"/>
      <c r="E546" s="1"/>
      <c r="F546" s="1"/>
      <c r="G546" s="1"/>
      <c r="H546" s="1"/>
      <c r="I546" s="1"/>
      <c r="J546" s="1"/>
      <c r="K546" s="1"/>
      <c r="L546" s="1"/>
      <c r="M546" s="1"/>
      <c r="N546" s="1"/>
      <c r="O546" s="1"/>
      <c r="P546" s="1"/>
      <c r="Q546" s="1"/>
      <c r="R546" s="1"/>
      <c r="S546" s="1"/>
      <c r="T546" s="3"/>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row>
    <row r="547" spans="4:44" ht="14.25" hidden="1" customHeight="1">
      <c r="D547" s="3"/>
      <c r="E547" s="1"/>
      <c r="F547" s="1"/>
      <c r="G547" s="1"/>
      <c r="H547" s="1"/>
      <c r="I547" s="1"/>
      <c r="J547" s="1"/>
      <c r="K547" s="1"/>
      <c r="L547" s="1"/>
      <c r="M547" s="1"/>
      <c r="N547" s="1"/>
      <c r="O547" s="1"/>
      <c r="P547" s="1"/>
      <c r="Q547" s="1"/>
      <c r="R547" s="1"/>
      <c r="S547" s="1"/>
      <c r="T547" s="3"/>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row>
    <row r="548" spans="4:44" ht="14.25" hidden="1" customHeight="1">
      <c r="D548" s="3"/>
      <c r="E548" s="1"/>
      <c r="F548" s="1"/>
      <c r="G548" s="1"/>
      <c r="H548" s="1"/>
      <c r="I548" s="1"/>
      <c r="J548" s="1"/>
      <c r="K548" s="1"/>
      <c r="L548" s="1"/>
      <c r="M548" s="1"/>
      <c r="N548" s="1"/>
      <c r="O548" s="1"/>
      <c r="P548" s="1"/>
      <c r="Q548" s="1"/>
      <c r="R548" s="1"/>
      <c r="S548" s="1"/>
      <c r="T548" s="3"/>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row>
    <row r="549" spans="4:44" ht="14.25" hidden="1" customHeight="1">
      <c r="D549" s="3"/>
      <c r="E549" s="1"/>
      <c r="F549" s="1"/>
      <c r="G549" s="1"/>
      <c r="H549" s="1"/>
      <c r="I549" s="1"/>
      <c r="J549" s="1"/>
      <c r="K549" s="1"/>
      <c r="L549" s="1"/>
      <c r="M549" s="1"/>
      <c r="N549" s="1"/>
      <c r="O549" s="1"/>
      <c r="P549" s="1"/>
      <c r="Q549" s="1"/>
      <c r="R549" s="1"/>
      <c r="S549" s="1"/>
      <c r="T549" s="3"/>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row>
    <row r="550" spans="4:44" ht="14.25" hidden="1" customHeight="1">
      <c r="D550" s="3"/>
      <c r="E550" s="1"/>
      <c r="F550" s="1"/>
      <c r="G550" s="1"/>
      <c r="H550" s="1"/>
      <c r="I550" s="1"/>
      <c r="J550" s="1"/>
      <c r="K550" s="1"/>
      <c r="L550" s="1"/>
      <c r="M550" s="1"/>
      <c r="N550" s="1"/>
      <c r="O550" s="1"/>
      <c r="P550" s="1"/>
      <c r="Q550" s="1"/>
      <c r="R550" s="1"/>
      <c r="S550" s="1"/>
      <c r="T550" s="3"/>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row>
    <row r="551" spans="4:44" ht="14.25" hidden="1" customHeight="1">
      <c r="D551" s="3"/>
      <c r="E551" s="1"/>
      <c r="F551" s="1"/>
      <c r="G551" s="1"/>
      <c r="H551" s="1"/>
      <c r="I551" s="1"/>
      <c r="J551" s="1"/>
      <c r="K551" s="1"/>
      <c r="L551" s="1"/>
      <c r="M551" s="1"/>
      <c r="N551" s="1"/>
      <c r="O551" s="1"/>
      <c r="P551" s="1"/>
      <c r="Q551" s="1"/>
      <c r="R551" s="1"/>
      <c r="S551" s="1"/>
      <c r="T551" s="3"/>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row>
    <row r="552" spans="4:44" ht="14.25" hidden="1" customHeight="1">
      <c r="D552" s="3"/>
      <c r="E552" s="1"/>
      <c r="F552" s="1"/>
      <c r="G552" s="1"/>
      <c r="H552" s="1"/>
      <c r="I552" s="1"/>
      <c r="J552" s="1"/>
      <c r="K552" s="1"/>
      <c r="L552" s="1"/>
      <c r="M552" s="1"/>
      <c r="N552" s="1"/>
      <c r="O552" s="1"/>
      <c r="P552" s="1"/>
      <c r="Q552" s="1"/>
      <c r="R552" s="1"/>
      <c r="S552" s="1"/>
      <c r="T552" s="3"/>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row>
    <row r="553" spans="4:44" ht="14.25" hidden="1" customHeight="1">
      <c r="D553" s="3"/>
      <c r="E553" s="1"/>
      <c r="F553" s="1"/>
      <c r="G553" s="1"/>
      <c r="H553" s="1"/>
      <c r="I553" s="1"/>
      <c r="J553" s="1"/>
      <c r="K553" s="1"/>
      <c r="L553" s="1"/>
      <c r="M553" s="1"/>
      <c r="N553" s="1"/>
      <c r="O553" s="1"/>
      <c r="P553" s="1"/>
      <c r="Q553" s="1"/>
      <c r="R553" s="1"/>
      <c r="S553" s="1"/>
      <c r="T553" s="3"/>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row>
    <row r="554" spans="4:44" ht="14.25" hidden="1" customHeight="1">
      <c r="D554" s="3"/>
      <c r="E554" s="1"/>
      <c r="F554" s="1"/>
      <c r="G554" s="1"/>
      <c r="H554" s="1"/>
      <c r="I554" s="1"/>
      <c r="J554" s="1"/>
      <c r="K554" s="1"/>
      <c r="L554" s="1"/>
      <c r="M554" s="1"/>
      <c r="N554" s="1"/>
      <c r="O554" s="1"/>
      <c r="P554" s="1"/>
      <c r="Q554" s="1"/>
      <c r="R554" s="1"/>
      <c r="S554" s="1"/>
      <c r="T554" s="3"/>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row>
    <row r="555" spans="4:44" ht="14.25" hidden="1" customHeight="1">
      <c r="D555" s="3"/>
      <c r="E555" s="1"/>
      <c r="F555" s="1"/>
      <c r="G555" s="1"/>
      <c r="H555" s="1"/>
      <c r="I555" s="1"/>
      <c r="J555" s="1"/>
      <c r="K555" s="1"/>
      <c r="L555" s="1"/>
      <c r="M555" s="1"/>
      <c r="N555" s="1"/>
      <c r="O555" s="1"/>
      <c r="P555" s="1"/>
      <c r="Q555" s="1"/>
      <c r="R555" s="1"/>
      <c r="S555" s="1"/>
      <c r="T555" s="3"/>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row>
    <row r="556" spans="4:44" ht="14.25" hidden="1" customHeight="1">
      <c r="D556" s="3"/>
      <c r="E556" s="1"/>
      <c r="F556" s="1"/>
      <c r="G556" s="1"/>
      <c r="H556" s="1"/>
      <c r="I556" s="1"/>
      <c r="J556" s="1"/>
      <c r="K556" s="1"/>
      <c r="L556" s="1"/>
      <c r="M556" s="1"/>
      <c r="N556" s="1"/>
      <c r="O556" s="1"/>
      <c r="P556" s="1"/>
      <c r="Q556" s="1"/>
      <c r="R556" s="1"/>
      <c r="S556" s="1"/>
      <c r="T556" s="3"/>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row>
    <row r="557" spans="4:44" ht="14.25" hidden="1" customHeight="1">
      <c r="D557" s="3"/>
      <c r="E557" s="1"/>
      <c r="F557" s="1"/>
      <c r="G557" s="1"/>
      <c r="H557" s="1"/>
      <c r="I557" s="1"/>
      <c r="J557" s="1"/>
      <c r="K557" s="1"/>
      <c r="L557" s="1"/>
      <c r="M557" s="1"/>
      <c r="N557" s="1"/>
      <c r="O557" s="1"/>
      <c r="P557" s="1"/>
      <c r="Q557" s="1"/>
      <c r="R557" s="1"/>
      <c r="S557" s="1"/>
      <c r="T557" s="3"/>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row>
    <row r="558" spans="4:44" ht="14.25" hidden="1" customHeight="1">
      <c r="D558" s="3"/>
      <c r="E558" s="1"/>
      <c r="F558" s="1"/>
      <c r="G558" s="1"/>
      <c r="H558" s="1"/>
      <c r="I558" s="1"/>
      <c r="J558" s="1"/>
      <c r="K558" s="1"/>
      <c r="L558" s="1"/>
      <c r="M558" s="1"/>
      <c r="N558" s="1"/>
      <c r="O558" s="1"/>
      <c r="P558" s="1"/>
      <c r="Q558" s="1"/>
      <c r="R558" s="1"/>
      <c r="S558" s="1"/>
      <c r="T558" s="3"/>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row>
    <row r="559" spans="4:44" ht="14.25" hidden="1" customHeight="1">
      <c r="D559" s="3"/>
      <c r="E559" s="1"/>
      <c r="F559" s="1"/>
      <c r="G559" s="1"/>
      <c r="H559" s="1"/>
      <c r="I559" s="1"/>
      <c r="J559" s="1"/>
      <c r="K559" s="1"/>
      <c r="L559" s="1"/>
      <c r="M559" s="1"/>
      <c r="N559" s="1"/>
      <c r="O559" s="1"/>
      <c r="P559" s="1"/>
      <c r="Q559" s="1"/>
      <c r="R559" s="1"/>
      <c r="S559" s="1"/>
      <c r="T559" s="3"/>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row>
    <row r="560" spans="4:44" ht="14.25" hidden="1" customHeight="1">
      <c r="D560" s="3"/>
      <c r="E560" s="1"/>
      <c r="F560" s="1"/>
      <c r="G560" s="1"/>
      <c r="H560" s="1"/>
      <c r="I560" s="1"/>
      <c r="J560" s="1"/>
      <c r="K560" s="1"/>
      <c r="L560" s="1"/>
      <c r="M560" s="1"/>
      <c r="N560" s="1"/>
      <c r="O560" s="1"/>
      <c r="P560" s="1"/>
      <c r="Q560" s="1"/>
      <c r="R560" s="1"/>
      <c r="S560" s="1"/>
      <c r="T560" s="3"/>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row>
    <row r="561" spans="4:44" ht="14.25" hidden="1" customHeight="1">
      <c r="D561" s="3"/>
      <c r="E561" s="1"/>
      <c r="F561" s="1"/>
      <c r="G561" s="1"/>
      <c r="H561" s="1"/>
      <c r="I561" s="1"/>
      <c r="J561" s="1"/>
      <c r="K561" s="1"/>
      <c r="L561" s="1"/>
      <c r="M561" s="1"/>
      <c r="N561" s="1"/>
      <c r="O561" s="1"/>
      <c r="P561" s="1"/>
      <c r="Q561" s="1"/>
      <c r="R561" s="1"/>
      <c r="S561" s="1"/>
      <c r="T561" s="3"/>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row>
    <row r="562" spans="4:44" ht="14.25" hidden="1" customHeight="1">
      <c r="D562" s="3"/>
      <c r="E562" s="1"/>
      <c r="F562" s="1"/>
      <c r="G562" s="1"/>
      <c r="H562" s="1"/>
      <c r="I562" s="1"/>
      <c r="J562" s="1"/>
      <c r="K562" s="1"/>
      <c r="L562" s="1"/>
      <c r="M562" s="1"/>
      <c r="N562" s="1"/>
      <c r="O562" s="1"/>
      <c r="P562" s="1"/>
      <c r="Q562" s="1"/>
      <c r="R562" s="1"/>
      <c r="S562" s="1"/>
      <c r="T562" s="3"/>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row>
    <row r="563" spans="4:44" ht="14.25" hidden="1" customHeight="1">
      <c r="D563" s="3"/>
      <c r="E563" s="1"/>
      <c r="F563" s="1"/>
      <c r="G563" s="1"/>
      <c r="H563" s="1"/>
      <c r="I563" s="1"/>
      <c r="J563" s="1"/>
      <c r="K563" s="1"/>
      <c r="L563" s="1"/>
      <c r="M563" s="1"/>
      <c r="N563" s="1"/>
      <c r="O563" s="1"/>
      <c r="P563" s="1"/>
      <c r="Q563" s="1"/>
      <c r="R563" s="1"/>
      <c r="S563" s="1"/>
      <c r="T563" s="3"/>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row>
    <row r="564" spans="4:44" ht="14.25" hidden="1" customHeight="1">
      <c r="D564" s="3"/>
      <c r="E564" s="1"/>
      <c r="F564" s="1"/>
      <c r="G564" s="1"/>
      <c r="H564" s="1"/>
      <c r="I564" s="1"/>
      <c r="J564" s="1"/>
      <c r="K564" s="1"/>
      <c r="L564" s="1"/>
      <c r="M564" s="1"/>
      <c r="N564" s="1"/>
      <c r="O564" s="1"/>
      <c r="P564" s="1"/>
      <c r="Q564" s="1"/>
      <c r="R564" s="1"/>
      <c r="S564" s="1"/>
      <c r="T564" s="3"/>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row>
    <row r="565" spans="4:44" ht="14.25" hidden="1" customHeight="1">
      <c r="D565" s="3"/>
      <c r="E565" s="1"/>
      <c r="F565" s="1"/>
      <c r="G565" s="1"/>
      <c r="H565" s="1"/>
      <c r="I565" s="1"/>
      <c r="J565" s="1"/>
      <c r="K565" s="1"/>
      <c r="L565" s="1"/>
      <c r="M565" s="1"/>
      <c r="N565" s="1"/>
      <c r="O565" s="1"/>
      <c r="P565" s="1"/>
      <c r="Q565" s="1"/>
      <c r="R565" s="1"/>
      <c r="S565" s="1"/>
      <c r="T565" s="3"/>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row>
    <row r="566" spans="4:44" ht="14.25" hidden="1" customHeight="1">
      <c r="D566" s="3"/>
      <c r="E566" s="1"/>
      <c r="F566" s="1"/>
      <c r="G566" s="1"/>
      <c r="H566" s="1"/>
      <c r="I566" s="1"/>
      <c r="J566" s="1"/>
      <c r="K566" s="1"/>
      <c r="L566" s="1"/>
      <c r="M566" s="1"/>
      <c r="N566" s="1"/>
      <c r="O566" s="1"/>
      <c r="P566" s="1"/>
      <c r="Q566" s="1"/>
      <c r="R566" s="1"/>
      <c r="S566" s="1"/>
      <c r="T566" s="3"/>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row>
    <row r="567" spans="4:44" ht="14.25" hidden="1" customHeight="1">
      <c r="D567" s="3"/>
      <c r="E567" s="1"/>
      <c r="F567" s="1"/>
      <c r="G567" s="1"/>
      <c r="H567" s="1"/>
      <c r="I567" s="1"/>
      <c r="J567" s="1"/>
      <c r="K567" s="1"/>
      <c r="L567" s="1"/>
      <c r="M567" s="1"/>
      <c r="N567" s="1"/>
      <c r="O567" s="1"/>
      <c r="P567" s="1"/>
      <c r="Q567" s="1"/>
      <c r="R567" s="1"/>
      <c r="S567" s="1"/>
      <c r="T567" s="3"/>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row>
    <row r="568" spans="4:44" ht="14.25" hidden="1" customHeight="1">
      <c r="D568" s="3"/>
      <c r="E568" s="1"/>
      <c r="F568" s="1"/>
      <c r="G568" s="1"/>
      <c r="H568" s="1"/>
      <c r="I568" s="1"/>
      <c r="J568" s="1"/>
      <c r="K568" s="1"/>
      <c r="L568" s="1"/>
      <c r="M568" s="1"/>
      <c r="N568" s="1"/>
      <c r="O568" s="1"/>
      <c r="P568" s="1"/>
      <c r="Q568" s="1"/>
      <c r="R568" s="1"/>
      <c r="S568" s="1"/>
      <c r="T568" s="3"/>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row>
    <row r="569" spans="4:44" ht="14.25" hidden="1" customHeight="1">
      <c r="D569" s="3"/>
      <c r="E569" s="1"/>
      <c r="F569" s="1"/>
      <c r="G569" s="1"/>
      <c r="H569" s="1"/>
      <c r="I569" s="1"/>
      <c r="J569" s="1"/>
      <c r="K569" s="1"/>
      <c r="L569" s="1"/>
      <c r="M569" s="1"/>
      <c r="N569" s="1"/>
      <c r="O569" s="1"/>
      <c r="P569" s="1"/>
      <c r="Q569" s="1"/>
      <c r="R569" s="1"/>
      <c r="S569" s="1"/>
      <c r="T569" s="3"/>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row>
    <row r="570" spans="4:44" ht="14.25" hidden="1" customHeight="1">
      <c r="D570" s="3"/>
      <c r="E570" s="1"/>
      <c r="F570" s="1"/>
      <c r="G570" s="1"/>
      <c r="H570" s="1"/>
      <c r="I570" s="1"/>
      <c r="J570" s="1"/>
      <c r="K570" s="1"/>
      <c r="L570" s="1"/>
      <c r="M570" s="1"/>
      <c r="N570" s="1"/>
      <c r="O570" s="1"/>
      <c r="P570" s="1"/>
      <c r="Q570" s="1"/>
      <c r="R570" s="1"/>
      <c r="S570" s="1"/>
      <c r="T570" s="3"/>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row>
    <row r="571" spans="4:44" ht="14.25" hidden="1" customHeight="1">
      <c r="D571" s="3"/>
      <c r="E571" s="1"/>
      <c r="F571" s="1"/>
      <c r="G571" s="1"/>
      <c r="H571" s="1"/>
      <c r="I571" s="1"/>
      <c r="J571" s="1"/>
      <c r="K571" s="1"/>
      <c r="L571" s="1"/>
      <c r="M571" s="1"/>
      <c r="N571" s="1"/>
      <c r="O571" s="1"/>
      <c r="P571" s="1"/>
      <c r="Q571" s="1"/>
      <c r="R571" s="1"/>
      <c r="S571" s="1"/>
      <c r="T571" s="3"/>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row>
    <row r="572" spans="4:44" ht="14.25" hidden="1" customHeight="1">
      <c r="D572" s="3"/>
      <c r="E572" s="1"/>
      <c r="F572" s="1"/>
      <c r="G572" s="1"/>
      <c r="H572" s="1"/>
      <c r="I572" s="1"/>
      <c r="J572" s="1"/>
      <c r="K572" s="1"/>
      <c r="L572" s="1"/>
      <c r="M572" s="1"/>
      <c r="N572" s="1"/>
      <c r="O572" s="1"/>
      <c r="P572" s="1"/>
      <c r="Q572" s="1"/>
      <c r="R572" s="1"/>
      <c r="S572" s="1"/>
      <c r="T572" s="3"/>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row>
    <row r="573" spans="4:44" ht="14.25" hidden="1" customHeight="1">
      <c r="D573" s="3"/>
      <c r="E573" s="1"/>
      <c r="F573" s="1"/>
      <c r="G573" s="1"/>
      <c r="H573" s="1"/>
      <c r="I573" s="1"/>
      <c r="J573" s="1"/>
      <c r="K573" s="1"/>
      <c r="L573" s="1"/>
      <c r="M573" s="1"/>
      <c r="N573" s="1"/>
      <c r="O573" s="1"/>
      <c r="P573" s="1"/>
      <c r="Q573" s="1"/>
      <c r="R573" s="1"/>
      <c r="S573" s="1"/>
      <c r="T573" s="3"/>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row>
    <row r="574" spans="4:44" ht="14.25" hidden="1" customHeight="1">
      <c r="D574" s="3"/>
      <c r="E574" s="1"/>
      <c r="F574" s="1"/>
      <c r="G574" s="1"/>
      <c r="H574" s="1"/>
      <c r="I574" s="1"/>
      <c r="J574" s="1"/>
      <c r="K574" s="1"/>
      <c r="L574" s="1"/>
      <c r="M574" s="1"/>
      <c r="N574" s="1"/>
      <c r="O574" s="1"/>
      <c r="P574" s="1"/>
      <c r="Q574" s="1"/>
      <c r="R574" s="1"/>
      <c r="S574" s="1"/>
      <c r="T574" s="3"/>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row>
    <row r="575" spans="4:44" ht="14.25" hidden="1" customHeight="1">
      <c r="D575" s="3"/>
      <c r="E575" s="1"/>
      <c r="F575" s="1"/>
      <c r="G575" s="1"/>
      <c r="H575" s="1"/>
      <c r="I575" s="1"/>
      <c r="J575" s="1"/>
      <c r="K575" s="1"/>
      <c r="L575" s="1"/>
      <c r="M575" s="1"/>
      <c r="N575" s="1"/>
      <c r="O575" s="1"/>
      <c r="P575" s="1"/>
      <c r="Q575" s="1"/>
      <c r="R575" s="1"/>
      <c r="S575" s="1"/>
      <c r="T575" s="3"/>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row>
    <row r="576" spans="4:44" ht="14.25" hidden="1" customHeight="1">
      <c r="D576" s="3"/>
      <c r="E576" s="1"/>
      <c r="F576" s="1"/>
      <c r="G576" s="1"/>
      <c r="H576" s="1"/>
      <c r="I576" s="1"/>
      <c r="J576" s="1"/>
      <c r="K576" s="1"/>
      <c r="L576" s="1"/>
      <c r="M576" s="1"/>
      <c r="N576" s="1"/>
      <c r="O576" s="1"/>
      <c r="P576" s="1"/>
      <c r="Q576" s="1"/>
      <c r="R576" s="1"/>
      <c r="S576" s="1"/>
      <c r="T576" s="3"/>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row>
    <row r="577" spans="4:44" ht="14.25" hidden="1" customHeight="1">
      <c r="D577" s="3"/>
      <c r="E577" s="1"/>
      <c r="F577" s="1"/>
      <c r="G577" s="1"/>
      <c r="H577" s="1"/>
      <c r="I577" s="1"/>
      <c r="J577" s="1"/>
      <c r="K577" s="1"/>
      <c r="L577" s="1"/>
      <c r="M577" s="1"/>
      <c r="N577" s="1"/>
      <c r="O577" s="1"/>
      <c r="P577" s="1"/>
      <c r="Q577" s="1"/>
      <c r="R577" s="1"/>
      <c r="S577" s="1"/>
      <c r="T577" s="3"/>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row>
    <row r="578" spans="4:44" ht="14.25" hidden="1" customHeight="1">
      <c r="D578" s="3"/>
      <c r="E578" s="1"/>
      <c r="F578" s="1"/>
      <c r="G578" s="1"/>
      <c r="H578" s="1"/>
      <c r="I578" s="1"/>
      <c r="J578" s="1"/>
      <c r="K578" s="1"/>
      <c r="L578" s="1"/>
      <c r="M578" s="1"/>
      <c r="N578" s="1"/>
      <c r="O578" s="1"/>
      <c r="P578" s="1"/>
      <c r="Q578" s="1"/>
      <c r="R578" s="1"/>
      <c r="S578" s="1"/>
      <c r="T578" s="3"/>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row>
    <row r="579" spans="4:44" ht="14.25" hidden="1" customHeight="1">
      <c r="D579" s="3"/>
      <c r="E579" s="1"/>
      <c r="F579" s="1"/>
      <c r="G579" s="1"/>
      <c r="H579" s="1"/>
      <c r="I579" s="1"/>
      <c r="J579" s="1"/>
      <c r="K579" s="1"/>
      <c r="L579" s="1"/>
      <c r="M579" s="1"/>
      <c r="N579" s="1"/>
      <c r="O579" s="1"/>
      <c r="P579" s="1"/>
      <c r="Q579" s="1"/>
      <c r="R579" s="1"/>
      <c r="S579" s="1"/>
      <c r="T579" s="3"/>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row>
    <row r="580" spans="4:44" ht="14.25" hidden="1" customHeight="1">
      <c r="D580" s="3"/>
      <c r="E580" s="1"/>
      <c r="F580" s="1"/>
      <c r="G580" s="1"/>
      <c r="H580" s="1"/>
      <c r="I580" s="1"/>
      <c r="J580" s="1"/>
      <c r="K580" s="1"/>
      <c r="L580" s="1"/>
      <c r="M580" s="1"/>
      <c r="N580" s="1"/>
      <c r="O580" s="1"/>
      <c r="P580" s="1"/>
      <c r="Q580" s="1"/>
      <c r="R580" s="1"/>
      <c r="S580" s="1"/>
      <c r="T580" s="3"/>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row>
    <row r="581" spans="4:44" ht="14.25" hidden="1" customHeight="1">
      <c r="D581" s="3"/>
      <c r="E581" s="1"/>
      <c r="F581" s="1"/>
      <c r="G581" s="1"/>
      <c r="H581" s="1"/>
      <c r="I581" s="1"/>
      <c r="J581" s="1"/>
      <c r="K581" s="1"/>
      <c r="L581" s="1"/>
      <c r="M581" s="1"/>
      <c r="N581" s="1"/>
      <c r="O581" s="1"/>
      <c r="P581" s="1"/>
      <c r="Q581" s="1"/>
      <c r="R581" s="1"/>
      <c r="S581" s="1"/>
      <c r="T581" s="3"/>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row>
    <row r="582" spans="4:44" ht="14.25" hidden="1" customHeight="1">
      <c r="D582" s="3"/>
      <c r="E582" s="1"/>
      <c r="F582" s="1"/>
      <c r="G582" s="1"/>
      <c r="H582" s="1"/>
      <c r="I582" s="1"/>
      <c r="J582" s="1"/>
      <c r="K582" s="1"/>
      <c r="L582" s="1"/>
      <c r="M582" s="1"/>
      <c r="N582" s="1"/>
      <c r="O582" s="1"/>
      <c r="P582" s="1"/>
      <c r="Q582" s="1"/>
      <c r="R582" s="1"/>
      <c r="S582" s="1"/>
      <c r="T582" s="3"/>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row>
    <row r="583" spans="4:44" ht="14.25" hidden="1" customHeight="1">
      <c r="D583" s="3"/>
      <c r="E583" s="1"/>
      <c r="F583" s="1"/>
      <c r="G583" s="1"/>
      <c r="H583" s="1"/>
      <c r="I583" s="1"/>
      <c r="J583" s="1"/>
      <c r="K583" s="1"/>
      <c r="L583" s="1"/>
      <c r="M583" s="1"/>
      <c r="N583" s="1"/>
      <c r="O583" s="1"/>
      <c r="P583" s="1"/>
      <c r="Q583" s="1"/>
      <c r="R583" s="1"/>
      <c r="S583" s="1"/>
      <c r="T583" s="3"/>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row>
    <row r="584" spans="4:44" ht="14.25" hidden="1" customHeight="1">
      <c r="D584" s="3"/>
      <c r="E584" s="1"/>
      <c r="F584" s="1"/>
      <c r="G584" s="1"/>
      <c r="H584" s="1"/>
      <c r="I584" s="1"/>
      <c r="J584" s="1"/>
      <c r="K584" s="1"/>
      <c r="L584" s="1"/>
      <c r="M584" s="1"/>
      <c r="N584" s="1"/>
      <c r="O584" s="1"/>
      <c r="P584" s="1"/>
      <c r="Q584" s="1"/>
      <c r="R584" s="1"/>
      <c r="S584" s="1"/>
      <c r="T584" s="3"/>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row>
    <row r="585" spans="4:44" ht="14.25" hidden="1" customHeight="1">
      <c r="D585" s="3"/>
      <c r="E585" s="1"/>
      <c r="F585" s="1"/>
      <c r="G585" s="1"/>
      <c r="H585" s="1"/>
      <c r="I585" s="1"/>
      <c r="J585" s="1"/>
      <c r="K585" s="1"/>
      <c r="L585" s="1"/>
      <c r="M585" s="1"/>
      <c r="N585" s="1"/>
      <c r="O585" s="1"/>
      <c r="P585" s="1"/>
      <c r="Q585" s="1"/>
      <c r="R585" s="1"/>
      <c r="S585" s="1"/>
      <c r="T585" s="3"/>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row>
    <row r="586" spans="4:44" ht="14.25" hidden="1" customHeight="1">
      <c r="D586" s="3"/>
      <c r="E586" s="1"/>
      <c r="F586" s="1"/>
      <c r="G586" s="1"/>
      <c r="H586" s="1"/>
      <c r="I586" s="1"/>
      <c r="J586" s="1"/>
      <c r="K586" s="1"/>
      <c r="L586" s="1"/>
      <c r="M586" s="1"/>
      <c r="N586" s="1"/>
      <c r="O586" s="1"/>
      <c r="P586" s="1"/>
      <c r="Q586" s="1"/>
      <c r="R586" s="1"/>
      <c r="S586" s="1"/>
      <c r="T586" s="3"/>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row>
    <row r="587" spans="4:44" ht="14.25" hidden="1" customHeight="1">
      <c r="D587" s="3"/>
      <c r="E587" s="1"/>
      <c r="F587" s="1"/>
      <c r="G587" s="1"/>
      <c r="H587" s="1"/>
      <c r="I587" s="1"/>
      <c r="J587" s="1"/>
      <c r="K587" s="1"/>
      <c r="L587" s="1"/>
      <c r="M587" s="1"/>
      <c r="N587" s="1"/>
      <c r="O587" s="1"/>
      <c r="P587" s="1"/>
      <c r="Q587" s="1"/>
      <c r="R587" s="1"/>
      <c r="S587" s="1"/>
      <c r="T587" s="3"/>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row>
    <row r="588" spans="4:44" ht="14.25" hidden="1" customHeight="1">
      <c r="D588" s="3"/>
      <c r="E588" s="1"/>
      <c r="F588" s="1"/>
      <c r="G588" s="1"/>
      <c r="H588" s="1"/>
      <c r="I588" s="1"/>
      <c r="J588" s="1"/>
      <c r="K588" s="1"/>
      <c r="L588" s="1"/>
      <c r="M588" s="1"/>
      <c r="N588" s="1"/>
      <c r="O588" s="1"/>
      <c r="P588" s="1"/>
      <c r="Q588" s="1"/>
      <c r="R588" s="1"/>
      <c r="S588" s="1"/>
      <c r="T588" s="3"/>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row>
    <row r="589" spans="4:44" ht="14.25" hidden="1" customHeight="1">
      <c r="D589" s="3"/>
      <c r="E589" s="1"/>
      <c r="F589" s="1"/>
      <c r="G589" s="1"/>
      <c r="H589" s="1"/>
      <c r="I589" s="1"/>
      <c r="J589" s="1"/>
      <c r="K589" s="1"/>
      <c r="L589" s="1"/>
      <c r="M589" s="1"/>
      <c r="N589" s="1"/>
      <c r="O589" s="1"/>
      <c r="P589" s="1"/>
      <c r="Q589" s="1"/>
      <c r="R589" s="1"/>
      <c r="S589" s="1"/>
      <c r="T589" s="3"/>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row>
    <row r="590" spans="4:44" ht="14.25" hidden="1" customHeight="1">
      <c r="D590" s="3"/>
      <c r="E590" s="1"/>
      <c r="F590" s="1"/>
      <c r="G590" s="1"/>
      <c r="H590" s="1"/>
      <c r="I590" s="1"/>
      <c r="J590" s="1"/>
      <c r="K590" s="1"/>
      <c r="L590" s="1"/>
      <c r="M590" s="1"/>
      <c r="N590" s="1"/>
      <c r="O590" s="1"/>
      <c r="P590" s="1"/>
      <c r="Q590" s="1"/>
      <c r="R590" s="1"/>
      <c r="S590" s="1"/>
      <c r="T590" s="3"/>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row>
    <row r="591" spans="4:44" ht="14.25" hidden="1" customHeight="1">
      <c r="D591" s="3"/>
      <c r="E591" s="1"/>
      <c r="F591" s="1"/>
      <c r="G591" s="1"/>
      <c r="H591" s="1"/>
      <c r="I591" s="1"/>
      <c r="J591" s="1"/>
      <c r="K591" s="1"/>
      <c r="L591" s="1"/>
      <c r="M591" s="1"/>
      <c r="N591" s="1"/>
      <c r="O591" s="1"/>
      <c r="P591" s="1"/>
      <c r="Q591" s="1"/>
      <c r="R591" s="1"/>
      <c r="S591" s="1"/>
      <c r="T591" s="3"/>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row>
    <row r="592" spans="4:44" ht="14.25" hidden="1" customHeight="1">
      <c r="D592" s="3"/>
      <c r="E592" s="1"/>
      <c r="F592" s="1"/>
      <c r="G592" s="1"/>
      <c r="H592" s="1"/>
      <c r="I592" s="1"/>
      <c r="J592" s="1"/>
      <c r="K592" s="1"/>
      <c r="L592" s="1"/>
      <c r="M592" s="1"/>
      <c r="N592" s="1"/>
      <c r="O592" s="1"/>
      <c r="P592" s="1"/>
      <c r="Q592" s="1"/>
      <c r="R592" s="1"/>
      <c r="S592" s="1"/>
      <c r="T592" s="3"/>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row>
    <row r="593" spans="4:44" ht="14.25" hidden="1" customHeight="1">
      <c r="D593" s="3"/>
      <c r="E593" s="1"/>
      <c r="F593" s="1"/>
      <c r="G593" s="1"/>
      <c r="H593" s="1"/>
      <c r="I593" s="1"/>
      <c r="J593" s="1"/>
      <c r="K593" s="1"/>
      <c r="L593" s="1"/>
      <c r="M593" s="1"/>
      <c r="N593" s="1"/>
      <c r="O593" s="1"/>
      <c r="P593" s="1"/>
      <c r="Q593" s="1"/>
      <c r="R593" s="1"/>
      <c r="S593" s="1"/>
      <c r="T593" s="3"/>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row>
    <row r="594" spans="4:44" ht="14.25" hidden="1" customHeight="1">
      <c r="D594" s="3"/>
      <c r="E594" s="1"/>
      <c r="F594" s="1"/>
      <c r="G594" s="1"/>
      <c r="H594" s="1"/>
      <c r="I594" s="1"/>
      <c r="J594" s="1"/>
      <c r="K594" s="1"/>
      <c r="L594" s="1"/>
      <c r="M594" s="1"/>
      <c r="N594" s="1"/>
      <c r="O594" s="1"/>
      <c r="P594" s="1"/>
      <c r="Q594" s="1"/>
      <c r="R594" s="1"/>
      <c r="S594" s="1"/>
      <c r="T594" s="3"/>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row>
    <row r="595" spans="4:44" ht="14.25" hidden="1" customHeight="1">
      <c r="D595" s="3"/>
      <c r="E595" s="1"/>
      <c r="F595" s="1"/>
      <c r="G595" s="1"/>
      <c r="H595" s="1"/>
      <c r="I595" s="1"/>
      <c r="J595" s="1"/>
      <c r="K595" s="1"/>
      <c r="L595" s="1"/>
      <c r="M595" s="1"/>
      <c r="N595" s="1"/>
      <c r="O595" s="1"/>
      <c r="P595" s="1"/>
      <c r="Q595" s="1"/>
      <c r="R595" s="1"/>
      <c r="S595" s="1"/>
      <c r="T595" s="3"/>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row>
    <row r="596" spans="4:44" ht="14.25" hidden="1" customHeight="1">
      <c r="D596" s="3"/>
      <c r="E596" s="1"/>
      <c r="F596" s="1"/>
      <c r="G596" s="1"/>
      <c r="H596" s="1"/>
      <c r="I596" s="1"/>
      <c r="J596" s="1"/>
      <c r="K596" s="1"/>
      <c r="L596" s="1"/>
      <c r="M596" s="1"/>
      <c r="N596" s="1"/>
      <c r="O596" s="1"/>
      <c r="P596" s="1"/>
      <c r="Q596" s="1"/>
      <c r="R596" s="1"/>
      <c r="S596" s="1"/>
      <c r="T596" s="3"/>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row>
    <row r="597" spans="4:44" ht="14.25" hidden="1" customHeight="1">
      <c r="D597" s="3"/>
      <c r="E597" s="1"/>
      <c r="F597" s="1"/>
      <c r="G597" s="1"/>
      <c r="H597" s="1"/>
      <c r="I597" s="1"/>
      <c r="J597" s="1"/>
      <c r="K597" s="1"/>
      <c r="L597" s="1"/>
      <c r="M597" s="1"/>
      <c r="N597" s="1"/>
      <c r="O597" s="1"/>
      <c r="P597" s="1"/>
      <c r="Q597" s="1"/>
      <c r="R597" s="1"/>
      <c r="S597" s="1"/>
      <c r="T597" s="3"/>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row>
    <row r="598" spans="4:44" ht="14.25" hidden="1" customHeight="1">
      <c r="D598" s="3"/>
      <c r="E598" s="1"/>
      <c r="F598" s="1"/>
      <c r="G598" s="1"/>
      <c r="H598" s="1"/>
      <c r="I598" s="1"/>
      <c r="J598" s="1"/>
      <c r="K598" s="1"/>
      <c r="L598" s="1"/>
      <c r="M598" s="1"/>
      <c r="N598" s="1"/>
      <c r="O598" s="1"/>
      <c r="P598" s="1"/>
      <c r="Q598" s="1"/>
      <c r="R598" s="1"/>
      <c r="S598" s="1"/>
      <c r="T598" s="3"/>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row>
    <row r="599" spans="4:44" ht="14.25" hidden="1" customHeight="1">
      <c r="D599" s="3"/>
      <c r="E599" s="1"/>
      <c r="F599" s="1"/>
      <c r="G599" s="1"/>
      <c r="H599" s="1"/>
      <c r="I599" s="1"/>
      <c r="J599" s="1"/>
      <c r="K599" s="1"/>
      <c r="L599" s="1"/>
      <c r="M599" s="1"/>
      <c r="N599" s="1"/>
      <c r="O599" s="1"/>
      <c r="P599" s="1"/>
      <c r="Q599" s="1"/>
      <c r="R599" s="1"/>
      <c r="S599" s="1"/>
      <c r="T599" s="3"/>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row>
    <row r="600" spans="4:44" ht="14.25" hidden="1" customHeight="1">
      <c r="D600" s="3"/>
      <c r="E600" s="1"/>
      <c r="F600" s="1"/>
      <c r="G600" s="1"/>
      <c r="H600" s="1"/>
      <c r="I600" s="1"/>
      <c r="J600" s="1"/>
      <c r="K600" s="1"/>
      <c r="L600" s="1"/>
      <c r="M600" s="1"/>
      <c r="N600" s="1"/>
      <c r="O600" s="1"/>
      <c r="P600" s="1"/>
      <c r="Q600" s="1"/>
      <c r="R600" s="1"/>
      <c r="S600" s="1"/>
      <c r="T600" s="3"/>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row>
    <row r="601" spans="4:44" ht="14.25" hidden="1" customHeight="1">
      <c r="D601" s="3"/>
      <c r="E601" s="1"/>
      <c r="F601" s="1"/>
      <c r="G601" s="1"/>
      <c r="H601" s="1"/>
      <c r="I601" s="1"/>
      <c r="J601" s="1"/>
      <c r="K601" s="1"/>
      <c r="L601" s="1"/>
      <c r="M601" s="1"/>
      <c r="N601" s="1"/>
      <c r="O601" s="1"/>
      <c r="P601" s="1"/>
      <c r="Q601" s="1"/>
      <c r="R601" s="1"/>
      <c r="S601" s="1"/>
      <c r="T601" s="3"/>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row>
    <row r="602" spans="4:44" ht="14.25" hidden="1" customHeight="1">
      <c r="D602" s="3"/>
      <c r="E602" s="1"/>
      <c r="F602" s="1"/>
      <c r="G602" s="1"/>
      <c r="H602" s="1"/>
      <c r="I602" s="1"/>
      <c r="J602" s="1"/>
      <c r="K602" s="1"/>
      <c r="L602" s="1"/>
      <c r="M602" s="1"/>
      <c r="N602" s="1"/>
      <c r="O602" s="1"/>
      <c r="P602" s="1"/>
      <c r="Q602" s="1"/>
      <c r="R602" s="1"/>
      <c r="S602" s="1"/>
      <c r="T602" s="3"/>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row>
    <row r="603" spans="4:44" ht="14.25" hidden="1" customHeight="1">
      <c r="D603" s="3"/>
      <c r="E603" s="1"/>
      <c r="F603" s="1"/>
      <c r="G603" s="1"/>
      <c r="H603" s="1"/>
      <c r="I603" s="1"/>
      <c r="J603" s="1"/>
      <c r="K603" s="1"/>
      <c r="L603" s="1"/>
      <c r="M603" s="1"/>
      <c r="N603" s="1"/>
      <c r="O603" s="1"/>
      <c r="P603" s="1"/>
      <c r="Q603" s="1"/>
      <c r="R603" s="1"/>
      <c r="S603" s="1"/>
      <c r="T603" s="3"/>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row>
    <row r="604" spans="4:44" ht="14.25" hidden="1" customHeight="1">
      <c r="D604" s="3"/>
      <c r="E604" s="1"/>
      <c r="F604" s="1"/>
      <c r="G604" s="1"/>
      <c r="H604" s="1"/>
      <c r="I604" s="1"/>
      <c r="J604" s="1"/>
      <c r="K604" s="1"/>
      <c r="L604" s="1"/>
      <c r="M604" s="1"/>
      <c r="N604" s="1"/>
      <c r="O604" s="1"/>
      <c r="P604" s="1"/>
      <c r="Q604" s="1"/>
      <c r="R604" s="1"/>
      <c r="S604" s="1"/>
      <c r="T604" s="3"/>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row>
    <row r="605" spans="4:44" ht="14.25" hidden="1" customHeight="1">
      <c r="D605" s="3"/>
      <c r="E605" s="1"/>
      <c r="F605" s="1"/>
      <c r="G605" s="1"/>
      <c r="H605" s="1"/>
      <c r="I605" s="1"/>
      <c r="J605" s="1"/>
      <c r="K605" s="1"/>
      <c r="L605" s="1"/>
      <c r="M605" s="1"/>
      <c r="N605" s="1"/>
      <c r="O605" s="1"/>
      <c r="P605" s="1"/>
      <c r="Q605" s="1"/>
      <c r="R605" s="1"/>
      <c r="S605" s="1"/>
      <c r="T605" s="3"/>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row>
    <row r="606" spans="4:44" ht="14.25" hidden="1" customHeight="1">
      <c r="D606" s="3"/>
      <c r="E606" s="1"/>
      <c r="F606" s="1"/>
      <c r="G606" s="1"/>
      <c r="H606" s="1"/>
      <c r="I606" s="1"/>
      <c r="J606" s="1"/>
      <c r="K606" s="1"/>
      <c r="L606" s="1"/>
      <c r="M606" s="1"/>
      <c r="N606" s="1"/>
      <c r="O606" s="1"/>
      <c r="P606" s="1"/>
      <c r="Q606" s="1"/>
      <c r="R606" s="1"/>
      <c r="S606" s="1"/>
      <c r="T606" s="3"/>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row>
    <row r="607" spans="4:44" ht="14.25" hidden="1" customHeight="1">
      <c r="D607" s="3"/>
      <c r="E607" s="1"/>
      <c r="F607" s="1"/>
      <c r="G607" s="1"/>
      <c r="H607" s="1"/>
      <c r="I607" s="1"/>
      <c r="J607" s="1"/>
      <c r="K607" s="1"/>
      <c r="L607" s="1"/>
      <c r="M607" s="1"/>
      <c r="N607" s="1"/>
      <c r="O607" s="1"/>
      <c r="P607" s="1"/>
      <c r="Q607" s="1"/>
      <c r="R607" s="1"/>
      <c r="S607" s="1"/>
      <c r="T607" s="3"/>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row>
    <row r="608" spans="4:44" ht="14.25" hidden="1" customHeight="1">
      <c r="D608" s="3"/>
      <c r="E608" s="1"/>
      <c r="F608" s="1"/>
      <c r="G608" s="1"/>
      <c r="H608" s="1"/>
      <c r="I608" s="1"/>
      <c r="J608" s="1"/>
      <c r="K608" s="1"/>
      <c r="L608" s="1"/>
      <c r="M608" s="1"/>
      <c r="N608" s="1"/>
      <c r="O608" s="1"/>
      <c r="P608" s="1"/>
      <c r="Q608" s="1"/>
      <c r="R608" s="1"/>
      <c r="S608" s="1"/>
      <c r="T608" s="3"/>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row>
    <row r="609" spans="4:44" ht="14.25" hidden="1" customHeight="1">
      <c r="D609" s="3"/>
      <c r="E609" s="1"/>
      <c r="F609" s="1"/>
      <c r="G609" s="1"/>
      <c r="H609" s="1"/>
      <c r="I609" s="1"/>
      <c r="J609" s="1"/>
      <c r="K609" s="1"/>
      <c r="L609" s="1"/>
      <c r="M609" s="1"/>
      <c r="N609" s="1"/>
      <c r="O609" s="1"/>
      <c r="P609" s="1"/>
      <c r="Q609" s="1"/>
      <c r="R609" s="1"/>
      <c r="S609" s="1"/>
      <c r="T609" s="3"/>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row>
    <row r="610" spans="4:44" ht="14.25" hidden="1" customHeight="1">
      <c r="D610" s="3"/>
      <c r="E610" s="1"/>
      <c r="F610" s="1"/>
      <c r="G610" s="1"/>
      <c r="H610" s="1"/>
      <c r="I610" s="1"/>
      <c r="J610" s="1"/>
      <c r="K610" s="1"/>
      <c r="L610" s="1"/>
      <c r="M610" s="1"/>
      <c r="N610" s="1"/>
      <c r="O610" s="1"/>
      <c r="P610" s="1"/>
      <c r="Q610" s="1"/>
      <c r="R610" s="1"/>
      <c r="S610" s="1"/>
      <c r="T610" s="3"/>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row>
    <row r="611" spans="4:44" ht="14.25" hidden="1" customHeight="1">
      <c r="D611" s="3"/>
      <c r="E611" s="1"/>
      <c r="F611" s="1"/>
      <c r="G611" s="1"/>
      <c r="H611" s="1"/>
      <c r="I611" s="1"/>
      <c r="J611" s="1"/>
      <c r="K611" s="1"/>
      <c r="L611" s="1"/>
      <c r="M611" s="1"/>
      <c r="N611" s="1"/>
      <c r="O611" s="1"/>
      <c r="P611" s="1"/>
      <c r="Q611" s="1"/>
      <c r="R611" s="1"/>
      <c r="S611" s="1"/>
      <c r="T611" s="3"/>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row>
    <row r="612" spans="4:44" ht="14.25" hidden="1" customHeight="1">
      <c r="D612" s="3"/>
      <c r="E612" s="1"/>
      <c r="F612" s="1"/>
      <c r="G612" s="1"/>
      <c r="H612" s="1"/>
      <c r="I612" s="1"/>
      <c r="J612" s="1"/>
      <c r="K612" s="1"/>
      <c r="L612" s="1"/>
      <c r="M612" s="1"/>
      <c r="N612" s="1"/>
      <c r="O612" s="1"/>
      <c r="P612" s="1"/>
      <c r="Q612" s="1"/>
      <c r="R612" s="1"/>
      <c r="S612" s="1"/>
      <c r="T612" s="3"/>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row>
    <row r="613" spans="4:44" ht="14.25" hidden="1" customHeight="1">
      <c r="D613" s="3"/>
      <c r="E613" s="1"/>
      <c r="F613" s="1"/>
      <c r="G613" s="1"/>
      <c r="H613" s="1"/>
      <c r="I613" s="1"/>
      <c r="J613" s="1"/>
      <c r="K613" s="1"/>
      <c r="L613" s="1"/>
      <c r="M613" s="1"/>
      <c r="N613" s="1"/>
      <c r="O613" s="1"/>
      <c r="P613" s="1"/>
      <c r="Q613" s="1"/>
      <c r="R613" s="1"/>
      <c r="S613" s="1"/>
      <c r="T613" s="3"/>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row>
    <row r="614" spans="4:44" ht="14.25" hidden="1" customHeight="1">
      <c r="D614" s="3"/>
      <c r="E614" s="1"/>
      <c r="F614" s="1"/>
      <c r="G614" s="1"/>
      <c r="H614" s="1"/>
      <c r="I614" s="1"/>
      <c r="J614" s="1"/>
      <c r="K614" s="1"/>
      <c r="L614" s="1"/>
      <c r="M614" s="1"/>
      <c r="N614" s="1"/>
      <c r="O614" s="1"/>
      <c r="P614" s="1"/>
      <c r="Q614" s="1"/>
      <c r="R614" s="1"/>
      <c r="S614" s="1"/>
      <c r="T614" s="3"/>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row>
    <row r="615" spans="4:44" ht="14.25" hidden="1" customHeight="1">
      <c r="D615" s="3"/>
      <c r="E615" s="1"/>
      <c r="F615" s="1"/>
      <c r="G615" s="1"/>
      <c r="H615" s="1"/>
      <c r="I615" s="1"/>
      <c r="J615" s="1"/>
      <c r="K615" s="1"/>
      <c r="L615" s="1"/>
      <c r="M615" s="1"/>
      <c r="N615" s="1"/>
      <c r="O615" s="1"/>
      <c r="P615" s="1"/>
      <c r="Q615" s="1"/>
      <c r="R615" s="1"/>
      <c r="S615" s="1"/>
      <c r="T615" s="3"/>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row>
    <row r="616" spans="4:44" ht="14.25" hidden="1" customHeight="1">
      <c r="D616" s="3"/>
      <c r="E616" s="1"/>
      <c r="F616" s="1"/>
      <c r="G616" s="1"/>
      <c r="H616" s="1"/>
      <c r="I616" s="1"/>
      <c r="J616" s="1"/>
      <c r="K616" s="1"/>
      <c r="L616" s="1"/>
      <c r="M616" s="1"/>
      <c r="N616" s="1"/>
      <c r="O616" s="1"/>
      <c r="P616" s="1"/>
      <c r="Q616" s="1"/>
      <c r="R616" s="1"/>
      <c r="S616" s="1"/>
      <c r="T616" s="3"/>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row>
    <row r="617" spans="4:44" ht="14.25" hidden="1" customHeight="1">
      <c r="D617" s="3"/>
      <c r="E617" s="1"/>
      <c r="F617" s="1"/>
      <c r="G617" s="1"/>
      <c r="H617" s="1"/>
      <c r="I617" s="1"/>
      <c r="J617" s="1"/>
      <c r="K617" s="1"/>
      <c r="L617" s="1"/>
      <c r="M617" s="1"/>
      <c r="N617" s="1"/>
      <c r="O617" s="1"/>
      <c r="P617" s="1"/>
      <c r="Q617" s="1"/>
      <c r="R617" s="1"/>
      <c r="S617" s="1"/>
      <c r="T617" s="3"/>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row>
    <row r="618" spans="4:44" ht="14.25" hidden="1" customHeight="1">
      <c r="D618" s="3"/>
      <c r="E618" s="1"/>
      <c r="F618" s="1"/>
      <c r="G618" s="1"/>
      <c r="H618" s="1"/>
      <c r="I618" s="1"/>
      <c r="J618" s="1"/>
      <c r="K618" s="1"/>
      <c r="L618" s="1"/>
      <c r="M618" s="1"/>
      <c r="N618" s="1"/>
      <c r="O618" s="1"/>
      <c r="P618" s="1"/>
      <c r="Q618" s="1"/>
      <c r="R618" s="1"/>
      <c r="S618" s="1"/>
      <c r="T618" s="3"/>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row>
    <row r="619" spans="4:44" ht="14.25" hidden="1" customHeight="1">
      <c r="D619" s="3"/>
      <c r="E619" s="1"/>
      <c r="F619" s="1"/>
      <c r="G619" s="1"/>
      <c r="H619" s="1"/>
      <c r="I619" s="1"/>
      <c r="J619" s="1"/>
      <c r="K619" s="1"/>
      <c r="L619" s="1"/>
      <c r="M619" s="1"/>
      <c r="N619" s="1"/>
      <c r="O619" s="1"/>
      <c r="P619" s="1"/>
      <c r="Q619" s="1"/>
      <c r="R619" s="1"/>
      <c r="S619" s="1"/>
      <c r="T619" s="3"/>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row>
    <row r="620" spans="4:44" ht="14.25" hidden="1" customHeight="1">
      <c r="D620" s="3"/>
      <c r="E620" s="1"/>
      <c r="F620" s="1"/>
      <c r="G620" s="1"/>
      <c r="H620" s="1"/>
      <c r="I620" s="1"/>
      <c r="J620" s="1"/>
      <c r="K620" s="1"/>
      <c r="L620" s="1"/>
      <c r="M620" s="1"/>
      <c r="N620" s="1"/>
      <c r="O620" s="1"/>
      <c r="P620" s="1"/>
      <c r="Q620" s="1"/>
      <c r="R620" s="1"/>
      <c r="S620" s="1"/>
      <c r="T620" s="3"/>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row>
    <row r="621" spans="4:44" ht="14.25" hidden="1" customHeight="1">
      <c r="D621" s="3"/>
      <c r="E621" s="1"/>
      <c r="F621" s="1"/>
      <c r="G621" s="1"/>
      <c r="H621" s="1"/>
      <c r="I621" s="1"/>
      <c r="J621" s="1"/>
      <c r="K621" s="1"/>
      <c r="L621" s="1"/>
      <c r="M621" s="1"/>
      <c r="N621" s="1"/>
      <c r="O621" s="1"/>
      <c r="P621" s="1"/>
      <c r="Q621" s="1"/>
      <c r="R621" s="1"/>
      <c r="S621" s="1"/>
      <c r="T621" s="3"/>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row>
    <row r="622" spans="4:44" ht="14.25" hidden="1" customHeight="1">
      <c r="D622" s="3"/>
      <c r="E622" s="1"/>
      <c r="F622" s="1"/>
      <c r="G622" s="1"/>
      <c r="H622" s="1"/>
      <c r="I622" s="1"/>
      <c r="J622" s="1"/>
      <c r="K622" s="1"/>
      <c r="L622" s="1"/>
      <c r="M622" s="1"/>
      <c r="N622" s="1"/>
      <c r="O622" s="1"/>
      <c r="P622" s="1"/>
      <c r="Q622" s="1"/>
      <c r="R622" s="1"/>
      <c r="S622" s="1"/>
      <c r="T622" s="3"/>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row>
    <row r="623" spans="4:44" ht="14.25" hidden="1" customHeight="1">
      <c r="D623" s="3"/>
      <c r="E623" s="1"/>
      <c r="F623" s="1"/>
      <c r="G623" s="1"/>
      <c r="H623" s="1"/>
      <c r="I623" s="1"/>
      <c r="J623" s="1"/>
      <c r="K623" s="1"/>
      <c r="L623" s="1"/>
      <c r="M623" s="1"/>
      <c r="N623" s="1"/>
      <c r="O623" s="1"/>
      <c r="P623" s="1"/>
      <c r="Q623" s="1"/>
      <c r="R623" s="1"/>
      <c r="S623" s="1"/>
      <c r="T623" s="3"/>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row>
    <row r="624" spans="4:44" ht="14.25" hidden="1" customHeight="1">
      <c r="D624" s="3"/>
      <c r="E624" s="1"/>
      <c r="F624" s="1"/>
      <c r="G624" s="1"/>
      <c r="H624" s="1"/>
      <c r="I624" s="1"/>
      <c r="J624" s="1"/>
      <c r="K624" s="1"/>
      <c r="L624" s="1"/>
      <c r="M624" s="1"/>
      <c r="N624" s="1"/>
      <c r="O624" s="1"/>
      <c r="P624" s="1"/>
      <c r="Q624" s="1"/>
      <c r="R624" s="1"/>
      <c r="S624" s="1"/>
      <c r="T624" s="3"/>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row>
    <row r="625" spans="4:44" ht="14.25" hidden="1" customHeight="1">
      <c r="D625" s="3"/>
      <c r="E625" s="1"/>
      <c r="F625" s="1"/>
      <c r="G625" s="1"/>
      <c r="H625" s="1"/>
      <c r="I625" s="1"/>
      <c r="J625" s="1"/>
      <c r="K625" s="1"/>
      <c r="L625" s="1"/>
      <c r="M625" s="1"/>
      <c r="N625" s="1"/>
      <c r="O625" s="1"/>
      <c r="P625" s="1"/>
      <c r="Q625" s="1"/>
      <c r="R625" s="1"/>
      <c r="S625" s="1"/>
      <c r="T625" s="3"/>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row>
    <row r="626" spans="4:44" ht="14.25" hidden="1" customHeight="1">
      <c r="D626" s="3"/>
      <c r="E626" s="1"/>
      <c r="F626" s="1"/>
      <c r="G626" s="1"/>
      <c r="H626" s="1"/>
      <c r="I626" s="1"/>
      <c r="J626" s="1"/>
      <c r="K626" s="1"/>
      <c r="L626" s="1"/>
      <c r="M626" s="1"/>
      <c r="N626" s="1"/>
      <c r="O626" s="1"/>
      <c r="P626" s="1"/>
      <c r="Q626" s="1"/>
      <c r="R626" s="1"/>
      <c r="S626" s="1"/>
      <c r="T626" s="3"/>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row>
    <row r="627" spans="4:44" ht="14.25" hidden="1" customHeight="1">
      <c r="D627" s="3"/>
      <c r="E627" s="1"/>
      <c r="F627" s="1"/>
      <c r="G627" s="1"/>
      <c r="H627" s="1"/>
      <c r="I627" s="1"/>
      <c r="J627" s="1"/>
      <c r="K627" s="1"/>
      <c r="L627" s="1"/>
      <c r="M627" s="1"/>
      <c r="N627" s="1"/>
      <c r="O627" s="1"/>
      <c r="P627" s="1"/>
      <c r="Q627" s="1"/>
      <c r="R627" s="1"/>
      <c r="S627" s="1"/>
      <c r="T627" s="3"/>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row>
    <row r="628" spans="4:44" ht="14.25" hidden="1" customHeight="1">
      <c r="D628" s="3"/>
      <c r="E628" s="1"/>
      <c r="F628" s="1"/>
      <c r="G628" s="1"/>
      <c r="H628" s="1"/>
      <c r="I628" s="1"/>
      <c r="J628" s="1"/>
      <c r="K628" s="1"/>
      <c r="L628" s="1"/>
      <c r="M628" s="1"/>
      <c r="N628" s="1"/>
      <c r="O628" s="1"/>
      <c r="P628" s="1"/>
      <c r="Q628" s="1"/>
      <c r="R628" s="1"/>
      <c r="S628" s="1"/>
      <c r="T628" s="3"/>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row>
    <row r="629" spans="4:44" ht="14.25" hidden="1" customHeight="1">
      <c r="D629" s="3"/>
      <c r="E629" s="1"/>
      <c r="F629" s="1"/>
      <c r="G629" s="1"/>
      <c r="H629" s="1"/>
      <c r="I629" s="1"/>
      <c r="J629" s="1"/>
      <c r="K629" s="1"/>
      <c r="L629" s="1"/>
      <c r="M629" s="1"/>
      <c r="N629" s="1"/>
      <c r="O629" s="1"/>
      <c r="P629" s="1"/>
      <c r="Q629" s="1"/>
      <c r="R629" s="1"/>
      <c r="S629" s="1"/>
      <c r="T629" s="3"/>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row>
    <row r="630" spans="4:44" ht="14.25" hidden="1" customHeight="1">
      <c r="D630" s="3"/>
      <c r="E630" s="1"/>
      <c r="F630" s="1"/>
      <c r="G630" s="1"/>
      <c r="H630" s="1"/>
      <c r="I630" s="1"/>
      <c r="J630" s="1"/>
      <c r="K630" s="1"/>
      <c r="L630" s="1"/>
      <c r="M630" s="1"/>
      <c r="N630" s="1"/>
      <c r="O630" s="1"/>
      <c r="P630" s="1"/>
      <c r="Q630" s="1"/>
      <c r="R630" s="1"/>
      <c r="S630" s="1"/>
      <c r="T630" s="3"/>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row>
    <row r="631" spans="4:44" ht="14.25" hidden="1" customHeight="1">
      <c r="D631" s="3"/>
      <c r="E631" s="1"/>
      <c r="F631" s="1"/>
      <c r="G631" s="1"/>
      <c r="H631" s="1"/>
      <c r="I631" s="1"/>
      <c r="J631" s="1"/>
      <c r="K631" s="1"/>
      <c r="L631" s="1"/>
      <c r="M631" s="1"/>
      <c r="N631" s="1"/>
      <c r="O631" s="1"/>
      <c r="P631" s="1"/>
      <c r="Q631" s="1"/>
      <c r="R631" s="1"/>
      <c r="S631" s="1"/>
      <c r="T631" s="3"/>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row>
    <row r="632" spans="4:44" ht="14.25" hidden="1" customHeight="1">
      <c r="D632" s="3"/>
      <c r="E632" s="1"/>
      <c r="F632" s="1"/>
      <c r="G632" s="1"/>
      <c r="H632" s="1"/>
      <c r="I632" s="1"/>
      <c r="J632" s="1"/>
      <c r="K632" s="1"/>
      <c r="L632" s="1"/>
      <c r="M632" s="1"/>
      <c r="N632" s="1"/>
      <c r="O632" s="1"/>
      <c r="P632" s="1"/>
      <c r="Q632" s="1"/>
      <c r="R632" s="1"/>
      <c r="S632" s="1"/>
      <c r="T632" s="3"/>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row>
    <row r="633" spans="4:44" ht="14.25" hidden="1" customHeight="1">
      <c r="D633" s="3"/>
      <c r="E633" s="1"/>
      <c r="F633" s="1"/>
      <c r="G633" s="1"/>
      <c r="H633" s="1"/>
      <c r="I633" s="1"/>
      <c r="J633" s="1"/>
      <c r="K633" s="1"/>
      <c r="L633" s="1"/>
      <c r="M633" s="1"/>
      <c r="N633" s="1"/>
      <c r="O633" s="1"/>
      <c r="P633" s="1"/>
      <c r="Q633" s="1"/>
      <c r="R633" s="1"/>
      <c r="S633" s="1"/>
      <c r="T633" s="3"/>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row>
    <row r="634" spans="4:44" ht="14.25" hidden="1" customHeight="1">
      <c r="D634" s="3"/>
      <c r="E634" s="1"/>
      <c r="F634" s="1"/>
      <c r="G634" s="1"/>
      <c r="H634" s="1"/>
      <c r="I634" s="1"/>
      <c r="J634" s="1"/>
      <c r="K634" s="1"/>
      <c r="L634" s="1"/>
      <c r="M634" s="1"/>
      <c r="N634" s="1"/>
      <c r="O634" s="1"/>
      <c r="P634" s="1"/>
      <c r="Q634" s="1"/>
      <c r="R634" s="1"/>
      <c r="S634" s="1"/>
      <c r="T634" s="3"/>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row>
    <row r="635" spans="4:44" ht="14.25" hidden="1" customHeight="1">
      <c r="D635" s="3"/>
      <c r="E635" s="1"/>
      <c r="F635" s="1"/>
      <c r="G635" s="1"/>
      <c r="H635" s="1"/>
      <c r="I635" s="1"/>
      <c r="J635" s="1"/>
      <c r="K635" s="1"/>
      <c r="L635" s="1"/>
      <c r="M635" s="1"/>
      <c r="N635" s="1"/>
      <c r="O635" s="1"/>
      <c r="P635" s="1"/>
      <c r="Q635" s="1"/>
      <c r="R635" s="1"/>
      <c r="S635" s="1"/>
      <c r="T635" s="3"/>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row>
    <row r="636" spans="4:44" ht="14.25" hidden="1" customHeight="1">
      <c r="D636" s="3"/>
      <c r="E636" s="1"/>
      <c r="F636" s="1"/>
      <c r="G636" s="1"/>
      <c r="H636" s="1"/>
      <c r="I636" s="1"/>
      <c r="J636" s="1"/>
      <c r="K636" s="1"/>
      <c r="L636" s="1"/>
      <c r="M636" s="1"/>
      <c r="N636" s="1"/>
      <c r="O636" s="1"/>
      <c r="P636" s="1"/>
      <c r="Q636" s="1"/>
      <c r="R636" s="1"/>
      <c r="S636" s="1"/>
      <c r="T636" s="3"/>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row>
    <row r="637" spans="4:44" ht="14.25" hidden="1" customHeight="1">
      <c r="D637" s="3"/>
      <c r="E637" s="1"/>
      <c r="F637" s="1"/>
      <c r="G637" s="1"/>
      <c r="H637" s="1"/>
      <c r="I637" s="1"/>
      <c r="J637" s="1"/>
      <c r="K637" s="1"/>
      <c r="L637" s="1"/>
      <c r="M637" s="1"/>
      <c r="N637" s="1"/>
      <c r="O637" s="1"/>
      <c r="P637" s="1"/>
      <c r="Q637" s="1"/>
      <c r="R637" s="1"/>
      <c r="S637" s="1"/>
      <c r="T637" s="3"/>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row>
    <row r="638" spans="4:44" ht="14.25" hidden="1" customHeight="1">
      <c r="D638" s="3"/>
      <c r="E638" s="1"/>
      <c r="F638" s="1"/>
      <c r="G638" s="1"/>
      <c r="H638" s="1"/>
      <c r="I638" s="1"/>
      <c r="J638" s="1"/>
      <c r="K638" s="1"/>
      <c r="L638" s="1"/>
      <c r="M638" s="1"/>
      <c r="N638" s="1"/>
      <c r="O638" s="1"/>
      <c r="P638" s="1"/>
      <c r="Q638" s="1"/>
      <c r="R638" s="1"/>
      <c r="S638" s="1"/>
      <c r="T638" s="3"/>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row>
    <row r="639" spans="4:44" ht="14.25" hidden="1" customHeight="1">
      <c r="D639" s="3"/>
      <c r="E639" s="1"/>
      <c r="F639" s="1"/>
      <c r="G639" s="1"/>
      <c r="H639" s="1"/>
      <c r="I639" s="1"/>
      <c r="J639" s="1"/>
      <c r="K639" s="1"/>
      <c r="L639" s="1"/>
      <c r="M639" s="1"/>
      <c r="N639" s="1"/>
      <c r="O639" s="1"/>
      <c r="P639" s="1"/>
      <c r="Q639" s="1"/>
      <c r="R639" s="1"/>
      <c r="S639" s="1"/>
      <c r="T639" s="3"/>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row>
    <row r="640" spans="4:44" ht="14.25" hidden="1" customHeight="1">
      <c r="D640" s="3"/>
      <c r="E640" s="1"/>
      <c r="F640" s="1"/>
      <c r="G640" s="1"/>
      <c r="H640" s="1"/>
      <c r="I640" s="1"/>
      <c r="J640" s="1"/>
      <c r="K640" s="1"/>
      <c r="L640" s="1"/>
      <c r="M640" s="1"/>
      <c r="N640" s="1"/>
      <c r="O640" s="1"/>
      <c r="P640" s="1"/>
      <c r="Q640" s="1"/>
      <c r="R640" s="1"/>
      <c r="S640" s="1"/>
      <c r="T640" s="3"/>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row>
    <row r="641" spans="4:44" ht="14.25" hidden="1" customHeight="1">
      <c r="D641" s="3"/>
      <c r="E641" s="1"/>
      <c r="F641" s="1"/>
      <c r="G641" s="1"/>
      <c r="H641" s="1"/>
      <c r="I641" s="1"/>
      <c r="J641" s="1"/>
      <c r="K641" s="1"/>
      <c r="L641" s="1"/>
      <c r="M641" s="1"/>
      <c r="N641" s="1"/>
      <c r="O641" s="1"/>
      <c r="P641" s="1"/>
      <c r="Q641" s="1"/>
      <c r="R641" s="1"/>
      <c r="S641" s="1"/>
      <c r="T641" s="3"/>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row>
    <row r="642" spans="4:44" ht="14.25" hidden="1" customHeight="1">
      <c r="D642" s="3"/>
      <c r="E642" s="1"/>
      <c r="F642" s="1"/>
      <c r="G642" s="1"/>
      <c r="H642" s="1"/>
      <c r="I642" s="1"/>
      <c r="J642" s="1"/>
      <c r="K642" s="1"/>
      <c r="L642" s="1"/>
      <c r="M642" s="1"/>
      <c r="N642" s="1"/>
      <c r="O642" s="1"/>
      <c r="P642" s="1"/>
      <c r="Q642" s="1"/>
      <c r="R642" s="1"/>
      <c r="S642" s="1"/>
      <c r="T642" s="3"/>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row>
    <row r="643" spans="4:44" ht="14.25" hidden="1" customHeight="1">
      <c r="D643" s="3"/>
      <c r="E643" s="1"/>
      <c r="F643" s="1"/>
      <c r="G643" s="1"/>
      <c r="H643" s="1"/>
      <c r="I643" s="1"/>
      <c r="J643" s="1"/>
      <c r="K643" s="1"/>
      <c r="L643" s="1"/>
      <c r="M643" s="1"/>
      <c r="N643" s="1"/>
      <c r="O643" s="1"/>
      <c r="P643" s="1"/>
      <c r="Q643" s="1"/>
      <c r="R643" s="1"/>
      <c r="S643" s="1"/>
      <c r="T643" s="3"/>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row>
    <row r="644" spans="4:44" ht="14.25" hidden="1" customHeight="1">
      <c r="D644" s="3"/>
      <c r="E644" s="1"/>
      <c r="F644" s="1"/>
      <c r="G644" s="1"/>
      <c r="H644" s="1"/>
      <c r="I644" s="1"/>
      <c r="J644" s="1"/>
      <c r="K644" s="1"/>
      <c r="L644" s="1"/>
      <c r="M644" s="1"/>
      <c r="N644" s="1"/>
      <c r="O644" s="1"/>
      <c r="P644" s="1"/>
      <c r="Q644" s="1"/>
      <c r="R644" s="1"/>
      <c r="S644" s="1"/>
      <c r="T644" s="3"/>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row>
    <row r="645" spans="4:44" ht="14.25" hidden="1" customHeight="1">
      <c r="D645" s="3"/>
      <c r="E645" s="1"/>
      <c r="F645" s="1"/>
      <c r="G645" s="1"/>
      <c r="H645" s="1"/>
      <c r="I645" s="1"/>
      <c r="J645" s="1"/>
      <c r="K645" s="1"/>
      <c r="L645" s="1"/>
      <c r="M645" s="1"/>
      <c r="N645" s="1"/>
      <c r="O645" s="1"/>
      <c r="P645" s="1"/>
      <c r="Q645" s="1"/>
      <c r="R645" s="1"/>
      <c r="S645" s="1"/>
      <c r="T645" s="3"/>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row>
    <row r="646" spans="4:44" ht="14.25" hidden="1" customHeight="1">
      <c r="D646" s="3"/>
      <c r="E646" s="1"/>
      <c r="F646" s="1"/>
      <c r="G646" s="1"/>
      <c r="H646" s="1"/>
      <c r="I646" s="1"/>
      <c r="J646" s="1"/>
      <c r="K646" s="1"/>
      <c r="L646" s="1"/>
      <c r="M646" s="1"/>
      <c r="N646" s="1"/>
      <c r="O646" s="1"/>
      <c r="P646" s="1"/>
      <c r="Q646" s="1"/>
      <c r="R646" s="1"/>
      <c r="S646" s="1"/>
      <c r="T646" s="3"/>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row>
    <row r="647" spans="4:44" ht="14.25" hidden="1" customHeight="1">
      <c r="D647" s="3"/>
      <c r="E647" s="1"/>
      <c r="F647" s="1"/>
      <c r="G647" s="1"/>
      <c r="H647" s="1"/>
      <c r="I647" s="1"/>
      <c r="J647" s="1"/>
      <c r="K647" s="1"/>
      <c r="L647" s="1"/>
      <c r="M647" s="1"/>
      <c r="N647" s="1"/>
      <c r="O647" s="1"/>
      <c r="P647" s="1"/>
      <c r="Q647" s="1"/>
      <c r="R647" s="1"/>
      <c r="S647" s="1"/>
      <c r="T647" s="3"/>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row>
    <row r="648" spans="4:44" ht="14.25" hidden="1" customHeight="1">
      <c r="D648" s="3"/>
      <c r="E648" s="1"/>
      <c r="F648" s="1"/>
      <c r="G648" s="1"/>
      <c r="H648" s="1"/>
      <c r="I648" s="1"/>
      <c r="J648" s="1"/>
      <c r="K648" s="1"/>
      <c r="L648" s="1"/>
      <c r="M648" s="1"/>
      <c r="N648" s="1"/>
      <c r="O648" s="1"/>
      <c r="P648" s="1"/>
      <c r="Q648" s="1"/>
      <c r="R648" s="1"/>
      <c r="S648" s="1"/>
      <c r="T648" s="3"/>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row>
    <row r="649" spans="4:44" ht="14.25" hidden="1" customHeight="1">
      <c r="D649" s="3"/>
      <c r="E649" s="1"/>
      <c r="F649" s="1"/>
      <c r="G649" s="1"/>
      <c r="H649" s="1"/>
      <c r="I649" s="1"/>
      <c r="J649" s="1"/>
      <c r="K649" s="1"/>
      <c r="L649" s="1"/>
      <c r="M649" s="1"/>
      <c r="N649" s="1"/>
      <c r="O649" s="1"/>
      <c r="P649" s="1"/>
      <c r="Q649" s="1"/>
      <c r="R649" s="1"/>
      <c r="S649" s="1"/>
      <c r="T649" s="3"/>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row>
    <row r="650" spans="4:44" ht="14.25" hidden="1" customHeight="1">
      <c r="D650" s="3"/>
      <c r="E650" s="1"/>
      <c r="F650" s="1"/>
      <c r="G650" s="1"/>
      <c r="H650" s="1"/>
      <c r="I650" s="1"/>
      <c r="J650" s="1"/>
      <c r="K650" s="1"/>
      <c r="L650" s="1"/>
      <c r="M650" s="1"/>
      <c r="N650" s="1"/>
      <c r="O650" s="1"/>
      <c r="P650" s="1"/>
      <c r="Q650" s="1"/>
      <c r="R650" s="1"/>
      <c r="S650" s="1"/>
      <c r="T650" s="3"/>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row>
    <row r="651" spans="4:44" ht="14.25" hidden="1" customHeight="1">
      <c r="D651" s="3"/>
      <c r="E651" s="1"/>
      <c r="F651" s="1"/>
      <c r="G651" s="1"/>
      <c r="H651" s="1"/>
      <c r="I651" s="1"/>
      <c r="J651" s="1"/>
      <c r="K651" s="1"/>
      <c r="L651" s="1"/>
      <c r="M651" s="1"/>
      <c r="N651" s="1"/>
      <c r="O651" s="1"/>
      <c r="P651" s="1"/>
      <c r="Q651" s="1"/>
      <c r="R651" s="1"/>
      <c r="S651" s="1"/>
      <c r="T651" s="3"/>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row>
    <row r="652" spans="4:44" ht="14.25" hidden="1" customHeight="1">
      <c r="D652" s="3"/>
      <c r="E652" s="1"/>
      <c r="F652" s="1"/>
      <c r="G652" s="1"/>
      <c r="H652" s="1"/>
      <c r="I652" s="1"/>
      <c r="J652" s="1"/>
      <c r="K652" s="1"/>
      <c r="L652" s="1"/>
      <c r="M652" s="1"/>
      <c r="N652" s="1"/>
      <c r="O652" s="1"/>
      <c r="P652" s="1"/>
      <c r="Q652" s="1"/>
      <c r="R652" s="1"/>
      <c r="S652" s="1"/>
      <c r="T652" s="3"/>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row>
    <row r="653" spans="4:44" ht="14.25" hidden="1" customHeight="1">
      <c r="D653" s="3"/>
      <c r="E653" s="1"/>
      <c r="F653" s="1"/>
      <c r="G653" s="1"/>
      <c r="H653" s="1"/>
      <c r="I653" s="1"/>
      <c r="J653" s="1"/>
      <c r="K653" s="1"/>
      <c r="L653" s="1"/>
      <c r="M653" s="1"/>
      <c r="N653" s="1"/>
      <c r="O653" s="1"/>
      <c r="P653" s="1"/>
      <c r="Q653" s="1"/>
      <c r="R653" s="1"/>
      <c r="S653" s="1"/>
      <c r="T653" s="3"/>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row>
    <row r="654" spans="4:44" ht="14.25" hidden="1" customHeight="1">
      <c r="D654" s="3"/>
      <c r="E654" s="1"/>
      <c r="F654" s="1"/>
      <c r="G654" s="1"/>
      <c r="H654" s="1"/>
      <c r="I654" s="1"/>
      <c r="J654" s="1"/>
      <c r="K654" s="1"/>
      <c r="L654" s="1"/>
      <c r="M654" s="1"/>
      <c r="N654" s="1"/>
      <c r="O654" s="1"/>
      <c r="P654" s="1"/>
      <c r="Q654" s="1"/>
      <c r="R654" s="1"/>
      <c r="S654" s="1"/>
      <c r="T654" s="3"/>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row>
    <row r="655" spans="4:44" ht="14.25" hidden="1" customHeight="1">
      <c r="D655" s="3"/>
      <c r="E655" s="1"/>
      <c r="F655" s="1"/>
      <c r="G655" s="1"/>
      <c r="H655" s="1"/>
      <c r="I655" s="1"/>
      <c r="J655" s="1"/>
      <c r="K655" s="1"/>
      <c r="L655" s="1"/>
      <c r="M655" s="1"/>
      <c r="N655" s="1"/>
      <c r="O655" s="1"/>
      <c r="P655" s="1"/>
      <c r="Q655" s="1"/>
      <c r="R655" s="1"/>
      <c r="S655" s="1"/>
      <c r="T655" s="3"/>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row>
    <row r="656" spans="4:44" ht="14.25" hidden="1" customHeight="1">
      <c r="D656" s="3"/>
      <c r="E656" s="1"/>
      <c r="F656" s="1"/>
      <c r="G656" s="1"/>
      <c r="H656" s="1"/>
      <c r="I656" s="1"/>
      <c r="J656" s="1"/>
      <c r="K656" s="1"/>
      <c r="L656" s="1"/>
      <c r="M656" s="1"/>
      <c r="N656" s="1"/>
      <c r="O656" s="1"/>
      <c r="P656" s="1"/>
      <c r="Q656" s="1"/>
      <c r="R656" s="1"/>
      <c r="S656" s="1"/>
      <c r="T656" s="3"/>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row>
    <row r="657" spans="4:44" ht="14.25" hidden="1" customHeight="1">
      <c r="D657" s="3"/>
      <c r="E657" s="1"/>
      <c r="F657" s="1"/>
      <c r="G657" s="1"/>
      <c r="H657" s="1"/>
      <c r="I657" s="1"/>
      <c r="J657" s="1"/>
      <c r="K657" s="1"/>
      <c r="L657" s="1"/>
      <c r="M657" s="1"/>
      <c r="N657" s="1"/>
      <c r="O657" s="1"/>
      <c r="P657" s="1"/>
      <c r="Q657" s="1"/>
      <c r="R657" s="1"/>
      <c r="S657" s="1"/>
      <c r="T657" s="3"/>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row>
    <row r="658" spans="4:44" ht="14.25" hidden="1" customHeight="1">
      <c r="D658" s="3"/>
      <c r="E658" s="1"/>
      <c r="F658" s="1"/>
      <c r="G658" s="1"/>
      <c r="H658" s="1"/>
      <c r="I658" s="1"/>
      <c r="J658" s="1"/>
      <c r="K658" s="1"/>
      <c r="L658" s="1"/>
      <c r="M658" s="1"/>
      <c r="N658" s="1"/>
      <c r="O658" s="1"/>
      <c r="P658" s="1"/>
      <c r="Q658" s="1"/>
      <c r="R658" s="1"/>
      <c r="S658" s="1"/>
      <c r="T658" s="3"/>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row>
    <row r="659" spans="4:44" ht="14.25" hidden="1" customHeight="1">
      <c r="D659" s="3"/>
      <c r="E659" s="1"/>
      <c r="F659" s="1"/>
      <c r="G659" s="1"/>
      <c r="H659" s="1"/>
      <c r="I659" s="1"/>
      <c r="J659" s="1"/>
      <c r="K659" s="1"/>
      <c r="L659" s="1"/>
      <c r="M659" s="1"/>
      <c r="N659" s="1"/>
      <c r="O659" s="1"/>
      <c r="P659" s="1"/>
      <c r="Q659" s="1"/>
      <c r="R659" s="1"/>
      <c r="S659" s="1"/>
      <c r="T659" s="3"/>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row>
    <row r="660" spans="4:44" ht="14.25" hidden="1" customHeight="1">
      <c r="D660" s="3"/>
      <c r="E660" s="1"/>
      <c r="F660" s="1"/>
      <c r="G660" s="1"/>
      <c r="H660" s="1"/>
      <c r="I660" s="1"/>
      <c r="J660" s="1"/>
      <c r="K660" s="1"/>
      <c r="L660" s="1"/>
      <c r="M660" s="1"/>
      <c r="N660" s="1"/>
      <c r="O660" s="1"/>
      <c r="P660" s="1"/>
      <c r="Q660" s="1"/>
      <c r="R660" s="1"/>
      <c r="S660" s="1"/>
      <c r="T660" s="3"/>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row>
    <row r="661" spans="4:44" ht="14.25" hidden="1" customHeight="1">
      <c r="D661" s="3"/>
      <c r="E661" s="1"/>
      <c r="F661" s="1"/>
      <c r="G661" s="1"/>
      <c r="H661" s="1"/>
      <c r="I661" s="1"/>
      <c r="J661" s="1"/>
      <c r="K661" s="1"/>
      <c r="L661" s="1"/>
      <c r="M661" s="1"/>
      <c r="N661" s="1"/>
      <c r="O661" s="1"/>
      <c r="P661" s="1"/>
      <c r="Q661" s="1"/>
      <c r="R661" s="1"/>
      <c r="S661" s="1"/>
      <c r="T661" s="3"/>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row>
    <row r="662" spans="4:44" ht="14.25" hidden="1" customHeight="1">
      <c r="D662" s="3"/>
      <c r="E662" s="1"/>
      <c r="F662" s="1"/>
      <c r="G662" s="1"/>
      <c r="H662" s="1"/>
      <c r="I662" s="1"/>
      <c r="J662" s="1"/>
      <c r="K662" s="1"/>
      <c r="L662" s="1"/>
      <c r="M662" s="1"/>
      <c r="N662" s="1"/>
      <c r="O662" s="1"/>
      <c r="P662" s="1"/>
      <c r="Q662" s="1"/>
      <c r="R662" s="1"/>
      <c r="S662" s="1"/>
      <c r="T662" s="3"/>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row>
    <row r="663" spans="4:44" ht="14.25" hidden="1" customHeight="1">
      <c r="D663" s="3"/>
      <c r="E663" s="1"/>
      <c r="F663" s="1"/>
      <c r="G663" s="1"/>
      <c r="H663" s="1"/>
      <c r="I663" s="1"/>
      <c r="J663" s="1"/>
      <c r="K663" s="1"/>
      <c r="L663" s="1"/>
      <c r="M663" s="1"/>
      <c r="N663" s="1"/>
      <c r="O663" s="1"/>
      <c r="P663" s="1"/>
      <c r="Q663" s="1"/>
      <c r="R663" s="1"/>
      <c r="S663" s="1"/>
      <c r="T663" s="3"/>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row>
    <row r="664" spans="4:44" ht="14.25" hidden="1" customHeight="1">
      <c r="D664" s="3"/>
      <c r="E664" s="1"/>
      <c r="F664" s="1"/>
      <c r="G664" s="1"/>
      <c r="H664" s="1"/>
      <c r="I664" s="1"/>
      <c r="J664" s="1"/>
      <c r="K664" s="1"/>
      <c r="L664" s="1"/>
      <c r="M664" s="1"/>
      <c r="N664" s="1"/>
      <c r="O664" s="1"/>
      <c r="P664" s="1"/>
      <c r="Q664" s="1"/>
      <c r="R664" s="1"/>
      <c r="S664" s="1"/>
      <c r="T664" s="3"/>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row>
    <row r="665" spans="4:44" ht="14.25" hidden="1" customHeight="1">
      <c r="D665" s="3"/>
      <c r="E665" s="1"/>
      <c r="F665" s="1"/>
      <c r="G665" s="1"/>
      <c r="H665" s="1"/>
      <c r="I665" s="1"/>
      <c r="J665" s="1"/>
      <c r="K665" s="1"/>
      <c r="L665" s="1"/>
      <c r="M665" s="1"/>
      <c r="N665" s="1"/>
      <c r="O665" s="1"/>
      <c r="P665" s="1"/>
      <c r="Q665" s="1"/>
      <c r="R665" s="1"/>
      <c r="S665" s="1"/>
      <c r="T665" s="3"/>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row>
    <row r="666" spans="4:44" ht="14.25" hidden="1" customHeight="1">
      <c r="D666" s="3"/>
      <c r="E666" s="1"/>
      <c r="F666" s="1"/>
      <c r="G666" s="1"/>
      <c r="H666" s="1"/>
      <c r="I666" s="1"/>
      <c r="J666" s="1"/>
      <c r="K666" s="1"/>
      <c r="L666" s="1"/>
      <c r="M666" s="1"/>
      <c r="N666" s="1"/>
      <c r="O666" s="1"/>
      <c r="P666" s="1"/>
      <c r="Q666" s="1"/>
      <c r="R666" s="1"/>
      <c r="S666" s="1"/>
      <c r="T666" s="3"/>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row>
    <row r="667" spans="4:44" ht="14.25" hidden="1" customHeight="1">
      <c r="D667" s="3"/>
      <c r="E667" s="1"/>
      <c r="F667" s="1"/>
      <c r="G667" s="1"/>
      <c r="H667" s="1"/>
      <c r="I667" s="1"/>
      <c r="J667" s="1"/>
      <c r="K667" s="1"/>
      <c r="L667" s="1"/>
      <c r="M667" s="1"/>
      <c r="N667" s="1"/>
      <c r="O667" s="1"/>
      <c r="P667" s="1"/>
      <c r="Q667" s="1"/>
      <c r="R667" s="1"/>
      <c r="S667" s="1"/>
      <c r="T667" s="3"/>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row>
    <row r="668" spans="4:44" ht="14.25" hidden="1" customHeight="1">
      <c r="D668" s="3"/>
      <c r="E668" s="1"/>
      <c r="F668" s="1"/>
      <c r="G668" s="1"/>
      <c r="H668" s="1"/>
      <c r="I668" s="1"/>
      <c r="J668" s="1"/>
      <c r="K668" s="1"/>
      <c r="L668" s="1"/>
      <c r="M668" s="1"/>
      <c r="N668" s="1"/>
      <c r="O668" s="1"/>
      <c r="P668" s="1"/>
      <c r="Q668" s="1"/>
      <c r="R668" s="1"/>
      <c r="S668" s="1"/>
      <c r="T668" s="3"/>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row>
    <row r="669" spans="4:44" ht="14.25" hidden="1" customHeight="1">
      <c r="D669" s="3"/>
      <c r="E669" s="1"/>
      <c r="F669" s="1"/>
      <c r="G669" s="1"/>
      <c r="H669" s="1"/>
      <c r="I669" s="1"/>
      <c r="J669" s="1"/>
      <c r="K669" s="1"/>
      <c r="L669" s="1"/>
      <c r="M669" s="1"/>
      <c r="N669" s="1"/>
      <c r="O669" s="1"/>
      <c r="P669" s="1"/>
      <c r="Q669" s="1"/>
      <c r="R669" s="1"/>
      <c r="S669" s="1"/>
      <c r="T669" s="3"/>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row>
    <row r="670" spans="4:44" ht="14.25" hidden="1" customHeight="1">
      <c r="D670" s="3"/>
      <c r="E670" s="1"/>
      <c r="F670" s="1"/>
      <c r="G670" s="1"/>
      <c r="H670" s="1"/>
      <c r="I670" s="1"/>
      <c r="J670" s="1"/>
      <c r="K670" s="1"/>
      <c r="L670" s="1"/>
      <c r="M670" s="1"/>
      <c r="N670" s="1"/>
      <c r="O670" s="1"/>
      <c r="P670" s="1"/>
      <c r="Q670" s="1"/>
      <c r="R670" s="1"/>
      <c r="S670" s="1"/>
      <c r="T670" s="3"/>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row>
    <row r="671" spans="4:44" ht="14.25" hidden="1" customHeight="1">
      <c r="D671" s="3"/>
      <c r="E671" s="1"/>
      <c r="F671" s="1"/>
      <c r="G671" s="1"/>
      <c r="H671" s="1"/>
      <c r="I671" s="1"/>
      <c r="J671" s="1"/>
      <c r="K671" s="1"/>
      <c r="L671" s="1"/>
      <c r="M671" s="1"/>
      <c r="N671" s="1"/>
      <c r="O671" s="1"/>
      <c r="P671" s="1"/>
      <c r="Q671" s="1"/>
      <c r="R671" s="1"/>
      <c r="S671" s="1"/>
      <c r="T671" s="3"/>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row>
    <row r="672" spans="4:44" ht="14.25" hidden="1" customHeight="1">
      <c r="D672" s="3"/>
      <c r="E672" s="1"/>
      <c r="F672" s="1"/>
      <c r="G672" s="1"/>
      <c r="H672" s="1"/>
      <c r="I672" s="1"/>
      <c r="J672" s="1"/>
      <c r="K672" s="1"/>
      <c r="L672" s="1"/>
      <c r="M672" s="1"/>
      <c r="N672" s="1"/>
      <c r="O672" s="1"/>
      <c r="P672" s="1"/>
      <c r="Q672" s="1"/>
      <c r="R672" s="1"/>
      <c r="S672" s="1"/>
      <c r="T672" s="3"/>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row>
    <row r="673" spans="4:44" ht="14.25" hidden="1" customHeight="1">
      <c r="D673" s="3"/>
      <c r="E673" s="1"/>
      <c r="F673" s="1"/>
      <c r="G673" s="1"/>
      <c r="H673" s="1"/>
      <c r="I673" s="1"/>
      <c r="J673" s="1"/>
      <c r="K673" s="1"/>
      <c r="L673" s="1"/>
      <c r="M673" s="1"/>
      <c r="N673" s="1"/>
      <c r="O673" s="1"/>
      <c r="P673" s="1"/>
      <c r="Q673" s="1"/>
      <c r="R673" s="1"/>
      <c r="S673" s="1"/>
      <c r="T673" s="3"/>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row>
    <row r="674" spans="4:44" ht="14.25" hidden="1" customHeight="1">
      <c r="D674" s="3"/>
      <c r="E674" s="1"/>
      <c r="F674" s="1"/>
      <c r="G674" s="1"/>
      <c r="H674" s="1"/>
      <c r="I674" s="1"/>
      <c r="J674" s="1"/>
      <c r="K674" s="1"/>
      <c r="L674" s="1"/>
      <c r="M674" s="1"/>
      <c r="N674" s="1"/>
      <c r="O674" s="1"/>
      <c r="P674" s="1"/>
      <c r="Q674" s="1"/>
      <c r="R674" s="1"/>
      <c r="S674" s="1"/>
      <c r="T674" s="3"/>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row>
    <row r="675" spans="4:44" ht="14.25" hidden="1" customHeight="1">
      <c r="D675" s="3"/>
      <c r="E675" s="1"/>
      <c r="F675" s="1"/>
      <c r="G675" s="1"/>
      <c r="H675" s="1"/>
      <c r="I675" s="1"/>
      <c r="J675" s="1"/>
      <c r="K675" s="1"/>
      <c r="L675" s="1"/>
      <c r="M675" s="1"/>
      <c r="N675" s="1"/>
      <c r="O675" s="1"/>
      <c r="P675" s="1"/>
      <c r="Q675" s="1"/>
      <c r="R675" s="1"/>
      <c r="S675" s="1"/>
      <c r="T675" s="3"/>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row>
    <row r="676" spans="4:44" ht="14.25" hidden="1" customHeight="1">
      <c r="D676" s="3"/>
      <c r="E676" s="1"/>
      <c r="F676" s="1"/>
      <c r="G676" s="1"/>
      <c r="H676" s="1"/>
      <c r="I676" s="1"/>
      <c r="J676" s="1"/>
      <c r="K676" s="1"/>
      <c r="L676" s="1"/>
      <c r="M676" s="1"/>
      <c r="N676" s="1"/>
      <c r="O676" s="1"/>
      <c r="P676" s="1"/>
      <c r="Q676" s="1"/>
      <c r="R676" s="1"/>
      <c r="S676" s="1"/>
      <c r="T676" s="3"/>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row>
    <row r="677" spans="4:44" ht="14.25" hidden="1" customHeight="1">
      <c r="D677" s="3"/>
      <c r="E677" s="1"/>
      <c r="F677" s="1"/>
      <c r="G677" s="1"/>
      <c r="H677" s="1"/>
      <c r="I677" s="1"/>
      <c r="J677" s="1"/>
      <c r="K677" s="1"/>
      <c r="L677" s="1"/>
      <c r="M677" s="1"/>
      <c r="N677" s="1"/>
      <c r="O677" s="1"/>
      <c r="P677" s="1"/>
      <c r="Q677" s="1"/>
      <c r="R677" s="1"/>
      <c r="S677" s="1"/>
      <c r="T677" s="3"/>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row>
    <row r="678" spans="4:44" ht="14.25" hidden="1" customHeight="1">
      <c r="D678" s="3"/>
      <c r="E678" s="1"/>
      <c r="F678" s="1"/>
      <c r="G678" s="1"/>
      <c r="H678" s="1"/>
      <c r="I678" s="1"/>
      <c r="J678" s="1"/>
      <c r="K678" s="1"/>
      <c r="L678" s="1"/>
      <c r="M678" s="1"/>
      <c r="N678" s="1"/>
      <c r="O678" s="1"/>
      <c r="P678" s="1"/>
      <c r="Q678" s="1"/>
      <c r="R678" s="1"/>
      <c r="S678" s="1"/>
      <c r="T678" s="3"/>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row>
    <row r="679" spans="4:44" ht="14.25" hidden="1" customHeight="1">
      <c r="D679" s="3"/>
      <c r="E679" s="1"/>
      <c r="F679" s="1"/>
      <c r="G679" s="1"/>
      <c r="H679" s="1"/>
      <c r="I679" s="1"/>
      <c r="J679" s="1"/>
      <c r="K679" s="1"/>
      <c r="L679" s="1"/>
      <c r="M679" s="1"/>
      <c r="N679" s="1"/>
      <c r="O679" s="1"/>
      <c r="P679" s="1"/>
      <c r="Q679" s="1"/>
      <c r="R679" s="1"/>
      <c r="S679" s="1"/>
      <c r="T679" s="3"/>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row>
    <row r="680" spans="4:44" ht="14.25" hidden="1" customHeight="1">
      <c r="D680" s="3"/>
      <c r="E680" s="1"/>
      <c r="F680" s="1"/>
      <c r="G680" s="1"/>
      <c r="H680" s="1"/>
      <c r="I680" s="1"/>
      <c r="J680" s="1"/>
      <c r="K680" s="1"/>
      <c r="L680" s="1"/>
      <c r="M680" s="1"/>
      <c r="N680" s="1"/>
      <c r="O680" s="1"/>
      <c r="P680" s="1"/>
      <c r="Q680" s="1"/>
      <c r="R680" s="1"/>
      <c r="S680" s="1"/>
      <c r="T680" s="3"/>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row>
    <row r="681" spans="4:44" ht="14.25" hidden="1" customHeight="1">
      <c r="D681" s="3"/>
      <c r="E681" s="1"/>
      <c r="F681" s="1"/>
      <c r="G681" s="1"/>
      <c r="H681" s="1"/>
      <c r="I681" s="1"/>
      <c r="J681" s="1"/>
      <c r="K681" s="1"/>
      <c r="L681" s="1"/>
      <c r="M681" s="1"/>
      <c r="N681" s="1"/>
      <c r="O681" s="1"/>
      <c r="P681" s="1"/>
      <c r="Q681" s="1"/>
      <c r="R681" s="1"/>
      <c r="S681" s="1"/>
      <c r="T681" s="3"/>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row>
    <row r="682" spans="4:44" ht="14.25" hidden="1" customHeight="1">
      <c r="D682" s="3"/>
      <c r="E682" s="1"/>
      <c r="F682" s="1"/>
      <c r="G682" s="1"/>
      <c r="H682" s="1"/>
      <c r="I682" s="1"/>
      <c r="J682" s="1"/>
      <c r="K682" s="1"/>
      <c r="L682" s="1"/>
      <c r="M682" s="1"/>
      <c r="N682" s="1"/>
      <c r="O682" s="1"/>
      <c r="P682" s="1"/>
      <c r="Q682" s="1"/>
      <c r="R682" s="1"/>
      <c r="S682" s="1"/>
      <c r="T682" s="3"/>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row>
    <row r="683" spans="4:44" ht="14.25" hidden="1" customHeight="1">
      <c r="D683" s="3"/>
      <c r="E683" s="1"/>
      <c r="F683" s="1"/>
      <c r="G683" s="1"/>
      <c r="H683" s="1"/>
      <c r="I683" s="1"/>
      <c r="J683" s="1"/>
      <c r="K683" s="1"/>
      <c r="L683" s="1"/>
      <c r="M683" s="1"/>
      <c r="N683" s="1"/>
      <c r="O683" s="1"/>
      <c r="P683" s="1"/>
      <c r="Q683" s="1"/>
      <c r="R683" s="1"/>
      <c r="S683" s="1"/>
      <c r="T683" s="3"/>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row>
    <row r="684" spans="4:44" ht="14.25" hidden="1" customHeight="1">
      <c r="D684" s="3"/>
      <c r="E684" s="1"/>
      <c r="F684" s="1"/>
      <c r="G684" s="1"/>
      <c r="H684" s="1"/>
      <c r="I684" s="1"/>
      <c r="J684" s="1"/>
      <c r="K684" s="1"/>
      <c r="L684" s="1"/>
      <c r="M684" s="1"/>
      <c r="N684" s="1"/>
      <c r="O684" s="1"/>
      <c r="P684" s="1"/>
      <c r="Q684" s="1"/>
      <c r="R684" s="1"/>
      <c r="S684" s="1"/>
      <c r="T684" s="3"/>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row>
    <row r="685" spans="4:44" ht="14.25" hidden="1" customHeight="1">
      <c r="D685" s="3"/>
      <c r="E685" s="1"/>
      <c r="F685" s="1"/>
      <c r="G685" s="1"/>
      <c r="H685" s="1"/>
      <c r="I685" s="1"/>
      <c r="J685" s="1"/>
      <c r="K685" s="1"/>
      <c r="L685" s="1"/>
      <c r="M685" s="1"/>
      <c r="N685" s="1"/>
      <c r="O685" s="1"/>
      <c r="P685" s="1"/>
      <c r="Q685" s="1"/>
      <c r="R685" s="1"/>
      <c r="S685" s="1"/>
      <c r="T685" s="3"/>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row>
    <row r="686" spans="4:44" ht="14.25" hidden="1" customHeight="1">
      <c r="D686" s="3"/>
      <c r="E686" s="1"/>
      <c r="F686" s="1"/>
      <c r="G686" s="1"/>
      <c r="H686" s="1"/>
      <c r="I686" s="1"/>
      <c r="J686" s="1"/>
      <c r="K686" s="1"/>
      <c r="L686" s="1"/>
      <c r="M686" s="1"/>
      <c r="N686" s="1"/>
      <c r="O686" s="1"/>
      <c r="P686" s="1"/>
      <c r="Q686" s="1"/>
      <c r="R686" s="1"/>
      <c r="S686" s="1"/>
      <c r="T686" s="3"/>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row>
    <row r="687" spans="4:44" ht="14.25" hidden="1" customHeight="1">
      <c r="D687" s="3"/>
      <c r="E687" s="1"/>
      <c r="F687" s="1"/>
      <c r="G687" s="1"/>
      <c r="H687" s="1"/>
      <c r="I687" s="1"/>
      <c r="J687" s="1"/>
      <c r="K687" s="1"/>
      <c r="L687" s="1"/>
      <c r="M687" s="1"/>
      <c r="N687" s="1"/>
      <c r="O687" s="1"/>
      <c r="P687" s="1"/>
      <c r="Q687" s="1"/>
      <c r="R687" s="1"/>
      <c r="S687" s="1"/>
      <c r="T687" s="3"/>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row>
    <row r="688" spans="4:44" ht="14.25" hidden="1" customHeight="1">
      <c r="D688" s="3"/>
      <c r="E688" s="1"/>
      <c r="F688" s="1"/>
      <c r="G688" s="1"/>
      <c r="H688" s="1"/>
      <c r="I688" s="1"/>
      <c r="J688" s="1"/>
      <c r="K688" s="1"/>
      <c r="L688" s="1"/>
      <c r="M688" s="1"/>
      <c r="N688" s="1"/>
      <c r="O688" s="1"/>
      <c r="P688" s="1"/>
      <c r="Q688" s="1"/>
      <c r="R688" s="1"/>
      <c r="S688" s="1"/>
      <c r="T688" s="3"/>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row>
    <row r="689" spans="4:44" ht="14.25" hidden="1" customHeight="1">
      <c r="D689" s="3"/>
      <c r="E689" s="1"/>
      <c r="F689" s="1"/>
      <c r="G689" s="1"/>
      <c r="H689" s="1"/>
      <c r="I689" s="1"/>
      <c r="J689" s="1"/>
      <c r="K689" s="1"/>
      <c r="L689" s="1"/>
      <c r="M689" s="1"/>
      <c r="N689" s="1"/>
      <c r="O689" s="1"/>
      <c r="P689" s="1"/>
      <c r="Q689" s="1"/>
      <c r="R689" s="1"/>
      <c r="S689" s="1"/>
      <c r="T689" s="3"/>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row>
    <row r="690" spans="4:44" ht="14.25" hidden="1" customHeight="1">
      <c r="D690" s="3"/>
      <c r="E690" s="1"/>
      <c r="F690" s="1"/>
      <c r="G690" s="1"/>
      <c r="H690" s="1"/>
      <c r="I690" s="1"/>
      <c r="J690" s="1"/>
      <c r="K690" s="1"/>
      <c r="L690" s="1"/>
      <c r="M690" s="1"/>
      <c r="N690" s="1"/>
      <c r="O690" s="1"/>
      <c r="P690" s="1"/>
      <c r="Q690" s="1"/>
      <c r="R690" s="1"/>
      <c r="S690" s="1"/>
      <c r="T690" s="3"/>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row>
    <row r="691" spans="4:44" ht="14.25" hidden="1" customHeight="1">
      <c r="D691" s="3"/>
      <c r="E691" s="1"/>
      <c r="F691" s="1"/>
      <c r="G691" s="1"/>
      <c r="H691" s="1"/>
      <c r="I691" s="1"/>
      <c r="J691" s="1"/>
      <c r="K691" s="1"/>
      <c r="L691" s="1"/>
      <c r="M691" s="1"/>
      <c r="N691" s="1"/>
      <c r="O691" s="1"/>
      <c r="P691" s="1"/>
      <c r="Q691" s="1"/>
      <c r="R691" s="1"/>
      <c r="S691" s="1"/>
      <c r="T691" s="3"/>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row>
    <row r="692" spans="4:44" ht="14.25" hidden="1" customHeight="1">
      <c r="D692" s="3"/>
      <c r="E692" s="1"/>
      <c r="F692" s="1"/>
      <c r="G692" s="1"/>
      <c r="H692" s="1"/>
      <c r="I692" s="1"/>
      <c r="J692" s="1"/>
      <c r="K692" s="1"/>
      <c r="L692" s="1"/>
      <c r="M692" s="1"/>
      <c r="N692" s="1"/>
      <c r="O692" s="1"/>
      <c r="P692" s="1"/>
      <c r="Q692" s="1"/>
      <c r="R692" s="1"/>
      <c r="S692" s="1"/>
      <c r="T692" s="3"/>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row>
    <row r="693" spans="4:44" ht="14.25" hidden="1" customHeight="1">
      <c r="D693" s="3"/>
      <c r="E693" s="1"/>
      <c r="F693" s="1"/>
      <c r="G693" s="1"/>
      <c r="H693" s="1"/>
      <c r="I693" s="1"/>
      <c r="J693" s="1"/>
      <c r="K693" s="1"/>
      <c r="L693" s="1"/>
      <c r="M693" s="1"/>
      <c r="N693" s="1"/>
      <c r="O693" s="1"/>
      <c r="P693" s="1"/>
      <c r="Q693" s="1"/>
      <c r="R693" s="1"/>
      <c r="S693" s="1"/>
      <c r="T693" s="3"/>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row>
    <row r="694" spans="4:44" ht="14.25" hidden="1" customHeight="1">
      <c r="D694" s="3"/>
      <c r="E694" s="1"/>
      <c r="F694" s="1"/>
      <c r="G694" s="1"/>
      <c r="H694" s="1"/>
      <c r="I694" s="1"/>
      <c r="J694" s="1"/>
      <c r="K694" s="1"/>
      <c r="L694" s="1"/>
      <c r="M694" s="1"/>
      <c r="N694" s="1"/>
      <c r="O694" s="1"/>
      <c r="P694" s="1"/>
      <c r="Q694" s="1"/>
      <c r="R694" s="1"/>
      <c r="S694" s="1"/>
      <c r="T694" s="3"/>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row>
    <row r="695" spans="4:44" ht="14.25" hidden="1" customHeight="1">
      <c r="D695" s="3"/>
      <c r="E695" s="1"/>
      <c r="F695" s="1"/>
      <c r="G695" s="1"/>
      <c r="H695" s="1"/>
      <c r="I695" s="1"/>
      <c r="J695" s="1"/>
      <c r="K695" s="1"/>
      <c r="L695" s="1"/>
      <c r="M695" s="1"/>
      <c r="N695" s="1"/>
      <c r="O695" s="1"/>
      <c r="P695" s="1"/>
      <c r="Q695" s="1"/>
      <c r="R695" s="1"/>
      <c r="S695" s="1"/>
      <c r="T695" s="3"/>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row>
    <row r="696" spans="4:44" ht="14.25" hidden="1" customHeight="1">
      <c r="D696" s="3"/>
      <c r="E696" s="1"/>
      <c r="F696" s="1"/>
      <c r="G696" s="1"/>
      <c r="H696" s="1"/>
      <c r="I696" s="1"/>
      <c r="J696" s="1"/>
      <c r="K696" s="1"/>
      <c r="L696" s="1"/>
      <c r="M696" s="1"/>
      <c r="N696" s="1"/>
      <c r="O696" s="1"/>
      <c r="P696" s="1"/>
      <c r="Q696" s="1"/>
      <c r="R696" s="1"/>
      <c r="S696" s="1"/>
      <c r="T696" s="3"/>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row>
    <row r="697" spans="4:44" ht="14.25" hidden="1" customHeight="1">
      <c r="D697" s="3"/>
      <c r="E697" s="1"/>
      <c r="F697" s="1"/>
      <c r="G697" s="1"/>
      <c r="H697" s="1"/>
      <c r="I697" s="1"/>
      <c r="J697" s="1"/>
      <c r="K697" s="1"/>
      <c r="L697" s="1"/>
      <c r="M697" s="1"/>
      <c r="N697" s="1"/>
      <c r="O697" s="1"/>
      <c r="P697" s="1"/>
      <c r="Q697" s="1"/>
      <c r="R697" s="1"/>
      <c r="S697" s="1"/>
      <c r="T697" s="3"/>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row>
    <row r="698" spans="4:44" ht="14.25" hidden="1" customHeight="1">
      <c r="D698" s="3"/>
      <c r="E698" s="1"/>
      <c r="F698" s="1"/>
      <c r="G698" s="1"/>
      <c r="H698" s="1"/>
      <c r="I698" s="1"/>
      <c r="J698" s="1"/>
      <c r="K698" s="1"/>
      <c r="L698" s="1"/>
      <c r="M698" s="1"/>
      <c r="N698" s="1"/>
      <c r="O698" s="1"/>
      <c r="P698" s="1"/>
      <c r="Q698" s="1"/>
      <c r="R698" s="1"/>
      <c r="S698" s="1"/>
      <c r="T698" s="3"/>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row>
    <row r="699" spans="4:44" ht="14.25" hidden="1" customHeight="1">
      <c r="D699" s="3"/>
      <c r="E699" s="1"/>
      <c r="F699" s="1"/>
      <c r="G699" s="1"/>
      <c r="H699" s="1"/>
      <c r="I699" s="1"/>
      <c r="J699" s="1"/>
      <c r="K699" s="1"/>
      <c r="L699" s="1"/>
      <c r="M699" s="1"/>
      <c r="N699" s="1"/>
      <c r="O699" s="1"/>
      <c r="P699" s="1"/>
      <c r="Q699" s="1"/>
      <c r="R699" s="1"/>
      <c r="S699" s="1"/>
      <c r="T699" s="3"/>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row>
    <row r="700" spans="4:44" ht="14.25" hidden="1" customHeight="1">
      <c r="D700" s="3"/>
      <c r="E700" s="1"/>
      <c r="F700" s="1"/>
      <c r="G700" s="1"/>
      <c r="H700" s="1"/>
      <c r="I700" s="1"/>
      <c r="J700" s="1"/>
      <c r="K700" s="1"/>
      <c r="L700" s="1"/>
      <c r="M700" s="1"/>
      <c r="N700" s="1"/>
      <c r="O700" s="1"/>
      <c r="P700" s="1"/>
      <c r="Q700" s="1"/>
      <c r="R700" s="1"/>
      <c r="S700" s="1"/>
      <c r="T700" s="3"/>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row>
    <row r="701" spans="4:44" ht="14.25" hidden="1" customHeight="1">
      <c r="D701" s="3"/>
      <c r="E701" s="1"/>
      <c r="F701" s="1"/>
      <c r="G701" s="1"/>
      <c r="H701" s="1"/>
      <c r="I701" s="1"/>
      <c r="J701" s="1"/>
      <c r="K701" s="1"/>
      <c r="L701" s="1"/>
      <c r="M701" s="1"/>
      <c r="N701" s="1"/>
      <c r="O701" s="1"/>
      <c r="P701" s="1"/>
      <c r="Q701" s="1"/>
      <c r="R701" s="1"/>
      <c r="S701" s="1"/>
      <c r="T701" s="3"/>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row>
    <row r="702" spans="4:44" ht="14.25" hidden="1" customHeight="1">
      <c r="D702" s="3"/>
      <c r="E702" s="1"/>
      <c r="F702" s="1"/>
      <c r="G702" s="1"/>
      <c r="H702" s="1"/>
      <c r="I702" s="1"/>
      <c r="J702" s="1"/>
      <c r="K702" s="1"/>
      <c r="L702" s="1"/>
      <c r="M702" s="1"/>
      <c r="N702" s="1"/>
      <c r="O702" s="1"/>
      <c r="P702" s="1"/>
      <c r="Q702" s="1"/>
      <c r="R702" s="1"/>
      <c r="S702" s="1"/>
      <c r="T702" s="3"/>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row>
    <row r="703" spans="4:44" ht="14.25" hidden="1" customHeight="1">
      <c r="D703" s="3"/>
      <c r="E703" s="1"/>
      <c r="F703" s="1"/>
      <c r="G703" s="1"/>
      <c r="H703" s="1"/>
      <c r="I703" s="1"/>
      <c r="J703" s="1"/>
      <c r="K703" s="1"/>
      <c r="L703" s="1"/>
      <c r="M703" s="1"/>
      <c r="N703" s="1"/>
      <c r="O703" s="1"/>
      <c r="P703" s="1"/>
      <c r="Q703" s="1"/>
      <c r="R703" s="1"/>
      <c r="S703" s="1"/>
      <c r="T703" s="3"/>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row>
    <row r="704" spans="4:44" ht="14.25" hidden="1" customHeight="1">
      <c r="D704" s="3"/>
      <c r="E704" s="1"/>
      <c r="F704" s="1"/>
      <c r="G704" s="1"/>
      <c r="H704" s="1"/>
      <c r="I704" s="1"/>
      <c r="J704" s="1"/>
      <c r="K704" s="1"/>
      <c r="L704" s="1"/>
      <c r="M704" s="1"/>
      <c r="N704" s="1"/>
      <c r="O704" s="1"/>
      <c r="P704" s="1"/>
      <c r="Q704" s="1"/>
      <c r="R704" s="1"/>
      <c r="S704" s="1"/>
      <c r="T704" s="3"/>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row>
    <row r="705" spans="4:44" ht="14.25" hidden="1" customHeight="1">
      <c r="D705" s="3"/>
      <c r="E705" s="1"/>
      <c r="F705" s="1"/>
      <c r="G705" s="1"/>
      <c r="H705" s="1"/>
      <c r="I705" s="1"/>
      <c r="J705" s="1"/>
      <c r="K705" s="1"/>
      <c r="L705" s="1"/>
      <c r="M705" s="1"/>
      <c r="N705" s="1"/>
      <c r="O705" s="1"/>
      <c r="P705" s="1"/>
      <c r="Q705" s="1"/>
      <c r="R705" s="1"/>
      <c r="S705" s="1"/>
      <c r="T705" s="3"/>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row>
    <row r="706" spans="4:44" ht="14.25" hidden="1" customHeight="1">
      <c r="D706" s="3"/>
      <c r="E706" s="1"/>
      <c r="F706" s="1"/>
      <c r="G706" s="1"/>
      <c r="H706" s="1"/>
      <c r="I706" s="1"/>
      <c r="J706" s="1"/>
      <c r="K706" s="1"/>
      <c r="L706" s="1"/>
      <c r="M706" s="1"/>
      <c r="N706" s="1"/>
      <c r="O706" s="1"/>
      <c r="P706" s="1"/>
      <c r="Q706" s="1"/>
      <c r="R706" s="1"/>
      <c r="S706" s="1"/>
      <c r="T706" s="3"/>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row>
    <row r="707" spans="4:44" ht="14.25" hidden="1" customHeight="1">
      <c r="D707" s="3"/>
      <c r="E707" s="1"/>
      <c r="F707" s="1"/>
      <c r="G707" s="1"/>
      <c r="H707" s="1"/>
      <c r="I707" s="1"/>
      <c r="J707" s="1"/>
      <c r="K707" s="1"/>
      <c r="L707" s="1"/>
      <c r="M707" s="1"/>
      <c r="N707" s="1"/>
      <c r="O707" s="1"/>
      <c r="P707" s="1"/>
      <c r="Q707" s="1"/>
      <c r="R707" s="1"/>
      <c r="S707" s="1"/>
      <c r="T707" s="3"/>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row>
    <row r="708" spans="4:44" ht="14.25" hidden="1" customHeight="1">
      <c r="D708" s="3"/>
      <c r="E708" s="1"/>
      <c r="F708" s="1"/>
      <c r="G708" s="1"/>
      <c r="H708" s="1"/>
      <c r="I708" s="1"/>
      <c r="J708" s="1"/>
      <c r="K708" s="1"/>
      <c r="L708" s="1"/>
      <c r="M708" s="1"/>
      <c r="N708" s="1"/>
      <c r="O708" s="1"/>
      <c r="P708" s="1"/>
      <c r="Q708" s="1"/>
      <c r="R708" s="1"/>
      <c r="S708" s="1"/>
      <c r="T708" s="3"/>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row>
    <row r="709" spans="4:44" ht="14.25" hidden="1" customHeight="1">
      <c r="D709" s="3"/>
      <c r="E709" s="1"/>
      <c r="F709" s="1"/>
      <c r="G709" s="1"/>
      <c r="H709" s="1"/>
      <c r="I709" s="1"/>
      <c r="J709" s="1"/>
      <c r="K709" s="1"/>
      <c r="L709" s="1"/>
      <c r="M709" s="1"/>
      <c r="N709" s="1"/>
      <c r="O709" s="1"/>
      <c r="P709" s="1"/>
      <c r="Q709" s="1"/>
      <c r="R709" s="1"/>
      <c r="S709" s="1"/>
      <c r="T709" s="3"/>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row>
    <row r="710" spans="4:44" ht="14.25" hidden="1" customHeight="1">
      <c r="D710" s="3"/>
      <c r="E710" s="1"/>
      <c r="F710" s="1"/>
      <c r="G710" s="1"/>
      <c r="H710" s="1"/>
      <c r="I710" s="1"/>
      <c r="J710" s="1"/>
      <c r="K710" s="1"/>
      <c r="L710" s="1"/>
      <c r="M710" s="1"/>
      <c r="N710" s="1"/>
      <c r="O710" s="1"/>
      <c r="P710" s="1"/>
      <c r="Q710" s="1"/>
      <c r="R710" s="1"/>
      <c r="S710" s="1"/>
      <c r="T710" s="3"/>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row>
    <row r="711" spans="4:44" ht="14.25" hidden="1" customHeight="1">
      <c r="D711" s="3"/>
      <c r="E711" s="1"/>
      <c r="F711" s="1"/>
      <c r="G711" s="1"/>
      <c r="H711" s="1"/>
      <c r="I711" s="1"/>
      <c r="J711" s="1"/>
      <c r="K711" s="1"/>
      <c r="L711" s="1"/>
      <c r="M711" s="1"/>
      <c r="N711" s="1"/>
      <c r="O711" s="1"/>
      <c r="P711" s="1"/>
      <c r="Q711" s="1"/>
      <c r="R711" s="1"/>
      <c r="S711" s="1"/>
      <c r="T711" s="3"/>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row>
    <row r="712" spans="4:44" ht="14.25" hidden="1" customHeight="1">
      <c r="D712" s="3"/>
      <c r="E712" s="1"/>
      <c r="F712" s="1"/>
      <c r="G712" s="1"/>
      <c r="H712" s="1"/>
      <c r="I712" s="1"/>
      <c r="J712" s="1"/>
      <c r="K712" s="1"/>
      <c r="L712" s="1"/>
      <c r="M712" s="1"/>
      <c r="N712" s="1"/>
      <c r="O712" s="1"/>
      <c r="P712" s="1"/>
      <c r="Q712" s="1"/>
      <c r="R712" s="1"/>
      <c r="S712" s="1"/>
      <c r="T712" s="3"/>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row>
    <row r="713" spans="4:44" ht="14.25" hidden="1" customHeight="1">
      <c r="D713" s="3"/>
      <c r="E713" s="1"/>
      <c r="F713" s="1"/>
      <c r="G713" s="1"/>
      <c r="H713" s="1"/>
      <c r="I713" s="1"/>
      <c r="J713" s="1"/>
      <c r="K713" s="1"/>
      <c r="L713" s="1"/>
      <c r="M713" s="1"/>
      <c r="N713" s="1"/>
      <c r="O713" s="1"/>
      <c r="P713" s="1"/>
      <c r="Q713" s="1"/>
      <c r="R713" s="1"/>
      <c r="S713" s="1"/>
      <c r="T713" s="3"/>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row>
    <row r="714" spans="4:44" ht="14.25" hidden="1" customHeight="1">
      <c r="D714" s="3"/>
      <c r="E714" s="1"/>
      <c r="F714" s="1"/>
      <c r="G714" s="1"/>
      <c r="H714" s="1"/>
      <c r="I714" s="1"/>
      <c r="J714" s="1"/>
      <c r="K714" s="1"/>
      <c r="L714" s="1"/>
      <c r="M714" s="1"/>
      <c r="N714" s="1"/>
      <c r="O714" s="1"/>
      <c r="P714" s="1"/>
      <c r="Q714" s="1"/>
      <c r="R714" s="1"/>
      <c r="S714" s="1"/>
      <c r="T714" s="3"/>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row>
    <row r="715" spans="4:44" ht="14.25" hidden="1" customHeight="1">
      <c r="D715" s="3"/>
      <c r="E715" s="1"/>
      <c r="F715" s="1"/>
      <c r="G715" s="1"/>
      <c r="H715" s="1"/>
      <c r="I715" s="1"/>
      <c r="J715" s="1"/>
      <c r="K715" s="1"/>
      <c r="L715" s="1"/>
      <c r="M715" s="1"/>
      <c r="N715" s="1"/>
      <c r="O715" s="1"/>
      <c r="P715" s="1"/>
      <c r="Q715" s="1"/>
      <c r="R715" s="1"/>
      <c r="S715" s="1"/>
      <c r="T715" s="3"/>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row>
    <row r="716" spans="4:44" ht="14.25" hidden="1" customHeight="1">
      <c r="D716" s="3"/>
      <c r="E716" s="1"/>
      <c r="F716" s="1"/>
      <c r="G716" s="1"/>
      <c r="H716" s="1"/>
      <c r="I716" s="1"/>
      <c r="J716" s="1"/>
      <c r="K716" s="1"/>
      <c r="L716" s="1"/>
      <c r="M716" s="1"/>
      <c r="N716" s="1"/>
      <c r="O716" s="1"/>
      <c r="P716" s="1"/>
      <c r="Q716" s="1"/>
      <c r="R716" s="1"/>
      <c r="S716" s="1"/>
      <c r="T716" s="3"/>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row>
    <row r="717" spans="4:44" ht="14.25" hidden="1" customHeight="1">
      <c r="D717" s="3"/>
      <c r="E717" s="1"/>
      <c r="F717" s="1"/>
      <c r="G717" s="1"/>
      <c r="H717" s="1"/>
      <c r="I717" s="1"/>
      <c r="J717" s="1"/>
      <c r="K717" s="1"/>
      <c r="L717" s="1"/>
      <c r="M717" s="1"/>
      <c r="N717" s="1"/>
      <c r="O717" s="1"/>
      <c r="P717" s="1"/>
      <c r="Q717" s="1"/>
      <c r="R717" s="1"/>
      <c r="S717" s="1"/>
      <c r="T717" s="3"/>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row>
    <row r="718" spans="4:44" ht="14.25" hidden="1" customHeight="1">
      <c r="D718" s="3"/>
      <c r="E718" s="1"/>
      <c r="F718" s="1"/>
      <c r="G718" s="1"/>
      <c r="H718" s="1"/>
      <c r="I718" s="1"/>
      <c r="J718" s="1"/>
      <c r="K718" s="1"/>
      <c r="L718" s="1"/>
      <c r="M718" s="1"/>
      <c r="N718" s="1"/>
      <c r="O718" s="1"/>
      <c r="P718" s="1"/>
      <c r="Q718" s="1"/>
      <c r="R718" s="1"/>
      <c r="S718" s="1"/>
      <c r="T718" s="3"/>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row>
    <row r="719" spans="4:44" ht="14.25" hidden="1" customHeight="1">
      <c r="D719" s="3"/>
      <c r="E719" s="1"/>
      <c r="F719" s="1"/>
      <c r="G719" s="1"/>
      <c r="H719" s="1"/>
      <c r="I719" s="1"/>
      <c r="J719" s="1"/>
      <c r="K719" s="1"/>
      <c r="L719" s="1"/>
      <c r="M719" s="1"/>
      <c r="N719" s="1"/>
      <c r="O719" s="1"/>
      <c r="P719" s="1"/>
      <c r="Q719" s="1"/>
      <c r="R719" s="1"/>
      <c r="S719" s="1"/>
      <c r="T719" s="3"/>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row>
    <row r="720" spans="4:44" ht="14.25" hidden="1" customHeight="1">
      <c r="D720" s="3"/>
      <c r="E720" s="1"/>
      <c r="F720" s="1"/>
      <c r="G720" s="1"/>
      <c r="H720" s="1"/>
      <c r="I720" s="1"/>
      <c r="J720" s="1"/>
      <c r="K720" s="1"/>
      <c r="L720" s="1"/>
      <c r="M720" s="1"/>
      <c r="N720" s="1"/>
      <c r="O720" s="1"/>
      <c r="P720" s="1"/>
      <c r="Q720" s="1"/>
      <c r="R720" s="1"/>
      <c r="S720" s="1"/>
      <c r="T720" s="3"/>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row>
    <row r="721" spans="4:44" ht="14.25" hidden="1" customHeight="1">
      <c r="D721" s="3"/>
      <c r="E721" s="1"/>
      <c r="F721" s="1"/>
      <c r="G721" s="1"/>
      <c r="H721" s="1"/>
      <c r="I721" s="1"/>
      <c r="J721" s="1"/>
      <c r="K721" s="1"/>
      <c r="L721" s="1"/>
      <c r="M721" s="1"/>
      <c r="N721" s="1"/>
      <c r="O721" s="1"/>
      <c r="P721" s="1"/>
      <c r="Q721" s="1"/>
      <c r="R721" s="1"/>
      <c r="S721" s="1"/>
      <c r="T721" s="3"/>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row>
    <row r="722" spans="4:44" ht="14.25" hidden="1" customHeight="1">
      <c r="D722" s="3"/>
      <c r="E722" s="1"/>
      <c r="F722" s="1"/>
      <c r="G722" s="1"/>
      <c r="H722" s="1"/>
      <c r="I722" s="1"/>
      <c r="J722" s="1"/>
      <c r="K722" s="1"/>
      <c r="L722" s="1"/>
      <c r="M722" s="1"/>
      <c r="N722" s="1"/>
      <c r="O722" s="1"/>
      <c r="P722" s="1"/>
      <c r="Q722" s="1"/>
      <c r="R722" s="1"/>
      <c r="S722" s="1"/>
      <c r="T722" s="3"/>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row>
    <row r="723" spans="4:44" ht="14.25" hidden="1" customHeight="1">
      <c r="D723" s="3"/>
      <c r="E723" s="1"/>
      <c r="F723" s="1"/>
      <c r="G723" s="1"/>
      <c r="H723" s="1"/>
      <c r="I723" s="1"/>
      <c r="J723" s="1"/>
      <c r="K723" s="1"/>
      <c r="L723" s="1"/>
      <c r="M723" s="1"/>
      <c r="N723" s="1"/>
      <c r="O723" s="1"/>
      <c r="P723" s="1"/>
      <c r="Q723" s="1"/>
      <c r="R723" s="1"/>
      <c r="S723" s="1"/>
      <c r="T723" s="3"/>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row>
    <row r="724" spans="4:44" ht="14.25" hidden="1" customHeight="1">
      <c r="D724" s="3"/>
      <c r="E724" s="1"/>
      <c r="F724" s="1"/>
      <c r="G724" s="1"/>
      <c r="H724" s="1"/>
      <c r="I724" s="1"/>
      <c r="J724" s="1"/>
      <c r="K724" s="1"/>
      <c r="L724" s="1"/>
      <c r="M724" s="1"/>
      <c r="N724" s="1"/>
      <c r="O724" s="1"/>
      <c r="P724" s="1"/>
      <c r="Q724" s="1"/>
      <c r="R724" s="1"/>
      <c r="S724" s="1"/>
      <c r="T724" s="3"/>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row>
    <row r="725" spans="4:44" ht="14.25" hidden="1" customHeight="1">
      <c r="D725" s="3"/>
      <c r="E725" s="1"/>
      <c r="F725" s="1"/>
      <c r="G725" s="1"/>
      <c r="H725" s="1"/>
      <c r="I725" s="1"/>
      <c r="J725" s="1"/>
      <c r="K725" s="1"/>
      <c r="L725" s="1"/>
      <c r="M725" s="1"/>
      <c r="N725" s="1"/>
      <c r="O725" s="1"/>
      <c r="P725" s="1"/>
      <c r="Q725" s="1"/>
      <c r="R725" s="1"/>
      <c r="S725" s="1"/>
      <c r="T725" s="3"/>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row>
    <row r="726" spans="4:44" ht="14.25" hidden="1" customHeight="1">
      <c r="D726" s="3"/>
      <c r="E726" s="1"/>
      <c r="F726" s="1"/>
      <c r="G726" s="1"/>
      <c r="H726" s="1"/>
      <c r="I726" s="1"/>
      <c r="J726" s="1"/>
      <c r="K726" s="1"/>
      <c r="L726" s="1"/>
      <c r="M726" s="1"/>
      <c r="N726" s="1"/>
      <c r="O726" s="1"/>
      <c r="P726" s="1"/>
      <c r="Q726" s="1"/>
      <c r="R726" s="1"/>
      <c r="S726" s="1"/>
      <c r="T726" s="3"/>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row>
    <row r="727" spans="4:44" ht="14.25" hidden="1" customHeight="1">
      <c r="D727" s="3"/>
      <c r="E727" s="1"/>
      <c r="F727" s="1"/>
      <c r="G727" s="1"/>
      <c r="H727" s="1"/>
      <c r="I727" s="1"/>
      <c r="J727" s="1"/>
      <c r="K727" s="1"/>
      <c r="L727" s="1"/>
      <c r="M727" s="1"/>
      <c r="N727" s="1"/>
      <c r="O727" s="1"/>
      <c r="P727" s="1"/>
      <c r="Q727" s="1"/>
      <c r="R727" s="1"/>
      <c r="S727" s="1"/>
      <c r="T727" s="3"/>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row>
    <row r="728" spans="4:44" ht="14.25" hidden="1" customHeight="1">
      <c r="D728" s="3"/>
      <c r="E728" s="1"/>
      <c r="F728" s="1"/>
      <c r="G728" s="1"/>
      <c r="H728" s="1"/>
      <c r="I728" s="1"/>
      <c r="J728" s="1"/>
      <c r="K728" s="1"/>
      <c r="L728" s="1"/>
      <c r="M728" s="1"/>
      <c r="N728" s="1"/>
      <c r="O728" s="1"/>
      <c r="P728" s="1"/>
      <c r="Q728" s="1"/>
      <c r="R728" s="1"/>
      <c r="S728" s="1"/>
      <c r="T728" s="3"/>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row>
    <row r="729" spans="4:44" ht="14.25" hidden="1" customHeight="1">
      <c r="D729" s="3"/>
      <c r="E729" s="1"/>
      <c r="F729" s="1"/>
      <c r="G729" s="1"/>
      <c r="H729" s="1"/>
      <c r="I729" s="1"/>
      <c r="J729" s="1"/>
      <c r="K729" s="1"/>
      <c r="L729" s="1"/>
      <c r="M729" s="1"/>
      <c r="N729" s="1"/>
      <c r="O729" s="1"/>
      <c r="P729" s="1"/>
      <c r="Q729" s="1"/>
      <c r="R729" s="1"/>
      <c r="S729" s="1"/>
      <c r="T729" s="3"/>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row>
    <row r="730" spans="4:44" ht="14.25" hidden="1" customHeight="1">
      <c r="D730" s="3"/>
      <c r="E730" s="1"/>
      <c r="F730" s="1"/>
      <c r="G730" s="1"/>
      <c r="H730" s="1"/>
      <c r="I730" s="1"/>
      <c r="J730" s="1"/>
      <c r="K730" s="1"/>
      <c r="L730" s="1"/>
      <c r="M730" s="1"/>
      <c r="N730" s="1"/>
      <c r="O730" s="1"/>
      <c r="P730" s="1"/>
      <c r="Q730" s="1"/>
      <c r="R730" s="1"/>
      <c r="S730" s="1"/>
      <c r="T730" s="3"/>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row>
    <row r="731" spans="4:44" ht="14.25" hidden="1" customHeight="1">
      <c r="D731" s="3"/>
      <c r="E731" s="1"/>
      <c r="F731" s="1"/>
      <c r="G731" s="1"/>
      <c r="H731" s="1"/>
      <c r="I731" s="1"/>
      <c r="J731" s="1"/>
      <c r="K731" s="1"/>
      <c r="L731" s="1"/>
      <c r="M731" s="1"/>
      <c r="N731" s="1"/>
      <c r="O731" s="1"/>
      <c r="P731" s="1"/>
      <c r="Q731" s="1"/>
      <c r="R731" s="1"/>
      <c r="S731" s="1"/>
      <c r="T731" s="3"/>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row>
    <row r="732" spans="4:44" ht="14.25" hidden="1" customHeight="1">
      <c r="D732" s="3"/>
      <c r="E732" s="1"/>
      <c r="F732" s="1"/>
      <c r="G732" s="1"/>
      <c r="H732" s="1"/>
      <c r="I732" s="1"/>
      <c r="J732" s="1"/>
      <c r="K732" s="1"/>
      <c r="L732" s="1"/>
      <c r="M732" s="1"/>
      <c r="N732" s="1"/>
      <c r="O732" s="1"/>
      <c r="P732" s="1"/>
      <c r="Q732" s="1"/>
      <c r="R732" s="1"/>
      <c r="S732" s="1"/>
      <c r="T732" s="3"/>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row>
    <row r="733" spans="4:44" ht="14.25" hidden="1" customHeight="1">
      <c r="D733" s="3"/>
      <c r="E733" s="1"/>
      <c r="F733" s="1"/>
      <c r="G733" s="1"/>
      <c r="H733" s="1"/>
      <c r="I733" s="1"/>
      <c r="J733" s="1"/>
      <c r="K733" s="1"/>
      <c r="L733" s="1"/>
      <c r="M733" s="1"/>
      <c r="N733" s="1"/>
      <c r="O733" s="1"/>
      <c r="P733" s="1"/>
      <c r="Q733" s="1"/>
      <c r="R733" s="1"/>
      <c r="S733" s="1"/>
      <c r="T733" s="3"/>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row>
    <row r="734" spans="4:44" ht="14.25" hidden="1" customHeight="1">
      <c r="D734" s="3"/>
      <c r="E734" s="1"/>
      <c r="F734" s="1"/>
      <c r="G734" s="1"/>
      <c r="H734" s="1"/>
      <c r="I734" s="1"/>
      <c r="J734" s="1"/>
      <c r="K734" s="1"/>
      <c r="L734" s="1"/>
      <c r="M734" s="1"/>
      <c r="N734" s="1"/>
      <c r="O734" s="1"/>
      <c r="P734" s="1"/>
      <c r="Q734" s="1"/>
      <c r="R734" s="1"/>
      <c r="S734" s="1"/>
      <c r="T734" s="3"/>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row>
    <row r="735" spans="4:44" ht="14.25" hidden="1" customHeight="1">
      <c r="D735" s="3"/>
      <c r="E735" s="1"/>
      <c r="F735" s="1"/>
      <c r="G735" s="1"/>
      <c r="H735" s="1"/>
      <c r="I735" s="1"/>
      <c r="J735" s="1"/>
      <c r="K735" s="1"/>
      <c r="L735" s="1"/>
      <c r="M735" s="1"/>
      <c r="N735" s="1"/>
      <c r="O735" s="1"/>
      <c r="P735" s="1"/>
      <c r="Q735" s="1"/>
      <c r="R735" s="1"/>
      <c r="S735" s="1"/>
      <c r="T735" s="3"/>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row>
    <row r="736" spans="4:44" ht="14.25" hidden="1" customHeight="1">
      <c r="D736" s="3"/>
      <c r="E736" s="1"/>
      <c r="F736" s="1"/>
      <c r="G736" s="1"/>
      <c r="H736" s="1"/>
      <c r="I736" s="1"/>
      <c r="J736" s="1"/>
      <c r="K736" s="1"/>
      <c r="L736" s="1"/>
      <c r="M736" s="1"/>
      <c r="N736" s="1"/>
      <c r="O736" s="1"/>
      <c r="P736" s="1"/>
      <c r="Q736" s="1"/>
      <c r="R736" s="1"/>
      <c r="S736" s="1"/>
      <c r="T736" s="3"/>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row>
    <row r="737" spans="4:44" ht="14.25" hidden="1" customHeight="1">
      <c r="D737" s="3"/>
      <c r="E737" s="1"/>
      <c r="F737" s="1"/>
      <c r="G737" s="1"/>
      <c r="H737" s="1"/>
      <c r="I737" s="1"/>
      <c r="J737" s="1"/>
      <c r="K737" s="1"/>
      <c r="L737" s="1"/>
      <c r="M737" s="1"/>
      <c r="N737" s="1"/>
      <c r="O737" s="1"/>
      <c r="P737" s="1"/>
      <c r="Q737" s="1"/>
      <c r="R737" s="1"/>
      <c r="S737" s="1"/>
      <c r="T737" s="3"/>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row>
    <row r="738" spans="4:44" ht="14.25" hidden="1" customHeight="1">
      <c r="D738" s="3"/>
      <c r="E738" s="1"/>
      <c r="F738" s="1"/>
      <c r="G738" s="1"/>
      <c r="H738" s="1"/>
      <c r="I738" s="1"/>
      <c r="J738" s="1"/>
      <c r="K738" s="1"/>
      <c r="L738" s="1"/>
      <c r="M738" s="1"/>
      <c r="N738" s="1"/>
      <c r="O738" s="1"/>
      <c r="P738" s="1"/>
      <c r="Q738" s="1"/>
      <c r="R738" s="1"/>
      <c r="S738" s="1"/>
      <c r="T738" s="3"/>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row>
    <row r="739" spans="4:44" ht="14.25" hidden="1" customHeight="1">
      <c r="D739" s="3"/>
      <c r="E739" s="1"/>
      <c r="F739" s="1"/>
      <c r="G739" s="1"/>
      <c r="H739" s="1"/>
      <c r="I739" s="1"/>
      <c r="J739" s="1"/>
      <c r="K739" s="1"/>
      <c r="L739" s="1"/>
      <c r="M739" s="1"/>
      <c r="N739" s="1"/>
      <c r="O739" s="1"/>
      <c r="P739" s="1"/>
      <c r="Q739" s="1"/>
      <c r="R739" s="1"/>
      <c r="S739" s="1"/>
      <c r="T739" s="3"/>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row>
    <row r="740" spans="4:44" ht="14.25" hidden="1" customHeight="1">
      <c r="D740" s="3"/>
      <c r="E740" s="1"/>
      <c r="F740" s="1"/>
      <c r="G740" s="1"/>
      <c r="H740" s="1"/>
      <c r="I740" s="1"/>
      <c r="J740" s="1"/>
      <c r="K740" s="1"/>
      <c r="L740" s="1"/>
      <c r="M740" s="1"/>
      <c r="N740" s="1"/>
      <c r="O740" s="1"/>
      <c r="P740" s="1"/>
      <c r="Q740" s="1"/>
      <c r="R740" s="1"/>
      <c r="S740" s="1"/>
      <c r="T740" s="3"/>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row>
    <row r="741" spans="4:44" ht="14.25" hidden="1" customHeight="1">
      <c r="D741" s="3"/>
      <c r="E741" s="1"/>
      <c r="F741" s="1"/>
      <c r="G741" s="1"/>
      <c r="H741" s="1"/>
      <c r="I741" s="1"/>
      <c r="J741" s="1"/>
      <c r="K741" s="1"/>
      <c r="L741" s="1"/>
      <c r="M741" s="1"/>
      <c r="N741" s="1"/>
      <c r="O741" s="1"/>
      <c r="P741" s="1"/>
      <c r="Q741" s="1"/>
      <c r="R741" s="1"/>
      <c r="S741" s="1"/>
      <c r="T741" s="3"/>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row>
    <row r="742" spans="4:44" ht="14.25" hidden="1" customHeight="1">
      <c r="D742" s="3"/>
      <c r="E742" s="1"/>
      <c r="F742" s="1"/>
      <c r="G742" s="1"/>
      <c r="H742" s="1"/>
      <c r="I742" s="1"/>
      <c r="J742" s="1"/>
      <c r="K742" s="1"/>
      <c r="L742" s="1"/>
      <c r="M742" s="1"/>
      <c r="N742" s="1"/>
      <c r="O742" s="1"/>
      <c r="P742" s="1"/>
      <c r="Q742" s="1"/>
      <c r="R742" s="1"/>
      <c r="S742" s="1"/>
      <c r="T742" s="3"/>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row>
    <row r="743" spans="4:44" ht="14.25" hidden="1" customHeight="1">
      <c r="D743" s="3"/>
      <c r="E743" s="1"/>
      <c r="F743" s="1"/>
      <c r="G743" s="1"/>
      <c r="H743" s="1"/>
      <c r="I743" s="1"/>
      <c r="J743" s="1"/>
      <c r="K743" s="1"/>
      <c r="L743" s="1"/>
      <c r="M743" s="1"/>
      <c r="N743" s="1"/>
      <c r="O743" s="1"/>
      <c r="P743" s="1"/>
      <c r="Q743" s="1"/>
      <c r="R743" s="1"/>
      <c r="S743" s="1"/>
      <c r="T743" s="3"/>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row>
    <row r="744" spans="4:44" ht="14.25" hidden="1" customHeight="1">
      <c r="D744" s="3"/>
      <c r="E744" s="1"/>
      <c r="F744" s="1"/>
      <c r="G744" s="1"/>
      <c r="H744" s="1"/>
      <c r="I744" s="1"/>
      <c r="J744" s="1"/>
      <c r="K744" s="1"/>
      <c r="L744" s="1"/>
      <c r="M744" s="1"/>
      <c r="N744" s="1"/>
      <c r="O744" s="1"/>
      <c r="P744" s="1"/>
      <c r="Q744" s="1"/>
      <c r="R744" s="1"/>
      <c r="S744" s="1"/>
      <c r="T744" s="3"/>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row>
    <row r="745" spans="4:44" ht="14.25" hidden="1" customHeight="1">
      <c r="D745" s="3"/>
      <c r="E745" s="1"/>
      <c r="F745" s="1"/>
      <c r="G745" s="1"/>
      <c r="H745" s="1"/>
      <c r="I745" s="1"/>
      <c r="J745" s="1"/>
      <c r="K745" s="1"/>
      <c r="L745" s="1"/>
      <c r="M745" s="1"/>
      <c r="N745" s="1"/>
      <c r="O745" s="1"/>
      <c r="P745" s="1"/>
      <c r="Q745" s="1"/>
      <c r="R745" s="1"/>
      <c r="S745" s="1"/>
      <c r="T745" s="3"/>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row>
    <row r="746" spans="4:44" ht="14.25" hidden="1" customHeight="1">
      <c r="D746" s="3"/>
      <c r="E746" s="1"/>
      <c r="F746" s="1"/>
      <c r="G746" s="1"/>
      <c r="H746" s="1"/>
      <c r="I746" s="1"/>
      <c r="J746" s="1"/>
      <c r="K746" s="1"/>
      <c r="L746" s="1"/>
      <c r="M746" s="1"/>
      <c r="N746" s="1"/>
      <c r="O746" s="1"/>
      <c r="P746" s="1"/>
      <c r="Q746" s="1"/>
      <c r="R746" s="1"/>
      <c r="S746" s="1"/>
      <c r="T746" s="3"/>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row>
    <row r="747" spans="4:44" ht="14.25" hidden="1" customHeight="1">
      <c r="D747" s="3"/>
      <c r="E747" s="1"/>
      <c r="F747" s="1"/>
      <c r="G747" s="1"/>
      <c r="H747" s="1"/>
      <c r="I747" s="1"/>
      <c r="J747" s="1"/>
      <c r="K747" s="1"/>
      <c r="L747" s="1"/>
      <c r="M747" s="1"/>
      <c r="N747" s="1"/>
      <c r="O747" s="1"/>
      <c r="P747" s="1"/>
      <c r="Q747" s="1"/>
      <c r="R747" s="1"/>
      <c r="S747" s="1"/>
      <c r="T747" s="3"/>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row>
    <row r="748" spans="4:44" ht="14.25" hidden="1" customHeight="1">
      <c r="D748" s="3"/>
      <c r="E748" s="1"/>
      <c r="F748" s="1"/>
      <c r="G748" s="1"/>
      <c r="H748" s="1"/>
      <c r="I748" s="1"/>
      <c r="J748" s="1"/>
      <c r="K748" s="1"/>
      <c r="L748" s="1"/>
      <c r="M748" s="1"/>
      <c r="N748" s="1"/>
      <c r="O748" s="1"/>
      <c r="P748" s="1"/>
      <c r="Q748" s="1"/>
      <c r="R748" s="1"/>
      <c r="S748" s="1"/>
      <c r="T748" s="3"/>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row>
    <row r="749" spans="4:44" ht="14.25" hidden="1" customHeight="1">
      <c r="D749" s="3"/>
      <c r="E749" s="1"/>
      <c r="F749" s="1"/>
      <c r="G749" s="1"/>
      <c r="H749" s="1"/>
      <c r="I749" s="1"/>
      <c r="J749" s="1"/>
      <c r="K749" s="1"/>
      <c r="L749" s="1"/>
      <c r="M749" s="1"/>
      <c r="N749" s="1"/>
      <c r="O749" s="1"/>
      <c r="P749" s="1"/>
      <c r="Q749" s="1"/>
      <c r="R749" s="1"/>
      <c r="S749" s="1"/>
      <c r="T749" s="3"/>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row>
    <row r="750" spans="4:44" ht="14.25" hidden="1" customHeight="1">
      <c r="D750" s="3"/>
      <c r="E750" s="1"/>
      <c r="F750" s="1"/>
      <c r="G750" s="1"/>
      <c r="H750" s="1"/>
      <c r="I750" s="1"/>
      <c r="J750" s="1"/>
      <c r="K750" s="1"/>
      <c r="L750" s="1"/>
      <c r="M750" s="1"/>
      <c r="N750" s="1"/>
      <c r="O750" s="1"/>
      <c r="P750" s="1"/>
      <c r="Q750" s="1"/>
      <c r="R750" s="1"/>
      <c r="S750" s="1"/>
      <c r="T750" s="3"/>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row>
    <row r="751" spans="4:44" ht="14.25" hidden="1" customHeight="1">
      <c r="D751" s="3"/>
      <c r="E751" s="1"/>
      <c r="F751" s="1"/>
      <c r="G751" s="1"/>
      <c r="H751" s="1"/>
      <c r="I751" s="1"/>
      <c r="J751" s="1"/>
      <c r="K751" s="1"/>
      <c r="L751" s="1"/>
      <c r="M751" s="1"/>
      <c r="N751" s="1"/>
      <c r="O751" s="1"/>
      <c r="P751" s="1"/>
      <c r="Q751" s="1"/>
      <c r="R751" s="1"/>
      <c r="S751" s="1"/>
      <c r="T751" s="3"/>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row>
    <row r="752" spans="4:44" ht="14.25" hidden="1" customHeight="1">
      <c r="D752" s="3"/>
      <c r="E752" s="1"/>
      <c r="F752" s="1"/>
      <c r="G752" s="1"/>
      <c r="H752" s="1"/>
      <c r="I752" s="1"/>
      <c r="J752" s="1"/>
      <c r="K752" s="1"/>
      <c r="L752" s="1"/>
      <c r="M752" s="1"/>
      <c r="N752" s="1"/>
      <c r="O752" s="1"/>
      <c r="P752" s="1"/>
      <c r="Q752" s="1"/>
      <c r="R752" s="1"/>
      <c r="S752" s="1"/>
      <c r="T752" s="3"/>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row>
    <row r="753" spans="4:44" ht="14.25" hidden="1" customHeight="1">
      <c r="D753" s="3"/>
      <c r="E753" s="1"/>
      <c r="F753" s="1"/>
      <c r="G753" s="1"/>
      <c r="H753" s="1"/>
      <c r="I753" s="1"/>
      <c r="J753" s="1"/>
      <c r="K753" s="1"/>
      <c r="L753" s="1"/>
      <c r="M753" s="1"/>
      <c r="N753" s="1"/>
      <c r="O753" s="1"/>
      <c r="P753" s="1"/>
      <c r="Q753" s="1"/>
      <c r="R753" s="1"/>
      <c r="S753" s="1"/>
      <c r="T753" s="3"/>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row>
    <row r="754" spans="4:44" ht="14.25" hidden="1" customHeight="1">
      <c r="D754" s="3"/>
      <c r="E754" s="1"/>
      <c r="F754" s="1"/>
      <c r="G754" s="1"/>
      <c r="H754" s="1"/>
      <c r="I754" s="1"/>
      <c r="J754" s="1"/>
      <c r="K754" s="1"/>
      <c r="L754" s="1"/>
      <c r="M754" s="1"/>
      <c r="N754" s="1"/>
      <c r="O754" s="1"/>
      <c r="P754" s="1"/>
      <c r="Q754" s="1"/>
      <c r="R754" s="1"/>
      <c r="S754" s="1"/>
      <c r="T754" s="3"/>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row>
    <row r="755" spans="4:44" ht="14.25" hidden="1" customHeight="1">
      <c r="D755" s="3"/>
      <c r="E755" s="1"/>
      <c r="F755" s="1"/>
      <c r="G755" s="1"/>
      <c r="H755" s="1"/>
      <c r="I755" s="1"/>
      <c r="J755" s="1"/>
      <c r="K755" s="1"/>
      <c r="L755" s="1"/>
      <c r="M755" s="1"/>
      <c r="N755" s="1"/>
      <c r="O755" s="1"/>
      <c r="P755" s="1"/>
      <c r="Q755" s="1"/>
      <c r="R755" s="1"/>
      <c r="S755" s="1"/>
      <c r="T755" s="3"/>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row>
    <row r="756" spans="4:44" ht="14.25" hidden="1" customHeight="1">
      <c r="D756" s="3"/>
      <c r="E756" s="1"/>
      <c r="F756" s="1"/>
      <c r="G756" s="1"/>
      <c r="H756" s="1"/>
      <c r="I756" s="1"/>
      <c r="J756" s="1"/>
      <c r="K756" s="1"/>
      <c r="L756" s="1"/>
      <c r="M756" s="1"/>
      <c r="N756" s="1"/>
      <c r="O756" s="1"/>
      <c r="P756" s="1"/>
      <c r="Q756" s="1"/>
      <c r="R756" s="1"/>
      <c r="S756" s="1"/>
      <c r="T756" s="3"/>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row>
    <row r="757" spans="4:44" ht="14.25" hidden="1" customHeight="1">
      <c r="D757" s="3"/>
      <c r="E757" s="1"/>
      <c r="F757" s="1"/>
      <c r="G757" s="1"/>
      <c r="H757" s="1"/>
      <c r="I757" s="1"/>
      <c r="J757" s="1"/>
      <c r="K757" s="1"/>
      <c r="L757" s="1"/>
      <c r="M757" s="1"/>
      <c r="N757" s="1"/>
      <c r="O757" s="1"/>
      <c r="P757" s="1"/>
      <c r="Q757" s="1"/>
      <c r="R757" s="1"/>
      <c r="S757" s="1"/>
      <c r="T757" s="3"/>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row>
    <row r="758" spans="4:44" ht="14.25" hidden="1" customHeight="1">
      <c r="D758" s="3"/>
      <c r="E758" s="1"/>
      <c r="F758" s="1"/>
      <c r="G758" s="1"/>
      <c r="H758" s="1"/>
      <c r="I758" s="1"/>
      <c r="J758" s="1"/>
      <c r="K758" s="1"/>
      <c r="L758" s="1"/>
      <c r="M758" s="1"/>
      <c r="N758" s="1"/>
      <c r="O758" s="1"/>
      <c r="P758" s="1"/>
      <c r="Q758" s="1"/>
      <c r="R758" s="1"/>
      <c r="S758" s="1"/>
      <c r="T758" s="3"/>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row>
    <row r="759" spans="4:44" ht="14.25" hidden="1" customHeight="1">
      <c r="D759" s="3"/>
      <c r="E759" s="1"/>
      <c r="F759" s="1"/>
      <c r="G759" s="1"/>
      <c r="H759" s="1"/>
      <c r="I759" s="1"/>
      <c r="J759" s="1"/>
      <c r="K759" s="1"/>
      <c r="L759" s="1"/>
      <c r="M759" s="1"/>
      <c r="N759" s="1"/>
      <c r="O759" s="1"/>
      <c r="P759" s="1"/>
      <c r="Q759" s="1"/>
      <c r="R759" s="1"/>
      <c r="S759" s="1"/>
      <c r="T759" s="3"/>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row>
    <row r="760" spans="4:44" ht="14.25" hidden="1" customHeight="1">
      <c r="D760" s="3"/>
      <c r="E760" s="1"/>
      <c r="F760" s="1"/>
      <c r="G760" s="1"/>
      <c r="H760" s="1"/>
      <c r="I760" s="1"/>
      <c r="J760" s="1"/>
      <c r="K760" s="1"/>
      <c r="L760" s="1"/>
      <c r="M760" s="1"/>
      <c r="N760" s="1"/>
      <c r="O760" s="1"/>
      <c r="P760" s="1"/>
      <c r="Q760" s="1"/>
      <c r="R760" s="1"/>
      <c r="S760" s="1"/>
      <c r="T760" s="3"/>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row>
    <row r="761" spans="4:44" ht="14.25" hidden="1" customHeight="1">
      <c r="D761" s="3"/>
      <c r="E761" s="1"/>
      <c r="F761" s="1"/>
      <c r="G761" s="1"/>
      <c r="H761" s="1"/>
      <c r="I761" s="1"/>
      <c r="J761" s="1"/>
      <c r="K761" s="1"/>
      <c r="L761" s="1"/>
      <c r="M761" s="1"/>
      <c r="N761" s="1"/>
      <c r="O761" s="1"/>
      <c r="P761" s="1"/>
      <c r="Q761" s="1"/>
      <c r="R761" s="1"/>
      <c r="S761" s="1"/>
      <c r="T761" s="3"/>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row>
    <row r="762" spans="4:44" ht="14.25" hidden="1" customHeight="1">
      <c r="D762" s="3"/>
      <c r="E762" s="1"/>
      <c r="F762" s="1"/>
      <c r="G762" s="1"/>
      <c r="H762" s="1"/>
      <c r="I762" s="1"/>
      <c r="J762" s="1"/>
      <c r="K762" s="1"/>
      <c r="L762" s="1"/>
      <c r="M762" s="1"/>
      <c r="N762" s="1"/>
      <c r="O762" s="1"/>
      <c r="P762" s="1"/>
      <c r="Q762" s="1"/>
      <c r="R762" s="1"/>
      <c r="S762" s="1"/>
      <c r="T762" s="3"/>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row>
    <row r="763" spans="4:44" ht="14.25" hidden="1" customHeight="1">
      <c r="D763" s="3"/>
      <c r="E763" s="1"/>
      <c r="F763" s="1"/>
      <c r="G763" s="1"/>
      <c r="H763" s="1"/>
      <c r="I763" s="1"/>
      <c r="J763" s="1"/>
      <c r="K763" s="1"/>
      <c r="L763" s="1"/>
      <c r="M763" s="1"/>
      <c r="N763" s="1"/>
      <c r="O763" s="1"/>
      <c r="P763" s="1"/>
      <c r="Q763" s="1"/>
      <c r="R763" s="1"/>
      <c r="S763" s="1"/>
      <c r="T763" s="3"/>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row>
    <row r="764" spans="4:44" ht="14.25" hidden="1" customHeight="1">
      <c r="D764" s="3"/>
      <c r="E764" s="1"/>
      <c r="F764" s="1"/>
      <c r="G764" s="1"/>
      <c r="H764" s="1"/>
      <c r="I764" s="1"/>
      <c r="J764" s="1"/>
      <c r="K764" s="1"/>
      <c r="L764" s="1"/>
      <c r="M764" s="1"/>
      <c r="N764" s="1"/>
      <c r="O764" s="1"/>
      <c r="P764" s="1"/>
      <c r="Q764" s="1"/>
      <c r="R764" s="1"/>
      <c r="S764" s="1"/>
      <c r="T764" s="3"/>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row>
    <row r="765" spans="4:44" ht="14.25" hidden="1" customHeight="1">
      <c r="D765" s="3"/>
      <c r="E765" s="1"/>
      <c r="F765" s="1"/>
      <c r="G765" s="1"/>
      <c r="H765" s="1"/>
      <c r="I765" s="1"/>
      <c r="J765" s="1"/>
      <c r="K765" s="1"/>
      <c r="L765" s="1"/>
      <c r="M765" s="1"/>
      <c r="N765" s="1"/>
      <c r="O765" s="1"/>
      <c r="P765" s="1"/>
      <c r="Q765" s="1"/>
      <c r="R765" s="1"/>
      <c r="S765" s="1"/>
      <c r="T765" s="3"/>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row>
    <row r="766" spans="4:44" ht="14.25" hidden="1" customHeight="1">
      <c r="D766" s="3"/>
      <c r="E766" s="1"/>
      <c r="F766" s="1"/>
      <c r="G766" s="1"/>
      <c r="H766" s="1"/>
      <c r="I766" s="1"/>
      <c r="J766" s="1"/>
      <c r="K766" s="1"/>
      <c r="L766" s="1"/>
      <c r="M766" s="1"/>
      <c r="N766" s="1"/>
      <c r="O766" s="1"/>
      <c r="P766" s="1"/>
      <c r="Q766" s="1"/>
      <c r="R766" s="1"/>
      <c r="S766" s="1"/>
      <c r="T766" s="3"/>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row>
    <row r="767" spans="4:44" ht="14.25" hidden="1" customHeight="1">
      <c r="D767" s="3"/>
      <c r="E767" s="1"/>
      <c r="F767" s="1"/>
      <c r="G767" s="1"/>
      <c r="H767" s="1"/>
      <c r="I767" s="1"/>
      <c r="J767" s="1"/>
      <c r="K767" s="1"/>
      <c r="L767" s="1"/>
      <c r="M767" s="1"/>
      <c r="N767" s="1"/>
      <c r="O767" s="1"/>
      <c r="P767" s="1"/>
      <c r="Q767" s="1"/>
      <c r="R767" s="1"/>
      <c r="S767" s="1"/>
      <c r="T767" s="3"/>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row>
    <row r="768" spans="4:44" ht="14.25" hidden="1" customHeight="1">
      <c r="D768" s="3"/>
      <c r="E768" s="1"/>
      <c r="F768" s="1"/>
      <c r="G768" s="1"/>
      <c r="H768" s="1"/>
      <c r="I768" s="1"/>
      <c r="J768" s="1"/>
      <c r="K768" s="1"/>
      <c r="L768" s="1"/>
      <c r="M768" s="1"/>
      <c r="N768" s="1"/>
      <c r="O768" s="1"/>
      <c r="P768" s="1"/>
      <c r="Q768" s="1"/>
      <c r="R768" s="1"/>
      <c r="S768" s="1"/>
      <c r="T768" s="3"/>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row>
    <row r="769" spans="4:44" ht="14.25" hidden="1" customHeight="1">
      <c r="D769" s="3"/>
      <c r="E769" s="1"/>
      <c r="F769" s="1"/>
      <c r="G769" s="1"/>
      <c r="H769" s="1"/>
      <c r="I769" s="1"/>
      <c r="J769" s="1"/>
      <c r="K769" s="1"/>
      <c r="L769" s="1"/>
      <c r="M769" s="1"/>
      <c r="N769" s="1"/>
      <c r="O769" s="1"/>
      <c r="P769" s="1"/>
      <c r="Q769" s="1"/>
      <c r="R769" s="1"/>
      <c r="S769" s="1"/>
      <c r="T769" s="3"/>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row>
    <row r="770" spans="4:44" ht="14.25" hidden="1" customHeight="1">
      <c r="D770" s="3"/>
      <c r="E770" s="1"/>
      <c r="F770" s="1"/>
      <c r="G770" s="1"/>
      <c r="H770" s="1"/>
      <c r="I770" s="1"/>
      <c r="J770" s="1"/>
      <c r="K770" s="1"/>
      <c r="L770" s="1"/>
      <c r="M770" s="1"/>
      <c r="N770" s="1"/>
      <c r="O770" s="1"/>
      <c r="P770" s="1"/>
      <c r="Q770" s="1"/>
      <c r="R770" s="1"/>
      <c r="S770" s="1"/>
      <c r="T770" s="3"/>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row>
    <row r="771" spans="4:44" ht="14.25" hidden="1" customHeight="1">
      <c r="D771" s="3"/>
      <c r="E771" s="1"/>
      <c r="F771" s="1"/>
      <c r="G771" s="1"/>
      <c r="H771" s="1"/>
      <c r="I771" s="1"/>
      <c r="J771" s="1"/>
      <c r="K771" s="1"/>
      <c r="L771" s="1"/>
      <c r="M771" s="1"/>
      <c r="N771" s="1"/>
      <c r="O771" s="1"/>
      <c r="P771" s="1"/>
      <c r="Q771" s="1"/>
      <c r="R771" s="1"/>
      <c r="S771" s="1"/>
      <c r="T771" s="3"/>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row>
    <row r="772" spans="4:44" ht="14.25" hidden="1" customHeight="1">
      <c r="D772" s="3"/>
      <c r="E772" s="1"/>
      <c r="F772" s="1"/>
      <c r="G772" s="1"/>
      <c r="H772" s="1"/>
      <c r="I772" s="1"/>
      <c r="J772" s="1"/>
      <c r="K772" s="1"/>
      <c r="L772" s="1"/>
      <c r="M772" s="1"/>
      <c r="N772" s="1"/>
      <c r="O772" s="1"/>
      <c r="P772" s="1"/>
      <c r="Q772" s="1"/>
      <c r="R772" s="1"/>
      <c r="S772" s="1"/>
      <c r="T772" s="3"/>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row>
    <row r="773" spans="4:44" ht="14.25" hidden="1" customHeight="1">
      <c r="D773" s="3"/>
      <c r="E773" s="1"/>
      <c r="F773" s="1"/>
      <c r="G773" s="1"/>
      <c r="H773" s="1"/>
      <c r="I773" s="1"/>
      <c r="J773" s="1"/>
      <c r="K773" s="1"/>
      <c r="L773" s="1"/>
      <c r="M773" s="1"/>
      <c r="N773" s="1"/>
      <c r="O773" s="1"/>
      <c r="P773" s="1"/>
      <c r="Q773" s="1"/>
      <c r="R773" s="1"/>
      <c r="S773" s="1"/>
      <c r="T773" s="3"/>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row>
    <row r="774" spans="4:44" ht="14.25" hidden="1" customHeight="1">
      <c r="D774" s="3"/>
      <c r="E774" s="1"/>
      <c r="F774" s="1"/>
      <c r="G774" s="1"/>
      <c r="H774" s="1"/>
      <c r="I774" s="1"/>
      <c r="J774" s="1"/>
      <c r="K774" s="1"/>
      <c r="L774" s="1"/>
      <c r="M774" s="1"/>
      <c r="N774" s="1"/>
      <c r="O774" s="1"/>
      <c r="P774" s="1"/>
      <c r="Q774" s="1"/>
      <c r="R774" s="1"/>
      <c r="S774" s="1"/>
      <c r="T774" s="3"/>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row>
    <row r="775" spans="4:44" ht="14.25" hidden="1" customHeight="1">
      <c r="D775" s="3"/>
      <c r="E775" s="1"/>
      <c r="F775" s="1"/>
      <c r="G775" s="1"/>
      <c r="H775" s="1"/>
      <c r="I775" s="1"/>
      <c r="J775" s="1"/>
      <c r="K775" s="1"/>
      <c r="L775" s="1"/>
      <c r="M775" s="1"/>
      <c r="N775" s="1"/>
      <c r="O775" s="1"/>
      <c r="P775" s="1"/>
      <c r="Q775" s="1"/>
      <c r="R775" s="1"/>
      <c r="S775" s="1"/>
      <c r="T775" s="3"/>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row>
    <row r="776" spans="4:44" ht="14.25" hidden="1" customHeight="1">
      <c r="D776" s="3"/>
      <c r="E776" s="1"/>
      <c r="F776" s="1"/>
      <c r="G776" s="1"/>
      <c r="H776" s="1"/>
      <c r="I776" s="1"/>
      <c r="J776" s="1"/>
      <c r="K776" s="1"/>
      <c r="L776" s="1"/>
      <c r="M776" s="1"/>
      <c r="N776" s="1"/>
      <c r="O776" s="1"/>
      <c r="P776" s="1"/>
      <c r="Q776" s="1"/>
      <c r="R776" s="1"/>
      <c r="S776" s="1"/>
      <c r="T776" s="3"/>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row>
    <row r="777" spans="4:44" ht="14.25" hidden="1" customHeight="1">
      <c r="D777" s="3"/>
      <c r="E777" s="1"/>
      <c r="F777" s="1"/>
      <c r="G777" s="1"/>
      <c r="H777" s="1"/>
      <c r="I777" s="1"/>
      <c r="J777" s="1"/>
      <c r="K777" s="1"/>
      <c r="L777" s="1"/>
      <c r="M777" s="1"/>
      <c r="N777" s="1"/>
      <c r="O777" s="1"/>
      <c r="P777" s="1"/>
      <c r="Q777" s="1"/>
      <c r="R777" s="1"/>
      <c r="S777" s="1"/>
      <c r="T777" s="3"/>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row>
    <row r="778" spans="4:44" ht="14.25" hidden="1" customHeight="1">
      <c r="D778" s="3"/>
      <c r="E778" s="1"/>
      <c r="F778" s="1"/>
      <c r="G778" s="1"/>
      <c r="H778" s="1"/>
      <c r="I778" s="1"/>
      <c r="J778" s="1"/>
      <c r="K778" s="1"/>
      <c r="L778" s="1"/>
      <c r="M778" s="1"/>
      <c r="N778" s="1"/>
      <c r="O778" s="1"/>
      <c r="P778" s="1"/>
      <c r="Q778" s="1"/>
      <c r="R778" s="1"/>
      <c r="S778" s="1"/>
      <c r="T778" s="3"/>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row>
    <row r="779" spans="4:44" ht="14.25" hidden="1" customHeight="1">
      <c r="D779" s="3"/>
      <c r="E779" s="1"/>
      <c r="F779" s="1"/>
      <c r="G779" s="1"/>
      <c r="H779" s="1"/>
      <c r="I779" s="1"/>
      <c r="J779" s="1"/>
      <c r="K779" s="1"/>
      <c r="L779" s="1"/>
      <c r="M779" s="1"/>
      <c r="N779" s="1"/>
      <c r="O779" s="1"/>
      <c r="P779" s="1"/>
      <c r="Q779" s="1"/>
      <c r="R779" s="1"/>
      <c r="S779" s="1"/>
      <c r="T779" s="3"/>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row>
    <row r="780" spans="4:44" ht="14.25" hidden="1" customHeight="1">
      <c r="D780" s="3"/>
      <c r="E780" s="1"/>
      <c r="F780" s="1"/>
      <c r="G780" s="1"/>
      <c r="H780" s="1"/>
      <c r="I780" s="1"/>
      <c r="J780" s="1"/>
      <c r="K780" s="1"/>
      <c r="L780" s="1"/>
      <c r="M780" s="1"/>
      <c r="N780" s="1"/>
      <c r="O780" s="1"/>
      <c r="P780" s="1"/>
      <c r="Q780" s="1"/>
      <c r="R780" s="1"/>
      <c r="S780" s="1"/>
      <c r="T780" s="3"/>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row>
    <row r="781" spans="4:44" ht="14.25" hidden="1" customHeight="1">
      <c r="D781" s="3"/>
      <c r="E781" s="1"/>
      <c r="F781" s="1"/>
      <c r="G781" s="1"/>
      <c r="H781" s="1"/>
      <c r="I781" s="1"/>
      <c r="J781" s="1"/>
      <c r="K781" s="1"/>
      <c r="L781" s="1"/>
      <c r="M781" s="1"/>
      <c r="N781" s="1"/>
      <c r="O781" s="1"/>
      <c r="P781" s="1"/>
      <c r="Q781" s="1"/>
      <c r="R781" s="1"/>
      <c r="S781" s="1"/>
      <c r="T781" s="3"/>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row>
    <row r="782" spans="4:44" ht="14.25" hidden="1" customHeight="1">
      <c r="D782" s="3"/>
      <c r="E782" s="1"/>
      <c r="F782" s="1"/>
      <c r="G782" s="1"/>
      <c r="H782" s="1"/>
      <c r="I782" s="1"/>
      <c r="J782" s="1"/>
      <c r="K782" s="1"/>
      <c r="L782" s="1"/>
      <c r="M782" s="1"/>
      <c r="N782" s="1"/>
      <c r="O782" s="1"/>
      <c r="P782" s="1"/>
      <c r="Q782" s="1"/>
      <c r="R782" s="1"/>
      <c r="S782" s="1"/>
      <c r="T782" s="3"/>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row>
    <row r="783" spans="4:44" ht="14.25" hidden="1" customHeight="1">
      <c r="D783" s="3"/>
      <c r="E783" s="1"/>
      <c r="F783" s="1"/>
      <c r="G783" s="1"/>
      <c r="H783" s="1"/>
      <c r="I783" s="1"/>
      <c r="J783" s="1"/>
      <c r="K783" s="1"/>
      <c r="L783" s="1"/>
      <c r="M783" s="1"/>
      <c r="N783" s="1"/>
      <c r="O783" s="1"/>
      <c r="P783" s="1"/>
      <c r="Q783" s="1"/>
      <c r="R783" s="1"/>
      <c r="S783" s="1"/>
      <c r="T783" s="3"/>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row>
    <row r="784" spans="4:44" ht="14.25" hidden="1" customHeight="1">
      <c r="D784" s="3"/>
      <c r="E784" s="1"/>
      <c r="F784" s="1"/>
      <c r="G784" s="1"/>
      <c r="H784" s="1"/>
      <c r="I784" s="1"/>
      <c r="J784" s="1"/>
      <c r="K784" s="1"/>
      <c r="L784" s="1"/>
      <c r="M784" s="1"/>
      <c r="N784" s="1"/>
      <c r="O784" s="1"/>
      <c r="P784" s="1"/>
      <c r="Q784" s="1"/>
      <c r="R784" s="1"/>
      <c r="S784" s="1"/>
      <c r="T784" s="3"/>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row>
    <row r="785" spans="4:44" ht="14.25" hidden="1" customHeight="1">
      <c r="D785" s="3"/>
      <c r="E785" s="1"/>
      <c r="F785" s="1"/>
      <c r="G785" s="1"/>
      <c r="H785" s="1"/>
      <c r="I785" s="1"/>
      <c r="J785" s="1"/>
      <c r="K785" s="1"/>
      <c r="L785" s="1"/>
      <c r="M785" s="1"/>
      <c r="N785" s="1"/>
      <c r="O785" s="1"/>
      <c r="P785" s="1"/>
      <c r="Q785" s="1"/>
      <c r="R785" s="1"/>
      <c r="S785" s="1"/>
      <c r="T785" s="3"/>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row>
    <row r="786" spans="4:44" ht="14.25" hidden="1" customHeight="1">
      <c r="D786" s="3"/>
      <c r="E786" s="1"/>
      <c r="F786" s="1"/>
      <c r="G786" s="1"/>
      <c r="H786" s="1"/>
      <c r="I786" s="1"/>
      <c r="J786" s="1"/>
      <c r="K786" s="1"/>
      <c r="L786" s="1"/>
      <c r="M786" s="1"/>
      <c r="N786" s="1"/>
      <c r="O786" s="1"/>
      <c r="P786" s="1"/>
      <c r="Q786" s="1"/>
      <c r="R786" s="1"/>
      <c r="S786" s="1"/>
      <c r="T786" s="3"/>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row>
    <row r="787" spans="4:44" ht="14.25" hidden="1" customHeight="1">
      <c r="D787" s="3"/>
      <c r="E787" s="1"/>
      <c r="F787" s="1"/>
      <c r="G787" s="1"/>
      <c r="H787" s="1"/>
      <c r="I787" s="1"/>
      <c r="J787" s="1"/>
      <c r="K787" s="1"/>
      <c r="L787" s="1"/>
      <c r="M787" s="1"/>
      <c r="N787" s="1"/>
      <c r="O787" s="1"/>
      <c r="P787" s="1"/>
      <c r="Q787" s="1"/>
      <c r="R787" s="1"/>
      <c r="S787" s="1"/>
      <c r="T787" s="3"/>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row>
    <row r="788" spans="4:44" ht="14.25" hidden="1" customHeight="1">
      <c r="D788" s="3"/>
      <c r="E788" s="1"/>
      <c r="F788" s="1"/>
      <c r="G788" s="1"/>
      <c r="H788" s="1"/>
      <c r="I788" s="1"/>
      <c r="J788" s="1"/>
      <c r="K788" s="1"/>
      <c r="L788" s="1"/>
      <c r="M788" s="1"/>
      <c r="N788" s="1"/>
      <c r="O788" s="1"/>
      <c r="P788" s="1"/>
      <c r="Q788" s="1"/>
      <c r="R788" s="1"/>
      <c r="S788" s="1"/>
      <c r="T788" s="3"/>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row>
    <row r="789" spans="4:44" ht="14.25" hidden="1" customHeight="1">
      <c r="D789" s="3"/>
      <c r="E789" s="1"/>
      <c r="F789" s="1"/>
      <c r="G789" s="1"/>
      <c r="H789" s="1"/>
      <c r="I789" s="1"/>
      <c r="J789" s="1"/>
      <c r="K789" s="1"/>
      <c r="L789" s="1"/>
      <c r="M789" s="1"/>
      <c r="N789" s="1"/>
      <c r="O789" s="1"/>
      <c r="P789" s="1"/>
      <c r="Q789" s="1"/>
      <c r="R789" s="1"/>
      <c r="S789" s="1"/>
      <c r="T789" s="3"/>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row>
    <row r="790" spans="4:44" ht="14.25" hidden="1" customHeight="1">
      <c r="D790" s="3"/>
      <c r="E790" s="1"/>
      <c r="F790" s="1"/>
      <c r="G790" s="1"/>
      <c r="H790" s="1"/>
      <c r="I790" s="1"/>
      <c r="J790" s="1"/>
      <c r="K790" s="1"/>
      <c r="L790" s="1"/>
      <c r="M790" s="1"/>
      <c r="N790" s="1"/>
      <c r="O790" s="1"/>
      <c r="P790" s="1"/>
      <c r="Q790" s="1"/>
      <c r="R790" s="1"/>
      <c r="S790" s="1"/>
      <c r="T790" s="3"/>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row>
    <row r="791" spans="4:44" ht="14.25" hidden="1" customHeight="1">
      <c r="D791" s="3"/>
      <c r="E791" s="1"/>
      <c r="F791" s="1"/>
      <c r="G791" s="1"/>
      <c r="H791" s="1"/>
      <c r="I791" s="1"/>
      <c r="J791" s="1"/>
      <c r="K791" s="1"/>
      <c r="L791" s="1"/>
      <c r="M791" s="1"/>
      <c r="N791" s="1"/>
      <c r="O791" s="1"/>
      <c r="P791" s="1"/>
      <c r="Q791" s="1"/>
      <c r="R791" s="1"/>
      <c r="S791" s="1"/>
      <c r="T791" s="3"/>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row>
    <row r="792" spans="4:44" ht="14.25" hidden="1" customHeight="1">
      <c r="D792" s="3"/>
      <c r="E792" s="1"/>
      <c r="F792" s="1"/>
      <c r="G792" s="1"/>
      <c r="H792" s="1"/>
      <c r="I792" s="1"/>
      <c r="J792" s="1"/>
      <c r="K792" s="1"/>
      <c r="L792" s="1"/>
      <c r="M792" s="1"/>
      <c r="N792" s="1"/>
      <c r="O792" s="1"/>
      <c r="P792" s="1"/>
      <c r="Q792" s="1"/>
      <c r="R792" s="1"/>
      <c r="S792" s="1"/>
      <c r="T792" s="3"/>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row>
    <row r="793" spans="4:44" ht="14.25" hidden="1" customHeight="1">
      <c r="D793" s="3"/>
      <c r="E793" s="1"/>
      <c r="F793" s="1"/>
      <c r="G793" s="1"/>
      <c r="H793" s="1"/>
      <c r="I793" s="1"/>
      <c r="J793" s="1"/>
      <c r="K793" s="1"/>
      <c r="L793" s="1"/>
      <c r="M793" s="1"/>
      <c r="N793" s="1"/>
      <c r="O793" s="1"/>
      <c r="P793" s="1"/>
      <c r="Q793" s="1"/>
      <c r="R793" s="1"/>
      <c r="S793" s="1"/>
      <c r="T793" s="3"/>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row>
    <row r="794" spans="4:44" ht="14.25" hidden="1" customHeight="1">
      <c r="D794" s="3"/>
      <c r="E794" s="1"/>
      <c r="F794" s="1"/>
      <c r="G794" s="1"/>
      <c r="H794" s="1"/>
      <c r="I794" s="1"/>
      <c r="J794" s="1"/>
      <c r="K794" s="1"/>
      <c r="L794" s="1"/>
      <c r="M794" s="1"/>
      <c r="N794" s="1"/>
      <c r="O794" s="1"/>
      <c r="P794" s="1"/>
      <c r="Q794" s="1"/>
      <c r="R794" s="1"/>
      <c r="S794" s="1"/>
      <c r="T794" s="3"/>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row>
    <row r="795" spans="4:44" ht="14.25" hidden="1" customHeight="1">
      <c r="D795" s="3"/>
      <c r="E795" s="1"/>
      <c r="F795" s="1"/>
      <c r="G795" s="1"/>
      <c r="H795" s="1"/>
      <c r="I795" s="1"/>
      <c r="J795" s="1"/>
      <c r="K795" s="1"/>
      <c r="L795" s="1"/>
      <c r="M795" s="1"/>
      <c r="N795" s="1"/>
      <c r="O795" s="1"/>
      <c r="P795" s="1"/>
      <c r="Q795" s="1"/>
      <c r="R795" s="1"/>
      <c r="S795" s="1"/>
      <c r="T795" s="3"/>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row>
    <row r="796" spans="4:44" ht="14.25" hidden="1" customHeight="1">
      <c r="D796" s="3"/>
      <c r="E796" s="1"/>
      <c r="F796" s="1"/>
      <c r="G796" s="1"/>
      <c r="H796" s="1"/>
      <c r="I796" s="1"/>
      <c r="J796" s="1"/>
      <c r="K796" s="1"/>
      <c r="L796" s="1"/>
      <c r="M796" s="1"/>
      <c r="N796" s="1"/>
      <c r="O796" s="1"/>
      <c r="P796" s="1"/>
      <c r="Q796" s="1"/>
      <c r="R796" s="1"/>
      <c r="S796" s="1"/>
      <c r="T796" s="3"/>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row>
    <row r="797" spans="4:44" ht="14.25" hidden="1" customHeight="1">
      <c r="D797" s="3"/>
      <c r="E797" s="1"/>
      <c r="F797" s="1"/>
      <c r="G797" s="1"/>
      <c r="H797" s="1"/>
      <c r="I797" s="1"/>
      <c r="J797" s="1"/>
      <c r="K797" s="1"/>
      <c r="L797" s="1"/>
      <c r="M797" s="1"/>
      <c r="N797" s="1"/>
      <c r="O797" s="1"/>
      <c r="P797" s="1"/>
      <c r="Q797" s="1"/>
      <c r="R797" s="1"/>
      <c r="S797" s="1"/>
      <c r="T797" s="3"/>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row>
    <row r="798" spans="4:44" ht="14.25" hidden="1" customHeight="1">
      <c r="D798" s="3"/>
      <c r="E798" s="1"/>
      <c r="F798" s="1"/>
      <c r="G798" s="1"/>
      <c r="H798" s="1"/>
      <c r="I798" s="1"/>
      <c r="J798" s="1"/>
      <c r="K798" s="1"/>
      <c r="L798" s="1"/>
      <c r="M798" s="1"/>
      <c r="N798" s="1"/>
      <c r="O798" s="1"/>
      <c r="P798" s="1"/>
      <c r="Q798" s="1"/>
      <c r="R798" s="1"/>
      <c r="S798" s="1"/>
      <c r="T798" s="3"/>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row>
    <row r="799" spans="4:44" ht="14.25" hidden="1" customHeight="1">
      <c r="D799" s="3"/>
      <c r="E799" s="1"/>
      <c r="F799" s="1"/>
      <c r="G799" s="1"/>
      <c r="H799" s="1"/>
      <c r="I799" s="1"/>
      <c r="J799" s="1"/>
      <c r="K799" s="1"/>
      <c r="L799" s="1"/>
      <c r="M799" s="1"/>
      <c r="N799" s="1"/>
      <c r="O799" s="1"/>
      <c r="P799" s="1"/>
      <c r="Q799" s="1"/>
      <c r="R799" s="1"/>
      <c r="S799" s="1"/>
      <c r="T799" s="3"/>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row>
    <row r="800" spans="4:44" ht="14.25" hidden="1" customHeight="1">
      <c r="D800" s="3"/>
      <c r="E800" s="1"/>
      <c r="F800" s="1"/>
      <c r="G800" s="1"/>
      <c r="H800" s="1"/>
      <c r="I800" s="1"/>
      <c r="J800" s="1"/>
      <c r="K800" s="1"/>
      <c r="L800" s="1"/>
      <c r="M800" s="1"/>
      <c r="N800" s="1"/>
      <c r="O800" s="1"/>
      <c r="P800" s="1"/>
      <c r="Q800" s="1"/>
      <c r="R800" s="1"/>
      <c r="S800" s="1"/>
      <c r="T800" s="3"/>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row>
    <row r="801" spans="4:44" ht="14.25" hidden="1" customHeight="1">
      <c r="D801" s="3"/>
      <c r="E801" s="1"/>
      <c r="F801" s="1"/>
      <c r="G801" s="1"/>
      <c r="H801" s="1"/>
      <c r="I801" s="1"/>
      <c r="J801" s="1"/>
      <c r="K801" s="1"/>
      <c r="L801" s="1"/>
      <c r="M801" s="1"/>
      <c r="N801" s="1"/>
      <c r="O801" s="1"/>
      <c r="P801" s="1"/>
      <c r="Q801" s="1"/>
      <c r="R801" s="1"/>
      <c r="S801" s="1"/>
      <c r="T801" s="3"/>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row>
    <row r="802" spans="4:44" ht="14.25" hidden="1" customHeight="1">
      <c r="D802" s="3"/>
      <c r="E802" s="1"/>
      <c r="F802" s="1"/>
      <c r="G802" s="1"/>
      <c r="H802" s="1"/>
      <c r="I802" s="1"/>
      <c r="J802" s="1"/>
      <c r="K802" s="1"/>
      <c r="L802" s="1"/>
      <c r="M802" s="1"/>
      <c r="N802" s="1"/>
      <c r="O802" s="1"/>
      <c r="P802" s="1"/>
      <c r="Q802" s="1"/>
      <c r="R802" s="1"/>
      <c r="S802" s="1"/>
      <c r="T802" s="3"/>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row>
    <row r="803" spans="4:44" ht="14.25" hidden="1" customHeight="1">
      <c r="D803" s="3"/>
      <c r="E803" s="1"/>
      <c r="F803" s="1"/>
      <c r="G803" s="1"/>
      <c r="H803" s="1"/>
      <c r="I803" s="1"/>
      <c r="J803" s="1"/>
      <c r="K803" s="1"/>
      <c r="L803" s="1"/>
      <c r="M803" s="1"/>
      <c r="N803" s="1"/>
      <c r="O803" s="1"/>
      <c r="P803" s="1"/>
      <c r="Q803" s="1"/>
      <c r="R803" s="1"/>
      <c r="S803" s="1"/>
      <c r="T803" s="3"/>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row>
    <row r="804" spans="4:44" ht="14.25" hidden="1" customHeight="1">
      <c r="D804" s="3"/>
      <c r="E804" s="1"/>
      <c r="F804" s="1"/>
      <c r="G804" s="1"/>
      <c r="H804" s="1"/>
      <c r="I804" s="1"/>
      <c r="J804" s="1"/>
      <c r="K804" s="1"/>
      <c r="L804" s="1"/>
      <c r="M804" s="1"/>
      <c r="N804" s="1"/>
      <c r="O804" s="1"/>
      <c r="P804" s="1"/>
      <c r="Q804" s="1"/>
      <c r="R804" s="1"/>
      <c r="S804" s="1"/>
      <c r="T804" s="3"/>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row>
    <row r="805" spans="4:44" ht="14.25" hidden="1" customHeight="1">
      <c r="D805" s="3"/>
      <c r="E805" s="1"/>
      <c r="F805" s="1"/>
      <c r="G805" s="1"/>
      <c r="H805" s="1"/>
      <c r="I805" s="1"/>
      <c r="J805" s="1"/>
      <c r="K805" s="1"/>
      <c r="L805" s="1"/>
      <c r="M805" s="1"/>
      <c r="N805" s="1"/>
      <c r="O805" s="1"/>
      <c r="P805" s="1"/>
      <c r="Q805" s="1"/>
      <c r="R805" s="1"/>
      <c r="S805" s="1"/>
      <c r="T805" s="3"/>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row>
    <row r="806" spans="4:44" ht="14.25" hidden="1" customHeight="1">
      <c r="D806" s="3"/>
      <c r="E806" s="1"/>
      <c r="F806" s="1"/>
      <c r="G806" s="1"/>
      <c r="H806" s="1"/>
      <c r="I806" s="1"/>
      <c r="J806" s="1"/>
      <c r="K806" s="1"/>
      <c r="L806" s="1"/>
      <c r="M806" s="1"/>
      <c r="N806" s="1"/>
      <c r="O806" s="1"/>
      <c r="P806" s="1"/>
      <c r="Q806" s="1"/>
      <c r="R806" s="1"/>
      <c r="S806" s="1"/>
      <c r="T806" s="3"/>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row>
    <row r="807" spans="4:44" ht="14.25" hidden="1" customHeight="1">
      <c r="D807" s="3"/>
      <c r="E807" s="1"/>
      <c r="F807" s="1"/>
      <c r="G807" s="1"/>
      <c r="H807" s="1"/>
      <c r="I807" s="1"/>
      <c r="J807" s="1"/>
      <c r="K807" s="1"/>
      <c r="L807" s="1"/>
      <c r="M807" s="1"/>
      <c r="N807" s="1"/>
      <c r="O807" s="1"/>
      <c r="P807" s="1"/>
      <c r="Q807" s="1"/>
      <c r="R807" s="1"/>
      <c r="S807" s="1"/>
      <c r="T807" s="3"/>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row>
    <row r="808" spans="4:44" ht="14.25" hidden="1" customHeight="1">
      <c r="D808" s="3"/>
      <c r="E808" s="1"/>
      <c r="F808" s="1"/>
      <c r="G808" s="1"/>
      <c r="H808" s="1"/>
      <c r="I808" s="1"/>
      <c r="J808" s="1"/>
      <c r="K808" s="1"/>
      <c r="L808" s="1"/>
      <c r="M808" s="1"/>
      <c r="N808" s="1"/>
      <c r="O808" s="1"/>
      <c r="P808" s="1"/>
      <c r="Q808" s="1"/>
      <c r="R808" s="1"/>
      <c r="S808" s="1"/>
      <c r="T808" s="3"/>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row>
    <row r="809" spans="4:44" ht="14.25" hidden="1" customHeight="1">
      <c r="D809" s="3"/>
      <c r="E809" s="1"/>
      <c r="F809" s="1"/>
      <c r="G809" s="1"/>
      <c r="H809" s="1"/>
      <c r="I809" s="1"/>
      <c r="J809" s="1"/>
      <c r="K809" s="1"/>
      <c r="L809" s="1"/>
      <c r="M809" s="1"/>
      <c r="N809" s="1"/>
      <c r="O809" s="1"/>
      <c r="P809" s="1"/>
      <c r="Q809" s="1"/>
      <c r="R809" s="1"/>
      <c r="S809" s="1"/>
      <c r="T809" s="3"/>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row>
    <row r="810" spans="4:44" ht="14.25" hidden="1" customHeight="1">
      <c r="D810" s="3"/>
      <c r="E810" s="1"/>
      <c r="F810" s="1"/>
      <c r="G810" s="1"/>
      <c r="H810" s="1"/>
      <c r="I810" s="1"/>
      <c r="J810" s="1"/>
      <c r="K810" s="1"/>
      <c r="L810" s="1"/>
      <c r="M810" s="1"/>
      <c r="N810" s="1"/>
      <c r="O810" s="1"/>
      <c r="P810" s="1"/>
      <c r="Q810" s="1"/>
      <c r="R810" s="1"/>
      <c r="S810" s="1"/>
      <c r="T810" s="3"/>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row>
    <row r="811" spans="4:44" ht="14.25" hidden="1" customHeight="1">
      <c r="D811" s="3"/>
      <c r="E811" s="1"/>
      <c r="F811" s="1"/>
      <c r="G811" s="1"/>
      <c r="H811" s="1"/>
      <c r="I811" s="1"/>
      <c r="J811" s="1"/>
      <c r="K811" s="1"/>
      <c r="L811" s="1"/>
      <c r="M811" s="1"/>
      <c r="N811" s="1"/>
      <c r="O811" s="1"/>
      <c r="P811" s="1"/>
      <c r="Q811" s="1"/>
      <c r="R811" s="1"/>
      <c r="S811" s="1"/>
      <c r="T811" s="3"/>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row>
    <row r="812" spans="4:44" ht="14.25" hidden="1" customHeight="1">
      <c r="D812" s="3"/>
      <c r="E812" s="1"/>
      <c r="F812" s="1"/>
      <c r="G812" s="1"/>
      <c r="H812" s="1"/>
      <c r="I812" s="1"/>
      <c r="J812" s="1"/>
      <c r="K812" s="1"/>
      <c r="L812" s="1"/>
      <c r="M812" s="1"/>
      <c r="N812" s="1"/>
      <c r="O812" s="1"/>
      <c r="P812" s="1"/>
      <c r="Q812" s="1"/>
      <c r="R812" s="1"/>
      <c r="S812" s="1"/>
      <c r="T812" s="3"/>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row>
    <row r="813" spans="4:44" ht="14.25" hidden="1" customHeight="1">
      <c r="D813" s="3"/>
      <c r="E813" s="1"/>
      <c r="F813" s="1"/>
      <c r="G813" s="1"/>
      <c r="H813" s="1"/>
      <c r="I813" s="1"/>
      <c r="J813" s="1"/>
      <c r="K813" s="1"/>
      <c r="L813" s="1"/>
      <c r="M813" s="1"/>
      <c r="N813" s="1"/>
      <c r="O813" s="1"/>
      <c r="P813" s="1"/>
      <c r="Q813" s="1"/>
      <c r="R813" s="1"/>
      <c r="S813" s="1"/>
      <c r="T813" s="3"/>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row>
    <row r="814" spans="4:44" ht="14.25" hidden="1" customHeight="1">
      <c r="D814" s="3"/>
      <c r="E814" s="1"/>
      <c r="F814" s="1"/>
      <c r="G814" s="1"/>
      <c r="H814" s="1"/>
      <c r="I814" s="1"/>
      <c r="J814" s="1"/>
      <c r="K814" s="1"/>
      <c r="L814" s="1"/>
      <c r="M814" s="1"/>
      <c r="N814" s="1"/>
      <c r="O814" s="1"/>
      <c r="P814" s="1"/>
      <c r="Q814" s="1"/>
      <c r="R814" s="1"/>
      <c r="S814" s="1"/>
      <c r="T814" s="3"/>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row>
    <row r="815" spans="4:44" ht="14.25" hidden="1" customHeight="1">
      <c r="D815" s="3"/>
      <c r="E815" s="1"/>
      <c r="F815" s="1"/>
      <c r="G815" s="1"/>
      <c r="H815" s="1"/>
      <c r="I815" s="1"/>
      <c r="J815" s="1"/>
      <c r="K815" s="1"/>
      <c r="L815" s="1"/>
      <c r="M815" s="1"/>
      <c r="N815" s="1"/>
      <c r="O815" s="1"/>
      <c r="P815" s="1"/>
      <c r="Q815" s="1"/>
      <c r="R815" s="1"/>
      <c r="S815" s="1"/>
      <c r="T815" s="3"/>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row>
    <row r="816" spans="4:44" ht="14.25" hidden="1" customHeight="1">
      <c r="D816" s="3"/>
      <c r="E816" s="1"/>
      <c r="F816" s="1"/>
      <c r="G816" s="1"/>
      <c r="H816" s="1"/>
      <c r="I816" s="1"/>
      <c r="J816" s="1"/>
      <c r="K816" s="1"/>
      <c r="L816" s="1"/>
      <c r="M816" s="1"/>
      <c r="N816" s="1"/>
      <c r="O816" s="1"/>
      <c r="P816" s="1"/>
      <c r="Q816" s="1"/>
      <c r="R816" s="1"/>
      <c r="S816" s="1"/>
      <c r="T816" s="3"/>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row>
    <row r="817" spans="4:44" ht="14.25" hidden="1" customHeight="1">
      <c r="D817" s="3"/>
      <c r="E817" s="1"/>
      <c r="F817" s="1"/>
      <c r="G817" s="1"/>
      <c r="H817" s="1"/>
      <c r="I817" s="1"/>
      <c r="J817" s="1"/>
      <c r="K817" s="1"/>
      <c r="L817" s="1"/>
      <c r="M817" s="1"/>
      <c r="N817" s="1"/>
      <c r="O817" s="1"/>
      <c r="P817" s="1"/>
      <c r="Q817" s="1"/>
      <c r="R817" s="1"/>
      <c r="S817" s="1"/>
      <c r="T817" s="3"/>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row>
    <row r="818" spans="4:44" ht="14.25" hidden="1" customHeight="1">
      <c r="D818" s="3"/>
      <c r="E818" s="1"/>
      <c r="F818" s="1"/>
      <c r="G818" s="1"/>
      <c r="H818" s="1"/>
      <c r="I818" s="1"/>
      <c r="J818" s="1"/>
      <c r="K818" s="1"/>
      <c r="L818" s="1"/>
      <c r="M818" s="1"/>
      <c r="N818" s="1"/>
      <c r="O818" s="1"/>
      <c r="P818" s="1"/>
      <c r="Q818" s="1"/>
      <c r="R818" s="1"/>
      <c r="S818" s="1"/>
      <c r="T818" s="3"/>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row>
    <row r="819" spans="4:44" ht="14.25" hidden="1" customHeight="1">
      <c r="D819" s="3"/>
      <c r="E819" s="1"/>
      <c r="F819" s="1"/>
      <c r="G819" s="1"/>
      <c r="H819" s="1"/>
      <c r="I819" s="1"/>
      <c r="J819" s="1"/>
      <c r="K819" s="1"/>
      <c r="L819" s="1"/>
      <c r="M819" s="1"/>
      <c r="N819" s="1"/>
      <c r="O819" s="1"/>
      <c r="P819" s="1"/>
      <c r="Q819" s="1"/>
      <c r="R819" s="1"/>
      <c r="S819" s="1"/>
      <c r="T819" s="3"/>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row>
    <row r="820" spans="4:44" ht="14.25" hidden="1" customHeight="1">
      <c r="D820" s="3"/>
      <c r="E820" s="1"/>
      <c r="F820" s="1"/>
      <c r="G820" s="1"/>
      <c r="H820" s="1"/>
      <c r="I820" s="1"/>
      <c r="J820" s="1"/>
      <c r="K820" s="1"/>
      <c r="L820" s="1"/>
      <c r="M820" s="1"/>
      <c r="N820" s="1"/>
      <c r="O820" s="1"/>
      <c r="P820" s="1"/>
      <c r="Q820" s="1"/>
      <c r="R820" s="1"/>
      <c r="S820" s="1"/>
      <c r="T820" s="3"/>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row>
    <row r="821" spans="4:44" ht="14.25" hidden="1" customHeight="1">
      <c r="D821" s="3"/>
      <c r="E821" s="1"/>
      <c r="F821" s="1"/>
      <c r="G821" s="1"/>
      <c r="H821" s="1"/>
      <c r="I821" s="1"/>
      <c r="J821" s="1"/>
      <c r="K821" s="1"/>
      <c r="L821" s="1"/>
      <c r="M821" s="1"/>
      <c r="N821" s="1"/>
      <c r="O821" s="1"/>
      <c r="P821" s="1"/>
      <c r="Q821" s="1"/>
      <c r="R821" s="1"/>
      <c r="S821" s="1"/>
      <c r="T821" s="3"/>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row>
    <row r="822" spans="4:44" ht="14.25" hidden="1" customHeight="1">
      <c r="D822" s="3"/>
      <c r="E822" s="1"/>
      <c r="F822" s="1"/>
      <c r="G822" s="1"/>
      <c r="H822" s="1"/>
      <c r="I822" s="1"/>
      <c r="J822" s="1"/>
      <c r="K822" s="1"/>
      <c r="L822" s="1"/>
      <c r="M822" s="1"/>
      <c r="N822" s="1"/>
      <c r="O822" s="1"/>
      <c r="P822" s="1"/>
      <c r="Q822" s="1"/>
      <c r="R822" s="1"/>
      <c r="S822" s="1"/>
      <c r="T822" s="3"/>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row>
    <row r="823" spans="4:44" ht="14.25" hidden="1" customHeight="1">
      <c r="D823" s="3"/>
      <c r="E823" s="1"/>
      <c r="F823" s="1"/>
      <c r="G823" s="1"/>
      <c r="H823" s="1"/>
      <c r="I823" s="1"/>
      <c r="J823" s="1"/>
      <c r="K823" s="1"/>
      <c r="L823" s="1"/>
      <c r="M823" s="1"/>
      <c r="N823" s="1"/>
      <c r="O823" s="1"/>
      <c r="P823" s="1"/>
      <c r="Q823" s="1"/>
      <c r="R823" s="1"/>
      <c r="S823" s="1"/>
      <c r="T823" s="3"/>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row>
    <row r="824" spans="4:44" ht="14.25" hidden="1" customHeight="1">
      <c r="D824" s="3"/>
      <c r="E824" s="1"/>
      <c r="F824" s="1"/>
      <c r="G824" s="1"/>
      <c r="H824" s="1"/>
      <c r="I824" s="1"/>
      <c r="J824" s="1"/>
      <c r="K824" s="1"/>
      <c r="L824" s="1"/>
      <c r="M824" s="1"/>
      <c r="N824" s="1"/>
      <c r="O824" s="1"/>
      <c r="P824" s="1"/>
      <c r="Q824" s="1"/>
      <c r="R824" s="1"/>
      <c r="S824" s="1"/>
      <c r="T824" s="3"/>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row>
    <row r="825" spans="4:44" ht="14.25" hidden="1" customHeight="1">
      <c r="D825" s="3"/>
      <c r="E825" s="1"/>
      <c r="F825" s="1"/>
      <c r="G825" s="1"/>
      <c r="H825" s="1"/>
      <c r="I825" s="1"/>
      <c r="J825" s="1"/>
      <c r="K825" s="1"/>
      <c r="L825" s="1"/>
      <c r="M825" s="1"/>
      <c r="N825" s="1"/>
      <c r="O825" s="1"/>
      <c r="P825" s="1"/>
      <c r="Q825" s="1"/>
      <c r="R825" s="1"/>
      <c r="S825" s="1"/>
      <c r="T825" s="3"/>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row>
    <row r="826" spans="4:44" ht="14.25" hidden="1" customHeight="1">
      <c r="D826" s="3"/>
      <c r="E826" s="1"/>
      <c r="F826" s="1"/>
      <c r="G826" s="1"/>
      <c r="H826" s="1"/>
      <c r="I826" s="1"/>
      <c r="J826" s="1"/>
      <c r="K826" s="1"/>
      <c r="L826" s="1"/>
      <c r="M826" s="1"/>
      <c r="N826" s="1"/>
      <c r="O826" s="1"/>
      <c r="P826" s="1"/>
      <c r="Q826" s="1"/>
      <c r="R826" s="1"/>
      <c r="S826" s="1"/>
      <c r="T826" s="3"/>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row>
    <row r="827" spans="4:44" ht="14.25" hidden="1" customHeight="1">
      <c r="D827" s="3"/>
      <c r="E827" s="1"/>
      <c r="F827" s="1"/>
      <c r="G827" s="1"/>
      <c r="H827" s="1"/>
      <c r="I827" s="1"/>
      <c r="J827" s="1"/>
      <c r="K827" s="1"/>
      <c r="L827" s="1"/>
      <c r="M827" s="1"/>
      <c r="N827" s="1"/>
      <c r="O827" s="1"/>
      <c r="P827" s="1"/>
      <c r="Q827" s="1"/>
      <c r="R827" s="1"/>
      <c r="S827" s="1"/>
      <c r="T827" s="3"/>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row>
    <row r="828" spans="4:44" ht="14.25" hidden="1" customHeight="1">
      <c r="D828" s="3"/>
      <c r="E828" s="1"/>
      <c r="F828" s="1"/>
      <c r="G828" s="1"/>
      <c r="H828" s="1"/>
      <c r="I828" s="1"/>
      <c r="J828" s="1"/>
      <c r="K828" s="1"/>
      <c r="L828" s="1"/>
      <c r="M828" s="1"/>
      <c r="N828" s="1"/>
      <c r="O828" s="1"/>
      <c r="P828" s="1"/>
      <c r="Q828" s="1"/>
      <c r="R828" s="1"/>
      <c r="S828" s="1"/>
      <c r="T828" s="3"/>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row>
    <row r="829" spans="4:44" ht="14.25" hidden="1" customHeight="1">
      <c r="D829" s="3"/>
      <c r="E829" s="1"/>
      <c r="F829" s="1"/>
      <c r="G829" s="1"/>
      <c r="H829" s="1"/>
      <c r="I829" s="1"/>
      <c r="J829" s="1"/>
      <c r="K829" s="1"/>
      <c r="L829" s="1"/>
      <c r="M829" s="1"/>
      <c r="N829" s="1"/>
      <c r="O829" s="1"/>
      <c r="P829" s="1"/>
      <c r="Q829" s="1"/>
      <c r="R829" s="1"/>
      <c r="S829" s="1"/>
      <c r="T829" s="3"/>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row>
    <row r="830" spans="4:44" ht="14.25" hidden="1" customHeight="1">
      <c r="D830" s="3"/>
      <c r="E830" s="1"/>
      <c r="F830" s="1"/>
      <c r="G830" s="1"/>
      <c r="H830" s="1"/>
      <c r="I830" s="1"/>
      <c r="J830" s="1"/>
      <c r="K830" s="1"/>
      <c r="L830" s="1"/>
      <c r="M830" s="1"/>
      <c r="N830" s="1"/>
      <c r="O830" s="1"/>
      <c r="P830" s="1"/>
      <c r="Q830" s="1"/>
      <c r="R830" s="1"/>
      <c r="S830" s="1"/>
      <c r="T830" s="3"/>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row>
    <row r="831" spans="4:44" ht="14.25" hidden="1" customHeight="1">
      <c r="D831" s="3"/>
      <c r="E831" s="1"/>
      <c r="F831" s="1"/>
      <c r="G831" s="1"/>
      <c r="H831" s="1"/>
      <c r="I831" s="1"/>
      <c r="J831" s="1"/>
      <c r="K831" s="1"/>
      <c r="L831" s="1"/>
      <c r="M831" s="1"/>
      <c r="N831" s="1"/>
      <c r="O831" s="1"/>
      <c r="P831" s="1"/>
      <c r="Q831" s="1"/>
      <c r="R831" s="1"/>
      <c r="S831" s="1"/>
      <c r="T831" s="3"/>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row>
    <row r="832" spans="4:44" ht="14.25" hidden="1" customHeight="1">
      <c r="D832" s="3"/>
      <c r="E832" s="1"/>
      <c r="F832" s="1"/>
      <c r="G832" s="1"/>
      <c r="H832" s="1"/>
      <c r="I832" s="1"/>
      <c r="J832" s="1"/>
      <c r="K832" s="1"/>
      <c r="L832" s="1"/>
      <c r="M832" s="1"/>
      <c r="N832" s="1"/>
      <c r="O832" s="1"/>
      <c r="P832" s="1"/>
      <c r="Q832" s="1"/>
      <c r="R832" s="1"/>
      <c r="S832" s="1"/>
      <c r="T832" s="3"/>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row>
    <row r="833" spans="4:44" ht="14.25" hidden="1" customHeight="1">
      <c r="D833" s="3"/>
      <c r="E833" s="1"/>
      <c r="F833" s="1"/>
      <c r="G833" s="1"/>
      <c r="H833" s="1"/>
      <c r="I833" s="1"/>
      <c r="J833" s="1"/>
      <c r="K833" s="1"/>
      <c r="L833" s="1"/>
      <c r="M833" s="1"/>
      <c r="N833" s="1"/>
      <c r="O833" s="1"/>
      <c r="P833" s="1"/>
      <c r="Q833" s="1"/>
      <c r="R833" s="1"/>
      <c r="S833" s="1"/>
      <c r="T833" s="3"/>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row>
    <row r="834" spans="4:44" ht="14.25" hidden="1" customHeight="1">
      <c r="D834" s="3"/>
      <c r="E834" s="1"/>
      <c r="F834" s="1"/>
      <c r="G834" s="1"/>
      <c r="H834" s="1"/>
      <c r="I834" s="1"/>
      <c r="J834" s="1"/>
      <c r="K834" s="1"/>
      <c r="L834" s="1"/>
      <c r="M834" s="1"/>
      <c r="N834" s="1"/>
      <c r="O834" s="1"/>
      <c r="P834" s="1"/>
      <c r="Q834" s="1"/>
      <c r="R834" s="1"/>
      <c r="S834" s="1"/>
      <c r="T834" s="3"/>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row>
    <row r="835" spans="4:44" ht="14.25" hidden="1" customHeight="1">
      <c r="D835" s="3"/>
      <c r="E835" s="1"/>
      <c r="F835" s="1"/>
      <c r="G835" s="1"/>
      <c r="H835" s="1"/>
      <c r="I835" s="1"/>
      <c r="J835" s="1"/>
      <c r="K835" s="1"/>
      <c r="L835" s="1"/>
      <c r="M835" s="1"/>
      <c r="N835" s="1"/>
      <c r="O835" s="1"/>
      <c r="P835" s="1"/>
      <c r="Q835" s="1"/>
      <c r="R835" s="1"/>
      <c r="S835" s="1"/>
      <c r="T835" s="3"/>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row>
    <row r="836" spans="4:44" ht="14.25" hidden="1" customHeight="1">
      <c r="D836" s="3"/>
      <c r="E836" s="1"/>
      <c r="F836" s="1"/>
      <c r="G836" s="1"/>
      <c r="H836" s="1"/>
      <c r="I836" s="1"/>
      <c r="J836" s="1"/>
      <c r="K836" s="1"/>
      <c r="L836" s="1"/>
      <c r="M836" s="1"/>
      <c r="N836" s="1"/>
      <c r="O836" s="1"/>
      <c r="P836" s="1"/>
      <c r="Q836" s="1"/>
      <c r="R836" s="1"/>
      <c r="S836" s="1"/>
      <c r="T836" s="3"/>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row>
    <row r="837" spans="4:44" ht="14.25" hidden="1" customHeight="1">
      <c r="D837" s="3"/>
      <c r="E837" s="1"/>
      <c r="F837" s="1"/>
      <c r="G837" s="1"/>
      <c r="H837" s="1"/>
      <c r="I837" s="1"/>
      <c r="J837" s="1"/>
      <c r="K837" s="1"/>
      <c r="L837" s="1"/>
      <c r="M837" s="1"/>
      <c r="N837" s="1"/>
      <c r="O837" s="1"/>
      <c r="P837" s="1"/>
      <c r="Q837" s="1"/>
      <c r="R837" s="1"/>
      <c r="S837" s="1"/>
      <c r="T837" s="3"/>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row>
    <row r="838" spans="4:44" ht="14.25" hidden="1" customHeight="1">
      <c r="D838" s="3"/>
      <c r="E838" s="1"/>
      <c r="F838" s="1"/>
      <c r="G838" s="1"/>
      <c r="H838" s="1"/>
      <c r="I838" s="1"/>
      <c r="J838" s="1"/>
      <c r="K838" s="1"/>
      <c r="L838" s="1"/>
      <c r="M838" s="1"/>
      <c r="N838" s="1"/>
      <c r="O838" s="1"/>
      <c r="P838" s="1"/>
      <c r="Q838" s="1"/>
      <c r="R838" s="1"/>
      <c r="S838" s="1"/>
      <c r="T838" s="3"/>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row>
    <row r="839" spans="4:44" ht="14.25" hidden="1" customHeight="1">
      <c r="D839" s="3"/>
      <c r="E839" s="1"/>
      <c r="F839" s="1"/>
      <c r="G839" s="1"/>
      <c r="H839" s="1"/>
      <c r="I839" s="1"/>
      <c r="J839" s="1"/>
      <c r="K839" s="1"/>
      <c r="L839" s="1"/>
      <c r="M839" s="1"/>
      <c r="N839" s="1"/>
      <c r="O839" s="1"/>
      <c r="P839" s="1"/>
      <c r="Q839" s="1"/>
      <c r="R839" s="1"/>
      <c r="S839" s="1"/>
      <c r="T839" s="3"/>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row>
    <row r="840" spans="4:44" ht="14.25" hidden="1" customHeight="1">
      <c r="D840" s="3"/>
      <c r="E840" s="1"/>
      <c r="F840" s="1"/>
      <c r="G840" s="1"/>
      <c r="H840" s="1"/>
      <c r="I840" s="1"/>
      <c r="J840" s="1"/>
      <c r="K840" s="1"/>
      <c r="L840" s="1"/>
      <c r="M840" s="1"/>
      <c r="N840" s="1"/>
      <c r="O840" s="1"/>
      <c r="P840" s="1"/>
      <c r="Q840" s="1"/>
      <c r="R840" s="1"/>
      <c r="S840" s="1"/>
      <c r="T840" s="3"/>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row>
    <row r="841" spans="4:44" ht="14.25" hidden="1" customHeight="1">
      <c r="D841" s="3"/>
      <c r="E841" s="1"/>
      <c r="F841" s="1"/>
      <c r="G841" s="1"/>
      <c r="H841" s="1"/>
      <c r="I841" s="1"/>
      <c r="J841" s="1"/>
      <c r="K841" s="1"/>
      <c r="L841" s="1"/>
      <c r="M841" s="1"/>
      <c r="N841" s="1"/>
      <c r="O841" s="1"/>
      <c r="P841" s="1"/>
      <c r="Q841" s="1"/>
      <c r="R841" s="1"/>
      <c r="S841" s="1"/>
      <c r="T841" s="3"/>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row>
    <row r="842" spans="4:44" ht="14.25" hidden="1" customHeight="1">
      <c r="D842" s="3"/>
      <c r="E842" s="1"/>
      <c r="F842" s="1"/>
      <c r="G842" s="1"/>
      <c r="H842" s="1"/>
      <c r="I842" s="1"/>
      <c r="J842" s="1"/>
      <c r="K842" s="1"/>
      <c r="L842" s="1"/>
      <c r="M842" s="1"/>
      <c r="N842" s="1"/>
      <c r="O842" s="1"/>
      <c r="P842" s="1"/>
      <c r="Q842" s="1"/>
      <c r="R842" s="1"/>
      <c r="S842" s="1"/>
      <c r="T842" s="3"/>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row>
    <row r="843" spans="4:44" ht="14.25" hidden="1" customHeight="1">
      <c r="D843" s="3"/>
      <c r="E843" s="1"/>
      <c r="F843" s="1"/>
      <c r="G843" s="1"/>
      <c r="H843" s="1"/>
      <c r="I843" s="1"/>
      <c r="J843" s="1"/>
      <c r="K843" s="1"/>
      <c r="L843" s="1"/>
      <c r="M843" s="1"/>
      <c r="N843" s="1"/>
      <c r="O843" s="1"/>
      <c r="P843" s="1"/>
      <c r="Q843" s="1"/>
      <c r="R843" s="1"/>
      <c r="S843" s="1"/>
      <c r="T843" s="3"/>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row>
    <row r="844" spans="4:44" ht="14.25" hidden="1" customHeight="1">
      <c r="D844" s="3"/>
      <c r="E844" s="1"/>
      <c r="F844" s="1"/>
      <c r="G844" s="1"/>
      <c r="H844" s="1"/>
      <c r="I844" s="1"/>
      <c r="J844" s="1"/>
      <c r="K844" s="1"/>
      <c r="L844" s="1"/>
      <c r="M844" s="1"/>
      <c r="N844" s="1"/>
      <c r="O844" s="1"/>
      <c r="P844" s="1"/>
      <c r="Q844" s="1"/>
      <c r="R844" s="1"/>
      <c r="S844" s="1"/>
      <c r="T844" s="3"/>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row>
    <row r="845" spans="4:44" ht="14.25" hidden="1" customHeight="1">
      <c r="D845" s="3"/>
      <c r="E845" s="1"/>
      <c r="F845" s="1"/>
      <c r="G845" s="1"/>
      <c r="H845" s="1"/>
      <c r="I845" s="1"/>
      <c r="J845" s="1"/>
      <c r="K845" s="1"/>
      <c r="L845" s="1"/>
      <c r="M845" s="1"/>
      <c r="N845" s="1"/>
      <c r="O845" s="1"/>
      <c r="P845" s="1"/>
      <c r="Q845" s="1"/>
      <c r="R845" s="1"/>
      <c r="S845" s="1"/>
      <c r="T845" s="3"/>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row>
    <row r="846" spans="4:44" ht="14.25" hidden="1" customHeight="1">
      <c r="D846" s="3"/>
      <c r="E846" s="1"/>
      <c r="F846" s="1"/>
      <c r="G846" s="1"/>
      <c r="H846" s="1"/>
      <c r="I846" s="1"/>
      <c r="J846" s="1"/>
      <c r="K846" s="1"/>
      <c r="L846" s="1"/>
      <c r="M846" s="1"/>
      <c r="N846" s="1"/>
      <c r="O846" s="1"/>
      <c r="P846" s="1"/>
      <c r="Q846" s="1"/>
      <c r="R846" s="1"/>
      <c r="S846" s="1"/>
      <c r="T846" s="3"/>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row>
    <row r="847" spans="4:44" ht="14.25" hidden="1" customHeight="1">
      <c r="D847" s="3"/>
      <c r="E847" s="1"/>
      <c r="F847" s="1"/>
      <c r="G847" s="1"/>
      <c r="H847" s="1"/>
      <c r="I847" s="1"/>
      <c r="J847" s="1"/>
      <c r="K847" s="1"/>
      <c r="L847" s="1"/>
      <c r="M847" s="1"/>
      <c r="N847" s="1"/>
      <c r="O847" s="1"/>
      <c r="P847" s="1"/>
      <c r="Q847" s="1"/>
      <c r="R847" s="1"/>
      <c r="S847" s="1"/>
      <c r="T847" s="3"/>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row>
    <row r="848" spans="4:44" ht="14.25" hidden="1" customHeight="1">
      <c r="D848" s="3"/>
      <c r="E848" s="1"/>
      <c r="F848" s="1"/>
      <c r="G848" s="1"/>
      <c r="H848" s="1"/>
      <c r="I848" s="1"/>
      <c r="J848" s="1"/>
      <c r="K848" s="1"/>
      <c r="L848" s="1"/>
      <c r="M848" s="1"/>
      <c r="N848" s="1"/>
      <c r="O848" s="1"/>
      <c r="P848" s="1"/>
      <c r="Q848" s="1"/>
      <c r="R848" s="1"/>
      <c r="S848" s="1"/>
      <c r="T848" s="3"/>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row>
    <row r="849" spans="4:44" ht="14.25" hidden="1" customHeight="1">
      <c r="D849" s="3"/>
      <c r="E849" s="1"/>
      <c r="F849" s="1"/>
      <c r="G849" s="1"/>
      <c r="H849" s="1"/>
      <c r="I849" s="1"/>
      <c r="J849" s="1"/>
      <c r="K849" s="1"/>
      <c r="L849" s="1"/>
      <c r="M849" s="1"/>
      <c r="N849" s="1"/>
      <c r="O849" s="1"/>
      <c r="P849" s="1"/>
      <c r="Q849" s="1"/>
      <c r="R849" s="1"/>
      <c r="S849" s="1"/>
      <c r="T849" s="3"/>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row>
    <row r="850" spans="4:44" ht="14.25" hidden="1" customHeight="1">
      <c r="D850" s="3"/>
      <c r="E850" s="1"/>
      <c r="F850" s="1"/>
      <c r="G850" s="1"/>
      <c r="H850" s="1"/>
      <c r="I850" s="1"/>
      <c r="J850" s="1"/>
      <c r="K850" s="1"/>
      <c r="L850" s="1"/>
      <c r="M850" s="1"/>
      <c r="N850" s="1"/>
      <c r="O850" s="1"/>
      <c r="P850" s="1"/>
      <c r="Q850" s="1"/>
      <c r="R850" s="1"/>
      <c r="S850" s="1"/>
      <c r="T850" s="3"/>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row>
    <row r="851" spans="4:44" ht="14.25" hidden="1" customHeight="1">
      <c r="D851" s="3"/>
      <c r="E851" s="1"/>
      <c r="F851" s="1"/>
      <c r="G851" s="1"/>
      <c r="H851" s="1"/>
      <c r="I851" s="1"/>
      <c r="J851" s="1"/>
      <c r="K851" s="1"/>
      <c r="L851" s="1"/>
      <c r="M851" s="1"/>
      <c r="N851" s="1"/>
      <c r="O851" s="1"/>
      <c r="P851" s="1"/>
      <c r="Q851" s="1"/>
      <c r="R851" s="1"/>
      <c r="S851" s="1"/>
      <c r="T851" s="3"/>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row>
    <row r="852" spans="4:44" ht="14.25" hidden="1" customHeight="1">
      <c r="D852" s="3"/>
      <c r="E852" s="1"/>
      <c r="F852" s="1"/>
      <c r="G852" s="1"/>
      <c r="H852" s="1"/>
      <c r="I852" s="1"/>
      <c r="J852" s="1"/>
      <c r="K852" s="1"/>
      <c r="L852" s="1"/>
      <c r="M852" s="1"/>
      <c r="N852" s="1"/>
      <c r="O852" s="1"/>
      <c r="P852" s="1"/>
      <c r="Q852" s="1"/>
      <c r="R852" s="1"/>
      <c r="S852" s="1"/>
      <c r="T852" s="3"/>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row>
    <row r="853" spans="4:44" ht="14.25" hidden="1" customHeight="1">
      <c r="D853" s="3"/>
      <c r="E853" s="1"/>
      <c r="F853" s="1"/>
      <c r="G853" s="1"/>
      <c r="H853" s="1"/>
      <c r="I853" s="1"/>
      <c r="J853" s="1"/>
      <c r="K853" s="1"/>
      <c r="L853" s="1"/>
      <c r="M853" s="1"/>
      <c r="N853" s="1"/>
      <c r="O853" s="1"/>
      <c r="P853" s="1"/>
      <c r="Q853" s="1"/>
      <c r="R853" s="1"/>
      <c r="S853" s="1"/>
      <c r="T853" s="3"/>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row>
    <row r="854" spans="4:44" ht="14.25" hidden="1" customHeight="1">
      <c r="D854" s="3"/>
      <c r="E854" s="1"/>
      <c r="F854" s="1"/>
      <c r="G854" s="1"/>
      <c r="H854" s="1"/>
      <c r="I854" s="1"/>
      <c r="J854" s="1"/>
      <c r="K854" s="1"/>
      <c r="L854" s="1"/>
      <c r="M854" s="1"/>
      <c r="N854" s="1"/>
      <c r="O854" s="1"/>
      <c r="P854" s="1"/>
      <c r="Q854" s="1"/>
      <c r="R854" s="1"/>
      <c r="S854" s="1"/>
      <c r="T854" s="3"/>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row>
    <row r="855" spans="4:44" ht="14.25" hidden="1" customHeight="1">
      <c r="D855" s="3"/>
      <c r="E855" s="1"/>
      <c r="F855" s="1"/>
      <c r="G855" s="1"/>
      <c r="H855" s="1"/>
      <c r="I855" s="1"/>
      <c r="J855" s="1"/>
      <c r="K855" s="1"/>
      <c r="L855" s="1"/>
      <c r="M855" s="1"/>
      <c r="N855" s="1"/>
      <c r="O855" s="1"/>
      <c r="P855" s="1"/>
      <c r="Q855" s="1"/>
      <c r="R855" s="1"/>
      <c r="S855" s="1"/>
      <c r="T855" s="3"/>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row>
    <row r="856" spans="4:44" ht="14.25" hidden="1" customHeight="1">
      <c r="D856" s="3"/>
      <c r="E856" s="1"/>
      <c r="F856" s="1"/>
      <c r="G856" s="1"/>
      <c r="H856" s="1"/>
      <c r="I856" s="1"/>
      <c r="J856" s="1"/>
      <c r="K856" s="1"/>
      <c r="L856" s="1"/>
      <c r="M856" s="1"/>
      <c r="N856" s="1"/>
      <c r="O856" s="1"/>
      <c r="P856" s="1"/>
      <c r="Q856" s="1"/>
      <c r="R856" s="1"/>
      <c r="S856" s="1"/>
      <c r="T856" s="3"/>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row>
    <row r="857" spans="4:44" ht="14.25" hidden="1" customHeight="1">
      <c r="D857" s="3"/>
      <c r="E857" s="1"/>
      <c r="F857" s="1"/>
      <c r="G857" s="1"/>
      <c r="H857" s="1"/>
      <c r="I857" s="1"/>
      <c r="J857" s="1"/>
      <c r="K857" s="1"/>
      <c r="L857" s="1"/>
      <c r="M857" s="1"/>
      <c r="N857" s="1"/>
      <c r="O857" s="1"/>
      <c r="P857" s="1"/>
      <c r="Q857" s="1"/>
      <c r="R857" s="1"/>
      <c r="S857" s="1"/>
      <c r="T857" s="3"/>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row>
    <row r="858" spans="4:44" ht="14.25" hidden="1" customHeight="1">
      <c r="D858" s="3"/>
      <c r="E858" s="1"/>
      <c r="F858" s="1"/>
      <c r="G858" s="1"/>
      <c r="H858" s="1"/>
      <c r="I858" s="1"/>
      <c r="J858" s="1"/>
      <c r="K858" s="1"/>
      <c r="L858" s="1"/>
      <c r="M858" s="1"/>
      <c r="N858" s="1"/>
      <c r="O858" s="1"/>
      <c r="P858" s="1"/>
      <c r="Q858" s="1"/>
      <c r="R858" s="1"/>
      <c r="S858" s="1"/>
      <c r="T858" s="3"/>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row>
    <row r="859" spans="4:44" ht="14.25" hidden="1" customHeight="1">
      <c r="D859" s="3"/>
      <c r="E859" s="1"/>
      <c r="F859" s="1"/>
      <c r="G859" s="1"/>
      <c r="H859" s="1"/>
      <c r="I859" s="1"/>
      <c r="J859" s="1"/>
      <c r="K859" s="1"/>
      <c r="L859" s="1"/>
      <c r="M859" s="1"/>
      <c r="N859" s="1"/>
      <c r="O859" s="1"/>
      <c r="P859" s="1"/>
      <c r="Q859" s="1"/>
      <c r="R859" s="1"/>
      <c r="S859" s="1"/>
      <c r="T859" s="3"/>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row>
    <row r="860" spans="4:44" ht="14.25" hidden="1" customHeight="1">
      <c r="D860" s="3"/>
      <c r="E860" s="1"/>
      <c r="F860" s="1"/>
      <c r="G860" s="1"/>
      <c r="H860" s="1"/>
      <c r="I860" s="1"/>
      <c r="J860" s="1"/>
      <c r="K860" s="1"/>
      <c r="L860" s="1"/>
      <c r="M860" s="1"/>
      <c r="N860" s="1"/>
      <c r="O860" s="1"/>
      <c r="P860" s="1"/>
      <c r="Q860" s="1"/>
      <c r="R860" s="1"/>
      <c r="S860" s="1"/>
      <c r="T860" s="3"/>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row>
    <row r="861" spans="4:44" ht="14.25" hidden="1" customHeight="1">
      <c r="D861" s="3"/>
      <c r="E861" s="1"/>
      <c r="F861" s="1"/>
      <c r="G861" s="1"/>
      <c r="H861" s="1"/>
      <c r="I861" s="1"/>
      <c r="J861" s="1"/>
      <c r="K861" s="1"/>
      <c r="L861" s="1"/>
      <c r="M861" s="1"/>
      <c r="N861" s="1"/>
      <c r="O861" s="1"/>
      <c r="P861" s="1"/>
      <c r="Q861" s="1"/>
      <c r="R861" s="1"/>
      <c r="S861" s="1"/>
      <c r="T861" s="3"/>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row>
    <row r="862" spans="4:44" ht="14.25" hidden="1" customHeight="1">
      <c r="D862" s="3"/>
      <c r="E862" s="1"/>
      <c r="F862" s="1"/>
      <c r="G862" s="1"/>
      <c r="H862" s="1"/>
      <c r="I862" s="1"/>
      <c r="J862" s="1"/>
      <c r="K862" s="1"/>
      <c r="L862" s="1"/>
      <c r="M862" s="1"/>
      <c r="N862" s="1"/>
      <c r="O862" s="1"/>
      <c r="P862" s="1"/>
      <c r="Q862" s="1"/>
      <c r="R862" s="1"/>
      <c r="S862" s="1"/>
      <c r="T862" s="3"/>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row>
    <row r="863" spans="4:44" ht="14.25" hidden="1" customHeight="1">
      <c r="D863" s="3"/>
      <c r="E863" s="1"/>
      <c r="F863" s="1"/>
      <c r="G863" s="1"/>
      <c r="H863" s="1"/>
      <c r="I863" s="1"/>
      <c r="J863" s="1"/>
      <c r="K863" s="1"/>
      <c r="L863" s="1"/>
      <c r="M863" s="1"/>
      <c r="N863" s="1"/>
      <c r="O863" s="1"/>
      <c r="P863" s="1"/>
      <c r="Q863" s="1"/>
      <c r="R863" s="1"/>
      <c r="S863" s="1"/>
      <c r="T863" s="3"/>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row>
    <row r="864" spans="4:44" ht="14.25" hidden="1" customHeight="1">
      <c r="D864" s="3"/>
      <c r="E864" s="1"/>
      <c r="F864" s="1"/>
      <c r="G864" s="1"/>
      <c r="H864" s="1"/>
      <c r="I864" s="1"/>
      <c r="J864" s="1"/>
      <c r="K864" s="1"/>
      <c r="L864" s="1"/>
      <c r="M864" s="1"/>
      <c r="N864" s="1"/>
      <c r="O864" s="1"/>
      <c r="P864" s="1"/>
      <c r="Q864" s="1"/>
      <c r="R864" s="1"/>
      <c r="S864" s="1"/>
      <c r="T864" s="3"/>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row>
    <row r="865" spans="4:44" ht="14.25" hidden="1" customHeight="1">
      <c r="D865" s="3"/>
      <c r="E865" s="1"/>
      <c r="F865" s="1"/>
      <c r="G865" s="1"/>
      <c r="H865" s="1"/>
      <c r="I865" s="1"/>
      <c r="J865" s="1"/>
      <c r="K865" s="1"/>
      <c r="L865" s="1"/>
      <c r="M865" s="1"/>
      <c r="N865" s="1"/>
      <c r="O865" s="1"/>
      <c r="P865" s="1"/>
      <c r="Q865" s="1"/>
      <c r="R865" s="1"/>
      <c r="S865" s="1"/>
      <c r="T865" s="3"/>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row>
    <row r="866" spans="4:44" ht="14.25" hidden="1" customHeight="1">
      <c r="D866" s="3"/>
      <c r="E866" s="1"/>
      <c r="F866" s="1"/>
      <c r="G866" s="1"/>
      <c r="H866" s="1"/>
      <c r="I866" s="1"/>
      <c r="J866" s="1"/>
      <c r="K866" s="1"/>
      <c r="L866" s="1"/>
      <c r="M866" s="1"/>
      <c r="N866" s="1"/>
      <c r="O866" s="1"/>
      <c r="P866" s="1"/>
      <c r="Q866" s="1"/>
      <c r="R866" s="1"/>
      <c r="S866" s="1"/>
      <c r="T866" s="3"/>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row>
    <row r="867" spans="4:44" ht="14.25" hidden="1" customHeight="1">
      <c r="D867" s="3"/>
      <c r="E867" s="1"/>
      <c r="F867" s="1"/>
      <c r="G867" s="1"/>
      <c r="H867" s="1"/>
      <c r="I867" s="1"/>
      <c r="J867" s="1"/>
      <c r="K867" s="1"/>
      <c r="L867" s="1"/>
      <c r="M867" s="1"/>
      <c r="N867" s="1"/>
      <c r="O867" s="1"/>
      <c r="P867" s="1"/>
      <c r="Q867" s="1"/>
      <c r="R867" s="1"/>
      <c r="S867" s="1"/>
      <c r="T867" s="3"/>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row>
    <row r="868" spans="4:44" ht="14.25" hidden="1" customHeight="1">
      <c r="D868" s="3"/>
      <c r="E868" s="1"/>
      <c r="F868" s="1"/>
      <c r="G868" s="1"/>
      <c r="H868" s="1"/>
      <c r="I868" s="1"/>
      <c r="J868" s="1"/>
      <c r="K868" s="1"/>
      <c r="L868" s="1"/>
      <c r="M868" s="1"/>
      <c r="N868" s="1"/>
      <c r="O868" s="1"/>
      <c r="P868" s="1"/>
      <c r="Q868" s="1"/>
      <c r="R868" s="1"/>
      <c r="S868" s="1"/>
      <c r="T868" s="3"/>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row>
    <row r="869" spans="4:44" ht="14.25" hidden="1" customHeight="1">
      <c r="D869" s="3"/>
      <c r="E869" s="1"/>
      <c r="F869" s="1"/>
      <c r="G869" s="1"/>
      <c r="H869" s="1"/>
      <c r="I869" s="1"/>
      <c r="J869" s="1"/>
      <c r="K869" s="1"/>
      <c r="L869" s="1"/>
      <c r="M869" s="1"/>
      <c r="N869" s="1"/>
      <c r="O869" s="1"/>
      <c r="P869" s="1"/>
      <c r="Q869" s="1"/>
      <c r="R869" s="1"/>
      <c r="S869" s="1"/>
      <c r="T869" s="3"/>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row>
    <row r="870" spans="4:44" ht="14.25" hidden="1" customHeight="1">
      <c r="D870" s="3"/>
      <c r="E870" s="1"/>
      <c r="F870" s="1"/>
      <c r="G870" s="1"/>
      <c r="H870" s="1"/>
      <c r="I870" s="1"/>
      <c r="J870" s="1"/>
      <c r="K870" s="1"/>
      <c r="L870" s="1"/>
      <c r="M870" s="1"/>
      <c r="N870" s="1"/>
      <c r="O870" s="1"/>
      <c r="P870" s="1"/>
      <c r="Q870" s="1"/>
      <c r="R870" s="1"/>
      <c r="S870" s="1"/>
      <c r="T870" s="3"/>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row>
    <row r="871" spans="4:44" ht="14.25" hidden="1" customHeight="1">
      <c r="D871" s="3"/>
      <c r="E871" s="1"/>
      <c r="F871" s="1"/>
      <c r="G871" s="1"/>
      <c r="H871" s="1"/>
      <c r="I871" s="1"/>
      <c r="J871" s="1"/>
      <c r="K871" s="1"/>
      <c r="L871" s="1"/>
      <c r="M871" s="1"/>
      <c r="N871" s="1"/>
      <c r="O871" s="1"/>
      <c r="P871" s="1"/>
      <c r="Q871" s="1"/>
      <c r="R871" s="1"/>
      <c r="S871" s="1"/>
      <c r="T871" s="3"/>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row>
    <row r="872" spans="4:44" ht="14.25" hidden="1" customHeight="1">
      <c r="D872" s="3"/>
      <c r="E872" s="1"/>
      <c r="F872" s="1"/>
      <c r="G872" s="1"/>
      <c r="H872" s="1"/>
      <c r="I872" s="1"/>
      <c r="J872" s="1"/>
      <c r="K872" s="1"/>
      <c r="L872" s="1"/>
      <c r="M872" s="1"/>
      <c r="N872" s="1"/>
      <c r="O872" s="1"/>
      <c r="P872" s="1"/>
      <c r="Q872" s="1"/>
      <c r="R872" s="1"/>
      <c r="S872" s="1"/>
      <c r="T872" s="3"/>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row>
    <row r="873" spans="4:44" ht="14.25" hidden="1" customHeight="1">
      <c r="D873" s="3"/>
      <c r="E873" s="1"/>
      <c r="F873" s="1"/>
      <c r="G873" s="1"/>
      <c r="H873" s="1"/>
      <c r="I873" s="1"/>
      <c r="J873" s="1"/>
      <c r="K873" s="1"/>
      <c r="L873" s="1"/>
      <c r="M873" s="1"/>
      <c r="N873" s="1"/>
      <c r="O873" s="1"/>
      <c r="P873" s="1"/>
      <c r="Q873" s="1"/>
      <c r="R873" s="1"/>
      <c r="S873" s="1"/>
      <c r="T873" s="3"/>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row>
    <row r="874" spans="4:44" ht="14.25" hidden="1" customHeight="1">
      <c r="D874" s="3"/>
      <c r="E874" s="1"/>
      <c r="F874" s="1"/>
      <c r="G874" s="1"/>
      <c r="H874" s="1"/>
      <c r="I874" s="1"/>
      <c r="J874" s="1"/>
      <c r="K874" s="1"/>
      <c r="L874" s="1"/>
      <c r="M874" s="1"/>
      <c r="N874" s="1"/>
      <c r="O874" s="1"/>
      <c r="P874" s="1"/>
      <c r="Q874" s="1"/>
      <c r="R874" s="1"/>
      <c r="S874" s="1"/>
      <c r="T874" s="3"/>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row>
    <row r="875" spans="4:44" ht="14.25" hidden="1" customHeight="1">
      <c r="D875" s="3"/>
      <c r="E875" s="1"/>
      <c r="F875" s="1"/>
      <c r="G875" s="1"/>
      <c r="H875" s="1"/>
      <c r="I875" s="1"/>
      <c r="J875" s="1"/>
      <c r="K875" s="1"/>
      <c r="L875" s="1"/>
      <c r="M875" s="1"/>
      <c r="N875" s="1"/>
      <c r="O875" s="1"/>
      <c r="P875" s="1"/>
      <c r="Q875" s="1"/>
      <c r="R875" s="1"/>
      <c r="S875" s="1"/>
      <c r="T875" s="3"/>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row>
    <row r="876" spans="4:44" ht="14.25" hidden="1" customHeight="1">
      <c r="D876" s="3"/>
      <c r="E876" s="1"/>
      <c r="F876" s="1"/>
      <c r="G876" s="1"/>
      <c r="H876" s="1"/>
      <c r="I876" s="1"/>
      <c r="J876" s="1"/>
      <c r="K876" s="1"/>
      <c r="L876" s="1"/>
      <c r="M876" s="1"/>
      <c r="N876" s="1"/>
      <c r="O876" s="1"/>
      <c r="P876" s="1"/>
      <c r="Q876" s="1"/>
      <c r="R876" s="1"/>
      <c r="S876" s="1"/>
      <c r="T876" s="3"/>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row>
    <row r="877" spans="4:44" ht="14.25" hidden="1" customHeight="1">
      <c r="D877" s="3"/>
      <c r="E877" s="1"/>
      <c r="F877" s="1"/>
      <c r="G877" s="1"/>
      <c r="H877" s="1"/>
      <c r="I877" s="1"/>
      <c r="J877" s="1"/>
      <c r="K877" s="1"/>
      <c r="L877" s="1"/>
      <c r="M877" s="1"/>
      <c r="N877" s="1"/>
      <c r="O877" s="1"/>
      <c r="P877" s="1"/>
      <c r="Q877" s="1"/>
      <c r="R877" s="1"/>
      <c r="S877" s="1"/>
      <c r="T877" s="3"/>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row>
    <row r="878" spans="4:44" ht="14.25" hidden="1" customHeight="1">
      <c r="D878" s="3"/>
      <c r="E878" s="1"/>
      <c r="F878" s="1"/>
      <c r="G878" s="1"/>
      <c r="H878" s="1"/>
      <c r="I878" s="1"/>
      <c r="J878" s="1"/>
      <c r="K878" s="1"/>
      <c r="L878" s="1"/>
      <c r="M878" s="1"/>
      <c r="N878" s="1"/>
      <c r="O878" s="1"/>
      <c r="P878" s="1"/>
      <c r="Q878" s="1"/>
      <c r="R878" s="1"/>
      <c r="S878" s="1"/>
      <c r="T878" s="3"/>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row>
    <row r="879" spans="4:44" ht="14.25" hidden="1" customHeight="1">
      <c r="D879" s="3"/>
      <c r="E879" s="1"/>
      <c r="F879" s="1"/>
      <c r="G879" s="1"/>
      <c r="H879" s="1"/>
      <c r="I879" s="1"/>
      <c r="J879" s="1"/>
      <c r="K879" s="1"/>
      <c r="L879" s="1"/>
      <c r="M879" s="1"/>
      <c r="N879" s="1"/>
      <c r="O879" s="1"/>
      <c r="P879" s="1"/>
      <c r="Q879" s="1"/>
      <c r="R879" s="1"/>
      <c r="S879" s="1"/>
      <c r="T879" s="3"/>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row>
    <row r="880" spans="4:44" ht="14.25" hidden="1" customHeight="1">
      <c r="D880" s="3"/>
      <c r="E880" s="1"/>
      <c r="F880" s="1"/>
      <c r="G880" s="1"/>
      <c r="H880" s="1"/>
      <c r="I880" s="1"/>
      <c r="J880" s="1"/>
      <c r="K880" s="1"/>
      <c r="L880" s="1"/>
      <c r="M880" s="1"/>
      <c r="N880" s="1"/>
      <c r="O880" s="1"/>
      <c r="P880" s="1"/>
      <c r="Q880" s="1"/>
      <c r="R880" s="1"/>
      <c r="S880" s="1"/>
      <c r="T880" s="3"/>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row>
    <row r="881" spans="4:44" ht="14.25" hidden="1" customHeight="1">
      <c r="D881" s="3"/>
      <c r="E881" s="1"/>
      <c r="F881" s="1"/>
      <c r="G881" s="1"/>
      <c r="H881" s="1"/>
      <c r="I881" s="1"/>
      <c r="J881" s="1"/>
      <c r="K881" s="1"/>
      <c r="L881" s="1"/>
      <c r="M881" s="1"/>
      <c r="N881" s="1"/>
      <c r="O881" s="1"/>
      <c r="P881" s="1"/>
      <c r="Q881" s="1"/>
      <c r="R881" s="1"/>
      <c r="S881" s="1"/>
      <c r="T881" s="3"/>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row>
    <row r="882" spans="4:44" ht="14.25" hidden="1" customHeight="1">
      <c r="D882" s="3"/>
      <c r="E882" s="1"/>
      <c r="F882" s="1"/>
      <c r="G882" s="1"/>
      <c r="H882" s="1"/>
      <c r="I882" s="1"/>
      <c r="J882" s="1"/>
      <c r="K882" s="1"/>
      <c r="L882" s="1"/>
      <c r="M882" s="1"/>
      <c r="N882" s="1"/>
      <c r="O882" s="1"/>
      <c r="P882" s="1"/>
      <c r="Q882" s="1"/>
      <c r="R882" s="1"/>
      <c r="S882" s="1"/>
      <c r="T882" s="3"/>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row>
    <row r="883" spans="4:44" ht="14.25" hidden="1" customHeight="1">
      <c r="D883" s="3"/>
      <c r="E883" s="1"/>
      <c r="F883" s="1"/>
      <c r="G883" s="1"/>
      <c r="H883" s="1"/>
      <c r="I883" s="1"/>
      <c r="J883" s="1"/>
      <c r="K883" s="1"/>
      <c r="L883" s="1"/>
      <c r="M883" s="1"/>
      <c r="N883" s="1"/>
      <c r="O883" s="1"/>
      <c r="P883" s="1"/>
      <c r="Q883" s="1"/>
      <c r="R883" s="1"/>
      <c r="S883" s="1"/>
      <c r="T883" s="3"/>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row>
    <row r="884" spans="4:44" ht="14.25" hidden="1" customHeight="1">
      <c r="D884" s="3"/>
      <c r="E884" s="1"/>
      <c r="F884" s="1"/>
      <c r="G884" s="1"/>
      <c r="H884" s="1"/>
      <c r="I884" s="1"/>
      <c r="J884" s="1"/>
      <c r="K884" s="1"/>
      <c r="L884" s="1"/>
      <c r="M884" s="1"/>
      <c r="N884" s="1"/>
      <c r="O884" s="1"/>
      <c r="P884" s="1"/>
      <c r="Q884" s="1"/>
      <c r="R884" s="1"/>
      <c r="S884" s="1"/>
      <c r="T884" s="3"/>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row>
    <row r="885" spans="4:44" ht="14.25" hidden="1" customHeight="1">
      <c r="D885" s="3"/>
      <c r="E885" s="1"/>
      <c r="F885" s="1"/>
      <c r="G885" s="1"/>
      <c r="H885" s="1"/>
      <c r="I885" s="1"/>
      <c r="J885" s="1"/>
      <c r="K885" s="1"/>
      <c r="L885" s="1"/>
      <c r="M885" s="1"/>
      <c r="N885" s="1"/>
      <c r="O885" s="1"/>
      <c r="P885" s="1"/>
      <c r="Q885" s="1"/>
      <c r="R885" s="1"/>
      <c r="S885" s="1"/>
      <c r="T885" s="3"/>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row>
    <row r="886" spans="4:44" ht="14.25" hidden="1" customHeight="1">
      <c r="D886" s="3"/>
      <c r="E886" s="1"/>
      <c r="F886" s="1"/>
      <c r="G886" s="1"/>
      <c r="H886" s="1"/>
      <c r="I886" s="1"/>
      <c r="J886" s="1"/>
      <c r="K886" s="1"/>
      <c r="L886" s="1"/>
      <c r="M886" s="1"/>
      <c r="N886" s="1"/>
      <c r="O886" s="1"/>
      <c r="P886" s="1"/>
      <c r="Q886" s="1"/>
      <c r="R886" s="1"/>
      <c r="S886" s="1"/>
      <c r="T886" s="3"/>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row>
    <row r="887" spans="4:44" ht="14.25" hidden="1" customHeight="1">
      <c r="D887" s="3"/>
      <c r="E887" s="1"/>
      <c r="F887" s="1"/>
      <c r="G887" s="1"/>
      <c r="H887" s="1"/>
      <c r="I887" s="1"/>
      <c r="J887" s="1"/>
      <c r="K887" s="1"/>
      <c r="L887" s="1"/>
      <c r="M887" s="1"/>
      <c r="N887" s="1"/>
      <c r="O887" s="1"/>
      <c r="P887" s="1"/>
      <c r="Q887" s="1"/>
      <c r="R887" s="1"/>
      <c r="S887" s="1"/>
      <c r="T887" s="3"/>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row>
    <row r="888" spans="4:44" ht="14.25" hidden="1" customHeight="1">
      <c r="D888" s="3"/>
      <c r="E888" s="1"/>
      <c r="F888" s="1"/>
      <c r="G888" s="1"/>
      <c r="H888" s="1"/>
      <c r="I888" s="1"/>
      <c r="J888" s="1"/>
      <c r="K888" s="1"/>
      <c r="L888" s="1"/>
      <c r="M888" s="1"/>
      <c r="N888" s="1"/>
      <c r="O888" s="1"/>
      <c r="P888" s="1"/>
      <c r="Q888" s="1"/>
      <c r="R888" s="1"/>
      <c r="S888" s="1"/>
      <c r="T888" s="3"/>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row>
    <row r="889" spans="4:44" ht="14.25" hidden="1" customHeight="1">
      <c r="D889" s="3"/>
      <c r="E889" s="1"/>
      <c r="F889" s="1"/>
      <c r="G889" s="1"/>
      <c r="H889" s="1"/>
      <c r="I889" s="1"/>
      <c r="J889" s="1"/>
      <c r="K889" s="1"/>
      <c r="L889" s="1"/>
      <c r="M889" s="1"/>
      <c r="N889" s="1"/>
      <c r="O889" s="1"/>
      <c r="P889" s="1"/>
      <c r="Q889" s="1"/>
      <c r="R889" s="1"/>
      <c r="S889" s="1"/>
      <c r="T889" s="3"/>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row>
    <row r="890" spans="4:44" ht="14.25" hidden="1" customHeight="1">
      <c r="D890" s="3"/>
      <c r="E890" s="1"/>
      <c r="F890" s="1"/>
      <c r="G890" s="1"/>
      <c r="H890" s="1"/>
      <c r="I890" s="1"/>
      <c r="J890" s="1"/>
      <c r="K890" s="1"/>
      <c r="L890" s="1"/>
      <c r="M890" s="1"/>
      <c r="N890" s="1"/>
      <c r="O890" s="1"/>
      <c r="P890" s="1"/>
      <c r="Q890" s="1"/>
      <c r="R890" s="1"/>
      <c r="S890" s="1"/>
      <c r="T890" s="3"/>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row>
    <row r="891" spans="4:44" ht="14.25" hidden="1" customHeight="1">
      <c r="D891" s="3"/>
      <c r="E891" s="1"/>
      <c r="F891" s="1"/>
      <c r="G891" s="1"/>
      <c r="H891" s="1"/>
      <c r="I891" s="1"/>
      <c r="J891" s="1"/>
      <c r="K891" s="1"/>
      <c r="L891" s="1"/>
      <c r="M891" s="1"/>
      <c r="N891" s="1"/>
      <c r="O891" s="1"/>
      <c r="P891" s="1"/>
      <c r="Q891" s="1"/>
      <c r="R891" s="1"/>
      <c r="S891" s="1"/>
      <c r="T891" s="3"/>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row>
    <row r="892" spans="4:44" ht="14.25" hidden="1" customHeight="1">
      <c r="D892" s="3"/>
      <c r="E892" s="1"/>
      <c r="F892" s="1"/>
      <c r="G892" s="1"/>
      <c r="H892" s="1"/>
      <c r="I892" s="1"/>
      <c r="J892" s="1"/>
      <c r="K892" s="1"/>
      <c r="L892" s="1"/>
      <c r="M892" s="1"/>
      <c r="N892" s="1"/>
      <c r="O892" s="1"/>
      <c r="P892" s="1"/>
      <c r="Q892" s="1"/>
      <c r="R892" s="1"/>
      <c r="S892" s="1"/>
      <c r="T892" s="3"/>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row>
    <row r="893" spans="4:44" ht="14.25" hidden="1" customHeight="1">
      <c r="D893" s="3"/>
      <c r="E893" s="1"/>
      <c r="F893" s="1"/>
      <c r="G893" s="1"/>
      <c r="H893" s="1"/>
      <c r="I893" s="1"/>
      <c r="J893" s="1"/>
      <c r="K893" s="1"/>
      <c r="L893" s="1"/>
      <c r="M893" s="1"/>
      <c r="N893" s="1"/>
      <c r="O893" s="1"/>
      <c r="P893" s="1"/>
      <c r="Q893" s="1"/>
      <c r="R893" s="1"/>
      <c r="S893" s="1"/>
      <c r="T893" s="3"/>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row>
    <row r="894" spans="4:44" ht="14.25" hidden="1" customHeight="1">
      <c r="D894" s="3"/>
      <c r="E894" s="1"/>
      <c r="F894" s="1"/>
      <c r="G894" s="1"/>
      <c r="H894" s="1"/>
      <c r="I894" s="1"/>
      <c r="J894" s="1"/>
      <c r="K894" s="1"/>
      <c r="L894" s="1"/>
      <c r="M894" s="1"/>
      <c r="N894" s="1"/>
      <c r="O894" s="1"/>
      <c r="P894" s="1"/>
      <c r="Q894" s="1"/>
      <c r="R894" s="1"/>
      <c r="S894" s="1"/>
      <c r="T894" s="3"/>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row>
    <row r="895" spans="4:44" ht="14.25" hidden="1" customHeight="1">
      <c r="D895" s="3"/>
      <c r="E895" s="1"/>
      <c r="F895" s="1"/>
      <c r="G895" s="1"/>
      <c r="H895" s="1"/>
      <c r="I895" s="1"/>
      <c r="J895" s="1"/>
      <c r="K895" s="1"/>
      <c r="L895" s="1"/>
      <c r="M895" s="1"/>
      <c r="N895" s="1"/>
      <c r="O895" s="1"/>
      <c r="P895" s="1"/>
      <c r="Q895" s="1"/>
      <c r="R895" s="1"/>
      <c r="S895" s="1"/>
      <c r="T895" s="3"/>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row>
    <row r="896" spans="4:44" ht="14.25" hidden="1" customHeight="1">
      <c r="D896" s="3"/>
      <c r="E896" s="1"/>
      <c r="F896" s="1"/>
      <c r="G896" s="1"/>
      <c r="H896" s="1"/>
      <c r="I896" s="1"/>
      <c r="J896" s="1"/>
      <c r="K896" s="1"/>
      <c r="L896" s="1"/>
      <c r="M896" s="1"/>
      <c r="N896" s="1"/>
      <c r="O896" s="1"/>
      <c r="P896" s="1"/>
      <c r="Q896" s="1"/>
      <c r="R896" s="1"/>
      <c r="S896" s="1"/>
      <c r="T896" s="3"/>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row>
    <row r="897" spans="4:44" ht="14.25" hidden="1" customHeight="1">
      <c r="D897" s="3"/>
      <c r="E897" s="1"/>
      <c r="F897" s="1"/>
      <c r="G897" s="1"/>
      <c r="H897" s="1"/>
      <c r="I897" s="1"/>
      <c r="J897" s="1"/>
      <c r="K897" s="1"/>
      <c r="L897" s="1"/>
      <c r="M897" s="1"/>
      <c r="N897" s="1"/>
      <c r="O897" s="1"/>
      <c r="P897" s="1"/>
      <c r="Q897" s="1"/>
      <c r="R897" s="1"/>
      <c r="S897" s="1"/>
      <c r="T897" s="3"/>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row>
    <row r="898" spans="4:44" ht="14.25" hidden="1" customHeight="1">
      <c r="D898" s="3"/>
      <c r="E898" s="1"/>
      <c r="F898" s="1"/>
      <c r="G898" s="1"/>
      <c r="H898" s="1"/>
      <c r="I898" s="1"/>
      <c r="J898" s="1"/>
      <c r="K898" s="1"/>
      <c r="L898" s="1"/>
      <c r="M898" s="1"/>
      <c r="N898" s="1"/>
      <c r="O898" s="1"/>
      <c r="P898" s="1"/>
      <c r="Q898" s="1"/>
      <c r="R898" s="1"/>
      <c r="S898" s="1"/>
      <c r="T898" s="3"/>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row>
    <row r="899" spans="4:44" ht="14.25" hidden="1" customHeight="1">
      <c r="D899" s="3"/>
      <c r="E899" s="1"/>
      <c r="F899" s="1"/>
      <c r="G899" s="1"/>
      <c r="H899" s="1"/>
      <c r="I899" s="1"/>
      <c r="J899" s="1"/>
      <c r="K899" s="1"/>
      <c r="L899" s="1"/>
      <c r="M899" s="1"/>
      <c r="N899" s="1"/>
      <c r="O899" s="1"/>
      <c r="P899" s="1"/>
      <c r="Q899" s="1"/>
      <c r="R899" s="1"/>
      <c r="S899" s="1"/>
      <c r="T899" s="3"/>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row>
    <row r="900" spans="4:44" ht="14.25" hidden="1" customHeight="1">
      <c r="D900" s="3"/>
      <c r="E900" s="1"/>
      <c r="F900" s="1"/>
      <c r="G900" s="1"/>
      <c r="H900" s="1"/>
      <c r="I900" s="1"/>
      <c r="J900" s="1"/>
      <c r="K900" s="1"/>
      <c r="L900" s="1"/>
      <c r="M900" s="1"/>
      <c r="N900" s="1"/>
      <c r="O900" s="1"/>
      <c r="P900" s="1"/>
      <c r="Q900" s="1"/>
      <c r="R900" s="1"/>
      <c r="S900" s="1"/>
      <c r="T900" s="3"/>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row>
    <row r="901" spans="4:44" ht="14.25" hidden="1" customHeight="1">
      <c r="D901" s="3"/>
      <c r="E901" s="1"/>
      <c r="F901" s="1"/>
      <c r="G901" s="1"/>
      <c r="H901" s="1"/>
      <c r="I901" s="1"/>
      <c r="J901" s="1"/>
      <c r="K901" s="1"/>
      <c r="L901" s="1"/>
      <c r="M901" s="1"/>
      <c r="N901" s="1"/>
      <c r="O901" s="1"/>
      <c r="P901" s="1"/>
      <c r="Q901" s="1"/>
      <c r="R901" s="1"/>
      <c r="S901" s="1"/>
      <c r="T901" s="3"/>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row>
    <row r="902" spans="4:44" ht="14.25" hidden="1" customHeight="1">
      <c r="D902" s="3"/>
      <c r="E902" s="1"/>
      <c r="F902" s="1"/>
      <c r="G902" s="1"/>
      <c r="H902" s="1"/>
      <c r="I902" s="1"/>
      <c r="J902" s="1"/>
      <c r="K902" s="1"/>
      <c r="L902" s="1"/>
      <c r="M902" s="1"/>
      <c r="N902" s="1"/>
      <c r="O902" s="1"/>
      <c r="P902" s="1"/>
      <c r="Q902" s="1"/>
      <c r="R902" s="1"/>
      <c r="S902" s="1"/>
      <c r="T902" s="3"/>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row>
    <row r="903" spans="4:44" ht="14.25" hidden="1" customHeight="1">
      <c r="D903" s="3"/>
      <c r="E903" s="1"/>
      <c r="F903" s="1"/>
      <c r="G903" s="1"/>
      <c r="H903" s="1"/>
      <c r="I903" s="1"/>
      <c r="J903" s="1"/>
      <c r="K903" s="1"/>
      <c r="L903" s="1"/>
      <c r="M903" s="1"/>
      <c r="N903" s="1"/>
      <c r="O903" s="1"/>
      <c r="P903" s="1"/>
      <c r="Q903" s="1"/>
      <c r="R903" s="1"/>
      <c r="S903" s="1"/>
      <c r="T903" s="3"/>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row>
    <row r="904" spans="4:44" ht="14.25" hidden="1" customHeight="1">
      <c r="D904" s="3"/>
      <c r="E904" s="1"/>
      <c r="F904" s="1"/>
      <c r="G904" s="1"/>
      <c r="H904" s="1"/>
      <c r="I904" s="1"/>
      <c r="J904" s="1"/>
      <c r="K904" s="1"/>
      <c r="L904" s="1"/>
      <c r="M904" s="1"/>
      <c r="N904" s="1"/>
      <c r="O904" s="1"/>
      <c r="P904" s="1"/>
      <c r="Q904" s="1"/>
      <c r="R904" s="1"/>
      <c r="S904" s="1"/>
      <c r="T904" s="3"/>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row>
    <row r="905" spans="4:44" ht="14.25" hidden="1" customHeight="1">
      <c r="D905" s="3"/>
      <c r="E905" s="1"/>
      <c r="F905" s="1"/>
      <c r="G905" s="1"/>
      <c r="H905" s="1"/>
      <c r="I905" s="1"/>
      <c r="J905" s="1"/>
      <c r="K905" s="1"/>
      <c r="L905" s="1"/>
      <c r="M905" s="1"/>
      <c r="N905" s="1"/>
      <c r="O905" s="1"/>
      <c r="P905" s="1"/>
      <c r="Q905" s="1"/>
      <c r="R905" s="1"/>
      <c r="S905" s="1"/>
      <c r="T905" s="3"/>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row>
    <row r="906" spans="4:44" ht="14.25" hidden="1" customHeight="1">
      <c r="D906" s="3"/>
      <c r="E906" s="1"/>
      <c r="F906" s="1"/>
      <c r="G906" s="1"/>
      <c r="H906" s="1"/>
      <c r="I906" s="1"/>
      <c r="J906" s="1"/>
      <c r="K906" s="1"/>
      <c r="L906" s="1"/>
      <c r="M906" s="1"/>
      <c r="N906" s="1"/>
      <c r="O906" s="1"/>
      <c r="P906" s="1"/>
      <c r="Q906" s="1"/>
      <c r="R906" s="1"/>
      <c r="S906" s="1"/>
      <c r="T906" s="3"/>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row>
    <row r="907" spans="4:44" ht="14.25" hidden="1" customHeight="1">
      <c r="D907" s="3"/>
      <c r="E907" s="1"/>
      <c r="F907" s="1"/>
      <c r="G907" s="1"/>
      <c r="H907" s="1"/>
      <c r="I907" s="1"/>
      <c r="J907" s="1"/>
      <c r="K907" s="1"/>
      <c r="L907" s="1"/>
      <c r="M907" s="1"/>
      <c r="N907" s="1"/>
      <c r="O907" s="1"/>
      <c r="P907" s="1"/>
      <c r="Q907" s="1"/>
      <c r="R907" s="1"/>
      <c r="S907" s="1"/>
      <c r="T907" s="3"/>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row>
    <row r="908" spans="4:44" ht="14.25" hidden="1" customHeight="1">
      <c r="D908" s="3"/>
      <c r="E908" s="1"/>
      <c r="F908" s="1"/>
      <c r="G908" s="1"/>
      <c r="H908" s="1"/>
      <c r="I908" s="1"/>
      <c r="J908" s="1"/>
      <c r="K908" s="1"/>
      <c r="L908" s="1"/>
      <c r="M908" s="1"/>
      <c r="N908" s="1"/>
      <c r="O908" s="1"/>
      <c r="P908" s="1"/>
      <c r="Q908" s="1"/>
      <c r="R908" s="1"/>
      <c r="S908" s="1"/>
      <c r="T908" s="3"/>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row>
    <row r="909" spans="4:44" ht="14.25" hidden="1" customHeight="1">
      <c r="D909" s="3"/>
      <c r="E909" s="1"/>
      <c r="F909" s="1"/>
      <c r="G909" s="1"/>
      <c r="H909" s="1"/>
      <c r="I909" s="1"/>
      <c r="J909" s="1"/>
      <c r="K909" s="1"/>
      <c r="L909" s="1"/>
      <c r="M909" s="1"/>
      <c r="N909" s="1"/>
      <c r="O909" s="1"/>
      <c r="P909" s="1"/>
      <c r="Q909" s="1"/>
      <c r="R909" s="1"/>
      <c r="S909" s="1"/>
      <c r="T909" s="3"/>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row>
    <row r="910" spans="4:44" ht="14.25" hidden="1" customHeight="1">
      <c r="D910" s="3"/>
      <c r="E910" s="1"/>
      <c r="F910" s="1"/>
      <c r="G910" s="1"/>
      <c r="H910" s="1"/>
      <c r="I910" s="1"/>
      <c r="J910" s="1"/>
      <c r="K910" s="1"/>
      <c r="L910" s="1"/>
      <c r="M910" s="1"/>
      <c r="N910" s="1"/>
      <c r="O910" s="1"/>
      <c r="P910" s="1"/>
      <c r="Q910" s="1"/>
      <c r="R910" s="1"/>
      <c r="S910" s="1"/>
      <c r="T910" s="3"/>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row>
    <row r="911" spans="4:44" ht="14.25" hidden="1" customHeight="1">
      <c r="D911" s="3"/>
      <c r="E911" s="1"/>
      <c r="F911" s="1"/>
      <c r="G911" s="1"/>
      <c r="H911" s="1"/>
      <c r="I911" s="1"/>
      <c r="J911" s="1"/>
      <c r="K911" s="1"/>
      <c r="L911" s="1"/>
      <c r="M911" s="1"/>
      <c r="N911" s="1"/>
      <c r="O911" s="1"/>
      <c r="P911" s="1"/>
      <c r="Q911" s="1"/>
      <c r="R911" s="1"/>
      <c r="S911" s="1"/>
      <c r="T911" s="3"/>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row>
    <row r="912" spans="4:44" ht="14.25" hidden="1" customHeight="1">
      <c r="D912" s="3"/>
      <c r="E912" s="1"/>
      <c r="F912" s="1"/>
      <c r="G912" s="1"/>
      <c r="H912" s="1"/>
      <c r="I912" s="1"/>
      <c r="J912" s="1"/>
      <c r="K912" s="1"/>
      <c r="L912" s="1"/>
      <c r="M912" s="1"/>
      <c r="N912" s="1"/>
      <c r="O912" s="1"/>
      <c r="P912" s="1"/>
      <c r="Q912" s="1"/>
      <c r="R912" s="1"/>
      <c r="S912" s="1"/>
      <c r="T912" s="3"/>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row>
    <row r="913" spans="4:44" ht="14.25" hidden="1" customHeight="1">
      <c r="D913" s="3"/>
      <c r="E913" s="1"/>
      <c r="F913" s="1"/>
      <c r="G913" s="1"/>
      <c r="H913" s="1"/>
      <c r="I913" s="1"/>
      <c r="J913" s="1"/>
      <c r="K913" s="1"/>
      <c r="L913" s="1"/>
      <c r="M913" s="1"/>
      <c r="N913" s="1"/>
      <c r="O913" s="1"/>
      <c r="P913" s="1"/>
      <c r="Q913" s="1"/>
      <c r="R913" s="1"/>
      <c r="S913" s="1"/>
      <c r="T913" s="3"/>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row>
    <row r="914" spans="4:44" ht="14.25" hidden="1" customHeight="1">
      <c r="D914" s="3"/>
      <c r="E914" s="1"/>
      <c r="F914" s="1"/>
      <c r="G914" s="1"/>
      <c r="H914" s="1"/>
      <c r="I914" s="1"/>
      <c r="J914" s="1"/>
      <c r="K914" s="1"/>
      <c r="L914" s="1"/>
      <c r="M914" s="1"/>
      <c r="N914" s="1"/>
      <c r="O914" s="1"/>
      <c r="P914" s="1"/>
      <c r="Q914" s="1"/>
      <c r="R914" s="1"/>
      <c r="S914" s="1"/>
      <c r="T914" s="3"/>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row>
    <row r="915" spans="4:44" ht="14.25" hidden="1" customHeight="1">
      <c r="D915" s="3"/>
      <c r="E915" s="1"/>
      <c r="F915" s="1"/>
      <c r="G915" s="1"/>
      <c r="H915" s="1"/>
      <c r="I915" s="1"/>
      <c r="J915" s="1"/>
      <c r="K915" s="1"/>
      <c r="L915" s="1"/>
      <c r="M915" s="1"/>
      <c r="N915" s="1"/>
      <c r="O915" s="1"/>
      <c r="P915" s="1"/>
      <c r="Q915" s="1"/>
      <c r="R915" s="1"/>
      <c r="S915" s="1"/>
      <c r="T915" s="3"/>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row>
    <row r="916" spans="4:44" ht="14.25" hidden="1" customHeight="1">
      <c r="D916" s="3"/>
      <c r="E916" s="1"/>
      <c r="F916" s="1"/>
      <c r="G916" s="1"/>
      <c r="H916" s="1"/>
      <c r="I916" s="1"/>
      <c r="J916" s="1"/>
      <c r="K916" s="1"/>
      <c r="L916" s="1"/>
      <c r="M916" s="1"/>
      <c r="N916" s="1"/>
      <c r="O916" s="1"/>
      <c r="P916" s="1"/>
      <c r="Q916" s="1"/>
      <c r="R916" s="1"/>
      <c r="S916" s="1"/>
      <c r="T916" s="3"/>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row>
    <row r="917" spans="4:44" ht="14.25" hidden="1" customHeight="1">
      <c r="D917" s="3"/>
      <c r="E917" s="1"/>
      <c r="F917" s="1"/>
      <c r="G917" s="1"/>
      <c r="H917" s="1"/>
      <c r="I917" s="1"/>
      <c r="J917" s="1"/>
      <c r="K917" s="1"/>
      <c r="L917" s="1"/>
      <c r="M917" s="1"/>
      <c r="N917" s="1"/>
      <c r="O917" s="1"/>
      <c r="P917" s="1"/>
      <c r="Q917" s="1"/>
      <c r="R917" s="1"/>
      <c r="S917" s="1"/>
      <c r="T917" s="3"/>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row>
    <row r="918" spans="4:44" ht="14.25" hidden="1" customHeight="1">
      <c r="D918" s="3"/>
      <c r="E918" s="1"/>
      <c r="F918" s="1"/>
      <c r="G918" s="1"/>
      <c r="H918" s="1"/>
      <c r="I918" s="1"/>
      <c r="J918" s="1"/>
      <c r="K918" s="1"/>
      <c r="L918" s="1"/>
      <c r="M918" s="1"/>
      <c r="N918" s="1"/>
      <c r="O918" s="1"/>
      <c r="P918" s="1"/>
      <c r="Q918" s="1"/>
      <c r="R918" s="1"/>
      <c r="S918" s="1"/>
      <c r="T918" s="3"/>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row>
    <row r="919" spans="4:44" ht="14.25" hidden="1" customHeight="1">
      <c r="D919" s="3"/>
      <c r="E919" s="1"/>
      <c r="F919" s="1"/>
      <c r="G919" s="1"/>
      <c r="H919" s="1"/>
      <c r="I919" s="1"/>
      <c r="J919" s="1"/>
      <c r="K919" s="1"/>
      <c r="L919" s="1"/>
      <c r="M919" s="1"/>
      <c r="N919" s="1"/>
      <c r="O919" s="1"/>
      <c r="P919" s="1"/>
      <c r="Q919" s="1"/>
      <c r="R919" s="1"/>
      <c r="S919" s="1"/>
      <c r="T919" s="3"/>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row>
    <row r="920" spans="4:44" ht="14.25" hidden="1" customHeight="1">
      <c r="D920" s="3"/>
      <c r="E920" s="1"/>
      <c r="F920" s="1"/>
      <c r="G920" s="1"/>
      <c r="H920" s="1"/>
      <c r="I920" s="1"/>
      <c r="J920" s="1"/>
      <c r="K920" s="1"/>
      <c r="L920" s="1"/>
      <c r="M920" s="1"/>
      <c r="N920" s="1"/>
      <c r="O920" s="1"/>
      <c r="P920" s="1"/>
      <c r="Q920" s="1"/>
      <c r="R920" s="1"/>
      <c r="S920" s="1"/>
      <c r="T920" s="3"/>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row>
    <row r="921" spans="4:44" ht="14.25" hidden="1" customHeight="1">
      <c r="D921" s="3"/>
      <c r="E921" s="1"/>
      <c r="F921" s="1"/>
      <c r="G921" s="1"/>
      <c r="H921" s="1"/>
      <c r="I921" s="1"/>
      <c r="J921" s="1"/>
      <c r="K921" s="1"/>
      <c r="L921" s="1"/>
      <c r="M921" s="1"/>
      <c r="N921" s="1"/>
      <c r="O921" s="1"/>
      <c r="P921" s="1"/>
      <c r="Q921" s="1"/>
      <c r="R921" s="1"/>
      <c r="S921" s="1"/>
      <c r="T921" s="3"/>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row>
    <row r="922" spans="4:44" ht="14.25" hidden="1" customHeight="1">
      <c r="D922" s="3"/>
      <c r="E922" s="1"/>
      <c r="F922" s="1"/>
      <c r="G922" s="1"/>
      <c r="H922" s="1"/>
      <c r="I922" s="1"/>
      <c r="J922" s="1"/>
      <c r="K922" s="1"/>
      <c r="L922" s="1"/>
      <c r="M922" s="1"/>
      <c r="N922" s="1"/>
      <c r="O922" s="1"/>
      <c r="P922" s="1"/>
      <c r="Q922" s="1"/>
      <c r="R922" s="1"/>
      <c r="S922" s="1"/>
      <c r="T922" s="3"/>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row>
    <row r="923" spans="4:44" ht="14.25" hidden="1" customHeight="1">
      <c r="D923" s="3"/>
      <c r="E923" s="1"/>
      <c r="F923" s="1"/>
      <c r="G923" s="1"/>
      <c r="H923" s="1"/>
      <c r="I923" s="1"/>
      <c r="J923" s="1"/>
      <c r="K923" s="1"/>
      <c r="L923" s="1"/>
      <c r="M923" s="1"/>
      <c r="N923" s="1"/>
      <c r="O923" s="1"/>
      <c r="P923" s="1"/>
      <c r="Q923" s="1"/>
      <c r="R923" s="1"/>
      <c r="S923" s="1"/>
      <c r="T923" s="3"/>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row>
    <row r="924" spans="4:44" ht="14.25" hidden="1" customHeight="1">
      <c r="D924" s="3"/>
      <c r="E924" s="1"/>
      <c r="F924" s="1"/>
      <c r="G924" s="1"/>
      <c r="H924" s="1"/>
      <c r="I924" s="1"/>
      <c r="J924" s="1"/>
      <c r="K924" s="1"/>
      <c r="L924" s="1"/>
      <c r="M924" s="1"/>
      <c r="N924" s="1"/>
      <c r="O924" s="1"/>
      <c r="P924" s="1"/>
      <c r="Q924" s="1"/>
      <c r="R924" s="1"/>
      <c r="S924" s="1"/>
      <c r="T924" s="3"/>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row>
    <row r="925" spans="4:44" ht="14.25" hidden="1" customHeight="1">
      <c r="D925" s="3"/>
      <c r="E925" s="1"/>
      <c r="F925" s="1"/>
      <c r="G925" s="1"/>
      <c r="H925" s="1"/>
      <c r="I925" s="1"/>
      <c r="J925" s="1"/>
      <c r="K925" s="1"/>
      <c r="L925" s="1"/>
      <c r="M925" s="1"/>
      <c r="N925" s="1"/>
      <c r="O925" s="1"/>
      <c r="P925" s="1"/>
      <c r="Q925" s="1"/>
      <c r="R925" s="1"/>
      <c r="S925" s="1"/>
      <c r="T925" s="3"/>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row>
    <row r="926" spans="4:44" ht="14.25" hidden="1" customHeight="1">
      <c r="D926" s="3"/>
      <c r="E926" s="1"/>
      <c r="F926" s="1"/>
      <c r="G926" s="1"/>
      <c r="H926" s="1"/>
      <c r="I926" s="1"/>
      <c r="J926" s="1"/>
      <c r="K926" s="1"/>
      <c r="L926" s="1"/>
      <c r="M926" s="1"/>
      <c r="N926" s="1"/>
      <c r="O926" s="1"/>
      <c r="P926" s="1"/>
      <c r="Q926" s="1"/>
      <c r="R926" s="1"/>
      <c r="S926" s="1"/>
      <c r="T926" s="3"/>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row>
    <row r="927" spans="4:44" ht="14.25" hidden="1" customHeight="1">
      <c r="D927" s="3"/>
      <c r="E927" s="1"/>
      <c r="F927" s="1"/>
      <c r="G927" s="1"/>
      <c r="H927" s="1"/>
      <c r="I927" s="1"/>
      <c r="J927" s="1"/>
      <c r="K927" s="1"/>
      <c r="L927" s="1"/>
      <c r="M927" s="1"/>
      <c r="N927" s="1"/>
      <c r="O927" s="1"/>
      <c r="P927" s="1"/>
      <c r="Q927" s="1"/>
      <c r="R927" s="1"/>
      <c r="S927" s="1"/>
      <c r="T927" s="3"/>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row>
    <row r="928" spans="4:44" ht="14.25" hidden="1" customHeight="1">
      <c r="D928" s="3"/>
      <c r="E928" s="1"/>
      <c r="F928" s="1"/>
      <c r="G928" s="1"/>
      <c r="H928" s="1"/>
      <c r="I928" s="1"/>
      <c r="J928" s="1"/>
      <c r="K928" s="1"/>
      <c r="L928" s="1"/>
      <c r="M928" s="1"/>
      <c r="N928" s="1"/>
      <c r="O928" s="1"/>
      <c r="P928" s="1"/>
      <c r="Q928" s="1"/>
      <c r="R928" s="1"/>
      <c r="S928" s="1"/>
      <c r="T928" s="3"/>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row>
    <row r="929" spans="4:44" ht="14.25" hidden="1" customHeight="1">
      <c r="D929" s="3"/>
      <c r="E929" s="1"/>
      <c r="F929" s="1"/>
      <c r="G929" s="1"/>
      <c r="H929" s="1"/>
      <c r="I929" s="1"/>
      <c r="J929" s="1"/>
      <c r="K929" s="1"/>
      <c r="L929" s="1"/>
      <c r="M929" s="1"/>
      <c r="N929" s="1"/>
      <c r="O929" s="1"/>
      <c r="P929" s="1"/>
      <c r="Q929" s="1"/>
      <c r="R929" s="1"/>
      <c r="S929" s="1"/>
      <c r="T929" s="3"/>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row>
    <row r="930" spans="4:44" ht="14.25" hidden="1" customHeight="1">
      <c r="D930" s="3"/>
      <c r="E930" s="1"/>
      <c r="F930" s="1"/>
      <c r="G930" s="1"/>
      <c r="H930" s="1"/>
      <c r="I930" s="1"/>
      <c r="J930" s="1"/>
      <c r="K930" s="1"/>
      <c r="L930" s="1"/>
      <c r="M930" s="1"/>
      <c r="N930" s="1"/>
      <c r="O930" s="1"/>
      <c r="P930" s="1"/>
      <c r="Q930" s="1"/>
      <c r="R930" s="1"/>
      <c r="S930" s="1"/>
      <c r="T930" s="3"/>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row>
    <row r="931" spans="4:44" ht="14.25" hidden="1" customHeight="1">
      <c r="D931" s="3"/>
      <c r="E931" s="1"/>
      <c r="F931" s="1"/>
      <c r="G931" s="1"/>
      <c r="H931" s="1"/>
      <c r="I931" s="1"/>
      <c r="J931" s="1"/>
      <c r="K931" s="1"/>
      <c r="L931" s="1"/>
      <c r="M931" s="1"/>
      <c r="N931" s="1"/>
      <c r="O931" s="1"/>
      <c r="P931" s="1"/>
      <c r="Q931" s="1"/>
      <c r="R931" s="1"/>
      <c r="S931" s="1"/>
      <c r="T931" s="3"/>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row>
    <row r="932" spans="4:44" ht="14.25" hidden="1" customHeight="1">
      <c r="D932" s="3"/>
      <c r="E932" s="1"/>
      <c r="F932" s="1"/>
      <c r="G932" s="1"/>
      <c r="H932" s="1"/>
      <c r="I932" s="1"/>
      <c r="J932" s="1"/>
      <c r="K932" s="1"/>
      <c r="L932" s="1"/>
      <c r="M932" s="1"/>
      <c r="N932" s="1"/>
      <c r="O932" s="1"/>
      <c r="P932" s="1"/>
      <c r="Q932" s="1"/>
      <c r="R932" s="1"/>
      <c r="S932" s="1"/>
      <c r="T932" s="3"/>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row>
    <row r="933" spans="4:44" ht="14.25" hidden="1" customHeight="1">
      <c r="D933" s="3"/>
      <c r="E933" s="1"/>
      <c r="F933" s="1"/>
      <c r="G933" s="1"/>
      <c r="H933" s="1"/>
      <c r="I933" s="1"/>
      <c r="J933" s="1"/>
      <c r="K933" s="1"/>
      <c r="L933" s="1"/>
      <c r="M933" s="1"/>
      <c r="N933" s="1"/>
      <c r="O933" s="1"/>
      <c r="P933" s="1"/>
      <c r="Q933" s="1"/>
      <c r="R933" s="1"/>
      <c r="S933" s="1"/>
      <c r="T933" s="3"/>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row>
    <row r="934" spans="4:44" ht="14.25" hidden="1" customHeight="1">
      <c r="D934" s="3"/>
      <c r="E934" s="1"/>
      <c r="F934" s="1"/>
      <c r="G934" s="1"/>
      <c r="H934" s="1"/>
      <c r="I934" s="1"/>
      <c r="J934" s="1"/>
      <c r="K934" s="1"/>
      <c r="L934" s="1"/>
      <c r="M934" s="1"/>
      <c r="N934" s="1"/>
      <c r="O934" s="1"/>
      <c r="P934" s="1"/>
      <c r="Q934" s="1"/>
      <c r="R934" s="1"/>
      <c r="S934" s="1"/>
      <c r="T934" s="3"/>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row>
    <row r="935" spans="4:44" ht="14.25" hidden="1" customHeight="1">
      <c r="D935" s="3"/>
      <c r="E935" s="1"/>
      <c r="F935" s="1"/>
      <c r="G935" s="1"/>
      <c r="H935" s="1"/>
      <c r="I935" s="1"/>
      <c r="J935" s="1"/>
      <c r="K935" s="1"/>
      <c r="L935" s="1"/>
      <c r="M935" s="1"/>
      <c r="N935" s="1"/>
      <c r="O935" s="1"/>
      <c r="P935" s="1"/>
      <c r="Q935" s="1"/>
      <c r="R935" s="1"/>
      <c r="S935" s="1"/>
      <c r="T935" s="3"/>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row>
    <row r="936" spans="4:44" ht="14.25" hidden="1" customHeight="1">
      <c r="D936" s="3"/>
      <c r="E936" s="1"/>
      <c r="F936" s="1"/>
      <c r="G936" s="1"/>
      <c r="H936" s="1"/>
      <c r="I936" s="1"/>
      <c r="J936" s="1"/>
      <c r="K936" s="1"/>
      <c r="L936" s="1"/>
      <c r="M936" s="1"/>
      <c r="N936" s="1"/>
      <c r="O936" s="1"/>
      <c r="P936" s="1"/>
      <c r="Q936" s="1"/>
      <c r="R936" s="1"/>
      <c r="S936" s="1"/>
      <c r="T936" s="3"/>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row>
    <row r="937" spans="4:44" ht="14.25" hidden="1" customHeight="1">
      <c r="D937" s="3"/>
      <c r="E937" s="1"/>
      <c r="F937" s="1"/>
      <c r="G937" s="1"/>
      <c r="H937" s="1"/>
      <c r="I937" s="1"/>
      <c r="J937" s="1"/>
      <c r="K937" s="1"/>
      <c r="L937" s="1"/>
      <c r="M937" s="1"/>
      <c r="N937" s="1"/>
      <c r="O937" s="1"/>
      <c r="P937" s="1"/>
      <c r="Q937" s="1"/>
      <c r="R937" s="1"/>
      <c r="S937" s="1"/>
      <c r="T937" s="3"/>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row>
    <row r="938" spans="4:44" ht="14.25" hidden="1" customHeight="1">
      <c r="D938" s="3"/>
      <c r="E938" s="1"/>
      <c r="F938" s="1"/>
      <c r="G938" s="1"/>
      <c r="H938" s="1"/>
      <c r="I938" s="1"/>
      <c r="J938" s="1"/>
      <c r="K938" s="1"/>
      <c r="L938" s="1"/>
      <c r="M938" s="1"/>
      <c r="N938" s="1"/>
      <c r="O938" s="1"/>
      <c r="P938" s="1"/>
      <c r="Q938" s="1"/>
      <c r="R938" s="1"/>
      <c r="S938" s="1"/>
      <c r="T938" s="3"/>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row>
    <row r="939" spans="4:44" ht="14.25" hidden="1" customHeight="1">
      <c r="D939" s="3"/>
      <c r="E939" s="1"/>
      <c r="F939" s="1"/>
      <c r="G939" s="1"/>
      <c r="H939" s="1"/>
      <c r="I939" s="1"/>
      <c r="J939" s="1"/>
      <c r="K939" s="1"/>
      <c r="L939" s="1"/>
      <c r="M939" s="1"/>
      <c r="N939" s="1"/>
      <c r="O939" s="1"/>
      <c r="P939" s="1"/>
      <c r="Q939" s="1"/>
      <c r="R939" s="1"/>
      <c r="S939" s="1"/>
      <c r="T939" s="3"/>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row>
    <row r="940" spans="4:44" ht="14.25" hidden="1" customHeight="1">
      <c r="D940" s="3"/>
      <c r="E940" s="1"/>
      <c r="F940" s="1"/>
      <c r="G940" s="1"/>
      <c r="H940" s="1"/>
      <c r="I940" s="1"/>
      <c r="J940" s="1"/>
      <c r="K940" s="1"/>
      <c r="L940" s="1"/>
      <c r="M940" s="1"/>
      <c r="N940" s="1"/>
      <c r="O940" s="1"/>
      <c r="P940" s="1"/>
      <c r="Q940" s="1"/>
      <c r="R940" s="1"/>
      <c r="S940" s="1"/>
      <c r="T940" s="3"/>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row>
    <row r="941" spans="4:44" ht="14.25" hidden="1" customHeight="1">
      <c r="D941" s="3"/>
      <c r="E941" s="1"/>
      <c r="F941" s="1"/>
      <c r="G941" s="1"/>
      <c r="H941" s="1"/>
      <c r="I941" s="1"/>
      <c r="J941" s="1"/>
      <c r="K941" s="1"/>
      <c r="L941" s="1"/>
      <c r="M941" s="1"/>
      <c r="N941" s="1"/>
      <c r="O941" s="1"/>
      <c r="P941" s="1"/>
      <c r="Q941" s="1"/>
      <c r="R941" s="1"/>
      <c r="S941" s="1"/>
      <c r="T941" s="3"/>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row>
    <row r="942" spans="4:44" ht="14.25" hidden="1" customHeight="1">
      <c r="D942" s="3"/>
      <c r="E942" s="1"/>
      <c r="F942" s="1"/>
      <c r="G942" s="1"/>
      <c r="H942" s="1"/>
      <c r="I942" s="1"/>
      <c r="J942" s="1"/>
      <c r="K942" s="1"/>
      <c r="L942" s="1"/>
      <c r="M942" s="1"/>
      <c r="N942" s="1"/>
      <c r="O942" s="1"/>
      <c r="P942" s="1"/>
      <c r="Q942" s="1"/>
      <c r="R942" s="1"/>
      <c r="S942" s="1"/>
      <c r="T942" s="3"/>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row>
    <row r="943" spans="4:44" ht="14.25" hidden="1" customHeight="1">
      <c r="D943" s="3"/>
      <c r="E943" s="1"/>
      <c r="F943" s="1"/>
      <c r="G943" s="1"/>
      <c r="H943" s="1"/>
      <c r="I943" s="1"/>
      <c r="J943" s="1"/>
      <c r="K943" s="1"/>
      <c r="L943" s="1"/>
      <c r="M943" s="1"/>
      <c r="N943" s="1"/>
      <c r="O943" s="1"/>
      <c r="P943" s="1"/>
      <c r="Q943" s="1"/>
      <c r="R943" s="1"/>
      <c r="S943" s="1"/>
      <c r="T943" s="3"/>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row>
    <row r="944" spans="4:44" ht="14.25" hidden="1" customHeight="1">
      <c r="D944" s="3"/>
      <c r="E944" s="1"/>
      <c r="F944" s="1"/>
      <c r="G944" s="1"/>
      <c r="H944" s="1"/>
      <c r="I944" s="1"/>
      <c r="J944" s="1"/>
      <c r="K944" s="1"/>
      <c r="L944" s="1"/>
      <c r="M944" s="1"/>
      <c r="N944" s="1"/>
      <c r="O944" s="1"/>
      <c r="P944" s="1"/>
      <c r="Q944" s="1"/>
      <c r="R944" s="1"/>
      <c r="S944" s="1"/>
      <c r="T944" s="3"/>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row>
    <row r="945" spans="4:44" ht="14.25" hidden="1" customHeight="1">
      <c r="D945" s="3"/>
      <c r="E945" s="1"/>
      <c r="F945" s="1"/>
      <c r="G945" s="1"/>
      <c r="H945" s="1"/>
      <c r="I945" s="1"/>
      <c r="J945" s="1"/>
      <c r="K945" s="1"/>
      <c r="L945" s="1"/>
      <c r="M945" s="1"/>
      <c r="N945" s="1"/>
      <c r="O945" s="1"/>
      <c r="P945" s="1"/>
      <c r="Q945" s="1"/>
      <c r="R945" s="1"/>
      <c r="S945" s="1"/>
      <c r="T945" s="3"/>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row>
    <row r="946" spans="4:44" ht="14.25" hidden="1" customHeight="1">
      <c r="D946" s="3"/>
      <c r="E946" s="1"/>
      <c r="F946" s="1"/>
      <c r="G946" s="1"/>
      <c r="H946" s="1"/>
      <c r="I946" s="1"/>
      <c r="J946" s="1"/>
      <c r="K946" s="1"/>
      <c r="L946" s="1"/>
      <c r="M946" s="1"/>
      <c r="N946" s="1"/>
      <c r="O946" s="1"/>
      <c r="P946" s="1"/>
      <c r="Q946" s="1"/>
      <c r="R946" s="1"/>
      <c r="S946" s="1"/>
      <c r="T946" s="3"/>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row>
    <row r="947" spans="4:44" ht="14.25" hidden="1" customHeight="1">
      <c r="D947" s="3"/>
      <c r="E947" s="1"/>
      <c r="F947" s="1"/>
      <c r="G947" s="1"/>
      <c r="H947" s="1"/>
      <c r="I947" s="1"/>
      <c r="J947" s="1"/>
      <c r="K947" s="1"/>
      <c r="L947" s="1"/>
      <c r="M947" s="1"/>
      <c r="N947" s="1"/>
      <c r="O947" s="1"/>
      <c r="P947" s="1"/>
      <c r="Q947" s="1"/>
      <c r="R947" s="1"/>
      <c r="S947" s="1"/>
      <c r="T947" s="3"/>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row>
    <row r="948" spans="4:44" ht="14.25" hidden="1" customHeight="1">
      <c r="D948" s="3"/>
      <c r="E948" s="1"/>
      <c r="F948" s="1"/>
      <c r="G948" s="1"/>
      <c r="H948" s="1"/>
      <c r="I948" s="1"/>
      <c r="J948" s="1"/>
      <c r="K948" s="1"/>
      <c r="L948" s="1"/>
      <c r="M948" s="1"/>
      <c r="N948" s="1"/>
      <c r="O948" s="1"/>
      <c r="P948" s="1"/>
      <c r="Q948" s="1"/>
      <c r="R948" s="1"/>
      <c r="S948" s="1"/>
      <c r="T948" s="3"/>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row>
    <row r="949" spans="4:44" ht="14.25" hidden="1" customHeight="1">
      <c r="D949" s="3"/>
      <c r="E949" s="1"/>
      <c r="F949" s="1"/>
      <c r="G949" s="1"/>
      <c r="H949" s="1"/>
      <c r="I949" s="1"/>
      <c r="J949" s="1"/>
      <c r="K949" s="1"/>
      <c r="L949" s="1"/>
      <c r="M949" s="1"/>
      <c r="N949" s="1"/>
      <c r="O949" s="1"/>
      <c r="P949" s="1"/>
      <c r="Q949" s="1"/>
      <c r="R949" s="1"/>
      <c r="S949" s="1"/>
      <c r="T949" s="3"/>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row>
    <row r="950" spans="4:44" ht="14.25" hidden="1" customHeight="1">
      <c r="D950" s="3"/>
      <c r="E950" s="1"/>
      <c r="F950" s="1"/>
      <c r="G950" s="1"/>
      <c r="H950" s="1"/>
      <c r="I950" s="1"/>
      <c r="J950" s="1"/>
      <c r="K950" s="1"/>
      <c r="L950" s="1"/>
      <c r="M950" s="1"/>
      <c r="N950" s="1"/>
      <c r="O950" s="1"/>
      <c r="P950" s="1"/>
      <c r="Q950" s="1"/>
      <c r="R950" s="1"/>
      <c r="S950" s="1"/>
      <c r="T950" s="3"/>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row>
    <row r="951" spans="4:44" ht="14.25" hidden="1" customHeight="1">
      <c r="D951" s="3"/>
      <c r="E951" s="1"/>
      <c r="F951" s="1"/>
      <c r="G951" s="1"/>
      <c r="H951" s="1"/>
      <c r="I951" s="1"/>
      <c r="J951" s="1"/>
      <c r="K951" s="1"/>
      <c r="L951" s="1"/>
      <c r="M951" s="1"/>
      <c r="N951" s="1"/>
      <c r="O951" s="1"/>
      <c r="P951" s="1"/>
      <c r="Q951" s="1"/>
      <c r="R951" s="1"/>
      <c r="S951" s="1"/>
      <c r="T951" s="3"/>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row>
    <row r="952" spans="4:44" ht="14.25" hidden="1" customHeight="1">
      <c r="D952" s="3"/>
      <c r="E952" s="1"/>
      <c r="F952" s="1"/>
      <c r="G952" s="1"/>
      <c r="H952" s="1"/>
      <c r="I952" s="1"/>
      <c r="J952" s="1"/>
      <c r="K952" s="1"/>
      <c r="L952" s="1"/>
      <c r="M952" s="1"/>
      <c r="N952" s="1"/>
      <c r="O952" s="1"/>
      <c r="P952" s="1"/>
      <c r="Q952" s="1"/>
      <c r="R952" s="1"/>
      <c r="S952" s="1"/>
      <c r="T952" s="3"/>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row>
    <row r="953" spans="4:44" ht="14.25" hidden="1" customHeight="1">
      <c r="D953" s="3"/>
      <c r="E953" s="1"/>
      <c r="F953" s="1"/>
      <c r="G953" s="1"/>
      <c r="H953" s="1"/>
      <c r="I953" s="1"/>
      <c r="J953" s="1"/>
      <c r="K953" s="1"/>
      <c r="L953" s="1"/>
      <c r="M953" s="1"/>
      <c r="N953" s="1"/>
      <c r="O953" s="1"/>
      <c r="P953" s="1"/>
      <c r="Q953" s="1"/>
      <c r="R953" s="1"/>
      <c r="S953" s="1"/>
      <c r="T953" s="3"/>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row>
    <row r="954" spans="4:44" ht="14.25" hidden="1" customHeight="1">
      <c r="D954" s="3"/>
      <c r="E954" s="1"/>
      <c r="F954" s="1"/>
      <c r="G954" s="1"/>
      <c r="H954" s="1"/>
      <c r="I954" s="1"/>
      <c r="J954" s="1"/>
      <c r="K954" s="1"/>
      <c r="L954" s="1"/>
      <c r="M954" s="1"/>
      <c r="N954" s="1"/>
      <c r="O954" s="1"/>
      <c r="P954" s="1"/>
      <c r="Q954" s="1"/>
      <c r="R954" s="1"/>
      <c r="S954" s="1"/>
      <c r="T954" s="3"/>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row>
    <row r="955" spans="4:44" ht="14.25" hidden="1" customHeight="1">
      <c r="D955" s="3"/>
      <c r="E955" s="1"/>
      <c r="F955" s="1"/>
      <c r="G955" s="1"/>
      <c r="H955" s="1"/>
      <c r="I955" s="1"/>
      <c r="J955" s="1"/>
      <c r="K955" s="1"/>
      <c r="L955" s="1"/>
      <c r="M955" s="1"/>
      <c r="N955" s="1"/>
      <c r="O955" s="1"/>
      <c r="P955" s="1"/>
      <c r="Q955" s="1"/>
      <c r="R955" s="1"/>
      <c r="S955" s="1"/>
      <c r="T955" s="3"/>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row>
    <row r="956" spans="4:44" ht="14.25" hidden="1" customHeight="1">
      <c r="D956" s="3"/>
      <c r="E956" s="1"/>
      <c r="F956" s="1"/>
      <c r="G956" s="1"/>
      <c r="H956" s="1"/>
      <c r="I956" s="1"/>
      <c r="J956" s="1"/>
      <c r="K956" s="1"/>
      <c r="L956" s="1"/>
      <c r="M956" s="1"/>
      <c r="N956" s="1"/>
      <c r="O956" s="1"/>
      <c r="P956" s="1"/>
      <c r="Q956" s="1"/>
      <c r="R956" s="1"/>
      <c r="S956" s="1"/>
      <c r="T956" s="3"/>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row>
    <row r="957" spans="4:44" ht="14.25" hidden="1" customHeight="1">
      <c r="D957" s="3"/>
      <c r="E957" s="1"/>
      <c r="F957" s="1"/>
      <c r="G957" s="1"/>
      <c r="H957" s="1"/>
      <c r="I957" s="1"/>
      <c r="J957" s="1"/>
      <c r="K957" s="1"/>
      <c r="L957" s="1"/>
      <c r="M957" s="1"/>
      <c r="N957" s="1"/>
      <c r="O957" s="1"/>
      <c r="P957" s="1"/>
      <c r="Q957" s="1"/>
      <c r="R957" s="1"/>
      <c r="S957" s="1"/>
      <c r="T957" s="3"/>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row>
    <row r="958" spans="4:44" ht="14.25" hidden="1" customHeight="1">
      <c r="D958" s="3"/>
      <c r="E958" s="1"/>
      <c r="F958" s="1"/>
      <c r="G958" s="1"/>
      <c r="H958" s="1"/>
      <c r="I958" s="1"/>
      <c r="J958" s="1"/>
      <c r="K958" s="1"/>
      <c r="L958" s="1"/>
      <c r="M958" s="1"/>
      <c r="N958" s="1"/>
      <c r="O958" s="1"/>
      <c r="P958" s="1"/>
      <c r="Q958" s="1"/>
      <c r="R958" s="1"/>
      <c r="S958" s="1"/>
      <c r="T958" s="3"/>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row>
    <row r="959" spans="4:44" ht="14.25" hidden="1" customHeight="1">
      <c r="D959" s="3"/>
      <c r="E959" s="1"/>
      <c r="F959" s="1"/>
      <c r="G959" s="1"/>
      <c r="H959" s="1"/>
      <c r="I959" s="1"/>
      <c r="J959" s="1"/>
      <c r="K959" s="1"/>
      <c r="L959" s="1"/>
      <c r="M959" s="1"/>
      <c r="N959" s="1"/>
      <c r="O959" s="1"/>
      <c r="P959" s="1"/>
      <c r="Q959" s="1"/>
      <c r="R959" s="1"/>
      <c r="S959" s="1"/>
      <c r="T959" s="3"/>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row>
    <row r="960" spans="4:44" ht="14.25" hidden="1" customHeight="1">
      <c r="D960" s="3"/>
      <c r="E960" s="1"/>
      <c r="F960" s="1"/>
      <c r="G960" s="1"/>
      <c r="H960" s="1"/>
      <c r="I960" s="1"/>
      <c r="J960" s="1"/>
      <c r="K960" s="1"/>
      <c r="L960" s="1"/>
      <c r="M960" s="1"/>
      <c r="N960" s="1"/>
      <c r="O960" s="1"/>
      <c r="P960" s="1"/>
      <c r="Q960" s="1"/>
      <c r="R960" s="1"/>
      <c r="S960" s="1"/>
      <c r="T960" s="3"/>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row>
    <row r="961" spans="4:44" ht="14.25" hidden="1" customHeight="1">
      <c r="D961" s="3"/>
      <c r="E961" s="1"/>
      <c r="F961" s="1"/>
      <c r="G961" s="1"/>
      <c r="H961" s="1"/>
      <c r="I961" s="1"/>
      <c r="J961" s="1"/>
      <c r="K961" s="1"/>
      <c r="L961" s="1"/>
      <c r="M961" s="1"/>
      <c r="N961" s="1"/>
      <c r="O961" s="1"/>
      <c r="P961" s="1"/>
      <c r="Q961" s="1"/>
      <c r="R961" s="1"/>
      <c r="S961" s="1"/>
      <c r="T961" s="3"/>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row>
    <row r="962" spans="4:44" ht="14.25" hidden="1" customHeight="1">
      <c r="D962" s="3"/>
      <c r="E962" s="1"/>
      <c r="F962" s="1"/>
      <c r="G962" s="1"/>
      <c r="H962" s="1"/>
      <c r="I962" s="1"/>
      <c r="J962" s="1"/>
      <c r="K962" s="1"/>
      <c r="L962" s="1"/>
      <c r="M962" s="1"/>
      <c r="N962" s="1"/>
      <c r="O962" s="1"/>
      <c r="P962" s="1"/>
      <c r="Q962" s="1"/>
      <c r="R962" s="1"/>
      <c r="S962" s="1"/>
      <c r="T962" s="3"/>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row>
    <row r="963" spans="4:44" ht="14.25" hidden="1" customHeight="1">
      <c r="D963" s="3"/>
      <c r="E963" s="1"/>
      <c r="F963" s="1"/>
      <c r="G963" s="1"/>
      <c r="H963" s="1"/>
      <c r="I963" s="1"/>
      <c r="J963" s="1"/>
      <c r="K963" s="1"/>
      <c r="L963" s="1"/>
      <c r="M963" s="1"/>
      <c r="N963" s="1"/>
      <c r="O963" s="1"/>
      <c r="P963" s="1"/>
      <c r="Q963" s="1"/>
      <c r="R963" s="1"/>
      <c r="S963" s="1"/>
      <c r="T963" s="3"/>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row>
    <row r="964" spans="4:44" ht="14.25" hidden="1" customHeight="1">
      <c r="D964" s="3"/>
      <c r="E964" s="1"/>
      <c r="F964" s="1"/>
      <c r="G964" s="1"/>
      <c r="H964" s="1"/>
      <c r="I964" s="1"/>
      <c r="J964" s="1"/>
      <c r="K964" s="1"/>
      <c r="L964" s="1"/>
      <c r="M964" s="1"/>
      <c r="N964" s="1"/>
      <c r="O964" s="1"/>
      <c r="P964" s="1"/>
      <c r="Q964" s="1"/>
      <c r="R964" s="1"/>
      <c r="S964" s="1"/>
      <c r="T964" s="3"/>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row>
    <row r="965" spans="4:44" ht="14.25" hidden="1" customHeight="1">
      <c r="D965" s="3"/>
      <c r="E965" s="1"/>
      <c r="F965" s="1"/>
      <c r="G965" s="1"/>
      <c r="H965" s="1"/>
      <c r="I965" s="1"/>
      <c r="J965" s="1"/>
      <c r="K965" s="1"/>
      <c r="L965" s="1"/>
      <c r="M965" s="1"/>
      <c r="N965" s="1"/>
      <c r="O965" s="1"/>
      <c r="P965" s="1"/>
      <c r="Q965" s="1"/>
      <c r="R965" s="1"/>
      <c r="S965" s="1"/>
      <c r="T965" s="3"/>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row>
    <row r="966" spans="4:44" ht="14.25" hidden="1" customHeight="1">
      <c r="D966" s="3"/>
      <c r="E966" s="1"/>
      <c r="F966" s="1"/>
      <c r="G966" s="1"/>
      <c r="H966" s="1"/>
      <c r="I966" s="1"/>
      <c r="J966" s="1"/>
      <c r="K966" s="1"/>
      <c r="L966" s="1"/>
      <c r="M966" s="1"/>
      <c r="N966" s="1"/>
      <c r="O966" s="1"/>
      <c r="P966" s="1"/>
      <c r="Q966" s="1"/>
      <c r="R966" s="1"/>
      <c r="S966" s="1"/>
      <c r="T966" s="3"/>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row>
    <row r="967" spans="4:44" ht="14.25" hidden="1" customHeight="1">
      <c r="D967" s="3"/>
      <c r="E967" s="1"/>
      <c r="F967" s="1"/>
      <c r="G967" s="1"/>
      <c r="H967" s="1"/>
      <c r="I967" s="1"/>
      <c r="J967" s="1"/>
      <c r="K967" s="1"/>
      <c r="L967" s="1"/>
      <c r="M967" s="1"/>
      <c r="N967" s="1"/>
      <c r="O967" s="1"/>
      <c r="P967" s="1"/>
      <c r="Q967" s="1"/>
      <c r="R967" s="1"/>
      <c r="S967" s="1"/>
      <c r="T967" s="3"/>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row>
    <row r="968" spans="4:44" ht="14.25" hidden="1" customHeight="1">
      <c r="D968" s="3"/>
      <c r="E968" s="1"/>
      <c r="F968" s="1"/>
      <c r="G968" s="1"/>
      <c r="H968" s="1"/>
      <c r="I968" s="1"/>
      <c r="J968" s="1"/>
      <c r="K968" s="1"/>
      <c r="L968" s="1"/>
      <c r="M968" s="1"/>
      <c r="N968" s="1"/>
      <c r="O968" s="1"/>
      <c r="P968" s="1"/>
      <c r="Q968" s="1"/>
      <c r="R968" s="1"/>
      <c r="S968" s="1"/>
      <c r="T968" s="3"/>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row>
    <row r="969" spans="4:44" ht="14.25" hidden="1" customHeight="1">
      <c r="D969" s="3"/>
      <c r="E969" s="1"/>
      <c r="F969" s="1"/>
      <c r="G969" s="1"/>
      <c r="H969" s="1"/>
      <c r="I969" s="1"/>
      <c r="J969" s="1"/>
      <c r="K969" s="1"/>
      <c r="L969" s="1"/>
      <c r="M969" s="1"/>
      <c r="N969" s="1"/>
      <c r="O969" s="1"/>
      <c r="P969" s="1"/>
      <c r="Q969" s="1"/>
      <c r="R969" s="1"/>
      <c r="S969" s="1"/>
      <c r="T969" s="3"/>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row>
    <row r="970" spans="4:44" ht="14.25" hidden="1" customHeight="1">
      <c r="D970" s="3"/>
      <c r="E970" s="1"/>
      <c r="F970" s="1"/>
      <c r="G970" s="1"/>
      <c r="H970" s="1"/>
      <c r="I970" s="1"/>
      <c r="J970" s="1"/>
      <c r="K970" s="1"/>
      <c r="L970" s="1"/>
      <c r="M970" s="1"/>
      <c r="N970" s="1"/>
      <c r="O970" s="1"/>
      <c r="P970" s="1"/>
      <c r="Q970" s="1"/>
      <c r="R970" s="1"/>
      <c r="S970" s="1"/>
      <c r="T970" s="3"/>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row>
    <row r="971" spans="4:44" ht="14.25" hidden="1" customHeight="1">
      <c r="D971" s="3"/>
      <c r="E971" s="1"/>
      <c r="F971" s="1"/>
      <c r="G971" s="1"/>
      <c r="H971" s="1"/>
      <c r="I971" s="1"/>
      <c r="J971" s="1"/>
      <c r="K971" s="1"/>
      <c r="L971" s="1"/>
      <c r="M971" s="1"/>
      <c r="N971" s="1"/>
      <c r="O971" s="1"/>
      <c r="P971" s="1"/>
      <c r="Q971" s="1"/>
      <c r="R971" s="1"/>
      <c r="S971" s="1"/>
      <c r="T971" s="3"/>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row>
    <row r="972" spans="4:44" ht="14.25" hidden="1" customHeight="1">
      <c r="D972" s="3"/>
      <c r="E972" s="1"/>
      <c r="F972" s="1"/>
      <c r="G972" s="1"/>
      <c r="H972" s="1"/>
      <c r="I972" s="1"/>
      <c r="J972" s="1"/>
      <c r="K972" s="1"/>
      <c r="L972" s="1"/>
      <c r="M972" s="1"/>
      <c r="N972" s="1"/>
      <c r="O972" s="1"/>
      <c r="P972" s="1"/>
      <c r="Q972" s="1"/>
      <c r="R972" s="1"/>
      <c r="S972" s="1"/>
      <c r="T972" s="3"/>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row>
    <row r="973" spans="4:44" ht="14.25" hidden="1" customHeight="1">
      <c r="D973" s="3"/>
      <c r="E973" s="1"/>
      <c r="F973" s="1"/>
      <c r="G973" s="1"/>
      <c r="H973" s="1"/>
      <c r="I973" s="1"/>
      <c r="J973" s="1"/>
      <c r="K973" s="1"/>
      <c r="L973" s="1"/>
      <c r="M973" s="1"/>
      <c r="N973" s="1"/>
      <c r="O973" s="1"/>
      <c r="P973" s="1"/>
      <c r="Q973" s="1"/>
      <c r="R973" s="1"/>
      <c r="S973" s="1"/>
      <c r="T973" s="3"/>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row>
    <row r="974" spans="4:44" ht="14.25" hidden="1" customHeight="1">
      <c r="D974" s="3"/>
      <c r="E974" s="1"/>
      <c r="F974" s="1"/>
      <c r="G974" s="1"/>
      <c r="H974" s="1"/>
      <c r="I974" s="1"/>
      <c r="J974" s="1"/>
      <c r="K974" s="1"/>
      <c r="L974" s="1"/>
      <c r="M974" s="1"/>
      <c r="N974" s="1"/>
      <c r="O974" s="1"/>
      <c r="P974" s="1"/>
      <c r="Q974" s="1"/>
      <c r="R974" s="1"/>
      <c r="S974" s="1"/>
      <c r="T974" s="3"/>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row>
    <row r="975" spans="4:44" ht="14.25" hidden="1" customHeight="1">
      <c r="D975" s="3"/>
      <c r="E975" s="1"/>
      <c r="F975" s="1"/>
      <c r="G975" s="1"/>
      <c r="H975" s="1"/>
      <c r="I975" s="1"/>
      <c r="J975" s="1"/>
      <c r="K975" s="1"/>
      <c r="L975" s="1"/>
      <c r="M975" s="1"/>
      <c r="N975" s="1"/>
      <c r="O975" s="1"/>
      <c r="P975" s="1"/>
      <c r="Q975" s="1"/>
      <c r="R975" s="1"/>
      <c r="S975" s="1"/>
      <c r="T975" s="3"/>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row>
    <row r="976" spans="4:44" ht="14.25" hidden="1" customHeight="1">
      <c r="D976" s="3"/>
      <c r="E976" s="1"/>
      <c r="F976" s="1"/>
      <c r="G976" s="1"/>
      <c r="H976" s="1"/>
      <c r="I976" s="1"/>
      <c r="J976" s="1"/>
      <c r="K976" s="1"/>
      <c r="L976" s="1"/>
      <c r="M976" s="1"/>
      <c r="N976" s="1"/>
      <c r="O976" s="1"/>
      <c r="P976" s="1"/>
      <c r="Q976" s="1"/>
      <c r="R976" s="1"/>
      <c r="S976" s="1"/>
      <c r="T976" s="3"/>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row>
    <row r="977" spans="4:44" ht="14.25" hidden="1" customHeight="1">
      <c r="D977" s="3"/>
      <c r="E977" s="1"/>
      <c r="F977" s="1"/>
      <c r="G977" s="1"/>
      <c r="H977" s="1"/>
      <c r="I977" s="1"/>
      <c r="J977" s="1"/>
      <c r="K977" s="1"/>
      <c r="L977" s="1"/>
      <c r="M977" s="1"/>
      <c r="N977" s="1"/>
      <c r="O977" s="1"/>
      <c r="P977" s="1"/>
      <c r="Q977" s="1"/>
      <c r="R977" s="1"/>
      <c r="S977" s="1"/>
      <c r="T977" s="3"/>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row>
    <row r="978" spans="4:44" ht="14.25" hidden="1" customHeight="1">
      <c r="D978" s="3"/>
      <c r="E978" s="1"/>
      <c r="F978" s="1"/>
      <c r="G978" s="1"/>
      <c r="H978" s="1"/>
      <c r="I978" s="1"/>
      <c r="J978" s="1"/>
      <c r="K978" s="1"/>
      <c r="L978" s="1"/>
      <c r="M978" s="1"/>
      <c r="N978" s="1"/>
      <c r="O978" s="1"/>
      <c r="P978" s="1"/>
      <c r="Q978" s="1"/>
      <c r="R978" s="1"/>
      <c r="S978" s="1"/>
      <c r="T978" s="3"/>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row>
    <row r="979" spans="4:44" ht="14.25" hidden="1" customHeight="1">
      <c r="D979" s="3"/>
      <c r="E979" s="1"/>
      <c r="F979" s="1"/>
      <c r="G979" s="1"/>
      <c r="H979" s="1"/>
      <c r="I979" s="1"/>
      <c r="J979" s="1"/>
      <c r="K979" s="1"/>
      <c r="L979" s="1"/>
      <c r="M979" s="1"/>
      <c r="N979" s="1"/>
      <c r="O979" s="1"/>
      <c r="P979" s="1"/>
      <c r="Q979" s="1"/>
      <c r="R979" s="1"/>
      <c r="S979" s="1"/>
      <c r="T979" s="3"/>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row>
    <row r="980" spans="4:44" ht="14.25" hidden="1" customHeight="1">
      <c r="D980" s="3"/>
      <c r="E980" s="1"/>
      <c r="F980" s="1"/>
      <c r="G980" s="1"/>
      <c r="H980" s="1"/>
      <c r="I980" s="1"/>
      <c r="J980" s="1"/>
      <c r="K980" s="1"/>
      <c r="L980" s="1"/>
      <c r="M980" s="1"/>
      <c r="N980" s="1"/>
      <c r="O980" s="1"/>
      <c r="P980" s="1"/>
      <c r="Q980" s="1"/>
      <c r="R980" s="1"/>
      <c r="S980" s="1"/>
      <c r="T980" s="3"/>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row>
    <row r="981" spans="4:44" ht="14.25" hidden="1" customHeight="1">
      <c r="D981" s="3"/>
      <c r="E981" s="1"/>
      <c r="F981" s="1"/>
      <c r="G981" s="1"/>
      <c r="H981" s="1"/>
      <c r="I981" s="1"/>
      <c r="J981" s="1"/>
      <c r="K981" s="1"/>
      <c r="L981" s="1"/>
      <c r="M981" s="1"/>
      <c r="N981" s="1"/>
      <c r="O981" s="1"/>
      <c r="P981" s="1"/>
      <c r="Q981" s="1"/>
      <c r="R981" s="1"/>
      <c r="S981" s="1"/>
      <c r="T981" s="3"/>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row>
    <row r="982" spans="4:44" ht="14.25" hidden="1" customHeight="1">
      <c r="D982" s="3"/>
      <c r="E982" s="1"/>
      <c r="F982" s="1"/>
      <c r="G982" s="1"/>
      <c r="H982" s="1"/>
      <c r="I982" s="1"/>
      <c r="J982" s="1"/>
      <c r="K982" s="1"/>
      <c r="L982" s="1"/>
      <c r="M982" s="1"/>
      <c r="N982" s="1"/>
      <c r="O982" s="1"/>
      <c r="P982" s="1"/>
      <c r="Q982" s="1"/>
      <c r="R982" s="1"/>
      <c r="S982" s="1"/>
      <c r="T982" s="3"/>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row>
    <row r="983" spans="4:44" ht="14.25" hidden="1" customHeight="1">
      <c r="D983" s="3"/>
      <c r="E983" s="1"/>
      <c r="F983" s="1"/>
      <c r="G983" s="1"/>
      <c r="H983" s="1"/>
      <c r="I983" s="1"/>
      <c r="J983" s="1"/>
      <c r="K983" s="1"/>
      <c r="L983" s="1"/>
      <c r="M983" s="1"/>
      <c r="N983" s="1"/>
      <c r="O983" s="1"/>
      <c r="P983" s="1"/>
      <c r="Q983" s="1"/>
      <c r="R983" s="1"/>
      <c r="S983" s="1"/>
      <c r="T983" s="3"/>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row>
    <row r="984" spans="4:44" ht="14.25" hidden="1" customHeight="1">
      <c r="D984" s="3"/>
      <c r="E984" s="1"/>
      <c r="F984" s="1"/>
      <c r="G984" s="1"/>
      <c r="H984" s="1"/>
      <c r="I984" s="1"/>
      <c r="J984" s="1"/>
      <c r="K984" s="1"/>
      <c r="L984" s="1"/>
      <c r="M984" s="1"/>
      <c r="N984" s="1"/>
      <c r="O984" s="1"/>
      <c r="P984" s="1"/>
      <c r="Q984" s="1"/>
      <c r="R984" s="1"/>
      <c r="S984" s="1"/>
      <c r="T984" s="3"/>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row>
    <row r="985" spans="4:44" ht="14.25" hidden="1" customHeight="1">
      <c r="D985" s="3"/>
      <c r="E985" s="1"/>
      <c r="F985" s="1"/>
      <c r="G985" s="1"/>
      <c r="H985" s="1"/>
      <c r="I985" s="1"/>
      <c r="J985" s="1"/>
      <c r="K985" s="1"/>
      <c r="L985" s="1"/>
      <c r="M985" s="1"/>
      <c r="N985" s="1"/>
      <c r="O985" s="1"/>
      <c r="P985" s="1"/>
      <c r="Q985" s="1"/>
      <c r="R985" s="1"/>
      <c r="S985" s="1"/>
      <c r="T985" s="3"/>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row>
    <row r="986" spans="4:44" ht="14.25" hidden="1" customHeight="1">
      <c r="D986" s="3"/>
      <c r="E986" s="1"/>
      <c r="F986" s="1"/>
      <c r="G986" s="1"/>
      <c r="H986" s="1"/>
      <c r="I986" s="1"/>
      <c r="J986" s="1"/>
      <c r="K986" s="1"/>
      <c r="L986" s="1"/>
      <c r="M986" s="1"/>
      <c r="N986" s="1"/>
      <c r="O986" s="1"/>
      <c r="P986" s="1"/>
      <c r="Q986" s="1"/>
      <c r="R986" s="1"/>
      <c r="S986" s="1"/>
      <c r="T986" s="3"/>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row>
    <row r="987" spans="4:44" ht="14.25" hidden="1" customHeight="1">
      <c r="D987" s="3"/>
      <c r="E987" s="1"/>
      <c r="F987" s="1"/>
      <c r="G987" s="1"/>
      <c r="H987" s="1"/>
      <c r="I987" s="1"/>
      <c r="J987" s="1"/>
      <c r="K987" s="1"/>
      <c r="L987" s="1"/>
      <c r="M987" s="1"/>
      <c r="N987" s="1"/>
      <c r="O987" s="1"/>
      <c r="P987" s="1"/>
      <c r="Q987" s="1"/>
      <c r="R987" s="1"/>
      <c r="S987" s="1"/>
      <c r="T987" s="3"/>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row>
    <row r="988" spans="4:44" ht="14.25" hidden="1" customHeight="1">
      <c r="D988" s="3"/>
      <c r="E988" s="1"/>
      <c r="F988" s="1"/>
      <c r="G988" s="1"/>
      <c r="H988" s="1"/>
      <c r="I988" s="1"/>
      <c r="J988" s="1"/>
      <c r="K988" s="1"/>
      <c r="L988" s="1"/>
      <c r="M988" s="1"/>
      <c r="N988" s="1"/>
      <c r="O988" s="1"/>
      <c r="P988" s="1"/>
      <c r="Q988" s="1"/>
      <c r="R988" s="1"/>
      <c r="S988" s="1"/>
      <c r="T988" s="3"/>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row>
    <row r="989" spans="4:44" ht="14.25" hidden="1" customHeight="1">
      <c r="D989" s="3"/>
      <c r="E989" s="1"/>
      <c r="F989" s="1"/>
      <c r="G989" s="1"/>
      <c r="H989" s="1"/>
      <c r="I989" s="1"/>
      <c r="J989" s="1"/>
      <c r="K989" s="1"/>
      <c r="L989" s="1"/>
      <c r="M989" s="1"/>
      <c r="N989" s="1"/>
      <c r="O989" s="1"/>
      <c r="P989" s="1"/>
      <c r="Q989" s="1"/>
      <c r="R989" s="1"/>
      <c r="S989" s="1"/>
      <c r="T989" s="3"/>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row>
    <row r="990" spans="4:44" ht="14.25" hidden="1" customHeight="1">
      <c r="D990" s="3"/>
      <c r="E990" s="1"/>
      <c r="F990" s="1"/>
      <c r="G990" s="1"/>
      <c r="H990" s="1"/>
      <c r="I990" s="1"/>
      <c r="J990" s="1"/>
      <c r="K990" s="1"/>
      <c r="L990" s="1"/>
      <c r="M990" s="1"/>
      <c r="N990" s="1"/>
      <c r="O990" s="1"/>
      <c r="P990" s="1"/>
      <c r="Q990" s="1"/>
      <c r="R990" s="1"/>
      <c r="S990" s="1"/>
      <c r="T990" s="3"/>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row>
    <row r="991" spans="4:44" ht="14.25" hidden="1" customHeight="1">
      <c r="D991" s="3"/>
      <c r="E991" s="1"/>
      <c r="F991" s="1"/>
      <c r="G991" s="1"/>
      <c r="H991" s="1"/>
      <c r="I991" s="1"/>
      <c r="J991" s="1"/>
      <c r="K991" s="1"/>
      <c r="L991" s="1"/>
      <c r="M991" s="1"/>
      <c r="N991" s="1"/>
      <c r="O991" s="1"/>
      <c r="P991" s="1"/>
      <c r="Q991" s="1"/>
      <c r="R991" s="1"/>
      <c r="S991" s="1"/>
      <c r="T991" s="3"/>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row>
    <row r="992" spans="4:44" ht="14.25" hidden="1" customHeight="1">
      <c r="D992" s="3"/>
      <c r="E992" s="1"/>
      <c r="F992" s="1"/>
      <c r="G992" s="1"/>
      <c r="H992" s="1"/>
      <c r="I992" s="1"/>
      <c r="J992" s="1"/>
      <c r="K992" s="1"/>
      <c r="L992" s="1"/>
      <c r="M992" s="1"/>
      <c r="N992" s="1"/>
      <c r="O992" s="1"/>
      <c r="P992" s="1"/>
      <c r="Q992" s="1"/>
      <c r="R992" s="1"/>
      <c r="S992" s="1"/>
      <c r="T992" s="3"/>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row>
    <row r="993" spans="4:44" ht="14.25" hidden="1" customHeight="1">
      <c r="D993" s="3"/>
      <c r="E993" s="1"/>
      <c r="F993" s="1"/>
      <c r="G993" s="1"/>
      <c r="H993" s="1"/>
      <c r="I993" s="1"/>
      <c r="J993" s="1"/>
      <c r="K993" s="1"/>
      <c r="L993" s="1"/>
      <c r="M993" s="1"/>
      <c r="N993" s="1"/>
      <c r="O993" s="1"/>
      <c r="P993" s="1"/>
      <c r="Q993" s="1"/>
      <c r="R993" s="1"/>
      <c r="S993" s="1"/>
      <c r="T993" s="3"/>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row>
    <row r="994" spans="4:44" ht="14.25" hidden="1" customHeight="1">
      <c r="D994" s="3"/>
      <c r="E994" s="1"/>
      <c r="F994" s="1"/>
      <c r="G994" s="1"/>
      <c r="H994" s="1"/>
      <c r="I994" s="1"/>
      <c r="J994" s="1"/>
      <c r="K994" s="1"/>
      <c r="L994" s="1"/>
      <c r="M994" s="1"/>
      <c r="N994" s="1"/>
      <c r="O994" s="1"/>
      <c r="P994" s="1"/>
      <c r="Q994" s="1"/>
      <c r="R994" s="1"/>
      <c r="S994" s="1"/>
      <c r="T994" s="3"/>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row>
    <row r="995" spans="4:44" ht="14.25" hidden="1" customHeight="1">
      <c r="D995" s="3"/>
      <c r="E995" s="1"/>
      <c r="F995" s="1"/>
      <c r="G995" s="1"/>
      <c r="H995" s="1"/>
      <c r="I995" s="1"/>
      <c r="J995" s="1"/>
      <c r="K995" s="1"/>
      <c r="L995" s="1"/>
      <c r="M995" s="1"/>
      <c r="N995" s="1"/>
      <c r="O995" s="1"/>
      <c r="P995" s="1"/>
      <c r="Q995" s="1"/>
      <c r="R995" s="1"/>
      <c r="S995" s="1"/>
      <c r="T995" s="3"/>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row>
    <row r="996" spans="4:44" ht="15" hidden="1" customHeight="1">
      <c r="D996" s="3"/>
      <c r="E996" s="1"/>
      <c r="F996" s="1"/>
      <c r="G996" s="1"/>
      <c r="H996" s="1"/>
      <c r="I996" s="1"/>
      <c r="J996" s="1"/>
      <c r="K996" s="1"/>
      <c r="L996" s="1"/>
      <c r="M996" s="1"/>
      <c r="N996" s="1"/>
      <c r="O996" s="1"/>
      <c r="P996" s="1"/>
      <c r="Q996" s="1"/>
      <c r="R996" s="1"/>
      <c r="S996" s="1"/>
      <c r="T996" s="3"/>
      <c r="U996" s="1"/>
      <c r="V996" s="1"/>
      <c r="W996" s="1"/>
      <c r="X996" s="1"/>
      <c r="Y996" s="1"/>
      <c r="Z996" s="1"/>
      <c r="AA996" s="1"/>
      <c r="AB996" s="1"/>
      <c r="AC996" s="1"/>
      <c r="AD996" s="1"/>
      <c r="AE996" s="1"/>
      <c r="AF996" s="1"/>
      <c r="AG996" s="1"/>
      <c r="AH996" s="1"/>
    </row>
  </sheetData>
  <sheetProtection selectLockedCells="1"/>
  <mergeCells count="264">
    <mergeCell ref="P50:R50"/>
    <mergeCell ref="P14:R14"/>
    <mergeCell ref="P15:R15"/>
    <mergeCell ref="P16:R16"/>
    <mergeCell ref="P17:R17"/>
    <mergeCell ref="P18:R18"/>
    <mergeCell ref="P19:R19"/>
    <mergeCell ref="P20:R20"/>
    <mergeCell ref="P21:R21"/>
    <mergeCell ref="P22:R22"/>
    <mergeCell ref="P23:R23"/>
    <mergeCell ref="P24:R24"/>
    <mergeCell ref="P25:R25"/>
    <mergeCell ref="P26:R26"/>
    <mergeCell ref="P37:Q37"/>
    <mergeCell ref="P38:Q38"/>
    <mergeCell ref="P39:Q39"/>
    <mergeCell ref="AB29:AD29"/>
    <mergeCell ref="AE29:AG29"/>
    <mergeCell ref="S38:AA38"/>
    <mergeCell ref="P44:R44"/>
    <mergeCell ref="P45:R45"/>
    <mergeCell ref="P46:R46"/>
    <mergeCell ref="P47:R47"/>
    <mergeCell ref="P48:R48"/>
    <mergeCell ref="P49:R49"/>
    <mergeCell ref="AB23:AF23"/>
    <mergeCell ref="AB24:AF24"/>
    <mergeCell ref="AB34:AD34"/>
    <mergeCell ref="AE34:AG34"/>
    <mergeCell ref="AB35:AD35"/>
    <mergeCell ref="AE35:AG35"/>
    <mergeCell ref="AB36:AD36"/>
    <mergeCell ref="AE36:AG36"/>
    <mergeCell ref="J58:AA58"/>
    <mergeCell ref="AE53:AG53"/>
    <mergeCell ref="S50:AA50"/>
    <mergeCell ref="AB50:AD50"/>
    <mergeCell ref="AE50:AG50"/>
    <mergeCell ref="S51:AA51"/>
    <mergeCell ref="AB51:AD51"/>
    <mergeCell ref="AE51:AG51"/>
    <mergeCell ref="AB40:AD40"/>
    <mergeCell ref="AE40:AG40"/>
    <mergeCell ref="AB41:AD41"/>
    <mergeCell ref="AE41:AG41"/>
    <mergeCell ref="P41:Q41"/>
    <mergeCell ref="J54:AA54"/>
    <mergeCell ref="J55:AA55"/>
    <mergeCell ref="J56:AA56"/>
    <mergeCell ref="AB56:AD56"/>
    <mergeCell ref="AE56:AG56"/>
    <mergeCell ref="AB55:AD55"/>
    <mergeCell ref="AE55:AG55"/>
    <mergeCell ref="AB54:AD54"/>
    <mergeCell ref="AE54:AG54"/>
    <mergeCell ref="P40:Q40"/>
    <mergeCell ref="AB25:AF25"/>
    <mergeCell ref="AB26:AF26"/>
    <mergeCell ref="AB30:AD30"/>
    <mergeCell ref="S35:AA35"/>
    <mergeCell ref="S36:AA36"/>
    <mergeCell ref="P34:Q34"/>
    <mergeCell ref="P35:Q35"/>
    <mergeCell ref="P36:Q36"/>
    <mergeCell ref="S30:AA30"/>
    <mergeCell ref="S31:AA31"/>
    <mergeCell ref="AE30:AG30"/>
    <mergeCell ref="AB31:AD31"/>
    <mergeCell ref="AE31:AG31"/>
    <mergeCell ref="AB32:AD32"/>
    <mergeCell ref="AE32:AG32"/>
    <mergeCell ref="AB33:AD33"/>
    <mergeCell ref="AE33:AG33"/>
    <mergeCell ref="AB14:AF14"/>
    <mergeCell ref="AB15:AF15"/>
    <mergeCell ref="AB16:AF16"/>
    <mergeCell ref="AB17:AF17"/>
    <mergeCell ref="AB18:AF18"/>
    <mergeCell ref="J53:AA53"/>
    <mergeCell ref="J44:O44"/>
    <mergeCell ref="S52:AA52"/>
    <mergeCell ref="AB52:AD52"/>
    <mergeCell ref="AE52:AG52"/>
    <mergeCell ref="AB53:AD53"/>
    <mergeCell ref="AB19:AF19"/>
    <mergeCell ref="AB20:AF20"/>
    <mergeCell ref="AB21:AF21"/>
    <mergeCell ref="AB22:AF22"/>
    <mergeCell ref="AB48:AD48"/>
    <mergeCell ref="AE48:AG48"/>
    <mergeCell ref="M31:O31"/>
    <mergeCell ref="P30:Q30"/>
    <mergeCell ref="P31:Q31"/>
    <mergeCell ref="J34:L34"/>
    <mergeCell ref="J35:L35"/>
    <mergeCell ref="J36:L36"/>
    <mergeCell ref="S34:AA34"/>
    <mergeCell ref="D57:I57"/>
    <mergeCell ref="D58:I58"/>
    <mergeCell ref="D59:I59"/>
    <mergeCell ref="D60:I60"/>
    <mergeCell ref="D61:I61"/>
    <mergeCell ref="J52:O52"/>
    <mergeCell ref="D49:I49"/>
    <mergeCell ref="J45:O45"/>
    <mergeCell ref="J46:O46"/>
    <mergeCell ref="J47:O47"/>
    <mergeCell ref="J48:O48"/>
    <mergeCell ref="J49:O49"/>
    <mergeCell ref="D56:I56"/>
    <mergeCell ref="D55:I55"/>
    <mergeCell ref="D54:I54"/>
    <mergeCell ref="D53:I53"/>
    <mergeCell ref="J50:O50"/>
    <mergeCell ref="J51:O51"/>
    <mergeCell ref="D48:I48"/>
    <mergeCell ref="J59:AA59"/>
    <mergeCell ref="J60:AA60"/>
    <mergeCell ref="J61:AA61"/>
    <mergeCell ref="J57:AA57"/>
    <mergeCell ref="S48:AA48"/>
    <mergeCell ref="D47:I47"/>
    <mergeCell ref="S47:AA47"/>
    <mergeCell ref="AB47:AD47"/>
    <mergeCell ref="AE47:AG47"/>
    <mergeCell ref="S45:AA45"/>
    <mergeCell ref="AB45:AD45"/>
    <mergeCell ref="AE45:AG45"/>
    <mergeCell ref="D46:I46"/>
    <mergeCell ref="S46:AA46"/>
    <mergeCell ref="AB46:AD46"/>
    <mergeCell ref="AE46:AG46"/>
    <mergeCell ref="D45:I45"/>
    <mergeCell ref="D44:I44"/>
    <mergeCell ref="S44:AA44"/>
    <mergeCell ref="AB44:AD44"/>
    <mergeCell ref="AB37:AD37"/>
    <mergeCell ref="AE37:AG37"/>
    <mergeCell ref="AB38:AD38"/>
    <mergeCell ref="AE38:AG38"/>
    <mergeCell ref="AB39:AD39"/>
    <mergeCell ref="AE39:AG39"/>
    <mergeCell ref="S40:AA40"/>
    <mergeCell ref="S41:AA41"/>
    <mergeCell ref="D40:I40"/>
    <mergeCell ref="J40:L40"/>
    <mergeCell ref="M40:O40"/>
    <mergeCell ref="D41:I41"/>
    <mergeCell ref="J41:L41"/>
    <mergeCell ref="M41:O41"/>
    <mergeCell ref="S39:AA39"/>
    <mergeCell ref="J37:L37"/>
    <mergeCell ref="D38:I38"/>
    <mergeCell ref="J38:L38"/>
    <mergeCell ref="M38:O38"/>
    <mergeCell ref="S37:AA37"/>
    <mergeCell ref="D39:I39"/>
    <mergeCell ref="D32:I32"/>
    <mergeCell ref="J32:L32"/>
    <mergeCell ref="M32:O32"/>
    <mergeCell ref="D33:I33"/>
    <mergeCell ref="J33:L33"/>
    <mergeCell ref="M33:O33"/>
    <mergeCell ref="S32:AA32"/>
    <mergeCell ref="S33:AA33"/>
    <mergeCell ref="P33:Q33"/>
    <mergeCell ref="P32:Q32"/>
    <mergeCell ref="Y17:AA17"/>
    <mergeCell ref="Y18:AA18"/>
    <mergeCell ref="J14:L14"/>
    <mergeCell ref="Y19:AA19"/>
    <mergeCell ref="Y20:AA20"/>
    <mergeCell ref="AE49:AG49"/>
    <mergeCell ref="AE44:AG44"/>
    <mergeCell ref="J39:L39"/>
    <mergeCell ref="M39:O39"/>
    <mergeCell ref="AG18:AH18"/>
    <mergeCell ref="M23:O23"/>
    <mergeCell ref="AG17:AH17"/>
    <mergeCell ref="Y21:AA21"/>
    <mergeCell ref="Y22:AA22"/>
    <mergeCell ref="Y23:AA23"/>
    <mergeCell ref="Y24:AA24"/>
    <mergeCell ref="J20:L20"/>
    <mergeCell ref="J21:L21"/>
    <mergeCell ref="J22:L22"/>
    <mergeCell ref="M26:O26"/>
    <mergeCell ref="J26:L26"/>
    <mergeCell ref="M25:O25"/>
    <mergeCell ref="J25:L25"/>
    <mergeCell ref="M24:O24"/>
    <mergeCell ref="D18:I18"/>
    <mergeCell ref="M18:O18"/>
    <mergeCell ref="J23:L23"/>
    <mergeCell ref="J24:L24"/>
    <mergeCell ref="D23:I23"/>
    <mergeCell ref="S49:AA49"/>
    <mergeCell ref="AB49:AD49"/>
    <mergeCell ref="J19:L19"/>
    <mergeCell ref="Y25:AA25"/>
    <mergeCell ref="Y26:AA26"/>
    <mergeCell ref="D29:I29"/>
    <mergeCell ref="J29:L29"/>
    <mergeCell ref="M29:O29"/>
    <mergeCell ref="P29:Q29"/>
    <mergeCell ref="S29:AA29"/>
    <mergeCell ref="J18:L18"/>
    <mergeCell ref="D26:I26"/>
    <mergeCell ref="D25:I25"/>
    <mergeCell ref="D24:I24"/>
    <mergeCell ref="D30:I30"/>
    <mergeCell ref="J30:L30"/>
    <mergeCell ref="M30:O30"/>
    <mergeCell ref="D31:I31"/>
    <mergeCell ref="J31:L31"/>
    <mergeCell ref="F10:G10"/>
    <mergeCell ref="AG16:AH16"/>
    <mergeCell ref="D17:I17"/>
    <mergeCell ref="M17:O17"/>
    <mergeCell ref="AG15:AH15"/>
    <mergeCell ref="D16:I16"/>
    <mergeCell ref="M16:O16"/>
    <mergeCell ref="AG14:AH14"/>
    <mergeCell ref="D15:I15"/>
    <mergeCell ref="M15:O15"/>
    <mergeCell ref="D14:I14"/>
    <mergeCell ref="S14:U14"/>
    <mergeCell ref="M14:O14"/>
    <mergeCell ref="V14:X14"/>
    <mergeCell ref="H10:O10"/>
    <mergeCell ref="P10:T10"/>
    <mergeCell ref="U10:Y10"/>
    <mergeCell ref="Z10:AD10"/>
    <mergeCell ref="Y14:AA14"/>
    <mergeCell ref="J15:L15"/>
    <mergeCell ref="J16:L16"/>
    <mergeCell ref="J17:L17"/>
    <mergeCell ref="Y15:AA15"/>
    <mergeCell ref="Y16:AA16"/>
    <mergeCell ref="AH63:AI63"/>
    <mergeCell ref="B2:AI2"/>
    <mergeCell ref="D5:AG5"/>
    <mergeCell ref="F6:G7"/>
    <mergeCell ref="H6:O7"/>
    <mergeCell ref="P6:T7"/>
    <mergeCell ref="U6:Y7"/>
    <mergeCell ref="Z6:AD7"/>
    <mergeCell ref="AE6:AH7"/>
    <mergeCell ref="AE10:AH10"/>
    <mergeCell ref="F9:G9"/>
    <mergeCell ref="H9:O9"/>
    <mergeCell ref="P9:T9"/>
    <mergeCell ref="U9:Y9"/>
    <mergeCell ref="Z9:AD9"/>
    <mergeCell ref="AE9:AH9"/>
    <mergeCell ref="F8:G8"/>
    <mergeCell ref="H8:O8"/>
    <mergeCell ref="P8:T8"/>
    <mergeCell ref="U8:Y8"/>
    <mergeCell ref="Z8:AD8"/>
    <mergeCell ref="AE8:AH8"/>
    <mergeCell ref="S4:T4"/>
    <mergeCell ref="V4:W4"/>
  </mergeCells>
  <dataValidations count="1">
    <dataValidation type="list" allowBlank="1" showInputMessage="1" showErrorMessage="1" sqref="S4:T4" xr:uid="{00000000-0002-0000-1400-000000000000}">
      <formula1>$AR$4:$AR$5</formula1>
    </dataValidation>
  </dataValidations>
  <printOptions horizontalCentered="1" verticalCentered="1"/>
  <pageMargins left="0" right="0" top="0.11811023622047245" bottom="0.11811023622047245" header="0" footer="0"/>
  <pageSetup paperSize="9" scale="68"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9E45D-A396-454C-87C2-8B821C988D31}">
  <sheetPr>
    <tabColor rgb="FF0070C0"/>
  </sheetPr>
  <dimension ref="A1:W147"/>
  <sheetViews>
    <sheetView topLeftCell="F1" workbookViewId="0">
      <selection activeCell="V5" sqref="V5"/>
    </sheetView>
  </sheetViews>
  <sheetFormatPr baseColWidth="10" defaultRowHeight="14.4"/>
  <sheetData>
    <row r="1" spans="1:23">
      <c r="T1" s="399" t="s">
        <v>1471</v>
      </c>
    </row>
    <row r="2" spans="1:23" ht="43.2">
      <c r="A2" s="1068" t="s">
        <v>1472</v>
      </c>
      <c r="B2" s="1068" t="s">
        <v>1473</v>
      </c>
      <c r="C2" s="1068" t="s">
        <v>560</v>
      </c>
      <c r="D2" s="1068" t="s">
        <v>549</v>
      </c>
      <c r="E2" s="1068" t="s">
        <v>305</v>
      </c>
      <c r="F2" s="1068" t="s">
        <v>226</v>
      </c>
      <c r="G2" s="1068" t="s">
        <v>1474</v>
      </c>
      <c r="H2" s="1068" t="s">
        <v>492</v>
      </c>
      <c r="I2" s="1068" t="s">
        <v>1475</v>
      </c>
      <c r="J2" s="1068" t="s">
        <v>1476</v>
      </c>
      <c r="K2" s="1068" t="s">
        <v>1477</v>
      </c>
      <c r="L2" s="1068" t="s">
        <v>534</v>
      </c>
      <c r="M2" s="1068" t="s">
        <v>1478</v>
      </c>
      <c r="N2" s="1068" t="s">
        <v>1479</v>
      </c>
      <c r="O2" s="1068" t="s">
        <v>1480</v>
      </c>
      <c r="P2" s="1068" t="s">
        <v>1481</v>
      </c>
      <c r="Q2" s="1068" t="s">
        <v>125</v>
      </c>
      <c r="T2" s="1069">
        <v>2.9310000000000002E-4</v>
      </c>
    </row>
    <row r="3" spans="1:23">
      <c r="A3" s="399"/>
      <c r="B3" s="399"/>
      <c r="C3" s="399" t="s">
        <v>1482</v>
      </c>
      <c r="D3" s="399"/>
      <c r="E3" s="399" t="str">
        <f>C3&amp;" - "&amp;I3&amp;" - "&amp;D3</f>
        <v xml:space="preserve">ACSON - 20470 - </v>
      </c>
      <c r="F3" s="399"/>
      <c r="G3" s="399"/>
      <c r="H3" s="399" t="s">
        <v>501</v>
      </c>
      <c r="I3" s="395">
        <v>20470</v>
      </c>
      <c r="J3" s="399">
        <v>6</v>
      </c>
      <c r="K3" s="458">
        <v>1.87</v>
      </c>
      <c r="L3" s="458">
        <v>3.2085561497326203</v>
      </c>
      <c r="M3" s="399"/>
      <c r="N3" s="399"/>
      <c r="O3" s="399"/>
      <c r="P3" s="399"/>
      <c r="Q3" s="399" t="s">
        <v>1483</v>
      </c>
    </row>
    <row r="4" spans="1:23">
      <c r="A4" s="632"/>
      <c r="B4" s="632"/>
      <c r="C4" s="632" t="s">
        <v>1482</v>
      </c>
      <c r="D4" s="632" t="s">
        <v>1484</v>
      </c>
      <c r="E4" s="399" t="str">
        <f>C4&amp;" - "&amp;I4&amp;" - "&amp;D4</f>
        <v>ACSON - 20000 - A5LC25CJ-ACPOE-R</v>
      </c>
      <c r="F4" s="632"/>
      <c r="G4" s="632"/>
      <c r="H4" s="632" t="s">
        <v>501</v>
      </c>
      <c r="I4" s="1070">
        <v>20000</v>
      </c>
      <c r="J4" s="632"/>
      <c r="K4" s="1071">
        <v>1.798</v>
      </c>
      <c r="L4" s="1071"/>
      <c r="M4" s="632"/>
      <c r="N4" s="632"/>
      <c r="O4" s="632"/>
      <c r="P4" s="632"/>
      <c r="Q4" s="632" t="s">
        <v>1483</v>
      </c>
      <c r="V4" t="s">
        <v>500</v>
      </c>
      <c r="W4" t="s">
        <v>501</v>
      </c>
    </row>
    <row r="5" spans="1:23">
      <c r="A5" s="399"/>
      <c r="B5" s="399"/>
      <c r="C5" s="399" t="s">
        <v>1482</v>
      </c>
      <c r="D5" s="399" t="s">
        <v>1485</v>
      </c>
      <c r="E5" s="399" t="str">
        <f t="shared" ref="E5:E68" si="0">C5&amp;" - "&amp;I5&amp;" - "&amp;D5</f>
        <v>ACSON - 12000 - A5LCY15F-ACDOA-R</v>
      </c>
      <c r="F5" s="399"/>
      <c r="G5" s="399"/>
      <c r="H5" s="399" t="s">
        <v>501</v>
      </c>
      <c r="I5" s="395">
        <v>12000</v>
      </c>
      <c r="J5" s="458">
        <v>3.5172000000000003</v>
      </c>
      <c r="K5" s="458">
        <v>0.92800000000000005</v>
      </c>
      <c r="L5" s="458">
        <v>3.790086206896552</v>
      </c>
      <c r="M5" s="399"/>
      <c r="N5" s="399"/>
      <c r="O5" s="399"/>
      <c r="P5" s="399"/>
      <c r="Q5" s="399" t="s">
        <v>1486</v>
      </c>
      <c r="V5" t="s">
        <v>503</v>
      </c>
      <c r="W5" t="s">
        <v>504</v>
      </c>
    </row>
    <row r="6" spans="1:23">
      <c r="A6" s="399"/>
      <c r="B6" s="399"/>
      <c r="C6" s="399" t="s">
        <v>1482</v>
      </c>
      <c r="D6" s="399" t="s">
        <v>1487</v>
      </c>
      <c r="E6" s="399" t="str">
        <f t="shared" si="0"/>
        <v>ACSON - 12000 - A5WM15G-ACIBE-R</v>
      </c>
      <c r="F6" s="399"/>
      <c r="G6" s="399" t="s">
        <v>121</v>
      </c>
      <c r="H6" s="399" t="s">
        <v>501</v>
      </c>
      <c r="I6" s="395">
        <v>12000</v>
      </c>
      <c r="J6" s="399">
        <v>3.52</v>
      </c>
      <c r="K6" s="458">
        <v>1.23</v>
      </c>
      <c r="L6" s="458">
        <v>2.8617886178861789</v>
      </c>
      <c r="M6" s="399"/>
      <c r="N6" s="399"/>
      <c r="O6" s="399"/>
      <c r="P6" s="399"/>
      <c r="Q6" s="399" t="s">
        <v>1488</v>
      </c>
      <c r="V6" t="s">
        <v>1489</v>
      </c>
      <c r="W6" t="s">
        <v>506</v>
      </c>
    </row>
    <row r="7" spans="1:23">
      <c r="A7" s="399"/>
      <c r="B7" s="399"/>
      <c r="C7" s="399" t="s">
        <v>1482</v>
      </c>
      <c r="D7" s="399" t="s">
        <v>1490</v>
      </c>
      <c r="E7" s="399" t="str">
        <f t="shared" si="0"/>
        <v>ACSON - 25997.9529170931 - A5WM311-AFCE-R</v>
      </c>
      <c r="F7" s="399"/>
      <c r="G7" s="399"/>
      <c r="H7" s="399" t="s">
        <v>501</v>
      </c>
      <c r="I7" s="395">
        <v>25997.952917093142</v>
      </c>
      <c r="J7" s="399">
        <v>7.62</v>
      </c>
      <c r="K7" s="458">
        <v>2.56</v>
      </c>
      <c r="L7" s="458">
        <v>2.9765625</v>
      </c>
      <c r="M7" s="399"/>
      <c r="N7" s="399"/>
      <c r="O7" s="399"/>
      <c r="P7" s="399"/>
      <c r="Q7" s="399" t="s">
        <v>1491</v>
      </c>
      <c r="W7" t="s">
        <v>1492</v>
      </c>
    </row>
    <row r="8" spans="1:23">
      <c r="A8" s="399"/>
      <c r="B8" s="399"/>
      <c r="C8" s="399" t="s">
        <v>1482</v>
      </c>
      <c r="D8" s="399" t="s">
        <v>1493</v>
      </c>
      <c r="E8" s="399" t="str">
        <f t="shared" si="0"/>
        <v>ACSON - 18000 - ASWM</v>
      </c>
      <c r="F8" s="399"/>
      <c r="G8" s="399"/>
      <c r="H8" s="399" t="s">
        <v>501</v>
      </c>
      <c r="I8" s="395">
        <v>18000</v>
      </c>
      <c r="J8" s="458">
        <v>5.2758000000000003</v>
      </c>
      <c r="K8" s="458">
        <v>1.88</v>
      </c>
      <c r="L8" s="458">
        <v>2.8062765957446811</v>
      </c>
      <c r="M8" s="399"/>
      <c r="N8" s="399"/>
      <c r="O8" s="399"/>
      <c r="P8" s="399"/>
      <c r="Q8" s="399" t="s">
        <v>1494</v>
      </c>
      <c r="W8" t="s">
        <v>1495</v>
      </c>
    </row>
    <row r="9" spans="1:23">
      <c r="A9" s="399"/>
      <c r="B9" s="399"/>
      <c r="C9" s="399" t="s">
        <v>1482</v>
      </c>
      <c r="D9" s="399" t="s">
        <v>1496</v>
      </c>
      <c r="E9" s="399" t="str">
        <f t="shared" si="0"/>
        <v>ACSON - 9700 - AWM10F-AFAH</v>
      </c>
      <c r="F9" s="399"/>
      <c r="G9" s="399" t="s">
        <v>121</v>
      </c>
      <c r="H9" s="399" t="s">
        <v>501</v>
      </c>
      <c r="I9" s="395">
        <v>9700</v>
      </c>
      <c r="J9" s="399">
        <v>2.843</v>
      </c>
      <c r="K9" s="458">
        <v>1.0369999999999999</v>
      </c>
      <c r="L9" s="458">
        <v>2.7415621986499521</v>
      </c>
      <c r="M9" s="399"/>
      <c r="N9" s="399"/>
      <c r="O9" s="399"/>
      <c r="P9" s="399"/>
      <c r="Q9" s="399" t="s">
        <v>1497</v>
      </c>
    </row>
    <row r="10" spans="1:23">
      <c r="A10" s="399"/>
      <c r="B10" s="399"/>
      <c r="C10" s="399" t="s">
        <v>1482</v>
      </c>
      <c r="D10" s="399" t="s">
        <v>1498</v>
      </c>
      <c r="E10" s="399" t="str">
        <f t="shared" si="0"/>
        <v>ACSON - 19000 - AWM20F-AFAF</v>
      </c>
      <c r="F10" s="399" t="s">
        <v>1499</v>
      </c>
      <c r="G10" s="399"/>
      <c r="H10" s="399" t="s">
        <v>501</v>
      </c>
      <c r="I10" s="395">
        <v>19000</v>
      </c>
      <c r="J10" s="399">
        <v>7.62</v>
      </c>
      <c r="K10" s="458">
        <v>2.2109999999999999</v>
      </c>
      <c r="L10" s="458">
        <v>3.4464043419267303</v>
      </c>
      <c r="M10" s="399"/>
      <c r="N10" s="399"/>
      <c r="O10" s="399"/>
      <c r="P10" s="399"/>
      <c r="Q10" s="399" t="s">
        <v>1491</v>
      </c>
    </row>
    <row r="11" spans="1:23">
      <c r="A11" s="399"/>
      <c r="B11" s="399"/>
      <c r="C11" s="399" t="s">
        <v>1482</v>
      </c>
      <c r="D11" s="399" t="s">
        <v>1500</v>
      </c>
      <c r="E11" s="399" t="str">
        <f t="shared" si="0"/>
        <v>ACSON - 19003.7529853292 - AWM20G2</v>
      </c>
      <c r="F11" s="399"/>
      <c r="G11" s="399" t="s">
        <v>121</v>
      </c>
      <c r="H11" s="399" t="s">
        <v>501</v>
      </c>
      <c r="I11" s="395">
        <v>19003.75298532924</v>
      </c>
      <c r="J11" s="399">
        <v>5.57</v>
      </c>
      <c r="K11" s="458">
        <v>1.8069999999999999</v>
      </c>
      <c r="L11" s="458">
        <v>3.0824571112340897</v>
      </c>
      <c r="M11" s="399"/>
      <c r="N11" s="399"/>
      <c r="O11" s="399"/>
      <c r="P11" s="399"/>
      <c r="Q11" s="399" t="s">
        <v>1501</v>
      </c>
    </row>
    <row r="12" spans="1:23">
      <c r="A12" s="1072"/>
      <c r="B12" s="1072"/>
      <c r="C12" s="1072" t="s">
        <v>1502</v>
      </c>
      <c r="D12" s="1072" t="s">
        <v>1503</v>
      </c>
      <c r="E12" s="399" t="str">
        <f t="shared" si="0"/>
        <v>AIR CON - 36000 - ASRCI4H4S37</v>
      </c>
      <c r="F12" s="1072"/>
      <c r="G12" s="1072"/>
      <c r="H12" s="1072" t="s">
        <v>501</v>
      </c>
      <c r="I12" s="1072">
        <v>36000</v>
      </c>
      <c r="J12" s="1073">
        <v>10.551600000000001</v>
      </c>
      <c r="K12" s="1072"/>
      <c r="L12" s="1073">
        <v>3.8070172799999997</v>
      </c>
      <c r="M12" s="1074">
        <v>3.8070172799999997</v>
      </c>
      <c r="N12" s="1073">
        <v>12.988799999999998</v>
      </c>
      <c r="O12" s="1074">
        <v>4.8068399999999993</v>
      </c>
      <c r="P12" s="1072">
        <v>16.399999999999999</v>
      </c>
      <c r="Q12" s="1072"/>
    </row>
    <row r="13" spans="1:23">
      <c r="A13" s="399"/>
      <c r="B13" s="399"/>
      <c r="C13" s="399" t="s">
        <v>1504</v>
      </c>
      <c r="D13" s="399" t="s">
        <v>1505</v>
      </c>
      <c r="E13" s="399" t="str">
        <f t="shared" si="0"/>
        <v>AUX - 18000 - ASW-18B4/EA</v>
      </c>
      <c r="F13" s="399"/>
      <c r="G13" s="399"/>
      <c r="H13" s="399" t="s">
        <v>501</v>
      </c>
      <c r="I13" s="399">
        <v>18000</v>
      </c>
      <c r="J13" s="458">
        <v>5.3</v>
      </c>
      <c r="K13" s="399">
        <v>2.08</v>
      </c>
      <c r="L13" s="458">
        <v>2.5480769230769229</v>
      </c>
      <c r="M13" s="458"/>
      <c r="N13" s="399"/>
      <c r="O13" s="399"/>
      <c r="P13" s="399"/>
      <c r="Q13" s="399" t="s">
        <v>1506</v>
      </c>
    </row>
    <row r="14" spans="1:23">
      <c r="A14" s="399"/>
      <c r="B14" s="399"/>
      <c r="C14" s="399" t="s">
        <v>1507</v>
      </c>
      <c r="D14" s="399" t="s">
        <v>1508</v>
      </c>
      <c r="E14" s="399" t="str">
        <f t="shared" si="0"/>
        <v>Carrier -  - 38ARD014.-K903</v>
      </c>
      <c r="F14" s="399"/>
      <c r="G14" s="399"/>
      <c r="H14" s="399"/>
      <c r="I14" s="399"/>
      <c r="J14" s="458"/>
      <c r="K14" s="399"/>
      <c r="L14" s="458"/>
      <c r="M14" s="399"/>
      <c r="N14" s="399"/>
      <c r="O14" s="399"/>
      <c r="P14" s="399"/>
      <c r="Q14" s="399"/>
    </row>
    <row r="15" spans="1:23">
      <c r="A15" s="399"/>
      <c r="B15" s="399"/>
      <c r="C15" s="399" t="s">
        <v>1507</v>
      </c>
      <c r="D15" s="399" t="s">
        <v>1509</v>
      </c>
      <c r="E15" s="399" t="str">
        <f t="shared" si="0"/>
        <v>Carrier -  - 38AUDA24A0A5A0A0A0</v>
      </c>
      <c r="F15" s="399"/>
      <c r="G15" s="399"/>
      <c r="H15" s="399"/>
      <c r="I15" s="399"/>
      <c r="J15" s="399"/>
      <c r="K15" s="399"/>
      <c r="L15" s="399"/>
      <c r="M15" s="399"/>
      <c r="N15" s="399"/>
      <c r="O15" s="399"/>
      <c r="P15" s="399"/>
      <c r="Q15" s="399"/>
    </row>
    <row r="16" spans="1:23">
      <c r="A16" s="399"/>
      <c r="B16" s="399"/>
      <c r="C16" s="399" t="s">
        <v>1507</v>
      </c>
      <c r="D16" s="399" t="s">
        <v>1510</v>
      </c>
      <c r="E16" s="399" t="str">
        <f t="shared" si="0"/>
        <v>Carrier -  - 38QUA048DS</v>
      </c>
      <c r="F16" s="399" t="s">
        <v>288</v>
      </c>
      <c r="G16" s="399"/>
      <c r="H16" s="399"/>
      <c r="I16" s="399"/>
      <c r="J16" s="458"/>
      <c r="K16" s="399"/>
      <c r="L16" s="458"/>
      <c r="M16" s="399"/>
      <c r="N16" s="399"/>
      <c r="O16" s="399"/>
      <c r="P16" s="399"/>
      <c r="Q16" s="399"/>
    </row>
    <row r="17" spans="1:17">
      <c r="A17" s="399"/>
      <c r="B17" s="399"/>
      <c r="C17" s="399" t="s">
        <v>1507</v>
      </c>
      <c r="D17" s="399" t="s">
        <v>1511</v>
      </c>
      <c r="E17" s="399" t="str">
        <f t="shared" si="0"/>
        <v>Carrier -  - 39LD10AA-BA-2NR-19</v>
      </c>
      <c r="F17" s="399"/>
      <c r="G17" s="399"/>
      <c r="H17" s="399"/>
      <c r="I17" s="399"/>
      <c r="J17" s="399"/>
      <c r="K17" s="399"/>
      <c r="L17" s="399"/>
      <c r="M17" s="399"/>
      <c r="N17" s="399"/>
      <c r="O17" s="399"/>
      <c r="P17" s="399"/>
      <c r="Q17" s="399"/>
    </row>
    <row r="18" spans="1:17">
      <c r="A18" s="399"/>
      <c r="B18" s="399"/>
      <c r="C18" s="399" t="s">
        <v>1507</v>
      </c>
      <c r="D18" s="399" t="s">
        <v>1512</v>
      </c>
      <c r="E18" s="399" t="str">
        <f t="shared" si="0"/>
        <v>Carrier - 9000 - 42CVUR010</v>
      </c>
      <c r="F18" s="399" t="s">
        <v>1499</v>
      </c>
      <c r="G18" s="399" t="s">
        <v>155</v>
      </c>
      <c r="H18" s="399" t="s">
        <v>501</v>
      </c>
      <c r="I18" s="399">
        <v>9000</v>
      </c>
      <c r="J18" s="458">
        <v>2.5</v>
      </c>
      <c r="K18" s="399">
        <v>0.77</v>
      </c>
      <c r="L18" s="458">
        <v>3.2467532467532467</v>
      </c>
      <c r="M18" s="399"/>
      <c r="N18" s="399"/>
      <c r="O18" s="399"/>
      <c r="P18" s="399"/>
      <c r="Q18" s="399"/>
    </row>
    <row r="19" spans="1:17">
      <c r="A19" s="399"/>
      <c r="B19" s="399"/>
      <c r="C19" s="399" t="s">
        <v>1507</v>
      </c>
      <c r="D19" s="399" t="s">
        <v>1513</v>
      </c>
      <c r="E19" s="399" t="str">
        <f t="shared" si="0"/>
        <v>Carrier - 12000 - 42CVUR013</v>
      </c>
      <c r="F19" s="399" t="s">
        <v>1499</v>
      </c>
      <c r="G19" s="399" t="s">
        <v>155</v>
      </c>
      <c r="H19" s="399" t="s">
        <v>501</v>
      </c>
      <c r="I19" s="399">
        <v>12000</v>
      </c>
      <c r="J19" s="458">
        <v>3.5</v>
      </c>
      <c r="K19" s="399">
        <v>1.0900000000000001</v>
      </c>
      <c r="L19" s="458">
        <v>3.2110091743119265</v>
      </c>
      <c r="M19" s="399"/>
      <c r="N19" s="399"/>
      <c r="O19" s="399"/>
      <c r="P19" s="399"/>
      <c r="Q19" s="399"/>
    </row>
    <row r="20" spans="1:17">
      <c r="A20" s="399"/>
      <c r="B20" s="399"/>
      <c r="C20" s="399" t="s">
        <v>1507</v>
      </c>
      <c r="D20" s="399" t="s">
        <v>1514</v>
      </c>
      <c r="E20" s="399" t="str">
        <f t="shared" si="0"/>
        <v>Carrier - 18000 - 42CVUR018</v>
      </c>
      <c r="F20" s="399" t="s">
        <v>1499</v>
      </c>
      <c r="G20" s="399" t="s">
        <v>155</v>
      </c>
      <c r="H20" s="399" t="s">
        <v>501</v>
      </c>
      <c r="I20" s="399">
        <v>18000</v>
      </c>
      <c r="J20" s="458">
        <v>5</v>
      </c>
      <c r="K20" s="399">
        <v>1.51</v>
      </c>
      <c r="L20" s="458">
        <v>3.3112582781456954</v>
      </c>
      <c r="M20" s="399"/>
      <c r="N20" s="399"/>
      <c r="O20" s="399"/>
      <c r="P20" s="399"/>
      <c r="Q20" s="399"/>
    </row>
    <row r="21" spans="1:17">
      <c r="A21" s="399"/>
      <c r="B21" s="399"/>
      <c r="C21" s="399" t="s">
        <v>1507</v>
      </c>
      <c r="D21" s="399" t="s">
        <v>1515</v>
      </c>
      <c r="E21" s="399" t="str">
        <f t="shared" si="0"/>
        <v>Carrier - 22000 - 42CVUR022</v>
      </c>
      <c r="F21" s="399" t="s">
        <v>1499</v>
      </c>
      <c r="G21" s="399" t="s">
        <v>155</v>
      </c>
      <c r="H21" s="399" t="s">
        <v>501</v>
      </c>
      <c r="I21" s="399">
        <v>22000</v>
      </c>
      <c r="J21" s="458">
        <v>5.8</v>
      </c>
      <c r="K21" s="399">
        <v>1.7949999999999999</v>
      </c>
      <c r="L21" s="458">
        <v>3.2311977715877438</v>
      </c>
      <c r="M21" s="399"/>
      <c r="N21" s="399"/>
      <c r="O21" s="399"/>
      <c r="P21" s="399"/>
      <c r="Q21" s="399"/>
    </row>
    <row r="22" spans="1:17">
      <c r="A22" s="399"/>
      <c r="B22" s="399"/>
      <c r="C22" s="399" t="s">
        <v>1507</v>
      </c>
      <c r="D22" s="399" t="s">
        <v>1516</v>
      </c>
      <c r="E22" s="399" t="str">
        <f t="shared" si="0"/>
        <v>Carrier - 12000 - 42K060…</v>
      </c>
      <c r="F22" s="399" t="s">
        <v>1499</v>
      </c>
      <c r="G22" s="399" t="s">
        <v>121</v>
      </c>
      <c r="H22" s="399" t="s">
        <v>501</v>
      </c>
      <c r="I22" s="399">
        <v>12000</v>
      </c>
      <c r="J22" s="458">
        <v>3.5172000000000003</v>
      </c>
      <c r="K22" s="458">
        <v>1.28</v>
      </c>
      <c r="L22" s="458">
        <v>2.7478125000000002</v>
      </c>
      <c r="M22" s="458">
        <v>2.7478125000000002</v>
      </c>
      <c r="N22" s="399"/>
      <c r="O22" s="399"/>
      <c r="P22" s="399"/>
      <c r="Q22" s="399" t="s">
        <v>1517</v>
      </c>
    </row>
    <row r="23" spans="1:17">
      <c r="A23" s="399"/>
      <c r="B23" s="399"/>
      <c r="C23" s="399" t="s">
        <v>1507</v>
      </c>
      <c r="D23" s="399" t="s">
        <v>1518</v>
      </c>
      <c r="E23" s="399" t="str">
        <f t="shared" si="0"/>
        <v>Carrier - 9000 - 42K64…</v>
      </c>
      <c r="F23" s="399" t="s">
        <v>1499</v>
      </c>
      <c r="G23" s="399" t="s">
        <v>121</v>
      </c>
      <c r="H23" s="399" t="s">
        <v>501</v>
      </c>
      <c r="I23" s="399">
        <v>9000</v>
      </c>
      <c r="J23" s="458">
        <v>2.6379000000000001</v>
      </c>
      <c r="K23" s="458">
        <v>0.96</v>
      </c>
      <c r="L23" s="458">
        <v>2.7478125000000002</v>
      </c>
      <c r="M23" s="458">
        <v>2.7478125000000002</v>
      </c>
      <c r="N23" s="399"/>
      <c r="O23" s="399"/>
      <c r="P23" s="399"/>
      <c r="Q23" s="399" t="s">
        <v>1517</v>
      </c>
    </row>
    <row r="24" spans="1:17">
      <c r="A24" s="399"/>
      <c r="B24" s="399"/>
      <c r="C24" s="399" t="s">
        <v>1507</v>
      </c>
      <c r="D24" s="399" t="s">
        <v>1519</v>
      </c>
      <c r="E24" s="399" t="str">
        <f t="shared" si="0"/>
        <v>Carrier - 18000 - 42KHA018L</v>
      </c>
      <c r="F24" s="399" t="s">
        <v>1499</v>
      </c>
      <c r="G24" s="399"/>
      <c r="H24" s="399" t="s">
        <v>501</v>
      </c>
      <c r="I24" s="399">
        <v>18000</v>
      </c>
      <c r="J24" s="458">
        <v>5.2758000000000003</v>
      </c>
      <c r="K24" s="399">
        <v>1.83</v>
      </c>
      <c r="L24" s="458">
        <v>2.8829508196721312</v>
      </c>
      <c r="M24" s="399"/>
      <c r="N24" s="399"/>
      <c r="O24" s="399"/>
      <c r="P24" s="399"/>
      <c r="Q24" s="399"/>
    </row>
    <row r="25" spans="1:17">
      <c r="A25" s="399"/>
      <c r="B25" s="399"/>
      <c r="C25" s="399" t="s">
        <v>1507</v>
      </c>
      <c r="D25" s="399" t="s">
        <v>1520</v>
      </c>
      <c r="E25" s="399" t="str">
        <f t="shared" si="0"/>
        <v>Carrier - 9000 - 42KPA009703</v>
      </c>
      <c r="F25" s="399" t="s">
        <v>1499</v>
      </c>
      <c r="G25" s="399" t="s">
        <v>121</v>
      </c>
      <c r="H25" s="399" t="s">
        <v>501</v>
      </c>
      <c r="I25" s="399">
        <v>9000</v>
      </c>
      <c r="J25" s="458">
        <v>2.6379000000000001</v>
      </c>
      <c r="K25" s="458">
        <v>0.95</v>
      </c>
      <c r="L25" s="458">
        <v>2.7767368421052634</v>
      </c>
      <c r="M25" s="458">
        <v>2.7767368421052634</v>
      </c>
      <c r="N25" s="399"/>
      <c r="O25" s="399"/>
      <c r="P25" s="399"/>
      <c r="Q25" s="399" t="s">
        <v>1517</v>
      </c>
    </row>
    <row r="26" spans="1:17">
      <c r="A26" s="399"/>
      <c r="B26" s="399"/>
      <c r="C26" s="399" t="s">
        <v>1507</v>
      </c>
      <c r="D26" s="399" t="s">
        <v>1521</v>
      </c>
      <c r="E26" s="399" t="str">
        <f t="shared" si="0"/>
        <v>Carrier -  - 42QHC018DSW</v>
      </c>
      <c r="F26" s="399" t="s">
        <v>1499</v>
      </c>
      <c r="G26" s="399"/>
      <c r="H26" s="399"/>
      <c r="I26" s="399"/>
      <c r="J26" s="458"/>
      <c r="K26" s="399"/>
      <c r="L26" s="458"/>
      <c r="M26" s="399"/>
      <c r="N26" s="399"/>
      <c r="O26" s="399"/>
      <c r="P26" s="399"/>
      <c r="Q26" s="399"/>
    </row>
    <row r="27" spans="1:17">
      <c r="A27" s="399"/>
      <c r="B27" s="399"/>
      <c r="C27" s="399" t="s">
        <v>1507</v>
      </c>
      <c r="D27" s="399" t="s">
        <v>1522</v>
      </c>
      <c r="E27" s="399" t="str">
        <f t="shared" si="0"/>
        <v>Carrier - 24000 - 42QZL024D8S</v>
      </c>
      <c r="F27" s="399" t="s">
        <v>1499</v>
      </c>
      <c r="G27" s="399"/>
      <c r="H27" s="399" t="s">
        <v>1523</v>
      </c>
      <c r="I27" s="399">
        <v>24000</v>
      </c>
      <c r="J27" s="458">
        <v>7.2</v>
      </c>
      <c r="K27" s="399"/>
      <c r="L27" s="458">
        <v>3.9</v>
      </c>
      <c r="M27" s="399"/>
      <c r="N27" s="399"/>
      <c r="O27" s="399"/>
      <c r="P27" s="399"/>
      <c r="Q27" s="399"/>
    </row>
    <row r="28" spans="1:17">
      <c r="A28" s="399"/>
      <c r="B28" s="399"/>
      <c r="C28" s="399" t="s">
        <v>1507</v>
      </c>
      <c r="D28" s="399" t="s">
        <v>1524</v>
      </c>
      <c r="E28" s="399" t="str">
        <f t="shared" si="0"/>
        <v>Carrier -  - MODEL40RM-012-H913ED</v>
      </c>
      <c r="F28" s="399"/>
      <c r="G28" s="399"/>
      <c r="H28" s="399"/>
      <c r="I28" s="399"/>
      <c r="J28" s="458"/>
      <c r="K28" s="399"/>
      <c r="L28" s="458"/>
      <c r="M28" s="399"/>
      <c r="N28" s="399"/>
      <c r="O28" s="399"/>
      <c r="P28" s="399"/>
      <c r="Q28" s="399"/>
    </row>
    <row r="29" spans="1:17">
      <c r="A29" s="399"/>
      <c r="B29" s="399"/>
      <c r="C29" s="399" t="s">
        <v>1507</v>
      </c>
      <c r="D29" s="399" t="s">
        <v>1525</v>
      </c>
      <c r="E29" s="399" t="str">
        <f t="shared" si="0"/>
        <v>Carrier - 36000 - TGL-2060CC</v>
      </c>
      <c r="F29" s="399"/>
      <c r="G29" s="399" t="s">
        <v>121</v>
      </c>
      <c r="H29" s="399" t="s">
        <v>501</v>
      </c>
      <c r="I29" s="399">
        <v>36000</v>
      </c>
      <c r="J29" s="458">
        <v>10.551600000000001</v>
      </c>
      <c r="K29" s="458">
        <v>3.64</v>
      </c>
      <c r="L29" s="458">
        <v>2.8987912087912089</v>
      </c>
      <c r="M29" s="458">
        <v>2.8987912087912089</v>
      </c>
      <c r="N29" s="399"/>
      <c r="O29" s="399"/>
      <c r="P29" s="399"/>
      <c r="Q29" s="399" t="s">
        <v>1517</v>
      </c>
    </row>
    <row r="30" spans="1:17">
      <c r="A30" s="399"/>
      <c r="B30" s="399"/>
      <c r="C30" s="399" t="s">
        <v>1526</v>
      </c>
      <c r="D30" s="399" t="s">
        <v>1527</v>
      </c>
      <c r="E30" s="399" t="str">
        <f t="shared" si="0"/>
        <v>Carrier Xpower  -  - 38VF022H11B016</v>
      </c>
      <c r="F30" s="399"/>
      <c r="G30" s="399" t="s">
        <v>1528</v>
      </c>
      <c r="H30" s="399" t="s">
        <v>1529</v>
      </c>
      <c r="I30" s="399"/>
      <c r="J30" s="399">
        <v>61.5</v>
      </c>
      <c r="K30" s="399"/>
      <c r="L30" s="399"/>
      <c r="M30" s="399"/>
      <c r="N30" s="399"/>
      <c r="O30" s="399"/>
      <c r="P30" s="399"/>
      <c r="Q30" s="399"/>
    </row>
    <row r="31" spans="1:17">
      <c r="A31" s="399"/>
      <c r="B31" s="399"/>
      <c r="C31" s="399" t="s">
        <v>1530</v>
      </c>
      <c r="D31" s="399" t="s">
        <v>1531</v>
      </c>
      <c r="E31" s="399" t="str">
        <f t="shared" si="0"/>
        <v>Classic - 25000 - MRHAEC24DS</v>
      </c>
      <c r="F31" s="399" t="s">
        <v>288</v>
      </c>
      <c r="G31" s="399" t="s">
        <v>155</v>
      </c>
      <c r="H31" s="399" t="s">
        <v>501</v>
      </c>
      <c r="I31" s="399">
        <v>25000</v>
      </c>
      <c r="J31" s="458">
        <v>7.3275000000000006</v>
      </c>
      <c r="K31" s="458">
        <v>2.306</v>
      </c>
      <c r="L31" s="458">
        <v>3.1775802254986991</v>
      </c>
      <c r="M31" s="458">
        <v>3.05</v>
      </c>
      <c r="N31" s="399"/>
      <c r="O31" s="399"/>
      <c r="P31" s="399"/>
      <c r="Q31" s="399">
        <v>2018</v>
      </c>
    </row>
    <row r="32" spans="1:17">
      <c r="A32" s="399"/>
      <c r="B32" s="399"/>
      <c r="C32" s="399" t="s">
        <v>1530</v>
      </c>
      <c r="D32" s="399" t="s">
        <v>1532</v>
      </c>
      <c r="E32" s="399" t="str">
        <f t="shared" si="0"/>
        <v>Classic - 18000 - MW AEC18</v>
      </c>
      <c r="F32" s="399" t="s">
        <v>1499</v>
      </c>
      <c r="G32" s="399" t="s">
        <v>155</v>
      </c>
      <c r="H32" s="399" t="s">
        <v>501</v>
      </c>
      <c r="I32" s="399">
        <v>18000</v>
      </c>
      <c r="J32" s="458">
        <v>5.2758000000000003</v>
      </c>
      <c r="K32" s="458">
        <v>1.645</v>
      </c>
      <c r="L32" s="458">
        <v>3.2071732522796355</v>
      </c>
      <c r="M32" s="458"/>
      <c r="N32" s="399"/>
      <c r="O32" s="399"/>
      <c r="P32" s="399"/>
      <c r="Q32" s="399"/>
    </row>
    <row r="33" spans="1:17">
      <c r="A33" s="399"/>
      <c r="B33" s="399"/>
      <c r="C33" s="399" t="s">
        <v>1530</v>
      </c>
      <c r="D33" s="399" t="s">
        <v>1533</v>
      </c>
      <c r="E33" s="399" t="str">
        <f t="shared" si="0"/>
        <v>Classic - 11000 - MW FFC 12 (F series)</v>
      </c>
      <c r="F33" s="399" t="s">
        <v>1499</v>
      </c>
      <c r="G33" s="399" t="s">
        <v>121</v>
      </c>
      <c r="H33" s="399" t="s">
        <v>501</v>
      </c>
      <c r="I33" s="399">
        <v>11000</v>
      </c>
      <c r="J33" s="458">
        <v>3.2241000000000004</v>
      </c>
      <c r="K33" s="458">
        <v>1.0043925233644861</v>
      </c>
      <c r="L33" s="458">
        <v>3.21</v>
      </c>
      <c r="M33" s="458">
        <v>3.21</v>
      </c>
      <c r="N33" s="399"/>
      <c r="O33" s="399"/>
      <c r="P33" s="399"/>
      <c r="Q33" s="399"/>
    </row>
    <row r="34" spans="1:17">
      <c r="A34" s="399"/>
      <c r="B34" s="399"/>
      <c r="C34" s="399" t="s">
        <v>1530</v>
      </c>
      <c r="D34" s="399" t="s">
        <v>1534</v>
      </c>
      <c r="E34" s="399" t="str">
        <f t="shared" si="0"/>
        <v>Classic - 18000 - MW FFC 18S (F series)</v>
      </c>
      <c r="F34" s="399" t="s">
        <v>1499</v>
      </c>
      <c r="G34" s="399" t="s">
        <v>121</v>
      </c>
      <c r="H34" s="399" t="s">
        <v>501</v>
      </c>
      <c r="I34" s="399">
        <v>18000</v>
      </c>
      <c r="J34" s="458">
        <v>5.2758000000000003</v>
      </c>
      <c r="K34" s="458">
        <v>1.8576760563380283</v>
      </c>
      <c r="L34" s="458">
        <v>2.84</v>
      </c>
      <c r="M34" s="458">
        <v>2.84</v>
      </c>
      <c r="N34" s="399"/>
      <c r="O34" s="399"/>
      <c r="P34" s="399"/>
      <c r="Q34" s="399"/>
    </row>
    <row r="35" spans="1:17">
      <c r="A35" s="399"/>
      <c r="B35" s="399"/>
      <c r="C35" s="399" t="s">
        <v>1530</v>
      </c>
      <c r="D35" s="399" t="s">
        <v>1535</v>
      </c>
      <c r="E35" s="399" t="str">
        <f t="shared" si="0"/>
        <v>Classic - 22000 - MW FFC 24S (F series)</v>
      </c>
      <c r="F35" s="399" t="s">
        <v>1499</v>
      </c>
      <c r="G35" s="399" t="s">
        <v>121</v>
      </c>
      <c r="H35" s="399" t="s">
        <v>501</v>
      </c>
      <c r="I35" s="399">
        <v>22000</v>
      </c>
      <c r="J35" s="458">
        <v>6.4482000000000008</v>
      </c>
      <c r="K35" s="458">
        <v>2.2947330960854093</v>
      </c>
      <c r="L35" s="458">
        <v>2.81</v>
      </c>
      <c r="M35" s="458">
        <v>2.81</v>
      </c>
      <c r="N35" s="399"/>
      <c r="O35" s="399"/>
      <c r="P35" s="399"/>
      <c r="Q35" s="399"/>
    </row>
    <row r="36" spans="1:17">
      <c r="A36" s="399"/>
      <c r="B36" s="399"/>
      <c r="C36" s="399" t="s">
        <v>1536</v>
      </c>
      <c r="D36" s="399" t="s">
        <v>1537</v>
      </c>
      <c r="E36" s="399" t="str">
        <f t="shared" si="0"/>
        <v>ConfortStar - 12000 - CPE12CD</v>
      </c>
      <c r="F36" s="399"/>
      <c r="G36" s="399" t="s">
        <v>155</v>
      </c>
      <c r="H36" s="399" t="s">
        <v>501</v>
      </c>
      <c r="I36" s="399">
        <v>12000</v>
      </c>
      <c r="J36" s="458">
        <v>3.5172000000000003</v>
      </c>
      <c r="K36" s="399">
        <v>1.1100000000000001</v>
      </c>
      <c r="L36" s="458">
        <v>3.1686486486486487</v>
      </c>
      <c r="M36" s="399"/>
      <c r="N36" s="399"/>
      <c r="O36" s="399"/>
      <c r="P36" s="399"/>
      <c r="Q36" s="399"/>
    </row>
    <row r="37" spans="1:17">
      <c r="A37" s="399"/>
      <c r="B37" s="399"/>
      <c r="C37" s="399" t="s">
        <v>1536</v>
      </c>
      <c r="D37" s="399" t="s">
        <v>1538</v>
      </c>
      <c r="E37" s="399" t="str">
        <f t="shared" si="0"/>
        <v>ConfortStar - 18000 - CPE18CD</v>
      </c>
      <c r="F37" s="399"/>
      <c r="G37" s="399" t="s">
        <v>155</v>
      </c>
      <c r="H37" s="399" t="s">
        <v>501</v>
      </c>
      <c r="I37" s="399">
        <v>18000</v>
      </c>
      <c r="J37" s="458">
        <v>5.2758000000000003</v>
      </c>
      <c r="K37" s="399">
        <v>1.718</v>
      </c>
      <c r="L37" s="458">
        <v>3.0708963911525031</v>
      </c>
      <c r="M37" s="399"/>
      <c r="N37" s="399"/>
      <c r="O37" s="399"/>
      <c r="P37" s="399"/>
      <c r="Q37" s="399"/>
    </row>
    <row r="38" spans="1:17">
      <c r="A38" s="399"/>
      <c r="B38" s="399"/>
      <c r="C38" s="399" t="s">
        <v>1539</v>
      </c>
      <c r="D38" s="399" t="s">
        <v>1540</v>
      </c>
      <c r="E38" s="399" t="str">
        <f t="shared" si="0"/>
        <v>Daikin - 9000 - FTKS09RL215</v>
      </c>
      <c r="F38" s="399"/>
      <c r="G38" s="399" t="s">
        <v>155</v>
      </c>
      <c r="H38" s="399" t="s">
        <v>501</v>
      </c>
      <c r="I38" s="399">
        <v>9000</v>
      </c>
      <c r="J38" s="458">
        <v>2.6379000000000001</v>
      </c>
      <c r="K38" s="458">
        <v>0.73072022160664829</v>
      </c>
      <c r="L38" s="1075">
        <v>3.61</v>
      </c>
      <c r="M38" s="399">
        <v>3.21</v>
      </c>
      <c r="N38" s="399"/>
      <c r="O38" s="399"/>
      <c r="P38" s="399"/>
      <c r="Q38" s="399"/>
    </row>
    <row r="39" spans="1:17">
      <c r="A39" s="399"/>
      <c r="B39" s="399"/>
      <c r="C39" s="399" t="s">
        <v>1539</v>
      </c>
      <c r="D39" s="399" t="s">
        <v>1541</v>
      </c>
      <c r="E39" s="399" t="str">
        <f t="shared" si="0"/>
        <v>Daikin - 12000 - FTKS12RL215</v>
      </c>
      <c r="F39" s="399"/>
      <c r="G39" s="399" t="s">
        <v>155</v>
      </c>
      <c r="H39" s="399" t="s">
        <v>501</v>
      </c>
      <c r="I39" s="399">
        <v>12000</v>
      </c>
      <c r="J39" s="458">
        <v>3.5172000000000003</v>
      </c>
      <c r="K39" s="458">
        <v>0.97160220994475144</v>
      </c>
      <c r="L39" s="1075">
        <v>3.62</v>
      </c>
      <c r="M39" s="399">
        <v>3.21</v>
      </c>
      <c r="N39" s="399"/>
      <c r="O39" s="399"/>
      <c r="P39" s="399"/>
      <c r="Q39" s="399"/>
    </row>
    <row r="40" spans="1:17">
      <c r="A40" s="399"/>
      <c r="B40" s="399"/>
      <c r="C40" s="399" t="s">
        <v>1539</v>
      </c>
      <c r="D40" s="399" t="s">
        <v>1542</v>
      </c>
      <c r="E40" s="399" t="str">
        <f t="shared" si="0"/>
        <v>Daikin - 18000 - FTKS18RL215</v>
      </c>
      <c r="F40" s="399"/>
      <c r="G40" s="399" t="s">
        <v>155</v>
      </c>
      <c r="H40" s="399" t="s">
        <v>501</v>
      </c>
      <c r="I40" s="399">
        <v>18000</v>
      </c>
      <c r="J40" s="458">
        <v>5.2758000000000003</v>
      </c>
      <c r="K40" s="458">
        <v>1.4988068181818182</v>
      </c>
      <c r="L40" s="1075">
        <v>3.52</v>
      </c>
      <c r="M40" s="399">
        <v>3.21</v>
      </c>
      <c r="N40" s="399"/>
      <c r="O40" s="399"/>
      <c r="P40" s="399"/>
      <c r="Q40" s="399"/>
    </row>
    <row r="41" spans="1:17">
      <c r="A41" s="399"/>
      <c r="B41" s="399"/>
      <c r="C41" s="399" t="s">
        <v>1539</v>
      </c>
      <c r="D41" s="399" t="s">
        <v>1543</v>
      </c>
      <c r="E41" s="399" t="str">
        <f t="shared" si="0"/>
        <v>Daikin - 24000 - FTKS24RL215</v>
      </c>
      <c r="F41" s="399"/>
      <c r="G41" s="399" t="s">
        <v>155</v>
      </c>
      <c r="H41" s="399" t="s">
        <v>501</v>
      </c>
      <c r="I41" s="399">
        <v>24000</v>
      </c>
      <c r="J41" s="458">
        <v>7.0344000000000007</v>
      </c>
      <c r="K41" s="458">
        <v>1.998409090909091</v>
      </c>
      <c r="L41" s="1075">
        <v>3.52</v>
      </c>
      <c r="M41" s="399">
        <v>3.21</v>
      </c>
      <c r="N41" s="399"/>
      <c r="O41" s="399"/>
      <c r="P41" s="399"/>
      <c r="Q41" s="399"/>
    </row>
    <row r="42" spans="1:17">
      <c r="A42" s="399"/>
      <c r="B42" s="399"/>
      <c r="C42" s="399" t="s">
        <v>1539</v>
      </c>
      <c r="D42" s="399" t="s">
        <v>1544</v>
      </c>
      <c r="E42" s="399" t="str">
        <f t="shared" si="0"/>
        <v>Daikin - 12000 - RKS12RL215</v>
      </c>
      <c r="F42" s="399"/>
      <c r="G42" s="399" t="s">
        <v>155</v>
      </c>
      <c r="H42" s="399" t="s">
        <v>501</v>
      </c>
      <c r="I42" s="399">
        <v>12000</v>
      </c>
      <c r="J42" s="458">
        <v>3.5172000000000003</v>
      </c>
      <c r="K42" s="458">
        <v>1.0900000000000001</v>
      </c>
      <c r="L42" s="458">
        <v>3.2267889908256882</v>
      </c>
      <c r="M42" s="399"/>
      <c r="N42" s="399"/>
      <c r="O42" s="399"/>
      <c r="P42" s="399"/>
      <c r="Q42" s="399"/>
    </row>
    <row r="43" spans="1:17">
      <c r="A43" s="399"/>
      <c r="B43" s="399"/>
      <c r="C43" s="399" t="s">
        <v>1539</v>
      </c>
      <c r="D43" s="399" t="s">
        <v>1545</v>
      </c>
      <c r="E43" s="399" t="str">
        <f t="shared" si="0"/>
        <v>Daikin - 24000 - RKS24RL215</v>
      </c>
      <c r="F43" s="399"/>
      <c r="G43" s="399" t="s">
        <v>155</v>
      </c>
      <c r="H43" s="399" t="s">
        <v>501</v>
      </c>
      <c r="I43" s="399">
        <v>24000</v>
      </c>
      <c r="J43" s="458">
        <v>6.45</v>
      </c>
      <c r="K43" s="458">
        <v>2.0099999999999998</v>
      </c>
      <c r="L43" s="458">
        <v>3.2089552238805976</v>
      </c>
      <c r="M43" s="399">
        <v>3.21</v>
      </c>
      <c r="N43" s="399"/>
      <c r="O43" s="399"/>
      <c r="P43" s="399"/>
      <c r="Q43" s="399"/>
    </row>
    <row r="44" spans="1:17">
      <c r="A44" s="632"/>
      <c r="B44" s="632"/>
      <c r="C44" s="632" t="s">
        <v>1546</v>
      </c>
      <c r="D44" s="632" t="s">
        <v>1547</v>
      </c>
      <c r="E44" s="399" t="str">
        <f t="shared" si="0"/>
        <v>Delta - 12000 - 21WS012C74</v>
      </c>
      <c r="F44" s="632"/>
      <c r="G44" s="632"/>
      <c r="H44" s="632" t="s">
        <v>501</v>
      </c>
      <c r="I44" s="632">
        <v>12000</v>
      </c>
      <c r="J44" s="1071">
        <v>3.2240000000000002</v>
      </c>
      <c r="K44" s="632"/>
      <c r="L44" s="1071"/>
      <c r="M44" s="632"/>
      <c r="N44" s="632"/>
      <c r="O44" s="632"/>
      <c r="P44" s="632"/>
      <c r="Q44" s="632" t="s">
        <v>1548</v>
      </c>
    </row>
    <row r="45" spans="1:17">
      <c r="A45" s="399"/>
      <c r="B45" s="399"/>
      <c r="C45" s="399" t="s">
        <v>1546</v>
      </c>
      <c r="D45" s="399" t="s">
        <v>1549</v>
      </c>
      <c r="E45" s="399" t="str">
        <f t="shared" si="0"/>
        <v>Delta - 24000 - 26WB024124-070DWFXZ</v>
      </c>
      <c r="F45" s="399"/>
      <c r="G45" s="399"/>
      <c r="H45" s="399" t="s">
        <v>501</v>
      </c>
      <c r="I45" s="399">
        <v>24000</v>
      </c>
      <c r="J45" s="458">
        <v>7.0344000000000007</v>
      </c>
      <c r="K45" s="399">
        <v>2.1800000000000002</v>
      </c>
      <c r="L45" s="458">
        <v>3.2267889908256882</v>
      </c>
      <c r="M45" s="399"/>
      <c r="N45" s="399"/>
      <c r="O45" s="399"/>
      <c r="P45" s="399"/>
      <c r="Q45" s="399" t="s">
        <v>1550</v>
      </c>
    </row>
    <row r="46" spans="1:17">
      <c r="A46" s="399"/>
      <c r="B46" s="399"/>
      <c r="C46" s="399" t="s">
        <v>1546</v>
      </c>
      <c r="D46" s="399" t="s">
        <v>1551</v>
      </c>
      <c r="E46" s="399" t="str">
        <f t="shared" si="0"/>
        <v>Delta - 18000 - 31HF018C74</v>
      </c>
      <c r="F46" s="399" t="s">
        <v>288</v>
      </c>
      <c r="G46" s="399"/>
      <c r="H46" s="399" t="s">
        <v>501</v>
      </c>
      <c r="I46" s="399">
        <v>18000</v>
      </c>
      <c r="J46" s="458">
        <v>5.2758000000000003</v>
      </c>
      <c r="K46" s="399">
        <v>1.62</v>
      </c>
      <c r="L46" s="458">
        <v>3.2566666666666668</v>
      </c>
      <c r="M46" s="399"/>
      <c r="N46" s="399"/>
      <c r="O46" s="399"/>
      <c r="P46" s="399"/>
      <c r="Q46" s="399"/>
    </row>
    <row r="47" spans="1:17">
      <c r="A47" s="399"/>
      <c r="B47" s="399"/>
      <c r="C47" s="399" t="s">
        <v>1546</v>
      </c>
      <c r="D47" s="399" t="s">
        <v>1552</v>
      </c>
      <c r="E47" s="399" t="str">
        <f t="shared" si="0"/>
        <v>Delta - 24000 - 31HF024C74</v>
      </c>
      <c r="F47" s="399"/>
      <c r="G47" s="399"/>
      <c r="H47" s="399" t="s">
        <v>501</v>
      </c>
      <c r="I47" s="399">
        <v>24000</v>
      </c>
      <c r="J47" s="458">
        <v>7.0344000000000007</v>
      </c>
      <c r="K47" s="399">
        <v>2.12</v>
      </c>
      <c r="L47" s="458">
        <v>3.31811320754717</v>
      </c>
      <c r="M47" s="399"/>
      <c r="N47" s="399"/>
      <c r="O47" s="399"/>
      <c r="P47" s="399"/>
      <c r="Q47" s="399"/>
    </row>
    <row r="48" spans="1:17">
      <c r="A48" s="399"/>
      <c r="B48" s="399"/>
      <c r="C48" s="399" t="s">
        <v>1546</v>
      </c>
      <c r="D48" s="399" t="s">
        <v>1553</v>
      </c>
      <c r="E48" s="399" t="str">
        <f t="shared" si="0"/>
        <v>Delta - 12000 - 35HB012124</v>
      </c>
      <c r="F48" s="399" t="s">
        <v>288</v>
      </c>
      <c r="G48" s="399"/>
      <c r="H48" s="399" t="s">
        <v>501</v>
      </c>
      <c r="I48" s="399">
        <v>12000</v>
      </c>
      <c r="J48" s="458">
        <v>3.5172000000000003</v>
      </c>
      <c r="K48" s="399">
        <v>1.08</v>
      </c>
      <c r="L48" s="458">
        <v>3.2566666666666668</v>
      </c>
      <c r="M48" s="399"/>
      <c r="N48" s="399"/>
      <c r="O48" s="399"/>
      <c r="P48" s="399"/>
      <c r="Q48" s="399" t="s">
        <v>1554</v>
      </c>
    </row>
    <row r="49" spans="1:17">
      <c r="A49" s="632"/>
      <c r="B49" s="632"/>
      <c r="C49" s="632" t="s">
        <v>1546</v>
      </c>
      <c r="D49" s="632" t="s">
        <v>1555</v>
      </c>
      <c r="E49" s="399" t="str">
        <f t="shared" si="0"/>
        <v>Delta - 12000 - 35HG01217</v>
      </c>
      <c r="F49" s="632"/>
      <c r="G49" s="632"/>
      <c r="H49" s="632" t="s">
        <v>501</v>
      </c>
      <c r="I49" s="632">
        <v>12000</v>
      </c>
      <c r="J49" s="1071">
        <v>3.5172000000000003</v>
      </c>
      <c r="K49" s="632">
        <v>2.12</v>
      </c>
      <c r="L49" s="1071">
        <v>1.659056603773585</v>
      </c>
      <c r="M49" s="632"/>
      <c r="N49" s="632"/>
      <c r="O49" s="632"/>
      <c r="P49" s="632"/>
      <c r="Q49" s="632" t="s">
        <v>1556</v>
      </c>
    </row>
    <row r="50" spans="1:17">
      <c r="A50" s="399"/>
      <c r="B50" s="399"/>
      <c r="C50" s="399" t="s">
        <v>1557</v>
      </c>
      <c r="D50" s="399" t="s">
        <v>1558</v>
      </c>
      <c r="E50" s="399" t="str">
        <f t="shared" si="0"/>
        <v>Everwell - 18000 - ME2433-CU</v>
      </c>
      <c r="F50" s="399" t="s">
        <v>288</v>
      </c>
      <c r="G50" s="399" t="s">
        <v>155</v>
      </c>
      <c r="H50" s="399" t="s">
        <v>501</v>
      </c>
      <c r="I50" s="395">
        <v>18000</v>
      </c>
      <c r="J50" s="458">
        <v>5.2750000000000004</v>
      </c>
      <c r="K50" s="458">
        <v>1.4631927281401778</v>
      </c>
      <c r="L50" s="458">
        <v>3.6051300000000008</v>
      </c>
      <c r="M50" s="458">
        <v>3.6051300000000008</v>
      </c>
      <c r="N50" s="557">
        <v>12.3</v>
      </c>
      <c r="O50" s="557">
        <v>3.6051300000000008</v>
      </c>
      <c r="P50" s="395">
        <v>15</v>
      </c>
      <c r="Q50" s="399"/>
    </row>
    <row r="51" spans="1:17">
      <c r="A51" s="399"/>
      <c r="B51" s="399"/>
      <c r="C51" s="399" t="s">
        <v>1557</v>
      </c>
      <c r="D51" s="399" t="s">
        <v>1559</v>
      </c>
      <c r="E51" s="399" t="str">
        <f t="shared" si="0"/>
        <v>Everwell - 18000 - MG1833</v>
      </c>
      <c r="F51" s="399"/>
      <c r="G51" s="399" t="s">
        <v>155</v>
      </c>
      <c r="H51" s="399" t="s">
        <v>501</v>
      </c>
      <c r="I51" s="399">
        <v>18000</v>
      </c>
      <c r="J51" s="458">
        <v>5.2758000000000003</v>
      </c>
      <c r="K51" s="1071">
        <v>1.8</v>
      </c>
      <c r="L51" s="1071">
        <v>2.931</v>
      </c>
      <c r="M51" s="458">
        <v>3.6051300000000008</v>
      </c>
      <c r="N51" s="557">
        <v>12.3</v>
      </c>
      <c r="O51" s="557">
        <v>3.6051300000000008</v>
      </c>
      <c r="P51" s="395">
        <v>15</v>
      </c>
      <c r="Q51" s="399" t="s">
        <v>1550</v>
      </c>
    </row>
    <row r="52" spans="1:17">
      <c r="A52" s="399"/>
      <c r="B52" s="399"/>
      <c r="C52" s="399" t="s">
        <v>1557</v>
      </c>
      <c r="D52" s="399" t="s">
        <v>1560</v>
      </c>
      <c r="E52" s="399" t="str">
        <f t="shared" si="0"/>
        <v>Everwell - 12000 - MGCS1233</v>
      </c>
      <c r="F52" s="399"/>
      <c r="G52" s="399" t="s">
        <v>155</v>
      </c>
      <c r="H52" s="399" t="s">
        <v>501</v>
      </c>
      <c r="I52" s="399">
        <v>12000</v>
      </c>
      <c r="J52" s="458">
        <v>3.5172000000000003</v>
      </c>
      <c r="K52" s="458">
        <v>0.97560975609756084</v>
      </c>
      <c r="L52" s="458">
        <v>3.6051300000000008</v>
      </c>
      <c r="M52" s="458">
        <v>3.6051300000000008</v>
      </c>
      <c r="N52" s="557">
        <v>12.3</v>
      </c>
      <c r="O52" s="557">
        <v>3.6051300000000008</v>
      </c>
      <c r="P52" s="395">
        <v>15</v>
      </c>
      <c r="Q52" s="399"/>
    </row>
    <row r="53" spans="1:17">
      <c r="A53" s="399"/>
      <c r="B53" s="399"/>
      <c r="C53" s="399" t="s">
        <v>1557</v>
      </c>
      <c r="D53" s="399" t="s">
        <v>1561</v>
      </c>
      <c r="E53" s="399" t="str">
        <f t="shared" si="0"/>
        <v>Everwell - 18000 - MGCS1833</v>
      </c>
      <c r="F53" s="399"/>
      <c r="G53" s="399" t="s">
        <v>155</v>
      </c>
      <c r="H53" s="399" t="s">
        <v>501</v>
      </c>
      <c r="I53" s="395">
        <v>18000</v>
      </c>
      <c r="J53" s="458">
        <v>5.2750000000000004</v>
      </c>
      <c r="K53" s="458">
        <v>1.4631927281401778</v>
      </c>
      <c r="L53" s="458">
        <v>3.6051300000000008</v>
      </c>
      <c r="M53" s="458">
        <v>3.6051300000000008</v>
      </c>
      <c r="N53" s="557">
        <v>12.3</v>
      </c>
      <c r="O53" s="557">
        <v>3.6051300000000008</v>
      </c>
      <c r="P53" s="395">
        <v>15</v>
      </c>
      <c r="Q53" s="399"/>
    </row>
    <row r="54" spans="1:17">
      <c r="A54" s="399"/>
      <c r="B54" s="399"/>
      <c r="C54" s="399" t="s">
        <v>1562</v>
      </c>
      <c r="D54" s="399" t="s">
        <v>1563</v>
      </c>
      <c r="E54" s="399" t="str">
        <f t="shared" si="0"/>
        <v>Frigidaire - 24000 - FSC24CM5J/FSE24CM5J</v>
      </c>
      <c r="F54" s="399" t="s">
        <v>1564</v>
      </c>
      <c r="G54" s="399"/>
      <c r="H54" s="399" t="s">
        <v>1565</v>
      </c>
      <c r="I54" s="399">
        <v>24000</v>
      </c>
      <c r="J54" s="458">
        <v>7.0344000000000007</v>
      </c>
      <c r="K54" s="458">
        <v>2.73</v>
      </c>
      <c r="L54" s="458">
        <v>2.5767032967032968</v>
      </c>
      <c r="M54" s="399"/>
      <c r="N54" s="399"/>
      <c r="O54" s="399"/>
      <c r="P54" s="399"/>
      <c r="Q54" s="399"/>
    </row>
    <row r="55" spans="1:17">
      <c r="A55" s="399"/>
      <c r="B55" s="399"/>
      <c r="C55" s="399" t="s">
        <v>1566</v>
      </c>
      <c r="D55" s="399" t="s">
        <v>1567</v>
      </c>
      <c r="E55" s="399" t="str">
        <f t="shared" si="0"/>
        <v>GREE - 12000 - GWC12AFC-D3DNA1A/0</v>
      </c>
      <c r="F55" s="399"/>
      <c r="G55" s="399" t="s">
        <v>1528</v>
      </c>
      <c r="H55" s="399" t="s">
        <v>501</v>
      </c>
      <c r="I55" s="399">
        <v>12000</v>
      </c>
      <c r="J55" s="458">
        <v>3.5172000000000003</v>
      </c>
      <c r="K55" s="399"/>
      <c r="L55" s="458">
        <v>3.2241</v>
      </c>
      <c r="M55" s="458">
        <v>3.2241</v>
      </c>
      <c r="N55" s="557">
        <v>11</v>
      </c>
      <c r="O55" s="557">
        <v>5.862000000000001</v>
      </c>
      <c r="P55" s="399">
        <v>20</v>
      </c>
      <c r="Q55" s="399"/>
    </row>
    <row r="56" spans="1:17">
      <c r="A56" s="399"/>
      <c r="B56" s="399"/>
      <c r="C56" s="399" t="s">
        <v>1566</v>
      </c>
      <c r="D56" s="399" t="s">
        <v>1568</v>
      </c>
      <c r="E56" s="399" t="str">
        <f t="shared" si="0"/>
        <v>GREE - 33600 - VIR36AC230V1BO</v>
      </c>
      <c r="F56" s="399"/>
      <c r="G56" s="399"/>
      <c r="H56" s="399" t="s">
        <v>501</v>
      </c>
      <c r="I56" s="399">
        <v>33600</v>
      </c>
      <c r="J56" s="458">
        <v>9.84816</v>
      </c>
      <c r="K56" s="399">
        <v>4.3</v>
      </c>
      <c r="L56" s="458">
        <v>2.2902697674418606</v>
      </c>
      <c r="M56" s="458">
        <v>2.4034199999999997</v>
      </c>
      <c r="N56" s="557">
        <v>8.1999999999999993</v>
      </c>
      <c r="O56" s="557">
        <v>5.2758000000000003</v>
      </c>
      <c r="P56" s="399">
        <v>18</v>
      </c>
      <c r="Q56" s="399" t="s">
        <v>1569</v>
      </c>
    </row>
    <row r="57" spans="1:17">
      <c r="A57" s="399"/>
      <c r="B57" s="399"/>
      <c r="C57" s="399" t="s">
        <v>1570</v>
      </c>
      <c r="D57" s="399" t="s">
        <v>1571</v>
      </c>
      <c r="E57" s="399" t="str">
        <f t="shared" si="0"/>
        <v>Inventor - 17000 - U7RS-18</v>
      </c>
      <c r="F57" s="399"/>
      <c r="G57" s="399"/>
      <c r="H57" s="399" t="s">
        <v>1492</v>
      </c>
      <c r="I57" s="399">
        <v>17000</v>
      </c>
      <c r="J57" s="458">
        <v>4.9827000000000004</v>
      </c>
      <c r="K57" s="399">
        <v>1.5</v>
      </c>
      <c r="L57" s="458">
        <v>3.3218000000000001</v>
      </c>
      <c r="M57" s="458"/>
      <c r="N57" s="557"/>
      <c r="O57" s="557">
        <v>6.7</v>
      </c>
      <c r="P57" s="395">
        <v>22.859092459911292</v>
      </c>
      <c r="Q57" s="399" t="s">
        <v>288</v>
      </c>
    </row>
    <row r="58" spans="1:17">
      <c r="A58" s="399"/>
      <c r="B58" s="399"/>
      <c r="C58" s="399" t="s">
        <v>1572</v>
      </c>
      <c r="D58" s="399" t="s">
        <v>1573</v>
      </c>
      <c r="E58" s="399" t="str">
        <f t="shared" si="0"/>
        <v>Inventor OMNIA  - 12000 - O1MV1-12</v>
      </c>
      <c r="F58" s="399"/>
      <c r="G58" s="399"/>
      <c r="H58" s="399" t="s">
        <v>501</v>
      </c>
      <c r="I58" s="399">
        <v>12000</v>
      </c>
      <c r="J58" s="458">
        <v>3.5172000000000003</v>
      </c>
      <c r="K58" s="399">
        <v>1.58</v>
      </c>
      <c r="L58" s="458">
        <v>2.2260759493670887</v>
      </c>
      <c r="M58" s="399"/>
      <c r="N58" s="399"/>
      <c r="O58" s="399"/>
      <c r="P58" s="399"/>
      <c r="Q58" s="399" t="s">
        <v>1574</v>
      </c>
    </row>
    <row r="59" spans="1:17">
      <c r="A59" s="399"/>
      <c r="B59" s="399"/>
      <c r="C59" s="399" t="s">
        <v>1575</v>
      </c>
      <c r="D59" s="399" t="s">
        <v>1576</v>
      </c>
      <c r="E59" s="399" t="str">
        <f t="shared" si="0"/>
        <v>Inventor OMNIA Eco - 12000 - O3MVI32-12WiFiR</v>
      </c>
      <c r="F59" s="399"/>
      <c r="G59" s="399"/>
      <c r="H59" s="399" t="s">
        <v>501</v>
      </c>
      <c r="I59" s="399">
        <v>12000</v>
      </c>
      <c r="J59" s="458">
        <v>3.5172000000000003</v>
      </c>
      <c r="K59" s="399"/>
      <c r="L59" s="458">
        <v>3.61</v>
      </c>
      <c r="M59" s="399"/>
      <c r="N59" s="399"/>
      <c r="O59" s="399"/>
      <c r="P59" s="399"/>
      <c r="Q59" s="399" t="s">
        <v>1577</v>
      </c>
    </row>
    <row r="60" spans="1:17">
      <c r="A60" s="399"/>
      <c r="B60" s="399"/>
      <c r="C60" s="399" t="s">
        <v>1575</v>
      </c>
      <c r="D60" s="399" t="s">
        <v>1578</v>
      </c>
      <c r="E60" s="399" t="str">
        <f t="shared" si="0"/>
        <v>Inventor OMNIA Eco - 24000 - O3MVI32-24WiFiR</v>
      </c>
      <c r="F60" s="399"/>
      <c r="G60" s="399"/>
      <c r="H60" s="399" t="s">
        <v>501</v>
      </c>
      <c r="I60" s="399">
        <v>24000</v>
      </c>
      <c r="J60" s="458">
        <v>7.0344000000000007</v>
      </c>
      <c r="K60" s="399"/>
      <c r="L60" s="458">
        <v>3.61</v>
      </c>
      <c r="M60" s="399"/>
      <c r="N60" s="399"/>
      <c r="O60" s="399"/>
      <c r="P60" s="399"/>
      <c r="Q60" s="399" t="s">
        <v>1577</v>
      </c>
    </row>
    <row r="61" spans="1:17">
      <c r="A61" s="399"/>
      <c r="B61" s="399"/>
      <c r="C61" s="399" t="s">
        <v>1579</v>
      </c>
      <c r="D61" s="399" t="s">
        <v>1580</v>
      </c>
      <c r="E61" s="399" t="str">
        <f t="shared" si="0"/>
        <v>Inventor OMNIA Plus - 12000 - O2MV1-12WiFiR</v>
      </c>
      <c r="F61" s="399"/>
      <c r="G61" s="399"/>
      <c r="H61" s="399" t="s">
        <v>501</v>
      </c>
      <c r="I61" s="399">
        <v>12000</v>
      </c>
      <c r="J61" s="458">
        <v>3.5172000000000003</v>
      </c>
      <c r="K61" s="399"/>
      <c r="L61" s="458">
        <v>3.61</v>
      </c>
      <c r="M61" s="399"/>
      <c r="N61" s="399"/>
      <c r="O61" s="399"/>
      <c r="P61" s="399"/>
      <c r="Q61" s="399"/>
    </row>
    <row r="62" spans="1:17">
      <c r="A62" s="399"/>
      <c r="B62" s="399"/>
      <c r="C62" s="399" t="s">
        <v>1579</v>
      </c>
      <c r="D62" s="399" t="s">
        <v>1576</v>
      </c>
      <c r="E62" s="399" t="str">
        <f t="shared" si="0"/>
        <v>Inventor OMNIA Plus - 12000 - O3MVI32-12WiFiR</v>
      </c>
      <c r="F62" s="399"/>
      <c r="G62" s="399"/>
      <c r="H62" s="399" t="s">
        <v>501</v>
      </c>
      <c r="I62" s="399">
        <v>12000</v>
      </c>
      <c r="J62" s="458">
        <v>3.5172000000000003</v>
      </c>
      <c r="K62" s="399"/>
      <c r="L62" s="458">
        <v>3.61</v>
      </c>
      <c r="M62" s="399"/>
      <c r="N62" s="399"/>
      <c r="O62" s="399"/>
      <c r="P62" s="399"/>
      <c r="Q62" s="399" t="s">
        <v>1577</v>
      </c>
    </row>
    <row r="63" spans="1:17">
      <c r="A63" s="399">
        <v>5</v>
      </c>
      <c r="B63" s="399" t="s">
        <v>1581</v>
      </c>
      <c r="C63" s="399" t="s">
        <v>1582</v>
      </c>
      <c r="D63" s="399" t="s">
        <v>1583</v>
      </c>
      <c r="E63" s="399" t="str">
        <f t="shared" si="0"/>
        <v>Kanion - 9000 - KWSM-09R410AHS16MV</v>
      </c>
      <c r="F63" s="399"/>
      <c r="G63" s="399" t="s">
        <v>155</v>
      </c>
      <c r="H63" s="399" t="s">
        <v>501</v>
      </c>
      <c r="I63" s="399">
        <v>9000</v>
      </c>
      <c r="J63" s="458">
        <v>2.6379000000000001</v>
      </c>
      <c r="K63" s="458">
        <v>0.68330903790087449</v>
      </c>
      <c r="L63" s="1076">
        <v>3.860478720000001</v>
      </c>
      <c r="M63" s="458">
        <v>3.860478720000001</v>
      </c>
      <c r="N63" s="557">
        <v>13.171200000000002</v>
      </c>
      <c r="O63" s="557">
        <v>4.9240800000000009</v>
      </c>
      <c r="P63" s="399">
        <v>16.8</v>
      </c>
      <c r="Q63" s="399"/>
    </row>
    <row r="64" spans="1:17">
      <c r="A64" s="399"/>
      <c r="B64" s="399"/>
      <c r="C64" s="399" t="s">
        <v>1582</v>
      </c>
      <c r="D64" s="399" t="s">
        <v>1584</v>
      </c>
      <c r="E64" s="399" t="str">
        <f t="shared" si="0"/>
        <v>Kanion - 12000 - KWSM-12IR410ACF</v>
      </c>
      <c r="F64" s="399" t="s">
        <v>288</v>
      </c>
      <c r="G64" s="399" t="s">
        <v>155</v>
      </c>
      <c r="H64" s="399" t="s">
        <v>501</v>
      </c>
      <c r="I64" s="399">
        <v>12000</v>
      </c>
      <c r="J64" s="458">
        <v>3.5172000000000003</v>
      </c>
      <c r="K64" s="458">
        <v>1.2</v>
      </c>
      <c r="L64" s="458">
        <v>2.9310000000000005</v>
      </c>
      <c r="M64" s="458"/>
      <c r="N64" s="557"/>
      <c r="O64" s="557"/>
      <c r="P64" s="399"/>
      <c r="Q64" s="399"/>
    </row>
    <row r="65" spans="1:17">
      <c r="A65" s="399">
        <v>6</v>
      </c>
      <c r="B65" s="399" t="s">
        <v>1585</v>
      </c>
      <c r="C65" s="399" t="s">
        <v>1582</v>
      </c>
      <c r="D65" s="399" t="s">
        <v>1586</v>
      </c>
      <c r="E65" s="399" t="str">
        <f t="shared" si="0"/>
        <v>Kanion - 12000 - KWSM-12R410AHS16MV</v>
      </c>
      <c r="F65" s="399"/>
      <c r="G65" s="399" t="s">
        <v>155</v>
      </c>
      <c r="H65" s="399" t="s">
        <v>501</v>
      </c>
      <c r="I65" s="399">
        <v>12000</v>
      </c>
      <c r="J65" s="458">
        <v>3.5172000000000003</v>
      </c>
      <c r="K65" s="458">
        <v>1.214</v>
      </c>
      <c r="L65" s="458">
        <v>2.897199341021417</v>
      </c>
      <c r="M65" s="458">
        <v>3.860478720000001</v>
      </c>
      <c r="N65" s="557">
        <v>13.171200000000002</v>
      </c>
      <c r="O65" s="557">
        <v>4.9240800000000009</v>
      </c>
      <c r="P65" s="399">
        <v>16.8</v>
      </c>
      <c r="Q65" s="399"/>
    </row>
    <row r="66" spans="1:17">
      <c r="A66" s="399"/>
      <c r="B66" s="399"/>
      <c r="C66" s="399" t="s">
        <v>1582</v>
      </c>
      <c r="D66" s="399" t="s">
        <v>1587</v>
      </c>
      <c r="E66" s="399" t="str">
        <f t="shared" si="0"/>
        <v>Kanion - 18000 - KWSM-18IR410ACF</v>
      </c>
      <c r="F66" s="399" t="s">
        <v>288</v>
      </c>
      <c r="G66" s="399"/>
      <c r="H66" s="399" t="s">
        <v>501</v>
      </c>
      <c r="I66" s="399">
        <v>18000</v>
      </c>
      <c r="J66" s="458">
        <v>5.2758000000000003</v>
      </c>
      <c r="K66" s="458">
        <v>1.85</v>
      </c>
      <c r="L66" s="458">
        <v>2.8517837837837838</v>
      </c>
      <c r="M66" s="458"/>
      <c r="N66" s="557"/>
      <c r="O66" s="557"/>
      <c r="P66" s="399"/>
      <c r="Q66" s="399"/>
    </row>
    <row r="67" spans="1:17">
      <c r="A67" s="399">
        <v>7</v>
      </c>
      <c r="B67" s="399" t="s">
        <v>1588</v>
      </c>
      <c r="C67" s="399" t="s">
        <v>1582</v>
      </c>
      <c r="D67" s="399" t="s">
        <v>1589</v>
      </c>
      <c r="E67" s="399" t="str">
        <f t="shared" si="0"/>
        <v>Kanion - 17000 - KWSM-18R410AHS16MV</v>
      </c>
      <c r="F67" s="399"/>
      <c r="G67" s="399" t="s">
        <v>155</v>
      </c>
      <c r="H67" s="399" t="s">
        <v>501</v>
      </c>
      <c r="I67" s="399">
        <v>17000</v>
      </c>
      <c r="J67" s="458">
        <v>4.9827000000000004</v>
      </c>
      <c r="K67" s="458">
        <v>1.2906948493683186</v>
      </c>
      <c r="L67" s="1076">
        <v>3.860478720000001</v>
      </c>
      <c r="M67" s="458">
        <v>3.860478720000001</v>
      </c>
      <c r="N67" s="557">
        <v>13.171200000000002</v>
      </c>
      <c r="O67" s="557">
        <v>4.9240800000000009</v>
      </c>
      <c r="P67" s="399">
        <v>16.8</v>
      </c>
      <c r="Q67" s="399"/>
    </row>
    <row r="68" spans="1:17">
      <c r="A68" s="399"/>
      <c r="B68" s="399"/>
      <c r="C68" s="399" t="s">
        <v>1582</v>
      </c>
      <c r="D68" s="399" t="s">
        <v>1590</v>
      </c>
      <c r="E68" s="399" t="str">
        <f t="shared" si="0"/>
        <v>Kanion - 24000 - KWSM-24IR410ACF</v>
      </c>
      <c r="F68" s="399" t="s">
        <v>288</v>
      </c>
      <c r="G68" s="399" t="s">
        <v>155</v>
      </c>
      <c r="H68" s="399" t="s">
        <v>501</v>
      </c>
      <c r="I68" s="399">
        <v>24000</v>
      </c>
      <c r="J68" s="458">
        <v>7.0344000000000007</v>
      </c>
      <c r="K68" s="458">
        <v>2.25</v>
      </c>
      <c r="L68" s="458">
        <v>3.1264000000000003</v>
      </c>
      <c r="M68" s="458"/>
      <c r="N68" s="557"/>
      <c r="O68" s="557"/>
      <c r="P68" s="399"/>
      <c r="Q68" s="399"/>
    </row>
    <row r="69" spans="1:17">
      <c r="A69" s="399">
        <v>8</v>
      </c>
      <c r="B69" s="399" t="s">
        <v>1591</v>
      </c>
      <c r="C69" s="399" t="s">
        <v>1582</v>
      </c>
      <c r="D69" s="399" t="s">
        <v>1592</v>
      </c>
      <c r="E69" s="399" t="str">
        <f t="shared" ref="E69:E132" si="1">C69&amp;" - "&amp;I69&amp;" - "&amp;D69</f>
        <v>Kanion - 24000 - KWSM-24R410AHS16MV</v>
      </c>
      <c r="F69" s="399"/>
      <c r="G69" s="399" t="s">
        <v>155</v>
      </c>
      <c r="H69" s="399" t="s">
        <v>501</v>
      </c>
      <c r="I69" s="399">
        <v>24000</v>
      </c>
      <c r="J69" s="458">
        <v>7.0344000000000007</v>
      </c>
      <c r="K69" s="458">
        <v>1.8411967779056386</v>
      </c>
      <c r="L69" s="1076">
        <v>3.8205585000000006</v>
      </c>
      <c r="M69" s="458">
        <v>3.8205585000000006</v>
      </c>
      <c r="N69" s="557">
        <v>13.035</v>
      </c>
      <c r="O69" s="557">
        <v>4.8361499999999999</v>
      </c>
      <c r="P69" s="399">
        <v>16.5</v>
      </c>
      <c r="Q69" s="399"/>
    </row>
    <row r="70" spans="1:17">
      <c r="A70" s="399"/>
      <c r="B70" s="399"/>
      <c r="C70" s="399" t="s">
        <v>1243</v>
      </c>
      <c r="D70" s="399" t="s">
        <v>1593</v>
      </c>
      <c r="E70" s="399" t="str">
        <f t="shared" si="1"/>
        <v>Lennox - 36000 - 12ACXN036-230-22</v>
      </c>
      <c r="F70" s="399" t="s">
        <v>288</v>
      </c>
      <c r="G70" s="399" t="s">
        <v>155</v>
      </c>
      <c r="H70" s="399" t="s">
        <v>1492</v>
      </c>
      <c r="I70" s="399">
        <v>36000</v>
      </c>
      <c r="J70" s="557">
        <v>10.551600000000001</v>
      </c>
      <c r="K70" s="399"/>
      <c r="L70" s="1077">
        <v>3.3354780000000006</v>
      </c>
      <c r="M70" s="458">
        <v>3.3354780000000006</v>
      </c>
      <c r="N70" s="557">
        <v>11.38</v>
      </c>
      <c r="O70" s="557">
        <v>3.8103000000000002</v>
      </c>
      <c r="P70" s="399">
        <v>13</v>
      </c>
      <c r="Q70" s="399"/>
    </row>
    <row r="71" spans="1:17">
      <c r="A71" s="399"/>
      <c r="B71" s="399"/>
      <c r="C71" s="399" t="s">
        <v>1243</v>
      </c>
      <c r="D71" s="399" t="s">
        <v>1594</v>
      </c>
      <c r="E71" s="399" t="str">
        <f t="shared" si="1"/>
        <v>Lennox - 36000 - 13ACXN036-230-22</v>
      </c>
      <c r="F71" s="399" t="s">
        <v>288</v>
      </c>
      <c r="G71" s="399" t="s">
        <v>155</v>
      </c>
      <c r="H71" s="399" t="s">
        <v>1492</v>
      </c>
      <c r="I71" s="399">
        <v>36000</v>
      </c>
      <c r="J71" s="557">
        <v>10.551600000000001</v>
      </c>
      <c r="K71" s="399"/>
      <c r="L71" s="1076">
        <v>3.9744360000000003</v>
      </c>
      <c r="M71" s="458">
        <v>3.9744360000000003</v>
      </c>
      <c r="N71" s="557">
        <v>13.56</v>
      </c>
      <c r="O71" s="557">
        <v>4.5430500000000009</v>
      </c>
      <c r="P71" s="399">
        <v>15.5</v>
      </c>
      <c r="Q71" s="399"/>
    </row>
    <row r="72" spans="1:17">
      <c r="A72" s="399"/>
      <c r="B72" s="399"/>
      <c r="C72" s="399" t="s">
        <v>1243</v>
      </c>
      <c r="D72" s="399" t="s">
        <v>1595</v>
      </c>
      <c r="E72" s="399" t="str">
        <f t="shared" si="1"/>
        <v>Lennox - 12000 - LXG AHTC012100T4</v>
      </c>
      <c r="F72" s="399"/>
      <c r="G72" s="399" t="s">
        <v>155</v>
      </c>
      <c r="H72" s="399" t="s">
        <v>501</v>
      </c>
      <c r="I72" s="399">
        <v>12000</v>
      </c>
      <c r="J72" s="458">
        <v>3.5172000000000003</v>
      </c>
      <c r="K72" s="458">
        <v>1.1505273250239694</v>
      </c>
      <c r="L72" s="1077">
        <v>3.0570330000000001</v>
      </c>
      <c r="M72" s="458">
        <v>3.0570330000000001</v>
      </c>
      <c r="N72" s="557">
        <v>10.43</v>
      </c>
      <c r="O72" s="557">
        <v>4.9240800000000009</v>
      </c>
      <c r="P72" s="399">
        <v>16.8</v>
      </c>
      <c r="Q72" s="399"/>
    </row>
    <row r="73" spans="1:17">
      <c r="A73" s="399"/>
      <c r="B73" s="399"/>
      <c r="C73" s="399" t="s">
        <v>1243</v>
      </c>
      <c r="D73" s="399" t="s">
        <v>1596</v>
      </c>
      <c r="E73" s="399" t="str">
        <f t="shared" si="1"/>
        <v>Lennox - 24000 - LXG AHTC024100T4</v>
      </c>
      <c r="F73" s="399"/>
      <c r="G73" s="399" t="s">
        <v>155</v>
      </c>
      <c r="H73" s="399" t="s">
        <v>501</v>
      </c>
      <c r="I73" s="399">
        <v>24000</v>
      </c>
      <c r="J73" s="458">
        <v>7.0344000000000007</v>
      </c>
      <c r="K73" s="458">
        <v>2.4300000000000002</v>
      </c>
      <c r="L73" s="458">
        <v>2.894814814814815</v>
      </c>
      <c r="M73" s="458">
        <v>2.68</v>
      </c>
      <c r="N73" s="557">
        <v>9.14</v>
      </c>
      <c r="O73" s="557"/>
      <c r="P73" s="399"/>
      <c r="Q73" s="399"/>
    </row>
    <row r="74" spans="1:17">
      <c r="A74" s="399"/>
      <c r="B74" s="399"/>
      <c r="C74" s="399" t="s">
        <v>1243</v>
      </c>
      <c r="D74" s="399" t="s">
        <v>1597</v>
      </c>
      <c r="E74" s="399" t="str">
        <f t="shared" si="1"/>
        <v>Lennox - 18000 - LXGAHT0018100T4</v>
      </c>
      <c r="F74" s="399"/>
      <c r="G74" s="399"/>
      <c r="H74" s="399"/>
      <c r="I74" s="399">
        <v>18000</v>
      </c>
      <c r="J74" s="458">
        <v>5.2758000000000003</v>
      </c>
      <c r="K74" s="399">
        <v>1.75</v>
      </c>
      <c r="L74" s="458">
        <v>3.0147428571428572</v>
      </c>
      <c r="M74" s="399">
        <v>3.02</v>
      </c>
      <c r="N74" s="458">
        <v>10.29</v>
      </c>
      <c r="O74" s="399"/>
      <c r="P74" s="399"/>
      <c r="Q74" s="399"/>
    </row>
    <row r="75" spans="1:17">
      <c r="A75" s="399"/>
      <c r="B75" s="399"/>
      <c r="C75" s="399" t="s">
        <v>1598</v>
      </c>
      <c r="D75" s="399" t="s">
        <v>1599</v>
      </c>
      <c r="E75" s="399" t="str">
        <f t="shared" si="1"/>
        <v>Magic - 12000 - M2GHP290-12</v>
      </c>
      <c r="F75" s="399" t="s">
        <v>1499</v>
      </c>
      <c r="G75" s="399"/>
      <c r="H75" s="399" t="s">
        <v>1600</v>
      </c>
      <c r="I75" s="399">
        <v>12000</v>
      </c>
      <c r="J75" s="458">
        <v>3.5172000000000003</v>
      </c>
      <c r="K75" s="458">
        <v>1.35</v>
      </c>
      <c r="L75" s="458">
        <v>2.6053333333333333</v>
      </c>
      <c r="M75" s="458"/>
      <c r="N75" s="557"/>
      <c r="O75" s="557"/>
      <c r="P75" s="399"/>
      <c r="Q75" s="399"/>
    </row>
    <row r="76" spans="1:17">
      <c r="A76" s="399"/>
      <c r="B76" s="399"/>
      <c r="C76" s="399" t="s">
        <v>1601</v>
      </c>
      <c r="D76" s="399" t="s">
        <v>1602</v>
      </c>
      <c r="E76" s="399" t="str">
        <f t="shared" si="1"/>
        <v>McQuay - 9000 - MCS-104009-CCU215A</v>
      </c>
      <c r="F76" s="399"/>
      <c r="G76" s="399" t="s">
        <v>121</v>
      </c>
      <c r="H76" s="399" t="s">
        <v>501</v>
      </c>
      <c r="I76" s="399">
        <v>9000</v>
      </c>
      <c r="J76" s="458">
        <v>2.6379000000000001</v>
      </c>
      <c r="K76" s="458">
        <v>0.97</v>
      </c>
      <c r="L76" s="458">
        <v>2.7194845360824744</v>
      </c>
      <c r="M76" s="458"/>
      <c r="N76" s="557"/>
      <c r="O76" s="557"/>
      <c r="P76" s="399"/>
      <c r="Q76" s="399"/>
    </row>
    <row r="77" spans="1:17">
      <c r="A77" s="399"/>
      <c r="B77" s="399"/>
      <c r="C77" s="399" t="s">
        <v>1601</v>
      </c>
      <c r="D77" s="399" t="s">
        <v>1603</v>
      </c>
      <c r="E77" s="399" t="str">
        <f t="shared" si="1"/>
        <v>McQuay - 12000 - MCS-104012-CCU215A</v>
      </c>
      <c r="F77" s="399"/>
      <c r="G77" s="399"/>
      <c r="H77" s="399" t="s">
        <v>501</v>
      </c>
      <c r="I77" s="399">
        <v>12000</v>
      </c>
      <c r="J77" s="458">
        <v>3.5172000000000003</v>
      </c>
      <c r="K77" s="458">
        <v>1.03</v>
      </c>
      <c r="L77" s="458">
        <v>2.73</v>
      </c>
      <c r="M77" s="458"/>
      <c r="N77" s="557"/>
      <c r="O77" s="557"/>
      <c r="P77" s="399"/>
      <c r="Q77" s="399"/>
    </row>
    <row r="78" spans="1:17">
      <c r="A78" s="399"/>
      <c r="B78" s="399"/>
      <c r="C78" s="399" t="s">
        <v>1601</v>
      </c>
      <c r="D78" s="399" t="s">
        <v>1604</v>
      </c>
      <c r="E78" s="399" t="str">
        <f t="shared" si="1"/>
        <v>McQuay - 24000 - MCS-104024-CCU216A</v>
      </c>
      <c r="F78" s="399"/>
      <c r="G78" s="399"/>
      <c r="H78" s="399" t="s">
        <v>501</v>
      </c>
      <c r="I78" s="399">
        <v>24000</v>
      </c>
      <c r="J78" s="458">
        <v>7.0344000000000007</v>
      </c>
      <c r="K78" s="458">
        <v>2.5212903225806453</v>
      </c>
      <c r="L78" s="1073">
        <v>2.79</v>
      </c>
      <c r="M78" s="458"/>
      <c r="N78" s="557"/>
      <c r="O78" s="557"/>
      <c r="P78" s="399"/>
      <c r="Q78" s="399"/>
    </row>
    <row r="79" spans="1:17">
      <c r="A79" s="469"/>
      <c r="B79" s="469"/>
      <c r="C79" s="469" t="s">
        <v>1601</v>
      </c>
      <c r="D79" s="469" t="s">
        <v>1605</v>
      </c>
      <c r="E79" s="399" t="str">
        <f t="shared" si="1"/>
        <v>McQuay - 24000 - MCS-104024-CWF215A</v>
      </c>
      <c r="F79" s="469"/>
      <c r="G79" s="469"/>
      <c r="H79" s="469" t="s">
        <v>501</v>
      </c>
      <c r="I79" s="469">
        <v>24000</v>
      </c>
      <c r="J79" s="1078">
        <v>7.0344000000000007</v>
      </c>
      <c r="K79" s="1078">
        <v>1.83</v>
      </c>
      <c r="L79" s="1078">
        <v>3</v>
      </c>
      <c r="M79" s="1078"/>
      <c r="N79" s="923"/>
      <c r="O79" s="923"/>
      <c r="P79" s="469"/>
      <c r="Q79" s="469"/>
    </row>
    <row r="80" spans="1:17">
      <c r="A80" s="399"/>
      <c r="B80" s="399"/>
      <c r="C80" s="399" t="s">
        <v>1601</v>
      </c>
      <c r="D80" s="399" t="s">
        <v>1606</v>
      </c>
      <c r="E80" s="399" t="str">
        <f t="shared" si="1"/>
        <v>McQuay - 23882.6339133402 - MQIU-134024-HCU215A</v>
      </c>
      <c r="F80" s="399"/>
      <c r="G80" s="399"/>
      <c r="H80" s="399" t="s">
        <v>501</v>
      </c>
      <c r="I80" s="395">
        <v>23882.633913340156</v>
      </c>
      <c r="J80" s="458">
        <v>7</v>
      </c>
      <c r="K80" s="458">
        <v>2.1800000000000002</v>
      </c>
      <c r="L80" s="458">
        <v>3</v>
      </c>
      <c r="M80" s="458"/>
      <c r="N80" s="557"/>
      <c r="O80" s="557"/>
      <c r="P80" s="399"/>
      <c r="Q80" s="399"/>
    </row>
    <row r="81" spans="1:17">
      <c r="A81" s="399"/>
      <c r="B81" s="399"/>
      <c r="C81" s="399" t="s">
        <v>1601</v>
      </c>
      <c r="D81" s="399" t="s">
        <v>1607</v>
      </c>
      <c r="E81" s="399" t="str">
        <f t="shared" si="1"/>
        <v>McQuay - 18000 - MQIU-164018-HCU215A</v>
      </c>
      <c r="F81" s="399"/>
      <c r="G81" s="399"/>
      <c r="H81" s="399" t="s">
        <v>501</v>
      </c>
      <c r="I81" s="399">
        <v>18000</v>
      </c>
      <c r="J81" s="458">
        <v>5.2758000000000003</v>
      </c>
      <c r="K81" s="458">
        <v>1.62</v>
      </c>
      <c r="L81" s="458">
        <v>3.2566666666666668</v>
      </c>
      <c r="M81" s="458"/>
      <c r="N81" s="557"/>
      <c r="O81" s="557"/>
      <c r="P81" s="399"/>
      <c r="Q81" s="399" t="s">
        <v>1608</v>
      </c>
    </row>
    <row r="82" spans="1:17">
      <c r="A82" s="399"/>
      <c r="B82" s="399"/>
      <c r="C82" s="399" t="s">
        <v>1601</v>
      </c>
      <c r="D82" s="399" t="s">
        <v>1609</v>
      </c>
      <c r="E82" s="399" t="str">
        <f t="shared" si="1"/>
        <v>McQuay - 24000 - MQIU-164024-HCU215A</v>
      </c>
      <c r="F82" s="399"/>
      <c r="G82" s="399"/>
      <c r="H82" s="399" t="s">
        <v>501</v>
      </c>
      <c r="I82" s="399">
        <v>24000</v>
      </c>
      <c r="J82" s="458">
        <v>7.0344000000000007</v>
      </c>
      <c r="K82" s="458">
        <v>2.8</v>
      </c>
      <c r="L82" s="458">
        <v>2.5122857142857149</v>
      </c>
      <c r="M82" s="458"/>
      <c r="N82" s="557"/>
      <c r="O82" s="557"/>
      <c r="P82" s="399"/>
      <c r="Q82" s="399" t="s">
        <v>1483</v>
      </c>
    </row>
    <row r="83" spans="1:17">
      <c r="A83" s="632"/>
      <c r="B83" s="632"/>
      <c r="C83" s="632" t="s">
        <v>1601</v>
      </c>
      <c r="D83" s="632" t="s">
        <v>1610</v>
      </c>
      <c r="E83" s="399" t="str">
        <f t="shared" si="1"/>
        <v>McQuay - 24000 - MQS-164024_CF215A</v>
      </c>
      <c r="F83" s="632"/>
      <c r="G83" s="632"/>
      <c r="H83" s="632" t="s">
        <v>1611</v>
      </c>
      <c r="I83" s="632">
        <v>24000</v>
      </c>
      <c r="J83" s="1071">
        <v>7.1</v>
      </c>
      <c r="K83" s="1071"/>
      <c r="L83" s="1071"/>
      <c r="M83" s="1071"/>
      <c r="N83" s="1079"/>
      <c r="O83" s="1079"/>
      <c r="P83" s="632"/>
      <c r="Q83" s="632" t="s">
        <v>1608</v>
      </c>
    </row>
    <row r="84" spans="1:17">
      <c r="A84" s="399"/>
      <c r="B84" s="399"/>
      <c r="C84" s="399" t="s">
        <v>1612</v>
      </c>
      <c r="D84" s="399" t="s">
        <v>1613</v>
      </c>
      <c r="E84" s="399" t="str">
        <f t="shared" si="1"/>
        <v>MDV - 21000 - MOCA30-21CDN1-QC2</v>
      </c>
      <c r="F84" s="399" t="s">
        <v>288</v>
      </c>
      <c r="G84" s="399" t="s">
        <v>155</v>
      </c>
      <c r="H84" s="399" t="s">
        <v>501</v>
      </c>
      <c r="I84" s="399">
        <v>21000</v>
      </c>
      <c r="J84" s="458">
        <v>6.1551000000000009</v>
      </c>
      <c r="K84" s="458">
        <v>2.0499999999999998</v>
      </c>
      <c r="L84" s="458">
        <v>3.0024878048780494</v>
      </c>
      <c r="M84" s="458"/>
      <c r="N84" s="557"/>
      <c r="O84" s="557"/>
      <c r="P84" s="399"/>
      <c r="Q84" s="399"/>
    </row>
    <row r="85" spans="1:17">
      <c r="A85" s="399"/>
      <c r="B85" s="399"/>
      <c r="C85" s="399" t="s">
        <v>1614</v>
      </c>
      <c r="D85" s="399" t="s">
        <v>1615</v>
      </c>
      <c r="E85" s="399" t="str">
        <f t="shared" si="1"/>
        <v>Midea - 17059.0242238144 - KFR-50GWS</v>
      </c>
      <c r="F85" s="399"/>
      <c r="G85" s="399"/>
      <c r="H85" s="399" t="s">
        <v>501</v>
      </c>
      <c r="I85" s="395">
        <v>17059.024223814398</v>
      </c>
      <c r="J85" s="1080">
        <v>5</v>
      </c>
      <c r="K85" s="399">
        <v>1.55</v>
      </c>
      <c r="L85" s="458">
        <v>3.225806451612903</v>
      </c>
      <c r="M85" s="399"/>
      <c r="N85" s="399"/>
      <c r="O85" s="399"/>
      <c r="P85" s="399"/>
      <c r="Q85" s="399"/>
    </row>
    <row r="86" spans="1:17">
      <c r="A86" s="399"/>
      <c r="B86" s="399"/>
      <c r="C86" s="399" t="s">
        <v>1614</v>
      </c>
      <c r="D86" s="399" t="s">
        <v>1616</v>
      </c>
      <c r="E86" s="399" t="str">
        <f t="shared" si="1"/>
        <v>Midea - 24564.9948822927 - KFR-72GW</v>
      </c>
      <c r="F86" s="399"/>
      <c r="G86" s="399"/>
      <c r="H86" s="399" t="s">
        <v>501</v>
      </c>
      <c r="I86" s="395">
        <v>24564.994882292733</v>
      </c>
      <c r="J86" s="399">
        <v>7.2</v>
      </c>
      <c r="K86" s="399">
        <v>2.46</v>
      </c>
      <c r="L86" s="458">
        <v>2.9268292682926829</v>
      </c>
      <c r="M86" s="399"/>
      <c r="N86" s="399"/>
      <c r="O86" s="399"/>
      <c r="P86" s="399"/>
      <c r="Q86" s="399"/>
    </row>
    <row r="87" spans="1:17">
      <c r="A87" s="399"/>
      <c r="B87" s="399"/>
      <c r="C87" s="399" t="s">
        <v>1614</v>
      </c>
      <c r="D87" s="399" t="s">
        <v>1613</v>
      </c>
      <c r="E87" s="399" t="str">
        <f t="shared" si="1"/>
        <v>Midea - 21000 - MOCA30-21CDN1-QC2</v>
      </c>
      <c r="F87" s="399" t="s">
        <v>288</v>
      </c>
      <c r="G87" s="399" t="s">
        <v>1528</v>
      </c>
      <c r="H87" s="399" t="s">
        <v>501</v>
      </c>
      <c r="I87" s="395">
        <v>21000</v>
      </c>
      <c r="J87" s="458">
        <v>6.1551000000000009</v>
      </c>
      <c r="K87" s="399">
        <v>2.0499999999999998</v>
      </c>
      <c r="L87" s="458">
        <v>3.0024878048780494</v>
      </c>
      <c r="M87" s="399"/>
      <c r="N87" s="399"/>
      <c r="O87" s="399"/>
      <c r="P87" s="399"/>
      <c r="Q87" s="399"/>
    </row>
    <row r="88" spans="1:17">
      <c r="A88" s="399"/>
      <c r="B88" s="399"/>
      <c r="C88" s="399" t="s">
        <v>1614</v>
      </c>
      <c r="D88" s="399" t="s">
        <v>1617</v>
      </c>
      <c r="E88" s="399" t="str">
        <f t="shared" si="1"/>
        <v>Midea - 24000 - MSC-24CRN1</v>
      </c>
      <c r="F88" s="399"/>
      <c r="G88" s="399"/>
      <c r="H88" s="399" t="s">
        <v>501</v>
      </c>
      <c r="I88" s="395">
        <v>24000</v>
      </c>
      <c r="J88" s="458">
        <v>7.0344000000000007</v>
      </c>
      <c r="K88" s="399">
        <v>2.4</v>
      </c>
      <c r="L88" s="458">
        <v>2.9310000000000005</v>
      </c>
      <c r="M88" s="399"/>
      <c r="N88" s="399"/>
      <c r="O88" s="399"/>
      <c r="P88" s="399"/>
      <c r="Q88" s="399"/>
    </row>
    <row r="89" spans="1:17">
      <c r="A89" s="632"/>
      <c r="B89" s="632"/>
      <c r="C89" s="632" t="s">
        <v>1618</v>
      </c>
      <c r="D89" s="632" t="s">
        <v>1619</v>
      </c>
      <c r="E89" s="399" t="str">
        <f t="shared" si="1"/>
        <v>Miller - 36000 - MDX5-036ECS3</v>
      </c>
      <c r="F89" s="632" t="s">
        <v>288</v>
      </c>
      <c r="G89" s="632"/>
      <c r="H89" s="632"/>
      <c r="I89" s="1070">
        <v>36000</v>
      </c>
      <c r="J89" s="1071">
        <v>10.551600000000001</v>
      </c>
      <c r="K89" s="632"/>
      <c r="L89" s="1071"/>
      <c r="M89" s="632"/>
      <c r="N89" s="632"/>
      <c r="O89" s="632"/>
      <c r="P89" s="632"/>
      <c r="Q89" s="632"/>
    </row>
    <row r="90" spans="1:17">
      <c r="A90" s="399"/>
      <c r="B90" s="399"/>
      <c r="C90" s="399" t="s">
        <v>1620</v>
      </c>
      <c r="D90" s="399" t="s">
        <v>1621</v>
      </c>
      <c r="E90" s="399" t="str">
        <f t="shared" si="1"/>
        <v>MLB - 24000 - MZW-24A4/EZ</v>
      </c>
      <c r="F90" s="399"/>
      <c r="G90" s="399"/>
      <c r="H90" s="399" t="s">
        <v>501</v>
      </c>
      <c r="I90" s="399">
        <v>24000</v>
      </c>
      <c r="J90" s="458">
        <v>7.0344000000000007</v>
      </c>
      <c r="K90" s="399">
        <v>2.7</v>
      </c>
      <c r="L90" s="458">
        <v>2.6053333333333333</v>
      </c>
      <c r="M90" s="399"/>
      <c r="N90" s="399"/>
      <c r="O90" s="399"/>
      <c r="P90" s="399"/>
      <c r="Q90" s="399" t="s">
        <v>1622</v>
      </c>
    </row>
    <row r="91" spans="1:17">
      <c r="A91" s="632"/>
      <c r="B91" s="632"/>
      <c r="C91" s="632" t="s">
        <v>1623</v>
      </c>
      <c r="D91" s="632" t="s">
        <v>1624</v>
      </c>
      <c r="E91" s="399" t="str">
        <f t="shared" si="1"/>
        <v>OTEC Omega - 12300 - 80HW013J74-036DDV</v>
      </c>
      <c r="F91" s="632" t="s">
        <v>1564</v>
      </c>
      <c r="G91" s="632"/>
      <c r="H91" s="632" t="s">
        <v>1625</v>
      </c>
      <c r="I91" s="632">
        <v>12300</v>
      </c>
      <c r="J91" s="1071">
        <v>3.6051300000000004</v>
      </c>
      <c r="K91" s="1071"/>
      <c r="L91" s="1071"/>
      <c r="M91" s="1071"/>
      <c r="N91" s="1079"/>
      <c r="O91" s="1079"/>
      <c r="P91" s="632"/>
      <c r="Q91" s="632" t="s">
        <v>1622</v>
      </c>
    </row>
    <row r="92" spans="1:17">
      <c r="A92" s="399"/>
      <c r="B92" s="399"/>
      <c r="C92" s="399" t="s">
        <v>1623</v>
      </c>
      <c r="D92" s="399" t="s">
        <v>1626</v>
      </c>
      <c r="E92" s="399" t="str">
        <f t="shared" si="1"/>
        <v>OTEC Omega - 48000 - 81HM004J74-120MV7</v>
      </c>
      <c r="F92" s="399" t="s">
        <v>288</v>
      </c>
      <c r="G92" s="399"/>
      <c r="H92" s="399" t="s">
        <v>1627</v>
      </c>
      <c r="I92" s="399">
        <v>48000</v>
      </c>
      <c r="J92" s="458">
        <v>14.068800000000001</v>
      </c>
      <c r="K92" s="458">
        <v>4.3600000000000003</v>
      </c>
      <c r="L92" s="458">
        <v>3.2267889908256882</v>
      </c>
      <c r="M92" s="458"/>
      <c r="N92" s="557"/>
      <c r="O92" s="557"/>
      <c r="P92" s="399"/>
      <c r="Q92" s="399" t="s">
        <v>1622</v>
      </c>
    </row>
    <row r="93" spans="1:17">
      <c r="A93" s="399"/>
      <c r="B93" s="399"/>
      <c r="C93" s="399" t="s">
        <v>1623</v>
      </c>
      <c r="D93" s="399" t="s">
        <v>1628</v>
      </c>
      <c r="E93" s="399" t="str">
        <f t="shared" si="1"/>
        <v>OTEC Omega - 42000 - 81HM004J94-120MV7</v>
      </c>
      <c r="F93" s="399" t="s">
        <v>288</v>
      </c>
      <c r="G93" s="399"/>
      <c r="H93" s="399" t="s">
        <v>1627</v>
      </c>
      <c r="I93" s="399">
        <v>42000</v>
      </c>
      <c r="J93" s="458">
        <v>12.310200000000002</v>
      </c>
      <c r="K93" s="458">
        <v>3.5</v>
      </c>
      <c r="L93" s="458">
        <v>3.5172000000000003</v>
      </c>
      <c r="M93" s="458"/>
      <c r="N93" s="557"/>
      <c r="O93" s="557"/>
      <c r="P93" s="399"/>
      <c r="Q93" s="399" t="s">
        <v>1622</v>
      </c>
    </row>
    <row r="94" spans="1:17">
      <c r="A94" s="399"/>
      <c r="B94" s="399"/>
      <c r="C94" s="399" t="s">
        <v>1623</v>
      </c>
      <c r="D94" s="399" t="s">
        <v>1629</v>
      </c>
      <c r="E94" s="399" t="str">
        <f t="shared" si="1"/>
        <v>OTEC Omega - 120000 - 82VC010J04-335DHV16</v>
      </c>
      <c r="F94" s="399" t="s">
        <v>288</v>
      </c>
      <c r="G94" s="399"/>
      <c r="H94" s="399" t="s">
        <v>1630</v>
      </c>
      <c r="I94" s="399">
        <v>120000</v>
      </c>
      <c r="J94" s="458">
        <v>35.172000000000004</v>
      </c>
      <c r="K94" s="458">
        <v>9.23</v>
      </c>
      <c r="L94" s="458">
        <v>3.8106175514626224</v>
      </c>
      <c r="M94" s="458"/>
      <c r="N94" s="557"/>
      <c r="O94" s="557"/>
      <c r="P94" s="399"/>
      <c r="Q94" s="399" t="s">
        <v>1622</v>
      </c>
    </row>
    <row r="95" spans="1:17">
      <c r="A95" s="399"/>
      <c r="B95" s="399"/>
      <c r="C95" s="399" t="s">
        <v>1623</v>
      </c>
      <c r="D95" s="399" t="s">
        <v>1631</v>
      </c>
      <c r="E95" s="399" t="str">
        <f t="shared" si="1"/>
        <v>OTEC Omega - 36000 - IEFC026N3A-GWG100</v>
      </c>
      <c r="F95" s="399" t="s">
        <v>1564</v>
      </c>
      <c r="G95" s="399"/>
      <c r="H95" s="399" t="s">
        <v>1632</v>
      </c>
      <c r="I95" s="399">
        <v>36000</v>
      </c>
      <c r="J95" s="458">
        <v>10.551600000000001</v>
      </c>
      <c r="K95" s="458">
        <v>4</v>
      </c>
      <c r="L95" s="458">
        <v>2.6379000000000001</v>
      </c>
      <c r="M95" s="458"/>
      <c r="N95" s="557"/>
      <c r="O95" s="557"/>
      <c r="P95" s="399"/>
      <c r="Q95" s="399"/>
    </row>
    <row r="96" spans="1:17">
      <c r="A96" s="399"/>
      <c r="B96" s="399"/>
      <c r="C96" s="399" t="s">
        <v>1623</v>
      </c>
      <c r="D96" s="399" t="s">
        <v>1633</v>
      </c>
      <c r="E96" s="399" t="str">
        <f t="shared" si="1"/>
        <v>OTEC Omega - 24000 - TCHE024J0A</v>
      </c>
      <c r="F96" s="399" t="s">
        <v>1634</v>
      </c>
      <c r="G96" s="399" t="s">
        <v>155</v>
      </c>
      <c r="H96" s="399" t="s">
        <v>501</v>
      </c>
      <c r="I96" s="399">
        <v>24000</v>
      </c>
      <c r="J96" s="458">
        <v>7.0344000000000007</v>
      </c>
      <c r="K96" s="458">
        <v>2.1818181818181821</v>
      </c>
      <c r="L96" s="458">
        <v>3.2241</v>
      </c>
      <c r="M96" s="458">
        <v>3.2241</v>
      </c>
      <c r="N96" s="557">
        <v>11</v>
      </c>
      <c r="O96" s="557"/>
      <c r="P96" s="399"/>
      <c r="Q96" s="399"/>
    </row>
    <row r="97" spans="1:17">
      <c r="A97" s="399"/>
      <c r="B97" s="399"/>
      <c r="C97" s="399" t="s">
        <v>1635</v>
      </c>
      <c r="D97" s="399" t="s">
        <v>1636</v>
      </c>
      <c r="E97" s="399" t="str">
        <f t="shared" si="1"/>
        <v>Perfect Aire - 5000 - PAC5000</v>
      </c>
      <c r="F97" s="399"/>
      <c r="G97" s="399"/>
      <c r="H97" s="399" t="s">
        <v>1637</v>
      </c>
      <c r="I97" s="395">
        <v>5000</v>
      </c>
      <c r="J97" s="458">
        <v>1.4655</v>
      </c>
      <c r="K97" s="458">
        <v>0.51546391752577325</v>
      </c>
      <c r="L97" s="458">
        <v>2.84307</v>
      </c>
      <c r="M97" s="458">
        <v>2.84307</v>
      </c>
      <c r="N97" s="399">
        <v>9.6999999999999993</v>
      </c>
      <c r="O97" s="399"/>
      <c r="P97" s="399"/>
      <c r="Q97" s="399"/>
    </row>
    <row r="98" spans="1:17">
      <c r="A98" s="632"/>
      <c r="B98" s="632"/>
      <c r="C98" s="632" t="s">
        <v>1638</v>
      </c>
      <c r="D98" s="632"/>
      <c r="E98" s="399" t="str">
        <f t="shared" si="1"/>
        <v xml:space="preserve">Pioneer - 24000 - </v>
      </c>
      <c r="F98" s="632"/>
      <c r="G98" s="632"/>
      <c r="H98" s="632" t="s">
        <v>1492</v>
      </c>
      <c r="I98" s="1070">
        <v>24000</v>
      </c>
      <c r="J98" s="1070">
        <v>7</v>
      </c>
      <c r="K98" s="632">
        <v>2.1</v>
      </c>
      <c r="L98" s="1071">
        <v>3.333333333333333</v>
      </c>
      <c r="M98" s="632"/>
      <c r="N98" s="632"/>
      <c r="O98" s="632"/>
      <c r="P98" s="632"/>
      <c r="Q98" s="632"/>
    </row>
    <row r="99" spans="1:17">
      <c r="A99" s="399"/>
      <c r="B99" s="399"/>
      <c r="C99" s="399" t="s">
        <v>1638</v>
      </c>
      <c r="D99" s="399" t="s">
        <v>1639</v>
      </c>
      <c r="E99" s="399" t="str">
        <f t="shared" si="1"/>
        <v>Pioneer - 12600 - AN013WLFARCAA3</v>
      </c>
      <c r="F99" s="399"/>
      <c r="G99" s="399"/>
      <c r="H99" s="399" t="s">
        <v>501</v>
      </c>
      <c r="I99" s="395">
        <v>12600</v>
      </c>
      <c r="J99" s="458">
        <v>3.6930600000000005</v>
      </c>
      <c r="K99" s="399">
        <v>1.28</v>
      </c>
      <c r="L99" s="458">
        <v>2.8852031250000003</v>
      </c>
      <c r="M99" s="399"/>
      <c r="N99" s="399"/>
      <c r="O99" s="399"/>
      <c r="P99" s="399"/>
      <c r="Q99" s="399"/>
    </row>
    <row r="100" spans="1:17">
      <c r="A100" s="399"/>
      <c r="B100" s="399"/>
      <c r="C100" s="399" t="s">
        <v>1638</v>
      </c>
      <c r="D100" s="399" t="s">
        <v>1640</v>
      </c>
      <c r="E100" s="399" t="str">
        <f t="shared" si="1"/>
        <v>Pioneer - 23882.6339133402 - AN024WCFR10CA3</v>
      </c>
      <c r="F100" s="399" t="s">
        <v>288</v>
      </c>
      <c r="G100" s="399"/>
      <c r="H100" s="399" t="s">
        <v>501</v>
      </c>
      <c r="I100" s="395">
        <v>23882.633913340156</v>
      </c>
      <c r="J100" s="395">
        <v>7</v>
      </c>
      <c r="K100" s="399">
        <v>2.1</v>
      </c>
      <c r="L100" s="458">
        <v>3.333333333333333</v>
      </c>
      <c r="M100" s="399"/>
      <c r="N100" s="399"/>
      <c r="O100" s="399"/>
      <c r="P100" s="399"/>
      <c r="Q100" s="399"/>
    </row>
    <row r="101" spans="1:17">
      <c r="A101" s="399"/>
      <c r="B101" s="399"/>
      <c r="C101" s="399" t="s">
        <v>1641</v>
      </c>
      <c r="D101" s="399" t="s">
        <v>1642</v>
      </c>
      <c r="E101" s="399" t="str">
        <f t="shared" si="1"/>
        <v>Polaris - 12000 - TAC-12CSA/XA71</v>
      </c>
      <c r="F101" s="399"/>
      <c r="G101" s="399"/>
      <c r="H101" s="399" t="s">
        <v>501</v>
      </c>
      <c r="I101" s="395">
        <v>12000</v>
      </c>
      <c r="J101" s="458">
        <v>3.5172000000000003</v>
      </c>
      <c r="K101" s="458">
        <v>1.21</v>
      </c>
      <c r="L101" s="458">
        <v>2.9067768595041326</v>
      </c>
      <c r="M101" s="399"/>
      <c r="N101" s="399"/>
      <c r="O101" s="399"/>
      <c r="P101" s="399"/>
      <c r="Q101" s="399" t="s">
        <v>1643</v>
      </c>
    </row>
    <row r="102" spans="1:17">
      <c r="A102" s="399"/>
      <c r="B102" s="399"/>
      <c r="C102" s="399" t="s">
        <v>1641</v>
      </c>
      <c r="D102" s="399" t="s">
        <v>1644</v>
      </c>
      <c r="E102" s="399" t="str">
        <f t="shared" si="1"/>
        <v>Polaris - 18000 - TAC-18CSA/XA71</v>
      </c>
      <c r="F102" s="399"/>
      <c r="G102" s="399"/>
      <c r="H102" s="399" t="s">
        <v>501</v>
      </c>
      <c r="I102" s="395">
        <v>18000</v>
      </c>
      <c r="J102" s="458">
        <v>5.2758000000000003</v>
      </c>
      <c r="K102" s="458">
        <v>1.875</v>
      </c>
      <c r="L102" s="458">
        <v>2.8137600000000003</v>
      </c>
      <c r="M102" s="399"/>
      <c r="N102" s="399"/>
      <c r="O102" s="399"/>
      <c r="P102" s="399"/>
      <c r="Q102" s="399"/>
    </row>
    <row r="103" spans="1:17">
      <c r="A103" s="399"/>
      <c r="B103" s="399"/>
      <c r="C103" s="399" t="s">
        <v>1641</v>
      </c>
      <c r="D103" s="399" t="s">
        <v>1645</v>
      </c>
      <c r="E103" s="399" t="str">
        <f t="shared" si="1"/>
        <v>Polaris - 24000 - TAC-24CSA/XA71</v>
      </c>
      <c r="F103" s="399"/>
      <c r="G103" s="399"/>
      <c r="H103" s="399" t="s">
        <v>501</v>
      </c>
      <c r="I103" s="395">
        <v>24000</v>
      </c>
      <c r="J103" s="458">
        <v>7.0344000000000007</v>
      </c>
      <c r="K103" s="458">
        <v>2.2999999999999998</v>
      </c>
      <c r="L103" s="458">
        <v>3.0584347826086962</v>
      </c>
      <c r="M103" s="399"/>
      <c r="N103" s="399"/>
      <c r="O103" s="399"/>
      <c r="P103" s="399"/>
      <c r="Q103" s="399"/>
    </row>
    <row r="104" spans="1:17">
      <c r="A104" s="399"/>
      <c r="B104" s="399"/>
      <c r="C104" s="399" t="s">
        <v>1646</v>
      </c>
      <c r="D104" s="399" t="s">
        <v>1647</v>
      </c>
      <c r="E104" s="399" t="str">
        <f t="shared" si="1"/>
        <v>Streamline - 24000 - DC2404-EV</v>
      </c>
      <c r="F104" s="399"/>
      <c r="G104" s="399" t="s">
        <v>155</v>
      </c>
      <c r="H104" s="399" t="s">
        <v>501</v>
      </c>
      <c r="I104" s="399">
        <v>24000</v>
      </c>
      <c r="J104" s="458">
        <v>6.45</v>
      </c>
      <c r="K104" s="458">
        <v>2.08</v>
      </c>
      <c r="L104" s="458">
        <v>3.1009615384615383</v>
      </c>
      <c r="M104" s="399"/>
      <c r="N104" s="399"/>
      <c r="O104" s="399"/>
      <c r="P104" s="399"/>
      <c r="Q104" s="399" t="s">
        <v>1648</v>
      </c>
    </row>
    <row r="105" spans="1:17">
      <c r="A105" s="399"/>
      <c r="B105" s="399"/>
      <c r="C105" s="399" t="s">
        <v>1646</v>
      </c>
      <c r="D105" s="399" t="s">
        <v>1649</v>
      </c>
      <c r="E105" s="399" t="str">
        <f t="shared" si="1"/>
        <v>Streamline - 12000 - FX1201-EV</v>
      </c>
      <c r="F105" s="399"/>
      <c r="G105" s="399"/>
      <c r="H105" s="399" t="s">
        <v>501</v>
      </c>
      <c r="I105" s="399">
        <v>12000</v>
      </c>
      <c r="J105" s="458">
        <v>3.2229999999999999</v>
      </c>
      <c r="K105" s="458">
        <v>1.07</v>
      </c>
      <c r="L105" s="458">
        <v>3.0121495327102799</v>
      </c>
      <c r="M105" s="399"/>
      <c r="N105" s="399"/>
      <c r="O105" s="399"/>
      <c r="P105" s="399"/>
      <c r="Q105" s="399" t="s">
        <v>1483</v>
      </c>
    </row>
    <row r="106" spans="1:17">
      <c r="A106" s="632"/>
      <c r="B106" s="632"/>
      <c r="C106" s="632" t="s">
        <v>1646</v>
      </c>
      <c r="D106" s="632" t="s">
        <v>1650</v>
      </c>
      <c r="E106" s="399" t="str">
        <f t="shared" si="1"/>
        <v>Streamline - 20982.5997952917 - FX2403-EV</v>
      </c>
      <c r="F106" s="632"/>
      <c r="G106" s="632"/>
      <c r="H106" s="632" t="s">
        <v>501</v>
      </c>
      <c r="I106" s="1070">
        <v>20982.59979529171</v>
      </c>
      <c r="J106" s="1071">
        <v>6.15</v>
      </c>
      <c r="K106" s="1071"/>
      <c r="L106" s="1071"/>
      <c r="M106" s="632"/>
      <c r="N106" s="632"/>
      <c r="O106" s="632"/>
      <c r="P106" s="632"/>
      <c r="Q106" s="632" t="s">
        <v>1651</v>
      </c>
    </row>
    <row r="107" spans="1:17">
      <c r="A107" s="399"/>
      <c r="B107" s="399"/>
      <c r="C107" s="399" t="s">
        <v>1646</v>
      </c>
      <c r="D107" s="399" t="s">
        <v>1652</v>
      </c>
      <c r="E107" s="399" t="str">
        <f t="shared" si="1"/>
        <v>Streamline - 24000 - MCD-24HRFN8-Q</v>
      </c>
      <c r="F107" s="399" t="s">
        <v>1499</v>
      </c>
      <c r="G107" s="399"/>
      <c r="H107" s="399" t="s">
        <v>1653</v>
      </c>
      <c r="I107" s="395">
        <v>24000</v>
      </c>
      <c r="J107" s="458">
        <v>7.0344000000000007</v>
      </c>
      <c r="K107" s="458"/>
      <c r="L107" s="458"/>
      <c r="M107" s="399"/>
      <c r="N107" s="399"/>
      <c r="O107" s="399"/>
      <c r="P107" s="399"/>
      <c r="Q107" s="399"/>
    </row>
    <row r="108" spans="1:17">
      <c r="A108" s="399"/>
      <c r="B108" s="399"/>
      <c r="C108" s="399" t="s">
        <v>1646</v>
      </c>
      <c r="D108" s="399" t="s">
        <v>1654</v>
      </c>
      <c r="E108" s="399" t="str">
        <f t="shared" si="1"/>
        <v>Streamline - 36000 - MCD-36HRFN8-Q</v>
      </c>
      <c r="F108" s="399" t="s">
        <v>1499</v>
      </c>
      <c r="G108" s="399"/>
      <c r="H108" s="399" t="s">
        <v>1653</v>
      </c>
      <c r="I108" s="395">
        <v>36000</v>
      </c>
      <c r="J108" s="458">
        <v>10.551600000000001</v>
      </c>
      <c r="K108" s="458"/>
      <c r="L108" s="458"/>
      <c r="M108" s="399"/>
      <c r="N108" s="399"/>
      <c r="O108" s="399"/>
      <c r="P108" s="399"/>
      <c r="Q108" s="399"/>
    </row>
    <row r="109" spans="1:17">
      <c r="A109" s="399"/>
      <c r="B109" s="399"/>
      <c r="C109" s="399" t="s">
        <v>1646</v>
      </c>
      <c r="D109" s="399" t="s">
        <v>1655</v>
      </c>
      <c r="E109" s="399" t="str">
        <f t="shared" si="1"/>
        <v>Streamline - 24000 - MOCA30U-24HFN1-Q</v>
      </c>
      <c r="F109" s="399" t="s">
        <v>288</v>
      </c>
      <c r="G109" s="399"/>
      <c r="H109" s="399" t="s">
        <v>1653</v>
      </c>
      <c r="I109" s="395">
        <v>24000</v>
      </c>
      <c r="J109" s="458">
        <v>7.0344000000000007</v>
      </c>
      <c r="K109" s="458">
        <v>2.085</v>
      </c>
      <c r="L109" s="458">
        <v>3.3738129496402882</v>
      </c>
      <c r="M109" s="399"/>
      <c r="N109" s="399"/>
      <c r="O109" s="399"/>
      <c r="P109" s="399"/>
      <c r="Q109" s="399"/>
    </row>
    <row r="110" spans="1:17">
      <c r="A110" s="399"/>
      <c r="B110" s="399"/>
      <c r="C110" s="399" t="s">
        <v>1646</v>
      </c>
      <c r="D110" s="399" t="s">
        <v>1656</v>
      </c>
      <c r="E110" s="399" t="str">
        <f t="shared" si="1"/>
        <v>Streamline - 36000 - MOD30U-36HFN1-Q</v>
      </c>
      <c r="F110" s="399" t="s">
        <v>288</v>
      </c>
      <c r="G110" s="399"/>
      <c r="H110" s="399" t="s">
        <v>1653</v>
      </c>
      <c r="I110" s="395">
        <v>36000</v>
      </c>
      <c r="J110" s="458">
        <v>10.551600000000001</v>
      </c>
      <c r="K110" s="458">
        <v>2.7150000000000003</v>
      </c>
      <c r="L110" s="458">
        <v>3.8864088397790053</v>
      </c>
      <c r="M110" s="399"/>
      <c r="N110" s="399"/>
      <c r="O110" s="399"/>
      <c r="P110" s="399"/>
      <c r="Q110" s="399"/>
    </row>
    <row r="111" spans="1:17">
      <c r="A111" s="632"/>
      <c r="B111" s="632"/>
      <c r="C111" s="632" t="s">
        <v>1646</v>
      </c>
      <c r="D111" s="632" t="s">
        <v>1657</v>
      </c>
      <c r="E111" s="399" t="str">
        <f t="shared" si="1"/>
        <v>Streamline -  - MOU-36HDN1</v>
      </c>
      <c r="F111" s="632"/>
      <c r="G111" s="632"/>
      <c r="H111" s="632" t="s">
        <v>501</v>
      </c>
      <c r="I111" s="1070"/>
      <c r="J111" s="1071"/>
      <c r="K111" s="1071"/>
      <c r="L111" s="1071"/>
      <c r="M111" s="632"/>
      <c r="N111" s="632"/>
      <c r="O111" s="632"/>
      <c r="P111" s="632"/>
      <c r="Q111" s="632"/>
    </row>
    <row r="112" spans="1:17">
      <c r="A112" s="399"/>
      <c r="B112" s="399"/>
      <c r="C112" s="399" t="s">
        <v>1646</v>
      </c>
      <c r="D112" s="399" t="s">
        <v>1658</v>
      </c>
      <c r="E112" s="399" t="str">
        <f t="shared" si="1"/>
        <v>Streamline - 12000 - TAC-12CHSA/BFI</v>
      </c>
      <c r="F112" s="399" t="s">
        <v>1634</v>
      </c>
      <c r="G112" s="399" t="s">
        <v>1528</v>
      </c>
      <c r="H112" s="399" t="s">
        <v>501</v>
      </c>
      <c r="I112" s="399">
        <v>12000</v>
      </c>
      <c r="J112" s="458">
        <v>3.5172000000000003</v>
      </c>
      <c r="K112" s="458">
        <v>1.07</v>
      </c>
      <c r="L112" s="458">
        <v>3.2871028037383181</v>
      </c>
      <c r="M112" s="399"/>
      <c r="N112" s="399"/>
      <c r="O112" s="399"/>
      <c r="P112" s="399"/>
      <c r="Q112" s="399" t="s">
        <v>1574</v>
      </c>
    </row>
    <row r="113" spans="1:17">
      <c r="A113" s="399"/>
      <c r="B113" s="399"/>
      <c r="C113" s="399" t="s">
        <v>1646</v>
      </c>
      <c r="D113" s="399" t="s">
        <v>1659</v>
      </c>
      <c r="E113" s="399" t="str">
        <f t="shared" si="1"/>
        <v>Streamline - 12000 - TAC-12CSA - BH</v>
      </c>
      <c r="F113" s="399"/>
      <c r="G113" s="399" t="s">
        <v>121</v>
      </c>
      <c r="H113" s="399" t="s">
        <v>501</v>
      </c>
      <c r="I113" s="399">
        <v>12000</v>
      </c>
      <c r="J113" s="458">
        <v>3.5172000000000003</v>
      </c>
      <c r="K113" s="458">
        <v>1.28</v>
      </c>
      <c r="L113" s="458">
        <v>2.7478125000000002</v>
      </c>
      <c r="M113" s="399"/>
      <c r="N113" s="399"/>
      <c r="O113" s="399"/>
      <c r="P113" s="399"/>
      <c r="Q113" s="399"/>
    </row>
    <row r="114" spans="1:17">
      <c r="A114" s="399"/>
      <c r="B114" s="399"/>
      <c r="C114" s="399" t="s">
        <v>1646</v>
      </c>
      <c r="D114" s="399" t="s">
        <v>1660</v>
      </c>
      <c r="E114" s="399" t="str">
        <f t="shared" si="1"/>
        <v>Streamline - 12000 - TAC-12CSA - KDI</v>
      </c>
      <c r="F114" s="399" t="s">
        <v>1634</v>
      </c>
      <c r="G114" s="399" t="s">
        <v>121</v>
      </c>
      <c r="H114" s="399" t="s">
        <v>501</v>
      </c>
      <c r="I114" s="399">
        <v>12000</v>
      </c>
      <c r="J114" s="458">
        <v>3.5172000000000003</v>
      </c>
      <c r="K114" s="458">
        <v>1.095</v>
      </c>
      <c r="L114" s="458">
        <v>3.2120547945205482</v>
      </c>
      <c r="M114" s="399"/>
      <c r="N114" s="399"/>
      <c r="O114" s="399"/>
      <c r="P114" s="399"/>
      <c r="Q114" s="399"/>
    </row>
    <row r="115" spans="1:17">
      <c r="A115" s="399"/>
      <c r="B115" s="399"/>
      <c r="C115" s="399" t="s">
        <v>1646</v>
      </c>
      <c r="D115" s="399" t="s">
        <v>1661</v>
      </c>
      <c r="E115" s="399" t="str">
        <f t="shared" si="1"/>
        <v>Streamline - 18000 - TAC-18CSA</v>
      </c>
      <c r="F115" s="399"/>
      <c r="G115" s="399"/>
      <c r="H115" s="399" t="s">
        <v>501</v>
      </c>
      <c r="I115" s="399">
        <v>18000</v>
      </c>
      <c r="J115" s="458">
        <v>5.2758000000000003</v>
      </c>
      <c r="K115" s="458">
        <v>1.75</v>
      </c>
      <c r="L115" s="458">
        <v>3.0147428571428572</v>
      </c>
      <c r="M115" s="399"/>
      <c r="N115" s="399"/>
      <c r="O115" s="399"/>
      <c r="P115" s="399"/>
      <c r="Q115" s="399"/>
    </row>
    <row r="116" spans="1:17">
      <c r="A116" s="399"/>
      <c r="B116" s="399"/>
      <c r="C116" s="399" t="s">
        <v>1646</v>
      </c>
      <c r="D116" s="399" t="s">
        <v>1662</v>
      </c>
      <c r="E116" s="399" t="str">
        <f t="shared" si="1"/>
        <v>Streamline - 24000 - TAC-24CHSA/BFI</v>
      </c>
      <c r="F116" s="399"/>
      <c r="G116" s="399" t="s">
        <v>1528</v>
      </c>
      <c r="H116" s="399" t="s">
        <v>501</v>
      </c>
      <c r="I116" s="399">
        <v>24000</v>
      </c>
      <c r="J116" s="458">
        <v>7.0344000000000007</v>
      </c>
      <c r="K116" s="458">
        <v>2.19</v>
      </c>
      <c r="L116" s="458">
        <v>3.2120547945205482</v>
      </c>
      <c r="M116" s="399"/>
      <c r="N116" s="399"/>
      <c r="O116" s="399"/>
      <c r="P116" s="399"/>
      <c r="Q116" s="399" t="s">
        <v>1574</v>
      </c>
    </row>
    <row r="117" spans="1:17">
      <c r="A117" s="399"/>
      <c r="B117" s="399"/>
      <c r="C117" s="399" t="s">
        <v>1646</v>
      </c>
      <c r="D117" s="399" t="s">
        <v>1663</v>
      </c>
      <c r="E117" s="399" t="str">
        <f t="shared" si="1"/>
        <v>Streamline - 24000 - TAC-24CSA</v>
      </c>
      <c r="F117" s="399"/>
      <c r="G117" s="399"/>
      <c r="H117" s="399" t="s">
        <v>501</v>
      </c>
      <c r="I117" s="399">
        <v>24000</v>
      </c>
      <c r="J117" s="458">
        <v>7.0344000000000007</v>
      </c>
      <c r="K117" s="458">
        <v>2.9</v>
      </c>
      <c r="L117" s="458">
        <v>2.4256551724137934</v>
      </c>
      <c r="M117" s="399"/>
      <c r="N117" s="399"/>
      <c r="O117" s="399"/>
      <c r="P117" s="399"/>
      <c r="Q117" s="399"/>
    </row>
    <row r="118" spans="1:17">
      <c r="A118" s="399"/>
      <c r="B118" s="399"/>
      <c r="C118" s="399" t="s">
        <v>1664</v>
      </c>
      <c r="D118" s="399" t="s">
        <v>1665</v>
      </c>
      <c r="E118" s="399" t="str">
        <f t="shared" si="1"/>
        <v>TCL - 12000 - TAC-12CSA/KCI</v>
      </c>
      <c r="F118" s="399"/>
      <c r="G118" s="399" t="s">
        <v>155</v>
      </c>
      <c r="H118" s="399" t="s">
        <v>501</v>
      </c>
      <c r="I118" s="399">
        <v>12000</v>
      </c>
      <c r="J118" s="458">
        <v>3.5172000000000003</v>
      </c>
      <c r="K118" s="458">
        <v>1.095</v>
      </c>
      <c r="L118" s="458">
        <v>3.2120547945205482</v>
      </c>
      <c r="M118" s="399"/>
      <c r="N118" s="399"/>
      <c r="O118" s="399"/>
      <c r="P118" s="399"/>
      <c r="Q118" s="399"/>
    </row>
    <row r="119" spans="1:17">
      <c r="A119" s="399"/>
      <c r="B119" s="399"/>
      <c r="C119" s="399" t="s">
        <v>1664</v>
      </c>
      <c r="D119" s="399" t="s">
        <v>1666</v>
      </c>
      <c r="E119" s="399" t="str">
        <f t="shared" si="1"/>
        <v>TCL - 12000 - TAC-12CSAI</v>
      </c>
      <c r="F119" s="399"/>
      <c r="G119" s="399"/>
      <c r="H119" s="399" t="s">
        <v>501</v>
      </c>
      <c r="I119" s="399">
        <v>12000</v>
      </c>
      <c r="J119" s="458">
        <v>3.5172000000000003</v>
      </c>
      <c r="K119" s="1071">
        <v>1.28</v>
      </c>
      <c r="L119" s="1071">
        <v>2.7478125000000002</v>
      </c>
      <c r="M119" s="458">
        <v>3.24</v>
      </c>
      <c r="N119" s="399"/>
      <c r="O119" s="399"/>
      <c r="P119" s="399"/>
      <c r="Q119" s="399"/>
    </row>
    <row r="120" spans="1:17">
      <c r="A120" s="399"/>
      <c r="B120" s="399"/>
      <c r="C120" s="399" t="s">
        <v>1664</v>
      </c>
      <c r="D120" s="399" t="s">
        <v>1667</v>
      </c>
      <c r="E120" s="399" t="str">
        <f t="shared" si="1"/>
        <v>TCL - 18000 - TAC-18CHSA/KCI</v>
      </c>
      <c r="F120" s="399"/>
      <c r="G120" s="399" t="s">
        <v>155</v>
      </c>
      <c r="H120" s="399" t="s">
        <v>501</v>
      </c>
      <c r="I120" s="399">
        <v>18000</v>
      </c>
      <c r="J120" s="458">
        <v>5.2758000000000003</v>
      </c>
      <c r="K120" s="458">
        <v>1.63</v>
      </c>
      <c r="L120" s="458">
        <v>3.2366871165644175</v>
      </c>
      <c r="M120" s="399"/>
      <c r="N120" s="399"/>
      <c r="O120" s="399"/>
      <c r="P120" s="399"/>
      <c r="Q120" s="399"/>
    </row>
    <row r="121" spans="1:17">
      <c r="A121" s="399"/>
      <c r="B121" s="399"/>
      <c r="C121" s="399" t="s">
        <v>1664</v>
      </c>
      <c r="D121" s="399" t="s">
        <v>1668</v>
      </c>
      <c r="E121" s="399" t="str">
        <f t="shared" si="1"/>
        <v>TCL - 18000 - TAC-18CHSA/XA51</v>
      </c>
      <c r="F121" s="399"/>
      <c r="G121" s="399" t="s">
        <v>121</v>
      </c>
      <c r="H121" s="399" t="s">
        <v>501</v>
      </c>
      <c r="I121" s="399">
        <v>18000</v>
      </c>
      <c r="J121" s="458">
        <v>5.2758000000000003</v>
      </c>
      <c r="K121" s="458">
        <v>1.665</v>
      </c>
      <c r="L121" s="458">
        <v>3.1686486486486487</v>
      </c>
      <c r="M121" s="399"/>
      <c r="N121" s="399"/>
      <c r="O121" s="399"/>
      <c r="P121" s="399"/>
      <c r="Q121" s="399"/>
    </row>
    <row r="122" spans="1:17">
      <c r="A122" s="399"/>
      <c r="B122" s="399"/>
      <c r="C122" s="399" t="s">
        <v>1664</v>
      </c>
      <c r="D122" s="399" t="s">
        <v>1669</v>
      </c>
      <c r="E122" s="399" t="str">
        <f t="shared" si="1"/>
        <v>TCL - 24000 - TAC-24CHSA/XA51</v>
      </c>
      <c r="F122" s="399"/>
      <c r="G122" s="399" t="s">
        <v>155</v>
      </c>
      <c r="H122" s="399" t="s">
        <v>501</v>
      </c>
      <c r="I122" s="399">
        <v>24000</v>
      </c>
      <c r="J122" s="458">
        <v>7.0344000000000007</v>
      </c>
      <c r="K122" s="458">
        <v>2.5099999999999998</v>
      </c>
      <c r="L122" s="1071">
        <v>2.8025498007968133</v>
      </c>
      <c r="M122" s="399"/>
      <c r="N122" s="399"/>
      <c r="O122" s="399"/>
      <c r="P122" s="399"/>
      <c r="Q122" s="399"/>
    </row>
    <row r="123" spans="1:17">
      <c r="A123" s="399"/>
      <c r="B123" s="399"/>
      <c r="C123" s="399" t="s">
        <v>1664</v>
      </c>
      <c r="D123" s="399" t="s">
        <v>1670</v>
      </c>
      <c r="E123" s="399" t="str">
        <f t="shared" si="1"/>
        <v>TCL - 24000 - TAC-24CHSA/XKCI</v>
      </c>
      <c r="F123" s="399"/>
      <c r="G123" s="399" t="s">
        <v>155</v>
      </c>
      <c r="H123" s="399" t="s">
        <v>501</v>
      </c>
      <c r="I123" s="399">
        <v>24000</v>
      </c>
      <c r="J123" s="458">
        <v>7.0344000000000007</v>
      </c>
      <c r="K123" s="458">
        <v>2.19</v>
      </c>
      <c r="L123" s="458">
        <v>3.2120547945205482</v>
      </c>
      <c r="M123" s="399"/>
      <c r="N123" s="399"/>
      <c r="O123" s="399"/>
      <c r="P123" s="399"/>
      <c r="Q123" s="399"/>
    </row>
    <row r="124" spans="1:17">
      <c r="A124" s="399"/>
      <c r="B124" s="399"/>
      <c r="C124" s="399" t="s">
        <v>1664</v>
      </c>
      <c r="D124" s="399" t="s">
        <v>1671</v>
      </c>
      <c r="E124" s="399" t="str">
        <f t="shared" si="1"/>
        <v>TCL - 24000 - TAC-24CSA/HD</v>
      </c>
      <c r="F124" s="399" t="s">
        <v>1634</v>
      </c>
      <c r="G124" s="399"/>
      <c r="H124" s="399" t="s">
        <v>501</v>
      </c>
      <c r="I124" s="399">
        <v>24000</v>
      </c>
      <c r="J124" s="458">
        <v>7.0344000000000007</v>
      </c>
      <c r="K124" s="1071">
        <v>2.9</v>
      </c>
      <c r="L124" s="1071">
        <v>2.4256551724137934</v>
      </c>
      <c r="M124" s="458"/>
      <c r="N124" s="557"/>
      <c r="O124" s="557"/>
      <c r="P124" s="399"/>
      <c r="Q124" s="399"/>
    </row>
    <row r="125" spans="1:17">
      <c r="A125" s="399"/>
      <c r="B125" s="399"/>
      <c r="C125" s="399" t="s">
        <v>1664</v>
      </c>
      <c r="D125" s="399" t="s">
        <v>1672</v>
      </c>
      <c r="E125" s="399" t="str">
        <f t="shared" si="1"/>
        <v>TCL - 24000 - TAC-24CSAI</v>
      </c>
      <c r="F125" s="399"/>
      <c r="G125" s="399" t="s">
        <v>155</v>
      </c>
      <c r="H125" s="399" t="s">
        <v>501</v>
      </c>
      <c r="I125" s="399">
        <v>24000</v>
      </c>
      <c r="J125" s="458">
        <v>7.0344000000000007</v>
      </c>
      <c r="K125" s="458">
        <v>2.1749999999999998</v>
      </c>
      <c r="L125" s="458">
        <v>3.2342068965517248</v>
      </c>
      <c r="M125" s="399"/>
      <c r="N125" s="399"/>
      <c r="O125" s="399"/>
      <c r="P125" s="399"/>
      <c r="Q125" s="399"/>
    </row>
    <row r="126" spans="1:17">
      <c r="A126" s="399"/>
      <c r="B126" s="399"/>
      <c r="C126" s="399" t="s">
        <v>1673</v>
      </c>
      <c r="D126" s="399" t="s">
        <v>1674</v>
      </c>
      <c r="E126" s="399" t="str">
        <f t="shared" si="1"/>
        <v>Temp Blue - 36000 - TBF41B-036-HYH1C</v>
      </c>
      <c r="F126" s="399"/>
      <c r="G126" s="399"/>
      <c r="H126" s="399" t="s">
        <v>1523</v>
      </c>
      <c r="I126" s="399">
        <v>36000</v>
      </c>
      <c r="J126" s="458">
        <v>10.551600000000001</v>
      </c>
      <c r="K126" s="458"/>
      <c r="L126" s="458"/>
      <c r="M126" s="458"/>
      <c r="N126" s="399"/>
      <c r="O126" s="399"/>
      <c r="P126" s="399"/>
      <c r="Q126" s="399" t="s">
        <v>1675</v>
      </c>
    </row>
    <row r="127" spans="1:17">
      <c r="A127" s="399"/>
      <c r="B127" s="399"/>
      <c r="C127" s="399" t="s">
        <v>1673</v>
      </c>
      <c r="D127" s="399" t="s">
        <v>1676</v>
      </c>
      <c r="E127" s="399" t="str">
        <f t="shared" si="1"/>
        <v>Temp Blue - 18000 - TBG41G-018PH3U2C</v>
      </c>
      <c r="F127" s="399"/>
      <c r="G127" s="399"/>
      <c r="H127" s="399" t="s">
        <v>501</v>
      </c>
      <c r="I127" s="399">
        <v>18000</v>
      </c>
      <c r="J127" s="458">
        <v>5.2758000000000003</v>
      </c>
      <c r="K127" s="458">
        <v>1.865</v>
      </c>
      <c r="L127" s="458">
        <v>2.8288471849865955</v>
      </c>
      <c r="M127" s="458">
        <v>2.8313460000000004</v>
      </c>
      <c r="N127" s="399">
        <v>9.66</v>
      </c>
      <c r="O127" s="399"/>
      <c r="P127" s="399"/>
      <c r="Q127" s="399"/>
    </row>
    <row r="128" spans="1:17">
      <c r="A128" s="399"/>
      <c r="B128" s="399"/>
      <c r="C128" s="399" t="s">
        <v>1673</v>
      </c>
      <c r="D128" s="399" t="s">
        <v>1677</v>
      </c>
      <c r="E128" s="399" t="str">
        <f t="shared" si="1"/>
        <v>Temp Blue - 12000 - TBH43FX012-H7N1C</v>
      </c>
      <c r="F128" s="399"/>
      <c r="G128" s="399"/>
      <c r="H128" s="399" t="s">
        <v>501</v>
      </c>
      <c r="I128" s="399">
        <v>12000</v>
      </c>
      <c r="J128" s="458">
        <v>3.5172000000000003</v>
      </c>
      <c r="K128" s="458"/>
      <c r="L128" s="458"/>
      <c r="M128" s="458"/>
      <c r="N128" s="399"/>
      <c r="O128" s="557"/>
      <c r="P128" s="399"/>
      <c r="Q128" s="399" t="s">
        <v>1675</v>
      </c>
    </row>
    <row r="129" spans="1:17">
      <c r="A129" s="399"/>
      <c r="B129" s="399"/>
      <c r="C129" s="399" t="s">
        <v>1678</v>
      </c>
      <c r="D129" s="399" t="s">
        <v>1679</v>
      </c>
      <c r="E129" s="399" t="str">
        <f t="shared" si="1"/>
        <v>TRANE -  - 4TVH0055BD000AA</v>
      </c>
      <c r="F129" s="399"/>
      <c r="G129" s="399"/>
      <c r="H129" s="399" t="s">
        <v>1529</v>
      </c>
      <c r="I129" s="399"/>
      <c r="J129" s="399">
        <v>15.5</v>
      </c>
      <c r="K129" s="399"/>
      <c r="L129" s="399"/>
      <c r="M129" s="399"/>
      <c r="N129" s="399"/>
      <c r="O129" s="399"/>
      <c r="P129" s="399"/>
      <c r="Q129" s="399"/>
    </row>
    <row r="130" spans="1:17">
      <c r="A130" s="399"/>
      <c r="B130" s="399"/>
      <c r="C130" s="399" t="s">
        <v>1678</v>
      </c>
      <c r="D130" s="399" t="s">
        <v>1680</v>
      </c>
      <c r="E130" s="399" t="str">
        <f t="shared" si="1"/>
        <v>TRANE -  - 4TVH0086BD000AA</v>
      </c>
      <c r="F130" s="399"/>
      <c r="G130" s="399"/>
      <c r="H130" s="399" t="s">
        <v>1529</v>
      </c>
      <c r="I130" s="399"/>
      <c r="J130" s="399">
        <v>25.2</v>
      </c>
      <c r="K130" s="399"/>
      <c r="L130" s="399"/>
      <c r="M130" s="399"/>
      <c r="N130" s="399"/>
      <c r="O130" s="399"/>
      <c r="P130" s="399"/>
      <c r="Q130" s="399"/>
    </row>
    <row r="131" spans="1:17">
      <c r="A131" s="399"/>
      <c r="B131" s="399"/>
      <c r="C131" s="399" t="s">
        <v>1678</v>
      </c>
      <c r="D131" s="399" t="s">
        <v>1681</v>
      </c>
      <c r="E131" s="399" t="str">
        <f t="shared" si="1"/>
        <v>TRANE -  - 4TVH0140BD000AA</v>
      </c>
      <c r="F131" s="399"/>
      <c r="G131" s="399"/>
      <c r="H131" s="399" t="s">
        <v>1529</v>
      </c>
      <c r="I131" s="399"/>
      <c r="J131" s="399">
        <v>40</v>
      </c>
      <c r="K131" s="399"/>
      <c r="L131" s="399"/>
      <c r="M131" s="399"/>
      <c r="N131" s="399"/>
      <c r="O131" s="399"/>
      <c r="P131" s="399"/>
      <c r="Q131" s="399"/>
    </row>
    <row r="132" spans="1:17">
      <c r="A132" s="399"/>
      <c r="B132" s="399"/>
      <c r="C132" s="399" t="s">
        <v>1682</v>
      </c>
      <c r="D132" s="399" t="s">
        <v>1683</v>
      </c>
      <c r="E132" s="399" t="str">
        <f t="shared" si="1"/>
        <v>Universal - 36000 - MRSVX36AS</v>
      </c>
      <c r="F132" s="399" t="s">
        <v>288</v>
      </c>
      <c r="G132" s="399" t="s">
        <v>155</v>
      </c>
      <c r="H132" s="399" t="s">
        <v>501</v>
      </c>
      <c r="I132" s="399">
        <v>36000</v>
      </c>
      <c r="J132" s="458">
        <v>10.551600000000001</v>
      </c>
      <c r="K132" s="399">
        <v>4.5</v>
      </c>
      <c r="L132" s="458">
        <v>2.3448000000000002</v>
      </c>
      <c r="M132" s="399"/>
      <c r="N132" s="399"/>
      <c r="O132" s="399"/>
      <c r="P132" s="399"/>
      <c r="Q132" s="399" t="s">
        <v>1684</v>
      </c>
    </row>
    <row r="133" spans="1:17">
      <c r="A133" s="399"/>
      <c r="B133" s="399"/>
      <c r="C133" s="399" t="s">
        <v>1685</v>
      </c>
      <c r="D133" s="399" t="s">
        <v>1685</v>
      </c>
      <c r="E133" s="399" t="str">
        <f t="shared" ref="E133:E146" si="2">C133&amp;" - "&amp;I133&amp;" - "&amp;D133</f>
        <v>VTCool - 24000 - VTCool</v>
      </c>
      <c r="F133" s="399"/>
      <c r="G133" s="399"/>
      <c r="H133" s="399" t="s">
        <v>501</v>
      </c>
      <c r="I133" s="399">
        <v>24000</v>
      </c>
      <c r="J133" s="458">
        <v>7.0344000000000007</v>
      </c>
      <c r="K133" s="458">
        <v>2.66</v>
      </c>
      <c r="L133" s="458">
        <v>2.6445112781954889</v>
      </c>
      <c r="M133" s="399"/>
      <c r="N133" s="399"/>
      <c r="O133" s="399"/>
      <c r="P133" s="399"/>
      <c r="Q133" s="399"/>
    </row>
    <row r="134" spans="1:17">
      <c r="A134" s="399"/>
      <c r="B134" s="399"/>
      <c r="C134" s="399" t="s">
        <v>1686</v>
      </c>
      <c r="D134" s="399" t="s">
        <v>1687</v>
      </c>
      <c r="E134" s="399" t="str">
        <f t="shared" si="2"/>
        <v>Westinghouse - 18000 - WIWXL-18ENW1</v>
      </c>
      <c r="F134" s="399"/>
      <c r="G134" s="399"/>
      <c r="H134" s="399" t="s">
        <v>501</v>
      </c>
      <c r="I134" s="399">
        <v>18000</v>
      </c>
      <c r="J134" s="458">
        <v>5.2758000000000003</v>
      </c>
      <c r="K134" s="399">
        <v>1.89</v>
      </c>
      <c r="L134" s="458">
        <v>2.7914285714285718</v>
      </c>
      <c r="M134" s="399"/>
      <c r="N134" s="399"/>
      <c r="O134" s="399"/>
      <c r="P134" s="399"/>
      <c r="Q134" s="399"/>
    </row>
    <row r="135" spans="1:17">
      <c r="A135" s="399"/>
      <c r="B135" s="399"/>
      <c r="C135" s="399" t="s">
        <v>1688</v>
      </c>
      <c r="D135" s="399" t="s">
        <v>1689</v>
      </c>
      <c r="E135" s="399" t="str">
        <f t="shared" si="2"/>
        <v>Westpoint - 18000 - WiM-1821.L</v>
      </c>
      <c r="F135" s="399"/>
      <c r="G135" s="399" t="s">
        <v>155</v>
      </c>
      <c r="H135" s="399" t="s">
        <v>501</v>
      </c>
      <c r="I135" s="399">
        <v>18000</v>
      </c>
      <c r="J135" s="458">
        <v>5.2758000000000003</v>
      </c>
      <c r="K135" s="399">
        <v>1.643</v>
      </c>
      <c r="L135" s="458">
        <v>3.2110772976262933</v>
      </c>
      <c r="M135" s="399"/>
      <c r="N135" s="399"/>
      <c r="O135" s="399"/>
      <c r="P135" s="399"/>
      <c r="Q135" s="399"/>
    </row>
    <row r="136" spans="1:17">
      <c r="A136" s="399"/>
      <c r="B136" s="399"/>
      <c r="C136" s="399" t="s">
        <v>1688</v>
      </c>
      <c r="D136" s="399" t="s">
        <v>1690</v>
      </c>
      <c r="E136" s="399" t="str">
        <f t="shared" si="2"/>
        <v>Westpoint - 22000 - WIM-2418L</v>
      </c>
      <c r="F136" s="399"/>
      <c r="G136" s="399" t="s">
        <v>155</v>
      </c>
      <c r="H136" s="399" t="s">
        <v>501</v>
      </c>
      <c r="I136" s="399">
        <v>22000</v>
      </c>
      <c r="J136" s="458">
        <v>6.4482000000000008</v>
      </c>
      <c r="K136" s="399">
        <v>2.0089999999999999</v>
      </c>
      <c r="L136" s="458">
        <v>3.2096565455450476</v>
      </c>
      <c r="M136" s="399"/>
      <c r="N136" s="399"/>
      <c r="O136" s="399"/>
      <c r="P136" s="399"/>
      <c r="Q136" s="399"/>
    </row>
    <row r="137" spans="1:17">
      <c r="A137" s="399"/>
      <c r="B137" s="399"/>
      <c r="C137" s="399" t="s">
        <v>1688</v>
      </c>
      <c r="D137" s="399" t="s">
        <v>1691</v>
      </c>
      <c r="E137" s="399" t="str">
        <f t="shared" si="2"/>
        <v>Westpoint - 24000 - WIM-2421L</v>
      </c>
      <c r="F137" s="399"/>
      <c r="G137" s="399" t="s">
        <v>155</v>
      </c>
      <c r="H137" s="399" t="s">
        <v>501</v>
      </c>
      <c r="I137" s="399">
        <v>24000</v>
      </c>
      <c r="J137" s="458">
        <v>7.0344000000000007</v>
      </c>
      <c r="K137" s="399">
        <v>2.2690000000000001</v>
      </c>
      <c r="L137" s="458">
        <v>3.100220361392684</v>
      </c>
      <c r="M137" s="399"/>
      <c r="N137" s="399"/>
      <c r="O137" s="399"/>
      <c r="P137" s="399"/>
      <c r="Q137" s="399"/>
    </row>
    <row r="138" spans="1:17">
      <c r="A138" s="399"/>
      <c r="B138" s="399"/>
      <c r="C138" s="399" t="s">
        <v>1688</v>
      </c>
      <c r="D138" s="399" t="s">
        <v>1692</v>
      </c>
      <c r="E138" s="399" t="str">
        <f t="shared" si="2"/>
        <v>Westpoint - 12000 - WIZ-1212-LE</v>
      </c>
      <c r="F138" s="399"/>
      <c r="G138" s="399" t="s">
        <v>1528</v>
      </c>
      <c r="H138" s="399" t="s">
        <v>501</v>
      </c>
      <c r="I138" s="399">
        <v>12000</v>
      </c>
      <c r="J138" s="458">
        <v>3.5172000000000003</v>
      </c>
      <c r="K138" s="399"/>
      <c r="L138" s="458">
        <v>3.06</v>
      </c>
      <c r="M138" s="458"/>
      <c r="N138" s="557"/>
      <c r="O138" s="557"/>
      <c r="P138" s="399"/>
      <c r="Q138" s="399"/>
    </row>
    <row r="139" spans="1:17">
      <c r="A139" s="399"/>
      <c r="B139" s="399"/>
      <c r="C139" s="399" t="s">
        <v>1688</v>
      </c>
      <c r="D139" s="399" t="s">
        <v>1693</v>
      </c>
      <c r="E139" s="399" t="str">
        <f t="shared" si="2"/>
        <v>Westpoint - 12071 - WIZ-12217-LHE</v>
      </c>
      <c r="F139" s="399"/>
      <c r="G139" s="399" t="s">
        <v>1528</v>
      </c>
      <c r="H139" s="399" t="s">
        <v>501</v>
      </c>
      <c r="I139" s="399">
        <v>12071</v>
      </c>
      <c r="J139" s="458">
        <v>3.5380101000000002</v>
      </c>
      <c r="K139" s="458">
        <v>0.995</v>
      </c>
      <c r="L139" s="1077">
        <v>3.0570330000000001</v>
      </c>
      <c r="M139" s="458">
        <v>3.0570330000000001</v>
      </c>
      <c r="N139" s="557">
        <v>10.43</v>
      </c>
      <c r="O139" s="557">
        <v>1.7879099999999999</v>
      </c>
      <c r="P139" s="399">
        <v>6.1</v>
      </c>
      <c r="Q139" s="399"/>
    </row>
    <row r="140" spans="1:17">
      <c r="A140" s="399"/>
      <c r="B140" s="399"/>
      <c r="C140" s="399" t="s">
        <v>1688</v>
      </c>
      <c r="D140" s="399" t="s">
        <v>1694</v>
      </c>
      <c r="E140" s="399" t="str">
        <f t="shared" si="2"/>
        <v>Westpoint - 24000 - WIZ-2412-LE</v>
      </c>
      <c r="F140" s="399"/>
      <c r="G140" s="399"/>
      <c r="H140" s="399" t="s">
        <v>501</v>
      </c>
      <c r="I140" s="399">
        <v>24000</v>
      </c>
      <c r="J140" s="458">
        <v>7.0344000000000007</v>
      </c>
      <c r="K140" s="399"/>
      <c r="L140" s="458">
        <v>3.1</v>
      </c>
      <c r="M140" s="399"/>
      <c r="N140" s="399"/>
      <c r="O140" s="399"/>
      <c r="P140" s="399"/>
      <c r="Q140" s="399"/>
    </row>
    <row r="141" spans="1:17">
      <c r="A141" s="399"/>
      <c r="B141" s="399"/>
      <c r="C141" s="399" t="s">
        <v>1695</v>
      </c>
      <c r="D141" s="399" t="s">
        <v>1696</v>
      </c>
      <c r="E141" s="399" t="str">
        <f t="shared" si="2"/>
        <v>Westpoint Eolia - 10917.7755032412 - WSG-129E</v>
      </c>
      <c r="F141" s="399"/>
      <c r="G141" s="399"/>
      <c r="H141" s="399" t="s">
        <v>501</v>
      </c>
      <c r="I141" s="395">
        <v>10917.775503241215</v>
      </c>
      <c r="J141" s="458">
        <v>3.2</v>
      </c>
      <c r="K141" s="399">
        <v>1.2</v>
      </c>
      <c r="L141" s="458">
        <v>2.666666666666667</v>
      </c>
      <c r="M141" s="399"/>
      <c r="N141" s="399"/>
      <c r="O141" s="399"/>
      <c r="P141" s="399"/>
      <c r="Q141" s="399"/>
    </row>
    <row r="142" spans="1:17">
      <c r="A142" s="399"/>
      <c r="B142" s="399"/>
      <c r="C142" s="399" t="s">
        <v>1695</v>
      </c>
      <c r="D142" s="399" t="s">
        <v>1697</v>
      </c>
      <c r="E142" s="399" t="str">
        <f t="shared" si="2"/>
        <v>Westpoint Eolia - 18000 - WSM.18.LE</v>
      </c>
      <c r="F142" s="399"/>
      <c r="G142" s="399"/>
      <c r="H142" s="399" t="s">
        <v>501</v>
      </c>
      <c r="I142" s="399">
        <v>18000</v>
      </c>
      <c r="J142" s="458">
        <v>5.2758000000000003</v>
      </c>
      <c r="K142" s="399">
        <v>1.64</v>
      </c>
      <c r="L142" s="458">
        <v>3.2169512195121954</v>
      </c>
      <c r="M142" s="399"/>
      <c r="N142" s="399"/>
      <c r="O142" s="399"/>
      <c r="P142" s="399"/>
      <c r="Q142" s="399"/>
    </row>
    <row r="143" spans="1:17">
      <c r="A143" s="399"/>
      <c r="B143" s="399"/>
      <c r="C143" s="399" t="s">
        <v>1695</v>
      </c>
      <c r="D143" s="399" t="s">
        <v>1698</v>
      </c>
      <c r="E143" s="399" t="str">
        <f t="shared" si="2"/>
        <v>Westpoint Eolia - 24000 - WSM.247</v>
      </c>
      <c r="F143" s="399"/>
      <c r="G143" s="399"/>
      <c r="H143" s="399" t="s">
        <v>501</v>
      </c>
      <c r="I143" s="399">
        <v>24000</v>
      </c>
      <c r="J143" s="458">
        <v>7.0344000000000007</v>
      </c>
      <c r="K143" s="399">
        <v>2.4</v>
      </c>
      <c r="L143" s="458">
        <v>2.9310000000000005</v>
      </c>
      <c r="M143" s="399"/>
      <c r="N143" s="399"/>
      <c r="O143" s="399"/>
      <c r="P143" s="399"/>
      <c r="Q143" s="399"/>
    </row>
    <row r="144" spans="1:17">
      <c r="A144" s="399"/>
      <c r="B144" s="399"/>
      <c r="C144" s="399" t="s">
        <v>1699</v>
      </c>
      <c r="D144" s="399" t="s">
        <v>1700</v>
      </c>
      <c r="E144" s="399" t="str">
        <f t="shared" si="2"/>
        <v>York - 11430 - YHKE12ZEEAXO-RX</v>
      </c>
      <c r="F144" s="399"/>
      <c r="G144" s="399" t="s">
        <v>155</v>
      </c>
      <c r="H144" s="399" t="s">
        <v>501</v>
      </c>
      <c r="I144" s="399">
        <v>11430</v>
      </c>
      <c r="J144" s="458">
        <v>3.3501330000000005</v>
      </c>
      <c r="K144" s="399">
        <v>1.1619999999999999</v>
      </c>
      <c r="L144" s="1071">
        <v>2.8830748709122207</v>
      </c>
      <c r="M144" s="399"/>
      <c r="N144" s="399"/>
      <c r="O144" s="399"/>
      <c r="P144" s="399"/>
      <c r="Q144" s="399"/>
    </row>
    <row r="145" spans="1:17">
      <c r="A145" s="399"/>
      <c r="B145" s="399"/>
      <c r="C145" s="399" t="s">
        <v>1699</v>
      </c>
      <c r="D145" s="399" t="s">
        <v>1701</v>
      </c>
      <c r="E145" s="399" t="str">
        <f t="shared" si="2"/>
        <v>York - 23035 - YHKE24XEEAXA-RX</v>
      </c>
      <c r="F145" s="399"/>
      <c r="G145" s="399" t="s">
        <v>155</v>
      </c>
      <c r="H145" s="399" t="s">
        <v>501</v>
      </c>
      <c r="I145" s="399">
        <v>23035</v>
      </c>
      <c r="J145" s="458">
        <v>6.7515585000000007</v>
      </c>
      <c r="K145" s="399">
        <v>2.633</v>
      </c>
      <c r="L145" s="1071">
        <v>2.5642075579187242</v>
      </c>
      <c r="M145" s="399"/>
      <c r="N145" s="399"/>
      <c r="O145" s="399"/>
      <c r="P145" s="399"/>
      <c r="Q145" s="399"/>
    </row>
    <row r="146" spans="1:17">
      <c r="A146" s="399"/>
      <c r="B146" s="399"/>
      <c r="C146" s="399" t="s">
        <v>1699</v>
      </c>
      <c r="D146" s="399" t="s">
        <v>1702</v>
      </c>
      <c r="E146" s="399" t="str">
        <f t="shared" si="2"/>
        <v>York - 24000 - YUJN24BYNNETH1</v>
      </c>
      <c r="F146" s="399"/>
      <c r="G146" s="399"/>
      <c r="H146" s="399" t="s">
        <v>1653</v>
      </c>
      <c r="I146" s="399">
        <v>24000</v>
      </c>
      <c r="J146" s="458">
        <v>7.0344000000000007</v>
      </c>
      <c r="K146" s="399">
        <v>2.23</v>
      </c>
      <c r="L146" s="458">
        <v>3.1544394618834084</v>
      </c>
      <c r="M146" s="399"/>
      <c r="N146" s="399"/>
      <c r="O146" s="399"/>
      <c r="P146" s="399"/>
      <c r="Q146" s="399"/>
    </row>
    <row r="147" spans="1:17">
      <c r="A147" s="399"/>
      <c r="B147" s="399"/>
      <c r="C147" s="399"/>
      <c r="D147" s="399" t="s">
        <v>1704</v>
      </c>
      <c r="E147" s="399" t="str">
        <f>C147&amp;" "&amp;I147&amp;" "&amp;D147</f>
        <v xml:space="preserve">  Other specify</v>
      </c>
      <c r="F147" s="399"/>
      <c r="G147" s="399"/>
      <c r="H147" s="399"/>
      <c r="I147" s="399"/>
      <c r="J147" s="458"/>
      <c r="K147" s="399"/>
      <c r="L147" s="458"/>
      <c r="M147" s="399"/>
      <c r="N147" s="557"/>
      <c r="O147" s="399"/>
      <c r="P147" s="399"/>
      <c r="Q147" s="458" t="s">
        <v>1703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tabColor rgb="FF00B0F0"/>
    <pageSetUpPr fitToPage="1"/>
  </sheetPr>
  <dimension ref="A1:BF67"/>
  <sheetViews>
    <sheetView showGridLines="0" zoomScaleNormal="100" workbookViewId="0">
      <selection activeCell="U6" sqref="U6"/>
    </sheetView>
  </sheetViews>
  <sheetFormatPr baseColWidth="10" defaultColWidth="0" defaultRowHeight="13.95" customHeight="1" zeroHeight="1"/>
  <cols>
    <col min="1" max="1" width="1.88671875" style="7" customWidth="1"/>
    <col min="2" max="2" width="0.6640625" style="7" customWidth="1"/>
    <col min="3" max="3" width="3.6640625" style="10" customWidth="1"/>
    <col min="4" max="9" width="3.6640625" style="7" customWidth="1"/>
    <col min="10" max="10" width="2" style="7" customWidth="1"/>
    <col min="11" max="14" width="3.6640625" style="7" customWidth="1"/>
    <col min="15" max="15" width="2.33203125" style="7" customWidth="1"/>
    <col min="16" max="16" width="9.44140625" style="7" customWidth="1"/>
    <col min="17" max="19" width="3.6640625" style="7" customWidth="1"/>
    <col min="20" max="20" width="3.6640625" style="10" customWidth="1"/>
    <col min="21" max="27" width="3.6640625" style="7" customWidth="1"/>
    <col min="28" max="28" width="11.88671875" style="7" customWidth="1"/>
    <col min="29" max="33" width="3.6640625" style="7" customWidth="1"/>
    <col min="34" max="34" width="18.5546875" style="7" hidden="1" customWidth="1"/>
    <col min="35" max="35" width="3.44140625" style="7" customWidth="1"/>
    <col min="36" max="36" width="1" style="7" customWidth="1"/>
    <col min="37" max="16384" width="5.33203125" style="7" hidden="1"/>
  </cols>
  <sheetData>
    <row r="1" spans="2:58" ht="7.95" customHeight="1"/>
    <row r="2" spans="2:58" ht="20.100000000000001" customHeight="1">
      <c r="B2" s="1184" t="s">
        <v>622</v>
      </c>
      <c r="C2" s="1185"/>
      <c r="D2" s="1185"/>
      <c r="E2" s="1185"/>
      <c r="F2" s="1185"/>
      <c r="G2" s="1185"/>
      <c r="H2" s="1185"/>
      <c r="I2" s="1185"/>
      <c r="J2" s="1185"/>
      <c r="K2" s="1185"/>
      <c r="L2" s="1185"/>
      <c r="M2" s="1185"/>
      <c r="N2" s="1185"/>
      <c r="O2" s="1185"/>
      <c r="P2" s="1185"/>
      <c r="Q2" s="1185"/>
      <c r="R2" s="1185"/>
      <c r="S2" s="1185"/>
      <c r="T2" s="1185"/>
      <c r="U2" s="1185"/>
      <c r="V2" s="1185"/>
      <c r="W2" s="1185"/>
      <c r="X2" s="1185"/>
      <c r="Y2" s="1185"/>
      <c r="Z2" s="1185"/>
      <c r="AA2" s="1185"/>
      <c r="AB2" s="1185"/>
      <c r="AC2" s="1185"/>
      <c r="AD2" s="1185"/>
      <c r="AE2" s="1185"/>
      <c r="AF2" s="1185"/>
      <c r="AG2" s="1185"/>
      <c r="AH2" s="1185"/>
      <c r="AI2" s="1185"/>
      <c r="AJ2" s="1186"/>
    </row>
    <row r="3" spans="2:58" ht="20.100000000000001" customHeight="1">
      <c r="B3" s="69"/>
      <c r="C3" s="71"/>
      <c r="D3" s="74"/>
      <c r="E3" s="219"/>
      <c r="F3" s="219"/>
      <c r="G3" s="219"/>
      <c r="H3" s="219"/>
      <c r="I3" s="219"/>
      <c r="J3" s="219"/>
      <c r="K3" s="219"/>
      <c r="L3" s="219"/>
      <c r="M3" s="219"/>
      <c r="N3" s="219"/>
      <c r="O3" s="219"/>
      <c r="P3" s="219"/>
      <c r="Q3" s="219"/>
      <c r="R3" s="219"/>
      <c r="S3" s="219"/>
      <c r="T3" s="219"/>
      <c r="U3" s="219"/>
      <c r="V3" s="219"/>
      <c r="W3" s="219"/>
      <c r="X3" s="219"/>
      <c r="Y3" s="219"/>
      <c r="Z3" s="219"/>
      <c r="AA3" s="219"/>
      <c r="AB3" s="219"/>
      <c r="AC3" s="219"/>
      <c r="AD3" s="219"/>
      <c r="AE3" s="219"/>
      <c r="AF3" s="219"/>
      <c r="AG3" s="219"/>
      <c r="AH3" s="219"/>
      <c r="AI3" s="219"/>
      <c r="AJ3" s="73"/>
    </row>
    <row r="4" spans="2:58" ht="16.95" customHeight="1">
      <c r="B4" s="69"/>
      <c r="C4" s="776" t="s">
        <v>623</v>
      </c>
      <c r="D4" s="70"/>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73"/>
      <c r="BF4" s="7" t="s">
        <v>155</v>
      </c>
    </row>
    <row r="5" spans="2:58" ht="16.95" customHeight="1">
      <c r="B5" s="69"/>
      <c r="C5" s="71"/>
      <c r="D5" s="70"/>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73"/>
      <c r="BF5" s="7" t="s">
        <v>121</v>
      </c>
    </row>
    <row r="6" spans="2:58" ht="20.100000000000001" customHeight="1">
      <c r="B6" s="69"/>
      <c r="C6" s="776" t="s">
        <v>624</v>
      </c>
      <c r="D6" s="219"/>
      <c r="E6" s="219"/>
      <c r="F6" s="219"/>
      <c r="G6" s="219"/>
      <c r="H6" s="219"/>
      <c r="I6" s="219"/>
      <c r="K6" s="775"/>
      <c r="L6" s="775"/>
      <c r="M6" s="775"/>
      <c r="N6" s="775"/>
      <c r="O6" s="775"/>
      <c r="P6" s="775"/>
      <c r="Q6" s="775"/>
      <c r="R6" s="775"/>
      <c r="S6" s="775"/>
      <c r="T6" s="775"/>
      <c r="U6" s="775"/>
      <c r="V6" s="775"/>
      <c r="W6" s="775"/>
      <c r="X6" s="775"/>
      <c r="Y6" s="72" t="s">
        <v>625</v>
      </c>
      <c r="AA6" s="648"/>
      <c r="AB6" s="648"/>
      <c r="AC6" s="648"/>
      <c r="AD6" s="648"/>
      <c r="AE6" s="648"/>
      <c r="AF6" s="648"/>
      <c r="AG6" s="648"/>
      <c r="AH6" s="648"/>
      <c r="AI6" s="648"/>
      <c r="AJ6" s="73"/>
    </row>
    <row r="7" spans="2:58" ht="23.1" customHeight="1">
      <c r="B7" s="69"/>
      <c r="C7" s="75"/>
      <c r="D7" s="777" t="s">
        <v>90</v>
      </c>
      <c r="E7" s="219"/>
      <c r="F7" s="219"/>
      <c r="G7" s="219"/>
      <c r="H7" s="1637"/>
      <c r="I7" s="1637"/>
      <c r="J7" s="1637"/>
      <c r="K7" s="1637"/>
      <c r="L7" s="1637"/>
      <c r="M7" s="1637"/>
      <c r="N7" s="1637"/>
      <c r="O7" s="1637"/>
      <c r="P7" s="1637"/>
      <c r="Q7" s="1637"/>
      <c r="R7" s="775"/>
      <c r="S7" s="775"/>
      <c r="T7" s="775"/>
      <c r="U7" s="775"/>
      <c r="V7" s="775"/>
      <c r="W7" s="775"/>
      <c r="X7" s="775"/>
      <c r="Y7" s="1641"/>
      <c r="Z7" s="1641"/>
      <c r="AA7" s="1641"/>
      <c r="AB7" s="1641"/>
      <c r="AC7" s="1641"/>
      <c r="AD7" s="1641"/>
      <c r="AE7" s="1641"/>
      <c r="AF7" s="1641"/>
      <c r="AG7" s="1641"/>
      <c r="AH7" s="1641"/>
      <c r="AI7" s="1641"/>
      <c r="AJ7" s="73"/>
    </row>
    <row r="8" spans="2:58" ht="20.100000000000001" customHeight="1">
      <c r="B8" s="69"/>
      <c r="C8" s="80"/>
      <c r="D8" s="221" t="s">
        <v>626</v>
      </c>
      <c r="E8"/>
      <c r="F8"/>
      <c r="G8"/>
      <c r="H8"/>
      <c r="I8"/>
      <c r="J8"/>
      <c r="K8" s="1638"/>
      <c r="L8" s="1638"/>
      <c r="M8" s="1638"/>
      <c r="N8" s="1638"/>
      <c r="O8" s="1638"/>
      <c r="P8" s="1638"/>
      <c r="Q8"/>
      <c r="R8" t="s">
        <v>627</v>
      </c>
      <c r="S8"/>
      <c r="T8"/>
      <c r="U8"/>
      <c r="V8"/>
      <c r="W8"/>
      <c r="X8"/>
      <c r="Y8" s="1641"/>
      <c r="Z8" s="1641"/>
      <c r="AA8" s="1641"/>
      <c r="AB8" s="1641"/>
      <c r="AC8" s="1641"/>
      <c r="AD8" s="1641"/>
      <c r="AE8" s="1641"/>
      <c r="AF8" s="1641"/>
      <c r="AG8" s="1641"/>
      <c r="AH8" s="1641"/>
      <c r="AI8" s="1641"/>
      <c r="AJ8"/>
    </row>
    <row r="9" spans="2:58" ht="20.100000000000001" customHeight="1">
      <c r="B9" s="69"/>
      <c r="C9" s="80"/>
      <c r="D9" t="s">
        <v>628</v>
      </c>
      <c r="E9"/>
      <c r="F9"/>
      <c r="G9"/>
      <c r="H9"/>
      <c r="I9" s="1634"/>
      <c r="J9" s="1634"/>
      <c r="K9" s="1634"/>
      <c r="L9"/>
      <c r="M9" t="s">
        <v>629</v>
      </c>
      <c r="N9"/>
      <c r="O9"/>
      <c r="P9"/>
      <c r="Q9" s="1634"/>
      <c r="R9" s="1634"/>
      <c r="S9" s="1634"/>
      <c r="T9" s="1634"/>
      <c r="U9"/>
      <c r="V9"/>
      <c r="W9"/>
      <c r="X9"/>
      <c r="Y9" s="1641"/>
      <c r="Z9" s="1641"/>
      <c r="AA9" s="1641"/>
      <c r="AB9" s="1641"/>
      <c r="AC9" s="1641"/>
      <c r="AD9" s="1641"/>
      <c r="AE9" s="1641"/>
      <c r="AF9" s="1641"/>
      <c r="AG9" s="1641"/>
      <c r="AH9" s="1641"/>
      <c r="AI9" s="1641"/>
      <c r="AJ9"/>
    </row>
    <row r="10" spans="2:58" ht="20.100000000000001" customHeight="1">
      <c r="B10" s="69"/>
      <c r="C10" s="80"/>
      <c r="D10" t="s">
        <v>630</v>
      </c>
      <c r="E10"/>
      <c r="F10"/>
      <c r="G10"/>
      <c r="H10"/>
      <c r="I10"/>
      <c r="J10"/>
      <c r="K10"/>
      <c r="L10"/>
      <c r="M10" s="1634"/>
      <c r="N10" s="1634"/>
      <c r="O10" s="1634"/>
      <c r="P10" s="1634"/>
      <c r="Q10" s="1634"/>
      <c r="R10"/>
      <c r="S10"/>
      <c r="T10"/>
      <c r="U10"/>
      <c r="V10"/>
      <c r="W10"/>
      <c r="X10"/>
      <c r="Y10" s="1641"/>
      <c r="Z10" s="1641"/>
      <c r="AA10" s="1641"/>
      <c r="AB10" s="1641"/>
      <c r="AC10" s="1641"/>
      <c r="AD10" s="1641"/>
      <c r="AE10" s="1641"/>
      <c r="AF10" s="1641"/>
      <c r="AG10" s="1641"/>
      <c r="AH10" s="1641"/>
      <c r="AI10" s="1641"/>
      <c r="AJ10"/>
    </row>
    <row r="11" spans="2:58" ht="20.100000000000001" customHeight="1">
      <c r="B11" s="69"/>
      <c r="C11" s="80"/>
      <c r="D11" t="s">
        <v>631</v>
      </c>
      <c r="E11"/>
      <c r="F11"/>
      <c r="G11"/>
      <c r="H11"/>
      <c r="I11"/>
      <c r="J11" s="1634"/>
      <c r="K11" s="1634"/>
      <c r="L11" s="1634"/>
      <c r="M11" s="1634"/>
      <c r="N11"/>
      <c r="O11" t="s">
        <v>632</v>
      </c>
      <c r="P11"/>
      <c r="Q11"/>
      <c r="R11"/>
      <c r="S11"/>
      <c r="T11" s="1634"/>
      <c r="U11" s="1634"/>
      <c r="V11" s="1634"/>
      <c r="W11"/>
      <c r="X11"/>
      <c r="Y11" s="1641"/>
      <c r="Z11" s="1641"/>
      <c r="AA11" s="1641"/>
      <c r="AB11" s="1641"/>
      <c r="AC11" s="1641"/>
      <c r="AD11" s="1641"/>
      <c r="AE11" s="1641"/>
      <c r="AF11" s="1641"/>
      <c r="AG11" s="1641"/>
      <c r="AH11" s="1641"/>
      <c r="AI11" s="1641"/>
      <c r="AJ11"/>
    </row>
    <row r="12" spans="2:58" ht="20.100000000000001" customHeight="1">
      <c r="B12" s="69"/>
      <c r="C12" s="80"/>
      <c r="D12" t="s">
        <v>633</v>
      </c>
      <c r="E12"/>
      <c r="F12"/>
      <c r="G12"/>
      <c r="H12"/>
      <c r="I12" s="1634"/>
      <c r="J12" s="1634"/>
      <c r="K12" s="1634"/>
      <c r="L12" s="1634"/>
      <c r="M12" s="1634"/>
      <c r="N12" s="1634"/>
      <c r="O12" s="1634"/>
      <c r="P12" s="1634"/>
      <c r="Q12"/>
      <c r="R12"/>
      <c r="S12"/>
      <c r="T12"/>
      <c r="U12"/>
      <c r="V12"/>
      <c r="W12"/>
      <c r="X12"/>
      <c r="Y12" s="1641"/>
      <c r="Z12" s="1641"/>
      <c r="AA12" s="1641"/>
      <c r="AB12" s="1641"/>
      <c r="AC12" s="1641"/>
      <c r="AD12" s="1641"/>
      <c r="AE12" s="1641"/>
      <c r="AF12" s="1641"/>
      <c r="AG12" s="1641"/>
      <c r="AH12" s="1641"/>
      <c r="AI12" s="1641"/>
      <c r="AJ12"/>
    </row>
    <row r="13" spans="2:58" ht="20.100000000000001" customHeight="1">
      <c r="B13" s="69"/>
      <c r="C13" s="80"/>
      <c r="D13" t="s">
        <v>634</v>
      </c>
      <c r="E13"/>
      <c r="F13"/>
      <c r="G13"/>
      <c r="H13"/>
      <c r="I13" s="1634"/>
      <c r="J13" s="1634"/>
      <c r="K13" s="1634"/>
      <c r="L13" s="1634"/>
      <c r="M13" s="1634"/>
      <c r="N13" s="1634"/>
      <c r="O13" s="1634"/>
      <c r="P13" s="1634"/>
      <c r="Q13" s="1634"/>
      <c r="R13" s="1634"/>
      <c r="S13" s="1634"/>
      <c r="T13" s="1634"/>
      <c r="U13" s="1634"/>
      <c r="V13" s="1634"/>
      <c r="W13" s="1634"/>
      <c r="X13" s="779"/>
      <c r="Y13" s="1641"/>
      <c r="Z13" s="1641"/>
      <c r="AA13" s="1641"/>
      <c r="AB13" s="1641"/>
      <c r="AC13" s="1641"/>
      <c r="AD13" s="1641"/>
      <c r="AE13" s="1641"/>
      <c r="AF13" s="1641"/>
      <c r="AG13" s="1641"/>
      <c r="AH13" s="1641"/>
      <c r="AI13" s="1641"/>
      <c r="AJ13"/>
    </row>
    <row r="14" spans="2:58" ht="20.100000000000001" customHeight="1">
      <c r="B14" s="69"/>
      <c r="C14" s="80"/>
      <c r="D14"/>
      <c r="E14"/>
      <c r="F14"/>
      <c r="H14"/>
      <c r="I14"/>
      <c r="J14"/>
      <c r="K14"/>
      <c r="L14"/>
      <c r="M14"/>
      <c r="N14"/>
      <c r="O14"/>
      <c r="P14"/>
      <c r="Q14"/>
      <c r="R14"/>
      <c r="S14"/>
      <c r="T14"/>
      <c r="U14"/>
      <c r="V14"/>
      <c r="W14"/>
      <c r="X14"/>
      <c r="Y14"/>
      <c r="Z14"/>
      <c r="AA14"/>
      <c r="AB14"/>
      <c r="AC14"/>
      <c r="AD14"/>
      <c r="AE14"/>
      <c r="AF14"/>
      <c r="AG14"/>
      <c r="AH14"/>
      <c r="AI14"/>
      <c r="AJ14"/>
    </row>
    <row r="15" spans="2:58" ht="20.100000000000001" customHeight="1">
      <c r="B15" s="69"/>
      <c r="C15" s="776" t="s">
        <v>635</v>
      </c>
      <c r="D15" s="219"/>
      <c r="E15" s="219"/>
      <c r="F15" s="219"/>
      <c r="G15" s="219"/>
      <c r="H15" s="219"/>
      <c r="I15" s="219"/>
      <c r="K15" s="775"/>
      <c r="L15" s="775"/>
      <c r="M15" s="775"/>
      <c r="N15" s="775"/>
      <c r="O15" s="775"/>
      <c r="P15" s="775"/>
      <c r="Q15" s="775"/>
      <c r="R15" s="775"/>
      <c r="S15" s="775"/>
      <c r="T15" s="775"/>
      <c r="U15" s="775"/>
      <c r="V15" s="775"/>
      <c r="W15" s="775"/>
      <c r="X15" s="775"/>
      <c r="Y15" s="72" t="s">
        <v>625</v>
      </c>
      <c r="AA15" s="648"/>
      <c r="AB15" s="648"/>
      <c r="AC15" s="648"/>
      <c r="AD15" s="648"/>
      <c r="AE15" s="648"/>
      <c r="AF15" s="648"/>
      <c r="AG15" s="648"/>
      <c r="AH15" s="648"/>
      <c r="AI15" s="648"/>
      <c r="AJ15"/>
    </row>
    <row r="16" spans="2:58" ht="20.100000000000001" customHeight="1">
      <c r="B16" s="69"/>
      <c r="C16" s="80"/>
      <c r="D16" s="777" t="s">
        <v>90</v>
      </c>
      <c r="E16" s="219"/>
      <c r="F16" s="219"/>
      <c r="G16" s="219"/>
      <c r="H16" s="1637"/>
      <c r="I16" s="1637"/>
      <c r="J16" s="1637"/>
      <c r="K16" s="1637"/>
      <c r="L16" s="1637"/>
      <c r="M16" s="1637"/>
      <c r="N16" s="1637"/>
      <c r="O16" s="1637"/>
      <c r="P16" s="1637"/>
      <c r="Q16" s="1637"/>
      <c r="R16" s="775"/>
      <c r="S16" s="775"/>
      <c r="T16" s="775"/>
      <c r="U16" s="775"/>
      <c r="V16" s="775"/>
      <c r="W16" s="775"/>
      <c r="X16" s="775"/>
      <c r="Y16" s="1641"/>
      <c r="Z16" s="1641"/>
      <c r="AA16" s="1641"/>
      <c r="AB16" s="1641"/>
      <c r="AC16" s="1641"/>
      <c r="AD16" s="1641"/>
      <c r="AE16" s="1641"/>
      <c r="AF16" s="1641"/>
      <c r="AG16" s="1641"/>
      <c r="AH16" s="1641"/>
      <c r="AI16" s="1641"/>
      <c r="AJ16"/>
    </row>
    <row r="17" spans="2:36" ht="20.100000000000001" customHeight="1">
      <c r="B17" s="69"/>
      <c r="C17" s="80"/>
      <c r="D17" s="221" t="s">
        <v>626</v>
      </c>
      <c r="E17"/>
      <c r="F17"/>
      <c r="G17"/>
      <c r="H17"/>
      <c r="I17"/>
      <c r="J17"/>
      <c r="K17" s="1638"/>
      <c r="L17" s="1638"/>
      <c r="M17" s="1638"/>
      <c r="N17" s="1638"/>
      <c r="O17" s="1638"/>
      <c r="P17" s="1638"/>
      <c r="Q17"/>
      <c r="R17" t="s">
        <v>627</v>
      </c>
      <c r="S17"/>
      <c r="T17"/>
      <c r="U17"/>
      <c r="V17"/>
      <c r="W17"/>
      <c r="X17"/>
      <c r="Y17" s="1641"/>
      <c r="Z17" s="1641"/>
      <c r="AA17" s="1641"/>
      <c r="AB17" s="1641"/>
      <c r="AC17" s="1641"/>
      <c r="AD17" s="1641"/>
      <c r="AE17" s="1641"/>
      <c r="AF17" s="1641"/>
      <c r="AG17" s="1641"/>
      <c r="AH17" s="1641"/>
      <c r="AI17" s="1641"/>
      <c r="AJ17"/>
    </row>
    <row r="18" spans="2:36" ht="20.100000000000001" customHeight="1">
      <c r="B18" s="69"/>
      <c r="C18" s="80"/>
      <c r="D18" t="s">
        <v>628</v>
      </c>
      <c r="E18"/>
      <c r="F18"/>
      <c r="G18"/>
      <c r="H18"/>
      <c r="I18" s="1634"/>
      <c r="J18" s="1634"/>
      <c r="K18" s="1634"/>
      <c r="L18"/>
      <c r="M18" t="s">
        <v>629</v>
      </c>
      <c r="N18"/>
      <c r="O18"/>
      <c r="P18"/>
      <c r="Q18" s="1634"/>
      <c r="R18" s="1634"/>
      <c r="S18" s="1634"/>
      <c r="T18" s="1634"/>
      <c r="U18"/>
      <c r="V18"/>
      <c r="W18"/>
      <c r="X18"/>
      <c r="Y18" s="1641"/>
      <c r="Z18" s="1641"/>
      <c r="AA18" s="1641"/>
      <c r="AB18" s="1641"/>
      <c r="AC18" s="1641"/>
      <c r="AD18" s="1641"/>
      <c r="AE18" s="1641"/>
      <c r="AF18" s="1641"/>
      <c r="AG18" s="1641"/>
      <c r="AH18" s="1641"/>
      <c r="AI18" s="1641"/>
      <c r="AJ18"/>
    </row>
    <row r="19" spans="2:36" ht="20.100000000000001" customHeight="1">
      <c r="B19" s="69"/>
      <c r="C19" s="80"/>
      <c r="D19" t="s">
        <v>630</v>
      </c>
      <c r="E19"/>
      <c r="F19"/>
      <c r="G19"/>
      <c r="H19"/>
      <c r="I19"/>
      <c r="J19"/>
      <c r="K19"/>
      <c r="L19"/>
      <c r="M19" s="1634"/>
      <c r="N19" s="1634"/>
      <c r="O19" s="1634"/>
      <c r="P19" s="1634"/>
      <c r="Q19" s="1634"/>
      <c r="R19"/>
      <c r="S19"/>
      <c r="T19"/>
      <c r="U19"/>
      <c r="V19"/>
      <c r="W19"/>
      <c r="X19"/>
      <c r="Y19" s="1641"/>
      <c r="Z19" s="1641"/>
      <c r="AA19" s="1641"/>
      <c r="AB19" s="1641"/>
      <c r="AC19" s="1641"/>
      <c r="AD19" s="1641"/>
      <c r="AE19" s="1641"/>
      <c r="AF19" s="1641"/>
      <c r="AG19" s="1641"/>
      <c r="AH19" s="1641"/>
      <c r="AI19" s="1641"/>
      <c r="AJ19"/>
    </row>
    <row r="20" spans="2:36" ht="20.100000000000001" customHeight="1">
      <c r="B20" s="69"/>
      <c r="C20" s="80"/>
      <c r="D20" t="s">
        <v>631</v>
      </c>
      <c r="E20"/>
      <c r="F20"/>
      <c r="G20"/>
      <c r="H20"/>
      <c r="I20"/>
      <c r="J20" s="1634"/>
      <c r="K20" s="1634"/>
      <c r="L20" s="1634"/>
      <c r="M20" s="1634"/>
      <c r="N20"/>
      <c r="O20" t="s">
        <v>632</v>
      </c>
      <c r="P20"/>
      <c r="Q20"/>
      <c r="R20"/>
      <c r="S20"/>
      <c r="T20" s="1634"/>
      <c r="U20" s="1634"/>
      <c r="V20" s="1634"/>
      <c r="W20"/>
      <c r="X20"/>
      <c r="Y20" s="1641"/>
      <c r="Z20" s="1641"/>
      <c r="AA20" s="1641"/>
      <c r="AB20" s="1641"/>
      <c r="AC20" s="1641"/>
      <c r="AD20" s="1641"/>
      <c r="AE20" s="1641"/>
      <c r="AF20" s="1641"/>
      <c r="AG20" s="1641"/>
      <c r="AH20" s="1641"/>
      <c r="AI20" s="1641"/>
      <c r="AJ20"/>
    </row>
    <row r="21" spans="2:36" ht="20.100000000000001" customHeight="1">
      <c r="B21" s="69"/>
      <c r="C21" s="80"/>
      <c r="D21" t="s">
        <v>633</v>
      </c>
      <c r="E21"/>
      <c r="F21"/>
      <c r="G21"/>
      <c r="H21"/>
      <c r="I21" s="1634"/>
      <c r="J21" s="1634"/>
      <c r="K21" s="1634"/>
      <c r="L21" s="1634"/>
      <c r="M21" s="1634"/>
      <c r="N21" s="1634"/>
      <c r="O21" s="1634"/>
      <c r="P21" s="1634"/>
      <c r="Q21"/>
      <c r="R21"/>
      <c r="S21"/>
      <c r="T21"/>
      <c r="U21"/>
      <c r="V21"/>
      <c r="W21"/>
      <c r="X21"/>
      <c r="Y21" s="1641"/>
      <c r="Z21" s="1641"/>
      <c r="AA21" s="1641"/>
      <c r="AB21" s="1641"/>
      <c r="AC21" s="1641"/>
      <c r="AD21" s="1641"/>
      <c r="AE21" s="1641"/>
      <c r="AF21" s="1641"/>
      <c r="AG21" s="1641"/>
      <c r="AH21" s="1641"/>
      <c r="AI21" s="1641"/>
      <c r="AJ21"/>
    </row>
    <row r="22" spans="2:36" ht="20.100000000000001" customHeight="1">
      <c r="B22" s="69"/>
      <c r="C22" s="80"/>
      <c r="D22" t="s">
        <v>634</v>
      </c>
      <c r="E22"/>
      <c r="F22"/>
      <c r="G22"/>
      <c r="H22"/>
      <c r="I22" s="1634"/>
      <c r="J22" s="1634"/>
      <c r="K22" s="1634"/>
      <c r="L22" s="1634"/>
      <c r="M22" s="1634"/>
      <c r="N22" s="1634"/>
      <c r="O22" s="1634"/>
      <c r="P22" s="1634"/>
      <c r="Q22" s="1634"/>
      <c r="R22" s="1634"/>
      <c r="S22" s="1634"/>
      <c r="T22" s="1634"/>
      <c r="U22" s="1634"/>
      <c r="V22" s="1634"/>
      <c r="W22" s="1634"/>
      <c r="X22" s="779"/>
      <c r="Y22" s="1642"/>
      <c r="Z22" s="1642"/>
      <c r="AA22" s="1642"/>
      <c r="AB22" s="1642"/>
      <c r="AC22" s="1642"/>
      <c r="AD22" s="1642"/>
      <c r="AE22" s="1642"/>
      <c r="AF22" s="1642"/>
      <c r="AG22" s="1642"/>
      <c r="AH22" s="1642"/>
      <c r="AI22" s="1642"/>
      <c r="AJ22"/>
    </row>
    <row r="23" spans="2:36" ht="19.95" customHeight="1">
      <c r="B23" s="69"/>
      <c r="C23" s="80"/>
      <c r="D23"/>
      <c r="E23"/>
      <c r="F23"/>
      <c r="G23"/>
      <c r="H23"/>
      <c r="I23"/>
      <c r="J23"/>
      <c r="K23"/>
      <c r="L23"/>
      <c r="M23"/>
      <c r="N23"/>
      <c r="O23"/>
      <c r="P23"/>
      <c r="Q23"/>
      <c r="R23"/>
      <c r="S23"/>
      <c r="T23"/>
      <c r="U23"/>
      <c r="V23"/>
      <c r="W23"/>
      <c r="X23"/>
      <c r="Y23"/>
      <c r="Z23"/>
      <c r="AA23"/>
      <c r="AB23"/>
      <c r="AC23"/>
      <c r="AD23"/>
      <c r="AE23"/>
      <c r="AF23"/>
      <c r="AG23"/>
      <c r="AH23"/>
      <c r="AI23"/>
      <c r="AJ23"/>
    </row>
    <row r="24" spans="2:36" ht="19.95" customHeight="1">
      <c r="B24" s="69"/>
      <c r="C24" s="776" t="s">
        <v>636</v>
      </c>
      <c r="D24" s="219"/>
      <c r="E24" s="219"/>
      <c r="F24" s="219"/>
      <c r="G24" s="219"/>
      <c r="H24" s="219"/>
      <c r="I24" s="219"/>
      <c r="K24" s="775"/>
      <c r="L24" s="775"/>
      <c r="M24" s="775"/>
      <c r="N24" s="775"/>
      <c r="O24" s="775"/>
      <c r="P24" s="775"/>
      <c r="Q24" s="775"/>
      <c r="R24" s="775"/>
      <c r="S24" s="775"/>
      <c r="T24" s="775"/>
      <c r="U24" s="775"/>
      <c r="V24" s="775"/>
      <c r="W24" s="775"/>
      <c r="X24" s="775"/>
      <c r="Y24" s="72" t="s">
        <v>625</v>
      </c>
      <c r="AA24" s="648"/>
      <c r="AB24" s="648"/>
      <c r="AC24" s="648"/>
      <c r="AD24" s="648"/>
      <c r="AE24" s="648"/>
      <c r="AF24" s="648"/>
      <c r="AG24" s="648"/>
      <c r="AH24" s="648"/>
      <c r="AI24" s="648"/>
      <c r="AJ24"/>
    </row>
    <row r="25" spans="2:36" ht="19.95" customHeight="1">
      <c r="B25" s="69"/>
      <c r="C25" s="80"/>
      <c r="D25" s="777" t="s">
        <v>90</v>
      </c>
      <c r="E25" s="219"/>
      <c r="F25" s="219"/>
      <c r="G25" s="219"/>
      <c r="H25" s="1637"/>
      <c r="I25" s="1637"/>
      <c r="J25" s="1637"/>
      <c r="K25" s="1637"/>
      <c r="L25" s="1637"/>
      <c r="M25" s="1637"/>
      <c r="N25" s="1637"/>
      <c r="O25" s="1637"/>
      <c r="P25" s="1637"/>
      <c r="Q25" s="1637"/>
      <c r="R25" s="775"/>
      <c r="S25" s="775"/>
      <c r="T25" s="775"/>
      <c r="U25" s="775"/>
      <c r="V25" s="775"/>
      <c r="W25" s="775"/>
      <c r="X25" s="775"/>
      <c r="Y25" s="1641"/>
      <c r="Z25" s="1641"/>
      <c r="AA25" s="1641"/>
      <c r="AB25" s="1641"/>
      <c r="AC25" s="1641"/>
      <c r="AD25" s="1641"/>
      <c r="AE25" s="1641"/>
      <c r="AF25" s="1641"/>
      <c r="AG25" s="1641"/>
      <c r="AH25" s="1641"/>
      <c r="AI25" s="1641"/>
      <c r="AJ25"/>
    </row>
    <row r="26" spans="2:36" ht="19.95" customHeight="1">
      <c r="B26" s="69"/>
      <c r="C26" s="80"/>
      <c r="D26" s="221" t="s">
        <v>626</v>
      </c>
      <c r="E26"/>
      <c r="F26"/>
      <c r="G26"/>
      <c r="H26"/>
      <c r="I26"/>
      <c r="J26"/>
      <c r="K26" s="1638"/>
      <c r="L26" s="1638"/>
      <c r="M26" s="1638"/>
      <c r="N26" s="1638"/>
      <c r="O26" s="1638"/>
      <c r="P26" s="1638"/>
      <c r="Q26"/>
      <c r="R26" t="s">
        <v>627</v>
      </c>
      <c r="S26"/>
      <c r="T26"/>
      <c r="U26"/>
      <c r="V26"/>
      <c r="W26"/>
      <c r="X26"/>
      <c r="Y26" s="1641"/>
      <c r="Z26" s="1641"/>
      <c r="AA26" s="1641"/>
      <c r="AB26" s="1641"/>
      <c r="AC26" s="1641"/>
      <c r="AD26" s="1641"/>
      <c r="AE26" s="1641"/>
      <c r="AF26" s="1641"/>
      <c r="AG26" s="1641"/>
      <c r="AH26" s="1641"/>
      <c r="AI26" s="1641"/>
      <c r="AJ26"/>
    </row>
    <row r="27" spans="2:36" ht="19.95" customHeight="1">
      <c r="B27" s="216"/>
      <c r="C27" s="80"/>
      <c r="D27" t="s">
        <v>628</v>
      </c>
      <c r="E27"/>
      <c r="F27"/>
      <c r="G27"/>
      <c r="H27"/>
      <c r="I27" s="1634"/>
      <c r="J27" s="1634"/>
      <c r="K27" s="1634"/>
      <c r="L27"/>
      <c r="M27" t="s">
        <v>629</v>
      </c>
      <c r="N27"/>
      <c r="O27"/>
      <c r="P27"/>
      <c r="Q27" s="1634"/>
      <c r="R27" s="1634"/>
      <c r="S27" s="1634"/>
      <c r="T27" s="1634"/>
      <c r="U27"/>
      <c r="V27"/>
      <c r="W27"/>
      <c r="X27"/>
      <c r="Y27" s="1641"/>
      <c r="Z27" s="1641"/>
      <c r="AA27" s="1641"/>
      <c r="AB27" s="1641"/>
      <c r="AC27" s="1641"/>
      <c r="AD27" s="1641"/>
      <c r="AE27" s="1641"/>
      <c r="AF27" s="1641"/>
      <c r="AG27" s="1641"/>
      <c r="AH27" s="1641"/>
      <c r="AI27" s="1641"/>
      <c r="AJ27"/>
    </row>
    <row r="28" spans="2:36" ht="19.95" customHeight="1">
      <c r="B28" s="69"/>
      <c r="C28" s="80"/>
      <c r="D28" t="s">
        <v>630</v>
      </c>
      <c r="E28"/>
      <c r="F28"/>
      <c r="G28"/>
      <c r="H28"/>
      <c r="I28"/>
      <c r="J28"/>
      <c r="K28"/>
      <c r="L28"/>
      <c r="M28" s="1634"/>
      <c r="N28" s="1634"/>
      <c r="O28" s="1634"/>
      <c r="P28" s="1634"/>
      <c r="Q28" s="1634"/>
      <c r="R28"/>
      <c r="S28"/>
      <c r="T28"/>
      <c r="U28"/>
      <c r="V28"/>
      <c r="W28"/>
      <c r="X28"/>
      <c r="Y28" s="1641"/>
      <c r="Z28" s="1641"/>
      <c r="AA28" s="1641"/>
      <c r="AB28" s="1641"/>
      <c r="AC28" s="1641"/>
      <c r="AD28" s="1641"/>
      <c r="AE28" s="1641"/>
      <c r="AF28" s="1641"/>
      <c r="AG28" s="1641"/>
      <c r="AH28" s="1641"/>
      <c r="AI28" s="1641"/>
      <c r="AJ28"/>
    </row>
    <row r="29" spans="2:36" ht="19.95" customHeight="1">
      <c r="B29" s="69"/>
      <c r="C29" s="80"/>
      <c r="D29" t="s">
        <v>631</v>
      </c>
      <c r="E29"/>
      <c r="F29"/>
      <c r="G29"/>
      <c r="H29"/>
      <c r="I29"/>
      <c r="J29" s="1634"/>
      <c r="K29" s="1634"/>
      <c r="L29" s="1634"/>
      <c r="M29" s="1634"/>
      <c r="N29"/>
      <c r="O29" t="s">
        <v>632</v>
      </c>
      <c r="P29"/>
      <c r="Q29"/>
      <c r="R29"/>
      <c r="S29"/>
      <c r="T29" s="1634"/>
      <c r="U29" s="1634"/>
      <c r="V29" s="1634"/>
      <c r="W29"/>
      <c r="X29"/>
      <c r="Y29" s="1641"/>
      <c r="Z29" s="1641"/>
      <c r="AA29" s="1641"/>
      <c r="AB29" s="1641"/>
      <c r="AC29" s="1641"/>
      <c r="AD29" s="1641"/>
      <c r="AE29" s="1641"/>
      <c r="AF29" s="1641"/>
      <c r="AG29" s="1641"/>
      <c r="AH29" s="1641"/>
      <c r="AI29" s="1641"/>
      <c r="AJ29"/>
    </row>
    <row r="30" spans="2:36" ht="19.95" customHeight="1">
      <c r="B30" s="69"/>
      <c r="C30" s="80"/>
      <c r="D30" t="s">
        <v>633</v>
      </c>
      <c r="E30"/>
      <c r="F30"/>
      <c r="G30"/>
      <c r="H30"/>
      <c r="I30" s="1634"/>
      <c r="J30" s="1634"/>
      <c r="K30" s="1634"/>
      <c r="L30" s="1634"/>
      <c r="M30" s="1634"/>
      <c r="N30" s="1634"/>
      <c r="O30" s="1634"/>
      <c r="P30" s="1634"/>
      <c r="Q30"/>
      <c r="R30"/>
      <c r="S30"/>
      <c r="T30"/>
      <c r="U30"/>
      <c r="V30"/>
      <c r="W30"/>
      <c r="X30"/>
      <c r="Y30" s="1641"/>
      <c r="Z30" s="1641"/>
      <c r="AA30" s="1641"/>
      <c r="AB30" s="1641"/>
      <c r="AC30" s="1641"/>
      <c r="AD30" s="1641"/>
      <c r="AE30" s="1641"/>
      <c r="AF30" s="1641"/>
      <c r="AG30" s="1641"/>
      <c r="AH30" s="1641"/>
      <c r="AI30" s="1641"/>
      <c r="AJ30"/>
    </row>
    <row r="31" spans="2:36" ht="19.95" customHeight="1">
      <c r="B31" s="69"/>
      <c r="C31" s="80"/>
      <c r="D31" t="s">
        <v>634</v>
      </c>
      <c r="E31"/>
      <c r="F31"/>
      <c r="G31"/>
      <c r="H31"/>
      <c r="I31" s="1634"/>
      <c r="J31" s="1634"/>
      <c r="K31" s="1634"/>
      <c r="L31" s="1634"/>
      <c r="M31" s="1634"/>
      <c r="N31" s="1634"/>
      <c r="O31" s="1634"/>
      <c r="P31" s="1634"/>
      <c r="Q31" s="1634"/>
      <c r="R31" s="1634"/>
      <c r="S31" s="1634"/>
      <c r="T31" s="1634"/>
      <c r="U31" s="1634"/>
      <c r="V31" s="1634"/>
      <c r="W31" s="1634"/>
      <c r="X31" s="779"/>
      <c r="Y31" s="1642"/>
      <c r="Z31" s="1642"/>
      <c r="AA31" s="1642"/>
      <c r="AB31" s="1642"/>
      <c r="AC31" s="1642"/>
      <c r="AD31" s="1642"/>
      <c r="AE31" s="1642"/>
      <c r="AF31" s="1642"/>
      <c r="AG31" s="1642"/>
      <c r="AH31" s="1642"/>
      <c r="AI31" s="1642"/>
      <c r="AJ31"/>
    </row>
    <row r="32" spans="2:36" ht="19.95" customHeight="1">
      <c r="B32" s="69"/>
      <c r="C32" s="80"/>
      <c r="D32"/>
      <c r="E32"/>
      <c r="F32"/>
      <c r="G32"/>
      <c r="H32"/>
      <c r="I32"/>
      <c r="J32"/>
      <c r="K32"/>
      <c r="L32"/>
      <c r="M32"/>
      <c r="N32"/>
      <c r="O32"/>
      <c r="P32"/>
      <c r="Q32"/>
      <c r="R32"/>
      <c r="S32"/>
      <c r="T32"/>
      <c r="U32"/>
      <c r="V32"/>
      <c r="W32"/>
      <c r="X32"/>
      <c r="Y32"/>
      <c r="Z32"/>
      <c r="AA32"/>
      <c r="AB32"/>
      <c r="AC32"/>
      <c r="AD32"/>
      <c r="AE32"/>
      <c r="AF32"/>
      <c r="AG32"/>
      <c r="AH32"/>
      <c r="AI32"/>
      <c r="AJ32"/>
    </row>
    <row r="33" spans="2:36" ht="19.95" customHeight="1">
      <c r="B33" s="69"/>
      <c r="C33" s="778" t="s">
        <v>637</v>
      </c>
      <c r="D33"/>
      <c r="E33"/>
      <c r="F33"/>
      <c r="G33"/>
      <c r="H33"/>
      <c r="I33"/>
      <c r="J33"/>
      <c r="K33"/>
      <c r="L33"/>
      <c r="M33"/>
      <c r="N33"/>
      <c r="O33"/>
      <c r="P33"/>
      <c r="Q33"/>
      <c r="R33"/>
      <c r="S33"/>
      <c r="T33"/>
      <c r="U33"/>
      <c r="V33"/>
      <c r="W33"/>
      <c r="X33"/>
      <c r="Y33"/>
      <c r="Z33"/>
      <c r="AA33"/>
      <c r="AB33"/>
      <c r="AC33"/>
      <c r="AD33"/>
      <c r="AE33"/>
      <c r="AF33"/>
      <c r="AG33"/>
      <c r="AH33"/>
      <c r="AI33"/>
      <c r="AJ33"/>
    </row>
    <row r="34" spans="2:36" ht="19.95" customHeight="1">
      <c r="B34" s="69"/>
      <c r="C34" s="80"/>
      <c r="D34" s="773" t="s">
        <v>638</v>
      </c>
      <c r="E34"/>
      <c r="F34"/>
      <c r="G34"/>
      <c r="H34"/>
      <c r="I34"/>
      <c r="J34"/>
      <c r="K34"/>
      <c r="L34"/>
      <c r="M34"/>
      <c r="N34"/>
      <c r="O34"/>
      <c r="P34"/>
      <c r="Q34"/>
      <c r="R34"/>
      <c r="S34"/>
      <c r="T34"/>
      <c r="U34"/>
      <c r="V34"/>
      <c r="W34" s="1634"/>
      <c r="X34" s="1634"/>
      <c r="Y34" s="1634"/>
      <c r="Z34" s="1634"/>
      <c r="AA34" s="1634"/>
      <c r="AB34" s="1634"/>
      <c r="AC34" s="1634"/>
      <c r="AD34" s="1634"/>
      <c r="AE34" s="1634"/>
      <c r="AF34" s="1634"/>
      <c r="AG34" s="1634"/>
      <c r="AH34" s="1634"/>
      <c r="AI34"/>
      <c r="AJ34"/>
    </row>
    <row r="35" spans="2:36" ht="19.95" customHeight="1">
      <c r="B35" s="69"/>
      <c r="C35" s="80"/>
      <c r="D35" s="773" t="s">
        <v>639</v>
      </c>
      <c r="F35"/>
      <c r="G35"/>
      <c r="H35"/>
      <c r="I35"/>
      <c r="J35"/>
      <c r="K35"/>
      <c r="L35"/>
      <c r="M35"/>
      <c r="N35"/>
      <c r="O35"/>
      <c r="P35"/>
      <c r="Q35"/>
      <c r="R35"/>
      <c r="S35"/>
      <c r="T35"/>
      <c r="U35"/>
      <c r="V35"/>
      <c r="W35"/>
      <c r="X35"/>
      <c r="Y35"/>
      <c r="Z35" s="1638"/>
      <c r="AA35" s="1638"/>
      <c r="AB35" s="1638"/>
      <c r="AC35" s="1638"/>
      <c r="AD35" s="1638"/>
      <c r="AE35" s="1638"/>
      <c r="AF35" s="1638"/>
      <c r="AG35" s="1638"/>
      <c r="AH35" s="1638"/>
      <c r="AI35"/>
      <c r="AJ35"/>
    </row>
    <row r="36" spans="2:36" ht="19.95" customHeight="1">
      <c r="B36" s="69"/>
      <c r="C36" s="80"/>
      <c r="E36" t="s">
        <v>640</v>
      </c>
      <c r="F36"/>
      <c r="G36"/>
      <c r="H36"/>
      <c r="I36"/>
      <c r="J36"/>
      <c r="K36"/>
      <c r="L36"/>
      <c r="M36"/>
      <c r="N36"/>
      <c r="O36" s="1634"/>
      <c r="P36" s="1634"/>
      <c r="Q36" s="1634"/>
      <c r="R36" s="1634"/>
      <c r="S36" s="1634"/>
      <c r="T36"/>
      <c r="U36"/>
      <c r="V36"/>
      <c r="W36"/>
      <c r="X36"/>
      <c r="Y36"/>
      <c r="Z36"/>
      <c r="AA36"/>
      <c r="AB36"/>
      <c r="AC36"/>
      <c r="AD36"/>
      <c r="AE36"/>
      <c r="AF36"/>
      <c r="AG36"/>
      <c r="AH36"/>
      <c r="AI36"/>
      <c r="AJ36"/>
    </row>
    <row r="37" spans="2:36" ht="20.100000000000001" customHeight="1">
      <c r="B37" s="69"/>
      <c r="C37" s="80"/>
      <c r="E37" t="s">
        <v>641</v>
      </c>
      <c r="G37"/>
      <c r="H37"/>
      <c r="I37"/>
      <c r="J37"/>
      <c r="K37"/>
      <c r="L37"/>
      <c r="M37"/>
      <c r="N37"/>
      <c r="O37" s="1634"/>
      <c r="P37" s="1634"/>
      <c r="Q37" s="1634"/>
      <c r="R37" s="1634"/>
      <c r="S37" s="1634"/>
      <c r="T37"/>
      <c r="U37"/>
      <c r="V37"/>
      <c r="W37"/>
      <c r="X37"/>
      <c r="Y37"/>
      <c r="Z37"/>
      <c r="AA37"/>
      <c r="AB37"/>
      <c r="AC37"/>
      <c r="AD37"/>
      <c r="AE37"/>
      <c r="AF37"/>
      <c r="AG37"/>
      <c r="AH37"/>
      <c r="AI37"/>
      <c r="AJ37"/>
    </row>
    <row r="38" spans="2:36" ht="20.100000000000001" customHeight="1">
      <c r="B38" s="69"/>
      <c r="C38" s="80"/>
      <c r="E38" t="s">
        <v>642</v>
      </c>
      <c r="G38"/>
      <c r="H38"/>
      <c r="I38"/>
      <c r="J38"/>
      <c r="K38"/>
      <c r="L38"/>
      <c r="M38"/>
      <c r="N38"/>
      <c r="O38" s="1634"/>
      <c r="P38" s="1634"/>
      <c r="Q38" s="1634"/>
      <c r="R38" s="1634"/>
      <c r="S38" s="1634"/>
      <c r="T38"/>
      <c r="U38"/>
      <c r="V38"/>
      <c r="W38"/>
      <c r="X38"/>
      <c r="Y38"/>
      <c r="Z38"/>
      <c r="AA38"/>
      <c r="AB38"/>
      <c r="AC38"/>
      <c r="AD38"/>
      <c r="AE38"/>
      <c r="AF38"/>
      <c r="AG38"/>
      <c r="AH38"/>
      <c r="AI38"/>
      <c r="AJ38"/>
    </row>
    <row r="39" spans="2:36" ht="20.100000000000001" customHeight="1">
      <c r="B39" s="69"/>
      <c r="C39" s="80"/>
      <c r="E39" t="s">
        <v>643</v>
      </c>
      <c r="G39"/>
      <c r="H39"/>
      <c r="I39"/>
      <c r="J39"/>
      <c r="K39"/>
      <c r="L39"/>
      <c r="M39"/>
      <c r="N39"/>
      <c r="O39" s="1634"/>
      <c r="P39" s="1634"/>
      <c r="Q39" s="1634"/>
      <c r="R39" s="1634"/>
      <c r="S39" s="1634"/>
      <c r="T39"/>
      <c r="U39"/>
      <c r="V39"/>
      <c r="W39"/>
      <c r="X39"/>
      <c r="Y39"/>
      <c r="Z39"/>
      <c r="AA39"/>
      <c r="AB39"/>
      <c r="AC39"/>
      <c r="AD39"/>
      <c r="AE39"/>
      <c r="AF39"/>
      <c r="AG39"/>
      <c r="AH39"/>
      <c r="AI39"/>
      <c r="AJ39"/>
    </row>
    <row r="40" spans="2:36" ht="21.6" customHeight="1">
      <c r="B40" s="69"/>
      <c r="C40" s="80"/>
      <c r="D40"/>
      <c r="E40" t="s">
        <v>644</v>
      </c>
      <c r="F40"/>
      <c r="G40"/>
      <c r="H40"/>
      <c r="I40"/>
      <c r="J40"/>
      <c r="K40"/>
      <c r="L40"/>
      <c r="M40"/>
      <c r="N40"/>
      <c r="O40" s="1634"/>
      <c r="P40" s="1634"/>
      <c r="Q40" s="1634"/>
      <c r="R40" s="1634"/>
      <c r="S40" s="1634"/>
      <c r="T40"/>
      <c r="U40"/>
      <c r="V40"/>
      <c r="W40"/>
      <c r="X40"/>
      <c r="Y40"/>
      <c r="Z40"/>
      <c r="AA40"/>
      <c r="AB40"/>
      <c r="AC40"/>
      <c r="AD40"/>
      <c r="AE40"/>
      <c r="AF40"/>
      <c r="AG40"/>
      <c r="AH40"/>
      <c r="AI40"/>
      <c r="AJ40"/>
    </row>
    <row r="41" spans="2:36" ht="19.2" customHeight="1">
      <c r="B41" s="216"/>
      <c r="C41" s="215"/>
      <c r="D41"/>
      <c r="E41"/>
      <c r="F41"/>
      <c r="G41"/>
      <c r="H41"/>
      <c r="I41"/>
      <c r="J41"/>
      <c r="K41"/>
      <c r="L41"/>
      <c r="M41"/>
      <c r="N41"/>
      <c r="O41"/>
      <c r="P41"/>
      <c r="Q41"/>
      <c r="R41"/>
      <c r="S41"/>
      <c r="T41"/>
      <c r="U41"/>
      <c r="V41"/>
      <c r="W41"/>
      <c r="X41"/>
      <c r="Y41"/>
      <c r="Z41"/>
      <c r="AA41"/>
      <c r="AB41"/>
      <c r="AC41"/>
      <c r="AD41"/>
      <c r="AE41"/>
      <c r="AF41"/>
      <c r="AG41"/>
      <c r="AH41"/>
      <c r="AI41"/>
      <c r="AJ41"/>
    </row>
    <row r="42" spans="2:36" ht="20.100000000000001" customHeight="1">
      <c r="B42" s="69"/>
      <c r="C42" s="71"/>
      <c r="D42"/>
      <c r="E42"/>
      <c r="F42"/>
      <c r="G42"/>
      <c r="H42"/>
      <c r="I42"/>
      <c r="J42"/>
      <c r="K42"/>
      <c r="L42"/>
      <c r="M42"/>
      <c r="N42"/>
      <c r="O42"/>
      <c r="P42"/>
      <c r="Q42"/>
      <c r="R42"/>
      <c r="S42"/>
      <c r="T42"/>
      <c r="U42"/>
      <c r="V42"/>
      <c r="W42"/>
      <c r="X42"/>
      <c r="Y42"/>
      <c r="Z42"/>
      <c r="AA42"/>
      <c r="AB42"/>
      <c r="AC42"/>
      <c r="AD42"/>
      <c r="AE42"/>
      <c r="AF42"/>
      <c r="AG42"/>
      <c r="AH42"/>
      <c r="AI42"/>
      <c r="AJ42"/>
    </row>
    <row r="43" spans="2:36" ht="20.100000000000001" customHeight="1">
      <c r="B43" s="69"/>
      <c r="C43" s="75"/>
      <c r="D43"/>
      <c r="E43"/>
      <c r="F43"/>
      <c r="G43"/>
      <c r="H43"/>
      <c r="I43"/>
      <c r="J43"/>
      <c r="K43"/>
      <c r="L43"/>
      <c r="M43"/>
      <c r="N43"/>
      <c r="O43"/>
      <c r="P43"/>
      <c r="Q43"/>
      <c r="R43"/>
      <c r="S43"/>
      <c r="T43"/>
      <c r="U43"/>
      <c r="V43"/>
      <c r="W43"/>
      <c r="X43"/>
      <c r="Y43"/>
      <c r="Z43"/>
      <c r="AA43"/>
      <c r="AB43"/>
      <c r="AC43"/>
      <c r="AD43"/>
      <c r="AE43"/>
      <c r="AF43"/>
      <c r="AG43"/>
      <c r="AH43"/>
      <c r="AI43"/>
      <c r="AJ43"/>
    </row>
    <row r="44" spans="2:36" ht="6" customHeight="1">
      <c r="B44" s="69"/>
      <c r="C44" s="75"/>
      <c r="D44"/>
      <c r="E44"/>
      <c r="F44"/>
      <c r="G44"/>
      <c r="H44"/>
      <c r="I44"/>
      <c r="J44"/>
      <c r="K44"/>
      <c r="L44"/>
      <c r="M44"/>
      <c r="N44"/>
      <c r="O44"/>
      <c r="P44"/>
      <c r="Q44"/>
      <c r="R44"/>
      <c r="S44"/>
      <c r="T44"/>
      <c r="U44"/>
      <c r="V44"/>
      <c r="W44"/>
      <c r="X44"/>
      <c r="Y44"/>
      <c r="Z44"/>
      <c r="AA44"/>
      <c r="AB44"/>
      <c r="AC44"/>
      <c r="AD44"/>
      <c r="AE44"/>
      <c r="AF44"/>
      <c r="AG44"/>
      <c r="AH44"/>
      <c r="AI44"/>
      <c r="AJ44"/>
    </row>
    <row r="45" spans="2:36" ht="20.100000000000001" customHeight="1">
      <c r="B45" s="774" t="s">
        <v>84</v>
      </c>
      <c r="C45" s="75"/>
      <c r="D45"/>
      <c r="E45"/>
      <c r="F45"/>
      <c r="G45"/>
      <c r="H45"/>
      <c r="I45"/>
      <c r="J45"/>
      <c r="K45"/>
      <c r="L45"/>
      <c r="M45"/>
      <c r="N45"/>
      <c r="O45"/>
      <c r="P45"/>
      <c r="Q45"/>
      <c r="R45"/>
      <c r="S45"/>
      <c r="T45"/>
      <c r="U45"/>
      <c r="V45"/>
      <c r="W45"/>
      <c r="X45"/>
      <c r="Y45"/>
      <c r="Z45"/>
      <c r="AA45"/>
      <c r="AB45"/>
      <c r="AC45"/>
      <c r="AD45"/>
      <c r="AE45"/>
      <c r="AF45"/>
      <c r="AG45"/>
      <c r="AH45"/>
      <c r="AI45"/>
      <c r="AJ45"/>
    </row>
    <row r="46" spans="2:36" ht="19.95" customHeight="1">
      <c r="B46" s="1639" t="s">
        <v>645</v>
      </c>
      <c r="C46" s="1639"/>
      <c r="D46" s="1639"/>
      <c r="E46" s="1639"/>
      <c r="F46" s="1639"/>
      <c r="G46" s="1639"/>
      <c r="H46" s="1639"/>
      <c r="I46" s="1639"/>
      <c r="J46" s="1639"/>
      <c r="K46" s="1639"/>
      <c r="L46" s="1639"/>
      <c r="M46" s="1639"/>
      <c r="N46" s="1639"/>
      <c r="O46" s="1639"/>
      <c r="P46" s="1639"/>
      <c r="Q46" s="1639"/>
      <c r="R46" s="1639"/>
      <c r="S46" s="1639"/>
      <c r="T46" s="1639"/>
      <c r="U46" s="1639"/>
      <c r="V46" s="1639"/>
      <c r="W46" s="1639"/>
      <c r="X46" s="1639"/>
      <c r="Y46" s="1639"/>
      <c r="Z46" s="1639"/>
      <c r="AA46" s="1639"/>
      <c r="AB46" s="1639"/>
      <c r="AC46" s="1639"/>
      <c r="AD46" s="1639"/>
      <c r="AE46" s="1639"/>
      <c r="AF46" s="1639"/>
      <c r="AG46" s="1639"/>
      <c r="AH46" s="1639"/>
      <c r="AI46" s="1639"/>
      <c r="AJ46" s="1639"/>
    </row>
    <row r="47" spans="2:36" ht="19.95" customHeight="1">
      <c r="B47" s="1639"/>
      <c r="C47" s="1639"/>
      <c r="D47" s="1639"/>
      <c r="E47" s="1639"/>
      <c r="F47" s="1639"/>
      <c r="G47" s="1639"/>
      <c r="H47" s="1639"/>
      <c r="I47" s="1639"/>
      <c r="J47" s="1639"/>
      <c r="K47" s="1639"/>
      <c r="L47" s="1639"/>
      <c r="M47" s="1639"/>
      <c r="N47" s="1639"/>
      <c r="O47" s="1639"/>
      <c r="P47" s="1639"/>
      <c r="Q47" s="1639"/>
      <c r="R47" s="1639"/>
      <c r="S47" s="1639"/>
      <c r="T47" s="1639"/>
      <c r="U47" s="1639"/>
      <c r="V47" s="1639"/>
      <c r="W47" s="1639"/>
      <c r="X47" s="1639"/>
      <c r="Y47" s="1639"/>
      <c r="Z47" s="1639"/>
      <c r="AA47" s="1639"/>
      <c r="AB47" s="1639"/>
      <c r="AC47" s="1639"/>
      <c r="AD47" s="1639"/>
      <c r="AE47" s="1639"/>
      <c r="AF47" s="1639"/>
      <c r="AG47" s="1639"/>
      <c r="AH47" s="1639"/>
      <c r="AI47" s="1639"/>
      <c r="AJ47" s="1639"/>
    </row>
    <row r="48" spans="2:36" ht="19.95" customHeight="1">
      <c r="B48" s="1639"/>
      <c r="C48" s="1639"/>
      <c r="D48" s="1639"/>
      <c r="E48" s="1639"/>
      <c r="F48" s="1639"/>
      <c r="G48" s="1639"/>
      <c r="H48" s="1639"/>
      <c r="I48" s="1639"/>
      <c r="J48" s="1639"/>
      <c r="K48" s="1639"/>
      <c r="L48" s="1639"/>
      <c r="M48" s="1639"/>
      <c r="N48" s="1639"/>
      <c r="O48" s="1639"/>
      <c r="P48" s="1639"/>
      <c r="Q48" s="1639"/>
      <c r="R48" s="1639"/>
      <c r="S48" s="1639"/>
      <c r="T48" s="1639"/>
      <c r="U48" s="1639"/>
      <c r="V48" s="1639"/>
      <c r="W48" s="1639"/>
      <c r="X48" s="1639"/>
      <c r="Y48" s="1639"/>
      <c r="Z48" s="1639"/>
      <c r="AA48" s="1639"/>
      <c r="AB48" s="1639"/>
      <c r="AC48" s="1639"/>
      <c r="AD48" s="1639"/>
      <c r="AE48" s="1639"/>
      <c r="AF48" s="1639"/>
      <c r="AG48" s="1639"/>
      <c r="AH48" s="1639"/>
      <c r="AI48" s="1639"/>
      <c r="AJ48" s="1639"/>
    </row>
    <row r="49" spans="2:37" ht="19.95" hidden="1" customHeight="1">
      <c r="B49" s="1639"/>
      <c r="C49" s="1639"/>
      <c r="D49" s="1639"/>
      <c r="E49" s="1639"/>
      <c r="F49" s="1639"/>
      <c r="G49" s="1639"/>
      <c r="H49" s="1639"/>
      <c r="I49" s="1639"/>
      <c r="J49" s="1639"/>
      <c r="K49" s="1639"/>
      <c r="L49" s="1639"/>
      <c r="M49" s="1639"/>
      <c r="N49" s="1639"/>
      <c r="O49" s="1639"/>
      <c r="P49" s="1639"/>
      <c r="Q49" s="1639"/>
      <c r="R49" s="1639"/>
      <c r="S49" s="1639"/>
      <c r="T49" s="1639"/>
      <c r="U49" s="1639"/>
      <c r="V49" s="1639"/>
      <c r="W49" s="1639"/>
      <c r="X49" s="1639"/>
      <c r="Y49" s="1639"/>
      <c r="Z49" s="1639"/>
      <c r="AA49" s="1639"/>
      <c r="AB49" s="1639"/>
      <c r="AC49" s="1639"/>
      <c r="AD49" s="1639"/>
      <c r="AE49" s="1639"/>
      <c r="AF49" s="1639"/>
      <c r="AG49" s="1639"/>
      <c r="AH49" s="1639"/>
      <c r="AI49" s="1639"/>
      <c r="AJ49" s="1639"/>
    </row>
    <row r="50" spans="2:37" ht="19.95" hidden="1" customHeight="1">
      <c r="B50" s="1639"/>
      <c r="C50" s="1639"/>
      <c r="D50" s="1639"/>
      <c r="E50" s="1639"/>
      <c r="F50" s="1639"/>
      <c r="G50" s="1639"/>
      <c r="H50" s="1639"/>
      <c r="I50" s="1639"/>
      <c r="J50" s="1639"/>
      <c r="K50" s="1639"/>
      <c r="L50" s="1639"/>
      <c r="M50" s="1639"/>
      <c r="N50" s="1639"/>
      <c r="O50" s="1639"/>
      <c r="P50" s="1639"/>
      <c r="Q50" s="1639"/>
      <c r="R50" s="1639"/>
      <c r="S50" s="1639"/>
      <c r="T50" s="1639"/>
      <c r="U50" s="1639"/>
      <c r="V50" s="1639"/>
      <c r="W50" s="1639"/>
      <c r="X50" s="1639"/>
      <c r="Y50" s="1639"/>
      <c r="Z50" s="1639"/>
      <c r="AA50" s="1639"/>
      <c r="AB50" s="1639"/>
      <c r="AC50" s="1639"/>
      <c r="AD50" s="1639"/>
      <c r="AE50" s="1639"/>
      <c r="AF50" s="1639"/>
      <c r="AG50" s="1639"/>
      <c r="AH50" s="1639"/>
      <c r="AI50" s="1639"/>
      <c r="AJ50" s="1639"/>
    </row>
    <row r="51" spans="2:37" ht="15" hidden="1" customHeight="1">
      <c r="B51" s="1639"/>
      <c r="C51" s="1639"/>
      <c r="D51" s="1639"/>
      <c r="E51" s="1639"/>
      <c r="F51" s="1639"/>
      <c r="G51" s="1639"/>
      <c r="H51" s="1639"/>
      <c r="I51" s="1639"/>
      <c r="J51" s="1639"/>
      <c r="K51" s="1639"/>
      <c r="L51" s="1639"/>
      <c r="M51" s="1639"/>
      <c r="N51" s="1639"/>
      <c r="O51" s="1639"/>
      <c r="P51" s="1639"/>
      <c r="Q51" s="1639"/>
      <c r="R51" s="1639"/>
      <c r="S51" s="1639"/>
      <c r="T51" s="1639"/>
      <c r="U51" s="1639"/>
      <c r="V51" s="1639"/>
      <c r="W51" s="1639"/>
      <c r="X51" s="1639"/>
      <c r="Y51" s="1639"/>
      <c r="Z51" s="1639"/>
      <c r="AA51" s="1639"/>
      <c r="AB51" s="1639"/>
      <c r="AC51" s="1639"/>
      <c r="AD51" s="1639"/>
      <c r="AE51" s="1639"/>
      <c r="AF51" s="1639"/>
      <c r="AG51" s="1639"/>
      <c r="AH51" s="1639"/>
      <c r="AI51" s="1639"/>
      <c r="AJ51" s="1639"/>
    </row>
    <row r="52" spans="2:37" s="17" customFormat="1" ht="30.6" hidden="1" customHeight="1">
      <c r="B52" s="1639"/>
      <c r="C52" s="1639"/>
      <c r="D52" s="1639"/>
      <c r="E52" s="1639"/>
      <c r="F52" s="1639"/>
      <c r="G52" s="1639"/>
      <c r="H52" s="1639"/>
      <c r="I52" s="1639"/>
      <c r="J52" s="1639"/>
      <c r="K52" s="1639"/>
      <c r="L52" s="1639"/>
      <c r="M52" s="1639"/>
      <c r="N52" s="1639"/>
      <c r="O52" s="1639"/>
      <c r="P52" s="1639"/>
      <c r="Q52" s="1639"/>
      <c r="R52" s="1639"/>
      <c r="S52" s="1639"/>
      <c r="T52" s="1639"/>
      <c r="U52" s="1639"/>
      <c r="V52" s="1639"/>
      <c r="W52" s="1639"/>
      <c r="X52" s="1639"/>
      <c r="Y52" s="1639"/>
      <c r="Z52" s="1639"/>
      <c r="AA52" s="1639"/>
      <c r="AB52" s="1639"/>
      <c r="AC52" s="1639"/>
      <c r="AD52" s="1639"/>
      <c r="AE52" s="1639"/>
      <c r="AF52" s="1639"/>
      <c r="AG52" s="1639"/>
      <c r="AH52" s="1639"/>
      <c r="AI52" s="1639"/>
      <c r="AJ52" s="1639"/>
      <c r="AK52" s="7"/>
    </row>
    <row r="53" spans="2:37" ht="19.95" hidden="1" customHeight="1">
      <c r="B53" s="1639"/>
      <c r="C53" s="1639"/>
      <c r="D53" s="1639"/>
      <c r="E53" s="1639"/>
      <c r="F53" s="1639"/>
      <c r="G53" s="1639"/>
      <c r="H53" s="1639"/>
      <c r="I53" s="1639"/>
      <c r="J53" s="1639"/>
      <c r="K53" s="1639"/>
      <c r="L53" s="1639"/>
      <c r="M53" s="1639"/>
      <c r="N53" s="1639"/>
      <c r="O53" s="1639"/>
      <c r="P53" s="1639"/>
      <c r="Q53" s="1639"/>
      <c r="R53" s="1639"/>
      <c r="S53" s="1639"/>
      <c r="T53" s="1639"/>
      <c r="U53" s="1639"/>
      <c r="V53" s="1639"/>
      <c r="W53" s="1639"/>
      <c r="X53" s="1639"/>
      <c r="Y53" s="1639"/>
      <c r="Z53" s="1639"/>
      <c r="AA53" s="1639"/>
      <c r="AB53" s="1639"/>
      <c r="AC53" s="1639"/>
      <c r="AD53" s="1639"/>
      <c r="AE53" s="1639"/>
      <c r="AF53" s="1639"/>
      <c r="AG53" s="1639"/>
      <c r="AH53" s="1639"/>
      <c r="AI53" s="1639"/>
      <c r="AJ53" s="1639"/>
    </row>
    <row r="54" spans="2:37" ht="15" hidden="1" customHeight="1">
      <c r="B54" s="1639"/>
      <c r="C54" s="1639"/>
      <c r="D54" s="1639"/>
      <c r="E54" s="1639"/>
      <c r="F54" s="1639"/>
      <c r="G54" s="1639"/>
      <c r="H54" s="1639"/>
      <c r="I54" s="1639"/>
      <c r="J54" s="1639"/>
      <c r="K54" s="1639"/>
      <c r="L54" s="1639"/>
      <c r="M54" s="1639"/>
      <c r="N54" s="1639"/>
      <c r="O54" s="1639"/>
      <c r="P54" s="1639"/>
      <c r="Q54" s="1639"/>
      <c r="R54" s="1639"/>
      <c r="S54" s="1639"/>
      <c r="T54" s="1639"/>
      <c r="U54" s="1639"/>
      <c r="V54" s="1639"/>
      <c r="W54" s="1639"/>
      <c r="X54" s="1639"/>
      <c r="Y54" s="1639"/>
      <c r="Z54" s="1639"/>
      <c r="AA54" s="1639"/>
      <c r="AB54" s="1639"/>
      <c r="AC54" s="1639"/>
      <c r="AD54" s="1639"/>
      <c r="AE54" s="1639"/>
      <c r="AF54" s="1639"/>
      <c r="AG54" s="1639"/>
      <c r="AH54" s="1639"/>
      <c r="AI54" s="1639"/>
      <c r="AJ54" s="1639"/>
    </row>
    <row r="55" spans="2:37" ht="13.2" hidden="1" customHeight="1">
      <c r="B55" s="1639"/>
      <c r="C55" s="1639"/>
      <c r="D55" s="1639"/>
      <c r="E55" s="1639"/>
      <c r="F55" s="1639"/>
      <c r="G55" s="1639"/>
      <c r="H55" s="1639"/>
      <c r="I55" s="1639"/>
      <c r="J55" s="1639"/>
      <c r="K55" s="1639"/>
      <c r="L55" s="1639"/>
      <c r="M55" s="1639"/>
      <c r="N55" s="1639"/>
      <c r="O55" s="1639"/>
      <c r="P55" s="1639"/>
      <c r="Q55" s="1639"/>
      <c r="R55" s="1639"/>
      <c r="S55" s="1639"/>
      <c r="T55" s="1639"/>
      <c r="U55" s="1639"/>
      <c r="V55" s="1639"/>
      <c r="W55" s="1639"/>
      <c r="X55" s="1639"/>
      <c r="Y55" s="1639"/>
      <c r="Z55" s="1639"/>
      <c r="AA55" s="1639"/>
      <c r="AB55" s="1639"/>
      <c r="AC55" s="1639"/>
      <c r="AD55" s="1639"/>
      <c r="AE55" s="1639"/>
      <c r="AF55" s="1639"/>
      <c r="AG55" s="1639"/>
      <c r="AH55" s="1639"/>
      <c r="AI55" s="1639"/>
      <c r="AJ55" s="1639"/>
    </row>
    <row r="56" spans="2:37" ht="13.2" hidden="1" customHeight="1">
      <c r="B56" s="1639"/>
      <c r="C56" s="1639"/>
      <c r="D56" s="1639"/>
      <c r="E56" s="1639"/>
      <c r="F56" s="1639"/>
      <c r="G56" s="1639"/>
      <c r="H56" s="1639"/>
      <c r="I56" s="1639"/>
      <c r="J56" s="1639"/>
      <c r="K56" s="1639"/>
      <c r="L56" s="1639"/>
      <c r="M56" s="1639"/>
      <c r="N56" s="1639"/>
      <c r="O56" s="1639"/>
      <c r="P56" s="1639"/>
      <c r="Q56" s="1639"/>
      <c r="R56" s="1639"/>
      <c r="S56" s="1639"/>
      <c r="T56" s="1639"/>
      <c r="U56" s="1639"/>
      <c r="V56" s="1639"/>
      <c r="W56" s="1639"/>
      <c r="X56" s="1639"/>
      <c r="Y56" s="1639"/>
      <c r="Z56" s="1639"/>
      <c r="AA56" s="1639"/>
      <c r="AB56" s="1639"/>
      <c r="AC56" s="1639"/>
      <c r="AD56" s="1639"/>
      <c r="AE56" s="1639"/>
      <c r="AF56" s="1639"/>
      <c r="AG56" s="1639"/>
      <c r="AH56" s="1639"/>
      <c r="AI56" s="1639"/>
      <c r="AJ56" s="1639"/>
    </row>
    <row r="57" spans="2:37" ht="19.95" hidden="1" customHeight="1">
      <c r="B57" s="1639"/>
      <c r="C57" s="1639"/>
      <c r="D57" s="1639"/>
      <c r="E57" s="1639"/>
      <c r="F57" s="1639"/>
      <c r="G57" s="1639"/>
      <c r="H57" s="1639"/>
      <c r="I57" s="1639"/>
      <c r="J57" s="1639"/>
      <c r="K57" s="1639"/>
      <c r="L57" s="1639"/>
      <c r="M57" s="1639"/>
      <c r="N57" s="1639"/>
      <c r="O57" s="1639"/>
      <c r="P57" s="1639"/>
      <c r="Q57" s="1639"/>
      <c r="R57" s="1639"/>
      <c r="S57" s="1639"/>
      <c r="T57" s="1639"/>
      <c r="U57" s="1639"/>
      <c r="V57" s="1639"/>
      <c r="W57" s="1639"/>
      <c r="X57" s="1639"/>
      <c r="Y57" s="1639"/>
      <c r="Z57" s="1639"/>
      <c r="AA57" s="1639"/>
      <c r="AB57" s="1639"/>
      <c r="AC57" s="1639"/>
      <c r="AD57" s="1639"/>
      <c r="AE57" s="1639"/>
      <c r="AF57" s="1639"/>
      <c r="AG57" s="1639"/>
      <c r="AH57" s="1639"/>
      <c r="AI57" s="1639"/>
      <c r="AJ57" s="1639"/>
    </row>
    <row r="58" spans="2:37" ht="19.95" hidden="1" customHeight="1">
      <c r="B58" s="1639"/>
      <c r="C58" s="1639"/>
      <c r="D58" s="1639"/>
      <c r="E58" s="1639"/>
      <c r="F58" s="1639"/>
      <c r="G58" s="1639"/>
      <c r="H58" s="1639"/>
      <c r="I58" s="1639"/>
      <c r="J58" s="1639"/>
      <c r="K58" s="1639"/>
      <c r="L58" s="1639"/>
      <c r="M58" s="1639"/>
      <c r="N58" s="1639"/>
      <c r="O58" s="1639"/>
      <c r="P58" s="1639"/>
      <c r="Q58" s="1639"/>
      <c r="R58" s="1639"/>
      <c r="S58" s="1639"/>
      <c r="T58" s="1639"/>
      <c r="U58" s="1639"/>
      <c r="V58" s="1639"/>
      <c r="W58" s="1639"/>
      <c r="X58" s="1639"/>
      <c r="Y58" s="1639"/>
      <c r="Z58" s="1639"/>
      <c r="AA58" s="1639"/>
      <c r="AB58" s="1639"/>
      <c r="AC58" s="1639"/>
      <c r="AD58" s="1639"/>
      <c r="AE58" s="1639"/>
      <c r="AF58" s="1639"/>
      <c r="AG58" s="1639"/>
      <c r="AH58" s="1639"/>
      <c r="AI58" s="1639"/>
      <c r="AJ58" s="1639"/>
    </row>
    <row r="59" spans="2:37" ht="6" hidden="1" customHeight="1">
      <c r="B59" s="1639"/>
      <c r="C59" s="1639"/>
      <c r="D59" s="1639"/>
      <c r="E59" s="1639"/>
      <c r="F59" s="1639"/>
      <c r="G59" s="1639"/>
      <c r="H59" s="1639"/>
      <c r="I59" s="1639"/>
      <c r="J59" s="1639"/>
      <c r="K59" s="1639"/>
      <c r="L59" s="1639"/>
      <c r="M59" s="1639"/>
      <c r="N59" s="1639"/>
      <c r="O59" s="1639"/>
      <c r="P59" s="1639"/>
      <c r="Q59" s="1639"/>
      <c r="R59" s="1639"/>
      <c r="S59" s="1639"/>
      <c r="T59" s="1639"/>
      <c r="U59" s="1639"/>
      <c r="V59" s="1639"/>
      <c r="W59" s="1639"/>
      <c r="X59" s="1639"/>
      <c r="Y59" s="1639"/>
      <c r="Z59" s="1639"/>
      <c r="AA59" s="1639"/>
      <c r="AB59" s="1639"/>
      <c r="AC59" s="1639"/>
      <c r="AD59" s="1639"/>
      <c r="AE59" s="1639"/>
      <c r="AF59" s="1639"/>
      <c r="AG59" s="1639"/>
      <c r="AH59" s="1639"/>
      <c r="AI59" s="1639"/>
      <c r="AJ59" s="1639"/>
    </row>
    <row r="60" spans="2:37" ht="19.95" hidden="1" customHeight="1">
      <c r="B60" s="1639"/>
      <c r="C60" s="1639"/>
      <c r="D60" s="1639"/>
      <c r="E60" s="1639"/>
      <c r="F60" s="1639"/>
      <c r="G60" s="1639"/>
      <c r="H60" s="1639"/>
      <c r="I60" s="1639"/>
      <c r="J60" s="1639"/>
      <c r="K60" s="1639"/>
      <c r="L60" s="1639"/>
      <c r="M60" s="1639"/>
      <c r="N60" s="1639"/>
      <c r="O60" s="1639"/>
      <c r="P60" s="1639"/>
      <c r="Q60" s="1639"/>
      <c r="R60" s="1639"/>
      <c r="S60" s="1639"/>
      <c r="T60" s="1639"/>
      <c r="U60" s="1639"/>
      <c r="V60" s="1639"/>
      <c r="W60" s="1639"/>
      <c r="X60" s="1639"/>
      <c r="Y60" s="1639"/>
      <c r="Z60" s="1639"/>
      <c r="AA60" s="1639"/>
      <c r="AB60" s="1639"/>
      <c r="AC60" s="1639"/>
      <c r="AD60" s="1639"/>
      <c r="AE60" s="1639"/>
      <c r="AF60" s="1639"/>
      <c r="AG60" s="1639"/>
      <c r="AH60" s="1639"/>
      <c r="AI60" s="1639"/>
      <c r="AJ60" s="1639"/>
    </row>
    <row r="61" spans="2:37" ht="19.95" hidden="1" customHeight="1">
      <c r="B61" s="1639"/>
      <c r="C61" s="1639"/>
      <c r="D61" s="1639"/>
      <c r="E61" s="1639"/>
      <c r="F61" s="1639"/>
      <c r="G61" s="1639"/>
      <c r="H61" s="1639"/>
      <c r="I61" s="1639"/>
      <c r="J61" s="1639"/>
      <c r="K61" s="1639"/>
      <c r="L61" s="1639"/>
      <c r="M61" s="1639"/>
      <c r="N61" s="1639"/>
      <c r="O61" s="1639"/>
      <c r="P61" s="1639"/>
      <c r="Q61" s="1639"/>
      <c r="R61" s="1639"/>
      <c r="S61" s="1639"/>
      <c r="T61" s="1639"/>
      <c r="U61" s="1639"/>
      <c r="V61" s="1639"/>
      <c r="W61" s="1639"/>
      <c r="X61" s="1639"/>
      <c r="Y61" s="1639"/>
      <c r="Z61" s="1639"/>
      <c r="AA61" s="1639"/>
      <c r="AB61" s="1639"/>
      <c r="AC61" s="1639"/>
      <c r="AD61" s="1639"/>
      <c r="AE61" s="1639"/>
      <c r="AF61" s="1639"/>
      <c r="AG61" s="1639"/>
      <c r="AH61" s="1639"/>
      <c r="AI61" s="1639"/>
      <c r="AJ61" s="1639"/>
    </row>
    <row r="62" spans="2:37" ht="9.6" hidden="1" customHeight="1">
      <c r="B62" s="1639"/>
      <c r="C62" s="1639"/>
      <c r="D62" s="1639"/>
      <c r="E62" s="1639"/>
      <c r="F62" s="1639"/>
      <c r="G62" s="1639"/>
      <c r="H62" s="1639"/>
      <c r="I62" s="1639"/>
      <c r="J62" s="1639"/>
      <c r="K62" s="1639"/>
      <c r="L62" s="1639"/>
      <c r="M62" s="1639"/>
      <c r="N62" s="1639"/>
      <c r="O62" s="1639"/>
      <c r="P62" s="1639"/>
      <c r="Q62" s="1639"/>
      <c r="R62" s="1639"/>
      <c r="S62" s="1639"/>
      <c r="T62" s="1639"/>
      <c r="U62" s="1639"/>
      <c r="V62" s="1639"/>
      <c r="W62" s="1639"/>
      <c r="X62" s="1639"/>
      <c r="Y62" s="1639"/>
      <c r="Z62" s="1639"/>
      <c r="AA62" s="1639"/>
      <c r="AB62" s="1639"/>
      <c r="AC62" s="1639"/>
      <c r="AD62" s="1639"/>
      <c r="AE62" s="1639"/>
      <c r="AF62" s="1639"/>
      <c r="AG62" s="1639"/>
      <c r="AH62" s="1639"/>
      <c r="AI62" s="1639"/>
      <c r="AJ62" s="1639"/>
    </row>
    <row r="63" spans="2:37" ht="19.2" hidden="1" customHeight="1">
      <c r="B63" s="1639"/>
      <c r="C63" s="1639"/>
      <c r="D63" s="1639"/>
      <c r="E63" s="1639"/>
      <c r="F63" s="1639"/>
      <c r="G63" s="1639"/>
      <c r="H63" s="1639"/>
      <c r="I63" s="1639"/>
      <c r="J63" s="1639"/>
      <c r="K63" s="1639"/>
      <c r="L63" s="1639"/>
      <c r="M63" s="1639"/>
      <c r="N63" s="1639"/>
      <c r="O63" s="1639"/>
      <c r="P63" s="1639"/>
      <c r="Q63" s="1639"/>
      <c r="R63" s="1639"/>
      <c r="S63" s="1639"/>
      <c r="T63" s="1639"/>
      <c r="U63" s="1639"/>
      <c r="V63" s="1639"/>
      <c r="W63" s="1639"/>
      <c r="X63" s="1639"/>
      <c r="Y63" s="1639"/>
      <c r="Z63" s="1639"/>
      <c r="AA63" s="1639"/>
      <c r="AB63" s="1639"/>
      <c r="AC63" s="1639"/>
      <c r="AD63" s="1639"/>
      <c r="AE63" s="1639"/>
      <c r="AF63" s="1639"/>
      <c r="AG63" s="1639"/>
      <c r="AH63" s="1639"/>
      <c r="AI63" s="1639"/>
      <c r="AJ63" s="1639"/>
    </row>
    <row r="64" spans="2:37" ht="19.2" customHeight="1">
      <c r="B64" s="1639"/>
      <c r="C64" s="1639"/>
      <c r="D64" s="1639"/>
      <c r="E64" s="1639"/>
      <c r="F64" s="1639"/>
      <c r="G64" s="1639"/>
      <c r="H64" s="1639"/>
      <c r="I64" s="1639"/>
      <c r="J64" s="1639"/>
      <c r="K64" s="1639"/>
      <c r="L64" s="1639"/>
      <c r="M64" s="1639"/>
      <c r="N64" s="1639"/>
      <c r="O64" s="1639"/>
      <c r="P64" s="1639"/>
      <c r="Q64" s="1639"/>
      <c r="R64" s="1639"/>
      <c r="S64" s="1639"/>
      <c r="T64" s="1639"/>
      <c r="U64" s="1639"/>
      <c r="V64" s="1639"/>
      <c r="W64" s="1639"/>
      <c r="X64" s="1639"/>
      <c r="Y64" s="1639"/>
      <c r="Z64" s="1639"/>
      <c r="AA64" s="1639"/>
      <c r="AB64" s="1639"/>
      <c r="AC64" s="1639"/>
      <c r="AD64" s="1639"/>
      <c r="AE64" s="1639"/>
      <c r="AF64" s="1639"/>
      <c r="AG64" s="1639"/>
      <c r="AH64" s="1639"/>
      <c r="AI64" s="1639"/>
      <c r="AJ64" s="1639"/>
    </row>
    <row r="65" spans="2:36" ht="19.2" customHeight="1">
      <c r="B65" s="1640"/>
      <c r="C65" s="1640"/>
      <c r="D65" s="1640"/>
      <c r="E65" s="1640"/>
      <c r="F65" s="1640"/>
      <c r="G65" s="1640"/>
      <c r="H65" s="1640"/>
      <c r="I65" s="1640"/>
      <c r="J65" s="1640"/>
      <c r="K65" s="1640"/>
      <c r="L65" s="1640"/>
      <c r="M65" s="1640"/>
      <c r="N65" s="1640"/>
      <c r="O65" s="1640"/>
      <c r="P65" s="1640"/>
      <c r="Q65" s="1640"/>
      <c r="R65" s="1640"/>
      <c r="S65" s="1640"/>
      <c r="T65" s="1640"/>
      <c r="U65" s="1640"/>
      <c r="V65" s="1640"/>
      <c r="W65" s="1640"/>
      <c r="X65" s="1640"/>
      <c r="Y65" s="1640"/>
      <c r="Z65" s="1640"/>
      <c r="AA65" s="1640"/>
      <c r="AB65" s="1640"/>
      <c r="AC65" s="1640"/>
      <c r="AD65" s="1640"/>
      <c r="AE65" s="1640"/>
      <c r="AF65" s="1640"/>
      <c r="AG65" s="1640"/>
      <c r="AH65" s="1640"/>
      <c r="AI65" s="1640"/>
      <c r="AJ65" s="1640"/>
    </row>
    <row r="66" spans="2:36" ht="19.2" customHeight="1">
      <c r="B66" s="1177"/>
      <c r="C66" s="1178"/>
      <c r="D66" s="1178"/>
      <c r="E66" s="1178"/>
      <c r="F66" s="1178"/>
      <c r="G66" s="1178"/>
      <c r="H66" s="1178"/>
      <c r="I66" s="1178"/>
      <c r="J66" s="1178"/>
      <c r="K66" s="1178"/>
      <c r="L66" s="1178"/>
      <c r="M66" s="1178"/>
      <c r="N66" s="1178"/>
      <c r="O66" s="1178"/>
      <c r="P66" s="1178"/>
      <c r="Q66" s="1178"/>
      <c r="R66" s="1178"/>
      <c r="S66" s="1178"/>
      <c r="T66" s="1178"/>
      <c r="U66" s="1178"/>
      <c r="V66" s="1178"/>
      <c r="W66" s="1178"/>
      <c r="X66" s="1178"/>
      <c r="Y66" s="1178"/>
      <c r="Z66" s="1178"/>
      <c r="AA66" s="1178"/>
      <c r="AB66" s="1178"/>
      <c r="AC66" s="1178"/>
      <c r="AD66" s="1178"/>
      <c r="AE66" s="1178"/>
      <c r="AF66" s="1178"/>
      <c r="AG66" s="1178"/>
      <c r="AH66" s="1178"/>
      <c r="AI66" s="1635"/>
      <c r="AJ66" s="1636"/>
    </row>
    <row r="67" spans="2:36" ht="13.95" customHeight="1"/>
  </sheetData>
  <sheetProtection selectLockedCells="1"/>
  <mergeCells count="41">
    <mergeCell ref="O40:S40"/>
    <mergeCell ref="B46:AJ65"/>
    <mergeCell ref="Y7:AI13"/>
    <mergeCell ref="Y16:AI22"/>
    <mergeCell ref="Y25:AI31"/>
    <mergeCell ref="I22:W22"/>
    <mergeCell ref="I13:W13"/>
    <mergeCell ref="I31:W31"/>
    <mergeCell ref="W34:AH34"/>
    <mergeCell ref="Z35:AH35"/>
    <mergeCell ref="O36:S36"/>
    <mergeCell ref="O37:S37"/>
    <mergeCell ref="O38:S38"/>
    <mergeCell ref="H25:Q25"/>
    <mergeCell ref="M28:Q28"/>
    <mergeCell ref="J29:M29"/>
    <mergeCell ref="Q18:T18"/>
    <mergeCell ref="I21:P21"/>
    <mergeCell ref="Q9:T9"/>
    <mergeCell ref="Q27:T27"/>
    <mergeCell ref="I18:K18"/>
    <mergeCell ref="M19:Q19"/>
    <mergeCell ref="J20:M20"/>
    <mergeCell ref="K26:P26"/>
    <mergeCell ref="I27:K27"/>
    <mergeCell ref="B2:AJ2"/>
    <mergeCell ref="I12:P12"/>
    <mergeCell ref="B66:AH66"/>
    <mergeCell ref="AI66:AJ66"/>
    <mergeCell ref="H7:Q7"/>
    <mergeCell ref="K8:P8"/>
    <mergeCell ref="I9:K9"/>
    <mergeCell ref="M10:Q10"/>
    <mergeCell ref="O39:S39"/>
    <mergeCell ref="I30:P30"/>
    <mergeCell ref="T29:V29"/>
    <mergeCell ref="T20:V20"/>
    <mergeCell ref="T11:V11"/>
    <mergeCell ref="J11:M11"/>
    <mergeCell ref="H16:Q16"/>
    <mergeCell ref="K17:P17"/>
  </mergeCells>
  <printOptions horizontalCentered="1" verticalCentered="1"/>
  <pageMargins left="0" right="0" top="0.11811023622047244" bottom="0.11811023622047244" header="0" footer="0"/>
  <pageSetup paperSize="9" scale="65"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tabColor theme="7" tint="0.39997558519241921"/>
    <pageSetUpPr fitToPage="1"/>
  </sheetPr>
  <dimension ref="A1:AQ996"/>
  <sheetViews>
    <sheetView showGridLines="0" zoomScale="130" zoomScaleNormal="130" workbookViewId="0">
      <selection activeCell="L9" sqref="L9:AG9"/>
    </sheetView>
  </sheetViews>
  <sheetFormatPr baseColWidth="10" defaultColWidth="0" defaultRowHeight="15" customHeight="1" zeroHeight="1"/>
  <cols>
    <col min="1" max="1" width="5.33203125" style="2" customWidth="1"/>
    <col min="2" max="2" width="0.88671875" style="2" customWidth="1"/>
    <col min="3" max="7" width="3.5546875" style="2" customWidth="1"/>
    <col min="8" max="12" width="3.6640625" style="2" customWidth="1"/>
    <col min="13" max="14" width="3.88671875" style="2" customWidth="1"/>
    <col min="15" max="16" width="3.6640625" style="2" customWidth="1"/>
    <col min="17" max="17" width="5.33203125" style="2" customWidth="1"/>
    <col min="18" max="18" width="3.6640625" style="2" customWidth="1"/>
    <col min="19" max="19" width="4.6640625" style="2" customWidth="1"/>
    <col min="20" max="23" width="3.6640625" style="2" customWidth="1"/>
    <col min="24" max="25" width="3.88671875" style="2" customWidth="1"/>
    <col min="26" max="32" width="3.6640625" style="2" customWidth="1"/>
    <col min="33" max="33" width="3.33203125" style="2" customWidth="1"/>
    <col min="34" max="34" width="0.88671875" style="2" customWidth="1"/>
    <col min="35" max="36" width="3.6640625" style="2" hidden="1" customWidth="1"/>
    <col min="37" max="37" width="5.109375" style="2" hidden="1" customWidth="1"/>
    <col min="38" max="43" width="3.6640625" style="2" hidden="1" customWidth="1"/>
    <col min="44" max="16384" width="17.33203125" style="2" hidden="1"/>
  </cols>
  <sheetData>
    <row r="1" spans="2:43" ht="6.6" customHeight="1"/>
    <row r="2" spans="2:43" ht="19.5" customHeight="1">
      <c r="B2" s="1271" t="s">
        <v>646</v>
      </c>
      <c r="C2" s="1271"/>
      <c r="D2" s="1271"/>
      <c r="E2" s="1271"/>
      <c r="F2" s="1271"/>
      <c r="G2" s="1271"/>
      <c r="H2" s="1271"/>
      <c r="I2" s="1271"/>
      <c r="J2" s="1271"/>
      <c r="K2" s="1271"/>
      <c r="L2" s="1271"/>
      <c r="M2" s="1271"/>
      <c r="N2" s="1271"/>
      <c r="O2" s="1271"/>
      <c r="P2" s="1271"/>
      <c r="Q2" s="1271"/>
      <c r="R2" s="1271"/>
      <c r="S2" s="1271"/>
      <c r="T2" s="1271"/>
      <c r="U2" s="1271"/>
      <c r="V2" s="1271"/>
      <c r="W2" s="1271"/>
      <c r="X2" s="1271"/>
      <c r="Y2" s="1271"/>
      <c r="Z2" s="1271"/>
      <c r="AA2" s="1271"/>
      <c r="AB2" s="1271"/>
      <c r="AC2" s="1271"/>
      <c r="AD2" s="1271"/>
      <c r="AE2" s="1271"/>
      <c r="AF2" s="1271"/>
      <c r="AG2" s="1271"/>
      <c r="AH2" s="1271"/>
      <c r="AI2" s="1"/>
      <c r="AJ2" s="1"/>
      <c r="AK2" s="1"/>
      <c r="AL2" s="1"/>
      <c r="AM2" s="1"/>
      <c r="AN2" s="1"/>
      <c r="AO2" s="1"/>
      <c r="AP2" s="1"/>
      <c r="AQ2" s="1"/>
    </row>
    <row r="3" spans="2:43" ht="19.5" customHeight="1">
      <c r="B3" s="135"/>
      <c r="C3" s="248">
        <v>38</v>
      </c>
      <c r="D3" s="249" t="s">
        <v>647</v>
      </c>
      <c r="E3" s="119"/>
      <c r="F3" s="120"/>
      <c r="G3" s="120"/>
      <c r="H3" s="120"/>
      <c r="I3" s="120"/>
      <c r="J3" s="120"/>
      <c r="K3" s="120"/>
      <c r="L3" s="120"/>
      <c r="M3" s="120"/>
      <c r="N3" s="120"/>
      <c r="O3" s="120"/>
      <c r="P3" s="120"/>
      <c r="Q3" s="120"/>
      <c r="R3" s="120"/>
      <c r="S3" s="250"/>
      <c r="T3" s="120"/>
      <c r="U3" s="120"/>
      <c r="V3" s="120"/>
      <c r="W3" s="120"/>
      <c r="X3" s="120"/>
      <c r="Y3" s="120"/>
      <c r="Z3" s="120"/>
      <c r="AA3" s="120"/>
      <c r="AB3" s="120"/>
      <c r="AC3" s="120"/>
      <c r="AD3" s="120"/>
      <c r="AE3" s="120"/>
      <c r="AF3" s="120"/>
      <c r="AG3" s="119"/>
      <c r="AH3" s="251"/>
      <c r="AI3" s="1"/>
      <c r="AJ3" s="1"/>
      <c r="AK3" s="1"/>
      <c r="AL3" s="1"/>
      <c r="AM3" s="1"/>
      <c r="AN3" s="1"/>
      <c r="AO3" s="1"/>
      <c r="AP3" s="1"/>
      <c r="AQ3" s="1"/>
    </row>
    <row r="4" spans="2:43" ht="19.5" customHeight="1">
      <c r="B4" s="91"/>
      <c r="C4" s="92"/>
      <c r="E4" s="1475" t="s">
        <v>648</v>
      </c>
      <c r="F4" s="1475"/>
      <c r="G4" s="1475"/>
      <c r="H4" s="1475"/>
      <c r="I4" s="1475"/>
      <c r="J4" s="1475"/>
      <c r="K4" s="1475"/>
      <c r="L4" s="1644" t="s">
        <v>621</v>
      </c>
      <c r="M4" s="1644"/>
      <c r="N4" s="1644"/>
      <c r="O4" s="1644"/>
      <c r="P4" s="1644"/>
      <c r="Q4" s="1644"/>
      <c r="R4" s="1644"/>
      <c r="S4" s="1644"/>
      <c r="T4" s="1644"/>
      <c r="U4" s="1644"/>
      <c r="V4" s="1644"/>
      <c r="W4" s="1644"/>
      <c r="X4" s="1644"/>
      <c r="Y4" s="1644"/>
      <c r="Z4" s="1644"/>
      <c r="AA4" s="1644"/>
      <c r="AB4" s="1644"/>
      <c r="AC4" s="1644"/>
      <c r="AD4" s="1644"/>
      <c r="AE4" s="1644"/>
      <c r="AF4" s="1644"/>
      <c r="AG4" s="1644"/>
      <c r="AH4" s="107"/>
      <c r="AI4" s="1"/>
      <c r="AJ4" s="1"/>
      <c r="AK4" s="1"/>
      <c r="AL4" s="1"/>
      <c r="AM4" s="1"/>
      <c r="AN4" s="1"/>
      <c r="AO4" s="1"/>
      <c r="AP4" s="1"/>
      <c r="AQ4" s="1"/>
    </row>
    <row r="5" spans="2:43" ht="19.2" customHeight="1">
      <c r="B5" s="91"/>
      <c r="C5" s="95"/>
      <c r="D5" s="236">
        <v>1</v>
      </c>
      <c r="E5" s="1643" t="s">
        <v>649</v>
      </c>
      <c r="F5" s="1643"/>
      <c r="G5" s="1643"/>
      <c r="H5" s="1643"/>
      <c r="I5" s="1643"/>
      <c r="J5" s="1643"/>
      <c r="K5" s="1643"/>
      <c r="L5" s="1643"/>
      <c r="M5" s="1643"/>
      <c r="N5" s="1643"/>
      <c r="O5" s="1643"/>
      <c r="P5" s="1643"/>
      <c r="Q5" s="1643"/>
      <c r="R5" s="1643"/>
      <c r="S5" s="1643"/>
      <c r="T5" s="1643"/>
      <c r="U5" s="1643"/>
      <c r="V5" s="1643"/>
      <c r="W5" s="1643"/>
      <c r="X5" s="1643"/>
      <c r="Y5" s="1643"/>
      <c r="Z5" s="1643"/>
      <c r="AA5" s="1643"/>
      <c r="AB5" s="1643"/>
      <c r="AC5" s="1643"/>
      <c r="AD5" s="1643"/>
      <c r="AE5" s="1643"/>
      <c r="AF5" s="1643"/>
      <c r="AG5" s="1643"/>
      <c r="AH5" s="107"/>
      <c r="AI5" s="1"/>
      <c r="AJ5" s="1"/>
      <c r="AK5" s="1"/>
      <c r="AL5" s="1"/>
      <c r="AM5" s="1"/>
      <c r="AN5" s="1"/>
      <c r="AO5" s="1"/>
      <c r="AP5" s="1"/>
      <c r="AQ5" s="1"/>
    </row>
    <row r="6" spans="2:43" ht="19.2" customHeight="1">
      <c r="B6" s="91"/>
      <c r="C6" s="45"/>
      <c r="D6" s="261">
        <v>2</v>
      </c>
      <c r="E6" s="1643" t="s">
        <v>650</v>
      </c>
      <c r="F6" s="1643"/>
      <c r="G6" s="1643"/>
      <c r="H6" s="1643"/>
      <c r="I6" s="1643"/>
      <c r="J6" s="1643"/>
      <c r="K6" s="1643"/>
      <c r="L6" s="1643"/>
      <c r="M6" s="1643"/>
      <c r="N6" s="1643"/>
      <c r="O6" s="1643"/>
      <c r="P6" s="1643"/>
      <c r="Q6" s="1643"/>
      <c r="R6" s="1643"/>
      <c r="S6" s="1643"/>
      <c r="T6" s="1643"/>
      <c r="U6" s="1643"/>
      <c r="V6" s="1643"/>
      <c r="W6" s="1643"/>
      <c r="X6" s="1643"/>
      <c r="Y6" s="1643"/>
      <c r="Z6" s="1643"/>
      <c r="AA6" s="1643"/>
      <c r="AB6" s="1643"/>
      <c r="AC6" s="1643"/>
      <c r="AD6" s="1643"/>
      <c r="AE6" s="1643"/>
      <c r="AF6" s="1643"/>
      <c r="AG6" s="1643"/>
      <c r="AH6" s="107"/>
      <c r="AI6" s="1"/>
      <c r="AJ6" s="1"/>
      <c r="AK6" s="1"/>
      <c r="AL6" s="1"/>
      <c r="AM6" s="1"/>
      <c r="AN6" s="1"/>
      <c r="AO6" s="1"/>
      <c r="AP6" s="1"/>
      <c r="AQ6" s="1"/>
    </row>
    <row r="7" spans="2:43" ht="19.2" customHeight="1">
      <c r="B7" s="91"/>
      <c r="C7" s="45"/>
      <c r="D7" s="236">
        <v>3</v>
      </c>
      <c r="E7" s="1643" t="s">
        <v>651</v>
      </c>
      <c r="F7" s="1643"/>
      <c r="G7" s="1643"/>
      <c r="H7" s="1643"/>
      <c r="I7" s="1643"/>
      <c r="J7" s="1643"/>
      <c r="K7" s="1643"/>
      <c r="L7" s="1643"/>
      <c r="M7" s="1643"/>
      <c r="N7" s="1643"/>
      <c r="O7" s="1643"/>
      <c r="P7" s="1643"/>
      <c r="Q7" s="1643"/>
      <c r="R7" s="1643"/>
      <c r="S7" s="1643"/>
      <c r="T7" s="1643"/>
      <c r="U7" s="1643"/>
      <c r="V7" s="1643"/>
      <c r="W7" s="1643"/>
      <c r="X7" s="1643"/>
      <c r="Y7" s="1643"/>
      <c r="Z7" s="1643"/>
      <c r="AA7" s="1643"/>
      <c r="AB7" s="1643"/>
      <c r="AC7" s="1643"/>
      <c r="AD7" s="1643"/>
      <c r="AE7" s="1643"/>
      <c r="AF7" s="1643"/>
      <c r="AG7" s="1643"/>
      <c r="AH7" s="107"/>
      <c r="AI7" s="1"/>
      <c r="AJ7" s="1"/>
      <c r="AK7" s="1"/>
      <c r="AL7" s="1"/>
      <c r="AM7" s="1"/>
      <c r="AN7" s="1"/>
      <c r="AO7" s="1"/>
      <c r="AP7" s="1"/>
      <c r="AQ7" s="1"/>
    </row>
    <row r="8" spans="2:43" ht="19.2" customHeight="1">
      <c r="B8" s="91"/>
      <c r="C8" s="45"/>
      <c r="D8" s="236">
        <v>4</v>
      </c>
      <c r="E8" s="1643" t="s">
        <v>652</v>
      </c>
      <c r="F8" s="1643"/>
      <c r="G8" s="1643"/>
      <c r="H8" s="1643"/>
      <c r="I8" s="1643"/>
      <c r="J8" s="1643"/>
      <c r="K8" s="1643"/>
      <c r="L8" s="1643"/>
      <c r="M8" s="1643"/>
      <c r="N8" s="1643"/>
      <c r="O8" s="1643"/>
      <c r="P8" s="1643"/>
      <c r="Q8" s="1643"/>
      <c r="R8" s="1643"/>
      <c r="S8" s="1643"/>
      <c r="T8" s="1643"/>
      <c r="U8" s="1643"/>
      <c r="V8" s="1643"/>
      <c r="W8" s="1643"/>
      <c r="X8" s="1643"/>
      <c r="Y8" s="1643"/>
      <c r="Z8" s="1643"/>
      <c r="AA8" s="1643"/>
      <c r="AB8" s="1643"/>
      <c r="AC8" s="1643"/>
      <c r="AD8" s="1643"/>
      <c r="AE8" s="1643"/>
      <c r="AF8" s="1643"/>
      <c r="AG8" s="1643"/>
      <c r="AH8" s="107"/>
      <c r="AI8" s="1"/>
      <c r="AJ8" s="1"/>
      <c r="AK8" s="1"/>
      <c r="AL8" s="1"/>
      <c r="AM8" s="1"/>
      <c r="AN8" s="1"/>
      <c r="AO8" s="1"/>
      <c r="AP8" s="1"/>
      <c r="AQ8" s="1"/>
    </row>
    <row r="9" spans="2:43" ht="19.2" customHeight="1">
      <c r="B9" s="91"/>
      <c r="C9" s="45"/>
      <c r="D9" s="261">
        <v>5</v>
      </c>
      <c r="E9" s="1643" t="s">
        <v>653</v>
      </c>
      <c r="F9" s="1643"/>
      <c r="G9" s="1643"/>
      <c r="H9" s="1643"/>
      <c r="I9" s="1643"/>
      <c r="J9" s="1643"/>
      <c r="K9" s="1643"/>
      <c r="L9" s="1643"/>
      <c r="M9" s="1643"/>
      <c r="N9" s="1643"/>
      <c r="O9" s="1643"/>
      <c r="P9" s="1643"/>
      <c r="Q9" s="1643"/>
      <c r="R9" s="1643"/>
      <c r="S9" s="1643"/>
      <c r="T9" s="1643"/>
      <c r="U9" s="1643"/>
      <c r="V9" s="1643"/>
      <c r="W9" s="1643"/>
      <c r="X9" s="1643"/>
      <c r="Y9" s="1643"/>
      <c r="Z9" s="1643"/>
      <c r="AA9" s="1643"/>
      <c r="AB9" s="1643"/>
      <c r="AC9" s="1643"/>
      <c r="AD9" s="1643"/>
      <c r="AE9" s="1643"/>
      <c r="AF9" s="1643"/>
      <c r="AG9" s="1643"/>
      <c r="AH9" s="107"/>
      <c r="AI9" s="1"/>
      <c r="AJ9" s="1"/>
      <c r="AK9" s="1"/>
      <c r="AL9" s="1"/>
      <c r="AM9" s="1"/>
      <c r="AN9" s="1"/>
      <c r="AO9" s="1"/>
      <c r="AP9" s="1"/>
      <c r="AQ9" s="1"/>
    </row>
    <row r="10" spans="2:43" ht="19.2" customHeight="1">
      <c r="B10" s="91"/>
      <c r="C10" s="45"/>
      <c r="D10" s="236">
        <v>6</v>
      </c>
      <c r="E10" s="1643" t="s">
        <v>654</v>
      </c>
      <c r="F10" s="1643"/>
      <c r="G10" s="1643"/>
      <c r="H10" s="1643"/>
      <c r="I10" s="1643"/>
      <c r="J10" s="1643"/>
      <c r="K10" s="1643"/>
      <c r="L10" s="1643"/>
      <c r="M10" s="1643"/>
      <c r="N10" s="1643"/>
      <c r="O10" s="1643"/>
      <c r="P10" s="1643"/>
      <c r="Q10" s="1643"/>
      <c r="R10" s="1643"/>
      <c r="S10" s="1643"/>
      <c r="T10" s="1643"/>
      <c r="U10" s="1643"/>
      <c r="V10" s="1643"/>
      <c r="W10" s="1643"/>
      <c r="X10" s="1643"/>
      <c r="Y10" s="1643"/>
      <c r="Z10" s="1643"/>
      <c r="AA10" s="1643"/>
      <c r="AB10" s="1643"/>
      <c r="AC10" s="1643"/>
      <c r="AD10" s="1643"/>
      <c r="AE10" s="1643"/>
      <c r="AF10" s="1643"/>
      <c r="AG10" s="1643"/>
      <c r="AH10" s="107"/>
      <c r="AI10" s="1"/>
      <c r="AJ10" s="1"/>
      <c r="AK10" s="1"/>
      <c r="AL10" s="1"/>
      <c r="AM10" s="1"/>
      <c r="AN10" s="1"/>
      <c r="AO10" s="1"/>
      <c r="AP10" s="1"/>
      <c r="AQ10" s="1"/>
    </row>
    <row r="11" spans="2:43" ht="19.2" customHeight="1">
      <c r="B11" s="91"/>
      <c r="C11" s="45"/>
      <c r="D11" s="236">
        <v>7</v>
      </c>
      <c r="E11" s="1643"/>
      <c r="F11" s="1643"/>
      <c r="G11" s="1643"/>
      <c r="H11" s="1643"/>
      <c r="I11" s="1643"/>
      <c r="J11" s="1643"/>
      <c r="K11" s="1643"/>
      <c r="L11" s="1643"/>
      <c r="M11" s="1643"/>
      <c r="N11" s="1643"/>
      <c r="O11" s="1643"/>
      <c r="P11" s="1643"/>
      <c r="Q11" s="1643"/>
      <c r="R11" s="1643"/>
      <c r="S11" s="1643"/>
      <c r="T11" s="1643"/>
      <c r="U11" s="1643"/>
      <c r="V11" s="1643"/>
      <c r="W11" s="1643"/>
      <c r="X11" s="1643"/>
      <c r="Y11" s="1643"/>
      <c r="Z11" s="1643"/>
      <c r="AA11" s="1643"/>
      <c r="AB11" s="1643"/>
      <c r="AC11" s="1643"/>
      <c r="AD11" s="1643"/>
      <c r="AE11" s="1643"/>
      <c r="AF11" s="1643"/>
      <c r="AG11" s="1643"/>
      <c r="AH11" s="107"/>
      <c r="AI11" s="1"/>
      <c r="AJ11" s="1"/>
      <c r="AK11" s="1"/>
      <c r="AL11" s="1"/>
      <c r="AM11" s="1"/>
      <c r="AN11" s="1"/>
      <c r="AO11" s="1"/>
      <c r="AP11" s="1"/>
      <c r="AQ11" s="1"/>
    </row>
    <row r="12" spans="2:43" ht="19.2" customHeight="1">
      <c r="B12" s="91"/>
      <c r="C12" s="92"/>
      <c r="D12" s="261">
        <v>8</v>
      </c>
      <c r="E12" s="1643"/>
      <c r="F12" s="1643"/>
      <c r="G12" s="1643"/>
      <c r="H12" s="1643"/>
      <c r="I12" s="1643"/>
      <c r="J12" s="1643"/>
      <c r="K12" s="1643"/>
      <c r="L12" s="1643"/>
      <c r="M12" s="1643"/>
      <c r="N12" s="1643"/>
      <c r="O12" s="1643"/>
      <c r="P12" s="1643"/>
      <c r="Q12" s="1643"/>
      <c r="R12" s="1643"/>
      <c r="S12" s="1643"/>
      <c r="T12" s="1643"/>
      <c r="U12" s="1643"/>
      <c r="V12" s="1643"/>
      <c r="W12" s="1643"/>
      <c r="X12" s="1643"/>
      <c r="Y12" s="1643"/>
      <c r="Z12" s="1643"/>
      <c r="AA12" s="1643"/>
      <c r="AB12" s="1643"/>
      <c r="AC12" s="1643"/>
      <c r="AD12" s="1643"/>
      <c r="AE12" s="1643"/>
      <c r="AF12" s="1643"/>
      <c r="AG12" s="1643"/>
      <c r="AH12" s="107"/>
      <c r="AI12" s="1"/>
      <c r="AJ12" s="1"/>
      <c r="AK12" s="1"/>
      <c r="AL12" s="1"/>
      <c r="AM12" s="1"/>
      <c r="AN12" s="1"/>
      <c r="AO12" s="1"/>
      <c r="AP12" s="1"/>
      <c r="AQ12" s="1"/>
    </row>
    <row r="13" spans="2:43" ht="19.2" customHeight="1">
      <c r="B13" s="91"/>
      <c r="C13" s="95"/>
      <c r="D13" s="236">
        <v>9</v>
      </c>
      <c r="E13" s="1643"/>
      <c r="F13" s="1643"/>
      <c r="G13" s="1643"/>
      <c r="H13" s="1643"/>
      <c r="I13" s="1643"/>
      <c r="J13" s="1643"/>
      <c r="K13" s="1643"/>
      <c r="L13" s="1643"/>
      <c r="M13" s="1643"/>
      <c r="N13" s="1643"/>
      <c r="O13" s="1643"/>
      <c r="P13" s="1643"/>
      <c r="Q13" s="1643"/>
      <c r="R13" s="1643"/>
      <c r="S13" s="1643"/>
      <c r="T13" s="1643"/>
      <c r="U13" s="1643"/>
      <c r="V13" s="1643"/>
      <c r="W13" s="1643"/>
      <c r="X13" s="1643"/>
      <c r="Y13" s="1643"/>
      <c r="Z13" s="1643"/>
      <c r="AA13" s="1643"/>
      <c r="AB13" s="1643"/>
      <c r="AC13" s="1643"/>
      <c r="AD13" s="1643"/>
      <c r="AE13" s="1643"/>
      <c r="AF13" s="1643"/>
      <c r="AG13" s="1643"/>
      <c r="AH13" s="107"/>
      <c r="AI13" s="1"/>
      <c r="AJ13" s="1"/>
      <c r="AK13" s="1"/>
    </row>
    <row r="14" spans="2:43" ht="19.2" customHeight="1">
      <c r="B14" s="91"/>
      <c r="C14" s="95"/>
      <c r="D14" s="236">
        <v>10</v>
      </c>
      <c r="E14" s="1643"/>
      <c r="F14" s="1643"/>
      <c r="G14" s="1643"/>
      <c r="H14" s="1643"/>
      <c r="I14" s="1643"/>
      <c r="J14" s="1643"/>
      <c r="K14" s="1643"/>
      <c r="L14" s="1643"/>
      <c r="M14" s="1643"/>
      <c r="N14" s="1643"/>
      <c r="O14" s="1643"/>
      <c r="P14" s="1643"/>
      <c r="Q14" s="1643"/>
      <c r="R14" s="1643"/>
      <c r="S14" s="1643"/>
      <c r="T14" s="1643"/>
      <c r="U14" s="1643"/>
      <c r="V14" s="1643"/>
      <c r="W14" s="1643"/>
      <c r="X14" s="1643"/>
      <c r="Y14" s="1643"/>
      <c r="Z14" s="1643"/>
      <c r="AA14" s="1643"/>
      <c r="AB14" s="1643"/>
      <c r="AC14" s="1643"/>
      <c r="AD14" s="1643"/>
      <c r="AE14" s="1643"/>
      <c r="AF14" s="1643"/>
      <c r="AG14" s="1643"/>
      <c r="AH14" s="107"/>
      <c r="AI14" s="1"/>
      <c r="AJ14" s="1"/>
      <c r="AK14" s="1"/>
    </row>
    <row r="15" spans="2:43" ht="19.2" customHeight="1">
      <c r="B15" s="91"/>
      <c r="C15" s="95"/>
      <c r="D15" s="261">
        <v>11</v>
      </c>
      <c r="E15" s="1643"/>
      <c r="F15" s="1643"/>
      <c r="G15" s="1643"/>
      <c r="H15" s="1643"/>
      <c r="I15" s="1643"/>
      <c r="J15" s="1643"/>
      <c r="K15" s="1643"/>
      <c r="L15" s="1643"/>
      <c r="M15" s="1643"/>
      <c r="N15" s="1643"/>
      <c r="O15" s="1643"/>
      <c r="P15" s="1643"/>
      <c r="Q15" s="1643"/>
      <c r="R15" s="1643"/>
      <c r="S15" s="1643"/>
      <c r="T15" s="1643"/>
      <c r="U15" s="1643"/>
      <c r="V15" s="1643"/>
      <c r="W15" s="1643"/>
      <c r="X15" s="1643"/>
      <c r="Y15" s="1643"/>
      <c r="Z15" s="1643"/>
      <c r="AA15" s="1643"/>
      <c r="AB15" s="1643"/>
      <c r="AC15" s="1643"/>
      <c r="AD15" s="1643"/>
      <c r="AE15" s="1643"/>
      <c r="AF15" s="1643"/>
      <c r="AG15" s="1643"/>
      <c r="AH15" s="107"/>
      <c r="AI15" s="1"/>
      <c r="AJ15" s="1"/>
      <c r="AK15" s="1"/>
    </row>
    <row r="16" spans="2:43" ht="19.2" customHeight="1">
      <c r="B16" s="91"/>
      <c r="C16" s="95"/>
      <c r="D16" s="236">
        <v>12</v>
      </c>
      <c r="E16" s="1643"/>
      <c r="F16" s="1643"/>
      <c r="G16" s="1643"/>
      <c r="H16" s="1643"/>
      <c r="I16" s="1643"/>
      <c r="J16" s="1643"/>
      <c r="K16" s="1643"/>
      <c r="L16" s="1643"/>
      <c r="M16" s="1643"/>
      <c r="N16" s="1643"/>
      <c r="O16" s="1643"/>
      <c r="P16" s="1643"/>
      <c r="Q16" s="1643"/>
      <c r="R16" s="1643"/>
      <c r="S16" s="1643"/>
      <c r="T16" s="1643"/>
      <c r="U16" s="1643"/>
      <c r="V16" s="1643"/>
      <c r="W16" s="1643"/>
      <c r="X16" s="1643"/>
      <c r="Y16" s="1643"/>
      <c r="Z16" s="1643"/>
      <c r="AA16" s="1643"/>
      <c r="AB16" s="1643"/>
      <c r="AC16" s="1643"/>
      <c r="AD16" s="1643"/>
      <c r="AE16" s="1643"/>
      <c r="AF16" s="1643"/>
      <c r="AG16" s="1643"/>
      <c r="AH16" s="107"/>
      <c r="AI16" s="1"/>
      <c r="AJ16" s="1"/>
      <c r="AK16" s="1"/>
    </row>
    <row r="17" spans="2:43" ht="19.2" customHeight="1">
      <c r="B17" s="91"/>
      <c r="C17" s="95"/>
      <c r="D17" s="236">
        <v>13</v>
      </c>
      <c r="E17" s="1643"/>
      <c r="F17" s="1643"/>
      <c r="G17" s="1643"/>
      <c r="H17" s="1643"/>
      <c r="I17" s="1643"/>
      <c r="J17" s="1643"/>
      <c r="K17" s="1643"/>
      <c r="L17" s="1643"/>
      <c r="M17" s="1643"/>
      <c r="N17" s="1643"/>
      <c r="O17" s="1643"/>
      <c r="P17" s="1643"/>
      <c r="Q17" s="1643"/>
      <c r="R17" s="1643"/>
      <c r="S17" s="1643"/>
      <c r="T17" s="1643"/>
      <c r="U17" s="1643"/>
      <c r="V17" s="1643"/>
      <c r="W17" s="1643"/>
      <c r="X17" s="1643"/>
      <c r="Y17" s="1643"/>
      <c r="Z17" s="1643"/>
      <c r="AA17" s="1643"/>
      <c r="AB17" s="1643"/>
      <c r="AC17" s="1643"/>
      <c r="AD17" s="1643"/>
      <c r="AE17" s="1643"/>
      <c r="AF17" s="1643"/>
      <c r="AG17" s="1643"/>
      <c r="AH17" s="107"/>
      <c r="AI17" s="1"/>
      <c r="AJ17" s="1"/>
      <c r="AK17" s="1"/>
    </row>
    <row r="18" spans="2:43" ht="19.2" customHeight="1">
      <c r="B18" s="91"/>
      <c r="C18" s="95"/>
      <c r="D18" s="261">
        <v>14</v>
      </c>
      <c r="E18" s="1643"/>
      <c r="F18" s="1643"/>
      <c r="G18" s="1643"/>
      <c r="H18" s="1643"/>
      <c r="I18" s="1643"/>
      <c r="J18" s="1643"/>
      <c r="K18" s="1643"/>
      <c r="L18" s="1643"/>
      <c r="M18" s="1643"/>
      <c r="N18" s="1643"/>
      <c r="O18" s="1643"/>
      <c r="P18" s="1643"/>
      <c r="Q18" s="1643"/>
      <c r="R18" s="1643"/>
      <c r="S18" s="1643"/>
      <c r="T18" s="1643"/>
      <c r="U18" s="1643"/>
      <c r="V18" s="1643"/>
      <c r="W18" s="1643"/>
      <c r="X18" s="1643"/>
      <c r="Y18" s="1643"/>
      <c r="Z18" s="1643"/>
      <c r="AA18" s="1643"/>
      <c r="AB18" s="1643"/>
      <c r="AC18" s="1643"/>
      <c r="AD18" s="1643"/>
      <c r="AE18" s="1643"/>
      <c r="AF18" s="1643"/>
      <c r="AG18" s="1643"/>
      <c r="AH18" s="107"/>
      <c r="AI18" s="1"/>
      <c r="AJ18" s="1"/>
      <c r="AK18" s="1"/>
      <c r="AL18" s="1"/>
      <c r="AM18" s="1"/>
      <c r="AN18" s="1"/>
      <c r="AO18" s="1"/>
      <c r="AP18" s="1"/>
      <c r="AQ18" s="1"/>
    </row>
    <row r="19" spans="2:43" ht="19.2" customHeight="1">
      <c r="B19" s="91"/>
      <c r="C19" s="95"/>
      <c r="D19" s="236">
        <v>15</v>
      </c>
      <c r="E19" s="1643"/>
      <c r="F19" s="1643"/>
      <c r="G19" s="1643"/>
      <c r="H19" s="1643"/>
      <c r="I19" s="1643"/>
      <c r="J19" s="1643"/>
      <c r="K19" s="1643"/>
      <c r="L19" s="1643"/>
      <c r="M19" s="1643"/>
      <c r="N19" s="1643"/>
      <c r="O19" s="1643"/>
      <c r="P19" s="1643"/>
      <c r="Q19" s="1643"/>
      <c r="R19" s="1643"/>
      <c r="S19" s="1643"/>
      <c r="T19" s="1643"/>
      <c r="U19" s="1643"/>
      <c r="V19" s="1643"/>
      <c r="W19" s="1643"/>
      <c r="X19" s="1643"/>
      <c r="Y19" s="1643"/>
      <c r="Z19" s="1643"/>
      <c r="AA19" s="1643"/>
      <c r="AB19" s="1643"/>
      <c r="AC19" s="1643"/>
      <c r="AD19" s="1643"/>
      <c r="AE19" s="1643"/>
      <c r="AF19" s="1643"/>
      <c r="AG19" s="1643"/>
      <c r="AH19" s="107"/>
      <c r="AI19" s="1"/>
      <c r="AJ19" s="1"/>
      <c r="AK19" s="1"/>
      <c r="AL19" s="1"/>
      <c r="AM19" s="1"/>
      <c r="AN19" s="1"/>
      <c r="AO19" s="1"/>
      <c r="AP19" s="1"/>
      <c r="AQ19" s="1"/>
    </row>
    <row r="20" spans="2:43" ht="19.2" customHeight="1">
      <c r="B20" s="91"/>
      <c r="C20" s="95"/>
      <c r="D20" s="236">
        <v>16</v>
      </c>
      <c r="E20" s="1643"/>
      <c r="F20" s="1643"/>
      <c r="G20" s="1643"/>
      <c r="H20" s="1643"/>
      <c r="I20" s="1643"/>
      <c r="J20" s="1643"/>
      <c r="K20" s="1643"/>
      <c r="L20" s="1643"/>
      <c r="M20" s="1643"/>
      <c r="N20" s="1643"/>
      <c r="O20" s="1643"/>
      <c r="P20" s="1643"/>
      <c r="Q20" s="1643"/>
      <c r="R20" s="1643"/>
      <c r="S20" s="1643"/>
      <c r="T20" s="1643"/>
      <c r="U20" s="1643"/>
      <c r="V20" s="1643"/>
      <c r="W20" s="1643"/>
      <c r="X20" s="1643"/>
      <c r="Y20" s="1643"/>
      <c r="Z20" s="1643"/>
      <c r="AA20" s="1643"/>
      <c r="AB20" s="1643"/>
      <c r="AC20" s="1643"/>
      <c r="AD20" s="1643"/>
      <c r="AE20" s="1643"/>
      <c r="AF20" s="1643"/>
      <c r="AG20" s="1643"/>
      <c r="AH20" s="107"/>
      <c r="AI20" s="1"/>
      <c r="AJ20" s="1"/>
      <c r="AK20" s="1"/>
      <c r="AL20" s="1"/>
      <c r="AM20" s="1"/>
      <c r="AN20" s="1"/>
      <c r="AO20" s="1"/>
      <c r="AP20" s="1"/>
      <c r="AQ20" s="1"/>
    </row>
    <row r="21" spans="2:43" ht="19.2" customHeight="1">
      <c r="B21" s="91"/>
      <c r="C21" s="95"/>
      <c r="D21" s="236">
        <v>17</v>
      </c>
      <c r="E21" s="1643"/>
      <c r="F21" s="1643"/>
      <c r="G21" s="1643"/>
      <c r="H21" s="1643"/>
      <c r="I21" s="1643"/>
      <c r="J21" s="1643"/>
      <c r="K21" s="1643"/>
      <c r="L21" s="1643"/>
      <c r="M21" s="1643"/>
      <c r="N21" s="1643"/>
      <c r="O21" s="1643"/>
      <c r="P21" s="1643"/>
      <c r="Q21" s="1643"/>
      <c r="R21" s="1643"/>
      <c r="S21" s="1643"/>
      <c r="T21" s="1643"/>
      <c r="U21" s="1643"/>
      <c r="V21" s="1643"/>
      <c r="W21" s="1643"/>
      <c r="X21" s="1643"/>
      <c r="Y21" s="1643"/>
      <c r="Z21" s="1643"/>
      <c r="AA21" s="1643"/>
      <c r="AB21" s="1643"/>
      <c r="AC21" s="1643"/>
      <c r="AD21" s="1643"/>
      <c r="AE21" s="1643"/>
      <c r="AF21" s="1643"/>
      <c r="AG21" s="1643"/>
      <c r="AH21" s="107"/>
      <c r="AI21" s="1"/>
      <c r="AJ21" s="1"/>
      <c r="AK21" s="1"/>
      <c r="AL21" s="1"/>
      <c r="AM21" s="1"/>
      <c r="AN21" s="1"/>
      <c r="AO21" s="1"/>
      <c r="AP21" s="1"/>
      <c r="AQ21" s="1"/>
    </row>
    <row r="22" spans="2:43" ht="19.2" customHeight="1">
      <c r="B22" s="91"/>
      <c r="C22" s="95"/>
      <c r="D22" s="236">
        <v>18</v>
      </c>
      <c r="E22" s="1643"/>
      <c r="F22" s="1643"/>
      <c r="G22" s="1643"/>
      <c r="H22" s="1643"/>
      <c r="I22" s="1643"/>
      <c r="J22" s="1643"/>
      <c r="K22" s="1643"/>
      <c r="L22" s="1643"/>
      <c r="M22" s="1643"/>
      <c r="N22" s="1643"/>
      <c r="O22" s="1643"/>
      <c r="P22" s="1643"/>
      <c r="Q22" s="1643"/>
      <c r="R22" s="1643"/>
      <c r="S22" s="1643"/>
      <c r="T22" s="1643"/>
      <c r="U22" s="1643"/>
      <c r="V22" s="1643"/>
      <c r="W22" s="1643"/>
      <c r="X22" s="1643"/>
      <c r="Y22" s="1643"/>
      <c r="Z22" s="1643"/>
      <c r="AA22" s="1643"/>
      <c r="AB22" s="1643"/>
      <c r="AC22" s="1643"/>
      <c r="AD22" s="1643"/>
      <c r="AE22" s="1643"/>
      <c r="AF22" s="1643"/>
      <c r="AG22" s="1643"/>
      <c r="AH22" s="107"/>
      <c r="AI22" s="1"/>
      <c r="AJ22" s="1"/>
      <c r="AK22" s="1"/>
      <c r="AL22" s="1"/>
      <c r="AM22" s="1"/>
      <c r="AN22" s="1"/>
      <c r="AO22" s="1"/>
      <c r="AP22" s="1"/>
      <c r="AQ22" s="1"/>
    </row>
    <row r="23" spans="2:43" ht="19.2" customHeight="1">
      <c r="B23" s="91"/>
      <c r="C23" s="95"/>
      <c r="D23" s="236">
        <v>19</v>
      </c>
      <c r="E23" s="1643"/>
      <c r="F23" s="1643"/>
      <c r="G23" s="1643"/>
      <c r="H23" s="1643"/>
      <c r="I23" s="1643"/>
      <c r="J23" s="1643"/>
      <c r="K23" s="1643"/>
      <c r="L23" s="1643"/>
      <c r="M23" s="1643"/>
      <c r="N23" s="1643"/>
      <c r="O23" s="1643"/>
      <c r="P23" s="1643"/>
      <c r="Q23" s="1643"/>
      <c r="R23" s="1643"/>
      <c r="S23" s="1643"/>
      <c r="T23" s="1643"/>
      <c r="U23" s="1643"/>
      <c r="V23" s="1643"/>
      <c r="W23" s="1643"/>
      <c r="X23" s="1643"/>
      <c r="Y23" s="1643"/>
      <c r="Z23" s="1643"/>
      <c r="AA23" s="1643"/>
      <c r="AB23" s="1643"/>
      <c r="AC23" s="1643"/>
      <c r="AD23" s="1643"/>
      <c r="AE23" s="1643"/>
      <c r="AF23" s="1643"/>
      <c r="AG23" s="1643"/>
      <c r="AH23" s="107"/>
      <c r="AI23" s="1"/>
      <c r="AJ23" s="1"/>
      <c r="AK23" s="1"/>
      <c r="AL23" s="1"/>
      <c r="AM23" s="1"/>
      <c r="AN23" s="1"/>
      <c r="AO23" s="1"/>
      <c r="AP23" s="1"/>
      <c r="AQ23" s="1"/>
    </row>
    <row r="24" spans="2:43" ht="19.2" customHeight="1">
      <c r="B24" s="91"/>
      <c r="C24" s="95"/>
      <c r="D24" s="236">
        <v>20</v>
      </c>
      <c r="E24" s="1643"/>
      <c r="F24" s="1643"/>
      <c r="G24" s="1643"/>
      <c r="H24" s="1643"/>
      <c r="I24" s="1643"/>
      <c r="J24" s="1643"/>
      <c r="K24" s="1643"/>
      <c r="L24" s="1643"/>
      <c r="M24" s="1643"/>
      <c r="N24" s="1643"/>
      <c r="O24" s="1643"/>
      <c r="P24" s="1643"/>
      <c r="Q24" s="1643"/>
      <c r="R24" s="1643"/>
      <c r="S24" s="1643"/>
      <c r="T24" s="1643"/>
      <c r="U24" s="1643"/>
      <c r="V24" s="1643"/>
      <c r="W24" s="1643"/>
      <c r="X24" s="1643"/>
      <c r="Y24" s="1643"/>
      <c r="Z24" s="1643"/>
      <c r="AA24" s="1643"/>
      <c r="AB24" s="1643"/>
      <c r="AC24" s="1643"/>
      <c r="AD24" s="1643"/>
      <c r="AE24" s="1643"/>
      <c r="AF24" s="1643"/>
      <c r="AG24" s="1643"/>
      <c r="AH24" s="107"/>
      <c r="AI24" s="1"/>
      <c r="AJ24" s="1"/>
      <c r="AK24" s="1"/>
      <c r="AL24" s="1"/>
      <c r="AM24" s="1"/>
      <c r="AN24" s="1"/>
      <c r="AO24" s="1"/>
      <c r="AP24" s="1"/>
      <c r="AQ24" s="1"/>
    </row>
    <row r="25" spans="2:43" ht="19.2" hidden="1" customHeight="1">
      <c r="B25" s="91"/>
      <c r="C25" s="95"/>
      <c r="D25" s="244"/>
      <c r="E25" s="244"/>
      <c r="F25" s="244"/>
      <c r="G25" s="244"/>
      <c r="H25" s="244"/>
      <c r="I25" s="244"/>
      <c r="J25" s="247"/>
      <c r="K25" s="247"/>
      <c r="L25" s="247"/>
      <c r="M25" s="247"/>
      <c r="N25" s="247"/>
      <c r="O25" s="247"/>
      <c r="P25" s="105"/>
      <c r="Q25" s="105"/>
      <c r="R25" s="235"/>
      <c r="S25" s="235"/>
      <c r="T25" s="235"/>
      <c r="U25" s="235"/>
      <c r="V25" s="235"/>
      <c r="W25" s="235"/>
      <c r="X25" s="247"/>
      <c r="Y25" s="247"/>
      <c r="Z25" s="247"/>
      <c r="AA25" s="95"/>
      <c r="AB25" s="95"/>
      <c r="AC25" s="95"/>
      <c r="AD25" s="111"/>
      <c r="AE25" s="111"/>
      <c r="AF25" s="111"/>
      <c r="AG25" s="45"/>
      <c r="AH25" s="107"/>
      <c r="AI25" s="1"/>
      <c r="AJ25" s="1"/>
      <c r="AK25" s="1"/>
      <c r="AL25" s="1"/>
      <c r="AM25" s="1"/>
      <c r="AN25" s="1"/>
      <c r="AO25" s="1"/>
      <c r="AP25" s="1"/>
      <c r="AQ25" s="1"/>
    </row>
    <row r="26" spans="2:43" ht="19.2" hidden="1" customHeight="1">
      <c r="B26" s="91"/>
      <c r="C26" s="95"/>
      <c r="D26" s="244"/>
      <c r="E26" s="244"/>
      <c r="F26" s="244"/>
      <c r="G26" s="244"/>
      <c r="H26" s="244"/>
      <c r="I26" s="244"/>
      <c r="J26" s="247"/>
      <c r="K26" s="247"/>
      <c r="L26" s="247"/>
      <c r="M26" s="247"/>
      <c r="N26" s="247"/>
      <c r="O26" s="247"/>
      <c r="P26" s="105"/>
      <c r="Q26" s="105"/>
      <c r="R26" s="235"/>
      <c r="S26" s="235"/>
      <c r="T26" s="235"/>
      <c r="U26" s="235"/>
      <c r="V26" s="235"/>
      <c r="W26" s="235"/>
      <c r="X26" s="247"/>
      <c r="Y26" s="247"/>
      <c r="Z26" s="247"/>
      <c r="AA26" s="95"/>
      <c r="AB26" s="95"/>
      <c r="AC26" s="95"/>
      <c r="AD26" s="111"/>
      <c r="AE26" s="111"/>
      <c r="AF26" s="111"/>
      <c r="AG26" s="45"/>
      <c r="AH26" s="107"/>
      <c r="AI26" s="1"/>
      <c r="AJ26" s="1"/>
      <c r="AK26" s="1"/>
      <c r="AL26" s="1"/>
      <c r="AM26" s="1"/>
      <c r="AN26" s="1"/>
      <c r="AO26" s="1"/>
      <c r="AP26" s="1"/>
      <c r="AQ26" s="1"/>
    </row>
    <row r="27" spans="2:43" ht="13.5" hidden="1" customHeight="1">
      <c r="B27" s="91"/>
      <c r="C27" s="104"/>
      <c r="D27" s="95"/>
      <c r="E27" s="95"/>
      <c r="F27" s="95"/>
      <c r="G27" s="95"/>
      <c r="H27" s="95"/>
      <c r="I27" s="103"/>
      <c r="J27" s="103"/>
      <c r="K27" s="103"/>
      <c r="L27" s="103"/>
      <c r="M27" s="111"/>
      <c r="N27" s="111"/>
      <c r="O27" s="111"/>
      <c r="P27" s="111"/>
      <c r="Q27" s="112"/>
      <c r="R27" s="112"/>
      <c r="S27" s="112"/>
      <c r="T27" s="112"/>
      <c r="U27" s="112"/>
      <c r="V27" s="112"/>
      <c r="W27" s="112"/>
      <c r="X27" s="112"/>
      <c r="Y27" s="112"/>
      <c r="Z27" s="112"/>
      <c r="AA27" s="95"/>
      <c r="AB27" s="95"/>
      <c r="AC27" s="95"/>
      <c r="AD27" s="111"/>
      <c r="AE27" s="111"/>
      <c r="AF27" s="111"/>
      <c r="AG27" s="45"/>
      <c r="AH27" s="107"/>
      <c r="AI27" s="1"/>
      <c r="AJ27" s="1"/>
      <c r="AK27" s="1"/>
      <c r="AL27" s="1"/>
      <c r="AM27" s="1"/>
      <c r="AN27" s="1"/>
      <c r="AO27" s="1"/>
      <c r="AP27" s="1"/>
      <c r="AQ27" s="1"/>
    </row>
    <row r="28" spans="2:43" ht="19.2" hidden="1" customHeight="1">
      <c r="B28" s="91"/>
      <c r="C28" s="113"/>
      <c r="D28" s="114"/>
      <c r="E28" s="115"/>
      <c r="F28" s="115"/>
      <c r="G28" s="115"/>
      <c r="H28" s="115"/>
      <c r="I28" s="115"/>
      <c r="J28" s="115"/>
      <c r="K28" s="115"/>
      <c r="L28" s="115"/>
      <c r="M28" s="115"/>
      <c r="N28" s="115"/>
      <c r="O28" s="111"/>
      <c r="P28" s="111"/>
      <c r="Q28" s="112"/>
      <c r="R28" s="112"/>
      <c r="S28" s="112"/>
      <c r="T28" s="112"/>
      <c r="U28" s="112"/>
      <c r="V28" s="112"/>
      <c r="W28" s="112"/>
      <c r="X28" s="112"/>
      <c r="Y28" s="112"/>
      <c r="Z28" s="112"/>
      <c r="AA28" s="95"/>
      <c r="AB28" s="95"/>
      <c r="AC28" s="95"/>
      <c r="AD28" s="111"/>
      <c r="AE28" s="111"/>
      <c r="AF28" s="111"/>
      <c r="AG28" s="45"/>
      <c r="AH28" s="107"/>
      <c r="AI28" s="1"/>
      <c r="AJ28" s="1"/>
      <c r="AK28" s="1"/>
      <c r="AL28" s="1"/>
      <c r="AM28" s="1"/>
      <c r="AN28" s="1"/>
      <c r="AO28" s="1"/>
      <c r="AP28" s="1"/>
      <c r="AQ28" s="1"/>
    </row>
    <row r="29" spans="2:43" ht="24.6" hidden="1" customHeight="1">
      <c r="B29" s="91"/>
      <c r="C29" s="95"/>
      <c r="D29" s="260"/>
      <c r="E29" s="260"/>
      <c r="F29" s="260"/>
      <c r="G29" s="260"/>
      <c r="H29" s="260"/>
      <c r="I29" s="260"/>
      <c r="J29" s="260"/>
      <c r="K29" s="260"/>
      <c r="L29" s="260"/>
      <c r="M29" s="260"/>
      <c r="N29" s="260"/>
      <c r="O29" s="260"/>
      <c r="P29" s="260"/>
      <c r="Q29" s="260"/>
      <c r="R29" s="260"/>
      <c r="S29" s="260"/>
      <c r="T29" s="260"/>
      <c r="U29" s="260"/>
      <c r="V29" s="260"/>
      <c r="W29" s="260"/>
      <c r="X29" s="260"/>
      <c r="Y29" s="260"/>
      <c r="Z29" s="260"/>
      <c r="AA29" s="260"/>
      <c r="AB29" s="260"/>
      <c r="AC29" s="260"/>
      <c r="AD29" s="260"/>
      <c r="AE29" s="260"/>
      <c r="AF29" s="260"/>
      <c r="AG29" s="45"/>
      <c r="AH29" s="107"/>
      <c r="AI29" s="1"/>
      <c r="AJ29" s="1"/>
      <c r="AK29" s="1"/>
      <c r="AL29" s="1"/>
      <c r="AM29" s="1"/>
      <c r="AN29" s="1"/>
      <c r="AO29" s="1"/>
      <c r="AP29" s="1"/>
      <c r="AQ29" s="1"/>
    </row>
    <row r="30" spans="2:43" ht="19.2" hidden="1" customHeight="1">
      <c r="B30" s="91"/>
      <c r="C30" s="95"/>
      <c r="D30" s="244"/>
      <c r="E30" s="244"/>
      <c r="F30" s="244"/>
      <c r="G30" s="244"/>
      <c r="H30" s="244"/>
      <c r="I30" s="244"/>
      <c r="J30" s="247"/>
      <c r="K30" s="247"/>
      <c r="L30" s="247"/>
      <c r="M30" s="247"/>
      <c r="N30" s="247"/>
      <c r="O30" s="247"/>
      <c r="P30" s="105"/>
      <c r="Q30" s="105"/>
      <c r="R30" s="245"/>
      <c r="S30" s="245"/>
      <c r="T30" s="245"/>
      <c r="U30" s="245"/>
      <c r="V30" s="245"/>
      <c r="W30" s="245"/>
      <c r="X30" s="245"/>
      <c r="Y30" s="245"/>
      <c r="Z30" s="245"/>
      <c r="AA30" s="245"/>
      <c r="AB30" s="245"/>
      <c r="AC30" s="245"/>
      <c r="AD30" s="245"/>
      <c r="AE30" s="245"/>
      <c r="AF30" s="245"/>
      <c r="AG30" s="45"/>
      <c r="AH30" s="107"/>
      <c r="AI30" s="1"/>
      <c r="AJ30" s="1"/>
      <c r="AK30" s="1"/>
      <c r="AL30" s="1"/>
      <c r="AM30" s="1"/>
      <c r="AN30" s="1"/>
      <c r="AO30" s="1"/>
      <c r="AP30" s="1"/>
      <c r="AQ30" s="1"/>
    </row>
    <row r="31" spans="2:43" ht="19.2" hidden="1" customHeight="1">
      <c r="B31" s="91"/>
      <c r="C31" s="95"/>
      <c r="D31" s="244"/>
      <c r="E31" s="244"/>
      <c r="F31" s="244"/>
      <c r="G31" s="244"/>
      <c r="H31" s="244"/>
      <c r="I31" s="244"/>
      <c r="J31" s="247"/>
      <c r="K31" s="247"/>
      <c r="L31" s="247"/>
      <c r="M31" s="247"/>
      <c r="N31" s="247"/>
      <c r="O31" s="247"/>
      <c r="P31" s="105"/>
      <c r="Q31" s="105"/>
      <c r="R31" s="245"/>
      <c r="S31" s="245"/>
      <c r="T31" s="245"/>
      <c r="U31" s="245"/>
      <c r="V31" s="245"/>
      <c r="W31" s="245"/>
      <c r="X31" s="245"/>
      <c r="Y31" s="245"/>
      <c r="Z31" s="245"/>
      <c r="AA31" s="245"/>
      <c r="AB31" s="245"/>
      <c r="AC31" s="245"/>
      <c r="AD31" s="245"/>
      <c r="AE31" s="245"/>
      <c r="AF31" s="245"/>
      <c r="AG31" s="45"/>
      <c r="AH31" s="107"/>
      <c r="AI31" s="1"/>
      <c r="AJ31" s="1"/>
      <c r="AK31" s="1"/>
      <c r="AL31" s="1"/>
      <c r="AM31" s="1"/>
      <c r="AN31" s="1"/>
      <c r="AO31" s="1"/>
      <c r="AP31" s="1"/>
      <c r="AQ31" s="1"/>
    </row>
    <row r="32" spans="2:43" ht="19.2" hidden="1" customHeight="1">
      <c r="B32" s="91"/>
      <c r="C32" s="95"/>
      <c r="D32" s="244"/>
      <c r="E32" s="244"/>
      <c r="F32" s="244"/>
      <c r="G32" s="244"/>
      <c r="H32" s="244"/>
      <c r="I32" s="244"/>
      <c r="J32" s="247"/>
      <c r="K32" s="247"/>
      <c r="L32" s="247"/>
      <c r="M32" s="247"/>
      <c r="N32" s="247"/>
      <c r="O32" s="247"/>
      <c r="P32" s="105"/>
      <c r="Q32" s="105"/>
      <c r="R32" s="245"/>
      <c r="S32" s="245"/>
      <c r="T32" s="245"/>
      <c r="U32" s="245"/>
      <c r="V32" s="245"/>
      <c r="W32" s="245"/>
      <c r="X32" s="245"/>
      <c r="Y32" s="245"/>
      <c r="Z32" s="245"/>
      <c r="AA32" s="245"/>
      <c r="AB32" s="245"/>
      <c r="AC32" s="245"/>
      <c r="AD32" s="245"/>
      <c r="AE32" s="245"/>
      <c r="AF32" s="245"/>
      <c r="AG32" s="45"/>
      <c r="AH32" s="107"/>
      <c r="AI32" s="1"/>
      <c r="AJ32" s="1"/>
      <c r="AK32" s="1"/>
      <c r="AL32" s="1"/>
      <c r="AM32" s="1"/>
      <c r="AN32" s="1"/>
      <c r="AO32" s="1"/>
      <c r="AP32" s="1"/>
      <c r="AQ32" s="1"/>
    </row>
    <row r="33" spans="2:43" ht="19.2" hidden="1" customHeight="1">
      <c r="B33" s="91"/>
      <c r="C33" s="95"/>
      <c r="D33" s="244"/>
      <c r="E33" s="244"/>
      <c r="F33" s="244"/>
      <c r="G33" s="244"/>
      <c r="H33" s="244"/>
      <c r="I33" s="244"/>
      <c r="J33" s="247"/>
      <c r="K33" s="247"/>
      <c r="L33" s="247"/>
      <c r="M33" s="247"/>
      <c r="N33" s="247"/>
      <c r="O33" s="247"/>
      <c r="P33" s="105"/>
      <c r="Q33" s="105"/>
      <c r="R33" s="245"/>
      <c r="S33" s="245"/>
      <c r="T33" s="245"/>
      <c r="U33" s="245"/>
      <c r="V33" s="245"/>
      <c r="W33" s="245"/>
      <c r="X33" s="245"/>
      <c r="Y33" s="245"/>
      <c r="Z33" s="245"/>
      <c r="AA33" s="245"/>
      <c r="AB33" s="245"/>
      <c r="AC33" s="245"/>
      <c r="AD33" s="245"/>
      <c r="AE33" s="245"/>
      <c r="AF33" s="245"/>
      <c r="AG33" s="45"/>
      <c r="AH33" s="107"/>
      <c r="AI33" s="1"/>
      <c r="AJ33" s="1"/>
      <c r="AK33" s="1"/>
      <c r="AL33" s="1"/>
      <c r="AM33" s="1"/>
      <c r="AN33" s="1"/>
      <c r="AO33" s="1"/>
      <c r="AP33" s="1"/>
      <c r="AQ33" s="1"/>
    </row>
    <row r="34" spans="2:43" ht="19.2" hidden="1" customHeight="1">
      <c r="B34" s="91"/>
      <c r="C34" s="95"/>
      <c r="D34" s="105"/>
      <c r="E34" s="105"/>
      <c r="F34" s="105"/>
      <c r="G34" s="105"/>
      <c r="H34" s="105"/>
      <c r="I34" s="105"/>
      <c r="J34" s="247"/>
      <c r="K34" s="247"/>
      <c r="L34" s="247"/>
      <c r="M34" s="234"/>
      <c r="N34" s="234"/>
      <c r="O34" s="234"/>
      <c r="P34" s="105"/>
      <c r="Q34" s="105"/>
      <c r="R34" s="245"/>
      <c r="S34" s="245"/>
      <c r="T34" s="245"/>
      <c r="U34" s="245"/>
      <c r="V34" s="245"/>
      <c r="W34" s="245"/>
      <c r="X34" s="245"/>
      <c r="Y34" s="245"/>
      <c r="Z34" s="245"/>
      <c r="AA34" s="245"/>
      <c r="AB34" s="245"/>
      <c r="AC34" s="245"/>
      <c r="AD34" s="245"/>
      <c r="AE34" s="245"/>
      <c r="AF34" s="245"/>
      <c r="AG34" s="45"/>
      <c r="AH34" s="107"/>
      <c r="AI34" s="1"/>
      <c r="AJ34" s="1"/>
      <c r="AK34" s="1"/>
      <c r="AL34" s="1"/>
      <c r="AM34" s="1"/>
      <c r="AN34" s="1"/>
      <c r="AO34" s="1"/>
      <c r="AP34" s="1"/>
      <c r="AQ34" s="1"/>
    </row>
    <row r="35" spans="2:43" ht="19.2" hidden="1" customHeight="1">
      <c r="B35" s="91"/>
      <c r="C35" s="95"/>
      <c r="D35" s="105"/>
      <c r="E35" s="105"/>
      <c r="F35" s="105"/>
      <c r="G35" s="105"/>
      <c r="H35" s="105"/>
      <c r="I35" s="105"/>
      <c r="J35" s="247"/>
      <c r="K35" s="247"/>
      <c r="L35" s="247"/>
      <c r="M35" s="234"/>
      <c r="N35" s="234"/>
      <c r="O35" s="234"/>
      <c r="P35" s="105"/>
      <c r="Q35" s="105"/>
      <c r="R35" s="245"/>
      <c r="S35" s="245"/>
      <c r="T35" s="245"/>
      <c r="U35" s="245"/>
      <c r="V35" s="245"/>
      <c r="W35" s="245"/>
      <c r="X35" s="245"/>
      <c r="Y35" s="245"/>
      <c r="Z35" s="245"/>
      <c r="AA35" s="245"/>
      <c r="AB35" s="245"/>
      <c r="AC35" s="245"/>
      <c r="AD35" s="245"/>
      <c r="AE35" s="245"/>
      <c r="AF35" s="245"/>
      <c r="AG35" s="45"/>
      <c r="AH35" s="107"/>
      <c r="AI35" s="1"/>
      <c r="AJ35" s="1"/>
      <c r="AK35" s="1"/>
      <c r="AL35" s="1"/>
      <c r="AM35" s="1"/>
      <c r="AN35" s="1"/>
      <c r="AO35" s="1"/>
      <c r="AP35" s="1"/>
      <c r="AQ35" s="1"/>
    </row>
    <row r="36" spans="2:43" ht="19.2" hidden="1" customHeight="1">
      <c r="B36" s="91"/>
      <c r="C36" s="95"/>
      <c r="D36" s="105"/>
      <c r="E36" s="105"/>
      <c r="F36" s="105"/>
      <c r="G36" s="105"/>
      <c r="H36" s="105"/>
      <c r="I36" s="105"/>
      <c r="J36" s="247"/>
      <c r="K36" s="247"/>
      <c r="L36" s="247"/>
      <c r="M36" s="234"/>
      <c r="N36" s="234"/>
      <c r="O36" s="234"/>
      <c r="P36" s="105"/>
      <c r="Q36" s="105"/>
      <c r="R36" s="245"/>
      <c r="S36" s="245"/>
      <c r="T36" s="245"/>
      <c r="U36" s="245"/>
      <c r="V36" s="245"/>
      <c r="W36" s="245"/>
      <c r="X36" s="245"/>
      <c r="Y36" s="245"/>
      <c r="Z36" s="245"/>
      <c r="AA36" s="245"/>
      <c r="AB36" s="245"/>
      <c r="AC36" s="245"/>
      <c r="AD36" s="245"/>
      <c r="AE36" s="245"/>
      <c r="AF36" s="245"/>
      <c r="AG36" s="45"/>
      <c r="AH36" s="107"/>
      <c r="AI36" s="1"/>
      <c r="AJ36" s="1"/>
      <c r="AK36" s="1"/>
      <c r="AL36" s="1"/>
      <c r="AM36" s="1"/>
      <c r="AN36" s="1"/>
      <c r="AO36" s="1"/>
      <c r="AP36" s="1"/>
      <c r="AQ36" s="1"/>
    </row>
    <row r="37" spans="2:43" ht="19.2" hidden="1" customHeight="1">
      <c r="B37" s="91"/>
      <c r="C37" s="95"/>
      <c r="D37" s="105"/>
      <c r="E37" s="105"/>
      <c r="F37" s="105"/>
      <c r="G37" s="105"/>
      <c r="H37" s="105"/>
      <c r="I37" s="105"/>
      <c r="J37" s="247"/>
      <c r="K37" s="247"/>
      <c r="L37" s="247"/>
      <c r="M37" s="234"/>
      <c r="N37" s="234"/>
      <c r="O37" s="234"/>
      <c r="P37" s="105"/>
      <c r="Q37" s="105"/>
      <c r="R37" s="245"/>
      <c r="S37" s="245"/>
      <c r="T37" s="245"/>
      <c r="U37" s="245"/>
      <c r="V37" s="245"/>
      <c r="W37" s="245"/>
      <c r="X37" s="245"/>
      <c r="Y37" s="245"/>
      <c r="Z37" s="245"/>
      <c r="AA37" s="245"/>
      <c r="AB37" s="245"/>
      <c r="AC37" s="245"/>
      <c r="AD37" s="245"/>
      <c r="AE37" s="245"/>
      <c r="AF37" s="245"/>
      <c r="AG37" s="45"/>
      <c r="AH37" s="107"/>
      <c r="AI37" s="1"/>
      <c r="AJ37" s="1"/>
      <c r="AK37" s="1"/>
      <c r="AL37" s="1"/>
      <c r="AM37" s="1"/>
      <c r="AN37" s="1"/>
      <c r="AO37" s="1"/>
      <c r="AP37" s="1"/>
      <c r="AQ37" s="1"/>
    </row>
    <row r="38" spans="2:43" ht="19.2" hidden="1" customHeight="1">
      <c r="B38" s="91"/>
      <c r="C38" s="95"/>
      <c r="D38" s="244"/>
      <c r="E38" s="244"/>
      <c r="F38" s="244"/>
      <c r="G38" s="244"/>
      <c r="H38" s="244"/>
      <c r="I38" s="244"/>
      <c r="J38" s="247"/>
      <c r="K38" s="247"/>
      <c r="L38" s="247"/>
      <c r="M38" s="247"/>
      <c r="N38" s="247"/>
      <c r="O38" s="247"/>
      <c r="P38" s="105"/>
      <c r="Q38" s="105"/>
      <c r="R38" s="245"/>
      <c r="S38" s="245"/>
      <c r="T38" s="245"/>
      <c r="U38" s="245"/>
      <c r="V38" s="245"/>
      <c r="W38" s="245"/>
      <c r="X38" s="245"/>
      <c r="Y38" s="245"/>
      <c r="Z38" s="245"/>
      <c r="AA38" s="245"/>
      <c r="AB38" s="245"/>
      <c r="AC38" s="245"/>
      <c r="AD38" s="245"/>
      <c r="AE38" s="245"/>
      <c r="AF38" s="245"/>
      <c r="AG38" s="45"/>
      <c r="AH38" s="107"/>
      <c r="AI38" s="1"/>
      <c r="AJ38" s="1"/>
      <c r="AK38" s="1"/>
      <c r="AL38" s="1"/>
      <c r="AM38" s="1"/>
      <c r="AN38" s="1"/>
      <c r="AO38" s="1"/>
      <c r="AP38" s="1"/>
      <c r="AQ38" s="1"/>
    </row>
    <row r="39" spans="2:43" ht="19.2" hidden="1" customHeight="1">
      <c r="B39" s="91"/>
      <c r="C39" s="95"/>
      <c r="D39" s="244"/>
      <c r="E39" s="244"/>
      <c r="F39" s="244"/>
      <c r="G39" s="244"/>
      <c r="H39" s="244"/>
      <c r="I39" s="244"/>
      <c r="J39" s="247"/>
      <c r="K39" s="247"/>
      <c r="L39" s="247"/>
      <c r="M39" s="247"/>
      <c r="N39" s="247"/>
      <c r="O39" s="247"/>
      <c r="P39" s="105"/>
      <c r="Q39" s="105"/>
      <c r="R39" s="245"/>
      <c r="S39" s="245"/>
      <c r="T39" s="245"/>
      <c r="U39" s="245"/>
      <c r="V39" s="245"/>
      <c r="W39" s="245"/>
      <c r="X39" s="245"/>
      <c r="Y39" s="245"/>
      <c r="Z39" s="245"/>
      <c r="AA39" s="245"/>
      <c r="AB39" s="245"/>
      <c r="AC39" s="245"/>
      <c r="AD39" s="245"/>
      <c r="AE39" s="245"/>
      <c r="AF39" s="245"/>
      <c r="AG39" s="45"/>
      <c r="AH39" s="107"/>
      <c r="AI39" s="1"/>
      <c r="AJ39" s="1"/>
      <c r="AK39" s="1"/>
      <c r="AL39" s="1"/>
      <c r="AM39" s="1"/>
      <c r="AN39" s="1"/>
      <c r="AO39" s="1"/>
      <c r="AP39" s="1"/>
      <c r="AQ39" s="1"/>
    </row>
    <row r="40" spans="2:43" ht="19.2" hidden="1" customHeight="1">
      <c r="B40" s="91"/>
      <c r="C40" s="95"/>
      <c r="D40" s="244"/>
      <c r="E40" s="244"/>
      <c r="F40" s="244"/>
      <c r="G40" s="244"/>
      <c r="H40" s="244"/>
      <c r="I40" s="244"/>
      <c r="J40" s="247"/>
      <c r="K40" s="247"/>
      <c r="L40" s="247"/>
      <c r="M40" s="247"/>
      <c r="N40" s="247"/>
      <c r="O40" s="247"/>
      <c r="P40" s="105"/>
      <c r="Q40" s="105"/>
      <c r="R40" s="245"/>
      <c r="S40" s="245"/>
      <c r="T40" s="245"/>
      <c r="U40" s="245"/>
      <c r="V40" s="245"/>
      <c r="W40" s="245"/>
      <c r="X40" s="245"/>
      <c r="Y40" s="245"/>
      <c r="Z40" s="245"/>
      <c r="AA40" s="245"/>
      <c r="AB40" s="245"/>
      <c r="AC40" s="245"/>
      <c r="AD40" s="245"/>
      <c r="AE40" s="245"/>
      <c r="AF40" s="245"/>
      <c r="AG40" s="45"/>
      <c r="AH40" s="107"/>
      <c r="AI40" s="1"/>
      <c r="AJ40" s="1"/>
      <c r="AK40" s="1"/>
      <c r="AL40" s="1"/>
      <c r="AM40" s="1"/>
      <c r="AN40" s="1"/>
      <c r="AO40" s="1"/>
      <c r="AP40" s="1"/>
      <c r="AQ40" s="1"/>
    </row>
    <row r="41" spans="2:43" ht="19.2" hidden="1" customHeight="1">
      <c r="B41" s="91"/>
      <c r="C41" s="95"/>
      <c r="D41" s="244"/>
      <c r="E41" s="244"/>
      <c r="F41" s="244"/>
      <c r="G41" s="244"/>
      <c r="H41" s="244"/>
      <c r="I41" s="244"/>
      <c r="J41" s="247"/>
      <c r="K41" s="247"/>
      <c r="L41" s="247"/>
      <c r="M41" s="247"/>
      <c r="N41" s="247"/>
      <c r="O41" s="247"/>
      <c r="P41" s="105"/>
      <c r="Q41" s="105"/>
      <c r="R41" s="245"/>
      <c r="S41" s="245"/>
      <c r="T41" s="245"/>
      <c r="U41" s="245"/>
      <c r="V41" s="245"/>
      <c r="W41" s="245"/>
      <c r="X41" s="245"/>
      <c r="Y41" s="245"/>
      <c r="Z41" s="245"/>
      <c r="AA41" s="245"/>
      <c r="AB41" s="245"/>
      <c r="AC41" s="245"/>
      <c r="AD41" s="245"/>
      <c r="AE41" s="245"/>
      <c r="AF41" s="245"/>
      <c r="AG41" s="45"/>
      <c r="AH41" s="107"/>
      <c r="AI41" s="1"/>
      <c r="AJ41" s="1"/>
      <c r="AK41" s="1"/>
      <c r="AL41" s="1"/>
      <c r="AM41" s="1"/>
      <c r="AN41" s="1"/>
      <c r="AO41" s="1"/>
      <c r="AP41" s="1"/>
      <c r="AQ41" s="1"/>
    </row>
    <row r="42" spans="2:43" ht="14.4" hidden="1" customHeight="1">
      <c r="B42" s="91"/>
      <c r="C42" s="95"/>
      <c r="D42" s="94"/>
      <c r="E42" s="94"/>
      <c r="F42" s="94"/>
      <c r="G42" s="94"/>
      <c r="H42" s="94"/>
      <c r="I42" s="94"/>
      <c r="J42" s="94"/>
      <c r="K42" s="94"/>
      <c r="L42" s="94"/>
      <c r="M42" s="94"/>
      <c r="N42" s="45"/>
      <c r="O42" s="94"/>
      <c r="P42" s="94"/>
      <c r="Q42" s="94"/>
      <c r="R42" s="94"/>
      <c r="S42" s="95"/>
      <c r="T42" s="94"/>
      <c r="U42" s="94"/>
      <c r="V42" s="94"/>
      <c r="W42" s="94"/>
      <c r="X42" s="94"/>
      <c r="Y42" s="94"/>
      <c r="Z42" s="94"/>
      <c r="AA42" s="94"/>
      <c r="AB42" s="94"/>
      <c r="AC42" s="94"/>
      <c r="AD42" s="94"/>
      <c r="AE42" s="94"/>
      <c r="AF42" s="94"/>
      <c r="AG42" s="45"/>
      <c r="AH42" s="107"/>
      <c r="AI42" s="1"/>
      <c r="AJ42" s="1"/>
      <c r="AK42" s="1"/>
      <c r="AL42" s="1"/>
      <c r="AM42" s="1"/>
      <c r="AN42" s="1"/>
      <c r="AO42" s="1"/>
      <c r="AP42" s="1"/>
      <c r="AQ42" s="1"/>
    </row>
    <row r="43" spans="2:43" ht="19.5" hidden="1" customHeight="1">
      <c r="B43" s="252"/>
      <c r="C43" s="113"/>
      <c r="D43" s="114"/>
      <c r="E43" s="94"/>
      <c r="F43" s="94"/>
      <c r="G43" s="244"/>
      <c r="H43" s="244"/>
      <c r="I43" s="244"/>
      <c r="J43" s="244"/>
      <c r="K43" s="244"/>
      <c r="L43" s="244"/>
      <c r="M43" s="244"/>
      <c r="N43" s="244"/>
      <c r="O43" s="244"/>
      <c r="P43" s="244"/>
      <c r="Q43" s="244"/>
      <c r="R43" s="244"/>
      <c r="S43" s="244"/>
      <c r="T43" s="244"/>
      <c r="U43" s="244"/>
      <c r="V43" s="244"/>
      <c r="W43" s="244"/>
      <c r="X43" s="244"/>
      <c r="Y43" s="244"/>
      <c r="Z43" s="244"/>
      <c r="AA43" s="244"/>
      <c r="AB43" s="244"/>
      <c r="AC43" s="244"/>
      <c r="AD43" s="244"/>
      <c r="AE43" s="244"/>
      <c r="AF43" s="244"/>
      <c r="AG43" s="244"/>
      <c r="AH43" s="253"/>
      <c r="AI43" s="1"/>
      <c r="AJ43" s="1"/>
      <c r="AK43" s="1"/>
      <c r="AL43" s="1"/>
      <c r="AM43" s="1"/>
      <c r="AN43" s="1"/>
      <c r="AO43" s="1"/>
      <c r="AP43" s="1"/>
      <c r="AQ43" s="1"/>
    </row>
    <row r="44" spans="2:43" ht="19.5" hidden="1" customHeight="1">
      <c r="B44" s="254"/>
      <c r="C44" s="95"/>
      <c r="D44" s="260"/>
      <c r="E44" s="260"/>
      <c r="F44" s="260"/>
      <c r="G44" s="260"/>
      <c r="H44" s="260"/>
      <c r="I44" s="260"/>
      <c r="J44" s="260"/>
      <c r="K44" s="260"/>
      <c r="L44" s="260"/>
      <c r="M44" s="260"/>
      <c r="N44" s="260"/>
      <c r="O44" s="260"/>
      <c r="P44" s="260"/>
      <c r="Q44" s="260"/>
      <c r="R44" s="260"/>
      <c r="S44" s="260"/>
      <c r="T44" s="260"/>
      <c r="U44" s="260"/>
      <c r="V44" s="260"/>
      <c r="W44" s="260"/>
      <c r="X44" s="260"/>
      <c r="Y44" s="260"/>
      <c r="Z44" s="260"/>
      <c r="AA44" s="260"/>
      <c r="AB44" s="260"/>
      <c r="AC44" s="260"/>
      <c r="AD44" s="260"/>
      <c r="AE44" s="260"/>
      <c r="AF44" s="260"/>
      <c r="AG44" s="244"/>
      <c r="AH44" s="253"/>
      <c r="AI44" s="1"/>
      <c r="AJ44" s="1"/>
      <c r="AK44" s="1"/>
      <c r="AL44" s="1"/>
      <c r="AM44" s="1"/>
      <c r="AN44" s="1"/>
      <c r="AO44" s="1"/>
      <c r="AP44" s="1"/>
      <c r="AQ44" s="1"/>
    </row>
    <row r="45" spans="2:43" ht="19.5" hidden="1" customHeight="1">
      <c r="B45" s="254"/>
      <c r="C45" s="95"/>
      <c r="D45" s="244"/>
      <c r="E45" s="244"/>
      <c r="F45" s="244"/>
      <c r="G45" s="244"/>
      <c r="H45" s="244"/>
      <c r="I45" s="244"/>
      <c r="J45" s="247"/>
      <c r="K45" s="247"/>
      <c r="L45" s="247"/>
      <c r="M45" s="247"/>
      <c r="N45" s="247"/>
      <c r="O45" s="247"/>
      <c r="P45" s="244"/>
      <c r="Q45" s="244"/>
      <c r="R45" s="245"/>
      <c r="S45" s="245"/>
      <c r="T45" s="245"/>
      <c r="U45" s="245"/>
      <c r="V45" s="245"/>
      <c r="W45" s="245"/>
      <c r="X45" s="245"/>
      <c r="Y45" s="245"/>
      <c r="Z45" s="245"/>
      <c r="AA45" s="245"/>
      <c r="AB45" s="245"/>
      <c r="AC45" s="245"/>
      <c r="AD45" s="245"/>
      <c r="AE45" s="245"/>
      <c r="AF45" s="245"/>
      <c r="AG45" s="244"/>
      <c r="AH45" s="253"/>
      <c r="AI45" s="1"/>
      <c r="AJ45" s="1"/>
      <c r="AK45" s="1"/>
      <c r="AL45" s="1"/>
      <c r="AM45" s="1"/>
      <c r="AN45" s="1"/>
      <c r="AO45" s="1"/>
      <c r="AP45" s="1"/>
      <c r="AQ45" s="1"/>
    </row>
    <row r="46" spans="2:43" ht="19.5" hidden="1" customHeight="1">
      <c r="B46" s="254"/>
      <c r="C46" s="95"/>
      <c r="D46" s="244"/>
      <c r="E46" s="244"/>
      <c r="F46" s="244"/>
      <c r="G46" s="244"/>
      <c r="H46" s="244"/>
      <c r="I46" s="244"/>
      <c r="J46" s="247"/>
      <c r="K46" s="247"/>
      <c r="L46" s="247"/>
      <c r="M46" s="247"/>
      <c r="N46" s="247"/>
      <c r="O46" s="247"/>
      <c r="P46" s="244"/>
      <c r="Q46" s="244"/>
      <c r="R46" s="245"/>
      <c r="S46" s="245"/>
      <c r="T46" s="245"/>
      <c r="U46" s="245"/>
      <c r="V46" s="245"/>
      <c r="W46" s="245"/>
      <c r="X46" s="245"/>
      <c r="Y46" s="245"/>
      <c r="Z46" s="245"/>
      <c r="AA46" s="245"/>
      <c r="AB46" s="245"/>
      <c r="AC46" s="245"/>
      <c r="AD46" s="245"/>
      <c r="AE46" s="245"/>
      <c r="AF46" s="245"/>
      <c r="AG46" s="244"/>
      <c r="AH46" s="253"/>
      <c r="AI46" s="1"/>
      <c r="AJ46" s="1"/>
      <c r="AK46" s="1"/>
      <c r="AL46" s="1"/>
      <c r="AM46" s="1"/>
      <c r="AN46" s="1"/>
      <c r="AO46" s="1"/>
      <c r="AP46" s="1"/>
      <c r="AQ46" s="1"/>
    </row>
    <row r="47" spans="2:43" ht="19.5" hidden="1" customHeight="1">
      <c r="B47" s="254"/>
      <c r="C47" s="95"/>
      <c r="D47" s="244"/>
      <c r="E47" s="244"/>
      <c r="F47" s="244"/>
      <c r="G47" s="244"/>
      <c r="H47" s="244"/>
      <c r="I47" s="244"/>
      <c r="J47" s="247"/>
      <c r="K47" s="247"/>
      <c r="L47" s="247"/>
      <c r="M47" s="247"/>
      <c r="N47" s="247"/>
      <c r="O47" s="247"/>
      <c r="P47" s="244"/>
      <c r="Q47" s="244"/>
      <c r="R47" s="245"/>
      <c r="S47" s="245"/>
      <c r="T47" s="245"/>
      <c r="U47" s="245"/>
      <c r="V47" s="245"/>
      <c r="W47" s="245"/>
      <c r="X47" s="245"/>
      <c r="Y47" s="245"/>
      <c r="Z47" s="245"/>
      <c r="AA47" s="245"/>
      <c r="AB47" s="245"/>
      <c r="AC47" s="245"/>
      <c r="AD47" s="245"/>
      <c r="AE47" s="245"/>
      <c r="AF47" s="245"/>
      <c r="AG47" s="244"/>
      <c r="AH47" s="253"/>
      <c r="AI47" s="1"/>
      <c r="AJ47" s="1"/>
      <c r="AK47" s="1"/>
      <c r="AL47" s="1"/>
      <c r="AM47" s="1"/>
      <c r="AN47" s="1"/>
      <c r="AO47" s="1"/>
      <c r="AP47" s="1"/>
      <c r="AQ47" s="1"/>
    </row>
    <row r="48" spans="2:43" ht="19.5" hidden="1" customHeight="1">
      <c r="B48" s="254"/>
      <c r="C48" s="95"/>
      <c r="D48" s="244"/>
      <c r="E48" s="244"/>
      <c r="F48" s="244"/>
      <c r="G48" s="244"/>
      <c r="H48" s="244"/>
      <c r="I48" s="244"/>
      <c r="J48" s="247"/>
      <c r="K48" s="247"/>
      <c r="L48" s="247"/>
      <c r="M48" s="247"/>
      <c r="N48" s="247"/>
      <c r="O48" s="247"/>
      <c r="P48" s="244"/>
      <c r="Q48" s="244"/>
      <c r="R48" s="245"/>
      <c r="S48" s="245"/>
      <c r="T48" s="245"/>
      <c r="U48" s="245"/>
      <c r="V48" s="245"/>
      <c r="W48" s="245"/>
      <c r="X48" s="245"/>
      <c r="Y48" s="245"/>
      <c r="Z48" s="245"/>
      <c r="AA48" s="245"/>
      <c r="AB48" s="245"/>
      <c r="AC48" s="245"/>
      <c r="AD48" s="245"/>
      <c r="AE48" s="245"/>
      <c r="AF48" s="245"/>
      <c r="AG48" s="244"/>
      <c r="AH48" s="253"/>
      <c r="AI48" s="1"/>
      <c r="AJ48" s="1"/>
      <c r="AK48" s="1"/>
      <c r="AL48" s="1"/>
      <c r="AM48" s="1"/>
      <c r="AN48" s="1"/>
      <c r="AO48" s="1"/>
      <c r="AP48" s="1"/>
      <c r="AQ48" s="1"/>
    </row>
    <row r="49" spans="2:43" ht="19.5" hidden="1" customHeight="1">
      <c r="B49" s="254"/>
      <c r="C49" s="95"/>
      <c r="D49" s="244"/>
      <c r="E49" s="244"/>
      <c r="F49" s="244"/>
      <c r="G49" s="244"/>
      <c r="H49" s="244"/>
      <c r="I49" s="244"/>
      <c r="J49" s="247"/>
      <c r="K49" s="247"/>
      <c r="L49" s="247"/>
      <c r="M49" s="247"/>
      <c r="N49" s="247"/>
      <c r="O49" s="247"/>
      <c r="P49" s="244"/>
      <c r="Q49" s="244"/>
      <c r="R49" s="245"/>
      <c r="S49" s="245"/>
      <c r="T49" s="245"/>
      <c r="U49" s="245"/>
      <c r="V49" s="245"/>
      <c r="W49" s="245"/>
      <c r="X49" s="245"/>
      <c r="Y49" s="245"/>
      <c r="Z49" s="245"/>
      <c r="AA49" s="245"/>
      <c r="AB49" s="245"/>
      <c r="AC49" s="245"/>
      <c r="AD49" s="245"/>
      <c r="AE49" s="245"/>
      <c r="AF49" s="245"/>
      <c r="AG49" s="244"/>
      <c r="AH49" s="253"/>
      <c r="AI49" s="1"/>
      <c r="AJ49" s="1"/>
      <c r="AK49" s="1"/>
      <c r="AL49" s="1"/>
      <c r="AM49" s="1"/>
      <c r="AN49" s="1"/>
      <c r="AO49" s="1"/>
      <c r="AP49" s="1"/>
      <c r="AQ49" s="1"/>
    </row>
    <row r="50" spans="2:43" ht="19.5" hidden="1" customHeight="1">
      <c r="B50" s="254"/>
      <c r="C50" s="95"/>
      <c r="D50" s="105"/>
      <c r="E50" s="105"/>
      <c r="F50" s="105"/>
      <c r="G50" s="105"/>
      <c r="H50" s="105"/>
      <c r="I50" s="105"/>
      <c r="J50" s="247"/>
      <c r="K50" s="247"/>
      <c r="L50" s="247"/>
      <c r="M50" s="247"/>
      <c r="N50" s="247"/>
      <c r="O50" s="247"/>
      <c r="P50" s="244"/>
      <c r="Q50" s="244"/>
      <c r="R50" s="245"/>
      <c r="S50" s="245"/>
      <c r="T50" s="245"/>
      <c r="U50" s="245"/>
      <c r="V50" s="245"/>
      <c r="W50" s="245"/>
      <c r="X50" s="245"/>
      <c r="Y50" s="245"/>
      <c r="Z50" s="245"/>
      <c r="AA50" s="245"/>
      <c r="AB50" s="245"/>
      <c r="AC50" s="245"/>
      <c r="AD50" s="245"/>
      <c r="AE50" s="245"/>
      <c r="AF50" s="245"/>
      <c r="AG50" s="244"/>
      <c r="AH50" s="253"/>
      <c r="AI50" s="1"/>
      <c r="AJ50" s="1"/>
      <c r="AK50" s="1"/>
      <c r="AL50" s="1"/>
      <c r="AM50" s="1"/>
      <c r="AN50" s="1"/>
      <c r="AO50" s="1"/>
      <c r="AP50" s="1"/>
      <c r="AQ50" s="1"/>
    </row>
    <row r="51" spans="2:43" ht="19.5" hidden="1" customHeight="1">
      <c r="B51" s="254"/>
      <c r="C51" s="95"/>
      <c r="D51" s="105"/>
      <c r="E51" s="105"/>
      <c r="F51" s="105"/>
      <c r="G51" s="105"/>
      <c r="H51" s="105"/>
      <c r="I51" s="105"/>
      <c r="J51" s="247"/>
      <c r="K51" s="247"/>
      <c r="L51" s="247"/>
      <c r="M51" s="247"/>
      <c r="N51" s="247"/>
      <c r="O51" s="247"/>
      <c r="P51" s="105"/>
      <c r="Q51" s="105"/>
      <c r="R51" s="245"/>
      <c r="S51" s="245"/>
      <c r="T51" s="245"/>
      <c r="U51" s="245"/>
      <c r="V51" s="245"/>
      <c r="W51" s="245"/>
      <c r="X51" s="245"/>
      <c r="Y51" s="245"/>
      <c r="Z51" s="245"/>
      <c r="AA51" s="245"/>
      <c r="AB51" s="245"/>
      <c r="AC51" s="245"/>
      <c r="AD51" s="245"/>
      <c r="AE51" s="245"/>
      <c r="AF51" s="245"/>
      <c r="AG51" s="244"/>
      <c r="AH51" s="253"/>
      <c r="AI51" s="1"/>
      <c r="AJ51" s="1"/>
      <c r="AK51" s="1"/>
      <c r="AL51" s="1"/>
      <c r="AM51" s="1"/>
      <c r="AN51" s="1"/>
      <c r="AO51" s="1"/>
      <c r="AP51" s="1"/>
      <c r="AQ51" s="1"/>
    </row>
    <row r="52" spans="2:43" ht="19.5" hidden="1" customHeight="1">
      <c r="B52" s="254"/>
      <c r="C52" s="92"/>
      <c r="D52" s="246"/>
      <c r="E52" s="105"/>
      <c r="F52" s="105"/>
      <c r="G52" s="105"/>
      <c r="H52" s="105"/>
      <c r="I52" s="105"/>
      <c r="J52" s="247"/>
      <c r="K52" s="247"/>
      <c r="L52" s="247"/>
      <c r="M52" s="247"/>
      <c r="N52" s="247"/>
      <c r="O52" s="247"/>
      <c r="P52" s="105"/>
      <c r="Q52" s="105"/>
      <c r="R52" s="245"/>
      <c r="S52" s="245"/>
      <c r="T52" s="245"/>
      <c r="U52" s="245"/>
      <c r="V52" s="245"/>
      <c r="W52" s="245"/>
      <c r="X52" s="245"/>
      <c r="Y52" s="245"/>
      <c r="Z52" s="245"/>
      <c r="AA52" s="245"/>
      <c r="AB52" s="245"/>
      <c r="AC52" s="245"/>
      <c r="AD52" s="245"/>
      <c r="AE52" s="245"/>
      <c r="AF52" s="245"/>
      <c r="AG52" s="244"/>
      <c r="AH52" s="253"/>
      <c r="AI52" s="1"/>
      <c r="AJ52" s="1"/>
      <c r="AK52" s="1"/>
      <c r="AL52" s="1"/>
      <c r="AM52" s="1"/>
      <c r="AN52" s="1"/>
      <c r="AO52" s="1"/>
      <c r="AP52" s="1"/>
      <c r="AQ52" s="1"/>
    </row>
    <row r="53" spans="2:43" ht="19.5" hidden="1" customHeight="1">
      <c r="B53" s="254"/>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45"/>
      <c r="AB53" s="245"/>
      <c r="AC53" s="245"/>
      <c r="AD53" s="245"/>
      <c r="AE53" s="245"/>
      <c r="AF53" s="245"/>
      <c r="AG53" s="244"/>
      <c r="AH53" s="253"/>
      <c r="AI53" s="1"/>
      <c r="AJ53" s="1"/>
      <c r="AK53" s="1"/>
      <c r="AL53" s="1"/>
      <c r="AM53" s="1"/>
      <c r="AN53" s="1"/>
      <c r="AO53" s="1"/>
      <c r="AP53" s="1"/>
      <c r="AQ53" s="1"/>
    </row>
    <row r="54" spans="2:43" ht="19.5" hidden="1" customHeight="1">
      <c r="B54" s="254"/>
      <c r="C54" s="95"/>
      <c r="D54" s="244"/>
      <c r="E54" s="244"/>
      <c r="F54" s="244"/>
      <c r="G54" s="244"/>
      <c r="H54" s="244"/>
      <c r="I54" s="244"/>
      <c r="J54" s="247"/>
      <c r="K54" s="247"/>
      <c r="L54" s="247"/>
      <c r="M54" s="247"/>
      <c r="N54" s="247"/>
      <c r="O54" s="247"/>
      <c r="P54" s="247"/>
      <c r="Q54" s="247"/>
      <c r="R54" s="247"/>
      <c r="S54" s="247"/>
      <c r="T54" s="247"/>
      <c r="U54" s="247"/>
      <c r="V54" s="247"/>
      <c r="W54" s="247"/>
      <c r="X54" s="247"/>
      <c r="Y54" s="247"/>
      <c r="Z54" s="247"/>
      <c r="AA54" s="245"/>
      <c r="AB54" s="245"/>
      <c r="AC54" s="245"/>
      <c r="AD54" s="245"/>
      <c r="AE54" s="245"/>
      <c r="AF54" s="245"/>
      <c r="AG54" s="244"/>
      <c r="AH54" s="253"/>
      <c r="AI54" s="1"/>
      <c r="AJ54" s="1"/>
      <c r="AK54" s="1"/>
      <c r="AL54" s="1"/>
      <c r="AM54" s="1"/>
      <c r="AN54" s="1"/>
      <c r="AO54" s="1"/>
      <c r="AP54" s="1"/>
      <c r="AQ54" s="1"/>
    </row>
    <row r="55" spans="2:43" ht="19.5" hidden="1" customHeight="1">
      <c r="B55" s="254"/>
      <c r="C55" s="95"/>
      <c r="D55" s="244"/>
      <c r="E55" s="244"/>
      <c r="F55" s="244"/>
      <c r="G55" s="244"/>
      <c r="H55" s="244"/>
      <c r="I55" s="244"/>
      <c r="J55" s="247"/>
      <c r="K55" s="247"/>
      <c r="L55" s="247"/>
      <c r="M55" s="247"/>
      <c r="N55" s="247"/>
      <c r="O55" s="247"/>
      <c r="P55" s="247"/>
      <c r="Q55" s="247"/>
      <c r="R55" s="247"/>
      <c r="S55" s="247"/>
      <c r="T55" s="247"/>
      <c r="U55" s="247"/>
      <c r="V55" s="247"/>
      <c r="W55" s="247"/>
      <c r="X55" s="247"/>
      <c r="Y55" s="247"/>
      <c r="Z55" s="247"/>
      <c r="AA55" s="245"/>
      <c r="AB55" s="245"/>
      <c r="AC55" s="245"/>
      <c r="AD55" s="245"/>
      <c r="AE55" s="245"/>
      <c r="AF55" s="245"/>
      <c r="AG55" s="244"/>
      <c r="AH55" s="253"/>
      <c r="AI55" s="1"/>
      <c r="AJ55" s="1"/>
      <c r="AK55" s="1"/>
      <c r="AL55" s="1"/>
      <c r="AM55" s="1"/>
      <c r="AN55" s="1"/>
      <c r="AO55" s="1"/>
      <c r="AP55" s="1"/>
      <c r="AQ55" s="1"/>
    </row>
    <row r="56" spans="2:43" ht="19.5" hidden="1" customHeight="1">
      <c r="B56" s="255"/>
      <c r="C56" s="95"/>
      <c r="D56" s="244"/>
      <c r="E56" s="244"/>
      <c r="F56" s="244"/>
      <c r="G56" s="244"/>
      <c r="H56" s="244"/>
      <c r="I56" s="244"/>
      <c r="J56" s="247"/>
      <c r="K56" s="247"/>
      <c r="L56" s="247"/>
      <c r="M56" s="247"/>
      <c r="N56" s="247"/>
      <c r="O56" s="247"/>
      <c r="P56" s="247"/>
      <c r="Q56" s="247"/>
      <c r="R56" s="247"/>
      <c r="S56" s="247"/>
      <c r="T56" s="247"/>
      <c r="U56" s="247"/>
      <c r="V56" s="247"/>
      <c r="W56" s="247"/>
      <c r="X56" s="247"/>
      <c r="Y56" s="247"/>
      <c r="Z56" s="247"/>
      <c r="AA56" s="245"/>
      <c r="AB56" s="245"/>
      <c r="AC56" s="245"/>
      <c r="AD56" s="245"/>
      <c r="AE56" s="245"/>
      <c r="AF56" s="245"/>
      <c r="AG56" s="94"/>
      <c r="AH56" s="107"/>
      <c r="AI56" s="1"/>
      <c r="AJ56" s="1"/>
      <c r="AK56" s="1"/>
      <c r="AL56" s="1"/>
      <c r="AM56" s="1"/>
      <c r="AN56" s="1"/>
      <c r="AO56" s="1"/>
      <c r="AP56" s="1"/>
      <c r="AQ56" s="1"/>
    </row>
    <row r="57" spans="2:43" ht="19.5" hidden="1" customHeight="1">
      <c r="B57" s="4"/>
      <c r="C57" s="95"/>
      <c r="D57" s="244"/>
      <c r="E57" s="244"/>
      <c r="F57" s="244"/>
      <c r="G57" s="244"/>
      <c r="H57" s="244"/>
      <c r="I57" s="244"/>
      <c r="J57" s="247"/>
      <c r="K57" s="247"/>
      <c r="L57" s="247"/>
      <c r="M57" s="247"/>
      <c r="N57" s="247"/>
      <c r="O57" s="247"/>
      <c r="P57" s="247"/>
      <c r="Q57" s="247"/>
      <c r="R57" s="247"/>
      <c r="S57" s="247"/>
      <c r="T57" s="247"/>
      <c r="U57" s="247"/>
      <c r="V57" s="247"/>
      <c r="W57" s="247"/>
      <c r="X57" s="247"/>
      <c r="Y57" s="247"/>
      <c r="Z57" s="247"/>
      <c r="AA57" s="1"/>
      <c r="AB57" s="1"/>
      <c r="AC57" s="1"/>
      <c r="AD57" s="1"/>
      <c r="AE57" s="1"/>
      <c r="AF57" s="1"/>
      <c r="AG57" s="1"/>
      <c r="AH57" s="15"/>
      <c r="AI57" s="1"/>
      <c r="AJ57" s="1"/>
      <c r="AK57" s="1"/>
      <c r="AL57" s="1"/>
      <c r="AM57" s="1"/>
      <c r="AN57" s="1"/>
      <c r="AO57" s="1"/>
      <c r="AP57" s="1"/>
      <c r="AQ57" s="1"/>
    </row>
    <row r="58" spans="2:43" ht="19.5" hidden="1" customHeight="1">
      <c r="B58" s="4"/>
      <c r="C58" s="95"/>
      <c r="D58" s="244"/>
      <c r="E58" s="244"/>
      <c r="F58" s="244"/>
      <c r="G58" s="244"/>
      <c r="H58" s="244"/>
      <c r="I58" s="244"/>
      <c r="J58" s="247"/>
      <c r="K58" s="247"/>
      <c r="L58" s="247"/>
      <c r="M58" s="247"/>
      <c r="N58" s="247"/>
      <c r="O58" s="247"/>
      <c r="P58" s="247"/>
      <c r="Q58" s="247"/>
      <c r="R58" s="247"/>
      <c r="S58" s="247"/>
      <c r="T58" s="247"/>
      <c r="U58" s="247"/>
      <c r="V58" s="247"/>
      <c r="W58" s="247"/>
      <c r="X58" s="247"/>
      <c r="Y58" s="247"/>
      <c r="Z58" s="247"/>
      <c r="AA58" s="1"/>
      <c r="AB58" s="1"/>
      <c r="AC58" s="1"/>
      <c r="AD58" s="1"/>
      <c r="AE58" s="1"/>
      <c r="AF58" s="1"/>
      <c r="AG58" s="1"/>
      <c r="AH58" s="15"/>
      <c r="AI58" s="1"/>
      <c r="AJ58" s="1"/>
      <c r="AK58" s="1"/>
      <c r="AL58" s="1"/>
      <c r="AM58" s="1"/>
      <c r="AN58" s="1"/>
      <c r="AO58" s="1"/>
      <c r="AP58" s="1"/>
      <c r="AQ58" s="1"/>
    </row>
    <row r="59" spans="2:43" ht="19.5" hidden="1" customHeight="1">
      <c r="B59" s="4"/>
      <c r="C59" s="95"/>
      <c r="D59" s="244"/>
      <c r="E59" s="244"/>
      <c r="F59" s="244"/>
      <c r="G59" s="244"/>
      <c r="H59" s="244"/>
      <c r="I59" s="244"/>
      <c r="J59" s="247"/>
      <c r="K59" s="247"/>
      <c r="L59" s="247"/>
      <c r="M59" s="247"/>
      <c r="N59" s="247"/>
      <c r="O59" s="247"/>
      <c r="P59" s="247"/>
      <c r="Q59" s="247"/>
      <c r="R59" s="247"/>
      <c r="S59" s="247"/>
      <c r="T59" s="247"/>
      <c r="U59" s="247"/>
      <c r="V59" s="247"/>
      <c r="W59" s="247"/>
      <c r="X59" s="247"/>
      <c r="Y59" s="247"/>
      <c r="Z59" s="247"/>
      <c r="AA59" s="1"/>
      <c r="AB59" s="1"/>
      <c r="AC59" s="1"/>
      <c r="AD59" s="1"/>
      <c r="AE59" s="1"/>
      <c r="AF59" s="1"/>
      <c r="AG59" s="1"/>
      <c r="AH59" s="15"/>
      <c r="AI59" s="1"/>
      <c r="AJ59" s="1"/>
      <c r="AK59" s="1"/>
      <c r="AL59" s="1"/>
      <c r="AM59" s="1"/>
      <c r="AN59" s="1"/>
      <c r="AO59" s="1"/>
      <c r="AP59" s="1"/>
      <c r="AQ59" s="1"/>
    </row>
    <row r="60" spans="2:43" ht="19.5" hidden="1" customHeight="1">
      <c r="B60" s="4"/>
      <c r="C60" s="95"/>
      <c r="D60" s="244"/>
      <c r="E60" s="244"/>
      <c r="F60" s="244"/>
      <c r="G60" s="244"/>
      <c r="H60" s="244"/>
      <c r="I60" s="244"/>
      <c r="J60" s="247"/>
      <c r="K60" s="247"/>
      <c r="L60" s="247"/>
      <c r="M60" s="247"/>
      <c r="N60" s="247"/>
      <c r="O60" s="247"/>
      <c r="P60" s="247"/>
      <c r="Q60" s="247"/>
      <c r="R60" s="247"/>
      <c r="S60" s="247"/>
      <c r="T60" s="247"/>
      <c r="U60" s="247"/>
      <c r="V60" s="247"/>
      <c r="W60" s="247"/>
      <c r="X60" s="247"/>
      <c r="Y60" s="247"/>
      <c r="Z60" s="247"/>
      <c r="AA60" s="1"/>
      <c r="AB60" s="1"/>
      <c r="AC60" s="1"/>
      <c r="AD60" s="1"/>
      <c r="AE60" s="1"/>
      <c r="AF60" s="1"/>
      <c r="AG60" s="1"/>
      <c r="AH60" s="15"/>
      <c r="AI60" s="1"/>
      <c r="AJ60" s="1"/>
      <c r="AK60" s="1"/>
      <c r="AL60" s="1"/>
      <c r="AM60" s="1"/>
      <c r="AN60" s="1"/>
      <c r="AO60" s="1"/>
      <c r="AP60" s="1"/>
      <c r="AQ60" s="1"/>
    </row>
    <row r="61" spans="2:43" ht="19.5" hidden="1" customHeight="1">
      <c r="B61" s="4"/>
      <c r="C61" s="95"/>
      <c r="D61" s="244"/>
      <c r="E61" s="244"/>
      <c r="F61" s="244"/>
      <c r="G61" s="244"/>
      <c r="H61" s="244"/>
      <c r="I61" s="244"/>
      <c r="J61" s="247"/>
      <c r="K61" s="247"/>
      <c r="L61" s="247"/>
      <c r="M61" s="247"/>
      <c r="N61" s="247"/>
      <c r="O61" s="247"/>
      <c r="P61" s="247"/>
      <c r="Q61" s="247"/>
      <c r="R61" s="247"/>
      <c r="S61" s="247"/>
      <c r="T61" s="247"/>
      <c r="U61" s="247"/>
      <c r="V61" s="247"/>
      <c r="W61" s="247"/>
      <c r="X61" s="247"/>
      <c r="Y61" s="247"/>
      <c r="Z61" s="247"/>
      <c r="AA61" s="1"/>
      <c r="AB61" s="1"/>
      <c r="AC61" s="1"/>
      <c r="AD61" s="1"/>
      <c r="AE61" s="1"/>
      <c r="AF61" s="1"/>
      <c r="AG61" s="1"/>
      <c r="AH61" s="15"/>
      <c r="AI61" s="1"/>
      <c r="AJ61" s="1"/>
      <c r="AK61" s="1"/>
      <c r="AL61" s="1"/>
      <c r="AM61" s="1"/>
      <c r="AN61" s="1"/>
      <c r="AO61" s="1"/>
      <c r="AP61" s="1"/>
      <c r="AQ61" s="1"/>
    </row>
    <row r="62" spans="2:43" ht="14.25" hidden="1" customHeight="1">
      <c r="B62" s="4"/>
      <c r="D62" s="3"/>
      <c r="E62" s="1"/>
      <c r="F62" s="1"/>
      <c r="G62" s="1"/>
      <c r="H62" s="1"/>
      <c r="I62" s="1"/>
      <c r="J62" s="1"/>
      <c r="K62" s="1"/>
      <c r="L62" s="1"/>
      <c r="M62" s="1"/>
      <c r="N62" s="1"/>
      <c r="O62" s="1"/>
      <c r="P62" s="1"/>
      <c r="Q62" s="1"/>
      <c r="R62" s="1"/>
      <c r="S62" s="3"/>
      <c r="T62" s="1"/>
      <c r="U62" s="1"/>
      <c r="V62" s="1"/>
      <c r="W62" s="1"/>
      <c r="X62" s="1"/>
      <c r="Y62" s="1"/>
      <c r="Z62" s="1"/>
      <c r="AA62" s="1"/>
      <c r="AB62" s="1"/>
      <c r="AC62" s="1"/>
      <c r="AD62" s="1"/>
      <c r="AE62" s="1"/>
      <c r="AF62" s="1"/>
      <c r="AG62" s="1"/>
      <c r="AH62" s="15"/>
      <c r="AI62" s="1"/>
      <c r="AJ62" s="1"/>
      <c r="AK62" s="1"/>
      <c r="AL62" s="1"/>
      <c r="AM62" s="1"/>
      <c r="AN62" s="1"/>
      <c r="AO62" s="1"/>
      <c r="AP62" s="1"/>
      <c r="AQ62" s="1"/>
    </row>
    <row r="63" spans="2:43" ht="14.25" hidden="1" customHeight="1">
      <c r="B63" s="256"/>
      <c r="C63" s="19"/>
      <c r="D63" s="257"/>
      <c r="E63" s="258"/>
      <c r="F63" s="258"/>
      <c r="G63" s="258"/>
      <c r="H63" s="258"/>
      <c r="I63" s="258"/>
      <c r="J63" s="258"/>
      <c r="K63" s="258"/>
      <c r="L63" s="258"/>
      <c r="M63" s="258"/>
      <c r="N63" s="258"/>
      <c r="O63" s="258"/>
      <c r="P63" s="258"/>
      <c r="Q63" s="258"/>
      <c r="R63" s="258"/>
      <c r="S63" s="257"/>
      <c r="T63" s="258"/>
      <c r="U63" s="258"/>
      <c r="V63" s="258"/>
      <c r="W63" s="258"/>
      <c r="X63" s="258"/>
      <c r="Y63" s="258"/>
      <c r="Z63" s="258"/>
      <c r="AA63" s="258"/>
      <c r="AB63" s="258"/>
      <c r="AC63" s="258"/>
      <c r="AD63" s="258"/>
      <c r="AE63" s="258"/>
      <c r="AF63" s="258"/>
      <c r="AG63" s="258"/>
      <c r="AH63" s="259"/>
      <c r="AI63" s="1"/>
      <c r="AJ63" s="1"/>
      <c r="AK63" s="1"/>
      <c r="AL63" s="1"/>
      <c r="AM63" s="1"/>
      <c r="AN63" s="1"/>
      <c r="AO63" s="1"/>
      <c r="AP63" s="1"/>
      <c r="AQ63" s="1"/>
    </row>
    <row r="64" spans="2:43" ht="14.25" hidden="1" customHeight="1">
      <c r="D64" s="3"/>
      <c r="E64" s="1"/>
      <c r="F64" s="1"/>
      <c r="G64" s="1"/>
      <c r="H64" s="1"/>
      <c r="I64" s="1"/>
      <c r="J64" s="1"/>
      <c r="K64" s="1"/>
      <c r="L64" s="1"/>
      <c r="M64" s="1"/>
      <c r="N64" s="1"/>
      <c r="O64" s="1"/>
      <c r="P64" s="1"/>
      <c r="Q64" s="1"/>
      <c r="R64" s="1"/>
      <c r="S64" s="3"/>
      <c r="T64" s="1"/>
      <c r="U64" s="1"/>
      <c r="V64" s="1"/>
      <c r="W64" s="1"/>
      <c r="X64" s="1"/>
      <c r="Y64" s="1"/>
      <c r="Z64" s="1"/>
      <c r="AA64" s="1"/>
      <c r="AB64" s="1"/>
      <c r="AC64" s="1"/>
      <c r="AD64" s="1"/>
      <c r="AE64" s="1"/>
      <c r="AF64" s="1"/>
      <c r="AG64" s="1"/>
      <c r="AH64" s="1"/>
      <c r="AI64" s="1"/>
      <c r="AJ64" s="1"/>
      <c r="AK64" s="1"/>
      <c r="AL64" s="1"/>
      <c r="AM64" s="1"/>
      <c r="AN64" s="1"/>
      <c r="AO64" s="1"/>
      <c r="AP64" s="1"/>
      <c r="AQ64" s="1"/>
    </row>
    <row r="65" spans="4:43" ht="14.25" hidden="1" customHeight="1">
      <c r="D65" s="3"/>
      <c r="E65" s="1"/>
      <c r="F65" s="1"/>
      <c r="G65" s="1"/>
      <c r="H65" s="1"/>
      <c r="I65" s="1"/>
      <c r="J65" s="1"/>
      <c r="K65" s="1"/>
      <c r="L65" s="1"/>
      <c r="M65" s="1"/>
      <c r="N65" s="1"/>
      <c r="O65" s="1"/>
      <c r="P65" s="1"/>
      <c r="Q65" s="1"/>
      <c r="R65" s="1"/>
      <c r="S65" s="3"/>
      <c r="T65" s="1"/>
      <c r="U65" s="1"/>
      <c r="V65" s="1"/>
      <c r="W65" s="1"/>
      <c r="X65" s="1"/>
      <c r="Y65" s="1"/>
      <c r="Z65" s="1"/>
      <c r="AA65" s="1"/>
      <c r="AB65" s="1"/>
      <c r="AC65" s="1"/>
      <c r="AD65" s="1"/>
      <c r="AE65" s="1"/>
      <c r="AF65" s="1"/>
      <c r="AG65" s="1"/>
      <c r="AH65" s="1"/>
      <c r="AI65" s="1"/>
      <c r="AJ65" s="1"/>
      <c r="AK65" s="1"/>
      <c r="AL65" s="1"/>
      <c r="AM65" s="1"/>
      <c r="AN65" s="1"/>
      <c r="AO65" s="1"/>
      <c r="AP65" s="1"/>
      <c r="AQ65" s="1"/>
    </row>
    <row r="66" spans="4:43" ht="14.25" hidden="1" customHeight="1">
      <c r="D66" s="3"/>
      <c r="E66" s="1"/>
      <c r="F66" s="1"/>
      <c r="G66" s="1"/>
      <c r="H66" s="1"/>
      <c r="I66" s="1"/>
      <c r="J66" s="1"/>
      <c r="K66" s="1"/>
      <c r="L66" s="1"/>
      <c r="M66" s="1"/>
      <c r="N66" s="1"/>
      <c r="O66" s="1"/>
      <c r="P66" s="1"/>
      <c r="Q66" s="1"/>
      <c r="R66" s="1"/>
      <c r="S66" s="3"/>
      <c r="T66" s="1"/>
      <c r="U66" s="1"/>
      <c r="V66" s="1"/>
      <c r="W66" s="1"/>
      <c r="X66" s="1"/>
      <c r="Y66" s="1"/>
      <c r="Z66" s="1"/>
      <c r="AA66" s="1"/>
      <c r="AB66" s="1"/>
      <c r="AC66" s="1"/>
      <c r="AD66" s="1"/>
      <c r="AE66" s="1"/>
      <c r="AF66" s="1"/>
      <c r="AG66" s="1"/>
      <c r="AH66" s="1"/>
      <c r="AI66" s="1"/>
      <c r="AJ66" s="1"/>
      <c r="AK66" s="1"/>
      <c r="AL66" s="1"/>
      <c r="AM66" s="1"/>
      <c r="AN66" s="1"/>
      <c r="AO66" s="1"/>
      <c r="AP66" s="1"/>
      <c r="AQ66" s="1"/>
    </row>
    <row r="67" spans="4:43" ht="14.25" hidden="1" customHeight="1">
      <c r="D67" s="3"/>
      <c r="E67" s="1"/>
      <c r="F67" s="1"/>
      <c r="G67" s="1"/>
      <c r="H67" s="1"/>
      <c r="I67" s="1"/>
      <c r="J67" s="1"/>
      <c r="K67" s="1"/>
      <c r="L67" s="1"/>
      <c r="M67" s="1"/>
      <c r="N67" s="1"/>
      <c r="O67" s="1"/>
      <c r="P67" s="1"/>
      <c r="Q67" s="1"/>
      <c r="R67" s="1"/>
      <c r="S67" s="3"/>
      <c r="T67" s="1"/>
      <c r="U67" s="1"/>
      <c r="V67" s="1"/>
      <c r="W67" s="1"/>
      <c r="X67" s="1"/>
      <c r="Y67" s="1"/>
      <c r="Z67" s="1"/>
      <c r="AA67" s="1"/>
      <c r="AB67" s="1"/>
      <c r="AC67" s="1"/>
      <c r="AD67" s="1"/>
      <c r="AE67" s="1"/>
      <c r="AF67" s="1"/>
      <c r="AG67" s="1"/>
      <c r="AH67" s="1"/>
      <c r="AI67" s="1"/>
      <c r="AJ67" s="1"/>
      <c r="AK67" s="1"/>
      <c r="AL67" s="1"/>
      <c r="AM67" s="1"/>
      <c r="AN67" s="1"/>
      <c r="AO67" s="1"/>
      <c r="AP67" s="1"/>
      <c r="AQ67" s="1"/>
    </row>
    <row r="68" spans="4:43" ht="14.25" hidden="1" customHeight="1">
      <c r="D68" s="3"/>
      <c r="E68" s="1"/>
      <c r="F68" s="1"/>
      <c r="G68" s="1"/>
      <c r="H68" s="1"/>
      <c r="I68" s="1"/>
      <c r="J68" s="1"/>
      <c r="K68" s="1"/>
      <c r="L68" s="1"/>
      <c r="M68" s="1"/>
      <c r="N68" s="1"/>
      <c r="O68" s="1"/>
      <c r="P68" s="1"/>
      <c r="Q68" s="1"/>
      <c r="R68" s="1"/>
      <c r="S68" s="3"/>
      <c r="T68" s="1"/>
      <c r="U68" s="1"/>
      <c r="V68" s="1"/>
      <c r="W68" s="1"/>
      <c r="X68" s="1"/>
      <c r="Y68" s="1"/>
      <c r="Z68" s="1"/>
      <c r="AA68" s="1"/>
      <c r="AB68" s="1"/>
      <c r="AC68" s="1"/>
      <c r="AD68" s="1"/>
      <c r="AE68" s="1"/>
      <c r="AF68" s="1"/>
      <c r="AG68" s="1"/>
      <c r="AH68" s="1"/>
      <c r="AI68" s="1"/>
      <c r="AJ68" s="1"/>
      <c r="AK68" s="1"/>
      <c r="AL68" s="1"/>
      <c r="AM68" s="1"/>
      <c r="AN68" s="1"/>
      <c r="AO68" s="1"/>
      <c r="AP68" s="1"/>
      <c r="AQ68" s="1"/>
    </row>
    <row r="69" spans="4:43" ht="14.25" hidden="1" customHeight="1">
      <c r="D69" s="3"/>
      <c r="E69" s="1"/>
      <c r="F69" s="1"/>
      <c r="G69" s="1"/>
      <c r="H69" s="1"/>
      <c r="I69" s="1"/>
      <c r="J69" s="1"/>
      <c r="K69" s="1"/>
      <c r="L69" s="1"/>
      <c r="M69" s="1"/>
      <c r="N69" s="1"/>
      <c r="O69" s="1"/>
      <c r="P69" s="1"/>
      <c r="Q69" s="1"/>
      <c r="R69" s="1"/>
      <c r="S69" s="3"/>
      <c r="T69" s="1"/>
      <c r="U69" s="1"/>
      <c r="V69" s="1"/>
      <c r="W69" s="1"/>
      <c r="X69" s="1"/>
      <c r="Y69" s="1"/>
      <c r="Z69" s="1"/>
      <c r="AA69" s="1"/>
      <c r="AB69" s="1"/>
      <c r="AC69" s="1"/>
      <c r="AD69" s="1"/>
      <c r="AE69" s="1"/>
      <c r="AF69" s="1"/>
      <c r="AG69" s="1"/>
      <c r="AH69" s="1"/>
      <c r="AI69" s="1"/>
      <c r="AJ69" s="1"/>
      <c r="AK69" s="1"/>
      <c r="AL69" s="1"/>
      <c r="AM69" s="1"/>
      <c r="AN69" s="1"/>
      <c r="AO69" s="1"/>
      <c r="AP69" s="1"/>
      <c r="AQ69" s="1"/>
    </row>
    <row r="70" spans="4:43" ht="14.25" hidden="1" customHeight="1">
      <c r="D70" s="3"/>
      <c r="E70" s="1"/>
      <c r="F70" s="1"/>
      <c r="G70" s="1"/>
      <c r="H70" s="1"/>
      <c r="I70" s="1"/>
      <c r="J70" s="1"/>
      <c r="K70" s="1"/>
      <c r="L70" s="1"/>
      <c r="M70" s="1"/>
      <c r="N70" s="1"/>
      <c r="O70" s="1"/>
      <c r="P70" s="1"/>
      <c r="Q70" s="1"/>
      <c r="R70" s="1"/>
      <c r="S70" s="3"/>
      <c r="T70" s="1"/>
      <c r="U70" s="1"/>
      <c r="V70" s="1"/>
      <c r="W70" s="1"/>
      <c r="X70" s="1"/>
      <c r="Y70" s="1"/>
      <c r="Z70" s="1"/>
      <c r="AA70" s="1"/>
      <c r="AB70" s="1"/>
      <c r="AC70" s="1"/>
      <c r="AD70" s="1"/>
      <c r="AE70" s="1"/>
      <c r="AF70" s="1"/>
      <c r="AG70" s="1"/>
      <c r="AH70" s="1"/>
      <c r="AI70" s="1"/>
      <c r="AJ70" s="1"/>
      <c r="AK70" s="1"/>
      <c r="AL70" s="1"/>
      <c r="AM70" s="1"/>
      <c r="AN70" s="1"/>
      <c r="AO70" s="1"/>
      <c r="AP70" s="1"/>
      <c r="AQ70" s="1"/>
    </row>
    <row r="71" spans="4:43" ht="14.25" hidden="1" customHeight="1">
      <c r="D71" s="3"/>
      <c r="E71" s="1"/>
      <c r="F71" s="1"/>
      <c r="G71" s="1"/>
      <c r="H71" s="1"/>
      <c r="I71" s="1"/>
      <c r="J71" s="1"/>
      <c r="K71" s="1"/>
      <c r="L71" s="1"/>
      <c r="M71" s="1"/>
      <c r="N71" s="1"/>
      <c r="O71" s="1"/>
      <c r="P71" s="1"/>
      <c r="Q71" s="1"/>
      <c r="R71" s="1"/>
      <c r="S71" s="3"/>
      <c r="T71" s="1"/>
      <c r="U71" s="1"/>
      <c r="V71" s="1"/>
      <c r="W71" s="1"/>
      <c r="X71" s="1"/>
      <c r="Y71" s="1"/>
      <c r="Z71" s="1"/>
      <c r="AA71" s="1"/>
      <c r="AB71" s="1"/>
      <c r="AC71" s="1"/>
      <c r="AD71" s="1"/>
      <c r="AE71" s="1"/>
      <c r="AF71" s="1"/>
      <c r="AG71" s="1"/>
      <c r="AH71" s="1"/>
      <c r="AI71" s="1"/>
      <c r="AJ71" s="1"/>
      <c r="AK71" s="1"/>
      <c r="AL71" s="1"/>
      <c r="AM71" s="1"/>
      <c r="AN71" s="1"/>
      <c r="AO71" s="1"/>
      <c r="AP71" s="1"/>
      <c r="AQ71" s="1"/>
    </row>
    <row r="72" spans="4:43" ht="14.25" hidden="1" customHeight="1">
      <c r="D72" s="3"/>
      <c r="E72" s="1"/>
      <c r="F72" s="1"/>
      <c r="G72" s="1"/>
      <c r="H72" s="1"/>
      <c r="I72" s="1"/>
      <c r="J72" s="1"/>
      <c r="K72" s="1"/>
      <c r="L72" s="1"/>
      <c r="M72" s="1"/>
      <c r="N72" s="1"/>
      <c r="O72" s="1"/>
      <c r="P72" s="1"/>
      <c r="Q72" s="1"/>
      <c r="R72" s="1"/>
      <c r="S72" s="3"/>
      <c r="T72" s="1"/>
      <c r="U72" s="1"/>
      <c r="V72" s="1"/>
      <c r="W72" s="1"/>
      <c r="X72" s="1"/>
      <c r="Y72" s="1"/>
      <c r="Z72" s="1"/>
      <c r="AA72" s="1"/>
      <c r="AB72" s="1"/>
      <c r="AC72" s="1"/>
      <c r="AD72" s="1"/>
      <c r="AE72" s="1"/>
      <c r="AF72" s="1"/>
      <c r="AG72" s="1"/>
      <c r="AH72" s="1"/>
      <c r="AI72" s="1"/>
      <c r="AJ72" s="1"/>
      <c r="AK72" s="1"/>
      <c r="AL72" s="1"/>
      <c r="AM72" s="1"/>
      <c r="AN72" s="1"/>
      <c r="AO72" s="1"/>
      <c r="AP72" s="1"/>
      <c r="AQ72" s="1"/>
    </row>
    <row r="73" spans="4:43" ht="14.25" hidden="1" customHeight="1">
      <c r="D73" s="3"/>
      <c r="E73" s="1"/>
      <c r="F73" s="1"/>
      <c r="G73" s="1"/>
      <c r="H73" s="1"/>
      <c r="I73" s="1"/>
      <c r="J73" s="1"/>
      <c r="K73" s="1"/>
      <c r="L73" s="1"/>
      <c r="M73" s="1"/>
      <c r="N73" s="1"/>
      <c r="O73" s="1"/>
      <c r="P73" s="1"/>
      <c r="Q73" s="1"/>
      <c r="R73" s="1"/>
      <c r="S73" s="3"/>
      <c r="T73" s="1"/>
      <c r="U73" s="1"/>
      <c r="V73" s="1"/>
      <c r="W73" s="1"/>
      <c r="X73" s="1"/>
      <c r="Y73" s="1"/>
      <c r="Z73" s="1"/>
      <c r="AA73" s="1"/>
      <c r="AB73" s="1"/>
      <c r="AC73" s="1"/>
      <c r="AD73" s="1"/>
      <c r="AE73" s="1"/>
      <c r="AF73" s="1"/>
      <c r="AG73" s="1"/>
      <c r="AH73" s="1"/>
      <c r="AI73" s="1"/>
      <c r="AJ73" s="1"/>
      <c r="AK73" s="1"/>
      <c r="AL73" s="1"/>
      <c r="AM73" s="1"/>
      <c r="AN73" s="1"/>
      <c r="AO73" s="1"/>
      <c r="AP73" s="1"/>
      <c r="AQ73" s="1"/>
    </row>
    <row r="74" spans="4:43" ht="14.25" hidden="1" customHeight="1">
      <c r="D74" s="3"/>
      <c r="E74" s="1"/>
      <c r="F74" s="1"/>
      <c r="G74" s="1"/>
      <c r="H74" s="1"/>
      <c r="I74" s="1"/>
      <c r="J74" s="1"/>
      <c r="K74" s="1"/>
      <c r="L74" s="1"/>
      <c r="M74" s="1"/>
      <c r="N74" s="1"/>
      <c r="O74" s="1"/>
      <c r="P74" s="1"/>
      <c r="Q74" s="1"/>
      <c r="R74" s="1"/>
      <c r="S74" s="3"/>
      <c r="T74" s="1"/>
      <c r="U74" s="1"/>
      <c r="V74" s="1"/>
      <c r="W74" s="1"/>
      <c r="X74" s="1"/>
      <c r="Y74" s="1"/>
      <c r="Z74" s="1"/>
      <c r="AA74" s="1"/>
      <c r="AB74" s="1"/>
      <c r="AC74" s="1"/>
      <c r="AD74" s="1"/>
      <c r="AE74" s="1"/>
      <c r="AF74" s="1"/>
      <c r="AG74" s="1"/>
      <c r="AH74" s="1"/>
      <c r="AI74" s="1"/>
      <c r="AJ74" s="1"/>
      <c r="AK74" s="1"/>
      <c r="AL74" s="1"/>
      <c r="AM74" s="1"/>
      <c r="AN74" s="1"/>
      <c r="AO74" s="1"/>
      <c r="AP74" s="1"/>
      <c r="AQ74" s="1"/>
    </row>
    <row r="75" spans="4:43" ht="14.25" hidden="1" customHeight="1">
      <c r="D75" s="3"/>
      <c r="E75" s="1"/>
      <c r="F75" s="1"/>
      <c r="G75" s="1"/>
      <c r="H75" s="1"/>
      <c r="I75" s="1"/>
      <c r="J75" s="1"/>
      <c r="K75" s="1"/>
      <c r="L75" s="1"/>
      <c r="M75" s="1"/>
      <c r="N75" s="1"/>
      <c r="O75" s="1"/>
      <c r="P75" s="1"/>
      <c r="Q75" s="1"/>
      <c r="R75" s="1"/>
      <c r="S75" s="3"/>
      <c r="T75" s="1"/>
      <c r="U75" s="1"/>
      <c r="V75" s="1"/>
      <c r="W75" s="1"/>
      <c r="X75" s="1"/>
      <c r="Y75" s="1"/>
      <c r="Z75" s="1"/>
      <c r="AA75" s="1"/>
      <c r="AB75" s="1"/>
      <c r="AC75" s="1"/>
      <c r="AD75" s="1"/>
      <c r="AE75" s="1"/>
      <c r="AF75" s="1"/>
      <c r="AG75" s="1"/>
      <c r="AH75" s="1"/>
      <c r="AI75" s="1"/>
      <c r="AJ75" s="1"/>
      <c r="AK75" s="1"/>
      <c r="AL75" s="1"/>
      <c r="AM75" s="1"/>
      <c r="AN75" s="1"/>
      <c r="AO75" s="1"/>
      <c r="AP75" s="1"/>
      <c r="AQ75" s="1"/>
    </row>
    <row r="76" spans="4:43" ht="14.25" hidden="1" customHeight="1">
      <c r="D76" s="3"/>
      <c r="E76" s="1"/>
      <c r="F76" s="1"/>
      <c r="G76" s="1"/>
      <c r="H76" s="1"/>
      <c r="I76" s="1"/>
      <c r="J76" s="1"/>
      <c r="K76" s="1"/>
      <c r="L76" s="1"/>
      <c r="M76" s="1"/>
      <c r="N76" s="1"/>
      <c r="O76" s="1"/>
      <c r="P76" s="1"/>
      <c r="Q76" s="1"/>
      <c r="R76" s="1"/>
      <c r="S76" s="3"/>
      <c r="T76" s="1"/>
      <c r="U76" s="1"/>
      <c r="V76" s="1"/>
      <c r="W76" s="1"/>
      <c r="X76" s="1"/>
      <c r="Y76" s="1"/>
      <c r="Z76" s="1"/>
      <c r="AA76" s="1"/>
      <c r="AB76" s="1"/>
      <c r="AC76" s="1"/>
      <c r="AD76" s="1"/>
      <c r="AE76" s="1"/>
      <c r="AF76" s="1"/>
      <c r="AG76" s="1"/>
      <c r="AH76" s="1"/>
      <c r="AI76" s="1"/>
      <c r="AJ76" s="1"/>
      <c r="AK76" s="1"/>
      <c r="AL76" s="1"/>
      <c r="AM76" s="1"/>
      <c r="AN76" s="1"/>
      <c r="AO76" s="1"/>
      <c r="AP76" s="1"/>
      <c r="AQ76" s="1"/>
    </row>
    <row r="77" spans="4:43" ht="14.25" hidden="1" customHeight="1">
      <c r="D77" s="3"/>
      <c r="E77" s="1"/>
      <c r="F77" s="1"/>
      <c r="G77" s="1"/>
      <c r="H77" s="1"/>
      <c r="I77" s="1"/>
      <c r="J77" s="1"/>
      <c r="K77" s="1"/>
      <c r="L77" s="1"/>
      <c r="M77" s="1"/>
      <c r="N77" s="1"/>
      <c r="O77" s="1"/>
      <c r="P77" s="1"/>
      <c r="Q77" s="1"/>
      <c r="R77" s="1"/>
      <c r="S77" s="3"/>
      <c r="T77" s="1"/>
      <c r="U77" s="1"/>
      <c r="V77" s="1"/>
      <c r="W77" s="1"/>
      <c r="X77" s="1"/>
      <c r="Y77" s="1"/>
      <c r="Z77" s="1"/>
      <c r="AA77" s="1"/>
      <c r="AB77" s="1"/>
      <c r="AC77" s="1"/>
      <c r="AD77" s="1"/>
      <c r="AE77" s="1"/>
      <c r="AF77" s="1"/>
      <c r="AG77" s="1"/>
      <c r="AH77" s="1"/>
      <c r="AI77" s="1"/>
      <c r="AJ77" s="1"/>
      <c r="AK77" s="1"/>
      <c r="AL77" s="1"/>
      <c r="AM77" s="1"/>
      <c r="AN77" s="1"/>
      <c r="AO77" s="1"/>
      <c r="AP77" s="1"/>
      <c r="AQ77" s="1"/>
    </row>
    <row r="78" spans="4:43" ht="14.25" hidden="1" customHeight="1">
      <c r="D78" s="3"/>
      <c r="E78" s="1"/>
      <c r="F78" s="1"/>
      <c r="G78" s="1"/>
      <c r="H78" s="1"/>
      <c r="I78" s="1"/>
      <c r="J78" s="1"/>
      <c r="K78" s="1"/>
      <c r="L78" s="1"/>
      <c r="M78" s="1"/>
      <c r="N78" s="1"/>
      <c r="O78" s="1"/>
      <c r="P78" s="1"/>
      <c r="Q78" s="1"/>
      <c r="R78" s="1"/>
      <c r="S78" s="3"/>
      <c r="T78" s="1"/>
      <c r="U78" s="1"/>
      <c r="V78" s="1"/>
      <c r="W78" s="1"/>
      <c r="X78" s="1"/>
      <c r="Y78" s="1"/>
      <c r="Z78" s="1"/>
      <c r="AA78" s="1"/>
      <c r="AB78" s="1"/>
      <c r="AC78" s="1"/>
      <c r="AD78" s="1"/>
      <c r="AE78" s="1"/>
      <c r="AF78" s="1"/>
      <c r="AG78" s="1"/>
      <c r="AH78" s="1"/>
      <c r="AI78" s="1"/>
      <c r="AJ78" s="1"/>
      <c r="AK78" s="1"/>
      <c r="AL78" s="1"/>
      <c r="AM78" s="1"/>
      <c r="AN78" s="1"/>
      <c r="AO78" s="1"/>
      <c r="AP78" s="1"/>
      <c r="AQ78" s="1"/>
    </row>
    <row r="79" spans="4:43" ht="14.25" hidden="1" customHeight="1">
      <c r="D79" s="3"/>
      <c r="E79" s="1"/>
      <c r="F79" s="1"/>
      <c r="G79" s="1"/>
      <c r="H79" s="1"/>
      <c r="I79" s="1"/>
      <c r="J79" s="1"/>
      <c r="K79" s="1"/>
      <c r="L79" s="1"/>
      <c r="M79" s="1"/>
      <c r="N79" s="1"/>
      <c r="O79" s="1"/>
      <c r="P79" s="1"/>
      <c r="Q79" s="1"/>
      <c r="R79" s="1"/>
      <c r="S79" s="3"/>
      <c r="T79" s="1"/>
      <c r="U79" s="1"/>
      <c r="V79" s="1"/>
      <c r="W79" s="1"/>
      <c r="X79" s="1"/>
      <c r="Y79" s="1"/>
      <c r="Z79" s="1"/>
      <c r="AA79" s="1"/>
      <c r="AB79" s="1"/>
      <c r="AC79" s="1"/>
      <c r="AD79" s="1"/>
      <c r="AE79" s="1"/>
      <c r="AF79" s="1"/>
      <c r="AG79" s="1"/>
      <c r="AH79" s="1"/>
      <c r="AI79" s="1"/>
      <c r="AJ79" s="1"/>
      <c r="AK79" s="1"/>
      <c r="AL79" s="1"/>
      <c r="AM79" s="1"/>
      <c r="AN79" s="1"/>
      <c r="AO79" s="1"/>
      <c r="AP79" s="1"/>
      <c r="AQ79" s="1"/>
    </row>
    <row r="80" spans="4:43" ht="14.25" hidden="1" customHeight="1">
      <c r="D80" s="3"/>
      <c r="E80" s="1"/>
      <c r="F80" s="1"/>
      <c r="G80" s="1"/>
      <c r="H80" s="1"/>
      <c r="I80" s="1"/>
      <c r="J80" s="1"/>
      <c r="K80" s="1"/>
      <c r="L80" s="1"/>
      <c r="M80" s="1"/>
      <c r="N80" s="1"/>
      <c r="O80" s="1"/>
      <c r="P80" s="1"/>
      <c r="Q80" s="1"/>
      <c r="R80" s="1"/>
      <c r="S80" s="3"/>
      <c r="T80" s="1"/>
      <c r="U80" s="1"/>
      <c r="V80" s="1"/>
      <c r="W80" s="1"/>
      <c r="X80" s="1"/>
      <c r="Y80" s="1"/>
      <c r="Z80" s="1"/>
      <c r="AA80" s="1"/>
      <c r="AB80" s="1"/>
      <c r="AC80" s="1"/>
      <c r="AD80" s="1"/>
      <c r="AE80" s="1"/>
      <c r="AF80" s="1"/>
      <c r="AG80" s="1"/>
      <c r="AH80" s="1"/>
      <c r="AI80" s="1"/>
      <c r="AJ80" s="1"/>
      <c r="AK80" s="1"/>
      <c r="AL80" s="1"/>
      <c r="AM80" s="1"/>
      <c r="AN80" s="1"/>
      <c r="AO80" s="1"/>
      <c r="AP80" s="1"/>
      <c r="AQ80" s="1"/>
    </row>
    <row r="81" spans="4:43" ht="14.25" hidden="1" customHeight="1">
      <c r="D81" s="3"/>
      <c r="E81" s="1"/>
      <c r="F81" s="1"/>
      <c r="G81" s="1"/>
      <c r="H81" s="1"/>
      <c r="I81" s="1"/>
      <c r="J81" s="1"/>
      <c r="K81" s="1"/>
      <c r="L81" s="1"/>
      <c r="M81" s="1"/>
      <c r="N81" s="1"/>
      <c r="O81" s="1"/>
      <c r="P81" s="1"/>
      <c r="Q81" s="1"/>
      <c r="R81" s="1"/>
      <c r="S81" s="3"/>
      <c r="T81" s="1"/>
      <c r="U81" s="1"/>
      <c r="V81" s="1"/>
      <c r="W81" s="1"/>
      <c r="X81" s="1"/>
      <c r="Y81" s="1"/>
      <c r="Z81" s="1"/>
      <c r="AA81" s="1"/>
      <c r="AB81" s="1"/>
      <c r="AC81" s="1"/>
      <c r="AD81" s="1"/>
      <c r="AE81" s="1"/>
      <c r="AF81" s="1"/>
      <c r="AG81" s="1"/>
      <c r="AH81" s="1"/>
      <c r="AI81" s="1"/>
      <c r="AJ81" s="1"/>
      <c r="AK81" s="1"/>
      <c r="AL81" s="1"/>
      <c r="AM81" s="1"/>
      <c r="AN81" s="1"/>
      <c r="AO81" s="1"/>
      <c r="AP81" s="1"/>
      <c r="AQ81" s="1"/>
    </row>
    <row r="82" spans="4:43" ht="14.25" hidden="1" customHeight="1">
      <c r="D82" s="3"/>
      <c r="E82" s="1"/>
      <c r="F82" s="1"/>
      <c r="G82" s="1"/>
      <c r="H82" s="1"/>
      <c r="I82" s="1"/>
      <c r="J82" s="1"/>
      <c r="K82" s="1"/>
      <c r="L82" s="1"/>
      <c r="M82" s="1"/>
      <c r="N82" s="1"/>
      <c r="O82" s="1"/>
      <c r="P82" s="1"/>
      <c r="Q82" s="1"/>
      <c r="R82" s="1"/>
      <c r="S82" s="3"/>
      <c r="T82" s="1"/>
      <c r="U82" s="1"/>
      <c r="V82" s="1"/>
      <c r="W82" s="1"/>
      <c r="X82" s="1"/>
      <c r="Y82" s="1"/>
      <c r="Z82" s="1"/>
      <c r="AA82" s="1"/>
      <c r="AB82" s="1"/>
      <c r="AC82" s="1"/>
      <c r="AD82" s="1"/>
      <c r="AE82" s="1"/>
      <c r="AF82" s="1"/>
      <c r="AG82" s="1"/>
      <c r="AH82" s="1"/>
      <c r="AI82" s="1"/>
      <c r="AJ82" s="1"/>
      <c r="AK82" s="1"/>
      <c r="AL82" s="1"/>
      <c r="AM82" s="1"/>
      <c r="AN82" s="1"/>
      <c r="AO82" s="1"/>
      <c r="AP82" s="1"/>
      <c r="AQ82" s="1"/>
    </row>
    <row r="83" spans="4:43" ht="14.25" hidden="1" customHeight="1">
      <c r="D83" s="3"/>
      <c r="E83" s="1"/>
      <c r="F83" s="1"/>
      <c r="G83" s="1"/>
      <c r="H83" s="1"/>
      <c r="I83" s="1"/>
      <c r="J83" s="1"/>
      <c r="K83" s="1"/>
      <c r="L83" s="1"/>
      <c r="M83" s="1"/>
      <c r="N83" s="1"/>
      <c r="O83" s="1"/>
      <c r="P83" s="1"/>
      <c r="Q83" s="1"/>
      <c r="R83" s="1"/>
      <c r="S83" s="3"/>
      <c r="T83" s="1"/>
      <c r="U83" s="1"/>
      <c r="V83" s="1"/>
      <c r="W83" s="1"/>
      <c r="X83" s="1"/>
      <c r="Y83" s="1"/>
      <c r="Z83" s="1"/>
      <c r="AA83" s="1"/>
      <c r="AB83" s="1"/>
      <c r="AC83" s="1"/>
      <c r="AD83" s="1"/>
      <c r="AE83" s="1"/>
      <c r="AF83" s="1"/>
      <c r="AG83" s="1"/>
      <c r="AH83" s="1"/>
      <c r="AI83" s="1"/>
      <c r="AJ83" s="1"/>
      <c r="AK83" s="1"/>
      <c r="AL83" s="1"/>
      <c r="AM83" s="1"/>
      <c r="AN83" s="1"/>
      <c r="AO83" s="1"/>
      <c r="AP83" s="1"/>
      <c r="AQ83" s="1"/>
    </row>
    <row r="84" spans="4:43" ht="14.25" hidden="1" customHeight="1">
      <c r="D84" s="3"/>
      <c r="E84" s="1"/>
      <c r="F84" s="1"/>
      <c r="G84" s="1"/>
      <c r="H84" s="1"/>
      <c r="I84" s="1"/>
      <c r="J84" s="1"/>
      <c r="K84" s="1"/>
      <c r="L84" s="1"/>
      <c r="M84" s="1"/>
      <c r="N84" s="1"/>
      <c r="O84" s="1"/>
      <c r="P84" s="1"/>
      <c r="Q84" s="1"/>
      <c r="R84" s="1"/>
      <c r="S84" s="3"/>
      <c r="T84" s="1"/>
      <c r="U84" s="1"/>
      <c r="V84" s="1"/>
      <c r="W84" s="1"/>
      <c r="X84" s="1"/>
      <c r="Y84" s="1"/>
      <c r="Z84" s="1"/>
      <c r="AA84" s="1"/>
      <c r="AB84" s="1"/>
      <c r="AC84" s="1"/>
      <c r="AD84" s="1"/>
      <c r="AE84" s="1"/>
      <c r="AF84" s="1"/>
      <c r="AG84" s="1"/>
      <c r="AH84" s="1"/>
      <c r="AI84" s="1"/>
      <c r="AJ84" s="1"/>
      <c r="AK84" s="1"/>
      <c r="AL84" s="1"/>
      <c r="AM84" s="1"/>
      <c r="AN84" s="1"/>
      <c r="AO84" s="1"/>
      <c r="AP84" s="1"/>
      <c r="AQ84" s="1"/>
    </row>
    <row r="85" spans="4:43" ht="14.25" hidden="1" customHeight="1">
      <c r="D85" s="3"/>
      <c r="E85" s="1"/>
      <c r="F85" s="1"/>
      <c r="G85" s="1"/>
      <c r="H85" s="1"/>
      <c r="I85" s="1"/>
      <c r="J85" s="1"/>
      <c r="K85" s="1"/>
      <c r="L85" s="1"/>
      <c r="M85" s="1"/>
      <c r="N85" s="1"/>
      <c r="O85" s="1"/>
      <c r="P85" s="1"/>
      <c r="Q85" s="1"/>
      <c r="R85" s="1"/>
      <c r="S85" s="3"/>
      <c r="T85" s="1"/>
      <c r="U85" s="1"/>
      <c r="V85" s="1"/>
      <c r="W85" s="1"/>
      <c r="X85" s="1"/>
      <c r="Y85" s="1"/>
      <c r="Z85" s="1"/>
      <c r="AA85" s="1"/>
      <c r="AB85" s="1"/>
      <c r="AC85" s="1"/>
      <c r="AD85" s="1"/>
      <c r="AE85" s="1"/>
      <c r="AF85" s="1"/>
      <c r="AG85" s="1"/>
      <c r="AH85" s="1"/>
      <c r="AI85" s="1"/>
      <c r="AJ85" s="1"/>
      <c r="AK85" s="1"/>
      <c r="AL85" s="1"/>
      <c r="AM85" s="1"/>
      <c r="AN85" s="1"/>
      <c r="AO85" s="1"/>
      <c r="AP85" s="1"/>
      <c r="AQ85" s="1"/>
    </row>
    <row r="86" spans="4:43" ht="14.25" hidden="1" customHeight="1">
      <c r="D86" s="3"/>
      <c r="E86" s="1"/>
      <c r="F86" s="1"/>
      <c r="G86" s="1"/>
      <c r="H86" s="1"/>
      <c r="I86" s="1"/>
      <c r="J86" s="1"/>
      <c r="K86" s="1"/>
      <c r="L86" s="1"/>
      <c r="M86" s="1"/>
      <c r="N86" s="1"/>
      <c r="O86" s="1"/>
      <c r="P86" s="1"/>
      <c r="Q86" s="1"/>
      <c r="R86" s="1"/>
      <c r="S86" s="3"/>
      <c r="T86" s="1"/>
      <c r="U86" s="1"/>
      <c r="V86" s="1"/>
      <c r="W86" s="1"/>
      <c r="X86" s="1"/>
      <c r="Y86" s="1"/>
      <c r="Z86" s="1"/>
      <c r="AA86" s="1"/>
      <c r="AB86" s="1"/>
      <c r="AC86" s="1"/>
      <c r="AD86" s="1"/>
      <c r="AE86" s="1"/>
      <c r="AF86" s="1"/>
      <c r="AG86" s="1"/>
      <c r="AH86" s="1"/>
      <c r="AI86" s="1"/>
      <c r="AJ86" s="1"/>
      <c r="AK86" s="1"/>
      <c r="AL86" s="1"/>
      <c r="AM86" s="1"/>
      <c r="AN86" s="1"/>
      <c r="AO86" s="1"/>
      <c r="AP86" s="1"/>
      <c r="AQ86" s="1"/>
    </row>
    <row r="87" spans="4:43" ht="14.25" hidden="1" customHeight="1">
      <c r="D87" s="3"/>
      <c r="E87" s="1"/>
      <c r="F87" s="1"/>
      <c r="G87" s="1"/>
      <c r="H87" s="1"/>
      <c r="I87" s="1"/>
      <c r="J87" s="1"/>
      <c r="K87" s="1"/>
      <c r="L87" s="1"/>
      <c r="M87" s="1"/>
      <c r="N87" s="1"/>
      <c r="O87" s="1"/>
      <c r="P87" s="1"/>
      <c r="Q87" s="1"/>
      <c r="R87" s="1"/>
      <c r="S87" s="3"/>
      <c r="T87" s="1"/>
      <c r="U87" s="1"/>
      <c r="V87" s="1"/>
      <c r="W87" s="1"/>
      <c r="X87" s="1"/>
      <c r="Y87" s="1"/>
      <c r="Z87" s="1"/>
      <c r="AA87" s="1"/>
      <c r="AB87" s="1"/>
      <c r="AC87" s="1"/>
      <c r="AD87" s="1"/>
      <c r="AE87" s="1"/>
      <c r="AF87" s="1"/>
      <c r="AG87" s="1"/>
      <c r="AH87" s="1"/>
      <c r="AI87" s="1"/>
      <c r="AJ87" s="1"/>
      <c r="AK87" s="1"/>
      <c r="AL87" s="1"/>
      <c r="AM87" s="1"/>
      <c r="AN87" s="1"/>
      <c r="AO87" s="1"/>
      <c r="AP87" s="1"/>
      <c r="AQ87" s="1"/>
    </row>
    <row r="88" spans="4:43" ht="14.25" hidden="1" customHeight="1">
      <c r="D88" s="3"/>
      <c r="E88" s="1"/>
      <c r="F88" s="1"/>
      <c r="G88" s="1"/>
      <c r="H88" s="1"/>
      <c r="I88" s="1"/>
      <c r="J88" s="1"/>
      <c r="K88" s="1"/>
      <c r="L88" s="1"/>
      <c r="M88" s="1"/>
      <c r="N88" s="1"/>
      <c r="O88" s="1"/>
      <c r="P88" s="1"/>
      <c r="Q88" s="1"/>
      <c r="R88" s="1"/>
      <c r="S88" s="3"/>
      <c r="T88" s="1"/>
      <c r="U88" s="1"/>
      <c r="V88" s="1"/>
      <c r="W88" s="1"/>
      <c r="X88" s="1"/>
      <c r="Y88" s="1"/>
      <c r="Z88" s="1"/>
      <c r="AA88" s="1"/>
      <c r="AB88" s="1"/>
      <c r="AC88" s="1"/>
      <c r="AD88" s="1"/>
      <c r="AE88" s="1"/>
      <c r="AF88" s="1"/>
      <c r="AG88" s="1"/>
      <c r="AH88" s="1"/>
      <c r="AI88" s="1"/>
      <c r="AJ88" s="1"/>
      <c r="AK88" s="1"/>
      <c r="AL88" s="1"/>
      <c r="AM88" s="1"/>
      <c r="AN88" s="1"/>
      <c r="AO88" s="1"/>
      <c r="AP88" s="1"/>
      <c r="AQ88" s="1"/>
    </row>
    <row r="89" spans="4:43" ht="14.25" hidden="1" customHeight="1">
      <c r="D89" s="3"/>
      <c r="E89" s="1"/>
      <c r="F89" s="1"/>
      <c r="G89" s="1"/>
      <c r="H89" s="1"/>
      <c r="I89" s="1"/>
      <c r="J89" s="1"/>
      <c r="K89" s="1"/>
      <c r="L89" s="1"/>
      <c r="M89" s="1"/>
      <c r="N89" s="1"/>
      <c r="O89" s="1"/>
      <c r="P89" s="1"/>
      <c r="Q89" s="1"/>
      <c r="R89" s="1"/>
      <c r="S89" s="3"/>
      <c r="T89" s="1"/>
      <c r="U89" s="1"/>
      <c r="V89" s="1"/>
      <c r="W89" s="1"/>
      <c r="X89" s="1"/>
      <c r="Y89" s="1"/>
      <c r="Z89" s="1"/>
      <c r="AA89" s="1"/>
      <c r="AB89" s="1"/>
      <c r="AC89" s="1"/>
      <c r="AD89" s="1"/>
      <c r="AE89" s="1"/>
      <c r="AF89" s="1"/>
      <c r="AG89" s="1"/>
      <c r="AH89" s="1"/>
      <c r="AI89" s="1"/>
      <c r="AJ89" s="1"/>
      <c r="AK89" s="1"/>
      <c r="AL89" s="1"/>
      <c r="AM89" s="1"/>
      <c r="AN89" s="1"/>
      <c r="AO89" s="1"/>
      <c r="AP89" s="1"/>
      <c r="AQ89" s="1"/>
    </row>
    <row r="90" spans="4:43" ht="14.25" hidden="1" customHeight="1">
      <c r="D90" s="3"/>
      <c r="E90" s="1"/>
      <c r="F90" s="1"/>
      <c r="G90" s="1"/>
      <c r="H90" s="1"/>
      <c r="I90" s="1"/>
      <c r="J90" s="1"/>
      <c r="K90" s="1"/>
      <c r="L90" s="1"/>
      <c r="M90" s="1"/>
      <c r="N90" s="1"/>
      <c r="O90" s="1"/>
      <c r="P90" s="1"/>
      <c r="Q90" s="1"/>
      <c r="R90" s="1"/>
      <c r="S90" s="3"/>
      <c r="T90" s="1"/>
      <c r="U90" s="1"/>
      <c r="V90" s="1"/>
      <c r="W90" s="1"/>
      <c r="X90" s="1"/>
      <c r="Y90" s="1"/>
      <c r="Z90" s="1"/>
      <c r="AA90" s="1"/>
      <c r="AB90" s="1"/>
      <c r="AC90" s="1"/>
      <c r="AD90" s="1"/>
      <c r="AE90" s="1"/>
      <c r="AF90" s="1"/>
      <c r="AG90" s="1"/>
      <c r="AH90" s="1"/>
      <c r="AI90" s="1"/>
      <c r="AJ90" s="1"/>
      <c r="AK90" s="1"/>
      <c r="AL90" s="1"/>
      <c r="AM90" s="1"/>
      <c r="AN90" s="1"/>
      <c r="AO90" s="1"/>
      <c r="AP90" s="1"/>
      <c r="AQ90" s="1"/>
    </row>
    <row r="91" spans="4:43" ht="14.25" hidden="1" customHeight="1">
      <c r="D91" s="3"/>
      <c r="E91" s="1"/>
      <c r="F91" s="1"/>
      <c r="G91" s="1"/>
      <c r="H91" s="1"/>
      <c r="I91" s="1"/>
      <c r="J91" s="1"/>
      <c r="K91" s="1"/>
      <c r="L91" s="1"/>
      <c r="M91" s="1"/>
      <c r="N91" s="1"/>
      <c r="O91" s="1"/>
      <c r="P91" s="1"/>
      <c r="Q91" s="1"/>
      <c r="R91" s="1"/>
      <c r="S91" s="3"/>
      <c r="T91" s="1"/>
      <c r="U91" s="1"/>
      <c r="V91" s="1"/>
      <c r="W91" s="1"/>
      <c r="X91" s="1"/>
      <c r="Y91" s="1"/>
      <c r="Z91" s="1"/>
      <c r="AA91" s="1"/>
      <c r="AB91" s="1"/>
      <c r="AC91" s="1"/>
      <c r="AD91" s="1"/>
      <c r="AE91" s="1"/>
      <c r="AF91" s="1"/>
      <c r="AG91" s="1"/>
      <c r="AH91" s="1"/>
      <c r="AI91" s="1"/>
      <c r="AJ91" s="1"/>
      <c r="AK91" s="1"/>
      <c r="AL91" s="1"/>
      <c r="AM91" s="1"/>
      <c r="AN91" s="1"/>
      <c r="AO91" s="1"/>
      <c r="AP91" s="1"/>
      <c r="AQ91" s="1"/>
    </row>
    <row r="92" spans="4:43" ht="14.25" hidden="1" customHeight="1">
      <c r="D92" s="3"/>
      <c r="E92" s="1"/>
      <c r="F92" s="1"/>
      <c r="G92" s="1"/>
      <c r="H92" s="1"/>
      <c r="I92" s="1"/>
      <c r="J92" s="1"/>
      <c r="K92" s="1"/>
      <c r="L92" s="1"/>
      <c r="M92" s="1"/>
      <c r="N92" s="1"/>
      <c r="O92" s="1"/>
      <c r="P92" s="1"/>
      <c r="Q92" s="1"/>
      <c r="R92" s="1"/>
      <c r="S92" s="3"/>
      <c r="T92" s="1"/>
      <c r="U92" s="1"/>
      <c r="V92" s="1"/>
      <c r="W92" s="1"/>
      <c r="X92" s="1"/>
      <c r="Y92" s="1"/>
      <c r="Z92" s="1"/>
      <c r="AA92" s="1"/>
      <c r="AB92" s="1"/>
      <c r="AC92" s="1"/>
      <c r="AD92" s="1"/>
      <c r="AE92" s="1"/>
      <c r="AF92" s="1"/>
      <c r="AG92" s="1"/>
      <c r="AH92" s="1"/>
      <c r="AI92" s="1"/>
      <c r="AJ92" s="1"/>
      <c r="AK92" s="1"/>
      <c r="AL92" s="1"/>
      <c r="AM92" s="1"/>
      <c r="AN92" s="1"/>
      <c r="AO92" s="1"/>
      <c r="AP92" s="1"/>
      <c r="AQ92" s="1"/>
    </row>
    <row r="93" spans="4:43" ht="14.25" hidden="1" customHeight="1">
      <c r="D93" s="3"/>
      <c r="E93" s="1"/>
      <c r="F93" s="1"/>
      <c r="G93" s="1"/>
      <c r="H93" s="1"/>
      <c r="I93" s="1"/>
      <c r="J93" s="1"/>
      <c r="K93" s="1"/>
      <c r="L93" s="1"/>
      <c r="M93" s="1"/>
      <c r="N93" s="1"/>
      <c r="O93" s="1"/>
      <c r="P93" s="1"/>
      <c r="Q93" s="1"/>
      <c r="R93" s="1"/>
      <c r="S93" s="3"/>
      <c r="T93" s="1"/>
      <c r="U93" s="1"/>
      <c r="V93" s="1"/>
      <c r="W93" s="1"/>
      <c r="X93" s="1"/>
      <c r="Y93" s="1"/>
      <c r="Z93" s="1"/>
      <c r="AA93" s="1"/>
      <c r="AB93" s="1"/>
      <c r="AC93" s="1"/>
      <c r="AD93" s="1"/>
      <c r="AE93" s="1"/>
      <c r="AF93" s="1"/>
      <c r="AG93" s="1"/>
      <c r="AH93" s="1"/>
      <c r="AI93" s="1"/>
      <c r="AJ93" s="1"/>
      <c r="AK93" s="1"/>
      <c r="AL93" s="1"/>
      <c r="AM93" s="1"/>
      <c r="AN93" s="1"/>
      <c r="AO93" s="1"/>
      <c r="AP93" s="1"/>
      <c r="AQ93" s="1"/>
    </row>
    <row r="94" spans="4:43" ht="14.25" hidden="1" customHeight="1">
      <c r="D94" s="3"/>
      <c r="E94" s="1"/>
      <c r="F94" s="1"/>
      <c r="G94" s="1"/>
      <c r="H94" s="1"/>
      <c r="I94" s="1"/>
      <c r="J94" s="1"/>
      <c r="K94" s="1"/>
      <c r="L94" s="1"/>
      <c r="M94" s="1"/>
      <c r="N94" s="1"/>
      <c r="O94" s="1"/>
      <c r="P94" s="1"/>
      <c r="Q94" s="1"/>
      <c r="R94" s="1"/>
      <c r="S94" s="3"/>
      <c r="T94" s="1"/>
      <c r="U94" s="1"/>
      <c r="V94" s="1"/>
      <c r="W94" s="1"/>
      <c r="X94" s="1"/>
      <c r="Y94" s="1"/>
      <c r="Z94" s="1"/>
      <c r="AA94" s="1"/>
      <c r="AB94" s="1"/>
      <c r="AC94" s="1"/>
      <c r="AD94" s="1"/>
      <c r="AE94" s="1"/>
      <c r="AF94" s="1"/>
      <c r="AG94" s="1"/>
      <c r="AH94" s="1"/>
      <c r="AI94" s="1"/>
      <c r="AJ94" s="1"/>
      <c r="AK94" s="1"/>
      <c r="AL94" s="1"/>
      <c r="AM94" s="1"/>
      <c r="AN94" s="1"/>
      <c r="AO94" s="1"/>
      <c r="AP94" s="1"/>
      <c r="AQ94" s="1"/>
    </row>
    <row r="95" spans="4:43" ht="14.25" hidden="1" customHeight="1">
      <c r="D95" s="3"/>
      <c r="E95" s="1"/>
      <c r="F95" s="1"/>
      <c r="G95" s="1"/>
      <c r="H95" s="1"/>
      <c r="I95" s="1"/>
      <c r="J95" s="1"/>
      <c r="K95" s="1"/>
      <c r="L95" s="1"/>
      <c r="M95" s="1"/>
      <c r="N95" s="1"/>
      <c r="O95" s="1"/>
      <c r="P95" s="1"/>
      <c r="Q95" s="1"/>
      <c r="R95" s="1"/>
      <c r="S95" s="3"/>
      <c r="T95" s="1"/>
      <c r="U95" s="1"/>
      <c r="V95" s="1"/>
      <c r="W95" s="1"/>
      <c r="X95" s="1"/>
      <c r="Y95" s="1"/>
      <c r="Z95" s="1"/>
      <c r="AA95" s="1"/>
      <c r="AB95" s="1"/>
      <c r="AC95" s="1"/>
      <c r="AD95" s="1"/>
      <c r="AE95" s="1"/>
      <c r="AF95" s="1"/>
      <c r="AG95" s="1"/>
      <c r="AH95" s="1"/>
      <c r="AI95" s="1"/>
      <c r="AJ95" s="1"/>
      <c r="AK95" s="1"/>
      <c r="AL95" s="1"/>
      <c r="AM95" s="1"/>
      <c r="AN95" s="1"/>
      <c r="AO95" s="1"/>
      <c r="AP95" s="1"/>
      <c r="AQ95" s="1"/>
    </row>
    <row r="96" spans="4:43" ht="14.25" hidden="1" customHeight="1">
      <c r="D96" s="3"/>
      <c r="E96" s="1"/>
      <c r="F96" s="1"/>
      <c r="G96" s="1"/>
      <c r="H96" s="1"/>
      <c r="I96" s="1"/>
      <c r="J96" s="1"/>
      <c r="K96" s="1"/>
      <c r="L96" s="1"/>
      <c r="M96" s="1"/>
      <c r="N96" s="1"/>
      <c r="O96" s="1"/>
      <c r="P96" s="1"/>
      <c r="Q96" s="1"/>
      <c r="R96" s="1"/>
      <c r="S96" s="3"/>
      <c r="T96" s="1"/>
      <c r="U96" s="1"/>
      <c r="V96" s="1"/>
      <c r="W96" s="1"/>
      <c r="X96" s="1"/>
      <c r="Y96" s="1"/>
      <c r="Z96" s="1"/>
      <c r="AA96" s="1"/>
      <c r="AB96" s="1"/>
      <c r="AC96" s="1"/>
      <c r="AD96" s="1"/>
      <c r="AE96" s="1"/>
      <c r="AF96" s="1"/>
      <c r="AG96" s="1"/>
      <c r="AH96" s="1"/>
      <c r="AI96" s="1"/>
      <c r="AJ96" s="1"/>
      <c r="AK96" s="1"/>
      <c r="AL96" s="1"/>
      <c r="AM96" s="1"/>
      <c r="AN96" s="1"/>
      <c r="AO96" s="1"/>
      <c r="AP96" s="1"/>
      <c r="AQ96" s="1"/>
    </row>
    <row r="97" spans="4:43" ht="14.25" hidden="1" customHeight="1">
      <c r="D97" s="3"/>
      <c r="E97" s="1"/>
      <c r="F97" s="1"/>
      <c r="G97" s="1"/>
      <c r="H97" s="1"/>
      <c r="I97" s="1"/>
      <c r="J97" s="1"/>
      <c r="K97" s="1"/>
      <c r="L97" s="1"/>
      <c r="M97" s="1"/>
      <c r="N97" s="1"/>
      <c r="O97" s="1"/>
      <c r="P97" s="1"/>
      <c r="Q97" s="1"/>
      <c r="R97" s="1"/>
      <c r="S97" s="3"/>
      <c r="T97" s="1"/>
      <c r="U97" s="1"/>
      <c r="V97" s="1"/>
      <c r="W97" s="1"/>
      <c r="X97" s="1"/>
      <c r="Y97" s="1"/>
      <c r="Z97" s="1"/>
      <c r="AA97" s="1"/>
      <c r="AB97" s="1"/>
      <c r="AC97" s="1"/>
      <c r="AD97" s="1"/>
      <c r="AE97" s="1"/>
      <c r="AF97" s="1"/>
      <c r="AG97" s="1"/>
      <c r="AH97" s="1"/>
      <c r="AI97" s="1"/>
      <c r="AJ97" s="1"/>
      <c r="AK97" s="1"/>
      <c r="AL97" s="1"/>
      <c r="AM97" s="1"/>
      <c r="AN97" s="1"/>
      <c r="AO97" s="1"/>
      <c r="AP97" s="1"/>
      <c r="AQ97" s="1"/>
    </row>
    <row r="98" spans="4:43" ht="14.25" hidden="1" customHeight="1">
      <c r="D98" s="3"/>
      <c r="E98" s="1"/>
      <c r="F98" s="1"/>
      <c r="G98" s="1"/>
      <c r="H98" s="1"/>
      <c r="I98" s="1"/>
      <c r="J98" s="1"/>
      <c r="K98" s="1"/>
      <c r="L98" s="1"/>
      <c r="M98" s="1"/>
      <c r="N98" s="1"/>
      <c r="O98" s="1"/>
      <c r="P98" s="1"/>
      <c r="Q98" s="1"/>
      <c r="R98" s="1"/>
      <c r="S98" s="3"/>
      <c r="T98" s="1"/>
      <c r="U98" s="1"/>
      <c r="V98" s="1"/>
      <c r="W98" s="1"/>
      <c r="X98" s="1"/>
      <c r="Y98" s="1"/>
      <c r="Z98" s="1"/>
      <c r="AA98" s="1"/>
      <c r="AB98" s="1"/>
      <c r="AC98" s="1"/>
      <c r="AD98" s="1"/>
      <c r="AE98" s="1"/>
      <c r="AF98" s="1"/>
      <c r="AG98" s="1"/>
      <c r="AH98" s="1"/>
      <c r="AI98" s="1"/>
      <c r="AJ98" s="1"/>
      <c r="AK98" s="1"/>
      <c r="AL98" s="1"/>
      <c r="AM98" s="1"/>
      <c r="AN98" s="1"/>
      <c r="AO98" s="1"/>
      <c r="AP98" s="1"/>
      <c r="AQ98" s="1"/>
    </row>
    <row r="99" spans="4:43" ht="14.25" hidden="1" customHeight="1">
      <c r="D99" s="3"/>
      <c r="E99" s="1"/>
      <c r="F99" s="1"/>
      <c r="G99" s="1"/>
      <c r="H99" s="1"/>
      <c r="I99" s="1"/>
      <c r="J99" s="1"/>
      <c r="K99" s="1"/>
      <c r="L99" s="1"/>
      <c r="M99" s="1"/>
      <c r="N99" s="1"/>
      <c r="O99" s="1"/>
      <c r="P99" s="1"/>
      <c r="Q99" s="1"/>
      <c r="R99" s="1"/>
      <c r="S99" s="3"/>
      <c r="T99" s="1"/>
      <c r="U99" s="1"/>
      <c r="V99" s="1"/>
      <c r="W99" s="1"/>
      <c r="X99" s="1"/>
      <c r="Y99" s="1"/>
      <c r="Z99" s="1"/>
      <c r="AA99" s="1"/>
      <c r="AB99" s="1"/>
      <c r="AC99" s="1"/>
      <c r="AD99" s="1"/>
      <c r="AE99" s="1"/>
      <c r="AF99" s="1"/>
      <c r="AG99" s="1"/>
      <c r="AH99" s="1"/>
      <c r="AI99" s="1"/>
      <c r="AJ99" s="1"/>
      <c r="AK99" s="1"/>
      <c r="AL99" s="1"/>
      <c r="AM99" s="1"/>
      <c r="AN99" s="1"/>
      <c r="AO99" s="1"/>
      <c r="AP99" s="1"/>
      <c r="AQ99" s="1"/>
    </row>
    <row r="100" spans="4:43" ht="14.25" hidden="1" customHeight="1">
      <c r="D100" s="3"/>
      <c r="E100" s="1"/>
      <c r="F100" s="1"/>
      <c r="G100" s="1"/>
      <c r="H100" s="1"/>
      <c r="I100" s="1"/>
      <c r="J100" s="1"/>
      <c r="K100" s="1"/>
      <c r="L100" s="1"/>
      <c r="M100" s="1"/>
      <c r="N100" s="1"/>
      <c r="O100" s="1"/>
      <c r="P100" s="1"/>
      <c r="Q100" s="1"/>
      <c r="R100" s="1"/>
      <c r="S100" s="3"/>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4:43" ht="14.25" hidden="1" customHeight="1">
      <c r="D101" s="3"/>
      <c r="E101" s="1"/>
      <c r="F101" s="1"/>
      <c r="G101" s="1"/>
      <c r="H101" s="1"/>
      <c r="I101" s="1"/>
      <c r="J101" s="1"/>
      <c r="K101" s="1"/>
      <c r="L101" s="1"/>
      <c r="M101" s="1"/>
      <c r="N101" s="1"/>
      <c r="O101" s="1"/>
      <c r="P101" s="1"/>
      <c r="Q101" s="1"/>
      <c r="R101" s="1"/>
      <c r="S101" s="3"/>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4:43" ht="14.25" hidden="1" customHeight="1">
      <c r="D102" s="3"/>
      <c r="E102" s="1"/>
      <c r="F102" s="1"/>
      <c r="G102" s="1"/>
      <c r="H102" s="1"/>
      <c r="I102" s="1"/>
      <c r="J102" s="1"/>
      <c r="K102" s="1"/>
      <c r="L102" s="1"/>
      <c r="M102" s="1"/>
      <c r="N102" s="1"/>
      <c r="O102" s="1"/>
      <c r="P102" s="1"/>
      <c r="Q102" s="1"/>
      <c r="R102" s="1"/>
      <c r="S102" s="3"/>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4:43" ht="14.25" hidden="1" customHeight="1">
      <c r="D103" s="3"/>
      <c r="E103" s="1"/>
      <c r="F103" s="1"/>
      <c r="G103" s="1"/>
      <c r="H103" s="1"/>
      <c r="I103" s="1"/>
      <c r="J103" s="1"/>
      <c r="K103" s="1"/>
      <c r="L103" s="1"/>
      <c r="M103" s="1"/>
      <c r="N103" s="1"/>
      <c r="O103" s="1"/>
      <c r="P103" s="1"/>
      <c r="Q103" s="1"/>
      <c r="R103" s="1"/>
      <c r="S103" s="3"/>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4:43" ht="14.25" hidden="1" customHeight="1">
      <c r="D104" s="3"/>
      <c r="E104" s="1"/>
      <c r="F104" s="1"/>
      <c r="G104" s="1"/>
      <c r="H104" s="1"/>
      <c r="I104" s="1"/>
      <c r="J104" s="1"/>
      <c r="K104" s="1"/>
      <c r="L104" s="1"/>
      <c r="M104" s="1"/>
      <c r="N104" s="1"/>
      <c r="O104" s="1"/>
      <c r="P104" s="1"/>
      <c r="Q104" s="1"/>
      <c r="R104" s="1"/>
      <c r="S104" s="3"/>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4:43" ht="14.25" hidden="1" customHeight="1">
      <c r="D105" s="3"/>
      <c r="E105" s="1"/>
      <c r="F105" s="1"/>
      <c r="G105" s="1"/>
      <c r="H105" s="1"/>
      <c r="I105" s="1"/>
      <c r="J105" s="1"/>
      <c r="K105" s="1"/>
      <c r="L105" s="1"/>
      <c r="M105" s="1"/>
      <c r="N105" s="1"/>
      <c r="O105" s="1"/>
      <c r="P105" s="1"/>
      <c r="Q105" s="1"/>
      <c r="R105" s="1"/>
      <c r="S105" s="3"/>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4:43" ht="14.25" hidden="1" customHeight="1">
      <c r="D106" s="3"/>
      <c r="E106" s="1"/>
      <c r="F106" s="1"/>
      <c r="G106" s="1"/>
      <c r="H106" s="1"/>
      <c r="I106" s="1"/>
      <c r="J106" s="1"/>
      <c r="K106" s="1"/>
      <c r="L106" s="1"/>
      <c r="M106" s="1"/>
      <c r="N106" s="1"/>
      <c r="O106" s="1"/>
      <c r="P106" s="1"/>
      <c r="Q106" s="1"/>
      <c r="R106" s="1"/>
      <c r="S106" s="3"/>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4:43" ht="14.25" hidden="1" customHeight="1">
      <c r="D107" s="3"/>
      <c r="E107" s="1"/>
      <c r="F107" s="1"/>
      <c r="G107" s="1"/>
      <c r="H107" s="1"/>
      <c r="I107" s="1"/>
      <c r="J107" s="1"/>
      <c r="K107" s="1"/>
      <c r="L107" s="1"/>
      <c r="M107" s="1"/>
      <c r="N107" s="1"/>
      <c r="O107" s="1"/>
      <c r="P107" s="1"/>
      <c r="Q107" s="1"/>
      <c r="R107" s="1"/>
      <c r="S107" s="3"/>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4:43" ht="14.25" hidden="1" customHeight="1">
      <c r="D108" s="3"/>
      <c r="E108" s="1"/>
      <c r="F108" s="1"/>
      <c r="G108" s="1"/>
      <c r="H108" s="1"/>
      <c r="I108" s="1"/>
      <c r="J108" s="1"/>
      <c r="K108" s="1"/>
      <c r="L108" s="1"/>
      <c r="M108" s="1"/>
      <c r="N108" s="1"/>
      <c r="O108" s="1"/>
      <c r="P108" s="1"/>
      <c r="Q108" s="1"/>
      <c r="R108" s="1"/>
      <c r="S108" s="3"/>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4:43" ht="14.25" hidden="1" customHeight="1">
      <c r="D109" s="3"/>
      <c r="E109" s="1"/>
      <c r="F109" s="1"/>
      <c r="G109" s="1"/>
      <c r="H109" s="1"/>
      <c r="I109" s="1"/>
      <c r="J109" s="1"/>
      <c r="K109" s="1"/>
      <c r="L109" s="1"/>
      <c r="M109" s="1"/>
      <c r="N109" s="1"/>
      <c r="O109" s="1"/>
      <c r="P109" s="1"/>
      <c r="Q109" s="1"/>
      <c r="R109" s="1"/>
      <c r="S109" s="3"/>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4:43" ht="14.25" hidden="1" customHeight="1">
      <c r="D110" s="3"/>
      <c r="E110" s="1"/>
      <c r="F110" s="1"/>
      <c r="G110" s="1"/>
      <c r="H110" s="1"/>
      <c r="I110" s="1"/>
      <c r="J110" s="1"/>
      <c r="K110" s="1"/>
      <c r="L110" s="1"/>
      <c r="M110" s="1"/>
      <c r="N110" s="1"/>
      <c r="O110" s="1"/>
      <c r="P110" s="1"/>
      <c r="Q110" s="1"/>
      <c r="R110" s="1"/>
      <c r="S110" s="3"/>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4:43" ht="14.25" hidden="1" customHeight="1">
      <c r="D111" s="3"/>
      <c r="E111" s="1"/>
      <c r="F111" s="1"/>
      <c r="G111" s="1"/>
      <c r="H111" s="1"/>
      <c r="I111" s="1"/>
      <c r="J111" s="1"/>
      <c r="K111" s="1"/>
      <c r="L111" s="1"/>
      <c r="M111" s="1"/>
      <c r="N111" s="1"/>
      <c r="O111" s="1"/>
      <c r="P111" s="1"/>
      <c r="Q111" s="1"/>
      <c r="R111" s="1"/>
      <c r="S111" s="3"/>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4:43" ht="14.25" hidden="1" customHeight="1">
      <c r="D112" s="3"/>
      <c r="E112" s="1"/>
      <c r="F112" s="1"/>
      <c r="G112" s="1"/>
      <c r="H112" s="1"/>
      <c r="I112" s="1"/>
      <c r="J112" s="1"/>
      <c r="K112" s="1"/>
      <c r="L112" s="1"/>
      <c r="M112" s="1"/>
      <c r="N112" s="1"/>
      <c r="O112" s="1"/>
      <c r="P112" s="1"/>
      <c r="Q112" s="1"/>
      <c r="R112" s="1"/>
      <c r="S112" s="3"/>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4:43" ht="14.25" hidden="1" customHeight="1">
      <c r="D113" s="3"/>
      <c r="E113" s="1"/>
      <c r="F113" s="1"/>
      <c r="G113" s="1"/>
      <c r="H113" s="1"/>
      <c r="I113" s="1"/>
      <c r="J113" s="1"/>
      <c r="K113" s="1"/>
      <c r="L113" s="1"/>
      <c r="M113" s="1"/>
      <c r="N113" s="1"/>
      <c r="O113" s="1"/>
      <c r="P113" s="1"/>
      <c r="Q113" s="1"/>
      <c r="R113" s="1"/>
      <c r="S113" s="3"/>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4:43" ht="14.25" hidden="1" customHeight="1">
      <c r="D114" s="3"/>
      <c r="E114" s="1"/>
      <c r="F114" s="1"/>
      <c r="G114" s="1"/>
      <c r="H114" s="1"/>
      <c r="I114" s="1"/>
      <c r="J114" s="1"/>
      <c r="K114" s="1"/>
      <c r="L114" s="1"/>
      <c r="M114" s="1"/>
      <c r="N114" s="1"/>
      <c r="O114" s="1"/>
      <c r="P114" s="1"/>
      <c r="Q114" s="1"/>
      <c r="R114" s="1"/>
      <c r="S114" s="3"/>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4:43" ht="14.25" hidden="1" customHeight="1">
      <c r="D115" s="3"/>
      <c r="E115" s="1"/>
      <c r="F115" s="1"/>
      <c r="G115" s="1"/>
      <c r="H115" s="1"/>
      <c r="I115" s="1"/>
      <c r="J115" s="1"/>
      <c r="K115" s="1"/>
      <c r="L115" s="1"/>
      <c r="M115" s="1"/>
      <c r="N115" s="1"/>
      <c r="O115" s="1"/>
      <c r="P115" s="1"/>
      <c r="Q115" s="1"/>
      <c r="R115" s="1"/>
      <c r="S115" s="3"/>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4:43" ht="14.25" hidden="1" customHeight="1">
      <c r="D116" s="3"/>
      <c r="E116" s="1"/>
      <c r="F116" s="1"/>
      <c r="G116" s="1"/>
      <c r="H116" s="1"/>
      <c r="I116" s="1"/>
      <c r="J116" s="1"/>
      <c r="K116" s="1"/>
      <c r="L116" s="1"/>
      <c r="M116" s="1"/>
      <c r="N116" s="1"/>
      <c r="O116" s="1"/>
      <c r="P116" s="1"/>
      <c r="Q116" s="1"/>
      <c r="R116" s="1"/>
      <c r="S116" s="3"/>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4:43" ht="14.25" hidden="1" customHeight="1">
      <c r="D117" s="3"/>
      <c r="E117" s="1"/>
      <c r="F117" s="1"/>
      <c r="G117" s="1"/>
      <c r="H117" s="1"/>
      <c r="I117" s="1"/>
      <c r="J117" s="1"/>
      <c r="K117" s="1"/>
      <c r="L117" s="1"/>
      <c r="M117" s="1"/>
      <c r="N117" s="1"/>
      <c r="O117" s="1"/>
      <c r="P117" s="1"/>
      <c r="Q117" s="1"/>
      <c r="R117" s="1"/>
      <c r="S117" s="3"/>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4:43" ht="14.25" hidden="1" customHeight="1">
      <c r="D118" s="3"/>
      <c r="E118" s="1"/>
      <c r="F118" s="1"/>
      <c r="G118" s="1"/>
      <c r="H118" s="1"/>
      <c r="I118" s="1"/>
      <c r="J118" s="1"/>
      <c r="K118" s="1"/>
      <c r="L118" s="1"/>
      <c r="M118" s="1"/>
      <c r="N118" s="1"/>
      <c r="O118" s="1"/>
      <c r="P118" s="1"/>
      <c r="Q118" s="1"/>
      <c r="R118" s="1"/>
      <c r="S118" s="3"/>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4:43" ht="14.25" hidden="1" customHeight="1">
      <c r="D119" s="3"/>
      <c r="E119" s="1"/>
      <c r="F119" s="1"/>
      <c r="G119" s="1"/>
      <c r="H119" s="1"/>
      <c r="I119" s="1"/>
      <c r="J119" s="1"/>
      <c r="K119" s="1"/>
      <c r="L119" s="1"/>
      <c r="M119" s="1"/>
      <c r="N119" s="1"/>
      <c r="O119" s="1"/>
      <c r="P119" s="1"/>
      <c r="Q119" s="1"/>
      <c r="R119" s="1"/>
      <c r="S119" s="3"/>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4:43" ht="14.25" hidden="1" customHeight="1">
      <c r="D120" s="3"/>
      <c r="E120" s="1"/>
      <c r="F120" s="1"/>
      <c r="G120" s="1"/>
      <c r="H120" s="1"/>
      <c r="I120" s="1"/>
      <c r="J120" s="1"/>
      <c r="K120" s="1"/>
      <c r="L120" s="1"/>
      <c r="M120" s="1"/>
      <c r="N120" s="1"/>
      <c r="O120" s="1"/>
      <c r="P120" s="1"/>
      <c r="Q120" s="1"/>
      <c r="R120" s="1"/>
      <c r="S120" s="3"/>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4:43" ht="14.25" hidden="1" customHeight="1">
      <c r="D121" s="3"/>
      <c r="E121" s="1"/>
      <c r="F121" s="1"/>
      <c r="G121" s="1"/>
      <c r="H121" s="1"/>
      <c r="I121" s="1"/>
      <c r="J121" s="1"/>
      <c r="K121" s="1"/>
      <c r="L121" s="1"/>
      <c r="M121" s="1"/>
      <c r="N121" s="1"/>
      <c r="O121" s="1"/>
      <c r="P121" s="1"/>
      <c r="Q121" s="1"/>
      <c r="R121" s="1"/>
      <c r="S121" s="3"/>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4:43" ht="14.25" hidden="1" customHeight="1">
      <c r="D122" s="3"/>
      <c r="E122" s="1"/>
      <c r="F122" s="1"/>
      <c r="G122" s="1"/>
      <c r="H122" s="1"/>
      <c r="I122" s="1"/>
      <c r="J122" s="1"/>
      <c r="K122" s="1"/>
      <c r="L122" s="1"/>
      <c r="M122" s="1"/>
      <c r="N122" s="1"/>
      <c r="O122" s="1"/>
      <c r="P122" s="1"/>
      <c r="Q122" s="1"/>
      <c r="R122" s="1"/>
      <c r="S122" s="3"/>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4:43" ht="14.25" hidden="1" customHeight="1">
      <c r="D123" s="3"/>
      <c r="E123" s="1"/>
      <c r="F123" s="1"/>
      <c r="G123" s="1"/>
      <c r="H123" s="1"/>
      <c r="I123" s="1"/>
      <c r="J123" s="1"/>
      <c r="K123" s="1"/>
      <c r="L123" s="1"/>
      <c r="M123" s="1"/>
      <c r="N123" s="1"/>
      <c r="O123" s="1"/>
      <c r="P123" s="1"/>
      <c r="Q123" s="1"/>
      <c r="R123" s="1"/>
      <c r="S123" s="3"/>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4:43" ht="14.25" hidden="1" customHeight="1">
      <c r="D124" s="3"/>
      <c r="E124" s="1"/>
      <c r="F124" s="1"/>
      <c r="G124" s="1"/>
      <c r="H124" s="1"/>
      <c r="I124" s="1"/>
      <c r="J124" s="1"/>
      <c r="K124" s="1"/>
      <c r="L124" s="1"/>
      <c r="M124" s="1"/>
      <c r="N124" s="1"/>
      <c r="O124" s="1"/>
      <c r="P124" s="1"/>
      <c r="Q124" s="1"/>
      <c r="R124" s="1"/>
      <c r="S124" s="3"/>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4:43" ht="14.25" hidden="1" customHeight="1">
      <c r="D125" s="3"/>
      <c r="E125" s="1"/>
      <c r="F125" s="1"/>
      <c r="G125" s="1"/>
      <c r="H125" s="1"/>
      <c r="I125" s="1"/>
      <c r="J125" s="1"/>
      <c r="K125" s="1"/>
      <c r="L125" s="1"/>
      <c r="M125" s="1"/>
      <c r="N125" s="1"/>
      <c r="O125" s="1"/>
      <c r="P125" s="1"/>
      <c r="Q125" s="1"/>
      <c r="R125" s="1"/>
      <c r="S125" s="3"/>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4:43" ht="14.25" hidden="1" customHeight="1">
      <c r="D126" s="3"/>
      <c r="E126" s="1"/>
      <c r="F126" s="1"/>
      <c r="G126" s="1"/>
      <c r="H126" s="1"/>
      <c r="I126" s="1"/>
      <c r="J126" s="1"/>
      <c r="K126" s="1"/>
      <c r="L126" s="1"/>
      <c r="M126" s="1"/>
      <c r="N126" s="1"/>
      <c r="O126" s="1"/>
      <c r="P126" s="1"/>
      <c r="Q126" s="1"/>
      <c r="R126" s="1"/>
      <c r="S126" s="3"/>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4:43" ht="14.25" hidden="1" customHeight="1">
      <c r="D127" s="3"/>
      <c r="E127" s="1"/>
      <c r="F127" s="1"/>
      <c r="G127" s="1"/>
      <c r="H127" s="1"/>
      <c r="I127" s="1"/>
      <c r="J127" s="1"/>
      <c r="K127" s="1"/>
      <c r="L127" s="1"/>
      <c r="M127" s="1"/>
      <c r="N127" s="1"/>
      <c r="O127" s="1"/>
      <c r="P127" s="1"/>
      <c r="Q127" s="1"/>
      <c r="R127" s="1"/>
      <c r="S127" s="3"/>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4:43" ht="14.25" hidden="1" customHeight="1">
      <c r="D128" s="3"/>
      <c r="E128" s="1"/>
      <c r="F128" s="1"/>
      <c r="G128" s="1"/>
      <c r="H128" s="1"/>
      <c r="I128" s="1"/>
      <c r="J128" s="1"/>
      <c r="K128" s="1"/>
      <c r="L128" s="1"/>
      <c r="M128" s="1"/>
      <c r="N128" s="1"/>
      <c r="O128" s="1"/>
      <c r="P128" s="1"/>
      <c r="Q128" s="1"/>
      <c r="R128" s="1"/>
      <c r="S128" s="3"/>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4:43" ht="14.25" hidden="1" customHeight="1">
      <c r="D129" s="3"/>
      <c r="E129" s="1"/>
      <c r="F129" s="1"/>
      <c r="G129" s="1"/>
      <c r="H129" s="1"/>
      <c r="I129" s="1"/>
      <c r="J129" s="1"/>
      <c r="K129" s="1"/>
      <c r="L129" s="1"/>
      <c r="M129" s="1"/>
      <c r="N129" s="1"/>
      <c r="O129" s="1"/>
      <c r="P129" s="1"/>
      <c r="Q129" s="1"/>
      <c r="R129" s="1"/>
      <c r="S129" s="3"/>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4:43" ht="14.25" hidden="1" customHeight="1">
      <c r="D130" s="3"/>
      <c r="E130" s="1"/>
      <c r="F130" s="1"/>
      <c r="G130" s="1"/>
      <c r="H130" s="1"/>
      <c r="I130" s="1"/>
      <c r="J130" s="1"/>
      <c r="K130" s="1"/>
      <c r="L130" s="1"/>
      <c r="M130" s="1"/>
      <c r="N130" s="1"/>
      <c r="O130" s="1"/>
      <c r="P130" s="1"/>
      <c r="Q130" s="1"/>
      <c r="R130" s="1"/>
      <c r="S130" s="3"/>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4:43" ht="14.25" hidden="1" customHeight="1">
      <c r="D131" s="3"/>
      <c r="E131" s="1"/>
      <c r="F131" s="1"/>
      <c r="G131" s="1"/>
      <c r="H131" s="1"/>
      <c r="I131" s="1"/>
      <c r="J131" s="1"/>
      <c r="K131" s="1"/>
      <c r="L131" s="1"/>
      <c r="M131" s="1"/>
      <c r="N131" s="1"/>
      <c r="O131" s="1"/>
      <c r="P131" s="1"/>
      <c r="Q131" s="1"/>
      <c r="R131" s="1"/>
      <c r="S131" s="3"/>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4:43" ht="14.25" hidden="1" customHeight="1">
      <c r="D132" s="3"/>
      <c r="E132" s="1"/>
      <c r="F132" s="1"/>
      <c r="G132" s="1"/>
      <c r="H132" s="1"/>
      <c r="I132" s="1"/>
      <c r="J132" s="1"/>
      <c r="K132" s="1"/>
      <c r="L132" s="1"/>
      <c r="M132" s="1"/>
      <c r="N132" s="1"/>
      <c r="O132" s="1"/>
      <c r="P132" s="1"/>
      <c r="Q132" s="1"/>
      <c r="R132" s="1"/>
      <c r="S132" s="3"/>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4:43" ht="14.25" hidden="1" customHeight="1">
      <c r="D133" s="3"/>
      <c r="E133" s="1"/>
      <c r="F133" s="1"/>
      <c r="G133" s="1"/>
      <c r="H133" s="1"/>
      <c r="I133" s="1"/>
      <c r="J133" s="1"/>
      <c r="K133" s="1"/>
      <c r="L133" s="1"/>
      <c r="M133" s="1"/>
      <c r="N133" s="1"/>
      <c r="O133" s="1"/>
      <c r="P133" s="1"/>
      <c r="Q133" s="1"/>
      <c r="R133" s="1"/>
      <c r="S133" s="3"/>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4:43" ht="14.25" hidden="1" customHeight="1">
      <c r="D134" s="3"/>
      <c r="E134" s="1"/>
      <c r="F134" s="1"/>
      <c r="G134" s="1"/>
      <c r="H134" s="1"/>
      <c r="I134" s="1"/>
      <c r="J134" s="1"/>
      <c r="K134" s="1"/>
      <c r="L134" s="1"/>
      <c r="M134" s="1"/>
      <c r="N134" s="1"/>
      <c r="O134" s="1"/>
      <c r="P134" s="1"/>
      <c r="Q134" s="1"/>
      <c r="R134" s="1"/>
      <c r="S134" s="3"/>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4:43" ht="14.25" hidden="1" customHeight="1">
      <c r="D135" s="3"/>
      <c r="E135" s="1"/>
      <c r="F135" s="1"/>
      <c r="G135" s="1"/>
      <c r="H135" s="1"/>
      <c r="I135" s="1"/>
      <c r="J135" s="1"/>
      <c r="K135" s="1"/>
      <c r="L135" s="1"/>
      <c r="M135" s="1"/>
      <c r="N135" s="1"/>
      <c r="O135" s="1"/>
      <c r="P135" s="1"/>
      <c r="Q135" s="1"/>
      <c r="R135" s="1"/>
      <c r="S135" s="3"/>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4:43" ht="14.25" hidden="1" customHeight="1">
      <c r="D136" s="3"/>
      <c r="E136" s="1"/>
      <c r="F136" s="1"/>
      <c r="G136" s="1"/>
      <c r="H136" s="1"/>
      <c r="I136" s="1"/>
      <c r="J136" s="1"/>
      <c r="K136" s="1"/>
      <c r="L136" s="1"/>
      <c r="M136" s="1"/>
      <c r="N136" s="1"/>
      <c r="O136" s="1"/>
      <c r="P136" s="1"/>
      <c r="Q136" s="1"/>
      <c r="R136" s="1"/>
      <c r="S136" s="3"/>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4:43" ht="14.25" hidden="1" customHeight="1">
      <c r="D137" s="3"/>
      <c r="E137" s="1"/>
      <c r="F137" s="1"/>
      <c r="G137" s="1"/>
      <c r="H137" s="1"/>
      <c r="I137" s="1"/>
      <c r="J137" s="1"/>
      <c r="K137" s="1"/>
      <c r="L137" s="1"/>
      <c r="M137" s="1"/>
      <c r="N137" s="1"/>
      <c r="O137" s="1"/>
      <c r="P137" s="1"/>
      <c r="Q137" s="1"/>
      <c r="R137" s="1"/>
      <c r="S137" s="3"/>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4:43" ht="14.25" hidden="1" customHeight="1">
      <c r="D138" s="3"/>
      <c r="E138" s="1"/>
      <c r="F138" s="1"/>
      <c r="G138" s="1"/>
      <c r="H138" s="1"/>
      <c r="I138" s="1"/>
      <c r="J138" s="1"/>
      <c r="K138" s="1"/>
      <c r="L138" s="1"/>
      <c r="M138" s="1"/>
      <c r="N138" s="1"/>
      <c r="O138" s="1"/>
      <c r="P138" s="1"/>
      <c r="Q138" s="1"/>
      <c r="R138" s="1"/>
      <c r="S138" s="3"/>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4:43" ht="14.25" hidden="1" customHeight="1">
      <c r="D139" s="3"/>
      <c r="E139" s="1"/>
      <c r="F139" s="1"/>
      <c r="G139" s="1"/>
      <c r="H139" s="1"/>
      <c r="I139" s="1"/>
      <c r="J139" s="1"/>
      <c r="K139" s="1"/>
      <c r="L139" s="1"/>
      <c r="M139" s="1"/>
      <c r="N139" s="1"/>
      <c r="O139" s="1"/>
      <c r="P139" s="1"/>
      <c r="Q139" s="1"/>
      <c r="R139" s="1"/>
      <c r="S139" s="3"/>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4:43" ht="14.25" hidden="1" customHeight="1">
      <c r="D140" s="3"/>
      <c r="E140" s="1"/>
      <c r="F140" s="1"/>
      <c r="G140" s="1"/>
      <c r="H140" s="1"/>
      <c r="I140" s="1"/>
      <c r="J140" s="1"/>
      <c r="K140" s="1"/>
      <c r="L140" s="1"/>
      <c r="M140" s="1"/>
      <c r="N140" s="1"/>
      <c r="O140" s="1"/>
      <c r="P140" s="1"/>
      <c r="Q140" s="1"/>
      <c r="R140" s="1"/>
      <c r="S140" s="3"/>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4:43" ht="14.25" hidden="1" customHeight="1">
      <c r="D141" s="3"/>
      <c r="E141" s="1"/>
      <c r="F141" s="1"/>
      <c r="G141" s="1"/>
      <c r="H141" s="1"/>
      <c r="I141" s="1"/>
      <c r="J141" s="1"/>
      <c r="K141" s="1"/>
      <c r="L141" s="1"/>
      <c r="M141" s="1"/>
      <c r="N141" s="1"/>
      <c r="O141" s="1"/>
      <c r="P141" s="1"/>
      <c r="Q141" s="1"/>
      <c r="R141" s="1"/>
      <c r="S141" s="3"/>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4:43" ht="14.25" hidden="1" customHeight="1">
      <c r="D142" s="3"/>
      <c r="E142" s="1"/>
      <c r="F142" s="1"/>
      <c r="G142" s="1"/>
      <c r="H142" s="1"/>
      <c r="I142" s="1"/>
      <c r="J142" s="1"/>
      <c r="K142" s="1"/>
      <c r="L142" s="1"/>
      <c r="M142" s="1"/>
      <c r="N142" s="1"/>
      <c r="O142" s="1"/>
      <c r="P142" s="1"/>
      <c r="Q142" s="1"/>
      <c r="R142" s="1"/>
      <c r="S142" s="3"/>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4:43" ht="14.25" hidden="1" customHeight="1">
      <c r="D143" s="3"/>
      <c r="E143" s="1"/>
      <c r="F143" s="1"/>
      <c r="G143" s="1"/>
      <c r="H143" s="1"/>
      <c r="I143" s="1"/>
      <c r="J143" s="1"/>
      <c r="K143" s="1"/>
      <c r="L143" s="1"/>
      <c r="M143" s="1"/>
      <c r="N143" s="1"/>
      <c r="O143" s="1"/>
      <c r="P143" s="1"/>
      <c r="Q143" s="1"/>
      <c r="R143" s="1"/>
      <c r="S143" s="3"/>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4:43" ht="14.25" hidden="1" customHeight="1">
      <c r="D144" s="3"/>
      <c r="E144" s="1"/>
      <c r="F144" s="1"/>
      <c r="G144" s="1"/>
      <c r="H144" s="1"/>
      <c r="I144" s="1"/>
      <c r="J144" s="1"/>
      <c r="K144" s="1"/>
      <c r="L144" s="1"/>
      <c r="M144" s="1"/>
      <c r="N144" s="1"/>
      <c r="O144" s="1"/>
      <c r="P144" s="1"/>
      <c r="Q144" s="1"/>
      <c r="R144" s="1"/>
      <c r="S144" s="3"/>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4:43" ht="14.25" hidden="1" customHeight="1">
      <c r="D145" s="3"/>
      <c r="E145" s="1"/>
      <c r="F145" s="1"/>
      <c r="G145" s="1"/>
      <c r="H145" s="1"/>
      <c r="I145" s="1"/>
      <c r="J145" s="1"/>
      <c r="K145" s="1"/>
      <c r="L145" s="1"/>
      <c r="M145" s="1"/>
      <c r="N145" s="1"/>
      <c r="O145" s="1"/>
      <c r="P145" s="1"/>
      <c r="Q145" s="1"/>
      <c r="R145" s="1"/>
      <c r="S145" s="3"/>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4:43" ht="14.25" hidden="1" customHeight="1">
      <c r="D146" s="3"/>
      <c r="E146" s="1"/>
      <c r="F146" s="1"/>
      <c r="G146" s="1"/>
      <c r="H146" s="1"/>
      <c r="I146" s="1"/>
      <c r="J146" s="1"/>
      <c r="K146" s="1"/>
      <c r="L146" s="1"/>
      <c r="M146" s="1"/>
      <c r="N146" s="1"/>
      <c r="O146" s="1"/>
      <c r="P146" s="1"/>
      <c r="Q146" s="1"/>
      <c r="R146" s="1"/>
      <c r="S146" s="3"/>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4:43" ht="14.25" hidden="1" customHeight="1">
      <c r="D147" s="3"/>
      <c r="E147" s="1"/>
      <c r="F147" s="1"/>
      <c r="G147" s="1"/>
      <c r="H147" s="1"/>
      <c r="I147" s="1"/>
      <c r="J147" s="1"/>
      <c r="K147" s="1"/>
      <c r="L147" s="1"/>
      <c r="M147" s="1"/>
      <c r="N147" s="1"/>
      <c r="O147" s="1"/>
      <c r="P147" s="1"/>
      <c r="Q147" s="1"/>
      <c r="R147" s="1"/>
      <c r="S147" s="3"/>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4:43" ht="14.25" hidden="1" customHeight="1">
      <c r="D148" s="3"/>
      <c r="E148" s="1"/>
      <c r="F148" s="1"/>
      <c r="G148" s="1"/>
      <c r="H148" s="1"/>
      <c r="I148" s="1"/>
      <c r="J148" s="1"/>
      <c r="K148" s="1"/>
      <c r="L148" s="1"/>
      <c r="M148" s="1"/>
      <c r="N148" s="1"/>
      <c r="O148" s="1"/>
      <c r="P148" s="1"/>
      <c r="Q148" s="1"/>
      <c r="R148" s="1"/>
      <c r="S148" s="3"/>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4:43" ht="14.25" hidden="1" customHeight="1">
      <c r="D149" s="3"/>
      <c r="E149" s="1"/>
      <c r="F149" s="1"/>
      <c r="G149" s="1"/>
      <c r="H149" s="1"/>
      <c r="I149" s="1"/>
      <c r="J149" s="1"/>
      <c r="K149" s="1"/>
      <c r="L149" s="1"/>
      <c r="M149" s="1"/>
      <c r="N149" s="1"/>
      <c r="O149" s="1"/>
      <c r="P149" s="1"/>
      <c r="Q149" s="1"/>
      <c r="R149" s="1"/>
      <c r="S149" s="3"/>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4:43" ht="14.25" hidden="1" customHeight="1">
      <c r="D150" s="3"/>
      <c r="E150" s="1"/>
      <c r="F150" s="1"/>
      <c r="G150" s="1"/>
      <c r="H150" s="1"/>
      <c r="I150" s="1"/>
      <c r="J150" s="1"/>
      <c r="K150" s="1"/>
      <c r="L150" s="1"/>
      <c r="M150" s="1"/>
      <c r="N150" s="1"/>
      <c r="O150" s="1"/>
      <c r="P150" s="1"/>
      <c r="Q150" s="1"/>
      <c r="R150" s="1"/>
      <c r="S150" s="3"/>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4:43" ht="14.25" hidden="1" customHeight="1">
      <c r="D151" s="3"/>
      <c r="E151" s="1"/>
      <c r="F151" s="1"/>
      <c r="G151" s="1"/>
      <c r="H151" s="1"/>
      <c r="I151" s="1"/>
      <c r="J151" s="1"/>
      <c r="K151" s="1"/>
      <c r="L151" s="1"/>
      <c r="M151" s="1"/>
      <c r="N151" s="1"/>
      <c r="O151" s="1"/>
      <c r="P151" s="1"/>
      <c r="Q151" s="1"/>
      <c r="R151" s="1"/>
      <c r="S151" s="3"/>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4:43" ht="14.25" hidden="1" customHeight="1">
      <c r="D152" s="3"/>
      <c r="E152" s="1"/>
      <c r="F152" s="1"/>
      <c r="G152" s="1"/>
      <c r="H152" s="1"/>
      <c r="I152" s="1"/>
      <c r="J152" s="1"/>
      <c r="K152" s="1"/>
      <c r="L152" s="1"/>
      <c r="M152" s="1"/>
      <c r="N152" s="1"/>
      <c r="O152" s="1"/>
      <c r="P152" s="1"/>
      <c r="Q152" s="1"/>
      <c r="R152" s="1"/>
      <c r="S152" s="3"/>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4:43" ht="14.25" hidden="1" customHeight="1">
      <c r="D153" s="3"/>
      <c r="E153" s="1"/>
      <c r="F153" s="1"/>
      <c r="G153" s="1"/>
      <c r="H153" s="1"/>
      <c r="I153" s="1"/>
      <c r="J153" s="1"/>
      <c r="K153" s="1"/>
      <c r="L153" s="1"/>
      <c r="M153" s="1"/>
      <c r="N153" s="1"/>
      <c r="O153" s="1"/>
      <c r="P153" s="1"/>
      <c r="Q153" s="1"/>
      <c r="R153" s="1"/>
      <c r="S153" s="3"/>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4:43" ht="14.25" hidden="1" customHeight="1">
      <c r="D154" s="3"/>
      <c r="E154" s="1"/>
      <c r="F154" s="1"/>
      <c r="G154" s="1"/>
      <c r="H154" s="1"/>
      <c r="I154" s="1"/>
      <c r="J154" s="1"/>
      <c r="K154" s="1"/>
      <c r="L154" s="1"/>
      <c r="M154" s="1"/>
      <c r="N154" s="1"/>
      <c r="O154" s="1"/>
      <c r="P154" s="1"/>
      <c r="Q154" s="1"/>
      <c r="R154" s="1"/>
      <c r="S154" s="3"/>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4:43" ht="14.25" hidden="1" customHeight="1">
      <c r="D155" s="3"/>
      <c r="E155" s="1"/>
      <c r="F155" s="1"/>
      <c r="G155" s="1"/>
      <c r="H155" s="1"/>
      <c r="I155" s="1"/>
      <c r="J155" s="1"/>
      <c r="K155" s="1"/>
      <c r="L155" s="1"/>
      <c r="M155" s="1"/>
      <c r="N155" s="1"/>
      <c r="O155" s="1"/>
      <c r="P155" s="1"/>
      <c r="Q155" s="1"/>
      <c r="R155" s="1"/>
      <c r="S155" s="3"/>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4:43" ht="14.25" hidden="1" customHeight="1">
      <c r="D156" s="3"/>
      <c r="E156" s="1"/>
      <c r="F156" s="1"/>
      <c r="G156" s="1"/>
      <c r="H156" s="1"/>
      <c r="I156" s="1"/>
      <c r="J156" s="1"/>
      <c r="K156" s="1"/>
      <c r="L156" s="1"/>
      <c r="M156" s="1"/>
      <c r="N156" s="1"/>
      <c r="O156" s="1"/>
      <c r="P156" s="1"/>
      <c r="Q156" s="1"/>
      <c r="R156" s="1"/>
      <c r="S156" s="3"/>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4:43" ht="14.25" hidden="1" customHeight="1">
      <c r="D157" s="3"/>
      <c r="E157" s="1"/>
      <c r="F157" s="1"/>
      <c r="G157" s="1"/>
      <c r="H157" s="1"/>
      <c r="I157" s="1"/>
      <c r="J157" s="1"/>
      <c r="K157" s="1"/>
      <c r="L157" s="1"/>
      <c r="M157" s="1"/>
      <c r="N157" s="1"/>
      <c r="O157" s="1"/>
      <c r="P157" s="1"/>
      <c r="Q157" s="1"/>
      <c r="R157" s="1"/>
      <c r="S157" s="3"/>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4:43" ht="14.25" hidden="1" customHeight="1">
      <c r="D158" s="3"/>
      <c r="E158" s="1"/>
      <c r="F158" s="1"/>
      <c r="G158" s="1"/>
      <c r="H158" s="1"/>
      <c r="I158" s="1"/>
      <c r="J158" s="1"/>
      <c r="K158" s="1"/>
      <c r="L158" s="1"/>
      <c r="M158" s="1"/>
      <c r="N158" s="1"/>
      <c r="O158" s="1"/>
      <c r="P158" s="1"/>
      <c r="Q158" s="1"/>
      <c r="R158" s="1"/>
      <c r="S158" s="3"/>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4:43" ht="14.25" hidden="1" customHeight="1">
      <c r="D159" s="3"/>
      <c r="E159" s="1"/>
      <c r="F159" s="1"/>
      <c r="G159" s="1"/>
      <c r="H159" s="1"/>
      <c r="I159" s="1"/>
      <c r="J159" s="1"/>
      <c r="K159" s="1"/>
      <c r="L159" s="1"/>
      <c r="M159" s="1"/>
      <c r="N159" s="1"/>
      <c r="O159" s="1"/>
      <c r="P159" s="1"/>
      <c r="Q159" s="1"/>
      <c r="R159" s="1"/>
      <c r="S159" s="3"/>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4:43" ht="14.25" hidden="1" customHeight="1">
      <c r="D160" s="3"/>
      <c r="E160" s="1"/>
      <c r="F160" s="1"/>
      <c r="G160" s="1"/>
      <c r="H160" s="1"/>
      <c r="I160" s="1"/>
      <c r="J160" s="1"/>
      <c r="K160" s="1"/>
      <c r="L160" s="1"/>
      <c r="M160" s="1"/>
      <c r="N160" s="1"/>
      <c r="O160" s="1"/>
      <c r="P160" s="1"/>
      <c r="Q160" s="1"/>
      <c r="R160" s="1"/>
      <c r="S160" s="3"/>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4:43" ht="14.25" hidden="1" customHeight="1">
      <c r="D161" s="3"/>
      <c r="E161" s="1"/>
      <c r="F161" s="1"/>
      <c r="G161" s="1"/>
      <c r="H161" s="1"/>
      <c r="I161" s="1"/>
      <c r="J161" s="1"/>
      <c r="K161" s="1"/>
      <c r="L161" s="1"/>
      <c r="M161" s="1"/>
      <c r="N161" s="1"/>
      <c r="O161" s="1"/>
      <c r="P161" s="1"/>
      <c r="Q161" s="1"/>
      <c r="R161" s="1"/>
      <c r="S161" s="3"/>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4:43" ht="14.25" hidden="1" customHeight="1">
      <c r="D162" s="3"/>
      <c r="E162" s="1"/>
      <c r="F162" s="1"/>
      <c r="G162" s="1"/>
      <c r="H162" s="1"/>
      <c r="I162" s="1"/>
      <c r="J162" s="1"/>
      <c r="K162" s="1"/>
      <c r="L162" s="1"/>
      <c r="M162" s="1"/>
      <c r="N162" s="1"/>
      <c r="O162" s="1"/>
      <c r="P162" s="1"/>
      <c r="Q162" s="1"/>
      <c r="R162" s="1"/>
      <c r="S162" s="3"/>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4:43" ht="14.25" hidden="1" customHeight="1">
      <c r="D163" s="3"/>
      <c r="E163" s="1"/>
      <c r="F163" s="1"/>
      <c r="G163" s="1"/>
      <c r="H163" s="1"/>
      <c r="I163" s="1"/>
      <c r="J163" s="1"/>
      <c r="K163" s="1"/>
      <c r="L163" s="1"/>
      <c r="M163" s="1"/>
      <c r="N163" s="1"/>
      <c r="O163" s="1"/>
      <c r="P163" s="1"/>
      <c r="Q163" s="1"/>
      <c r="R163" s="1"/>
      <c r="S163" s="3"/>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4:43" ht="14.25" hidden="1" customHeight="1">
      <c r="D164" s="3"/>
      <c r="E164" s="1"/>
      <c r="F164" s="1"/>
      <c r="G164" s="1"/>
      <c r="H164" s="1"/>
      <c r="I164" s="1"/>
      <c r="J164" s="1"/>
      <c r="K164" s="1"/>
      <c r="L164" s="1"/>
      <c r="M164" s="1"/>
      <c r="N164" s="1"/>
      <c r="O164" s="1"/>
      <c r="P164" s="1"/>
      <c r="Q164" s="1"/>
      <c r="R164" s="1"/>
      <c r="S164" s="3"/>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4:43" ht="14.25" hidden="1" customHeight="1">
      <c r="D165" s="3"/>
      <c r="E165" s="1"/>
      <c r="F165" s="1"/>
      <c r="G165" s="1"/>
      <c r="H165" s="1"/>
      <c r="I165" s="1"/>
      <c r="J165" s="1"/>
      <c r="K165" s="1"/>
      <c r="L165" s="1"/>
      <c r="M165" s="1"/>
      <c r="N165" s="1"/>
      <c r="O165" s="1"/>
      <c r="P165" s="1"/>
      <c r="Q165" s="1"/>
      <c r="R165" s="1"/>
      <c r="S165" s="3"/>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4:43" ht="14.25" hidden="1" customHeight="1">
      <c r="D166" s="3"/>
      <c r="E166" s="1"/>
      <c r="F166" s="1"/>
      <c r="G166" s="1"/>
      <c r="H166" s="1"/>
      <c r="I166" s="1"/>
      <c r="J166" s="1"/>
      <c r="K166" s="1"/>
      <c r="L166" s="1"/>
      <c r="M166" s="1"/>
      <c r="N166" s="1"/>
      <c r="O166" s="1"/>
      <c r="P166" s="1"/>
      <c r="Q166" s="1"/>
      <c r="R166" s="1"/>
      <c r="S166" s="3"/>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4:43" ht="14.25" hidden="1" customHeight="1">
      <c r="D167" s="3"/>
      <c r="E167" s="1"/>
      <c r="F167" s="1"/>
      <c r="G167" s="1"/>
      <c r="H167" s="1"/>
      <c r="I167" s="1"/>
      <c r="J167" s="1"/>
      <c r="K167" s="1"/>
      <c r="L167" s="1"/>
      <c r="M167" s="1"/>
      <c r="N167" s="1"/>
      <c r="O167" s="1"/>
      <c r="P167" s="1"/>
      <c r="Q167" s="1"/>
      <c r="R167" s="1"/>
      <c r="S167" s="3"/>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4:43" ht="14.25" hidden="1" customHeight="1">
      <c r="D168" s="3"/>
      <c r="E168" s="1"/>
      <c r="F168" s="1"/>
      <c r="G168" s="1"/>
      <c r="H168" s="1"/>
      <c r="I168" s="1"/>
      <c r="J168" s="1"/>
      <c r="K168" s="1"/>
      <c r="L168" s="1"/>
      <c r="M168" s="1"/>
      <c r="N168" s="1"/>
      <c r="O168" s="1"/>
      <c r="P168" s="1"/>
      <c r="Q168" s="1"/>
      <c r="R168" s="1"/>
      <c r="S168" s="3"/>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4:43" ht="14.25" hidden="1" customHeight="1">
      <c r="D169" s="3"/>
      <c r="E169" s="1"/>
      <c r="F169" s="1"/>
      <c r="G169" s="1"/>
      <c r="H169" s="1"/>
      <c r="I169" s="1"/>
      <c r="J169" s="1"/>
      <c r="K169" s="1"/>
      <c r="L169" s="1"/>
      <c r="M169" s="1"/>
      <c r="N169" s="1"/>
      <c r="O169" s="1"/>
      <c r="P169" s="1"/>
      <c r="Q169" s="1"/>
      <c r="R169" s="1"/>
      <c r="S169" s="3"/>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4:43" ht="14.25" hidden="1" customHeight="1">
      <c r="D170" s="3"/>
      <c r="E170" s="1"/>
      <c r="F170" s="1"/>
      <c r="G170" s="1"/>
      <c r="H170" s="1"/>
      <c r="I170" s="1"/>
      <c r="J170" s="1"/>
      <c r="K170" s="1"/>
      <c r="L170" s="1"/>
      <c r="M170" s="1"/>
      <c r="N170" s="1"/>
      <c r="O170" s="1"/>
      <c r="P170" s="1"/>
      <c r="Q170" s="1"/>
      <c r="R170" s="1"/>
      <c r="S170" s="3"/>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4:43" ht="14.25" hidden="1" customHeight="1">
      <c r="D171" s="3"/>
      <c r="E171" s="1"/>
      <c r="F171" s="1"/>
      <c r="G171" s="1"/>
      <c r="H171" s="1"/>
      <c r="I171" s="1"/>
      <c r="J171" s="1"/>
      <c r="K171" s="1"/>
      <c r="L171" s="1"/>
      <c r="M171" s="1"/>
      <c r="N171" s="1"/>
      <c r="O171" s="1"/>
      <c r="P171" s="1"/>
      <c r="Q171" s="1"/>
      <c r="R171" s="1"/>
      <c r="S171" s="3"/>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4:43" ht="14.25" hidden="1" customHeight="1">
      <c r="D172" s="3"/>
      <c r="E172" s="1"/>
      <c r="F172" s="1"/>
      <c r="G172" s="1"/>
      <c r="H172" s="1"/>
      <c r="I172" s="1"/>
      <c r="J172" s="1"/>
      <c r="K172" s="1"/>
      <c r="L172" s="1"/>
      <c r="M172" s="1"/>
      <c r="N172" s="1"/>
      <c r="O172" s="1"/>
      <c r="P172" s="1"/>
      <c r="Q172" s="1"/>
      <c r="R172" s="1"/>
      <c r="S172" s="3"/>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4:43" ht="14.25" hidden="1" customHeight="1">
      <c r="D173" s="3"/>
      <c r="E173" s="1"/>
      <c r="F173" s="1"/>
      <c r="G173" s="1"/>
      <c r="H173" s="1"/>
      <c r="I173" s="1"/>
      <c r="J173" s="1"/>
      <c r="K173" s="1"/>
      <c r="L173" s="1"/>
      <c r="M173" s="1"/>
      <c r="N173" s="1"/>
      <c r="O173" s="1"/>
      <c r="P173" s="1"/>
      <c r="Q173" s="1"/>
      <c r="R173" s="1"/>
      <c r="S173" s="3"/>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4:43" ht="14.25" hidden="1" customHeight="1">
      <c r="D174" s="3"/>
      <c r="E174" s="1"/>
      <c r="F174" s="1"/>
      <c r="G174" s="1"/>
      <c r="H174" s="1"/>
      <c r="I174" s="1"/>
      <c r="J174" s="1"/>
      <c r="K174" s="1"/>
      <c r="L174" s="1"/>
      <c r="M174" s="1"/>
      <c r="N174" s="1"/>
      <c r="O174" s="1"/>
      <c r="P174" s="1"/>
      <c r="Q174" s="1"/>
      <c r="R174" s="1"/>
      <c r="S174" s="3"/>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4:43" ht="14.25" hidden="1" customHeight="1">
      <c r="D175" s="3"/>
      <c r="E175" s="1"/>
      <c r="F175" s="1"/>
      <c r="G175" s="1"/>
      <c r="H175" s="1"/>
      <c r="I175" s="1"/>
      <c r="J175" s="1"/>
      <c r="K175" s="1"/>
      <c r="L175" s="1"/>
      <c r="M175" s="1"/>
      <c r="N175" s="1"/>
      <c r="O175" s="1"/>
      <c r="P175" s="1"/>
      <c r="Q175" s="1"/>
      <c r="R175" s="1"/>
      <c r="S175" s="3"/>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4:43" ht="14.25" hidden="1" customHeight="1">
      <c r="D176" s="3"/>
      <c r="E176" s="1"/>
      <c r="F176" s="1"/>
      <c r="G176" s="1"/>
      <c r="H176" s="1"/>
      <c r="I176" s="1"/>
      <c r="J176" s="1"/>
      <c r="K176" s="1"/>
      <c r="L176" s="1"/>
      <c r="M176" s="1"/>
      <c r="N176" s="1"/>
      <c r="O176" s="1"/>
      <c r="P176" s="1"/>
      <c r="Q176" s="1"/>
      <c r="R176" s="1"/>
      <c r="S176" s="3"/>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4:43" ht="14.25" hidden="1" customHeight="1">
      <c r="D177" s="3"/>
      <c r="E177" s="1"/>
      <c r="F177" s="1"/>
      <c r="G177" s="1"/>
      <c r="H177" s="1"/>
      <c r="I177" s="1"/>
      <c r="J177" s="1"/>
      <c r="K177" s="1"/>
      <c r="L177" s="1"/>
      <c r="M177" s="1"/>
      <c r="N177" s="1"/>
      <c r="O177" s="1"/>
      <c r="P177" s="1"/>
      <c r="Q177" s="1"/>
      <c r="R177" s="1"/>
      <c r="S177" s="3"/>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4:43" ht="14.25" hidden="1" customHeight="1">
      <c r="D178" s="3"/>
      <c r="E178" s="1"/>
      <c r="F178" s="1"/>
      <c r="G178" s="1"/>
      <c r="H178" s="1"/>
      <c r="I178" s="1"/>
      <c r="J178" s="1"/>
      <c r="K178" s="1"/>
      <c r="L178" s="1"/>
      <c r="M178" s="1"/>
      <c r="N178" s="1"/>
      <c r="O178" s="1"/>
      <c r="P178" s="1"/>
      <c r="Q178" s="1"/>
      <c r="R178" s="1"/>
      <c r="S178" s="3"/>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4:43" ht="14.25" hidden="1" customHeight="1">
      <c r="D179" s="3"/>
      <c r="E179" s="1"/>
      <c r="F179" s="1"/>
      <c r="G179" s="1"/>
      <c r="H179" s="1"/>
      <c r="I179" s="1"/>
      <c r="J179" s="1"/>
      <c r="K179" s="1"/>
      <c r="L179" s="1"/>
      <c r="M179" s="1"/>
      <c r="N179" s="1"/>
      <c r="O179" s="1"/>
      <c r="P179" s="1"/>
      <c r="Q179" s="1"/>
      <c r="R179" s="1"/>
      <c r="S179" s="3"/>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4:43" ht="14.25" hidden="1" customHeight="1">
      <c r="D180" s="3"/>
      <c r="E180" s="1"/>
      <c r="F180" s="1"/>
      <c r="G180" s="1"/>
      <c r="H180" s="1"/>
      <c r="I180" s="1"/>
      <c r="J180" s="1"/>
      <c r="K180" s="1"/>
      <c r="L180" s="1"/>
      <c r="M180" s="1"/>
      <c r="N180" s="1"/>
      <c r="O180" s="1"/>
      <c r="P180" s="1"/>
      <c r="Q180" s="1"/>
      <c r="R180" s="1"/>
      <c r="S180" s="3"/>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4:43" ht="14.25" hidden="1" customHeight="1">
      <c r="D181" s="3"/>
      <c r="E181" s="1"/>
      <c r="F181" s="1"/>
      <c r="G181" s="1"/>
      <c r="H181" s="1"/>
      <c r="I181" s="1"/>
      <c r="J181" s="1"/>
      <c r="K181" s="1"/>
      <c r="L181" s="1"/>
      <c r="M181" s="1"/>
      <c r="N181" s="1"/>
      <c r="O181" s="1"/>
      <c r="P181" s="1"/>
      <c r="Q181" s="1"/>
      <c r="R181" s="1"/>
      <c r="S181" s="3"/>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4:43" ht="14.25" hidden="1" customHeight="1">
      <c r="D182" s="3"/>
      <c r="E182" s="1"/>
      <c r="F182" s="1"/>
      <c r="G182" s="1"/>
      <c r="H182" s="1"/>
      <c r="I182" s="1"/>
      <c r="J182" s="1"/>
      <c r="K182" s="1"/>
      <c r="L182" s="1"/>
      <c r="M182" s="1"/>
      <c r="N182" s="1"/>
      <c r="O182" s="1"/>
      <c r="P182" s="1"/>
      <c r="Q182" s="1"/>
      <c r="R182" s="1"/>
      <c r="S182" s="3"/>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4:43" ht="14.25" hidden="1" customHeight="1">
      <c r="D183" s="3"/>
      <c r="E183" s="1"/>
      <c r="F183" s="1"/>
      <c r="G183" s="1"/>
      <c r="H183" s="1"/>
      <c r="I183" s="1"/>
      <c r="J183" s="1"/>
      <c r="K183" s="1"/>
      <c r="L183" s="1"/>
      <c r="M183" s="1"/>
      <c r="N183" s="1"/>
      <c r="O183" s="1"/>
      <c r="P183" s="1"/>
      <c r="Q183" s="1"/>
      <c r="R183" s="1"/>
      <c r="S183" s="3"/>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4:43" ht="14.25" hidden="1" customHeight="1">
      <c r="D184" s="3"/>
      <c r="E184" s="1"/>
      <c r="F184" s="1"/>
      <c r="G184" s="1"/>
      <c r="H184" s="1"/>
      <c r="I184" s="1"/>
      <c r="J184" s="1"/>
      <c r="K184" s="1"/>
      <c r="L184" s="1"/>
      <c r="M184" s="1"/>
      <c r="N184" s="1"/>
      <c r="O184" s="1"/>
      <c r="P184" s="1"/>
      <c r="Q184" s="1"/>
      <c r="R184" s="1"/>
      <c r="S184" s="3"/>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4:43" ht="14.25" hidden="1" customHeight="1">
      <c r="D185" s="3"/>
      <c r="E185" s="1"/>
      <c r="F185" s="1"/>
      <c r="G185" s="1"/>
      <c r="H185" s="1"/>
      <c r="I185" s="1"/>
      <c r="J185" s="1"/>
      <c r="K185" s="1"/>
      <c r="L185" s="1"/>
      <c r="M185" s="1"/>
      <c r="N185" s="1"/>
      <c r="O185" s="1"/>
      <c r="P185" s="1"/>
      <c r="Q185" s="1"/>
      <c r="R185" s="1"/>
      <c r="S185" s="3"/>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4:43" ht="14.25" hidden="1" customHeight="1">
      <c r="D186" s="3"/>
      <c r="E186" s="1"/>
      <c r="F186" s="1"/>
      <c r="G186" s="1"/>
      <c r="H186" s="1"/>
      <c r="I186" s="1"/>
      <c r="J186" s="1"/>
      <c r="K186" s="1"/>
      <c r="L186" s="1"/>
      <c r="M186" s="1"/>
      <c r="N186" s="1"/>
      <c r="O186" s="1"/>
      <c r="P186" s="1"/>
      <c r="Q186" s="1"/>
      <c r="R186" s="1"/>
      <c r="S186" s="3"/>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4:43" ht="14.25" hidden="1" customHeight="1">
      <c r="D187" s="3"/>
      <c r="E187" s="1"/>
      <c r="F187" s="1"/>
      <c r="G187" s="1"/>
      <c r="H187" s="1"/>
      <c r="I187" s="1"/>
      <c r="J187" s="1"/>
      <c r="K187" s="1"/>
      <c r="L187" s="1"/>
      <c r="M187" s="1"/>
      <c r="N187" s="1"/>
      <c r="O187" s="1"/>
      <c r="P187" s="1"/>
      <c r="Q187" s="1"/>
      <c r="R187" s="1"/>
      <c r="S187" s="3"/>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4:43" ht="14.25" hidden="1" customHeight="1">
      <c r="D188" s="3"/>
      <c r="E188" s="1"/>
      <c r="F188" s="1"/>
      <c r="G188" s="1"/>
      <c r="H188" s="1"/>
      <c r="I188" s="1"/>
      <c r="J188" s="1"/>
      <c r="K188" s="1"/>
      <c r="L188" s="1"/>
      <c r="M188" s="1"/>
      <c r="N188" s="1"/>
      <c r="O188" s="1"/>
      <c r="P188" s="1"/>
      <c r="Q188" s="1"/>
      <c r="R188" s="1"/>
      <c r="S188" s="3"/>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4:43" ht="14.25" hidden="1" customHeight="1">
      <c r="D189" s="3"/>
      <c r="E189" s="1"/>
      <c r="F189" s="1"/>
      <c r="G189" s="1"/>
      <c r="H189" s="1"/>
      <c r="I189" s="1"/>
      <c r="J189" s="1"/>
      <c r="K189" s="1"/>
      <c r="L189" s="1"/>
      <c r="M189" s="1"/>
      <c r="N189" s="1"/>
      <c r="O189" s="1"/>
      <c r="P189" s="1"/>
      <c r="Q189" s="1"/>
      <c r="R189" s="1"/>
      <c r="S189" s="3"/>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4:43" ht="14.25" hidden="1" customHeight="1">
      <c r="D190" s="3"/>
      <c r="E190" s="1"/>
      <c r="F190" s="1"/>
      <c r="G190" s="1"/>
      <c r="H190" s="1"/>
      <c r="I190" s="1"/>
      <c r="J190" s="1"/>
      <c r="K190" s="1"/>
      <c r="L190" s="1"/>
      <c r="M190" s="1"/>
      <c r="N190" s="1"/>
      <c r="O190" s="1"/>
      <c r="P190" s="1"/>
      <c r="Q190" s="1"/>
      <c r="R190" s="1"/>
      <c r="S190" s="3"/>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4:43" ht="14.25" hidden="1" customHeight="1">
      <c r="D191" s="3"/>
      <c r="E191" s="1"/>
      <c r="F191" s="1"/>
      <c r="G191" s="1"/>
      <c r="H191" s="1"/>
      <c r="I191" s="1"/>
      <c r="J191" s="1"/>
      <c r="K191" s="1"/>
      <c r="L191" s="1"/>
      <c r="M191" s="1"/>
      <c r="N191" s="1"/>
      <c r="O191" s="1"/>
      <c r="P191" s="1"/>
      <c r="Q191" s="1"/>
      <c r="R191" s="1"/>
      <c r="S191" s="3"/>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4:43" ht="14.25" hidden="1" customHeight="1">
      <c r="D192" s="3"/>
      <c r="E192" s="1"/>
      <c r="F192" s="1"/>
      <c r="G192" s="1"/>
      <c r="H192" s="1"/>
      <c r="I192" s="1"/>
      <c r="J192" s="1"/>
      <c r="K192" s="1"/>
      <c r="L192" s="1"/>
      <c r="M192" s="1"/>
      <c r="N192" s="1"/>
      <c r="O192" s="1"/>
      <c r="P192" s="1"/>
      <c r="Q192" s="1"/>
      <c r="R192" s="1"/>
      <c r="S192" s="3"/>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4:43" ht="14.25" hidden="1" customHeight="1">
      <c r="D193" s="3"/>
      <c r="E193" s="1"/>
      <c r="F193" s="1"/>
      <c r="G193" s="1"/>
      <c r="H193" s="1"/>
      <c r="I193" s="1"/>
      <c r="J193" s="1"/>
      <c r="K193" s="1"/>
      <c r="L193" s="1"/>
      <c r="M193" s="1"/>
      <c r="N193" s="1"/>
      <c r="O193" s="1"/>
      <c r="P193" s="1"/>
      <c r="Q193" s="1"/>
      <c r="R193" s="1"/>
      <c r="S193" s="3"/>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4:43" ht="14.25" hidden="1" customHeight="1">
      <c r="D194" s="3"/>
      <c r="E194" s="1"/>
      <c r="F194" s="1"/>
      <c r="G194" s="1"/>
      <c r="H194" s="1"/>
      <c r="I194" s="1"/>
      <c r="J194" s="1"/>
      <c r="K194" s="1"/>
      <c r="L194" s="1"/>
      <c r="M194" s="1"/>
      <c r="N194" s="1"/>
      <c r="O194" s="1"/>
      <c r="P194" s="1"/>
      <c r="Q194" s="1"/>
      <c r="R194" s="1"/>
      <c r="S194" s="3"/>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4:43" ht="14.25" hidden="1" customHeight="1">
      <c r="D195" s="3"/>
      <c r="E195" s="1"/>
      <c r="F195" s="1"/>
      <c r="G195" s="1"/>
      <c r="H195" s="1"/>
      <c r="I195" s="1"/>
      <c r="J195" s="1"/>
      <c r="K195" s="1"/>
      <c r="L195" s="1"/>
      <c r="M195" s="1"/>
      <c r="N195" s="1"/>
      <c r="O195" s="1"/>
      <c r="P195" s="1"/>
      <c r="Q195" s="1"/>
      <c r="R195" s="1"/>
      <c r="S195" s="3"/>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4:43" ht="14.25" hidden="1" customHeight="1">
      <c r="D196" s="3"/>
      <c r="E196" s="1"/>
      <c r="F196" s="1"/>
      <c r="G196" s="1"/>
      <c r="H196" s="1"/>
      <c r="I196" s="1"/>
      <c r="J196" s="1"/>
      <c r="K196" s="1"/>
      <c r="L196" s="1"/>
      <c r="M196" s="1"/>
      <c r="N196" s="1"/>
      <c r="O196" s="1"/>
      <c r="P196" s="1"/>
      <c r="Q196" s="1"/>
      <c r="R196" s="1"/>
      <c r="S196" s="3"/>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4:43" ht="14.25" hidden="1" customHeight="1">
      <c r="D197" s="3"/>
      <c r="E197" s="1"/>
      <c r="F197" s="1"/>
      <c r="G197" s="1"/>
      <c r="H197" s="1"/>
      <c r="I197" s="1"/>
      <c r="J197" s="1"/>
      <c r="K197" s="1"/>
      <c r="L197" s="1"/>
      <c r="M197" s="1"/>
      <c r="N197" s="1"/>
      <c r="O197" s="1"/>
      <c r="P197" s="1"/>
      <c r="Q197" s="1"/>
      <c r="R197" s="1"/>
      <c r="S197" s="3"/>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4:43" ht="14.25" hidden="1" customHeight="1">
      <c r="D198" s="3"/>
      <c r="E198" s="1"/>
      <c r="F198" s="1"/>
      <c r="G198" s="1"/>
      <c r="H198" s="1"/>
      <c r="I198" s="1"/>
      <c r="J198" s="1"/>
      <c r="K198" s="1"/>
      <c r="L198" s="1"/>
      <c r="M198" s="1"/>
      <c r="N198" s="1"/>
      <c r="O198" s="1"/>
      <c r="P198" s="1"/>
      <c r="Q198" s="1"/>
      <c r="R198" s="1"/>
      <c r="S198" s="3"/>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4:43" ht="14.25" hidden="1" customHeight="1">
      <c r="D199" s="3"/>
      <c r="E199" s="1"/>
      <c r="F199" s="1"/>
      <c r="G199" s="1"/>
      <c r="H199" s="1"/>
      <c r="I199" s="1"/>
      <c r="J199" s="1"/>
      <c r="K199" s="1"/>
      <c r="L199" s="1"/>
      <c r="M199" s="1"/>
      <c r="N199" s="1"/>
      <c r="O199" s="1"/>
      <c r="P199" s="1"/>
      <c r="Q199" s="1"/>
      <c r="R199" s="1"/>
      <c r="S199" s="3"/>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4:43" ht="14.25" hidden="1" customHeight="1">
      <c r="D200" s="3"/>
      <c r="E200" s="1"/>
      <c r="F200" s="1"/>
      <c r="G200" s="1"/>
      <c r="H200" s="1"/>
      <c r="I200" s="1"/>
      <c r="J200" s="1"/>
      <c r="K200" s="1"/>
      <c r="L200" s="1"/>
      <c r="M200" s="1"/>
      <c r="N200" s="1"/>
      <c r="O200" s="1"/>
      <c r="P200" s="1"/>
      <c r="Q200" s="1"/>
      <c r="R200" s="1"/>
      <c r="S200" s="3"/>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4:43" ht="14.25" hidden="1" customHeight="1">
      <c r="D201" s="3"/>
      <c r="E201" s="1"/>
      <c r="F201" s="1"/>
      <c r="G201" s="1"/>
      <c r="H201" s="1"/>
      <c r="I201" s="1"/>
      <c r="J201" s="1"/>
      <c r="K201" s="1"/>
      <c r="L201" s="1"/>
      <c r="M201" s="1"/>
      <c r="N201" s="1"/>
      <c r="O201" s="1"/>
      <c r="P201" s="1"/>
      <c r="Q201" s="1"/>
      <c r="R201" s="1"/>
      <c r="S201" s="3"/>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4:43" ht="14.25" hidden="1" customHeight="1">
      <c r="D202" s="3"/>
      <c r="E202" s="1"/>
      <c r="F202" s="1"/>
      <c r="G202" s="1"/>
      <c r="H202" s="1"/>
      <c r="I202" s="1"/>
      <c r="J202" s="1"/>
      <c r="K202" s="1"/>
      <c r="L202" s="1"/>
      <c r="M202" s="1"/>
      <c r="N202" s="1"/>
      <c r="O202" s="1"/>
      <c r="P202" s="1"/>
      <c r="Q202" s="1"/>
      <c r="R202" s="1"/>
      <c r="S202" s="3"/>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4:43" ht="14.25" hidden="1" customHeight="1">
      <c r="D203" s="3"/>
      <c r="E203" s="1"/>
      <c r="F203" s="1"/>
      <c r="G203" s="1"/>
      <c r="H203" s="1"/>
      <c r="I203" s="1"/>
      <c r="J203" s="1"/>
      <c r="K203" s="1"/>
      <c r="L203" s="1"/>
      <c r="M203" s="1"/>
      <c r="N203" s="1"/>
      <c r="O203" s="1"/>
      <c r="P203" s="1"/>
      <c r="Q203" s="1"/>
      <c r="R203" s="1"/>
      <c r="S203" s="3"/>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4:43" ht="14.25" hidden="1" customHeight="1">
      <c r="D204" s="3"/>
      <c r="E204" s="1"/>
      <c r="F204" s="1"/>
      <c r="G204" s="1"/>
      <c r="H204" s="1"/>
      <c r="I204" s="1"/>
      <c r="J204" s="1"/>
      <c r="K204" s="1"/>
      <c r="L204" s="1"/>
      <c r="M204" s="1"/>
      <c r="N204" s="1"/>
      <c r="O204" s="1"/>
      <c r="P204" s="1"/>
      <c r="Q204" s="1"/>
      <c r="R204" s="1"/>
      <c r="S204" s="3"/>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4:43" ht="14.25" hidden="1" customHeight="1">
      <c r="D205" s="3"/>
      <c r="E205" s="1"/>
      <c r="F205" s="1"/>
      <c r="G205" s="1"/>
      <c r="H205" s="1"/>
      <c r="I205" s="1"/>
      <c r="J205" s="1"/>
      <c r="K205" s="1"/>
      <c r="L205" s="1"/>
      <c r="M205" s="1"/>
      <c r="N205" s="1"/>
      <c r="O205" s="1"/>
      <c r="P205" s="1"/>
      <c r="Q205" s="1"/>
      <c r="R205" s="1"/>
      <c r="S205" s="3"/>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4:43" ht="14.25" hidden="1" customHeight="1">
      <c r="D206" s="3"/>
      <c r="E206" s="1"/>
      <c r="F206" s="1"/>
      <c r="G206" s="1"/>
      <c r="H206" s="1"/>
      <c r="I206" s="1"/>
      <c r="J206" s="1"/>
      <c r="K206" s="1"/>
      <c r="L206" s="1"/>
      <c r="M206" s="1"/>
      <c r="N206" s="1"/>
      <c r="O206" s="1"/>
      <c r="P206" s="1"/>
      <c r="Q206" s="1"/>
      <c r="R206" s="1"/>
      <c r="S206" s="3"/>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4:43" ht="14.25" hidden="1" customHeight="1">
      <c r="D207" s="3"/>
      <c r="E207" s="1"/>
      <c r="F207" s="1"/>
      <c r="G207" s="1"/>
      <c r="H207" s="1"/>
      <c r="I207" s="1"/>
      <c r="J207" s="1"/>
      <c r="K207" s="1"/>
      <c r="L207" s="1"/>
      <c r="M207" s="1"/>
      <c r="N207" s="1"/>
      <c r="O207" s="1"/>
      <c r="P207" s="1"/>
      <c r="Q207" s="1"/>
      <c r="R207" s="1"/>
      <c r="S207" s="3"/>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4:43" ht="14.25" hidden="1" customHeight="1">
      <c r="D208" s="3"/>
      <c r="E208" s="1"/>
      <c r="F208" s="1"/>
      <c r="G208" s="1"/>
      <c r="H208" s="1"/>
      <c r="I208" s="1"/>
      <c r="J208" s="1"/>
      <c r="K208" s="1"/>
      <c r="L208" s="1"/>
      <c r="M208" s="1"/>
      <c r="N208" s="1"/>
      <c r="O208" s="1"/>
      <c r="P208" s="1"/>
      <c r="Q208" s="1"/>
      <c r="R208" s="1"/>
      <c r="S208" s="3"/>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4:43" ht="14.25" hidden="1" customHeight="1">
      <c r="D209" s="3"/>
      <c r="E209" s="1"/>
      <c r="F209" s="1"/>
      <c r="G209" s="1"/>
      <c r="H209" s="1"/>
      <c r="I209" s="1"/>
      <c r="J209" s="1"/>
      <c r="K209" s="1"/>
      <c r="L209" s="1"/>
      <c r="M209" s="1"/>
      <c r="N209" s="1"/>
      <c r="O209" s="1"/>
      <c r="P209" s="1"/>
      <c r="Q209" s="1"/>
      <c r="R209" s="1"/>
      <c r="S209" s="3"/>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4:43" ht="14.25" hidden="1" customHeight="1">
      <c r="D210" s="3"/>
      <c r="E210" s="1"/>
      <c r="F210" s="1"/>
      <c r="G210" s="1"/>
      <c r="H210" s="1"/>
      <c r="I210" s="1"/>
      <c r="J210" s="1"/>
      <c r="K210" s="1"/>
      <c r="L210" s="1"/>
      <c r="M210" s="1"/>
      <c r="N210" s="1"/>
      <c r="O210" s="1"/>
      <c r="P210" s="1"/>
      <c r="Q210" s="1"/>
      <c r="R210" s="1"/>
      <c r="S210" s="3"/>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4:43" ht="14.25" hidden="1" customHeight="1">
      <c r="D211" s="3"/>
      <c r="E211" s="1"/>
      <c r="F211" s="1"/>
      <c r="G211" s="1"/>
      <c r="H211" s="1"/>
      <c r="I211" s="1"/>
      <c r="J211" s="1"/>
      <c r="K211" s="1"/>
      <c r="L211" s="1"/>
      <c r="M211" s="1"/>
      <c r="N211" s="1"/>
      <c r="O211" s="1"/>
      <c r="P211" s="1"/>
      <c r="Q211" s="1"/>
      <c r="R211" s="1"/>
      <c r="S211" s="3"/>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4:43" ht="14.25" hidden="1" customHeight="1">
      <c r="D212" s="3"/>
      <c r="E212" s="1"/>
      <c r="F212" s="1"/>
      <c r="G212" s="1"/>
      <c r="H212" s="1"/>
      <c r="I212" s="1"/>
      <c r="J212" s="1"/>
      <c r="K212" s="1"/>
      <c r="L212" s="1"/>
      <c r="M212" s="1"/>
      <c r="N212" s="1"/>
      <c r="O212" s="1"/>
      <c r="P212" s="1"/>
      <c r="Q212" s="1"/>
      <c r="R212" s="1"/>
      <c r="S212" s="3"/>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4:43" ht="14.25" hidden="1" customHeight="1">
      <c r="D213" s="3"/>
      <c r="E213" s="1"/>
      <c r="F213" s="1"/>
      <c r="G213" s="1"/>
      <c r="H213" s="1"/>
      <c r="I213" s="1"/>
      <c r="J213" s="1"/>
      <c r="K213" s="1"/>
      <c r="L213" s="1"/>
      <c r="M213" s="1"/>
      <c r="N213" s="1"/>
      <c r="O213" s="1"/>
      <c r="P213" s="1"/>
      <c r="Q213" s="1"/>
      <c r="R213" s="1"/>
      <c r="S213" s="3"/>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4:43" ht="14.25" hidden="1" customHeight="1">
      <c r="D214" s="3"/>
      <c r="E214" s="1"/>
      <c r="F214" s="1"/>
      <c r="G214" s="1"/>
      <c r="H214" s="1"/>
      <c r="I214" s="1"/>
      <c r="J214" s="1"/>
      <c r="K214" s="1"/>
      <c r="L214" s="1"/>
      <c r="M214" s="1"/>
      <c r="N214" s="1"/>
      <c r="O214" s="1"/>
      <c r="P214" s="1"/>
      <c r="Q214" s="1"/>
      <c r="R214" s="1"/>
      <c r="S214" s="3"/>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4:43" ht="14.25" hidden="1" customHeight="1">
      <c r="D215" s="3"/>
      <c r="E215" s="1"/>
      <c r="F215" s="1"/>
      <c r="G215" s="1"/>
      <c r="H215" s="1"/>
      <c r="I215" s="1"/>
      <c r="J215" s="1"/>
      <c r="K215" s="1"/>
      <c r="L215" s="1"/>
      <c r="M215" s="1"/>
      <c r="N215" s="1"/>
      <c r="O215" s="1"/>
      <c r="P215" s="1"/>
      <c r="Q215" s="1"/>
      <c r="R215" s="1"/>
      <c r="S215" s="3"/>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4:43" ht="14.25" hidden="1" customHeight="1">
      <c r="D216" s="3"/>
      <c r="E216" s="1"/>
      <c r="F216" s="1"/>
      <c r="G216" s="1"/>
      <c r="H216" s="1"/>
      <c r="I216" s="1"/>
      <c r="J216" s="1"/>
      <c r="K216" s="1"/>
      <c r="L216" s="1"/>
      <c r="M216" s="1"/>
      <c r="N216" s="1"/>
      <c r="O216" s="1"/>
      <c r="P216" s="1"/>
      <c r="Q216" s="1"/>
      <c r="R216" s="1"/>
      <c r="S216" s="3"/>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4:43" ht="14.25" hidden="1" customHeight="1">
      <c r="D217" s="3"/>
      <c r="E217" s="1"/>
      <c r="F217" s="1"/>
      <c r="G217" s="1"/>
      <c r="H217" s="1"/>
      <c r="I217" s="1"/>
      <c r="J217" s="1"/>
      <c r="K217" s="1"/>
      <c r="L217" s="1"/>
      <c r="M217" s="1"/>
      <c r="N217" s="1"/>
      <c r="O217" s="1"/>
      <c r="P217" s="1"/>
      <c r="Q217" s="1"/>
      <c r="R217" s="1"/>
      <c r="S217" s="3"/>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4:43" ht="14.25" hidden="1" customHeight="1">
      <c r="D218" s="3"/>
      <c r="E218" s="1"/>
      <c r="F218" s="1"/>
      <c r="G218" s="1"/>
      <c r="H218" s="1"/>
      <c r="I218" s="1"/>
      <c r="J218" s="1"/>
      <c r="K218" s="1"/>
      <c r="L218" s="1"/>
      <c r="M218" s="1"/>
      <c r="N218" s="1"/>
      <c r="O218" s="1"/>
      <c r="P218" s="1"/>
      <c r="Q218" s="1"/>
      <c r="R218" s="1"/>
      <c r="S218" s="3"/>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4:43" ht="14.25" hidden="1" customHeight="1">
      <c r="D219" s="3"/>
      <c r="E219" s="1"/>
      <c r="F219" s="1"/>
      <c r="G219" s="1"/>
      <c r="H219" s="1"/>
      <c r="I219" s="1"/>
      <c r="J219" s="1"/>
      <c r="K219" s="1"/>
      <c r="L219" s="1"/>
      <c r="M219" s="1"/>
      <c r="N219" s="1"/>
      <c r="O219" s="1"/>
      <c r="P219" s="1"/>
      <c r="Q219" s="1"/>
      <c r="R219" s="1"/>
      <c r="S219" s="3"/>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4:43" ht="14.25" hidden="1" customHeight="1">
      <c r="D220" s="3"/>
      <c r="E220" s="1"/>
      <c r="F220" s="1"/>
      <c r="G220" s="1"/>
      <c r="H220" s="1"/>
      <c r="I220" s="1"/>
      <c r="J220" s="1"/>
      <c r="K220" s="1"/>
      <c r="L220" s="1"/>
      <c r="M220" s="1"/>
      <c r="N220" s="1"/>
      <c r="O220" s="1"/>
      <c r="P220" s="1"/>
      <c r="Q220" s="1"/>
      <c r="R220" s="1"/>
      <c r="S220" s="3"/>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4:43" ht="14.25" hidden="1" customHeight="1">
      <c r="D221" s="3"/>
      <c r="E221" s="1"/>
      <c r="F221" s="1"/>
      <c r="G221" s="1"/>
      <c r="H221" s="1"/>
      <c r="I221" s="1"/>
      <c r="J221" s="1"/>
      <c r="K221" s="1"/>
      <c r="L221" s="1"/>
      <c r="M221" s="1"/>
      <c r="N221" s="1"/>
      <c r="O221" s="1"/>
      <c r="P221" s="1"/>
      <c r="Q221" s="1"/>
      <c r="R221" s="1"/>
      <c r="S221" s="3"/>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4:43" ht="14.25" hidden="1" customHeight="1">
      <c r="D222" s="3"/>
      <c r="E222" s="1"/>
      <c r="F222" s="1"/>
      <c r="G222" s="1"/>
      <c r="H222" s="1"/>
      <c r="I222" s="1"/>
      <c r="J222" s="1"/>
      <c r="K222" s="1"/>
      <c r="L222" s="1"/>
      <c r="M222" s="1"/>
      <c r="N222" s="1"/>
      <c r="O222" s="1"/>
      <c r="P222" s="1"/>
      <c r="Q222" s="1"/>
      <c r="R222" s="1"/>
      <c r="S222" s="3"/>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4:43" ht="14.25" hidden="1" customHeight="1">
      <c r="D223" s="3"/>
      <c r="E223" s="1"/>
      <c r="F223" s="1"/>
      <c r="G223" s="1"/>
      <c r="H223" s="1"/>
      <c r="I223" s="1"/>
      <c r="J223" s="1"/>
      <c r="K223" s="1"/>
      <c r="L223" s="1"/>
      <c r="M223" s="1"/>
      <c r="N223" s="1"/>
      <c r="O223" s="1"/>
      <c r="P223" s="1"/>
      <c r="Q223" s="1"/>
      <c r="R223" s="1"/>
      <c r="S223" s="3"/>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4:43" ht="14.25" hidden="1" customHeight="1">
      <c r="D224" s="3"/>
      <c r="E224" s="1"/>
      <c r="F224" s="1"/>
      <c r="G224" s="1"/>
      <c r="H224" s="1"/>
      <c r="I224" s="1"/>
      <c r="J224" s="1"/>
      <c r="K224" s="1"/>
      <c r="L224" s="1"/>
      <c r="M224" s="1"/>
      <c r="N224" s="1"/>
      <c r="O224" s="1"/>
      <c r="P224" s="1"/>
      <c r="Q224" s="1"/>
      <c r="R224" s="1"/>
      <c r="S224" s="3"/>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4:43" ht="14.25" hidden="1" customHeight="1">
      <c r="D225" s="3"/>
      <c r="E225" s="1"/>
      <c r="F225" s="1"/>
      <c r="G225" s="1"/>
      <c r="H225" s="1"/>
      <c r="I225" s="1"/>
      <c r="J225" s="1"/>
      <c r="K225" s="1"/>
      <c r="L225" s="1"/>
      <c r="M225" s="1"/>
      <c r="N225" s="1"/>
      <c r="O225" s="1"/>
      <c r="P225" s="1"/>
      <c r="Q225" s="1"/>
      <c r="R225" s="1"/>
      <c r="S225" s="3"/>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4:43" ht="14.25" hidden="1" customHeight="1">
      <c r="D226" s="3"/>
      <c r="E226" s="1"/>
      <c r="F226" s="1"/>
      <c r="G226" s="1"/>
      <c r="H226" s="1"/>
      <c r="I226" s="1"/>
      <c r="J226" s="1"/>
      <c r="K226" s="1"/>
      <c r="L226" s="1"/>
      <c r="M226" s="1"/>
      <c r="N226" s="1"/>
      <c r="O226" s="1"/>
      <c r="P226" s="1"/>
      <c r="Q226" s="1"/>
      <c r="R226" s="1"/>
      <c r="S226" s="3"/>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4:43" ht="14.25" hidden="1" customHeight="1">
      <c r="D227" s="3"/>
      <c r="E227" s="1"/>
      <c r="F227" s="1"/>
      <c r="G227" s="1"/>
      <c r="H227" s="1"/>
      <c r="I227" s="1"/>
      <c r="J227" s="1"/>
      <c r="K227" s="1"/>
      <c r="L227" s="1"/>
      <c r="M227" s="1"/>
      <c r="N227" s="1"/>
      <c r="O227" s="1"/>
      <c r="P227" s="1"/>
      <c r="Q227" s="1"/>
      <c r="R227" s="1"/>
      <c r="S227" s="3"/>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4:43" ht="14.25" hidden="1" customHeight="1">
      <c r="D228" s="3"/>
      <c r="E228" s="1"/>
      <c r="F228" s="1"/>
      <c r="G228" s="1"/>
      <c r="H228" s="1"/>
      <c r="I228" s="1"/>
      <c r="J228" s="1"/>
      <c r="K228" s="1"/>
      <c r="L228" s="1"/>
      <c r="M228" s="1"/>
      <c r="N228" s="1"/>
      <c r="O228" s="1"/>
      <c r="P228" s="1"/>
      <c r="Q228" s="1"/>
      <c r="R228" s="1"/>
      <c r="S228" s="3"/>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4:43" ht="14.25" hidden="1" customHeight="1">
      <c r="D229" s="3"/>
      <c r="E229" s="1"/>
      <c r="F229" s="1"/>
      <c r="G229" s="1"/>
      <c r="H229" s="1"/>
      <c r="I229" s="1"/>
      <c r="J229" s="1"/>
      <c r="K229" s="1"/>
      <c r="L229" s="1"/>
      <c r="M229" s="1"/>
      <c r="N229" s="1"/>
      <c r="O229" s="1"/>
      <c r="P229" s="1"/>
      <c r="Q229" s="1"/>
      <c r="R229" s="1"/>
      <c r="S229" s="3"/>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4:43" ht="14.25" hidden="1" customHeight="1">
      <c r="D230" s="3"/>
      <c r="E230" s="1"/>
      <c r="F230" s="1"/>
      <c r="G230" s="1"/>
      <c r="H230" s="1"/>
      <c r="I230" s="1"/>
      <c r="J230" s="1"/>
      <c r="K230" s="1"/>
      <c r="L230" s="1"/>
      <c r="M230" s="1"/>
      <c r="N230" s="1"/>
      <c r="O230" s="1"/>
      <c r="P230" s="1"/>
      <c r="Q230" s="1"/>
      <c r="R230" s="1"/>
      <c r="S230" s="3"/>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4:43" ht="14.25" hidden="1" customHeight="1">
      <c r="D231" s="3"/>
      <c r="E231" s="1"/>
      <c r="F231" s="1"/>
      <c r="G231" s="1"/>
      <c r="H231" s="1"/>
      <c r="I231" s="1"/>
      <c r="J231" s="1"/>
      <c r="K231" s="1"/>
      <c r="L231" s="1"/>
      <c r="M231" s="1"/>
      <c r="N231" s="1"/>
      <c r="O231" s="1"/>
      <c r="P231" s="1"/>
      <c r="Q231" s="1"/>
      <c r="R231" s="1"/>
      <c r="S231" s="3"/>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4:43" ht="14.25" hidden="1" customHeight="1">
      <c r="D232" s="3"/>
      <c r="E232" s="1"/>
      <c r="F232" s="1"/>
      <c r="G232" s="1"/>
      <c r="H232" s="1"/>
      <c r="I232" s="1"/>
      <c r="J232" s="1"/>
      <c r="K232" s="1"/>
      <c r="L232" s="1"/>
      <c r="M232" s="1"/>
      <c r="N232" s="1"/>
      <c r="O232" s="1"/>
      <c r="P232" s="1"/>
      <c r="Q232" s="1"/>
      <c r="R232" s="1"/>
      <c r="S232" s="3"/>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4:43" ht="14.25" hidden="1" customHeight="1">
      <c r="D233" s="3"/>
      <c r="E233" s="1"/>
      <c r="F233" s="1"/>
      <c r="G233" s="1"/>
      <c r="H233" s="1"/>
      <c r="I233" s="1"/>
      <c r="J233" s="1"/>
      <c r="K233" s="1"/>
      <c r="L233" s="1"/>
      <c r="M233" s="1"/>
      <c r="N233" s="1"/>
      <c r="O233" s="1"/>
      <c r="P233" s="1"/>
      <c r="Q233" s="1"/>
      <c r="R233" s="1"/>
      <c r="S233" s="3"/>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4:43" ht="14.25" hidden="1" customHeight="1">
      <c r="D234" s="3"/>
      <c r="E234" s="1"/>
      <c r="F234" s="1"/>
      <c r="G234" s="1"/>
      <c r="H234" s="1"/>
      <c r="I234" s="1"/>
      <c r="J234" s="1"/>
      <c r="K234" s="1"/>
      <c r="L234" s="1"/>
      <c r="M234" s="1"/>
      <c r="N234" s="1"/>
      <c r="O234" s="1"/>
      <c r="P234" s="1"/>
      <c r="Q234" s="1"/>
      <c r="R234" s="1"/>
      <c r="S234" s="3"/>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4:43" ht="14.25" hidden="1" customHeight="1">
      <c r="D235" s="3"/>
      <c r="E235" s="1"/>
      <c r="F235" s="1"/>
      <c r="G235" s="1"/>
      <c r="H235" s="1"/>
      <c r="I235" s="1"/>
      <c r="J235" s="1"/>
      <c r="K235" s="1"/>
      <c r="L235" s="1"/>
      <c r="M235" s="1"/>
      <c r="N235" s="1"/>
      <c r="O235" s="1"/>
      <c r="P235" s="1"/>
      <c r="Q235" s="1"/>
      <c r="R235" s="1"/>
      <c r="S235" s="3"/>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4:43" ht="14.25" hidden="1" customHeight="1">
      <c r="D236" s="3"/>
      <c r="E236" s="1"/>
      <c r="F236" s="1"/>
      <c r="G236" s="1"/>
      <c r="H236" s="1"/>
      <c r="I236" s="1"/>
      <c r="J236" s="1"/>
      <c r="K236" s="1"/>
      <c r="L236" s="1"/>
      <c r="M236" s="1"/>
      <c r="N236" s="1"/>
      <c r="O236" s="1"/>
      <c r="P236" s="1"/>
      <c r="Q236" s="1"/>
      <c r="R236" s="1"/>
      <c r="S236" s="3"/>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4:43" ht="14.25" hidden="1" customHeight="1">
      <c r="D237" s="3"/>
      <c r="E237" s="1"/>
      <c r="F237" s="1"/>
      <c r="G237" s="1"/>
      <c r="H237" s="1"/>
      <c r="I237" s="1"/>
      <c r="J237" s="1"/>
      <c r="K237" s="1"/>
      <c r="L237" s="1"/>
      <c r="M237" s="1"/>
      <c r="N237" s="1"/>
      <c r="O237" s="1"/>
      <c r="P237" s="1"/>
      <c r="Q237" s="1"/>
      <c r="R237" s="1"/>
      <c r="S237" s="3"/>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4:43" ht="14.25" hidden="1" customHeight="1">
      <c r="D238" s="3"/>
      <c r="E238" s="1"/>
      <c r="F238" s="1"/>
      <c r="G238" s="1"/>
      <c r="H238" s="1"/>
      <c r="I238" s="1"/>
      <c r="J238" s="1"/>
      <c r="K238" s="1"/>
      <c r="L238" s="1"/>
      <c r="M238" s="1"/>
      <c r="N238" s="1"/>
      <c r="O238" s="1"/>
      <c r="P238" s="1"/>
      <c r="Q238" s="1"/>
      <c r="R238" s="1"/>
      <c r="S238" s="3"/>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4:43" ht="14.25" hidden="1" customHeight="1">
      <c r="D239" s="3"/>
      <c r="E239" s="1"/>
      <c r="F239" s="1"/>
      <c r="G239" s="1"/>
      <c r="H239" s="1"/>
      <c r="I239" s="1"/>
      <c r="J239" s="1"/>
      <c r="K239" s="1"/>
      <c r="L239" s="1"/>
      <c r="M239" s="1"/>
      <c r="N239" s="1"/>
      <c r="O239" s="1"/>
      <c r="P239" s="1"/>
      <c r="Q239" s="1"/>
      <c r="R239" s="1"/>
      <c r="S239" s="3"/>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4:43" ht="14.25" hidden="1" customHeight="1">
      <c r="D240" s="3"/>
      <c r="E240" s="1"/>
      <c r="F240" s="1"/>
      <c r="G240" s="1"/>
      <c r="H240" s="1"/>
      <c r="I240" s="1"/>
      <c r="J240" s="1"/>
      <c r="K240" s="1"/>
      <c r="L240" s="1"/>
      <c r="M240" s="1"/>
      <c r="N240" s="1"/>
      <c r="O240" s="1"/>
      <c r="P240" s="1"/>
      <c r="Q240" s="1"/>
      <c r="R240" s="1"/>
      <c r="S240" s="3"/>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4:43" ht="14.25" hidden="1" customHeight="1">
      <c r="D241" s="3"/>
      <c r="E241" s="1"/>
      <c r="F241" s="1"/>
      <c r="G241" s="1"/>
      <c r="H241" s="1"/>
      <c r="I241" s="1"/>
      <c r="J241" s="1"/>
      <c r="K241" s="1"/>
      <c r="L241" s="1"/>
      <c r="M241" s="1"/>
      <c r="N241" s="1"/>
      <c r="O241" s="1"/>
      <c r="P241" s="1"/>
      <c r="Q241" s="1"/>
      <c r="R241" s="1"/>
      <c r="S241" s="3"/>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4:43" ht="14.25" hidden="1" customHeight="1">
      <c r="D242" s="3"/>
      <c r="E242" s="1"/>
      <c r="F242" s="1"/>
      <c r="G242" s="1"/>
      <c r="H242" s="1"/>
      <c r="I242" s="1"/>
      <c r="J242" s="1"/>
      <c r="K242" s="1"/>
      <c r="L242" s="1"/>
      <c r="M242" s="1"/>
      <c r="N242" s="1"/>
      <c r="O242" s="1"/>
      <c r="P242" s="1"/>
      <c r="Q242" s="1"/>
      <c r="R242" s="1"/>
      <c r="S242" s="3"/>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4:43" ht="14.25" hidden="1" customHeight="1">
      <c r="D243" s="3"/>
      <c r="E243" s="1"/>
      <c r="F243" s="1"/>
      <c r="G243" s="1"/>
      <c r="H243" s="1"/>
      <c r="I243" s="1"/>
      <c r="J243" s="1"/>
      <c r="K243" s="1"/>
      <c r="L243" s="1"/>
      <c r="M243" s="1"/>
      <c r="N243" s="1"/>
      <c r="O243" s="1"/>
      <c r="P243" s="1"/>
      <c r="Q243" s="1"/>
      <c r="R243" s="1"/>
      <c r="S243" s="3"/>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4:43" ht="14.25" hidden="1" customHeight="1">
      <c r="D244" s="3"/>
      <c r="E244" s="1"/>
      <c r="F244" s="1"/>
      <c r="G244" s="1"/>
      <c r="H244" s="1"/>
      <c r="I244" s="1"/>
      <c r="J244" s="1"/>
      <c r="K244" s="1"/>
      <c r="L244" s="1"/>
      <c r="M244" s="1"/>
      <c r="N244" s="1"/>
      <c r="O244" s="1"/>
      <c r="P244" s="1"/>
      <c r="Q244" s="1"/>
      <c r="R244" s="1"/>
      <c r="S244" s="3"/>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4:43" ht="14.25" hidden="1" customHeight="1">
      <c r="D245" s="3"/>
      <c r="E245" s="1"/>
      <c r="F245" s="1"/>
      <c r="G245" s="1"/>
      <c r="H245" s="1"/>
      <c r="I245" s="1"/>
      <c r="J245" s="1"/>
      <c r="K245" s="1"/>
      <c r="L245" s="1"/>
      <c r="M245" s="1"/>
      <c r="N245" s="1"/>
      <c r="O245" s="1"/>
      <c r="P245" s="1"/>
      <c r="Q245" s="1"/>
      <c r="R245" s="1"/>
      <c r="S245" s="3"/>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4:43" ht="14.25" hidden="1" customHeight="1">
      <c r="D246" s="3"/>
      <c r="E246" s="1"/>
      <c r="F246" s="1"/>
      <c r="G246" s="1"/>
      <c r="H246" s="1"/>
      <c r="I246" s="1"/>
      <c r="J246" s="1"/>
      <c r="K246" s="1"/>
      <c r="L246" s="1"/>
      <c r="M246" s="1"/>
      <c r="N246" s="1"/>
      <c r="O246" s="1"/>
      <c r="P246" s="1"/>
      <c r="Q246" s="1"/>
      <c r="R246" s="1"/>
      <c r="S246" s="3"/>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4:43" ht="14.25" hidden="1" customHeight="1">
      <c r="D247" s="3"/>
      <c r="E247" s="1"/>
      <c r="F247" s="1"/>
      <c r="G247" s="1"/>
      <c r="H247" s="1"/>
      <c r="I247" s="1"/>
      <c r="J247" s="1"/>
      <c r="K247" s="1"/>
      <c r="L247" s="1"/>
      <c r="M247" s="1"/>
      <c r="N247" s="1"/>
      <c r="O247" s="1"/>
      <c r="P247" s="1"/>
      <c r="Q247" s="1"/>
      <c r="R247" s="1"/>
      <c r="S247" s="3"/>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4:43" ht="14.25" hidden="1" customHeight="1">
      <c r="D248" s="3"/>
      <c r="E248" s="1"/>
      <c r="F248" s="1"/>
      <c r="G248" s="1"/>
      <c r="H248" s="1"/>
      <c r="I248" s="1"/>
      <c r="J248" s="1"/>
      <c r="K248" s="1"/>
      <c r="L248" s="1"/>
      <c r="M248" s="1"/>
      <c r="N248" s="1"/>
      <c r="O248" s="1"/>
      <c r="P248" s="1"/>
      <c r="Q248" s="1"/>
      <c r="R248" s="1"/>
      <c r="S248" s="3"/>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4:43" ht="14.25" hidden="1" customHeight="1">
      <c r="D249" s="3"/>
      <c r="E249" s="1"/>
      <c r="F249" s="1"/>
      <c r="G249" s="1"/>
      <c r="H249" s="1"/>
      <c r="I249" s="1"/>
      <c r="J249" s="1"/>
      <c r="K249" s="1"/>
      <c r="L249" s="1"/>
      <c r="M249" s="1"/>
      <c r="N249" s="1"/>
      <c r="O249" s="1"/>
      <c r="P249" s="1"/>
      <c r="Q249" s="1"/>
      <c r="R249" s="1"/>
      <c r="S249" s="3"/>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4:43" ht="14.25" hidden="1" customHeight="1">
      <c r="D250" s="3"/>
      <c r="E250" s="1"/>
      <c r="F250" s="1"/>
      <c r="G250" s="1"/>
      <c r="H250" s="1"/>
      <c r="I250" s="1"/>
      <c r="J250" s="1"/>
      <c r="K250" s="1"/>
      <c r="L250" s="1"/>
      <c r="M250" s="1"/>
      <c r="N250" s="1"/>
      <c r="O250" s="1"/>
      <c r="P250" s="1"/>
      <c r="Q250" s="1"/>
      <c r="R250" s="1"/>
      <c r="S250" s="3"/>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4:43" ht="14.25" hidden="1" customHeight="1">
      <c r="D251" s="3"/>
      <c r="E251" s="1"/>
      <c r="F251" s="1"/>
      <c r="G251" s="1"/>
      <c r="H251" s="1"/>
      <c r="I251" s="1"/>
      <c r="J251" s="1"/>
      <c r="K251" s="1"/>
      <c r="L251" s="1"/>
      <c r="M251" s="1"/>
      <c r="N251" s="1"/>
      <c r="O251" s="1"/>
      <c r="P251" s="1"/>
      <c r="Q251" s="1"/>
      <c r="R251" s="1"/>
      <c r="S251" s="3"/>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4:43" ht="14.25" hidden="1" customHeight="1">
      <c r="D252" s="3"/>
      <c r="E252" s="1"/>
      <c r="F252" s="1"/>
      <c r="G252" s="1"/>
      <c r="H252" s="1"/>
      <c r="I252" s="1"/>
      <c r="J252" s="1"/>
      <c r="K252" s="1"/>
      <c r="L252" s="1"/>
      <c r="M252" s="1"/>
      <c r="N252" s="1"/>
      <c r="O252" s="1"/>
      <c r="P252" s="1"/>
      <c r="Q252" s="1"/>
      <c r="R252" s="1"/>
      <c r="S252" s="3"/>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4:43" ht="14.25" hidden="1" customHeight="1">
      <c r="D253" s="3"/>
      <c r="E253" s="1"/>
      <c r="F253" s="1"/>
      <c r="G253" s="1"/>
      <c r="H253" s="1"/>
      <c r="I253" s="1"/>
      <c r="J253" s="1"/>
      <c r="K253" s="1"/>
      <c r="L253" s="1"/>
      <c r="M253" s="1"/>
      <c r="N253" s="1"/>
      <c r="O253" s="1"/>
      <c r="P253" s="1"/>
      <c r="Q253" s="1"/>
      <c r="R253" s="1"/>
      <c r="S253" s="3"/>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4:43" ht="14.25" hidden="1" customHeight="1">
      <c r="D254" s="3"/>
      <c r="E254" s="1"/>
      <c r="F254" s="1"/>
      <c r="G254" s="1"/>
      <c r="H254" s="1"/>
      <c r="I254" s="1"/>
      <c r="J254" s="1"/>
      <c r="K254" s="1"/>
      <c r="L254" s="1"/>
      <c r="M254" s="1"/>
      <c r="N254" s="1"/>
      <c r="O254" s="1"/>
      <c r="P254" s="1"/>
      <c r="Q254" s="1"/>
      <c r="R254" s="1"/>
      <c r="S254" s="3"/>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4:43" ht="14.25" hidden="1" customHeight="1">
      <c r="D255" s="3"/>
      <c r="E255" s="1"/>
      <c r="F255" s="1"/>
      <c r="G255" s="1"/>
      <c r="H255" s="1"/>
      <c r="I255" s="1"/>
      <c r="J255" s="1"/>
      <c r="K255" s="1"/>
      <c r="L255" s="1"/>
      <c r="M255" s="1"/>
      <c r="N255" s="1"/>
      <c r="O255" s="1"/>
      <c r="P255" s="1"/>
      <c r="Q255" s="1"/>
      <c r="R255" s="1"/>
      <c r="S255" s="3"/>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4:43" ht="14.25" hidden="1" customHeight="1">
      <c r="D256" s="3"/>
      <c r="E256" s="1"/>
      <c r="F256" s="1"/>
      <c r="G256" s="1"/>
      <c r="H256" s="1"/>
      <c r="I256" s="1"/>
      <c r="J256" s="1"/>
      <c r="K256" s="1"/>
      <c r="L256" s="1"/>
      <c r="M256" s="1"/>
      <c r="N256" s="1"/>
      <c r="O256" s="1"/>
      <c r="P256" s="1"/>
      <c r="Q256" s="1"/>
      <c r="R256" s="1"/>
      <c r="S256" s="3"/>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4:43" ht="14.25" hidden="1" customHeight="1">
      <c r="D257" s="3"/>
      <c r="E257" s="1"/>
      <c r="F257" s="1"/>
      <c r="G257" s="1"/>
      <c r="H257" s="1"/>
      <c r="I257" s="1"/>
      <c r="J257" s="1"/>
      <c r="K257" s="1"/>
      <c r="L257" s="1"/>
      <c r="M257" s="1"/>
      <c r="N257" s="1"/>
      <c r="O257" s="1"/>
      <c r="P257" s="1"/>
      <c r="Q257" s="1"/>
      <c r="R257" s="1"/>
      <c r="S257" s="3"/>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4:43" ht="14.25" hidden="1" customHeight="1">
      <c r="D258" s="3"/>
      <c r="E258" s="1"/>
      <c r="F258" s="1"/>
      <c r="G258" s="1"/>
      <c r="H258" s="1"/>
      <c r="I258" s="1"/>
      <c r="J258" s="1"/>
      <c r="K258" s="1"/>
      <c r="L258" s="1"/>
      <c r="M258" s="1"/>
      <c r="N258" s="1"/>
      <c r="O258" s="1"/>
      <c r="P258" s="1"/>
      <c r="Q258" s="1"/>
      <c r="R258" s="1"/>
      <c r="S258" s="3"/>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4:43" ht="14.25" hidden="1" customHeight="1">
      <c r="D259" s="3"/>
      <c r="E259" s="1"/>
      <c r="F259" s="1"/>
      <c r="G259" s="1"/>
      <c r="H259" s="1"/>
      <c r="I259" s="1"/>
      <c r="J259" s="1"/>
      <c r="K259" s="1"/>
      <c r="L259" s="1"/>
      <c r="M259" s="1"/>
      <c r="N259" s="1"/>
      <c r="O259" s="1"/>
      <c r="P259" s="1"/>
      <c r="Q259" s="1"/>
      <c r="R259" s="1"/>
      <c r="S259" s="3"/>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4:43" ht="14.25" hidden="1" customHeight="1">
      <c r="D260" s="3"/>
      <c r="E260" s="1"/>
      <c r="F260" s="1"/>
      <c r="G260" s="1"/>
      <c r="H260" s="1"/>
      <c r="I260" s="1"/>
      <c r="J260" s="1"/>
      <c r="K260" s="1"/>
      <c r="L260" s="1"/>
      <c r="M260" s="1"/>
      <c r="N260" s="1"/>
      <c r="O260" s="1"/>
      <c r="P260" s="1"/>
      <c r="Q260" s="1"/>
      <c r="R260" s="1"/>
      <c r="S260" s="3"/>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4:43" ht="14.25" hidden="1" customHeight="1">
      <c r="D261" s="3"/>
      <c r="E261" s="1"/>
      <c r="F261" s="1"/>
      <c r="G261" s="1"/>
      <c r="H261" s="1"/>
      <c r="I261" s="1"/>
      <c r="J261" s="1"/>
      <c r="K261" s="1"/>
      <c r="L261" s="1"/>
      <c r="M261" s="1"/>
      <c r="N261" s="1"/>
      <c r="O261" s="1"/>
      <c r="P261" s="1"/>
      <c r="Q261" s="1"/>
      <c r="R261" s="1"/>
      <c r="S261" s="3"/>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4:43" ht="14.25" hidden="1" customHeight="1">
      <c r="D262" s="3"/>
      <c r="E262" s="1"/>
      <c r="F262" s="1"/>
      <c r="G262" s="1"/>
      <c r="H262" s="1"/>
      <c r="I262" s="1"/>
      <c r="J262" s="1"/>
      <c r="K262" s="1"/>
      <c r="L262" s="1"/>
      <c r="M262" s="1"/>
      <c r="N262" s="1"/>
      <c r="O262" s="1"/>
      <c r="P262" s="1"/>
      <c r="Q262" s="1"/>
      <c r="R262" s="1"/>
      <c r="S262" s="3"/>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4:43" ht="14.25" hidden="1" customHeight="1">
      <c r="D263" s="3"/>
      <c r="E263" s="1"/>
      <c r="F263" s="1"/>
      <c r="G263" s="1"/>
      <c r="H263" s="1"/>
      <c r="I263" s="1"/>
      <c r="J263" s="1"/>
      <c r="K263" s="1"/>
      <c r="L263" s="1"/>
      <c r="M263" s="1"/>
      <c r="N263" s="1"/>
      <c r="O263" s="1"/>
      <c r="P263" s="1"/>
      <c r="Q263" s="1"/>
      <c r="R263" s="1"/>
      <c r="S263" s="3"/>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4:43" ht="14.25" hidden="1" customHeight="1">
      <c r="D264" s="3"/>
      <c r="E264" s="1"/>
      <c r="F264" s="1"/>
      <c r="G264" s="1"/>
      <c r="H264" s="1"/>
      <c r="I264" s="1"/>
      <c r="J264" s="1"/>
      <c r="K264" s="1"/>
      <c r="L264" s="1"/>
      <c r="M264" s="1"/>
      <c r="N264" s="1"/>
      <c r="O264" s="1"/>
      <c r="P264" s="1"/>
      <c r="Q264" s="1"/>
      <c r="R264" s="1"/>
      <c r="S264" s="3"/>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4:43" ht="14.25" hidden="1" customHeight="1">
      <c r="D265" s="3"/>
      <c r="E265" s="1"/>
      <c r="F265" s="1"/>
      <c r="G265" s="1"/>
      <c r="H265" s="1"/>
      <c r="I265" s="1"/>
      <c r="J265" s="1"/>
      <c r="K265" s="1"/>
      <c r="L265" s="1"/>
      <c r="M265" s="1"/>
      <c r="N265" s="1"/>
      <c r="O265" s="1"/>
      <c r="P265" s="1"/>
      <c r="Q265" s="1"/>
      <c r="R265" s="1"/>
      <c r="S265" s="3"/>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4:43" ht="14.25" hidden="1" customHeight="1">
      <c r="D266" s="3"/>
      <c r="E266" s="1"/>
      <c r="F266" s="1"/>
      <c r="G266" s="1"/>
      <c r="H266" s="1"/>
      <c r="I266" s="1"/>
      <c r="J266" s="1"/>
      <c r="K266" s="1"/>
      <c r="L266" s="1"/>
      <c r="M266" s="1"/>
      <c r="N266" s="1"/>
      <c r="O266" s="1"/>
      <c r="P266" s="1"/>
      <c r="Q266" s="1"/>
      <c r="R266" s="1"/>
      <c r="S266" s="3"/>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4:43" ht="14.25" hidden="1" customHeight="1">
      <c r="D267" s="3"/>
      <c r="E267" s="1"/>
      <c r="F267" s="1"/>
      <c r="G267" s="1"/>
      <c r="H267" s="1"/>
      <c r="I267" s="1"/>
      <c r="J267" s="1"/>
      <c r="K267" s="1"/>
      <c r="L267" s="1"/>
      <c r="M267" s="1"/>
      <c r="N267" s="1"/>
      <c r="O267" s="1"/>
      <c r="P267" s="1"/>
      <c r="Q267" s="1"/>
      <c r="R267" s="1"/>
      <c r="S267" s="3"/>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4:43" ht="14.25" hidden="1" customHeight="1">
      <c r="D268" s="3"/>
      <c r="E268" s="1"/>
      <c r="F268" s="1"/>
      <c r="G268" s="1"/>
      <c r="H268" s="1"/>
      <c r="I268" s="1"/>
      <c r="J268" s="1"/>
      <c r="K268" s="1"/>
      <c r="L268" s="1"/>
      <c r="M268" s="1"/>
      <c r="N268" s="1"/>
      <c r="O268" s="1"/>
      <c r="P268" s="1"/>
      <c r="Q268" s="1"/>
      <c r="R268" s="1"/>
      <c r="S268" s="3"/>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4:43" ht="14.25" hidden="1" customHeight="1">
      <c r="D269" s="3"/>
      <c r="E269" s="1"/>
      <c r="F269" s="1"/>
      <c r="G269" s="1"/>
      <c r="H269" s="1"/>
      <c r="I269" s="1"/>
      <c r="J269" s="1"/>
      <c r="K269" s="1"/>
      <c r="L269" s="1"/>
      <c r="M269" s="1"/>
      <c r="N269" s="1"/>
      <c r="O269" s="1"/>
      <c r="P269" s="1"/>
      <c r="Q269" s="1"/>
      <c r="R269" s="1"/>
      <c r="S269" s="3"/>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4:43" ht="14.25" hidden="1" customHeight="1">
      <c r="D270" s="3"/>
      <c r="E270" s="1"/>
      <c r="F270" s="1"/>
      <c r="G270" s="1"/>
      <c r="H270" s="1"/>
      <c r="I270" s="1"/>
      <c r="J270" s="1"/>
      <c r="K270" s="1"/>
      <c r="L270" s="1"/>
      <c r="M270" s="1"/>
      <c r="N270" s="1"/>
      <c r="O270" s="1"/>
      <c r="P270" s="1"/>
      <c r="Q270" s="1"/>
      <c r="R270" s="1"/>
      <c r="S270" s="3"/>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4:43" ht="14.25" hidden="1" customHeight="1">
      <c r="D271" s="3"/>
      <c r="E271" s="1"/>
      <c r="F271" s="1"/>
      <c r="G271" s="1"/>
      <c r="H271" s="1"/>
      <c r="I271" s="1"/>
      <c r="J271" s="1"/>
      <c r="K271" s="1"/>
      <c r="L271" s="1"/>
      <c r="M271" s="1"/>
      <c r="N271" s="1"/>
      <c r="O271" s="1"/>
      <c r="P271" s="1"/>
      <c r="Q271" s="1"/>
      <c r="R271" s="1"/>
      <c r="S271" s="3"/>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4:43" ht="14.25" hidden="1" customHeight="1">
      <c r="D272" s="3"/>
      <c r="E272" s="1"/>
      <c r="F272" s="1"/>
      <c r="G272" s="1"/>
      <c r="H272" s="1"/>
      <c r="I272" s="1"/>
      <c r="J272" s="1"/>
      <c r="K272" s="1"/>
      <c r="L272" s="1"/>
      <c r="M272" s="1"/>
      <c r="N272" s="1"/>
      <c r="O272" s="1"/>
      <c r="P272" s="1"/>
      <c r="Q272" s="1"/>
      <c r="R272" s="1"/>
      <c r="S272" s="3"/>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4:43" ht="14.25" hidden="1" customHeight="1">
      <c r="D273" s="3"/>
      <c r="E273" s="1"/>
      <c r="F273" s="1"/>
      <c r="G273" s="1"/>
      <c r="H273" s="1"/>
      <c r="I273" s="1"/>
      <c r="J273" s="1"/>
      <c r="K273" s="1"/>
      <c r="L273" s="1"/>
      <c r="M273" s="1"/>
      <c r="N273" s="1"/>
      <c r="O273" s="1"/>
      <c r="P273" s="1"/>
      <c r="Q273" s="1"/>
      <c r="R273" s="1"/>
      <c r="S273" s="3"/>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4:43" ht="14.25" hidden="1" customHeight="1">
      <c r="D274" s="3"/>
      <c r="E274" s="1"/>
      <c r="F274" s="1"/>
      <c r="G274" s="1"/>
      <c r="H274" s="1"/>
      <c r="I274" s="1"/>
      <c r="J274" s="1"/>
      <c r="K274" s="1"/>
      <c r="L274" s="1"/>
      <c r="M274" s="1"/>
      <c r="N274" s="1"/>
      <c r="O274" s="1"/>
      <c r="P274" s="1"/>
      <c r="Q274" s="1"/>
      <c r="R274" s="1"/>
      <c r="S274" s="3"/>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4:43" ht="14.25" hidden="1" customHeight="1">
      <c r="D275" s="3"/>
      <c r="E275" s="1"/>
      <c r="F275" s="1"/>
      <c r="G275" s="1"/>
      <c r="H275" s="1"/>
      <c r="I275" s="1"/>
      <c r="J275" s="1"/>
      <c r="K275" s="1"/>
      <c r="L275" s="1"/>
      <c r="M275" s="1"/>
      <c r="N275" s="1"/>
      <c r="O275" s="1"/>
      <c r="P275" s="1"/>
      <c r="Q275" s="1"/>
      <c r="R275" s="1"/>
      <c r="S275" s="3"/>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4:43" ht="14.25" hidden="1" customHeight="1">
      <c r="D276" s="3"/>
      <c r="E276" s="1"/>
      <c r="F276" s="1"/>
      <c r="G276" s="1"/>
      <c r="H276" s="1"/>
      <c r="I276" s="1"/>
      <c r="J276" s="1"/>
      <c r="K276" s="1"/>
      <c r="L276" s="1"/>
      <c r="M276" s="1"/>
      <c r="N276" s="1"/>
      <c r="O276" s="1"/>
      <c r="P276" s="1"/>
      <c r="Q276" s="1"/>
      <c r="R276" s="1"/>
      <c r="S276" s="3"/>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4:43" ht="14.25" hidden="1" customHeight="1">
      <c r="D277" s="3"/>
      <c r="E277" s="1"/>
      <c r="F277" s="1"/>
      <c r="G277" s="1"/>
      <c r="H277" s="1"/>
      <c r="I277" s="1"/>
      <c r="J277" s="1"/>
      <c r="K277" s="1"/>
      <c r="L277" s="1"/>
      <c r="M277" s="1"/>
      <c r="N277" s="1"/>
      <c r="O277" s="1"/>
      <c r="P277" s="1"/>
      <c r="Q277" s="1"/>
      <c r="R277" s="1"/>
      <c r="S277" s="3"/>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4:43" ht="14.25" hidden="1" customHeight="1">
      <c r="D278" s="3"/>
      <c r="E278" s="1"/>
      <c r="F278" s="1"/>
      <c r="G278" s="1"/>
      <c r="H278" s="1"/>
      <c r="I278" s="1"/>
      <c r="J278" s="1"/>
      <c r="K278" s="1"/>
      <c r="L278" s="1"/>
      <c r="M278" s="1"/>
      <c r="N278" s="1"/>
      <c r="O278" s="1"/>
      <c r="P278" s="1"/>
      <c r="Q278" s="1"/>
      <c r="R278" s="1"/>
      <c r="S278" s="3"/>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4:43" ht="14.25" hidden="1" customHeight="1">
      <c r="D279" s="3"/>
      <c r="E279" s="1"/>
      <c r="F279" s="1"/>
      <c r="G279" s="1"/>
      <c r="H279" s="1"/>
      <c r="I279" s="1"/>
      <c r="J279" s="1"/>
      <c r="K279" s="1"/>
      <c r="L279" s="1"/>
      <c r="M279" s="1"/>
      <c r="N279" s="1"/>
      <c r="O279" s="1"/>
      <c r="P279" s="1"/>
      <c r="Q279" s="1"/>
      <c r="R279" s="1"/>
      <c r="S279" s="3"/>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4:43" ht="14.25" hidden="1" customHeight="1">
      <c r="D280" s="3"/>
      <c r="E280" s="1"/>
      <c r="F280" s="1"/>
      <c r="G280" s="1"/>
      <c r="H280" s="1"/>
      <c r="I280" s="1"/>
      <c r="J280" s="1"/>
      <c r="K280" s="1"/>
      <c r="L280" s="1"/>
      <c r="M280" s="1"/>
      <c r="N280" s="1"/>
      <c r="O280" s="1"/>
      <c r="P280" s="1"/>
      <c r="Q280" s="1"/>
      <c r="R280" s="1"/>
      <c r="S280" s="3"/>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4:43" ht="14.25" hidden="1" customHeight="1">
      <c r="D281" s="3"/>
      <c r="E281" s="1"/>
      <c r="F281" s="1"/>
      <c r="G281" s="1"/>
      <c r="H281" s="1"/>
      <c r="I281" s="1"/>
      <c r="J281" s="1"/>
      <c r="K281" s="1"/>
      <c r="L281" s="1"/>
      <c r="M281" s="1"/>
      <c r="N281" s="1"/>
      <c r="O281" s="1"/>
      <c r="P281" s="1"/>
      <c r="Q281" s="1"/>
      <c r="R281" s="1"/>
      <c r="S281" s="3"/>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4:43" ht="14.25" hidden="1" customHeight="1">
      <c r="D282" s="3"/>
      <c r="E282" s="1"/>
      <c r="F282" s="1"/>
      <c r="G282" s="1"/>
      <c r="H282" s="1"/>
      <c r="I282" s="1"/>
      <c r="J282" s="1"/>
      <c r="K282" s="1"/>
      <c r="L282" s="1"/>
      <c r="M282" s="1"/>
      <c r="N282" s="1"/>
      <c r="O282" s="1"/>
      <c r="P282" s="1"/>
      <c r="Q282" s="1"/>
      <c r="R282" s="1"/>
      <c r="S282" s="3"/>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4:43" ht="14.25" hidden="1" customHeight="1">
      <c r="D283" s="3"/>
      <c r="E283" s="1"/>
      <c r="F283" s="1"/>
      <c r="G283" s="1"/>
      <c r="H283" s="1"/>
      <c r="I283" s="1"/>
      <c r="J283" s="1"/>
      <c r="K283" s="1"/>
      <c r="L283" s="1"/>
      <c r="M283" s="1"/>
      <c r="N283" s="1"/>
      <c r="O283" s="1"/>
      <c r="P283" s="1"/>
      <c r="Q283" s="1"/>
      <c r="R283" s="1"/>
      <c r="S283" s="3"/>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4:43" ht="14.25" hidden="1" customHeight="1">
      <c r="D284" s="3"/>
      <c r="E284" s="1"/>
      <c r="F284" s="1"/>
      <c r="G284" s="1"/>
      <c r="H284" s="1"/>
      <c r="I284" s="1"/>
      <c r="J284" s="1"/>
      <c r="K284" s="1"/>
      <c r="L284" s="1"/>
      <c r="M284" s="1"/>
      <c r="N284" s="1"/>
      <c r="O284" s="1"/>
      <c r="P284" s="1"/>
      <c r="Q284" s="1"/>
      <c r="R284" s="1"/>
      <c r="S284" s="3"/>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4:43" ht="14.25" hidden="1" customHeight="1">
      <c r="D285" s="3"/>
      <c r="E285" s="1"/>
      <c r="F285" s="1"/>
      <c r="G285" s="1"/>
      <c r="H285" s="1"/>
      <c r="I285" s="1"/>
      <c r="J285" s="1"/>
      <c r="K285" s="1"/>
      <c r="L285" s="1"/>
      <c r="M285" s="1"/>
      <c r="N285" s="1"/>
      <c r="O285" s="1"/>
      <c r="P285" s="1"/>
      <c r="Q285" s="1"/>
      <c r="R285" s="1"/>
      <c r="S285" s="3"/>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4:43" ht="14.25" hidden="1" customHeight="1">
      <c r="D286" s="3"/>
      <c r="E286" s="1"/>
      <c r="F286" s="1"/>
      <c r="G286" s="1"/>
      <c r="H286" s="1"/>
      <c r="I286" s="1"/>
      <c r="J286" s="1"/>
      <c r="K286" s="1"/>
      <c r="L286" s="1"/>
      <c r="M286" s="1"/>
      <c r="N286" s="1"/>
      <c r="O286" s="1"/>
      <c r="P286" s="1"/>
      <c r="Q286" s="1"/>
      <c r="R286" s="1"/>
      <c r="S286" s="3"/>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4:43" ht="14.25" hidden="1" customHeight="1">
      <c r="D287" s="3"/>
      <c r="E287" s="1"/>
      <c r="F287" s="1"/>
      <c r="G287" s="1"/>
      <c r="H287" s="1"/>
      <c r="I287" s="1"/>
      <c r="J287" s="1"/>
      <c r="K287" s="1"/>
      <c r="L287" s="1"/>
      <c r="M287" s="1"/>
      <c r="N287" s="1"/>
      <c r="O287" s="1"/>
      <c r="P287" s="1"/>
      <c r="Q287" s="1"/>
      <c r="R287" s="1"/>
      <c r="S287" s="3"/>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4:43" ht="14.25" hidden="1" customHeight="1">
      <c r="D288" s="3"/>
      <c r="E288" s="1"/>
      <c r="F288" s="1"/>
      <c r="G288" s="1"/>
      <c r="H288" s="1"/>
      <c r="I288" s="1"/>
      <c r="J288" s="1"/>
      <c r="K288" s="1"/>
      <c r="L288" s="1"/>
      <c r="M288" s="1"/>
      <c r="N288" s="1"/>
      <c r="O288" s="1"/>
      <c r="P288" s="1"/>
      <c r="Q288" s="1"/>
      <c r="R288" s="1"/>
      <c r="S288" s="3"/>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4:43" ht="14.25" hidden="1" customHeight="1">
      <c r="D289" s="3"/>
      <c r="E289" s="1"/>
      <c r="F289" s="1"/>
      <c r="G289" s="1"/>
      <c r="H289" s="1"/>
      <c r="I289" s="1"/>
      <c r="J289" s="1"/>
      <c r="K289" s="1"/>
      <c r="L289" s="1"/>
      <c r="M289" s="1"/>
      <c r="N289" s="1"/>
      <c r="O289" s="1"/>
      <c r="P289" s="1"/>
      <c r="Q289" s="1"/>
      <c r="R289" s="1"/>
      <c r="S289" s="3"/>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4:43" ht="14.25" hidden="1" customHeight="1">
      <c r="D290" s="3"/>
      <c r="E290" s="1"/>
      <c r="F290" s="1"/>
      <c r="G290" s="1"/>
      <c r="H290" s="1"/>
      <c r="I290" s="1"/>
      <c r="J290" s="1"/>
      <c r="K290" s="1"/>
      <c r="L290" s="1"/>
      <c r="M290" s="1"/>
      <c r="N290" s="1"/>
      <c r="O290" s="1"/>
      <c r="P290" s="1"/>
      <c r="Q290" s="1"/>
      <c r="R290" s="1"/>
      <c r="S290" s="3"/>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4:43" ht="14.25" hidden="1" customHeight="1">
      <c r="D291" s="3"/>
      <c r="E291" s="1"/>
      <c r="F291" s="1"/>
      <c r="G291" s="1"/>
      <c r="H291" s="1"/>
      <c r="I291" s="1"/>
      <c r="J291" s="1"/>
      <c r="K291" s="1"/>
      <c r="L291" s="1"/>
      <c r="M291" s="1"/>
      <c r="N291" s="1"/>
      <c r="O291" s="1"/>
      <c r="P291" s="1"/>
      <c r="Q291" s="1"/>
      <c r="R291" s="1"/>
      <c r="S291" s="3"/>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4:43" ht="14.25" hidden="1" customHeight="1">
      <c r="D292" s="3"/>
      <c r="E292" s="1"/>
      <c r="F292" s="1"/>
      <c r="G292" s="1"/>
      <c r="H292" s="1"/>
      <c r="I292" s="1"/>
      <c r="J292" s="1"/>
      <c r="K292" s="1"/>
      <c r="L292" s="1"/>
      <c r="M292" s="1"/>
      <c r="N292" s="1"/>
      <c r="O292" s="1"/>
      <c r="P292" s="1"/>
      <c r="Q292" s="1"/>
      <c r="R292" s="1"/>
      <c r="S292" s="3"/>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4:43" ht="14.25" hidden="1" customHeight="1">
      <c r="D293" s="3"/>
      <c r="E293" s="1"/>
      <c r="F293" s="1"/>
      <c r="G293" s="1"/>
      <c r="H293" s="1"/>
      <c r="I293" s="1"/>
      <c r="J293" s="1"/>
      <c r="K293" s="1"/>
      <c r="L293" s="1"/>
      <c r="M293" s="1"/>
      <c r="N293" s="1"/>
      <c r="O293" s="1"/>
      <c r="P293" s="1"/>
      <c r="Q293" s="1"/>
      <c r="R293" s="1"/>
      <c r="S293" s="3"/>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4:43" ht="14.25" hidden="1" customHeight="1">
      <c r="D294" s="3"/>
      <c r="E294" s="1"/>
      <c r="F294" s="1"/>
      <c r="G294" s="1"/>
      <c r="H294" s="1"/>
      <c r="I294" s="1"/>
      <c r="J294" s="1"/>
      <c r="K294" s="1"/>
      <c r="L294" s="1"/>
      <c r="M294" s="1"/>
      <c r="N294" s="1"/>
      <c r="O294" s="1"/>
      <c r="P294" s="1"/>
      <c r="Q294" s="1"/>
      <c r="R294" s="1"/>
      <c r="S294" s="3"/>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4:43" ht="14.25" hidden="1" customHeight="1">
      <c r="D295" s="3"/>
      <c r="E295" s="1"/>
      <c r="F295" s="1"/>
      <c r="G295" s="1"/>
      <c r="H295" s="1"/>
      <c r="I295" s="1"/>
      <c r="J295" s="1"/>
      <c r="K295" s="1"/>
      <c r="L295" s="1"/>
      <c r="M295" s="1"/>
      <c r="N295" s="1"/>
      <c r="O295" s="1"/>
      <c r="P295" s="1"/>
      <c r="Q295" s="1"/>
      <c r="R295" s="1"/>
      <c r="S295" s="3"/>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4:43" ht="14.25" hidden="1" customHeight="1">
      <c r="D296" s="3"/>
      <c r="E296" s="1"/>
      <c r="F296" s="1"/>
      <c r="G296" s="1"/>
      <c r="H296" s="1"/>
      <c r="I296" s="1"/>
      <c r="J296" s="1"/>
      <c r="K296" s="1"/>
      <c r="L296" s="1"/>
      <c r="M296" s="1"/>
      <c r="N296" s="1"/>
      <c r="O296" s="1"/>
      <c r="P296" s="1"/>
      <c r="Q296" s="1"/>
      <c r="R296" s="1"/>
      <c r="S296" s="3"/>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4:43" ht="14.25" hidden="1" customHeight="1">
      <c r="D297" s="3"/>
      <c r="E297" s="1"/>
      <c r="F297" s="1"/>
      <c r="G297" s="1"/>
      <c r="H297" s="1"/>
      <c r="I297" s="1"/>
      <c r="J297" s="1"/>
      <c r="K297" s="1"/>
      <c r="L297" s="1"/>
      <c r="M297" s="1"/>
      <c r="N297" s="1"/>
      <c r="O297" s="1"/>
      <c r="P297" s="1"/>
      <c r="Q297" s="1"/>
      <c r="R297" s="1"/>
      <c r="S297" s="3"/>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4:43" ht="14.25" hidden="1" customHeight="1">
      <c r="D298" s="3"/>
      <c r="E298" s="1"/>
      <c r="F298" s="1"/>
      <c r="G298" s="1"/>
      <c r="H298" s="1"/>
      <c r="I298" s="1"/>
      <c r="J298" s="1"/>
      <c r="K298" s="1"/>
      <c r="L298" s="1"/>
      <c r="M298" s="1"/>
      <c r="N298" s="1"/>
      <c r="O298" s="1"/>
      <c r="P298" s="1"/>
      <c r="Q298" s="1"/>
      <c r="R298" s="1"/>
      <c r="S298" s="3"/>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4:43" ht="14.25" hidden="1" customHeight="1">
      <c r="D299" s="3"/>
      <c r="E299" s="1"/>
      <c r="F299" s="1"/>
      <c r="G299" s="1"/>
      <c r="H299" s="1"/>
      <c r="I299" s="1"/>
      <c r="J299" s="1"/>
      <c r="K299" s="1"/>
      <c r="L299" s="1"/>
      <c r="M299" s="1"/>
      <c r="N299" s="1"/>
      <c r="O299" s="1"/>
      <c r="P299" s="1"/>
      <c r="Q299" s="1"/>
      <c r="R299" s="1"/>
      <c r="S299" s="3"/>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4:43" ht="14.25" hidden="1" customHeight="1">
      <c r="D300" s="3"/>
      <c r="E300" s="1"/>
      <c r="F300" s="1"/>
      <c r="G300" s="1"/>
      <c r="H300" s="1"/>
      <c r="I300" s="1"/>
      <c r="J300" s="1"/>
      <c r="K300" s="1"/>
      <c r="L300" s="1"/>
      <c r="M300" s="1"/>
      <c r="N300" s="1"/>
      <c r="O300" s="1"/>
      <c r="P300" s="1"/>
      <c r="Q300" s="1"/>
      <c r="R300" s="1"/>
      <c r="S300" s="3"/>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4:43" ht="14.25" hidden="1" customHeight="1">
      <c r="D301" s="3"/>
      <c r="E301" s="1"/>
      <c r="F301" s="1"/>
      <c r="G301" s="1"/>
      <c r="H301" s="1"/>
      <c r="I301" s="1"/>
      <c r="J301" s="1"/>
      <c r="K301" s="1"/>
      <c r="L301" s="1"/>
      <c r="M301" s="1"/>
      <c r="N301" s="1"/>
      <c r="O301" s="1"/>
      <c r="P301" s="1"/>
      <c r="Q301" s="1"/>
      <c r="R301" s="1"/>
      <c r="S301" s="3"/>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4:43" ht="14.25" hidden="1" customHeight="1">
      <c r="D302" s="3"/>
      <c r="E302" s="1"/>
      <c r="F302" s="1"/>
      <c r="G302" s="1"/>
      <c r="H302" s="1"/>
      <c r="I302" s="1"/>
      <c r="J302" s="1"/>
      <c r="K302" s="1"/>
      <c r="L302" s="1"/>
      <c r="M302" s="1"/>
      <c r="N302" s="1"/>
      <c r="O302" s="1"/>
      <c r="P302" s="1"/>
      <c r="Q302" s="1"/>
      <c r="R302" s="1"/>
      <c r="S302" s="3"/>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4:43" ht="14.25" hidden="1" customHeight="1">
      <c r="D303" s="3"/>
      <c r="E303" s="1"/>
      <c r="F303" s="1"/>
      <c r="G303" s="1"/>
      <c r="H303" s="1"/>
      <c r="I303" s="1"/>
      <c r="J303" s="1"/>
      <c r="K303" s="1"/>
      <c r="L303" s="1"/>
      <c r="M303" s="1"/>
      <c r="N303" s="1"/>
      <c r="O303" s="1"/>
      <c r="P303" s="1"/>
      <c r="Q303" s="1"/>
      <c r="R303" s="1"/>
      <c r="S303" s="3"/>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4:43" ht="14.25" hidden="1" customHeight="1">
      <c r="D304" s="3"/>
      <c r="E304" s="1"/>
      <c r="F304" s="1"/>
      <c r="G304" s="1"/>
      <c r="H304" s="1"/>
      <c r="I304" s="1"/>
      <c r="J304" s="1"/>
      <c r="K304" s="1"/>
      <c r="L304" s="1"/>
      <c r="M304" s="1"/>
      <c r="N304" s="1"/>
      <c r="O304" s="1"/>
      <c r="P304" s="1"/>
      <c r="Q304" s="1"/>
      <c r="R304" s="1"/>
      <c r="S304" s="3"/>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4:43" ht="14.25" hidden="1" customHeight="1">
      <c r="D305" s="3"/>
      <c r="E305" s="1"/>
      <c r="F305" s="1"/>
      <c r="G305" s="1"/>
      <c r="H305" s="1"/>
      <c r="I305" s="1"/>
      <c r="J305" s="1"/>
      <c r="K305" s="1"/>
      <c r="L305" s="1"/>
      <c r="M305" s="1"/>
      <c r="N305" s="1"/>
      <c r="O305" s="1"/>
      <c r="P305" s="1"/>
      <c r="Q305" s="1"/>
      <c r="R305" s="1"/>
      <c r="S305" s="3"/>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4:43" ht="14.25" hidden="1" customHeight="1">
      <c r="D306" s="3"/>
      <c r="E306" s="1"/>
      <c r="F306" s="1"/>
      <c r="G306" s="1"/>
      <c r="H306" s="1"/>
      <c r="I306" s="1"/>
      <c r="J306" s="1"/>
      <c r="K306" s="1"/>
      <c r="L306" s="1"/>
      <c r="M306" s="1"/>
      <c r="N306" s="1"/>
      <c r="O306" s="1"/>
      <c r="P306" s="1"/>
      <c r="Q306" s="1"/>
      <c r="R306" s="1"/>
      <c r="S306" s="3"/>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4:43" ht="14.25" hidden="1" customHeight="1">
      <c r="D307" s="3"/>
      <c r="E307" s="1"/>
      <c r="F307" s="1"/>
      <c r="G307" s="1"/>
      <c r="H307" s="1"/>
      <c r="I307" s="1"/>
      <c r="J307" s="1"/>
      <c r="K307" s="1"/>
      <c r="L307" s="1"/>
      <c r="M307" s="1"/>
      <c r="N307" s="1"/>
      <c r="O307" s="1"/>
      <c r="P307" s="1"/>
      <c r="Q307" s="1"/>
      <c r="R307" s="1"/>
      <c r="S307" s="3"/>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4:43" ht="14.25" hidden="1" customHeight="1">
      <c r="D308" s="3"/>
      <c r="E308" s="1"/>
      <c r="F308" s="1"/>
      <c r="G308" s="1"/>
      <c r="H308" s="1"/>
      <c r="I308" s="1"/>
      <c r="J308" s="1"/>
      <c r="K308" s="1"/>
      <c r="L308" s="1"/>
      <c r="M308" s="1"/>
      <c r="N308" s="1"/>
      <c r="O308" s="1"/>
      <c r="P308" s="1"/>
      <c r="Q308" s="1"/>
      <c r="R308" s="1"/>
      <c r="S308" s="3"/>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4:43" ht="14.25" hidden="1" customHeight="1">
      <c r="D309" s="3"/>
      <c r="E309" s="1"/>
      <c r="F309" s="1"/>
      <c r="G309" s="1"/>
      <c r="H309" s="1"/>
      <c r="I309" s="1"/>
      <c r="J309" s="1"/>
      <c r="K309" s="1"/>
      <c r="L309" s="1"/>
      <c r="M309" s="1"/>
      <c r="N309" s="1"/>
      <c r="O309" s="1"/>
      <c r="P309" s="1"/>
      <c r="Q309" s="1"/>
      <c r="R309" s="1"/>
      <c r="S309" s="3"/>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4:43" ht="14.25" hidden="1" customHeight="1">
      <c r="D310" s="3"/>
      <c r="E310" s="1"/>
      <c r="F310" s="1"/>
      <c r="G310" s="1"/>
      <c r="H310" s="1"/>
      <c r="I310" s="1"/>
      <c r="J310" s="1"/>
      <c r="K310" s="1"/>
      <c r="L310" s="1"/>
      <c r="M310" s="1"/>
      <c r="N310" s="1"/>
      <c r="O310" s="1"/>
      <c r="P310" s="1"/>
      <c r="Q310" s="1"/>
      <c r="R310" s="1"/>
      <c r="S310" s="3"/>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4:43" ht="14.25" hidden="1" customHeight="1">
      <c r="D311" s="3"/>
      <c r="E311" s="1"/>
      <c r="F311" s="1"/>
      <c r="G311" s="1"/>
      <c r="H311" s="1"/>
      <c r="I311" s="1"/>
      <c r="J311" s="1"/>
      <c r="K311" s="1"/>
      <c r="L311" s="1"/>
      <c r="M311" s="1"/>
      <c r="N311" s="1"/>
      <c r="O311" s="1"/>
      <c r="P311" s="1"/>
      <c r="Q311" s="1"/>
      <c r="R311" s="1"/>
      <c r="S311" s="3"/>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4:43" ht="14.25" hidden="1" customHeight="1">
      <c r="D312" s="3"/>
      <c r="E312" s="1"/>
      <c r="F312" s="1"/>
      <c r="G312" s="1"/>
      <c r="H312" s="1"/>
      <c r="I312" s="1"/>
      <c r="J312" s="1"/>
      <c r="K312" s="1"/>
      <c r="L312" s="1"/>
      <c r="M312" s="1"/>
      <c r="N312" s="1"/>
      <c r="O312" s="1"/>
      <c r="P312" s="1"/>
      <c r="Q312" s="1"/>
      <c r="R312" s="1"/>
      <c r="S312" s="3"/>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4:43" ht="14.25" hidden="1" customHeight="1">
      <c r="D313" s="3"/>
      <c r="E313" s="1"/>
      <c r="F313" s="1"/>
      <c r="G313" s="1"/>
      <c r="H313" s="1"/>
      <c r="I313" s="1"/>
      <c r="J313" s="1"/>
      <c r="K313" s="1"/>
      <c r="L313" s="1"/>
      <c r="M313" s="1"/>
      <c r="N313" s="1"/>
      <c r="O313" s="1"/>
      <c r="P313" s="1"/>
      <c r="Q313" s="1"/>
      <c r="R313" s="1"/>
      <c r="S313" s="3"/>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4:43" ht="14.25" hidden="1" customHeight="1">
      <c r="D314" s="3"/>
      <c r="E314" s="1"/>
      <c r="F314" s="1"/>
      <c r="G314" s="1"/>
      <c r="H314" s="1"/>
      <c r="I314" s="1"/>
      <c r="J314" s="1"/>
      <c r="K314" s="1"/>
      <c r="L314" s="1"/>
      <c r="M314" s="1"/>
      <c r="N314" s="1"/>
      <c r="O314" s="1"/>
      <c r="P314" s="1"/>
      <c r="Q314" s="1"/>
      <c r="R314" s="1"/>
      <c r="S314" s="3"/>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4:43" ht="14.25" hidden="1" customHeight="1">
      <c r="D315" s="3"/>
      <c r="E315" s="1"/>
      <c r="F315" s="1"/>
      <c r="G315" s="1"/>
      <c r="H315" s="1"/>
      <c r="I315" s="1"/>
      <c r="J315" s="1"/>
      <c r="K315" s="1"/>
      <c r="L315" s="1"/>
      <c r="M315" s="1"/>
      <c r="N315" s="1"/>
      <c r="O315" s="1"/>
      <c r="P315" s="1"/>
      <c r="Q315" s="1"/>
      <c r="R315" s="1"/>
      <c r="S315" s="3"/>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4:43" ht="14.25" hidden="1" customHeight="1">
      <c r="D316" s="3"/>
      <c r="E316" s="1"/>
      <c r="F316" s="1"/>
      <c r="G316" s="1"/>
      <c r="H316" s="1"/>
      <c r="I316" s="1"/>
      <c r="J316" s="1"/>
      <c r="K316" s="1"/>
      <c r="L316" s="1"/>
      <c r="M316" s="1"/>
      <c r="N316" s="1"/>
      <c r="O316" s="1"/>
      <c r="P316" s="1"/>
      <c r="Q316" s="1"/>
      <c r="R316" s="1"/>
      <c r="S316" s="3"/>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4:43" ht="14.25" hidden="1" customHeight="1">
      <c r="D317" s="3"/>
      <c r="E317" s="1"/>
      <c r="F317" s="1"/>
      <c r="G317" s="1"/>
      <c r="H317" s="1"/>
      <c r="I317" s="1"/>
      <c r="J317" s="1"/>
      <c r="K317" s="1"/>
      <c r="L317" s="1"/>
      <c r="M317" s="1"/>
      <c r="N317" s="1"/>
      <c r="O317" s="1"/>
      <c r="P317" s="1"/>
      <c r="Q317" s="1"/>
      <c r="R317" s="1"/>
      <c r="S317" s="3"/>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4:43" ht="14.25" hidden="1" customHeight="1">
      <c r="D318" s="3"/>
      <c r="E318" s="1"/>
      <c r="F318" s="1"/>
      <c r="G318" s="1"/>
      <c r="H318" s="1"/>
      <c r="I318" s="1"/>
      <c r="J318" s="1"/>
      <c r="K318" s="1"/>
      <c r="L318" s="1"/>
      <c r="M318" s="1"/>
      <c r="N318" s="1"/>
      <c r="O318" s="1"/>
      <c r="P318" s="1"/>
      <c r="Q318" s="1"/>
      <c r="R318" s="1"/>
      <c r="S318" s="3"/>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4:43" ht="14.25" hidden="1" customHeight="1">
      <c r="D319" s="3"/>
      <c r="E319" s="1"/>
      <c r="F319" s="1"/>
      <c r="G319" s="1"/>
      <c r="H319" s="1"/>
      <c r="I319" s="1"/>
      <c r="J319" s="1"/>
      <c r="K319" s="1"/>
      <c r="L319" s="1"/>
      <c r="M319" s="1"/>
      <c r="N319" s="1"/>
      <c r="O319" s="1"/>
      <c r="P319" s="1"/>
      <c r="Q319" s="1"/>
      <c r="R319" s="1"/>
      <c r="S319" s="3"/>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4:43" ht="14.25" hidden="1" customHeight="1">
      <c r="D320" s="3"/>
      <c r="E320" s="1"/>
      <c r="F320" s="1"/>
      <c r="G320" s="1"/>
      <c r="H320" s="1"/>
      <c r="I320" s="1"/>
      <c r="J320" s="1"/>
      <c r="K320" s="1"/>
      <c r="L320" s="1"/>
      <c r="M320" s="1"/>
      <c r="N320" s="1"/>
      <c r="O320" s="1"/>
      <c r="P320" s="1"/>
      <c r="Q320" s="1"/>
      <c r="R320" s="1"/>
      <c r="S320" s="3"/>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4:43" ht="14.25" hidden="1" customHeight="1">
      <c r="D321" s="3"/>
      <c r="E321" s="1"/>
      <c r="F321" s="1"/>
      <c r="G321" s="1"/>
      <c r="H321" s="1"/>
      <c r="I321" s="1"/>
      <c r="J321" s="1"/>
      <c r="K321" s="1"/>
      <c r="L321" s="1"/>
      <c r="M321" s="1"/>
      <c r="N321" s="1"/>
      <c r="O321" s="1"/>
      <c r="P321" s="1"/>
      <c r="Q321" s="1"/>
      <c r="R321" s="1"/>
      <c r="S321" s="3"/>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4:43" ht="14.25" hidden="1" customHeight="1">
      <c r="D322" s="3"/>
      <c r="E322" s="1"/>
      <c r="F322" s="1"/>
      <c r="G322" s="1"/>
      <c r="H322" s="1"/>
      <c r="I322" s="1"/>
      <c r="J322" s="1"/>
      <c r="K322" s="1"/>
      <c r="L322" s="1"/>
      <c r="M322" s="1"/>
      <c r="N322" s="1"/>
      <c r="O322" s="1"/>
      <c r="P322" s="1"/>
      <c r="Q322" s="1"/>
      <c r="R322" s="1"/>
      <c r="S322" s="3"/>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4:43" ht="14.25" hidden="1" customHeight="1">
      <c r="D323" s="3"/>
      <c r="E323" s="1"/>
      <c r="F323" s="1"/>
      <c r="G323" s="1"/>
      <c r="H323" s="1"/>
      <c r="I323" s="1"/>
      <c r="J323" s="1"/>
      <c r="K323" s="1"/>
      <c r="L323" s="1"/>
      <c r="M323" s="1"/>
      <c r="N323" s="1"/>
      <c r="O323" s="1"/>
      <c r="P323" s="1"/>
      <c r="Q323" s="1"/>
      <c r="R323" s="1"/>
      <c r="S323" s="3"/>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4:43" ht="14.25" hidden="1" customHeight="1">
      <c r="D324" s="3"/>
      <c r="E324" s="1"/>
      <c r="F324" s="1"/>
      <c r="G324" s="1"/>
      <c r="H324" s="1"/>
      <c r="I324" s="1"/>
      <c r="J324" s="1"/>
      <c r="K324" s="1"/>
      <c r="L324" s="1"/>
      <c r="M324" s="1"/>
      <c r="N324" s="1"/>
      <c r="O324" s="1"/>
      <c r="P324" s="1"/>
      <c r="Q324" s="1"/>
      <c r="R324" s="1"/>
      <c r="S324" s="3"/>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4:43" ht="14.25" hidden="1" customHeight="1">
      <c r="D325" s="3"/>
      <c r="E325" s="1"/>
      <c r="F325" s="1"/>
      <c r="G325" s="1"/>
      <c r="H325" s="1"/>
      <c r="I325" s="1"/>
      <c r="J325" s="1"/>
      <c r="K325" s="1"/>
      <c r="L325" s="1"/>
      <c r="M325" s="1"/>
      <c r="N325" s="1"/>
      <c r="O325" s="1"/>
      <c r="P325" s="1"/>
      <c r="Q325" s="1"/>
      <c r="R325" s="1"/>
      <c r="S325" s="3"/>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4:43" ht="14.25" hidden="1" customHeight="1">
      <c r="D326" s="3"/>
      <c r="E326" s="1"/>
      <c r="F326" s="1"/>
      <c r="G326" s="1"/>
      <c r="H326" s="1"/>
      <c r="I326" s="1"/>
      <c r="J326" s="1"/>
      <c r="K326" s="1"/>
      <c r="L326" s="1"/>
      <c r="M326" s="1"/>
      <c r="N326" s="1"/>
      <c r="O326" s="1"/>
      <c r="P326" s="1"/>
      <c r="Q326" s="1"/>
      <c r="R326" s="1"/>
      <c r="S326" s="3"/>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4:43" ht="14.25" hidden="1" customHeight="1">
      <c r="D327" s="3"/>
      <c r="E327" s="1"/>
      <c r="F327" s="1"/>
      <c r="G327" s="1"/>
      <c r="H327" s="1"/>
      <c r="I327" s="1"/>
      <c r="J327" s="1"/>
      <c r="K327" s="1"/>
      <c r="L327" s="1"/>
      <c r="M327" s="1"/>
      <c r="N327" s="1"/>
      <c r="O327" s="1"/>
      <c r="P327" s="1"/>
      <c r="Q327" s="1"/>
      <c r="R327" s="1"/>
      <c r="S327" s="3"/>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4:43" ht="14.25" hidden="1" customHeight="1">
      <c r="D328" s="3"/>
      <c r="E328" s="1"/>
      <c r="F328" s="1"/>
      <c r="G328" s="1"/>
      <c r="H328" s="1"/>
      <c r="I328" s="1"/>
      <c r="J328" s="1"/>
      <c r="K328" s="1"/>
      <c r="L328" s="1"/>
      <c r="M328" s="1"/>
      <c r="N328" s="1"/>
      <c r="O328" s="1"/>
      <c r="P328" s="1"/>
      <c r="Q328" s="1"/>
      <c r="R328" s="1"/>
      <c r="S328" s="3"/>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4:43" ht="14.25" hidden="1" customHeight="1">
      <c r="D329" s="3"/>
      <c r="E329" s="1"/>
      <c r="F329" s="1"/>
      <c r="G329" s="1"/>
      <c r="H329" s="1"/>
      <c r="I329" s="1"/>
      <c r="J329" s="1"/>
      <c r="K329" s="1"/>
      <c r="L329" s="1"/>
      <c r="M329" s="1"/>
      <c r="N329" s="1"/>
      <c r="O329" s="1"/>
      <c r="P329" s="1"/>
      <c r="Q329" s="1"/>
      <c r="R329" s="1"/>
      <c r="S329" s="3"/>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4:43" ht="14.25" hidden="1" customHeight="1">
      <c r="D330" s="3"/>
      <c r="E330" s="1"/>
      <c r="F330" s="1"/>
      <c r="G330" s="1"/>
      <c r="H330" s="1"/>
      <c r="I330" s="1"/>
      <c r="J330" s="1"/>
      <c r="K330" s="1"/>
      <c r="L330" s="1"/>
      <c r="M330" s="1"/>
      <c r="N330" s="1"/>
      <c r="O330" s="1"/>
      <c r="P330" s="1"/>
      <c r="Q330" s="1"/>
      <c r="R330" s="1"/>
      <c r="S330" s="3"/>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4:43" ht="14.25" hidden="1" customHeight="1">
      <c r="D331" s="3"/>
      <c r="E331" s="1"/>
      <c r="F331" s="1"/>
      <c r="G331" s="1"/>
      <c r="H331" s="1"/>
      <c r="I331" s="1"/>
      <c r="J331" s="1"/>
      <c r="K331" s="1"/>
      <c r="L331" s="1"/>
      <c r="M331" s="1"/>
      <c r="N331" s="1"/>
      <c r="O331" s="1"/>
      <c r="P331" s="1"/>
      <c r="Q331" s="1"/>
      <c r="R331" s="1"/>
      <c r="S331" s="3"/>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4:43" ht="14.25" hidden="1" customHeight="1">
      <c r="D332" s="3"/>
      <c r="E332" s="1"/>
      <c r="F332" s="1"/>
      <c r="G332" s="1"/>
      <c r="H332" s="1"/>
      <c r="I332" s="1"/>
      <c r="J332" s="1"/>
      <c r="K332" s="1"/>
      <c r="L332" s="1"/>
      <c r="M332" s="1"/>
      <c r="N332" s="1"/>
      <c r="O332" s="1"/>
      <c r="P332" s="1"/>
      <c r="Q332" s="1"/>
      <c r="R332" s="1"/>
      <c r="S332" s="3"/>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4:43" ht="14.25" hidden="1" customHeight="1">
      <c r="D333" s="3"/>
      <c r="E333" s="1"/>
      <c r="F333" s="1"/>
      <c r="G333" s="1"/>
      <c r="H333" s="1"/>
      <c r="I333" s="1"/>
      <c r="J333" s="1"/>
      <c r="K333" s="1"/>
      <c r="L333" s="1"/>
      <c r="M333" s="1"/>
      <c r="N333" s="1"/>
      <c r="O333" s="1"/>
      <c r="P333" s="1"/>
      <c r="Q333" s="1"/>
      <c r="R333" s="1"/>
      <c r="S333" s="3"/>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4:43" ht="14.25" hidden="1" customHeight="1">
      <c r="D334" s="3"/>
      <c r="E334" s="1"/>
      <c r="F334" s="1"/>
      <c r="G334" s="1"/>
      <c r="H334" s="1"/>
      <c r="I334" s="1"/>
      <c r="J334" s="1"/>
      <c r="K334" s="1"/>
      <c r="L334" s="1"/>
      <c r="M334" s="1"/>
      <c r="N334" s="1"/>
      <c r="O334" s="1"/>
      <c r="P334" s="1"/>
      <c r="Q334" s="1"/>
      <c r="R334" s="1"/>
      <c r="S334" s="3"/>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4:43" ht="14.25" hidden="1" customHeight="1">
      <c r="D335" s="3"/>
      <c r="E335" s="1"/>
      <c r="F335" s="1"/>
      <c r="G335" s="1"/>
      <c r="H335" s="1"/>
      <c r="I335" s="1"/>
      <c r="J335" s="1"/>
      <c r="K335" s="1"/>
      <c r="L335" s="1"/>
      <c r="M335" s="1"/>
      <c r="N335" s="1"/>
      <c r="O335" s="1"/>
      <c r="P335" s="1"/>
      <c r="Q335" s="1"/>
      <c r="R335" s="1"/>
      <c r="S335" s="3"/>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4:43" ht="14.25" hidden="1" customHeight="1">
      <c r="D336" s="3"/>
      <c r="E336" s="1"/>
      <c r="F336" s="1"/>
      <c r="G336" s="1"/>
      <c r="H336" s="1"/>
      <c r="I336" s="1"/>
      <c r="J336" s="1"/>
      <c r="K336" s="1"/>
      <c r="L336" s="1"/>
      <c r="M336" s="1"/>
      <c r="N336" s="1"/>
      <c r="O336" s="1"/>
      <c r="P336" s="1"/>
      <c r="Q336" s="1"/>
      <c r="R336" s="1"/>
      <c r="S336" s="3"/>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4:43" ht="14.25" hidden="1" customHeight="1">
      <c r="D337" s="3"/>
      <c r="E337" s="1"/>
      <c r="F337" s="1"/>
      <c r="G337" s="1"/>
      <c r="H337" s="1"/>
      <c r="I337" s="1"/>
      <c r="J337" s="1"/>
      <c r="K337" s="1"/>
      <c r="L337" s="1"/>
      <c r="M337" s="1"/>
      <c r="N337" s="1"/>
      <c r="O337" s="1"/>
      <c r="P337" s="1"/>
      <c r="Q337" s="1"/>
      <c r="R337" s="1"/>
      <c r="S337" s="3"/>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4:43" ht="14.25" hidden="1" customHeight="1">
      <c r="D338" s="3"/>
      <c r="E338" s="1"/>
      <c r="F338" s="1"/>
      <c r="G338" s="1"/>
      <c r="H338" s="1"/>
      <c r="I338" s="1"/>
      <c r="J338" s="1"/>
      <c r="K338" s="1"/>
      <c r="L338" s="1"/>
      <c r="M338" s="1"/>
      <c r="N338" s="1"/>
      <c r="O338" s="1"/>
      <c r="P338" s="1"/>
      <c r="Q338" s="1"/>
      <c r="R338" s="1"/>
      <c r="S338" s="3"/>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4:43" ht="14.25" hidden="1" customHeight="1">
      <c r="D339" s="3"/>
      <c r="E339" s="1"/>
      <c r="F339" s="1"/>
      <c r="G339" s="1"/>
      <c r="H339" s="1"/>
      <c r="I339" s="1"/>
      <c r="J339" s="1"/>
      <c r="K339" s="1"/>
      <c r="L339" s="1"/>
      <c r="M339" s="1"/>
      <c r="N339" s="1"/>
      <c r="O339" s="1"/>
      <c r="P339" s="1"/>
      <c r="Q339" s="1"/>
      <c r="R339" s="1"/>
      <c r="S339" s="3"/>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4:43" ht="14.25" hidden="1" customHeight="1">
      <c r="D340" s="3"/>
      <c r="E340" s="1"/>
      <c r="F340" s="1"/>
      <c r="G340" s="1"/>
      <c r="H340" s="1"/>
      <c r="I340" s="1"/>
      <c r="J340" s="1"/>
      <c r="K340" s="1"/>
      <c r="L340" s="1"/>
      <c r="M340" s="1"/>
      <c r="N340" s="1"/>
      <c r="O340" s="1"/>
      <c r="P340" s="1"/>
      <c r="Q340" s="1"/>
      <c r="R340" s="1"/>
      <c r="S340" s="3"/>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4:43" ht="14.25" hidden="1" customHeight="1">
      <c r="D341" s="3"/>
      <c r="E341" s="1"/>
      <c r="F341" s="1"/>
      <c r="G341" s="1"/>
      <c r="H341" s="1"/>
      <c r="I341" s="1"/>
      <c r="J341" s="1"/>
      <c r="K341" s="1"/>
      <c r="L341" s="1"/>
      <c r="M341" s="1"/>
      <c r="N341" s="1"/>
      <c r="O341" s="1"/>
      <c r="P341" s="1"/>
      <c r="Q341" s="1"/>
      <c r="R341" s="1"/>
      <c r="S341" s="3"/>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4:43" ht="14.25" hidden="1" customHeight="1">
      <c r="D342" s="3"/>
      <c r="E342" s="1"/>
      <c r="F342" s="1"/>
      <c r="G342" s="1"/>
      <c r="H342" s="1"/>
      <c r="I342" s="1"/>
      <c r="J342" s="1"/>
      <c r="K342" s="1"/>
      <c r="L342" s="1"/>
      <c r="M342" s="1"/>
      <c r="N342" s="1"/>
      <c r="O342" s="1"/>
      <c r="P342" s="1"/>
      <c r="Q342" s="1"/>
      <c r="R342" s="1"/>
      <c r="S342" s="3"/>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4:43" ht="14.25" hidden="1" customHeight="1">
      <c r="D343" s="3"/>
      <c r="E343" s="1"/>
      <c r="F343" s="1"/>
      <c r="G343" s="1"/>
      <c r="H343" s="1"/>
      <c r="I343" s="1"/>
      <c r="J343" s="1"/>
      <c r="K343" s="1"/>
      <c r="L343" s="1"/>
      <c r="M343" s="1"/>
      <c r="N343" s="1"/>
      <c r="O343" s="1"/>
      <c r="P343" s="1"/>
      <c r="Q343" s="1"/>
      <c r="R343" s="1"/>
      <c r="S343" s="3"/>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4:43" ht="14.25" hidden="1" customHeight="1">
      <c r="D344" s="3"/>
      <c r="E344" s="1"/>
      <c r="F344" s="1"/>
      <c r="G344" s="1"/>
      <c r="H344" s="1"/>
      <c r="I344" s="1"/>
      <c r="J344" s="1"/>
      <c r="K344" s="1"/>
      <c r="L344" s="1"/>
      <c r="M344" s="1"/>
      <c r="N344" s="1"/>
      <c r="O344" s="1"/>
      <c r="P344" s="1"/>
      <c r="Q344" s="1"/>
      <c r="R344" s="1"/>
      <c r="S344" s="3"/>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4:43" ht="14.25" hidden="1" customHeight="1">
      <c r="D345" s="3"/>
      <c r="E345" s="1"/>
      <c r="F345" s="1"/>
      <c r="G345" s="1"/>
      <c r="H345" s="1"/>
      <c r="I345" s="1"/>
      <c r="J345" s="1"/>
      <c r="K345" s="1"/>
      <c r="L345" s="1"/>
      <c r="M345" s="1"/>
      <c r="N345" s="1"/>
      <c r="O345" s="1"/>
      <c r="P345" s="1"/>
      <c r="Q345" s="1"/>
      <c r="R345" s="1"/>
      <c r="S345" s="3"/>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4:43" ht="14.25" hidden="1" customHeight="1">
      <c r="D346" s="3"/>
      <c r="E346" s="1"/>
      <c r="F346" s="1"/>
      <c r="G346" s="1"/>
      <c r="H346" s="1"/>
      <c r="I346" s="1"/>
      <c r="J346" s="1"/>
      <c r="K346" s="1"/>
      <c r="L346" s="1"/>
      <c r="M346" s="1"/>
      <c r="N346" s="1"/>
      <c r="O346" s="1"/>
      <c r="P346" s="1"/>
      <c r="Q346" s="1"/>
      <c r="R346" s="1"/>
      <c r="S346" s="3"/>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4:43" ht="14.25" hidden="1" customHeight="1">
      <c r="D347" s="3"/>
      <c r="E347" s="1"/>
      <c r="F347" s="1"/>
      <c r="G347" s="1"/>
      <c r="H347" s="1"/>
      <c r="I347" s="1"/>
      <c r="J347" s="1"/>
      <c r="K347" s="1"/>
      <c r="L347" s="1"/>
      <c r="M347" s="1"/>
      <c r="N347" s="1"/>
      <c r="O347" s="1"/>
      <c r="P347" s="1"/>
      <c r="Q347" s="1"/>
      <c r="R347" s="1"/>
      <c r="S347" s="3"/>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4:43" ht="14.25" hidden="1" customHeight="1">
      <c r="D348" s="3"/>
      <c r="E348" s="1"/>
      <c r="F348" s="1"/>
      <c r="G348" s="1"/>
      <c r="H348" s="1"/>
      <c r="I348" s="1"/>
      <c r="J348" s="1"/>
      <c r="K348" s="1"/>
      <c r="L348" s="1"/>
      <c r="M348" s="1"/>
      <c r="N348" s="1"/>
      <c r="O348" s="1"/>
      <c r="P348" s="1"/>
      <c r="Q348" s="1"/>
      <c r="R348" s="1"/>
      <c r="S348" s="3"/>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4:43" ht="14.25" hidden="1" customHeight="1">
      <c r="D349" s="3"/>
      <c r="E349" s="1"/>
      <c r="F349" s="1"/>
      <c r="G349" s="1"/>
      <c r="H349" s="1"/>
      <c r="I349" s="1"/>
      <c r="J349" s="1"/>
      <c r="K349" s="1"/>
      <c r="L349" s="1"/>
      <c r="M349" s="1"/>
      <c r="N349" s="1"/>
      <c r="O349" s="1"/>
      <c r="P349" s="1"/>
      <c r="Q349" s="1"/>
      <c r="R349" s="1"/>
      <c r="S349" s="3"/>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4:43" ht="14.25" hidden="1" customHeight="1">
      <c r="D350" s="3"/>
      <c r="E350" s="1"/>
      <c r="F350" s="1"/>
      <c r="G350" s="1"/>
      <c r="H350" s="1"/>
      <c r="I350" s="1"/>
      <c r="J350" s="1"/>
      <c r="K350" s="1"/>
      <c r="L350" s="1"/>
      <c r="M350" s="1"/>
      <c r="N350" s="1"/>
      <c r="O350" s="1"/>
      <c r="P350" s="1"/>
      <c r="Q350" s="1"/>
      <c r="R350" s="1"/>
      <c r="S350" s="3"/>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4:43" ht="14.25" hidden="1" customHeight="1">
      <c r="D351" s="3"/>
      <c r="E351" s="1"/>
      <c r="F351" s="1"/>
      <c r="G351" s="1"/>
      <c r="H351" s="1"/>
      <c r="I351" s="1"/>
      <c r="J351" s="1"/>
      <c r="K351" s="1"/>
      <c r="L351" s="1"/>
      <c r="M351" s="1"/>
      <c r="N351" s="1"/>
      <c r="O351" s="1"/>
      <c r="P351" s="1"/>
      <c r="Q351" s="1"/>
      <c r="R351" s="1"/>
      <c r="S351" s="3"/>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4:43" ht="14.25" hidden="1" customHeight="1">
      <c r="D352" s="3"/>
      <c r="E352" s="1"/>
      <c r="F352" s="1"/>
      <c r="G352" s="1"/>
      <c r="H352" s="1"/>
      <c r="I352" s="1"/>
      <c r="J352" s="1"/>
      <c r="K352" s="1"/>
      <c r="L352" s="1"/>
      <c r="M352" s="1"/>
      <c r="N352" s="1"/>
      <c r="O352" s="1"/>
      <c r="P352" s="1"/>
      <c r="Q352" s="1"/>
      <c r="R352" s="1"/>
      <c r="S352" s="3"/>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4:43" ht="14.25" hidden="1" customHeight="1">
      <c r="D353" s="3"/>
      <c r="E353" s="1"/>
      <c r="F353" s="1"/>
      <c r="G353" s="1"/>
      <c r="H353" s="1"/>
      <c r="I353" s="1"/>
      <c r="J353" s="1"/>
      <c r="K353" s="1"/>
      <c r="L353" s="1"/>
      <c r="M353" s="1"/>
      <c r="N353" s="1"/>
      <c r="O353" s="1"/>
      <c r="P353" s="1"/>
      <c r="Q353" s="1"/>
      <c r="R353" s="1"/>
      <c r="S353" s="3"/>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4:43" ht="14.25" hidden="1" customHeight="1">
      <c r="D354" s="3"/>
      <c r="E354" s="1"/>
      <c r="F354" s="1"/>
      <c r="G354" s="1"/>
      <c r="H354" s="1"/>
      <c r="I354" s="1"/>
      <c r="J354" s="1"/>
      <c r="K354" s="1"/>
      <c r="L354" s="1"/>
      <c r="M354" s="1"/>
      <c r="N354" s="1"/>
      <c r="O354" s="1"/>
      <c r="P354" s="1"/>
      <c r="Q354" s="1"/>
      <c r="R354" s="1"/>
      <c r="S354" s="3"/>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4:43" ht="14.25" hidden="1" customHeight="1">
      <c r="D355" s="3"/>
      <c r="E355" s="1"/>
      <c r="F355" s="1"/>
      <c r="G355" s="1"/>
      <c r="H355" s="1"/>
      <c r="I355" s="1"/>
      <c r="J355" s="1"/>
      <c r="K355" s="1"/>
      <c r="L355" s="1"/>
      <c r="M355" s="1"/>
      <c r="N355" s="1"/>
      <c r="O355" s="1"/>
      <c r="P355" s="1"/>
      <c r="Q355" s="1"/>
      <c r="R355" s="1"/>
      <c r="S355" s="3"/>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4:43" ht="14.25" hidden="1" customHeight="1">
      <c r="D356" s="3"/>
      <c r="E356" s="1"/>
      <c r="F356" s="1"/>
      <c r="G356" s="1"/>
      <c r="H356" s="1"/>
      <c r="I356" s="1"/>
      <c r="J356" s="1"/>
      <c r="K356" s="1"/>
      <c r="L356" s="1"/>
      <c r="M356" s="1"/>
      <c r="N356" s="1"/>
      <c r="O356" s="1"/>
      <c r="P356" s="1"/>
      <c r="Q356" s="1"/>
      <c r="R356" s="1"/>
      <c r="S356" s="3"/>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4:43" ht="14.25" hidden="1" customHeight="1">
      <c r="D357" s="3"/>
      <c r="E357" s="1"/>
      <c r="F357" s="1"/>
      <c r="G357" s="1"/>
      <c r="H357" s="1"/>
      <c r="I357" s="1"/>
      <c r="J357" s="1"/>
      <c r="K357" s="1"/>
      <c r="L357" s="1"/>
      <c r="M357" s="1"/>
      <c r="N357" s="1"/>
      <c r="O357" s="1"/>
      <c r="P357" s="1"/>
      <c r="Q357" s="1"/>
      <c r="R357" s="1"/>
      <c r="S357" s="3"/>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4:43" ht="14.25" hidden="1" customHeight="1">
      <c r="D358" s="3"/>
      <c r="E358" s="1"/>
      <c r="F358" s="1"/>
      <c r="G358" s="1"/>
      <c r="H358" s="1"/>
      <c r="I358" s="1"/>
      <c r="J358" s="1"/>
      <c r="K358" s="1"/>
      <c r="L358" s="1"/>
      <c r="M358" s="1"/>
      <c r="N358" s="1"/>
      <c r="O358" s="1"/>
      <c r="P358" s="1"/>
      <c r="Q358" s="1"/>
      <c r="R358" s="1"/>
      <c r="S358" s="3"/>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4:43" ht="14.25" hidden="1" customHeight="1">
      <c r="D359" s="3"/>
      <c r="E359" s="1"/>
      <c r="F359" s="1"/>
      <c r="G359" s="1"/>
      <c r="H359" s="1"/>
      <c r="I359" s="1"/>
      <c r="J359" s="1"/>
      <c r="K359" s="1"/>
      <c r="L359" s="1"/>
      <c r="M359" s="1"/>
      <c r="N359" s="1"/>
      <c r="O359" s="1"/>
      <c r="P359" s="1"/>
      <c r="Q359" s="1"/>
      <c r="R359" s="1"/>
      <c r="S359" s="3"/>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4:43" ht="14.25" hidden="1" customHeight="1">
      <c r="D360" s="3"/>
      <c r="E360" s="1"/>
      <c r="F360" s="1"/>
      <c r="G360" s="1"/>
      <c r="H360" s="1"/>
      <c r="I360" s="1"/>
      <c r="J360" s="1"/>
      <c r="K360" s="1"/>
      <c r="L360" s="1"/>
      <c r="M360" s="1"/>
      <c r="N360" s="1"/>
      <c r="O360" s="1"/>
      <c r="P360" s="1"/>
      <c r="Q360" s="1"/>
      <c r="R360" s="1"/>
      <c r="S360" s="3"/>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4:43" ht="14.25" hidden="1" customHeight="1">
      <c r="D361" s="3"/>
      <c r="E361" s="1"/>
      <c r="F361" s="1"/>
      <c r="G361" s="1"/>
      <c r="H361" s="1"/>
      <c r="I361" s="1"/>
      <c r="J361" s="1"/>
      <c r="K361" s="1"/>
      <c r="L361" s="1"/>
      <c r="M361" s="1"/>
      <c r="N361" s="1"/>
      <c r="O361" s="1"/>
      <c r="P361" s="1"/>
      <c r="Q361" s="1"/>
      <c r="R361" s="1"/>
      <c r="S361" s="3"/>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4:43" ht="14.25" hidden="1" customHeight="1">
      <c r="D362" s="3"/>
      <c r="E362" s="1"/>
      <c r="F362" s="1"/>
      <c r="G362" s="1"/>
      <c r="H362" s="1"/>
      <c r="I362" s="1"/>
      <c r="J362" s="1"/>
      <c r="K362" s="1"/>
      <c r="L362" s="1"/>
      <c r="M362" s="1"/>
      <c r="N362" s="1"/>
      <c r="O362" s="1"/>
      <c r="P362" s="1"/>
      <c r="Q362" s="1"/>
      <c r="R362" s="1"/>
      <c r="S362" s="3"/>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4:43" ht="14.25" hidden="1" customHeight="1">
      <c r="D363" s="3"/>
      <c r="E363" s="1"/>
      <c r="F363" s="1"/>
      <c r="G363" s="1"/>
      <c r="H363" s="1"/>
      <c r="I363" s="1"/>
      <c r="J363" s="1"/>
      <c r="K363" s="1"/>
      <c r="L363" s="1"/>
      <c r="M363" s="1"/>
      <c r="N363" s="1"/>
      <c r="O363" s="1"/>
      <c r="P363" s="1"/>
      <c r="Q363" s="1"/>
      <c r="R363" s="1"/>
      <c r="S363" s="3"/>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4:43" ht="14.25" hidden="1" customHeight="1">
      <c r="D364" s="3"/>
      <c r="E364" s="1"/>
      <c r="F364" s="1"/>
      <c r="G364" s="1"/>
      <c r="H364" s="1"/>
      <c r="I364" s="1"/>
      <c r="J364" s="1"/>
      <c r="K364" s="1"/>
      <c r="L364" s="1"/>
      <c r="M364" s="1"/>
      <c r="N364" s="1"/>
      <c r="O364" s="1"/>
      <c r="P364" s="1"/>
      <c r="Q364" s="1"/>
      <c r="R364" s="1"/>
      <c r="S364" s="3"/>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4:43" ht="14.25" hidden="1" customHeight="1">
      <c r="D365" s="3"/>
      <c r="E365" s="1"/>
      <c r="F365" s="1"/>
      <c r="G365" s="1"/>
      <c r="H365" s="1"/>
      <c r="I365" s="1"/>
      <c r="J365" s="1"/>
      <c r="K365" s="1"/>
      <c r="L365" s="1"/>
      <c r="M365" s="1"/>
      <c r="N365" s="1"/>
      <c r="O365" s="1"/>
      <c r="P365" s="1"/>
      <c r="Q365" s="1"/>
      <c r="R365" s="1"/>
      <c r="S365" s="3"/>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4:43" ht="14.25" hidden="1" customHeight="1">
      <c r="D366" s="3"/>
      <c r="E366" s="1"/>
      <c r="F366" s="1"/>
      <c r="G366" s="1"/>
      <c r="H366" s="1"/>
      <c r="I366" s="1"/>
      <c r="J366" s="1"/>
      <c r="K366" s="1"/>
      <c r="L366" s="1"/>
      <c r="M366" s="1"/>
      <c r="N366" s="1"/>
      <c r="O366" s="1"/>
      <c r="P366" s="1"/>
      <c r="Q366" s="1"/>
      <c r="R366" s="1"/>
      <c r="S366" s="3"/>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4:43" ht="14.25" hidden="1" customHeight="1">
      <c r="D367" s="3"/>
      <c r="E367" s="1"/>
      <c r="F367" s="1"/>
      <c r="G367" s="1"/>
      <c r="H367" s="1"/>
      <c r="I367" s="1"/>
      <c r="J367" s="1"/>
      <c r="K367" s="1"/>
      <c r="L367" s="1"/>
      <c r="M367" s="1"/>
      <c r="N367" s="1"/>
      <c r="O367" s="1"/>
      <c r="P367" s="1"/>
      <c r="Q367" s="1"/>
      <c r="R367" s="1"/>
      <c r="S367" s="3"/>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4:43" ht="14.25" hidden="1" customHeight="1">
      <c r="D368" s="3"/>
      <c r="E368" s="1"/>
      <c r="F368" s="1"/>
      <c r="G368" s="1"/>
      <c r="H368" s="1"/>
      <c r="I368" s="1"/>
      <c r="J368" s="1"/>
      <c r="K368" s="1"/>
      <c r="L368" s="1"/>
      <c r="M368" s="1"/>
      <c r="N368" s="1"/>
      <c r="O368" s="1"/>
      <c r="P368" s="1"/>
      <c r="Q368" s="1"/>
      <c r="R368" s="1"/>
      <c r="S368" s="3"/>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4:43" ht="14.25" hidden="1" customHeight="1">
      <c r="D369" s="3"/>
      <c r="E369" s="1"/>
      <c r="F369" s="1"/>
      <c r="G369" s="1"/>
      <c r="H369" s="1"/>
      <c r="I369" s="1"/>
      <c r="J369" s="1"/>
      <c r="K369" s="1"/>
      <c r="L369" s="1"/>
      <c r="M369" s="1"/>
      <c r="N369" s="1"/>
      <c r="O369" s="1"/>
      <c r="P369" s="1"/>
      <c r="Q369" s="1"/>
      <c r="R369" s="1"/>
      <c r="S369" s="3"/>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4:43" ht="14.25" hidden="1" customHeight="1">
      <c r="D370" s="3"/>
      <c r="E370" s="1"/>
      <c r="F370" s="1"/>
      <c r="G370" s="1"/>
      <c r="H370" s="1"/>
      <c r="I370" s="1"/>
      <c r="J370" s="1"/>
      <c r="K370" s="1"/>
      <c r="L370" s="1"/>
      <c r="M370" s="1"/>
      <c r="N370" s="1"/>
      <c r="O370" s="1"/>
      <c r="P370" s="1"/>
      <c r="Q370" s="1"/>
      <c r="R370" s="1"/>
      <c r="S370" s="3"/>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4:43" ht="14.25" hidden="1" customHeight="1">
      <c r="D371" s="3"/>
      <c r="E371" s="1"/>
      <c r="F371" s="1"/>
      <c r="G371" s="1"/>
      <c r="H371" s="1"/>
      <c r="I371" s="1"/>
      <c r="J371" s="1"/>
      <c r="K371" s="1"/>
      <c r="L371" s="1"/>
      <c r="M371" s="1"/>
      <c r="N371" s="1"/>
      <c r="O371" s="1"/>
      <c r="P371" s="1"/>
      <c r="Q371" s="1"/>
      <c r="R371" s="1"/>
      <c r="S371" s="3"/>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4:43" ht="14.25" hidden="1" customHeight="1">
      <c r="D372" s="3"/>
      <c r="E372" s="1"/>
      <c r="F372" s="1"/>
      <c r="G372" s="1"/>
      <c r="H372" s="1"/>
      <c r="I372" s="1"/>
      <c r="J372" s="1"/>
      <c r="K372" s="1"/>
      <c r="L372" s="1"/>
      <c r="M372" s="1"/>
      <c r="N372" s="1"/>
      <c r="O372" s="1"/>
      <c r="P372" s="1"/>
      <c r="Q372" s="1"/>
      <c r="R372" s="1"/>
      <c r="S372" s="3"/>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4:43" ht="14.25" hidden="1" customHeight="1">
      <c r="D373" s="3"/>
      <c r="E373" s="1"/>
      <c r="F373" s="1"/>
      <c r="G373" s="1"/>
      <c r="H373" s="1"/>
      <c r="I373" s="1"/>
      <c r="J373" s="1"/>
      <c r="K373" s="1"/>
      <c r="L373" s="1"/>
      <c r="M373" s="1"/>
      <c r="N373" s="1"/>
      <c r="O373" s="1"/>
      <c r="P373" s="1"/>
      <c r="Q373" s="1"/>
      <c r="R373" s="1"/>
      <c r="S373" s="3"/>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4:43" ht="14.25" hidden="1" customHeight="1">
      <c r="D374" s="3"/>
      <c r="E374" s="1"/>
      <c r="F374" s="1"/>
      <c r="G374" s="1"/>
      <c r="H374" s="1"/>
      <c r="I374" s="1"/>
      <c r="J374" s="1"/>
      <c r="K374" s="1"/>
      <c r="L374" s="1"/>
      <c r="M374" s="1"/>
      <c r="N374" s="1"/>
      <c r="O374" s="1"/>
      <c r="P374" s="1"/>
      <c r="Q374" s="1"/>
      <c r="R374" s="1"/>
      <c r="S374" s="3"/>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4:43" ht="14.25" hidden="1" customHeight="1">
      <c r="D375" s="3"/>
      <c r="E375" s="1"/>
      <c r="F375" s="1"/>
      <c r="G375" s="1"/>
      <c r="H375" s="1"/>
      <c r="I375" s="1"/>
      <c r="J375" s="1"/>
      <c r="K375" s="1"/>
      <c r="L375" s="1"/>
      <c r="M375" s="1"/>
      <c r="N375" s="1"/>
      <c r="O375" s="1"/>
      <c r="P375" s="1"/>
      <c r="Q375" s="1"/>
      <c r="R375" s="1"/>
      <c r="S375" s="3"/>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4:43" ht="14.25" hidden="1" customHeight="1">
      <c r="D376" s="3"/>
      <c r="E376" s="1"/>
      <c r="F376" s="1"/>
      <c r="G376" s="1"/>
      <c r="H376" s="1"/>
      <c r="I376" s="1"/>
      <c r="J376" s="1"/>
      <c r="K376" s="1"/>
      <c r="L376" s="1"/>
      <c r="M376" s="1"/>
      <c r="N376" s="1"/>
      <c r="O376" s="1"/>
      <c r="P376" s="1"/>
      <c r="Q376" s="1"/>
      <c r="R376" s="1"/>
      <c r="S376" s="3"/>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4:43" ht="14.25" hidden="1" customHeight="1">
      <c r="D377" s="3"/>
      <c r="E377" s="1"/>
      <c r="F377" s="1"/>
      <c r="G377" s="1"/>
      <c r="H377" s="1"/>
      <c r="I377" s="1"/>
      <c r="J377" s="1"/>
      <c r="K377" s="1"/>
      <c r="L377" s="1"/>
      <c r="M377" s="1"/>
      <c r="N377" s="1"/>
      <c r="O377" s="1"/>
      <c r="P377" s="1"/>
      <c r="Q377" s="1"/>
      <c r="R377" s="1"/>
      <c r="S377" s="3"/>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4:43" ht="14.25" hidden="1" customHeight="1">
      <c r="D378" s="3"/>
      <c r="E378" s="1"/>
      <c r="F378" s="1"/>
      <c r="G378" s="1"/>
      <c r="H378" s="1"/>
      <c r="I378" s="1"/>
      <c r="J378" s="1"/>
      <c r="K378" s="1"/>
      <c r="L378" s="1"/>
      <c r="M378" s="1"/>
      <c r="N378" s="1"/>
      <c r="O378" s="1"/>
      <c r="P378" s="1"/>
      <c r="Q378" s="1"/>
      <c r="R378" s="1"/>
      <c r="S378" s="3"/>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4:43" ht="14.25" hidden="1" customHeight="1">
      <c r="D379" s="3"/>
      <c r="E379" s="1"/>
      <c r="F379" s="1"/>
      <c r="G379" s="1"/>
      <c r="H379" s="1"/>
      <c r="I379" s="1"/>
      <c r="J379" s="1"/>
      <c r="K379" s="1"/>
      <c r="L379" s="1"/>
      <c r="M379" s="1"/>
      <c r="N379" s="1"/>
      <c r="O379" s="1"/>
      <c r="P379" s="1"/>
      <c r="Q379" s="1"/>
      <c r="R379" s="1"/>
      <c r="S379" s="3"/>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row r="380" spans="4:43" ht="14.25" hidden="1" customHeight="1">
      <c r="D380" s="3"/>
      <c r="E380" s="1"/>
      <c r="F380" s="1"/>
      <c r="G380" s="1"/>
      <c r="H380" s="1"/>
      <c r="I380" s="1"/>
      <c r="J380" s="1"/>
      <c r="K380" s="1"/>
      <c r="L380" s="1"/>
      <c r="M380" s="1"/>
      <c r="N380" s="1"/>
      <c r="O380" s="1"/>
      <c r="P380" s="1"/>
      <c r="Q380" s="1"/>
      <c r="R380" s="1"/>
      <c r="S380" s="3"/>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row>
    <row r="381" spans="4:43" ht="14.25" hidden="1" customHeight="1">
      <c r="D381" s="3"/>
      <c r="E381" s="1"/>
      <c r="F381" s="1"/>
      <c r="G381" s="1"/>
      <c r="H381" s="1"/>
      <c r="I381" s="1"/>
      <c r="J381" s="1"/>
      <c r="K381" s="1"/>
      <c r="L381" s="1"/>
      <c r="M381" s="1"/>
      <c r="N381" s="1"/>
      <c r="O381" s="1"/>
      <c r="P381" s="1"/>
      <c r="Q381" s="1"/>
      <c r="R381" s="1"/>
      <c r="S381" s="3"/>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row>
    <row r="382" spans="4:43" ht="14.25" hidden="1" customHeight="1">
      <c r="D382" s="3"/>
      <c r="E382" s="1"/>
      <c r="F382" s="1"/>
      <c r="G382" s="1"/>
      <c r="H382" s="1"/>
      <c r="I382" s="1"/>
      <c r="J382" s="1"/>
      <c r="K382" s="1"/>
      <c r="L382" s="1"/>
      <c r="M382" s="1"/>
      <c r="N382" s="1"/>
      <c r="O382" s="1"/>
      <c r="P382" s="1"/>
      <c r="Q382" s="1"/>
      <c r="R382" s="1"/>
      <c r="S382" s="3"/>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row>
    <row r="383" spans="4:43" ht="14.25" hidden="1" customHeight="1">
      <c r="D383" s="3"/>
      <c r="E383" s="1"/>
      <c r="F383" s="1"/>
      <c r="G383" s="1"/>
      <c r="H383" s="1"/>
      <c r="I383" s="1"/>
      <c r="J383" s="1"/>
      <c r="K383" s="1"/>
      <c r="L383" s="1"/>
      <c r="M383" s="1"/>
      <c r="N383" s="1"/>
      <c r="O383" s="1"/>
      <c r="P383" s="1"/>
      <c r="Q383" s="1"/>
      <c r="R383" s="1"/>
      <c r="S383" s="3"/>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row>
    <row r="384" spans="4:43" ht="14.25" hidden="1" customHeight="1">
      <c r="D384" s="3"/>
      <c r="E384" s="1"/>
      <c r="F384" s="1"/>
      <c r="G384" s="1"/>
      <c r="H384" s="1"/>
      <c r="I384" s="1"/>
      <c r="J384" s="1"/>
      <c r="K384" s="1"/>
      <c r="L384" s="1"/>
      <c r="M384" s="1"/>
      <c r="N384" s="1"/>
      <c r="O384" s="1"/>
      <c r="P384" s="1"/>
      <c r="Q384" s="1"/>
      <c r="R384" s="1"/>
      <c r="S384" s="3"/>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row>
    <row r="385" spans="4:43" ht="14.25" hidden="1" customHeight="1">
      <c r="D385" s="3"/>
      <c r="E385" s="1"/>
      <c r="F385" s="1"/>
      <c r="G385" s="1"/>
      <c r="H385" s="1"/>
      <c r="I385" s="1"/>
      <c r="J385" s="1"/>
      <c r="K385" s="1"/>
      <c r="L385" s="1"/>
      <c r="M385" s="1"/>
      <c r="N385" s="1"/>
      <c r="O385" s="1"/>
      <c r="P385" s="1"/>
      <c r="Q385" s="1"/>
      <c r="R385" s="1"/>
      <c r="S385" s="3"/>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row>
    <row r="386" spans="4:43" ht="14.25" hidden="1" customHeight="1">
      <c r="D386" s="3"/>
      <c r="E386" s="1"/>
      <c r="F386" s="1"/>
      <c r="G386" s="1"/>
      <c r="H386" s="1"/>
      <c r="I386" s="1"/>
      <c r="J386" s="1"/>
      <c r="K386" s="1"/>
      <c r="L386" s="1"/>
      <c r="M386" s="1"/>
      <c r="N386" s="1"/>
      <c r="O386" s="1"/>
      <c r="P386" s="1"/>
      <c r="Q386" s="1"/>
      <c r="R386" s="1"/>
      <c r="S386" s="3"/>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row>
    <row r="387" spans="4:43" ht="14.25" hidden="1" customHeight="1">
      <c r="D387" s="3"/>
      <c r="E387" s="1"/>
      <c r="F387" s="1"/>
      <c r="G387" s="1"/>
      <c r="H387" s="1"/>
      <c r="I387" s="1"/>
      <c r="J387" s="1"/>
      <c r="K387" s="1"/>
      <c r="L387" s="1"/>
      <c r="M387" s="1"/>
      <c r="N387" s="1"/>
      <c r="O387" s="1"/>
      <c r="P387" s="1"/>
      <c r="Q387" s="1"/>
      <c r="R387" s="1"/>
      <c r="S387" s="3"/>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row>
    <row r="388" spans="4:43" ht="14.25" hidden="1" customHeight="1">
      <c r="D388" s="3"/>
      <c r="E388" s="1"/>
      <c r="F388" s="1"/>
      <c r="G388" s="1"/>
      <c r="H388" s="1"/>
      <c r="I388" s="1"/>
      <c r="J388" s="1"/>
      <c r="K388" s="1"/>
      <c r="L388" s="1"/>
      <c r="M388" s="1"/>
      <c r="N388" s="1"/>
      <c r="O388" s="1"/>
      <c r="P388" s="1"/>
      <c r="Q388" s="1"/>
      <c r="R388" s="1"/>
      <c r="S388" s="3"/>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row>
    <row r="389" spans="4:43" ht="14.25" hidden="1" customHeight="1">
      <c r="D389" s="3"/>
      <c r="E389" s="1"/>
      <c r="F389" s="1"/>
      <c r="G389" s="1"/>
      <c r="H389" s="1"/>
      <c r="I389" s="1"/>
      <c r="J389" s="1"/>
      <c r="K389" s="1"/>
      <c r="L389" s="1"/>
      <c r="M389" s="1"/>
      <c r="N389" s="1"/>
      <c r="O389" s="1"/>
      <c r="P389" s="1"/>
      <c r="Q389" s="1"/>
      <c r="R389" s="1"/>
      <c r="S389" s="3"/>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row>
    <row r="390" spans="4:43" ht="14.25" hidden="1" customHeight="1">
      <c r="D390" s="3"/>
      <c r="E390" s="1"/>
      <c r="F390" s="1"/>
      <c r="G390" s="1"/>
      <c r="H390" s="1"/>
      <c r="I390" s="1"/>
      <c r="J390" s="1"/>
      <c r="K390" s="1"/>
      <c r="L390" s="1"/>
      <c r="M390" s="1"/>
      <c r="N390" s="1"/>
      <c r="O390" s="1"/>
      <c r="P390" s="1"/>
      <c r="Q390" s="1"/>
      <c r="R390" s="1"/>
      <c r="S390" s="3"/>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row>
    <row r="391" spans="4:43" ht="14.25" hidden="1" customHeight="1">
      <c r="D391" s="3"/>
      <c r="E391" s="1"/>
      <c r="F391" s="1"/>
      <c r="G391" s="1"/>
      <c r="H391" s="1"/>
      <c r="I391" s="1"/>
      <c r="J391" s="1"/>
      <c r="K391" s="1"/>
      <c r="L391" s="1"/>
      <c r="M391" s="1"/>
      <c r="N391" s="1"/>
      <c r="O391" s="1"/>
      <c r="P391" s="1"/>
      <c r="Q391" s="1"/>
      <c r="R391" s="1"/>
      <c r="S391" s="3"/>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row>
    <row r="392" spans="4:43" ht="14.25" hidden="1" customHeight="1">
      <c r="D392" s="3"/>
      <c r="E392" s="1"/>
      <c r="F392" s="1"/>
      <c r="G392" s="1"/>
      <c r="H392" s="1"/>
      <c r="I392" s="1"/>
      <c r="J392" s="1"/>
      <c r="K392" s="1"/>
      <c r="L392" s="1"/>
      <c r="M392" s="1"/>
      <c r="N392" s="1"/>
      <c r="O392" s="1"/>
      <c r="P392" s="1"/>
      <c r="Q392" s="1"/>
      <c r="R392" s="1"/>
      <c r="S392" s="3"/>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row>
    <row r="393" spans="4:43" ht="14.25" hidden="1" customHeight="1">
      <c r="D393" s="3"/>
      <c r="E393" s="1"/>
      <c r="F393" s="1"/>
      <c r="G393" s="1"/>
      <c r="H393" s="1"/>
      <c r="I393" s="1"/>
      <c r="J393" s="1"/>
      <c r="K393" s="1"/>
      <c r="L393" s="1"/>
      <c r="M393" s="1"/>
      <c r="N393" s="1"/>
      <c r="O393" s="1"/>
      <c r="P393" s="1"/>
      <c r="Q393" s="1"/>
      <c r="R393" s="1"/>
      <c r="S393" s="3"/>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row>
    <row r="394" spans="4:43" ht="14.25" hidden="1" customHeight="1">
      <c r="D394" s="3"/>
      <c r="E394" s="1"/>
      <c r="F394" s="1"/>
      <c r="G394" s="1"/>
      <c r="H394" s="1"/>
      <c r="I394" s="1"/>
      <c r="J394" s="1"/>
      <c r="K394" s="1"/>
      <c r="L394" s="1"/>
      <c r="M394" s="1"/>
      <c r="N394" s="1"/>
      <c r="O394" s="1"/>
      <c r="P394" s="1"/>
      <c r="Q394" s="1"/>
      <c r="R394" s="1"/>
      <c r="S394" s="3"/>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row>
    <row r="395" spans="4:43" ht="14.25" hidden="1" customHeight="1">
      <c r="D395" s="3"/>
      <c r="E395" s="1"/>
      <c r="F395" s="1"/>
      <c r="G395" s="1"/>
      <c r="H395" s="1"/>
      <c r="I395" s="1"/>
      <c r="J395" s="1"/>
      <c r="K395" s="1"/>
      <c r="L395" s="1"/>
      <c r="M395" s="1"/>
      <c r="N395" s="1"/>
      <c r="O395" s="1"/>
      <c r="P395" s="1"/>
      <c r="Q395" s="1"/>
      <c r="R395" s="1"/>
      <c r="S395" s="3"/>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row>
    <row r="396" spans="4:43" ht="14.25" hidden="1" customHeight="1">
      <c r="D396" s="3"/>
      <c r="E396" s="1"/>
      <c r="F396" s="1"/>
      <c r="G396" s="1"/>
      <c r="H396" s="1"/>
      <c r="I396" s="1"/>
      <c r="J396" s="1"/>
      <c r="K396" s="1"/>
      <c r="L396" s="1"/>
      <c r="M396" s="1"/>
      <c r="N396" s="1"/>
      <c r="O396" s="1"/>
      <c r="P396" s="1"/>
      <c r="Q396" s="1"/>
      <c r="R396" s="1"/>
      <c r="S396" s="3"/>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row>
    <row r="397" spans="4:43" ht="14.25" hidden="1" customHeight="1">
      <c r="D397" s="3"/>
      <c r="E397" s="1"/>
      <c r="F397" s="1"/>
      <c r="G397" s="1"/>
      <c r="H397" s="1"/>
      <c r="I397" s="1"/>
      <c r="J397" s="1"/>
      <c r="K397" s="1"/>
      <c r="L397" s="1"/>
      <c r="M397" s="1"/>
      <c r="N397" s="1"/>
      <c r="O397" s="1"/>
      <c r="P397" s="1"/>
      <c r="Q397" s="1"/>
      <c r="R397" s="1"/>
      <c r="S397" s="3"/>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row>
    <row r="398" spans="4:43" ht="14.25" hidden="1" customHeight="1">
      <c r="D398" s="3"/>
      <c r="E398" s="1"/>
      <c r="F398" s="1"/>
      <c r="G398" s="1"/>
      <c r="H398" s="1"/>
      <c r="I398" s="1"/>
      <c r="J398" s="1"/>
      <c r="K398" s="1"/>
      <c r="L398" s="1"/>
      <c r="M398" s="1"/>
      <c r="N398" s="1"/>
      <c r="O398" s="1"/>
      <c r="P398" s="1"/>
      <c r="Q398" s="1"/>
      <c r="R398" s="1"/>
      <c r="S398" s="3"/>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row>
    <row r="399" spans="4:43" ht="14.25" hidden="1" customHeight="1">
      <c r="D399" s="3"/>
      <c r="E399" s="1"/>
      <c r="F399" s="1"/>
      <c r="G399" s="1"/>
      <c r="H399" s="1"/>
      <c r="I399" s="1"/>
      <c r="J399" s="1"/>
      <c r="K399" s="1"/>
      <c r="L399" s="1"/>
      <c r="M399" s="1"/>
      <c r="N399" s="1"/>
      <c r="O399" s="1"/>
      <c r="P399" s="1"/>
      <c r="Q399" s="1"/>
      <c r="R399" s="1"/>
      <c r="S399" s="3"/>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row>
    <row r="400" spans="4:43" ht="14.25" hidden="1" customHeight="1">
      <c r="D400" s="3"/>
      <c r="E400" s="1"/>
      <c r="F400" s="1"/>
      <c r="G400" s="1"/>
      <c r="H400" s="1"/>
      <c r="I400" s="1"/>
      <c r="J400" s="1"/>
      <c r="K400" s="1"/>
      <c r="L400" s="1"/>
      <c r="M400" s="1"/>
      <c r="N400" s="1"/>
      <c r="O400" s="1"/>
      <c r="P400" s="1"/>
      <c r="Q400" s="1"/>
      <c r="R400" s="1"/>
      <c r="S400" s="3"/>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row>
    <row r="401" spans="4:43" ht="14.25" hidden="1" customHeight="1">
      <c r="D401" s="3"/>
      <c r="E401" s="1"/>
      <c r="F401" s="1"/>
      <c r="G401" s="1"/>
      <c r="H401" s="1"/>
      <c r="I401" s="1"/>
      <c r="J401" s="1"/>
      <c r="K401" s="1"/>
      <c r="L401" s="1"/>
      <c r="M401" s="1"/>
      <c r="N401" s="1"/>
      <c r="O401" s="1"/>
      <c r="P401" s="1"/>
      <c r="Q401" s="1"/>
      <c r="R401" s="1"/>
      <c r="S401" s="3"/>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row>
    <row r="402" spans="4:43" ht="14.25" hidden="1" customHeight="1">
      <c r="D402" s="3"/>
      <c r="E402" s="1"/>
      <c r="F402" s="1"/>
      <c r="G402" s="1"/>
      <c r="H402" s="1"/>
      <c r="I402" s="1"/>
      <c r="J402" s="1"/>
      <c r="K402" s="1"/>
      <c r="L402" s="1"/>
      <c r="M402" s="1"/>
      <c r="N402" s="1"/>
      <c r="O402" s="1"/>
      <c r="P402" s="1"/>
      <c r="Q402" s="1"/>
      <c r="R402" s="1"/>
      <c r="S402" s="3"/>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row>
    <row r="403" spans="4:43" ht="14.25" hidden="1" customHeight="1">
      <c r="D403" s="3"/>
      <c r="E403" s="1"/>
      <c r="F403" s="1"/>
      <c r="G403" s="1"/>
      <c r="H403" s="1"/>
      <c r="I403" s="1"/>
      <c r="J403" s="1"/>
      <c r="K403" s="1"/>
      <c r="L403" s="1"/>
      <c r="M403" s="1"/>
      <c r="N403" s="1"/>
      <c r="O403" s="1"/>
      <c r="P403" s="1"/>
      <c r="Q403" s="1"/>
      <c r="R403" s="1"/>
      <c r="S403" s="3"/>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row>
    <row r="404" spans="4:43" ht="14.25" hidden="1" customHeight="1">
      <c r="D404" s="3"/>
      <c r="E404" s="1"/>
      <c r="F404" s="1"/>
      <c r="G404" s="1"/>
      <c r="H404" s="1"/>
      <c r="I404" s="1"/>
      <c r="J404" s="1"/>
      <c r="K404" s="1"/>
      <c r="L404" s="1"/>
      <c r="M404" s="1"/>
      <c r="N404" s="1"/>
      <c r="O404" s="1"/>
      <c r="P404" s="1"/>
      <c r="Q404" s="1"/>
      <c r="R404" s="1"/>
      <c r="S404" s="3"/>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row>
    <row r="405" spans="4:43" ht="14.25" hidden="1" customHeight="1">
      <c r="D405" s="3"/>
      <c r="E405" s="1"/>
      <c r="F405" s="1"/>
      <c r="G405" s="1"/>
      <c r="H405" s="1"/>
      <c r="I405" s="1"/>
      <c r="J405" s="1"/>
      <c r="K405" s="1"/>
      <c r="L405" s="1"/>
      <c r="M405" s="1"/>
      <c r="N405" s="1"/>
      <c r="O405" s="1"/>
      <c r="P405" s="1"/>
      <c r="Q405" s="1"/>
      <c r="R405" s="1"/>
      <c r="S405" s="3"/>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row>
    <row r="406" spans="4:43" ht="14.25" hidden="1" customHeight="1">
      <c r="D406" s="3"/>
      <c r="E406" s="1"/>
      <c r="F406" s="1"/>
      <c r="G406" s="1"/>
      <c r="H406" s="1"/>
      <c r="I406" s="1"/>
      <c r="J406" s="1"/>
      <c r="K406" s="1"/>
      <c r="L406" s="1"/>
      <c r="M406" s="1"/>
      <c r="N406" s="1"/>
      <c r="O406" s="1"/>
      <c r="P406" s="1"/>
      <c r="Q406" s="1"/>
      <c r="R406" s="1"/>
      <c r="S406" s="3"/>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row>
    <row r="407" spans="4:43" ht="14.25" hidden="1" customHeight="1">
      <c r="D407" s="3"/>
      <c r="E407" s="1"/>
      <c r="F407" s="1"/>
      <c r="G407" s="1"/>
      <c r="H407" s="1"/>
      <c r="I407" s="1"/>
      <c r="J407" s="1"/>
      <c r="K407" s="1"/>
      <c r="L407" s="1"/>
      <c r="M407" s="1"/>
      <c r="N407" s="1"/>
      <c r="O407" s="1"/>
      <c r="P407" s="1"/>
      <c r="Q407" s="1"/>
      <c r="R407" s="1"/>
      <c r="S407" s="3"/>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row>
    <row r="408" spans="4:43" ht="14.25" hidden="1" customHeight="1">
      <c r="D408" s="3"/>
      <c r="E408" s="1"/>
      <c r="F408" s="1"/>
      <c r="G408" s="1"/>
      <c r="H408" s="1"/>
      <c r="I408" s="1"/>
      <c r="J408" s="1"/>
      <c r="K408" s="1"/>
      <c r="L408" s="1"/>
      <c r="M408" s="1"/>
      <c r="N408" s="1"/>
      <c r="O408" s="1"/>
      <c r="P408" s="1"/>
      <c r="Q408" s="1"/>
      <c r="R408" s="1"/>
      <c r="S408" s="3"/>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row>
    <row r="409" spans="4:43" ht="14.25" hidden="1" customHeight="1">
      <c r="D409" s="3"/>
      <c r="E409" s="1"/>
      <c r="F409" s="1"/>
      <c r="G409" s="1"/>
      <c r="H409" s="1"/>
      <c r="I409" s="1"/>
      <c r="J409" s="1"/>
      <c r="K409" s="1"/>
      <c r="L409" s="1"/>
      <c r="M409" s="1"/>
      <c r="N409" s="1"/>
      <c r="O409" s="1"/>
      <c r="P409" s="1"/>
      <c r="Q409" s="1"/>
      <c r="R409" s="1"/>
      <c r="S409" s="3"/>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row>
    <row r="410" spans="4:43" ht="14.25" hidden="1" customHeight="1">
      <c r="D410" s="3"/>
      <c r="E410" s="1"/>
      <c r="F410" s="1"/>
      <c r="G410" s="1"/>
      <c r="H410" s="1"/>
      <c r="I410" s="1"/>
      <c r="J410" s="1"/>
      <c r="K410" s="1"/>
      <c r="L410" s="1"/>
      <c r="M410" s="1"/>
      <c r="N410" s="1"/>
      <c r="O410" s="1"/>
      <c r="P410" s="1"/>
      <c r="Q410" s="1"/>
      <c r="R410" s="1"/>
      <c r="S410" s="3"/>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row>
    <row r="411" spans="4:43" ht="14.25" hidden="1" customHeight="1">
      <c r="D411" s="3"/>
      <c r="E411" s="1"/>
      <c r="F411" s="1"/>
      <c r="G411" s="1"/>
      <c r="H411" s="1"/>
      <c r="I411" s="1"/>
      <c r="J411" s="1"/>
      <c r="K411" s="1"/>
      <c r="L411" s="1"/>
      <c r="M411" s="1"/>
      <c r="N411" s="1"/>
      <c r="O411" s="1"/>
      <c r="P411" s="1"/>
      <c r="Q411" s="1"/>
      <c r="R411" s="1"/>
      <c r="S411" s="3"/>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row>
    <row r="412" spans="4:43" ht="14.25" hidden="1" customHeight="1">
      <c r="D412" s="3"/>
      <c r="E412" s="1"/>
      <c r="F412" s="1"/>
      <c r="G412" s="1"/>
      <c r="H412" s="1"/>
      <c r="I412" s="1"/>
      <c r="J412" s="1"/>
      <c r="K412" s="1"/>
      <c r="L412" s="1"/>
      <c r="M412" s="1"/>
      <c r="N412" s="1"/>
      <c r="O412" s="1"/>
      <c r="P412" s="1"/>
      <c r="Q412" s="1"/>
      <c r="R412" s="1"/>
      <c r="S412" s="3"/>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row>
    <row r="413" spans="4:43" ht="14.25" hidden="1" customHeight="1">
      <c r="D413" s="3"/>
      <c r="E413" s="1"/>
      <c r="F413" s="1"/>
      <c r="G413" s="1"/>
      <c r="H413" s="1"/>
      <c r="I413" s="1"/>
      <c r="J413" s="1"/>
      <c r="K413" s="1"/>
      <c r="L413" s="1"/>
      <c r="M413" s="1"/>
      <c r="N413" s="1"/>
      <c r="O413" s="1"/>
      <c r="P413" s="1"/>
      <c r="Q413" s="1"/>
      <c r="R413" s="1"/>
      <c r="S413" s="3"/>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row>
    <row r="414" spans="4:43" ht="14.25" hidden="1" customHeight="1">
      <c r="D414" s="3"/>
      <c r="E414" s="1"/>
      <c r="F414" s="1"/>
      <c r="G414" s="1"/>
      <c r="H414" s="1"/>
      <c r="I414" s="1"/>
      <c r="J414" s="1"/>
      <c r="K414" s="1"/>
      <c r="L414" s="1"/>
      <c r="M414" s="1"/>
      <c r="N414" s="1"/>
      <c r="O414" s="1"/>
      <c r="P414" s="1"/>
      <c r="Q414" s="1"/>
      <c r="R414" s="1"/>
      <c r="S414" s="3"/>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row>
    <row r="415" spans="4:43" ht="14.25" hidden="1" customHeight="1">
      <c r="D415" s="3"/>
      <c r="E415" s="1"/>
      <c r="F415" s="1"/>
      <c r="G415" s="1"/>
      <c r="H415" s="1"/>
      <c r="I415" s="1"/>
      <c r="J415" s="1"/>
      <c r="K415" s="1"/>
      <c r="L415" s="1"/>
      <c r="M415" s="1"/>
      <c r="N415" s="1"/>
      <c r="O415" s="1"/>
      <c r="P415" s="1"/>
      <c r="Q415" s="1"/>
      <c r="R415" s="1"/>
      <c r="S415" s="3"/>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row>
    <row r="416" spans="4:43" ht="14.25" hidden="1" customHeight="1">
      <c r="D416" s="3"/>
      <c r="E416" s="1"/>
      <c r="F416" s="1"/>
      <c r="G416" s="1"/>
      <c r="H416" s="1"/>
      <c r="I416" s="1"/>
      <c r="J416" s="1"/>
      <c r="K416" s="1"/>
      <c r="L416" s="1"/>
      <c r="M416" s="1"/>
      <c r="N416" s="1"/>
      <c r="O416" s="1"/>
      <c r="P416" s="1"/>
      <c r="Q416" s="1"/>
      <c r="R416" s="1"/>
      <c r="S416" s="3"/>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row>
    <row r="417" spans="4:43" ht="14.25" hidden="1" customHeight="1">
      <c r="D417" s="3"/>
      <c r="E417" s="1"/>
      <c r="F417" s="1"/>
      <c r="G417" s="1"/>
      <c r="H417" s="1"/>
      <c r="I417" s="1"/>
      <c r="J417" s="1"/>
      <c r="K417" s="1"/>
      <c r="L417" s="1"/>
      <c r="M417" s="1"/>
      <c r="N417" s="1"/>
      <c r="O417" s="1"/>
      <c r="P417" s="1"/>
      <c r="Q417" s="1"/>
      <c r="R417" s="1"/>
      <c r="S417" s="3"/>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row>
    <row r="418" spans="4:43" ht="14.25" hidden="1" customHeight="1">
      <c r="D418" s="3"/>
      <c r="E418" s="1"/>
      <c r="F418" s="1"/>
      <c r="G418" s="1"/>
      <c r="H418" s="1"/>
      <c r="I418" s="1"/>
      <c r="J418" s="1"/>
      <c r="K418" s="1"/>
      <c r="L418" s="1"/>
      <c r="M418" s="1"/>
      <c r="N418" s="1"/>
      <c r="O418" s="1"/>
      <c r="P418" s="1"/>
      <c r="Q418" s="1"/>
      <c r="R418" s="1"/>
      <c r="S418" s="3"/>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row>
    <row r="419" spans="4:43" ht="14.25" hidden="1" customHeight="1">
      <c r="D419" s="3"/>
      <c r="E419" s="1"/>
      <c r="F419" s="1"/>
      <c r="G419" s="1"/>
      <c r="H419" s="1"/>
      <c r="I419" s="1"/>
      <c r="J419" s="1"/>
      <c r="K419" s="1"/>
      <c r="L419" s="1"/>
      <c r="M419" s="1"/>
      <c r="N419" s="1"/>
      <c r="O419" s="1"/>
      <c r="P419" s="1"/>
      <c r="Q419" s="1"/>
      <c r="R419" s="1"/>
      <c r="S419" s="3"/>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row>
    <row r="420" spans="4:43" ht="14.25" hidden="1" customHeight="1">
      <c r="D420" s="3"/>
      <c r="E420" s="1"/>
      <c r="F420" s="1"/>
      <c r="G420" s="1"/>
      <c r="H420" s="1"/>
      <c r="I420" s="1"/>
      <c r="J420" s="1"/>
      <c r="K420" s="1"/>
      <c r="L420" s="1"/>
      <c r="M420" s="1"/>
      <c r="N420" s="1"/>
      <c r="O420" s="1"/>
      <c r="P420" s="1"/>
      <c r="Q420" s="1"/>
      <c r="R420" s="1"/>
      <c r="S420" s="3"/>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row>
    <row r="421" spans="4:43" ht="14.25" hidden="1" customHeight="1">
      <c r="D421" s="3"/>
      <c r="E421" s="1"/>
      <c r="F421" s="1"/>
      <c r="G421" s="1"/>
      <c r="H421" s="1"/>
      <c r="I421" s="1"/>
      <c r="J421" s="1"/>
      <c r="K421" s="1"/>
      <c r="L421" s="1"/>
      <c r="M421" s="1"/>
      <c r="N421" s="1"/>
      <c r="O421" s="1"/>
      <c r="P421" s="1"/>
      <c r="Q421" s="1"/>
      <c r="R421" s="1"/>
      <c r="S421" s="3"/>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row>
    <row r="422" spans="4:43" ht="14.25" hidden="1" customHeight="1">
      <c r="D422" s="3"/>
      <c r="E422" s="1"/>
      <c r="F422" s="1"/>
      <c r="G422" s="1"/>
      <c r="H422" s="1"/>
      <c r="I422" s="1"/>
      <c r="J422" s="1"/>
      <c r="K422" s="1"/>
      <c r="L422" s="1"/>
      <c r="M422" s="1"/>
      <c r="N422" s="1"/>
      <c r="O422" s="1"/>
      <c r="P422" s="1"/>
      <c r="Q422" s="1"/>
      <c r="R422" s="1"/>
      <c r="S422" s="3"/>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row>
    <row r="423" spans="4:43" ht="14.25" hidden="1" customHeight="1">
      <c r="D423" s="3"/>
      <c r="E423" s="1"/>
      <c r="F423" s="1"/>
      <c r="G423" s="1"/>
      <c r="H423" s="1"/>
      <c r="I423" s="1"/>
      <c r="J423" s="1"/>
      <c r="K423" s="1"/>
      <c r="L423" s="1"/>
      <c r="M423" s="1"/>
      <c r="N423" s="1"/>
      <c r="O423" s="1"/>
      <c r="P423" s="1"/>
      <c r="Q423" s="1"/>
      <c r="R423" s="1"/>
      <c r="S423" s="3"/>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row>
    <row r="424" spans="4:43" ht="14.25" hidden="1" customHeight="1">
      <c r="D424" s="3"/>
      <c r="E424" s="1"/>
      <c r="F424" s="1"/>
      <c r="G424" s="1"/>
      <c r="H424" s="1"/>
      <c r="I424" s="1"/>
      <c r="J424" s="1"/>
      <c r="K424" s="1"/>
      <c r="L424" s="1"/>
      <c r="M424" s="1"/>
      <c r="N424" s="1"/>
      <c r="O424" s="1"/>
      <c r="P424" s="1"/>
      <c r="Q424" s="1"/>
      <c r="R424" s="1"/>
      <c r="S424" s="3"/>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row>
    <row r="425" spans="4:43" ht="14.25" hidden="1" customHeight="1">
      <c r="D425" s="3"/>
      <c r="E425" s="1"/>
      <c r="F425" s="1"/>
      <c r="G425" s="1"/>
      <c r="H425" s="1"/>
      <c r="I425" s="1"/>
      <c r="J425" s="1"/>
      <c r="K425" s="1"/>
      <c r="L425" s="1"/>
      <c r="M425" s="1"/>
      <c r="N425" s="1"/>
      <c r="O425" s="1"/>
      <c r="P425" s="1"/>
      <c r="Q425" s="1"/>
      <c r="R425" s="1"/>
      <c r="S425" s="3"/>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row>
    <row r="426" spans="4:43" ht="14.25" hidden="1" customHeight="1">
      <c r="D426" s="3"/>
      <c r="E426" s="1"/>
      <c r="F426" s="1"/>
      <c r="G426" s="1"/>
      <c r="H426" s="1"/>
      <c r="I426" s="1"/>
      <c r="J426" s="1"/>
      <c r="K426" s="1"/>
      <c r="L426" s="1"/>
      <c r="M426" s="1"/>
      <c r="N426" s="1"/>
      <c r="O426" s="1"/>
      <c r="P426" s="1"/>
      <c r="Q426" s="1"/>
      <c r="R426" s="1"/>
      <c r="S426" s="3"/>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row>
    <row r="427" spans="4:43" ht="14.25" hidden="1" customHeight="1">
      <c r="D427" s="3"/>
      <c r="E427" s="1"/>
      <c r="F427" s="1"/>
      <c r="G427" s="1"/>
      <c r="H427" s="1"/>
      <c r="I427" s="1"/>
      <c r="J427" s="1"/>
      <c r="K427" s="1"/>
      <c r="L427" s="1"/>
      <c r="M427" s="1"/>
      <c r="N427" s="1"/>
      <c r="O427" s="1"/>
      <c r="P427" s="1"/>
      <c r="Q427" s="1"/>
      <c r="R427" s="1"/>
      <c r="S427" s="3"/>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row>
    <row r="428" spans="4:43" ht="14.25" hidden="1" customHeight="1">
      <c r="D428" s="3"/>
      <c r="E428" s="1"/>
      <c r="F428" s="1"/>
      <c r="G428" s="1"/>
      <c r="H428" s="1"/>
      <c r="I428" s="1"/>
      <c r="J428" s="1"/>
      <c r="K428" s="1"/>
      <c r="L428" s="1"/>
      <c r="M428" s="1"/>
      <c r="N428" s="1"/>
      <c r="O428" s="1"/>
      <c r="P428" s="1"/>
      <c r="Q428" s="1"/>
      <c r="R428" s="1"/>
      <c r="S428" s="3"/>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row>
    <row r="429" spans="4:43" ht="14.25" hidden="1" customHeight="1">
      <c r="D429" s="3"/>
      <c r="E429" s="1"/>
      <c r="F429" s="1"/>
      <c r="G429" s="1"/>
      <c r="H429" s="1"/>
      <c r="I429" s="1"/>
      <c r="J429" s="1"/>
      <c r="K429" s="1"/>
      <c r="L429" s="1"/>
      <c r="M429" s="1"/>
      <c r="N429" s="1"/>
      <c r="O429" s="1"/>
      <c r="P429" s="1"/>
      <c r="Q429" s="1"/>
      <c r="R429" s="1"/>
      <c r="S429" s="3"/>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row>
    <row r="430" spans="4:43" ht="14.25" hidden="1" customHeight="1">
      <c r="D430" s="3"/>
      <c r="E430" s="1"/>
      <c r="F430" s="1"/>
      <c r="G430" s="1"/>
      <c r="H430" s="1"/>
      <c r="I430" s="1"/>
      <c r="J430" s="1"/>
      <c r="K430" s="1"/>
      <c r="L430" s="1"/>
      <c r="M430" s="1"/>
      <c r="N430" s="1"/>
      <c r="O430" s="1"/>
      <c r="P430" s="1"/>
      <c r="Q430" s="1"/>
      <c r="R430" s="1"/>
      <c r="S430" s="3"/>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row>
    <row r="431" spans="4:43" ht="14.25" hidden="1" customHeight="1">
      <c r="D431" s="3"/>
      <c r="E431" s="1"/>
      <c r="F431" s="1"/>
      <c r="G431" s="1"/>
      <c r="H431" s="1"/>
      <c r="I431" s="1"/>
      <c r="J431" s="1"/>
      <c r="K431" s="1"/>
      <c r="L431" s="1"/>
      <c r="M431" s="1"/>
      <c r="N431" s="1"/>
      <c r="O431" s="1"/>
      <c r="P431" s="1"/>
      <c r="Q431" s="1"/>
      <c r="R431" s="1"/>
      <c r="S431" s="3"/>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row>
    <row r="432" spans="4:43" ht="14.25" hidden="1" customHeight="1">
      <c r="D432" s="3"/>
      <c r="E432" s="1"/>
      <c r="F432" s="1"/>
      <c r="G432" s="1"/>
      <c r="H432" s="1"/>
      <c r="I432" s="1"/>
      <c r="J432" s="1"/>
      <c r="K432" s="1"/>
      <c r="L432" s="1"/>
      <c r="M432" s="1"/>
      <c r="N432" s="1"/>
      <c r="O432" s="1"/>
      <c r="P432" s="1"/>
      <c r="Q432" s="1"/>
      <c r="R432" s="1"/>
      <c r="S432" s="3"/>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row>
    <row r="433" spans="4:43" ht="14.25" hidden="1" customHeight="1">
      <c r="D433" s="3"/>
      <c r="E433" s="1"/>
      <c r="F433" s="1"/>
      <c r="G433" s="1"/>
      <c r="H433" s="1"/>
      <c r="I433" s="1"/>
      <c r="J433" s="1"/>
      <c r="K433" s="1"/>
      <c r="L433" s="1"/>
      <c r="M433" s="1"/>
      <c r="N433" s="1"/>
      <c r="O433" s="1"/>
      <c r="P433" s="1"/>
      <c r="Q433" s="1"/>
      <c r="R433" s="1"/>
      <c r="S433" s="3"/>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row>
    <row r="434" spans="4:43" ht="14.25" hidden="1" customHeight="1">
      <c r="D434" s="3"/>
      <c r="E434" s="1"/>
      <c r="F434" s="1"/>
      <c r="G434" s="1"/>
      <c r="H434" s="1"/>
      <c r="I434" s="1"/>
      <c r="J434" s="1"/>
      <c r="K434" s="1"/>
      <c r="L434" s="1"/>
      <c r="M434" s="1"/>
      <c r="N434" s="1"/>
      <c r="O434" s="1"/>
      <c r="P434" s="1"/>
      <c r="Q434" s="1"/>
      <c r="R434" s="1"/>
      <c r="S434" s="3"/>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row>
    <row r="435" spans="4:43" ht="14.25" hidden="1" customHeight="1">
      <c r="D435" s="3"/>
      <c r="E435" s="1"/>
      <c r="F435" s="1"/>
      <c r="G435" s="1"/>
      <c r="H435" s="1"/>
      <c r="I435" s="1"/>
      <c r="J435" s="1"/>
      <c r="K435" s="1"/>
      <c r="L435" s="1"/>
      <c r="M435" s="1"/>
      <c r="N435" s="1"/>
      <c r="O435" s="1"/>
      <c r="P435" s="1"/>
      <c r="Q435" s="1"/>
      <c r="R435" s="1"/>
      <c r="S435" s="3"/>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row>
    <row r="436" spans="4:43" ht="14.25" hidden="1" customHeight="1">
      <c r="D436" s="3"/>
      <c r="E436" s="1"/>
      <c r="F436" s="1"/>
      <c r="G436" s="1"/>
      <c r="H436" s="1"/>
      <c r="I436" s="1"/>
      <c r="J436" s="1"/>
      <c r="K436" s="1"/>
      <c r="L436" s="1"/>
      <c r="M436" s="1"/>
      <c r="N436" s="1"/>
      <c r="O436" s="1"/>
      <c r="P436" s="1"/>
      <c r="Q436" s="1"/>
      <c r="R436" s="1"/>
      <c r="S436" s="3"/>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row>
    <row r="437" spans="4:43" ht="14.25" hidden="1" customHeight="1">
      <c r="D437" s="3"/>
      <c r="E437" s="1"/>
      <c r="F437" s="1"/>
      <c r="G437" s="1"/>
      <c r="H437" s="1"/>
      <c r="I437" s="1"/>
      <c r="J437" s="1"/>
      <c r="K437" s="1"/>
      <c r="L437" s="1"/>
      <c r="M437" s="1"/>
      <c r="N437" s="1"/>
      <c r="O437" s="1"/>
      <c r="P437" s="1"/>
      <c r="Q437" s="1"/>
      <c r="R437" s="1"/>
      <c r="S437" s="3"/>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row>
    <row r="438" spans="4:43" ht="14.25" hidden="1" customHeight="1">
      <c r="D438" s="3"/>
      <c r="E438" s="1"/>
      <c r="F438" s="1"/>
      <c r="G438" s="1"/>
      <c r="H438" s="1"/>
      <c r="I438" s="1"/>
      <c r="J438" s="1"/>
      <c r="K438" s="1"/>
      <c r="L438" s="1"/>
      <c r="M438" s="1"/>
      <c r="N438" s="1"/>
      <c r="O438" s="1"/>
      <c r="P438" s="1"/>
      <c r="Q438" s="1"/>
      <c r="R438" s="1"/>
      <c r="S438" s="3"/>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row>
    <row r="439" spans="4:43" ht="14.25" hidden="1" customHeight="1">
      <c r="D439" s="3"/>
      <c r="E439" s="1"/>
      <c r="F439" s="1"/>
      <c r="G439" s="1"/>
      <c r="H439" s="1"/>
      <c r="I439" s="1"/>
      <c r="J439" s="1"/>
      <c r="K439" s="1"/>
      <c r="L439" s="1"/>
      <c r="M439" s="1"/>
      <c r="N439" s="1"/>
      <c r="O439" s="1"/>
      <c r="P439" s="1"/>
      <c r="Q439" s="1"/>
      <c r="R439" s="1"/>
      <c r="S439" s="3"/>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row>
    <row r="440" spans="4:43" ht="14.25" hidden="1" customHeight="1">
      <c r="D440" s="3"/>
      <c r="E440" s="1"/>
      <c r="F440" s="1"/>
      <c r="G440" s="1"/>
      <c r="H440" s="1"/>
      <c r="I440" s="1"/>
      <c r="J440" s="1"/>
      <c r="K440" s="1"/>
      <c r="L440" s="1"/>
      <c r="M440" s="1"/>
      <c r="N440" s="1"/>
      <c r="O440" s="1"/>
      <c r="P440" s="1"/>
      <c r="Q440" s="1"/>
      <c r="R440" s="1"/>
      <c r="S440" s="3"/>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row>
    <row r="441" spans="4:43" ht="14.25" hidden="1" customHeight="1">
      <c r="D441" s="3"/>
      <c r="E441" s="1"/>
      <c r="F441" s="1"/>
      <c r="G441" s="1"/>
      <c r="H441" s="1"/>
      <c r="I441" s="1"/>
      <c r="J441" s="1"/>
      <c r="K441" s="1"/>
      <c r="L441" s="1"/>
      <c r="M441" s="1"/>
      <c r="N441" s="1"/>
      <c r="O441" s="1"/>
      <c r="P441" s="1"/>
      <c r="Q441" s="1"/>
      <c r="R441" s="1"/>
      <c r="S441" s="3"/>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row>
    <row r="442" spans="4:43" ht="14.25" hidden="1" customHeight="1">
      <c r="D442" s="3"/>
      <c r="E442" s="1"/>
      <c r="F442" s="1"/>
      <c r="G442" s="1"/>
      <c r="H442" s="1"/>
      <c r="I442" s="1"/>
      <c r="J442" s="1"/>
      <c r="K442" s="1"/>
      <c r="L442" s="1"/>
      <c r="M442" s="1"/>
      <c r="N442" s="1"/>
      <c r="O442" s="1"/>
      <c r="P442" s="1"/>
      <c r="Q442" s="1"/>
      <c r="R442" s="1"/>
      <c r="S442" s="3"/>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row>
    <row r="443" spans="4:43" ht="14.25" hidden="1" customHeight="1">
      <c r="D443" s="3"/>
      <c r="E443" s="1"/>
      <c r="F443" s="1"/>
      <c r="G443" s="1"/>
      <c r="H443" s="1"/>
      <c r="I443" s="1"/>
      <c r="J443" s="1"/>
      <c r="K443" s="1"/>
      <c r="L443" s="1"/>
      <c r="M443" s="1"/>
      <c r="N443" s="1"/>
      <c r="O443" s="1"/>
      <c r="P443" s="1"/>
      <c r="Q443" s="1"/>
      <c r="R443" s="1"/>
      <c r="S443" s="3"/>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row>
    <row r="444" spans="4:43" ht="14.25" hidden="1" customHeight="1">
      <c r="D444" s="3"/>
      <c r="E444" s="1"/>
      <c r="F444" s="1"/>
      <c r="G444" s="1"/>
      <c r="H444" s="1"/>
      <c r="I444" s="1"/>
      <c r="J444" s="1"/>
      <c r="K444" s="1"/>
      <c r="L444" s="1"/>
      <c r="M444" s="1"/>
      <c r="N444" s="1"/>
      <c r="O444" s="1"/>
      <c r="P444" s="1"/>
      <c r="Q444" s="1"/>
      <c r="R444" s="1"/>
      <c r="S444" s="3"/>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row>
    <row r="445" spans="4:43" ht="14.25" hidden="1" customHeight="1">
      <c r="D445" s="3"/>
      <c r="E445" s="1"/>
      <c r="F445" s="1"/>
      <c r="G445" s="1"/>
      <c r="H445" s="1"/>
      <c r="I445" s="1"/>
      <c r="J445" s="1"/>
      <c r="K445" s="1"/>
      <c r="L445" s="1"/>
      <c r="M445" s="1"/>
      <c r="N445" s="1"/>
      <c r="O445" s="1"/>
      <c r="P445" s="1"/>
      <c r="Q445" s="1"/>
      <c r="R445" s="1"/>
      <c r="S445" s="3"/>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row>
    <row r="446" spans="4:43" ht="14.25" hidden="1" customHeight="1">
      <c r="D446" s="3"/>
      <c r="E446" s="1"/>
      <c r="F446" s="1"/>
      <c r="G446" s="1"/>
      <c r="H446" s="1"/>
      <c r="I446" s="1"/>
      <c r="J446" s="1"/>
      <c r="K446" s="1"/>
      <c r="L446" s="1"/>
      <c r="M446" s="1"/>
      <c r="N446" s="1"/>
      <c r="O446" s="1"/>
      <c r="P446" s="1"/>
      <c r="Q446" s="1"/>
      <c r="R446" s="1"/>
      <c r="S446" s="3"/>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row>
    <row r="447" spans="4:43" ht="14.25" hidden="1" customHeight="1">
      <c r="D447" s="3"/>
      <c r="E447" s="1"/>
      <c r="F447" s="1"/>
      <c r="G447" s="1"/>
      <c r="H447" s="1"/>
      <c r="I447" s="1"/>
      <c r="J447" s="1"/>
      <c r="K447" s="1"/>
      <c r="L447" s="1"/>
      <c r="M447" s="1"/>
      <c r="N447" s="1"/>
      <c r="O447" s="1"/>
      <c r="P447" s="1"/>
      <c r="Q447" s="1"/>
      <c r="R447" s="1"/>
      <c r="S447" s="3"/>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row>
    <row r="448" spans="4:43" ht="14.25" hidden="1" customHeight="1">
      <c r="D448" s="3"/>
      <c r="E448" s="1"/>
      <c r="F448" s="1"/>
      <c r="G448" s="1"/>
      <c r="H448" s="1"/>
      <c r="I448" s="1"/>
      <c r="J448" s="1"/>
      <c r="K448" s="1"/>
      <c r="L448" s="1"/>
      <c r="M448" s="1"/>
      <c r="N448" s="1"/>
      <c r="O448" s="1"/>
      <c r="P448" s="1"/>
      <c r="Q448" s="1"/>
      <c r="R448" s="1"/>
      <c r="S448" s="3"/>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row>
    <row r="449" spans="4:43" ht="14.25" hidden="1" customHeight="1">
      <c r="D449" s="3"/>
      <c r="E449" s="1"/>
      <c r="F449" s="1"/>
      <c r="G449" s="1"/>
      <c r="H449" s="1"/>
      <c r="I449" s="1"/>
      <c r="J449" s="1"/>
      <c r="K449" s="1"/>
      <c r="L449" s="1"/>
      <c r="M449" s="1"/>
      <c r="N449" s="1"/>
      <c r="O449" s="1"/>
      <c r="P449" s="1"/>
      <c r="Q449" s="1"/>
      <c r="R449" s="1"/>
      <c r="S449" s="3"/>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row>
    <row r="450" spans="4:43" ht="14.25" hidden="1" customHeight="1">
      <c r="D450" s="3"/>
      <c r="E450" s="1"/>
      <c r="F450" s="1"/>
      <c r="G450" s="1"/>
      <c r="H450" s="1"/>
      <c r="I450" s="1"/>
      <c r="J450" s="1"/>
      <c r="K450" s="1"/>
      <c r="L450" s="1"/>
      <c r="M450" s="1"/>
      <c r="N450" s="1"/>
      <c r="O450" s="1"/>
      <c r="P450" s="1"/>
      <c r="Q450" s="1"/>
      <c r="R450" s="1"/>
      <c r="S450" s="3"/>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row>
    <row r="451" spans="4:43" ht="14.25" hidden="1" customHeight="1">
      <c r="D451" s="3"/>
      <c r="E451" s="1"/>
      <c r="F451" s="1"/>
      <c r="G451" s="1"/>
      <c r="H451" s="1"/>
      <c r="I451" s="1"/>
      <c r="J451" s="1"/>
      <c r="K451" s="1"/>
      <c r="L451" s="1"/>
      <c r="M451" s="1"/>
      <c r="N451" s="1"/>
      <c r="O451" s="1"/>
      <c r="P451" s="1"/>
      <c r="Q451" s="1"/>
      <c r="R451" s="1"/>
      <c r="S451" s="3"/>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row>
    <row r="452" spans="4:43" ht="14.25" hidden="1" customHeight="1">
      <c r="D452" s="3"/>
      <c r="E452" s="1"/>
      <c r="F452" s="1"/>
      <c r="G452" s="1"/>
      <c r="H452" s="1"/>
      <c r="I452" s="1"/>
      <c r="J452" s="1"/>
      <c r="K452" s="1"/>
      <c r="L452" s="1"/>
      <c r="M452" s="1"/>
      <c r="N452" s="1"/>
      <c r="O452" s="1"/>
      <c r="P452" s="1"/>
      <c r="Q452" s="1"/>
      <c r="R452" s="1"/>
      <c r="S452" s="3"/>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row>
    <row r="453" spans="4:43" ht="14.25" hidden="1" customHeight="1">
      <c r="D453" s="3"/>
      <c r="E453" s="1"/>
      <c r="F453" s="1"/>
      <c r="G453" s="1"/>
      <c r="H453" s="1"/>
      <c r="I453" s="1"/>
      <c r="J453" s="1"/>
      <c r="K453" s="1"/>
      <c r="L453" s="1"/>
      <c r="M453" s="1"/>
      <c r="N453" s="1"/>
      <c r="O453" s="1"/>
      <c r="P453" s="1"/>
      <c r="Q453" s="1"/>
      <c r="R453" s="1"/>
      <c r="S453" s="3"/>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row>
    <row r="454" spans="4:43" ht="14.25" hidden="1" customHeight="1">
      <c r="D454" s="3"/>
      <c r="E454" s="1"/>
      <c r="F454" s="1"/>
      <c r="G454" s="1"/>
      <c r="H454" s="1"/>
      <c r="I454" s="1"/>
      <c r="J454" s="1"/>
      <c r="K454" s="1"/>
      <c r="L454" s="1"/>
      <c r="M454" s="1"/>
      <c r="N454" s="1"/>
      <c r="O454" s="1"/>
      <c r="P454" s="1"/>
      <c r="Q454" s="1"/>
      <c r="R454" s="1"/>
      <c r="S454" s="3"/>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row>
    <row r="455" spans="4:43" ht="14.25" hidden="1" customHeight="1">
      <c r="D455" s="3"/>
      <c r="E455" s="1"/>
      <c r="F455" s="1"/>
      <c r="G455" s="1"/>
      <c r="H455" s="1"/>
      <c r="I455" s="1"/>
      <c r="J455" s="1"/>
      <c r="K455" s="1"/>
      <c r="L455" s="1"/>
      <c r="M455" s="1"/>
      <c r="N455" s="1"/>
      <c r="O455" s="1"/>
      <c r="P455" s="1"/>
      <c r="Q455" s="1"/>
      <c r="R455" s="1"/>
      <c r="S455" s="3"/>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row>
    <row r="456" spans="4:43" ht="14.25" hidden="1" customHeight="1">
      <c r="D456" s="3"/>
      <c r="E456" s="1"/>
      <c r="F456" s="1"/>
      <c r="G456" s="1"/>
      <c r="H456" s="1"/>
      <c r="I456" s="1"/>
      <c r="J456" s="1"/>
      <c r="K456" s="1"/>
      <c r="L456" s="1"/>
      <c r="M456" s="1"/>
      <c r="N456" s="1"/>
      <c r="O456" s="1"/>
      <c r="P456" s="1"/>
      <c r="Q456" s="1"/>
      <c r="R456" s="1"/>
      <c r="S456" s="3"/>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row>
    <row r="457" spans="4:43" ht="14.25" hidden="1" customHeight="1">
      <c r="D457" s="3"/>
      <c r="E457" s="1"/>
      <c r="F457" s="1"/>
      <c r="G457" s="1"/>
      <c r="H457" s="1"/>
      <c r="I457" s="1"/>
      <c r="J457" s="1"/>
      <c r="K457" s="1"/>
      <c r="L457" s="1"/>
      <c r="M457" s="1"/>
      <c r="N457" s="1"/>
      <c r="O457" s="1"/>
      <c r="P457" s="1"/>
      <c r="Q457" s="1"/>
      <c r="R457" s="1"/>
      <c r="S457" s="3"/>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row>
    <row r="458" spans="4:43" ht="14.25" hidden="1" customHeight="1">
      <c r="D458" s="3"/>
      <c r="E458" s="1"/>
      <c r="F458" s="1"/>
      <c r="G458" s="1"/>
      <c r="H458" s="1"/>
      <c r="I458" s="1"/>
      <c r="J458" s="1"/>
      <c r="K458" s="1"/>
      <c r="L458" s="1"/>
      <c r="M458" s="1"/>
      <c r="N458" s="1"/>
      <c r="O458" s="1"/>
      <c r="P458" s="1"/>
      <c r="Q458" s="1"/>
      <c r="R458" s="1"/>
      <c r="S458" s="3"/>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row>
    <row r="459" spans="4:43" ht="14.25" hidden="1" customHeight="1">
      <c r="D459" s="3"/>
      <c r="E459" s="1"/>
      <c r="F459" s="1"/>
      <c r="G459" s="1"/>
      <c r="H459" s="1"/>
      <c r="I459" s="1"/>
      <c r="J459" s="1"/>
      <c r="K459" s="1"/>
      <c r="L459" s="1"/>
      <c r="M459" s="1"/>
      <c r="N459" s="1"/>
      <c r="O459" s="1"/>
      <c r="P459" s="1"/>
      <c r="Q459" s="1"/>
      <c r="R459" s="1"/>
      <c r="S459" s="3"/>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row>
    <row r="460" spans="4:43" ht="14.25" hidden="1" customHeight="1">
      <c r="D460" s="3"/>
      <c r="E460" s="1"/>
      <c r="F460" s="1"/>
      <c r="G460" s="1"/>
      <c r="H460" s="1"/>
      <c r="I460" s="1"/>
      <c r="J460" s="1"/>
      <c r="K460" s="1"/>
      <c r="L460" s="1"/>
      <c r="M460" s="1"/>
      <c r="N460" s="1"/>
      <c r="O460" s="1"/>
      <c r="P460" s="1"/>
      <c r="Q460" s="1"/>
      <c r="R460" s="1"/>
      <c r="S460" s="3"/>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row>
    <row r="461" spans="4:43" ht="14.25" hidden="1" customHeight="1">
      <c r="D461" s="3"/>
      <c r="E461" s="1"/>
      <c r="F461" s="1"/>
      <c r="G461" s="1"/>
      <c r="H461" s="1"/>
      <c r="I461" s="1"/>
      <c r="J461" s="1"/>
      <c r="K461" s="1"/>
      <c r="L461" s="1"/>
      <c r="M461" s="1"/>
      <c r="N461" s="1"/>
      <c r="O461" s="1"/>
      <c r="P461" s="1"/>
      <c r="Q461" s="1"/>
      <c r="R461" s="1"/>
      <c r="S461" s="3"/>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row>
    <row r="462" spans="4:43" ht="14.25" hidden="1" customHeight="1">
      <c r="D462" s="3"/>
      <c r="E462" s="1"/>
      <c r="F462" s="1"/>
      <c r="G462" s="1"/>
      <c r="H462" s="1"/>
      <c r="I462" s="1"/>
      <c r="J462" s="1"/>
      <c r="K462" s="1"/>
      <c r="L462" s="1"/>
      <c r="M462" s="1"/>
      <c r="N462" s="1"/>
      <c r="O462" s="1"/>
      <c r="P462" s="1"/>
      <c r="Q462" s="1"/>
      <c r="R462" s="1"/>
      <c r="S462" s="3"/>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row>
    <row r="463" spans="4:43" ht="14.25" hidden="1" customHeight="1">
      <c r="D463" s="3"/>
      <c r="E463" s="1"/>
      <c r="F463" s="1"/>
      <c r="G463" s="1"/>
      <c r="H463" s="1"/>
      <c r="I463" s="1"/>
      <c r="J463" s="1"/>
      <c r="K463" s="1"/>
      <c r="L463" s="1"/>
      <c r="M463" s="1"/>
      <c r="N463" s="1"/>
      <c r="O463" s="1"/>
      <c r="P463" s="1"/>
      <c r="Q463" s="1"/>
      <c r="R463" s="1"/>
      <c r="S463" s="3"/>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row>
    <row r="464" spans="4:43" ht="14.25" hidden="1" customHeight="1">
      <c r="D464" s="3"/>
      <c r="E464" s="1"/>
      <c r="F464" s="1"/>
      <c r="G464" s="1"/>
      <c r="H464" s="1"/>
      <c r="I464" s="1"/>
      <c r="J464" s="1"/>
      <c r="K464" s="1"/>
      <c r="L464" s="1"/>
      <c r="M464" s="1"/>
      <c r="N464" s="1"/>
      <c r="O464" s="1"/>
      <c r="P464" s="1"/>
      <c r="Q464" s="1"/>
      <c r="R464" s="1"/>
      <c r="S464" s="3"/>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row>
    <row r="465" spans="4:43" ht="14.25" hidden="1" customHeight="1">
      <c r="D465" s="3"/>
      <c r="E465" s="1"/>
      <c r="F465" s="1"/>
      <c r="G465" s="1"/>
      <c r="H465" s="1"/>
      <c r="I465" s="1"/>
      <c r="J465" s="1"/>
      <c r="K465" s="1"/>
      <c r="L465" s="1"/>
      <c r="M465" s="1"/>
      <c r="N465" s="1"/>
      <c r="O465" s="1"/>
      <c r="P465" s="1"/>
      <c r="Q465" s="1"/>
      <c r="R465" s="1"/>
      <c r="S465" s="3"/>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row>
    <row r="466" spans="4:43" ht="14.25" hidden="1" customHeight="1">
      <c r="D466" s="3"/>
      <c r="E466" s="1"/>
      <c r="F466" s="1"/>
      <c r="G466" s="1"/>
      <c r="H466" s="1"/>
      <c r="I466" s="1"/>
      <c r="J466" s="1"/>
      <c r="K466" s="1"/>
      <c r="L466" s="1"/>
      <c r="M466" s="1"/>
      <c r="N466" s="1"/>
      <c r="O466" s="1"/>
      <c r="P466" s="1"/>
      <c r="Q466" s="1"/>
      <c r="R466" s="1"/>
      <c r="S466" s="3"/>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row>
    <row r="467" spans="4:43" ht="14.25" hidden="1" customHeight="1">
      <c r="D467" s="3"/>
      <c r="E467" s="1"/>
      <c r="F467" s="1"/>
      <c r="G467" s="1"/>
      <c r="H467" s="1"/>
      <c r="I467" s="1"/>
      <c r="J467" s="1"/>
      <c r="K467" s="1"/>
      <c r="L467" s="1"/>
      <c r="M467" s="1"/>
      <c r="N467" s="1"/>
      <c r="O467" s="1"/>
      <c r="P467" s="1"/>
      <c r="Q467" s="1"/>
      <c r="R467" s="1"/>
      <c r="S467" s="3"/>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row>
    <row r="468" spans="4:43" ht="14.25" hidden="1" customHeight="1">
      <c r="D468" s="3"/>
      <c r="E468" s="1"/>
      <c r="F468" s="1"/>
      <c r="G468" s="1"/>
      <c r="H468" s="1"/>
      <c r="I468" s="1"/>
      <c r="J468" s="1"/>
      <c r="K468" s="1"/>
      <c r="L468" s="1"/>
      <c r="M468" s="1"/>
      <c r="N468" s="1"/>
      <c r="O468" s="1"/>
      <c r="P468" s="1"/>
      <c r="Q468" s="1"/>
      <c r="R468" s="1"/>
      <c r="S468" s="3"/>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row>
    <row r="469" spans="4:43" ht="14.25" hidden="1" customHeight="1">
      <c r="D469" s="3"/>
      <c r="E469" s="1"/>
      <c r="F469" s="1"/>
      <c r="G469" s="1"/>
      <c r="H469" s="1"/>
      <c r="I469" s="1"/>
      <c r="J469" s="1"/>
      <c r="K469" s="1"/>
      <c r="L469" s="1"/>
      <c r="M469" s="1"/>
      <c r="N469" s="1"/>
      <c r="O469" s="1"/>
      <c r="P469" s="1"/>
      <c r="Q469" s="1"/>
      <c r="R469" s="1"/>
      <c r="S469" s="3"/>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row>
    <row r="470" spans="4:43" ht="14.25" hidden="1" customHeight="1">
      <c r="D470" s="3"/>
      <c r="E470" s="1"/>
      <c r="F470" s="1"/>
      <c r="G470" s="1"/>
      <c r="H470" s="1"/>
      <c r="I470" s="1"/>
      <c r="J470" s="1"/>
      <c r="K470" s="1"/>
      <c r="L470" s="1"/>
      <c r="M470" s="1"/>
      <c r="N470" s="1"/>
      <c r="O470" s="1"/>
      <c r="P470" s="1"/>
      <c r="Q470" s="1"/>
      <c r="R470" s="1"/>
      <c r="S470" s="3"/>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row>
    <row r="471" spans="4:43" ht="14.25" hidden="1" customHeight="1">
      <c r="D471" s="3"/>
      <c r="E471" s="1"/>
      <c r="F471" s="1"/>
      <c r="G471" s="1"/>
      <c r="H471" s="1"/>
      <c r="I471" s="1"/>
      <c r="J471" s="1"/>
      <c r="K471" s="1"/>
      <c r="L471" s="1"/>
      <c r="M471" s="1"/>
      <c r="N471" s="1"/>
      <c r="O471" s="1"/>
      <c r="P471" s="1"/>
      <c r="Q471" s="1"/>
      <c r="R471" s="1"/>
      <c r="S471" s="3"/>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row>
    <row r="472" spans="4:43" ht="14.25" hidden="1" customHeight="1">
      <c r="D472" s="3"/>
      <c r="E472" s="1"/>
      <c r="F472" s="1"/>
      <c r="G472" s="1"/>
      <c r="H472" s="1"/>
      <c r="I472" s="1"/>
      <c r="J472" s="1"/>
      <c r="K472" s="1"/>
      <c r="L472" s="1"/>
      <c r="M472" s="1"/>
      <c r="N472" s="1"/>
      <c r="O472" s="1"/>
      <c r="P472" s="1"/>
      <c r="Q472" s="1"/>
      <c r="R472" s="1"/>
      <c r="S472" s="3"/>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row>
    <row r="473" spans="4:43" ht="14.25" hidden="1" customHeight="1">
      <c r="D473" s="3"/>
      <c r="E473" s="1"/>
      <c r="F473" s="1"/>
      <c r="G473" s="1"/>
      <c r="H473" s="1"/>
      <c r="I473" s="1"/>
      <c r="J473" s="1"/>
      <c r="K473" s="1"/>
      <c r="L473" s="1"/>
      <c r="M473" s="1"/>
      <c r="N473" s="1"/>
      <c r="O473" s="1"/>
      <c r="P473" s="1"/>
      <c r="Q473" s="1"/>
      <c r="R473" s="1"/>
      <c r="S473" s="3"/>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row>
    <row r="474" spans="4:43" ht="14.25" hidden="1" customHeight="1">
      <c r="D474" s="3"/>
      <c r="E474" s="1"/>
      <c r="F474" s="1"/>
      <c r="G474" s="1"/>
      <c r="H474" s="1"/>
      <c r="I474" s="1"/>
      <c r="J474" s="1"/>
      <c r="K474" s="1"/>
      <c r="L474" s="1"/>
      <c r="M474" s="1"/>
      <c r="N474" s="1"/>
      <c r="O474" s="1"/>
      <c r="P474" s="1"/>
      <c r="Q474" s="1"/>
      <c r="R474" s="1"/>
      <c r="S474" s="3"/>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row>
    <row r="475" spans="4:43" ht="14.25" hidden="1" customHeight="1">
      <c r="D475" s="3"/>
      <c r="E475" s="1"/>
      <c r="F475" s="1"/>
      <c r="G475" s="1"/>
      <c r="H475" s="1"/>
      <c r="I475" s="1"/>
      <c r="J475" s="1"/>
      <c r="K475" s="1"/>
      <c r="L475" s="1"/>
      <c r="M475" s="1"/>
      <c r="N475" s="1"/>
      <c r="O475" s="1"/>
      <c r="P475" s="1"/>
      <c r="Q475" s="1"/>
      <c r="R475" s="1"/>
      <c r="S475" s="3"/>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row>
    <row r="476" spans="4:43" ht="14.25" hidden="1" customHeight="1">
      <c r="D476" s="3"/>
      <c r="E476" s="1"/>
      <c r="F476" s="1"/>
      <c r="G476" s="1"/>
      <c r="H476" s="1"/>
      <c r="I476" s="1"/>
      <c r="J476" s="1"/>
      <c r="K476" s="1"/>
      <c r="L476" s="1"/>
      <c r="M476" s="1"/>
      <c r="N476" s="1"/>
      <c r="O476" s="1"/>
      <c r="P476" s="1"/>
      <c r="Q476" s="1"/>
      <c r="R476" s="1"/>
      <c r="S476" s="3"/>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row>
    <row r="477" spans="4:43" ht="14.25" hidden="1" customHeight="1">
      <c r="D477" s="3"/>
      <c r="E477" s="1"/>
      <c r="F477" s="1"/>
      <c r="G477" s="1"/>
      <c r="H477" s="1"/>
      <c r="I477" s="1"/>
      <c r="J477" s="1"/>
      <c r="K477" s="1"/>
      <c r="L477" s="1"/>
      <c r="M477" s="1"/>
      <c r="N477" s="1"/>
      <c r="O477" s="1"/>
      <c r="P477" s="1"/>
      <c r="Q477" s="1"/>
      <c r="R477" s="1"/>
      <c r="S477" s="3"/>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row>
    <row r="478" spans="4:43" ht="14.25" hidden="1" customHeight="1">
      <c r="D478" s="3"/>
      <c r="E478" s="1"/>
      <c r="F478" s="1"/>
      <c r="G478" s="1"/>
      <c r="H478" s="1"/>
      <c r="I478" s="1"/>
      <c r="J478" s="1"/>
      <c r="K478" s="1"/>
      <c r="L478" s="1"/>
      <c r="M478" s="1"/>
      <c r="N478" s="1"/>
      <c r="O478" s="1"/>
      <c r="P478" s="1"/>
      <c r="Q478" s="1"/>
      <c r="R478" s="1"/>
      <c r="S478" s="3"/>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row>
    <row r="479" spans="4:43" ht="14.25" hidden="1" customHeight="1">
      <c r="D479" s="3"/>
      <c r="E479" s="1"/>
      <c r="F479" s="1"/>
      <c r="G479" s="1"/>
      <c r="H479" s="1"/>
      <c r="I479" s="1"/>
      <c r="J479" s="1"/>
      <c r="K479" s="1"/>
      <c r="L479" s="1"/>
      <c r="M479" s="1"/>
      <c r="N479" s="1"/>
      <c r="O479" s="1"/>
      <c r="P479" s="1"/>
      <c r="Q479" s="1"/>
      <c r="R479" s="1"/>
      <c r="S479" s="3"/>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row>
    <row r="480" spans="4:43" ht="14.25" hidden="1" customHeight="1">
      <c r="D480" s="3"/>
      <c r="E480" s="1"/>
      <c r="F480" s="1"/>
      <c r="G480" s="1"/>
      <c r="H480" s="1"/>
      <c r="I480" s="1"/>
      <c r="J480" s="1"/>
      <c r="K480" s="1"/>
      <c r="L480" s="1"/>
      <c r="M480" s="1"/>
      <c r="N480" s="1"/>
      <c r="O480" s="1"/>
      <c r="P480" s="1"/>
      <c r="Q480" s="1"/>
      <c r="R480" s="1"/>
      <c r="S480" s="3"/>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row>
    <row r="481" spans="4:43" ht="14.25" hidden="1" customHeight="1">
      <c r="D481" s="3"/>
      <c r="E481" s="1"/>
      <c r="F481" s="1"/>
      <c r="G481" s="1"/>
      <c r="H481" s="1"/>
      <c r="I481" s="1"/>
      <c r="J481" s="1"/>
      <c r="K481" s="1"/>
      <c r="L481" s="1"/>
      <c r="M481" s="1"/>
      <c r="N481" s="1"/>
      <c r="O481" s="1"/>
      <c r="P481" s="1"/>
      <c r="Q481" s="1"/>
      <c r="R481" s="1"/>
      <c r="S481" s="3"/>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row>
    <row r="482" spans="4:43" ht="14.25" hidden="1" customHeight="1">
      <c r="D482" s="3"/>
      <c r="E482" s="1"/>
      <c r="F482" s="1"/>
      <c r="G482" s="1"/>
      <c r="H482" s="1"/>
      <c r="I482" s="1"/>
      <c r="J482" s="1"/>
      <c r="K482" s="1"/>
      <c r="L482" s="1"/>
      <c r="M482" s="1"/>
      <c r="N482" s="1"/>
      <c r="O482" s="1"/>
      <c r="P482" s="1"/>
      <c r="Q482" s="1"/>
      <c r="R482" s="1"/>
      <c r="S482" s="3"/>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row>
    <row r="483" spans="4:43" ht="14.25" hidden="1" customHeight="1">
      <c r="D483" s="3"/>
      <c r="E483" s="1"/>
      <c r="F483" s="1"/>
      <c r="G483" s="1"/>
      <c r="H483" s="1"/>
      <c r="I483" s="1"/>
      <c r="J483" s="1"/>
      <c r="K483" s="1"/>
      <c r="L483" s="1"/>
      <c r="M483" s="1"/>
      <c r="N483" s="1"/>
      <c r="O483" s="1"/>
      <c r="P483" s="1"/>
      <c r="Q483" s="1"/>
      <c r="R483" s="1"/>
      <c r="S483" s="3"/>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row>
    <row r="484" spans="4:43" ht="14.25" hidden="1" customHeight="1">
      <c r="D484" s="3"/>
      <c r="E484" s="1"/>
      <c r="F484" s="1"/>
      <c r="G484" s="1"/>
      <c r="H484" s="1"/>
      <c r="I484" s="1"/>
      <c r="J484" s="1"/>
      <c r="K484" s="1"/>
      <c r="L484" s="1"/>
      <c r="M484" s="1"/>
      <c r="N484" s="1"/>
      <c r="O484" s="1"/>
      <c r="P484" s="1"/>
      <c r="Q484" s="1"/>
      <c r="R484" s="1"/>
      <c r="S484" s="3"/>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row>
    <row r="485" spans="4:43" ht="14.25" hidden="1" customHeight="1">
      <c r="D485" s="3"/>
      <c r="E485" s="1"/>
      <c r="F485" s="1"/>
      <c r="G485" s="1"/>
      <c r="H485" s="1"/>
      <c r="I485" s="1"/>
      <c r="J485" s="1"/>
      <c r="K485" s="1"/>
      <c r="L485" s="1"/>
      <c r="M485" s="1"/>
      <c r="N485" s="1"/>
      <c r="O485" s="1"/>
      <c r="P485" s="1"/>
      <c r="Q485" s="1"/>
      <c r="R485" s="1"/>
      <c r="S485" s="3"/>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row>
    <row r="486" spans="4:43" ht="14.25" hidden="1" customHeight="1">
      <c r="D486" s="3"/>
      <c r="E486" s="1"/>
      <c r="F486" s="1"/>
      <c r="G486" s="1"/>
      <c r="H486" s="1"/>
      <c r="I486" s="1"/>
      <c r="J486" s="1"/>
      <c r="K486" s="1"/>
      <c r="L486" s="1"/>
      <c r="M486" s="1"/>
      <c r="N486" s="1"/>
      <c r="O486" s="1"/>
      <c r="P486" s="1"/>
      <c r="Q486" s="1"/>
      <c r="R486" s="1"/>
      <c r="S486" s="3"/>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row>
    <row r="487" spans="4:43" ht="14.25" hidden="1" customHeight="1">
      <c r="D487" s="3"/>
      <c r="E487" s="1"/>
      <c r="F487" s="1"/>
      <c r="G487" s="1"/>
      <c r="H487" s="1"/>
      <c r="I487" s="1"/>
      <c r="J487" s="1"/>
      <c r="K487" s="1"/>
      <c r="L487" s="1"/>
      <c r="M487" s="1"/>
      <c r="N487" s="1"/>
      <c r="O487" s="1"/>
      <c r="P487" s="1"/>
      <c r="Q487" s="1"/>
      <c r="R487" s="1"/>
      <c r="S487" s="3"/>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row>
    <row r="488" spans="4:43" ht="14.25" hidden="1" customHeight="1">
      <c r="D488" s="3"/>
      <c r="E488" s="1"/>
      <c r="F488" s="1"/>
      <c r="G488" s="1"/>
      <c r="H488" s="1"/>
      <c r="I488" s="1"/>
      <c r="J488" s="1"/>
      <c r="K488" s="1"/>
      <c r="L488" s="1"/>
      <c r="M488" s="1"/>
      <c r="N488" s="1"/>
      <c r="O488" s="1"/>
      <c r="P488" s="1"/>
      <c r="Q488" s="1"/>
      <c r="R488" s="1"/>
      <c r="S488" s="3"/>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row>
    <row r="489" spans="4:43" ht="14.25" hidden="1" customHeight="1">
      <c r="D489" s="3"/>
      <c r="E489" s="1"/>
      <c r="F489" s="1"/>
      <c r="G489" s="1"/>
      <c r="H489" s="1"/>
      <c r="I489" s="1"/>
      <c r="J489" s="1"/>
      <c r="K489" s="1"/>
      <c r="L489" s="1"/>
      <c r="M489" s="1"/>
      <c r="N489" s="1"/>
      <c r="O489" s="1"/>
      <c r="P489" s="1"/>
      <c r="Q489" s="1"/>
      <c r="R489" s="1"/>
      <c r="S489" s="3"/>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row>
    <row r="490" spans="4:43" ht="14.25" hidden="1" customHeight="1">
      <c r="D490" s="3"/>
      <c r="E490" s="1"/>
      <c r="F490" s="1"/>
      <c r="G490" s="1"/>
      <c r="H490" s="1"/>
      <c r="I490" s="1"/>
      <c r="J490" s="1"/>
      <c r="K490" s="1"/>
      <c r="L490" s="1"/>
      <c r="M490" s="1"/>
      <c r="N490" s="1"/>
      <c r="O490" s="1"/>
      <c r="P490" s="1"/>
      <c r="Q490" s="1"/>
      <c r="R490" s="1"/>
      <c r="S490" s="3"/>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row>
    <row r="491" spans="4:43" ht="14.25" hidden="1" customHeight="1">
      <c r="D491" s="3"/>
      <c r="E491" s="1"/>
      <c r="F491" s="1"/>
      <c r="G491" s="1"/>
      <c r="H491" s="1"/>
      <c r="I491" s="1"/>
      <c r="J491" s="1"/>
      <c r="K491" s="1"/>
      <c r="L491" s="1"/>
      <c r="M491" s="1"/>
      <c r="N491" s="1"/>
      <c r="O491" s="1"/>
      <c r="P491" s="1"/>
      <c r="Q491" s="1"/>
      <c r="R491" s="1"/>
      <c r="S491" s="3"/>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row>
    <row r="492" spans="4:43" ht="14.25" hidden="1" customHeight="1">
      <c r="D492" s="3"/>
      <c r="E492" s="1"/>
      <c r="F492" s="1"/>
      <c r="G492" s="1"/>
      <c r="H492" s="1"/>
      <c r="I492" s="1"/>
      <c r="J492" s="1"/>
      <c r="K492" s="1"/>
      <c r="L492" s="1"/>
      <c r="M492" s="1"/>
      <c r="N492" s="1"/>
      <c r="O492" s="1"/>
      <c r="P492" s="1"/>
      <c r="Q492" s="1"/>
      <c r="R492" s="1"/>
      <c r="S492" s="3"/>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row>
    <row r="493" spans="4:43" ht="14.25" hidden="1" customHeight="1">
      <c r="D493" s="3"/>
      <c r="E493" s="1"/>
      <c r="F493" s="1"/>
      <c r="G493" s="1"/>
      <c r="H493" s="1"/>
      <c r="I493" s="1"/>
      <c r="J493" s="1"/>
      <c r="K493" s="1"/>
      <c r="L493" s="1"/>
      <c r="M493" s="1"/>
      <c r="N493" s="1"/>
      <c r="O493" s="1"/>
      <c r="P493" s="1"/>
      <c r="Q493" s="1"/>
      <c r="R493" s="1"/>
      <c r="S493" s="3"/>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row>
    <row r="494" spans="4:43" ht="14.25" hidden="1" customHeight="1">
      <c r="D494" s="3"/>
      <c r="E494" s="1"/>
      <c r="F494" s="1"/>
      <c r="G494" s="1"/>
      <c r="H494" s="1"/>
      <c r="I494" s="1"/>
      <c r="J494" s="1"/>
      <c r="K494" s="1"/>
      <c r="L494" s="1"/>
      <c r="M494" s="1"/>
      <c r="N494" s="1"/>
      <c r="O494" s="1"/>
      <c r="P494" s="1"/>
      <c r="Q494" s="1"/>
      <c r="R494" s="1"/>
      <c r="S494" s="3"/>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row>
    <row r="495" spans="4:43" ht="14.25" hidden="1" customHeight="1">
      <c r="D495" s="3"/>
      <c r="E495" s="1"/>
      <c r="F495" s="1"/>
      <c r="G495" s="1"/>
      <c r="H495" s="1"/>
      <c r="I495" s="1"/>
      <c r="J495" s="1"/>
      <c r="K495" s="1"/>
      <c r="L495" s="1"/>
      <c r="M495" s="1"/>
      <c r="N495" s="1"/>
      <c r="O495" s="1"/>
      <c r="P495" s="1"/>
      <c r="Q495" s="1"/>
      <c r="R495" s="1"/>
      <c r="S495" s="3"/>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row>
    <row r="496" spans="4:43" ht="14.25" hidden="1" customHeight="1">
      <c r="D496" s="3"/>
      <c r="E496" s="1"/>
      <c r="F496" s="1"/>
      <c r="G496" s="1"/>
      <c r="H496" s="1"/>
      <c r="I496" s="1"/>
      <c r="J496" s="1"/>
      <c r="K496" s="1"/>
      <c r="L496" s="1"/>
      <c r="M496" s="1"/>
      <c r="N496" s="1"/>
      <c r="O496" s="1"/>
      <c r="P496" s="1"/>
      <c r="Q496" s="1"/>
      <c r="R496" s="1"/>
      <c r="S496" s="3"/>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row>
    <row r="497" spans="4:43" ht="14.25" hidden="1" customHeight="1">
      <c r="D497" s="3"/>
      <c r="E497" s="1"/>
      <c r="F497" s="1"/>
      <c r="G497" s="1"/>
      <c r="H497" s="1"/>
      <c r="I497" s="1"/>
      <c r="J497" s="1"/>
      <c r="K497" s="1"/>
      <c r="L497" s="1"/>
      <c r="M497" s="1"/>
      <c r="N497" s="1"/>
      <c r="O497" s="1"/>
      <c r="P497" s="1"/>
      <c r="Q497" s="1"/>
      <c r="R497" s="1"/>
      <c r="S497" s="3"/>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row>
    <row r="498" spans="4:43" ht="14.25" hidden="1" customHeight="1">
      <c r="D498" s="3"/>
      <c r="E498" s="1"/>
      <c r="F498" s="1"/>
      <c r="G498" s="1"/>
      <c r="H498" s="1"/>
      <c r="I498" s="1"/>
      <c r="J498" s="1"/>
      <c r="K498" s="1"/>
      <c r="L498" s="1"/>
      <c r="M498" s="1"/>
      <c r="N498" s="1"/>
      <c r="O498" s="1"/>
      <c r="P498" s="1"/>
      <c r="Q498" s="1"/>
      <c r="R498" s="1"/>
      <c r="S498" s="3"/>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row>
    <row r="499" spans="4:43" ht="14.25" hidden="1" customHeight="1">
      <c r="D499" s="3"/>
      <c r="E499" s="1"/>
      <c r="F499" s="1"/>
      <c r="G499" s="1"/>
      <c r="H499" s="1"/>
      <c r="I499" s="1"/>
      <c r="J499" s="1"/>
      <c r="K499" s="1"/>
      <c r="L499" s="1"/>
      <c r="M499" s="1"/>
      <c r="N499" s="1"/>
      <c r="O499" s="1"/>
      <c r="P499" s="1"/>
      <c r="Q499" s="1"/>
      <c r="R499" s="1"/>
      <c r="S499" s="3"/>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row>
    <row r="500" spans="4:43" ht="14.25" hidden="1" customHeight="1">
      <c r="D500" s="3"/>
      <c r="E500" s="1"/>
      <c r="F500" s="1"/>
      <c r="G500" s="1"/>
      <c r="H500" s="1"/>
      <c r="I500" s="1"/>
      <c r="J500" s="1"/>
      <c r="K500" s="1"/>
      <c r="L500" s="1"/>
      <c r="M500" s="1"/>
      <c r="N500" s="1"/>
      <c r="O500" s="1"/>
      <c r="P500" s="1"/>
      <c r="Q500" s="1"/>
      <c r="R500" s="1"/>
      <c r="S500" s="3"/>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row>
    <row r="501" spans="4:43" ht="14.25" hidden="1" customHeight="1">
      <c r="D501" s="3"/>
      <c r="E501" s="1"/>
      <c r="F501" s="1"/>
      <c r="G501" s="1"/>
      <c r="H501" s="1"/>
      <c r="I501" s="1"/>
      <c r="J501" s="1"/>
      <c r="K501" s="1"/>
      <c r="L501" s="1"/>
      <c r="M501" s="1"/>
      <c r="N501" s="1"/>
      <c r="O501" s="1"/>
      <c r="P501" s="1"/>
      <c r="Q501" s="1"/>
      <c r="R501" s="1"/>
      <c r="S501" s="3"/>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row>
    <row r="502" spans="4:43" ht="14.25" hidden="1" customHeight="1">
      <c r="D502" s="3"/>
      <c r="E502" s="1"/>
      <c r="F502" s="1"/>
      <c r="G502" s="1"/>
      <c r="H502" s="1"/>
      <c r="I502" s="1"/>
      <c r="J502" s="1"/>
      <c r="K502" s="1"/>
      <c r="L502" s="1"/>
      <c r="M502" s="1"/>
      <c r="N502" s="1"/>
      <c r="O502" s="1"/>
      <c r="P502" s="1"/>
      <c r="Q502" s="1"/>
      <c r="R502" s="1"/>
      <c r="S502" s="3"/>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row>
    <row r="503" spans="4:43" ht="14.25" hidden="1" customHeight="1">
      <c r="D503" s="3"/>
      <c r="E503" s="1"/>
      <c r="F503" s="1"/>
      <c r="G503" s="1"/>
      <c r="H503" s="1"/>
      <c r="I503" s="1"/>
      <c r="J503" s="1"/>
      <c r="K503" s="1"/>
      <c r="L503" s="1"/>
      <c r="M503" s="1"/>
      <c r="N503" s="1"/>
      <c r="O503" s="1"/>
      <c r="P503" s="1"/>
      <c r="Q503" s="1"/>
      <c r="R503" s="1"/>
      <c r="S503" s="3"/>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row>
    <row r="504" spans="4:43" ht="14.25" hidden="1" customHeight="1">
      <c r="D504" s="3"/>
      <c r="E504" s="1"/>
      <c r="F504" s="1"/>
      <c r="G504" s="1"/>
      <c r="H504" s="1"/>
      <c r="I504" s="1"/>
      <c r="J504" s="1"/>
      <c r="K504" s="1"/>
      <c r="L504" s="1"/>
      <c r="M504" s="1"/>
      <c r="N504" s="1"/>
      <c r="O504" s="1"/>
      <c r="P504" s="1"/>
      <c r="Q504" s="1"/>
      <c r="R504" s="1"/>
      <c r="S504" s="3"/>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row>
    <row r="505" spans="4:43" ht="14.25" hidden="1" customHeight="1">
      <c r="D505" s="3"/>
      <c r="E505" s="1"/>
      <c r="F505" s="1"/>
      <c r="G505" s="1"/>
      <c r="H505" s="1"/>
      <c r="I505" s="1"/>
      <c r="J505" s="1"/>
      <c r="K505" s="1"/>
      <c r="L505" s="1"/>
      <c r="M505" s="1"/>
      <c r="N505" s="1"/>
      <c r="O505" s="1"/>
      <c r="P505" s="1"/>
      <c r="Q505" s="1"/>
      <c r="R505" s="1"/>
      <c r="S505" s="3"/>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row>
    <row r="506" spans="4:43" ht="14.25" hidden="1" customHeight="1">
      <c r="D506" s="3"/>
      <c r="E506" s="1"/>
      <c r="F506" s="1"/>
      <c r="G506" s="1"/>
      <c r="H506" s="1"/>
      <c r="I506" s="1"/>
      <c r="J506" s="1"/>
      <c r="K506" s="1"/>
      <c r="L506" s="1"/>
      <c r="M506" s="1"/>
      <c r="N506" s="1"/>
      <c r="O506" s="1"/>
      <c r="P506" s="1"/>
      <c r="Q506" s="1"/>
      <c r="R506" s="1"/>
      <c r="S506" s="3"/>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row>
    <row r="507" spans="4:43" ht="14.25" hidden="1" customHeight="1">
      <c r="D507" s="3"/>
      <c r="E507" s="1"/>
      <c r="F507" s="1"/>
      <c r="G507" s="1"/>
      <c r="H507" s="1"/>
      <c r="I507" s="1"/>
      <c r="J507" s="1"/>
      <c r="K507" s="1"/>
      <c r="L507" s="1"/>
      <c r="M507" s="1"/>
      <c r="N507" s="1"/>
      <c r="O507" s="1"/>
      <c r="P507" s="1"/>
      <c r="Q507" s="1"/>
      <c r="R507" s="1"/>
      <c r="S507" s="3"/>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row>
    <row r="508" spans="4:43" ht="14.25" hidden="1" customHeight="1">
      <c r="D508" s="3"/>
      <c r="E508" s="1"/>
      <c r="F508" s="1"/>
      <c r="G508" s="1"/>
      <c r="H508" s="1"/>
      <c r="I508" s="1"/>
      <c r="J508" s="1"/>
      <c r="K508" s="1"/>
      <c r="L508" s="1"/>
      <c r="M508" s="1"/>
      <c r="N508" s="1"/>
      <c r="O508" s="1"/>
      <c r="P508" s="1"/>
      <c r="Q508" s="1"/>
      <c r="R508" s="1"/>
      <c r="S508" s="3"/>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row>
    <row r="509" spans="4:43" ht="14.25" hidden="1" customHeight="1">
      <c r="D509" s="3"/>
      <c r="E509" s="1"/>
      <c r="F509" s="1"/>
      <c r="G509" s="1"/>
      <c r="H509" s="1"/>
      <c r="I509" s="1"/>
      <c r="J509" s="1"/>
      <c r="K509" s="1"/>
      <c r="L509" s="1"/>
      <c r="M509" s="1"/>
      <c r="N509" s="1"/>
      <c r="O509" s="1"/>
      <c r="P509" s="1"/>
      <c r="Q509" s="1"/>
      <c r="R509" s="1"/>
      <c r="S509" s="3"/>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row>
    <row r="510" spans="4:43" ht="14.25" hidden="1" customHeight="1">
      <c r="D510" s="3"/>
      <c r="E510" s="1"/>
      <c r="F510" s="1"/>
      <c r="G510" s="1"/>
      <c r="H510" s="1"/>
      <c r="I510" s="1"/>
      <c r="J510" s="1"/>
      <c r="K510" s="1"/>
      <c r="L510" s="1"/>
      <c r="M510" s="1"/>
      <c r="N510" s="1"/>
      <c r="O510" s="1"/>
      <c r="P510" s="1"/>
      <c r="Q510" s="1"/>
      <c r="R510" s="1"/>
      <c r="S510" s="3"/>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row>
    <row r="511" spans="4:43" ht="14.25" hidden="1" customHeight="1">
      <c r="D511" s="3"/>
      <c r="E511" s="1"/>
      <c r="F511" s="1"/>
      <c r="G511" s="1"/>
      <c r="H511" s="1"/>
      <c r="I511" s="1"/>
      <c r="J511" s="1"/>
      <c r="K511" s="1"/>
      <c r="L511" s="1"/>
      <c r="M511" s="1"/>
      <c r="N511" s="1"/>
      <c r="O511" s="1"/>
      <c r="P511" s="1"/>
      <c r="Q511" s="1"/>
      <c r="R511" s="1"/>
      <c r="S511" s="3"/>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row>
    <row r="512" spans="4:43" ht="14.25" hidden="1" customHeight="1">
      <c r="D512" s="3"/>
      <c r="E512" s="1"/>
      <c r="F512" s="1"/>
      <c r="G512" s="1"/>
      <c r="H512" s="1"/>
      <c r="I512" s="1"/>
      <c r="J512" s="1"/>
      <c r="K512" s="1"/>
      <c r="L512" s="1"/>
      <c r="M512" s="1"/>
      <c r="N512" s="1"/>
      <c r="O512" s="1"/>
      <c r="P512" s="1"/>
      <c r="Q512" s="1"/>
      <c r="R512" s="1"/>
      <c r="S512" s="3"/>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row>
    <row r="513" spans="4:43" ht="14.25" hidden="1" customHeight="1">
      <c r="D513" s="3"/>
      <c r="E513" s="1"/>
      <c r="F513" s="1"/>
      <c r="G513" s="1"/>
      <c r="H513" s="1"/>
      <c r="I513" s="1"/>
      <c r="J513" s="1"/>
      <c r="K513" s="1"/>
      <c r="L513" s="1"/>
      <c r="M513" s="1"/>
      <c r="N513" s="1"/>
      <c r="O513" s="1"/>
      <c r="P513" s="1"/>
      <c r="Q513" s="1"/>
      <c r="R513" s="1"/>
      <c r="S513" s="3"/>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row>
    <row r="514" spans="4:43" ht="14.25" hidden="1" customHeight="1">
      <c r="D514" s="3"/>
      <c r="E514" s="1"/>
      <c r="F514" s="1"/>
      <c r="G514" s="1"/>
      <c r="H514" s="1"/>
      <c r="I514" s="1"/>
      <c r="J514" s="1"/>
      <c r="K514" s="1"/>
      <c r="L514" s="1"/>
      <c r="M514" s="1"/>
      <c r="N514" s="1"/>
      <c r="O514" s="1"/>
      <c r="P514" s="1"/>
      <c r="Q514" s="1"/>
      <c r="R514" s="1"/>
      <c r="S514" s="3"/>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row>
    <row r="515" spans="4:43" ht="14.25" hidden="1" customHeight="1">
      <c r="D515" s="3"/>
      <c r="E515" s="1"/>
      <c r="F515" s="1"/>
      <c r="G515" s="1"/>
      <c r="H515" s="1"/>
      <c r="I515" s="1"/>
      <c r="J515" s="1"/>
      <c r="K515" s="1"/>
      <c r="L515" s="1"/>
      <c r="M515" s="1"/>
      <c r="N515" s="1"/>
      <c r="O515" s="1"/>
      <c r="P515" s="1"/>
      <c r="Q515" s="1"/>
      <c r="R515" s="1"/>
      <c r="S515" s="3"/>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row>
    <row r="516" spans="4:43" ht="14.25" hidden="1" customHeight="1">
      <c r="D516" s="3"/>
      <c r="E516" s="1"/>
      <c r="F516" s="1"/>
      <c r="G516" s="1"/>
      <c r="H516" s="1"/>
      <c r="I516" s="1"/>
      <c r="J516" s="1"/>
      <c r="K516" s="1"/>
      <c r="L516" s="1"/>
      <c r="M516" s="1"/>
      <c r="N516" s="1"/>
      <c r="O516" s="1"/>
      <c r="P516" s="1"/>
      <c r="Q516" s="1"/>
      <c r="R516" s="1"/>
      <c r="S516" s="3"/>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row>
    <row r="517" spans="4:43" ht="14.25" hidden="1" customHeight="1">
      <c r="D517" s="3"/>
      <c r="E517" s="1"/>
      <c r="F517" s="1"/>
      <c r="G517" s="1"/>
      <c r="H517" s="1"/>
      <c r="I517" s="1"/>
      <c r="J517" s="1"/>
      <c r="K517" s="1"/>
      <c r="L517" s="1"/>
      <c r="M517" s="1"/>
      <c r="N517" s="1"/>
      <c r="O517" s="1"/>
      <c r="P517" s="1"/>
      <c r="Q517" s="1"/>
      <c r="R517" s="1"/>
      <c r="S517" s="3"/>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row>
    <row r="518" spans="4:43" ht="14.25" hidden="1" customHeight="1">
      <c r="D518" s="3"/>
      <c r="E518" s="1"/>
      <c r="F518" s="1"/>
      <c r="G518" s="1"/>
      <c r="H518" s="1"/>
      <c r="I518" s="1"/>
      <c r="J518" s="1"/>
      <c r="K518" s="1"/>
      <c r="L518" s="1"/>
      <c r="M518" s="1"/>
      <c r="N518" s="1"/>
      <c r="O518" s="1"/>
      <c r="P518" s="1"/>
      <c r="Q518" s="1"/>
      <c r="R518" s="1"/>
      <c r="S518" s="3"/>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row>
    <row r="519" spans="4:43" ht="14.25" hidden="1" customHeight="1">
      <c r="D519" s="3"/>
      <c r="E519" s="1"/>
      <c r="F519" s="1"/>
      <c r="G519" s="1"/>
      <c r="H519" s="1"/>
      <c r="I519" s="1"/>
      <c r="J519" s="1"/>
      <c r="K519" s="1"/>
      <c r="L519" s="1"/>
      <c r="M519" s="1"/>
      <c r="N519" s="1"/>
      <c r="O519" s="1"/>
      <c r="P519" s="1"/>
      <c r="Q519" s="1"/>
      <c r="R519" s="1"/>
      <c r="S519" s="3"/>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row>
    <row r="520" spans="4:43" ht="14.25" hidden="1" customHeight="1">
      <c r="D520" s="3"/>
      <c r="E520" s="1"/>
      <c r="F520" s="1"/>
      <c r="G520" s="1"/>
      <c r="H520" s="1"/>
      <c r="I520" s="1"/>
      <c r="J520" s="1"/>
      <c r="K520" s="1"/>
      <c r="L520" s="1"/>
      <c r="M520" s="1"/>
      <c r="N520" s="1"/>
      <c r="O520" s="1"/>
      <c r="P520" s="1"/>
      <c r="Q520" s="1"/>
      <c r="R520" s="1"/>
      <c r="S520" s="3"/>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row>
    <row r="521" spans="4:43" ht="14.25" hidden="1" customHeight="1">
      <c r="D521" s="3"/>
      <c r="E521" s="1"/>
      <c r="F521" s="1"/>
      <c r="G521" s="1"/>
      <c r="H521" s="1"/>
      <c r="I521" s="1"/>
      <c r="J521" s="1"/>
      <c r="K521" s="1"/>
      <c r="L521" s="1"/>
      <c r="M521" s="1"/>
      <c r="N521" s="1"/>
      <c r="O521" s="1"/>
      <c r="P521" s="1"/>
      <c r="Q521" s="1"/>
      <c r="R521" s="1"/>
      <c r="S521" s="3"/>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row>
    <row r="522" spans="4:43" ht="14.25" hidden="1" customHeight="1">
      <c r="D522" s="3"/>
      <c r="E522" s="1"/>
      <c r="F522" s="1"/>
      <c r="G522" s="1"/>
      <c r="H522" s="1"/>
      <c r="I522" s="1"/>
      <c r="J522" s="1"/>
      <c r="K522" s="1"/>
      <c r="L522" s="1"/>
      <c r="M522" s="1"/>
      <c r="N522" s="1"/>
      <c r="O522" s="1"/>
      <c r="P522" s="1"/>
      <c r="Q522" s="1"/>
      <c r="R522" s="1"/>
      <c r="S522" s="3"/>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row>
    <row r="523" spans="4:43" ht="14.25" hidden="1" customHeight="1">
      <c r="D523" s="3"/>
      <c r="E523" s="1"/>
      <c r="F523" s="1"/>
      <c r="G523" s="1"/>
      <c r="H523" s="1"/>
      <c r="I523" s="1"/>
      <c r="J523" s="1"/>
      <c r="K523" s="1"/>
      <c r="L523" s="1"/>
      <c r="M523" s="1"/>
      <c r="N523" s="1"/>
      <c r="O523" s="1"/>
      <c r="P523" s="1"/>
      <c r="Q523" s="1"/>
      <c r="R523" s="1"/>
      <c r="S523" s="3"/>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row>
    <row r="524" spans="4:43" ht="14.25" hidden="1" customHeight="1">
      <c r="D524" s="3"/>
      <c r="E524" s="1"/>
      <c r="F524" s="1"/>
      <c r="G524" s="1"/>
      <c r="H524" s="1"/>
      <c r="I524" s="1"/>
      <c r="J524" s="1"/>
      <c r="K524" s="1"/>
      <c r="L524" s="1"/>
      <c r="M524" s="1"/>
      <c r="N524" s="1"/>
      <c r="O524" s="1"/>
      <c r="P524" s="1"/>
      <c r="Q524" s="1"/>
      <c r="R524" s="1"/>
      <c r="S524" s="3"/>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row>
    <row r="525" spans="4:43" ht="14.25" hidden="1" customHeight="1">
      <c r="D525" s="3"/>
      <c r="E525" s="1"/>
      <c r="F525" s="1"/>
      <c r="G525" s="1"/>
      <c r="H525" s="1"/>
      <c r="I525" s="1"/>
      <c r="J525" s="1"/>
      <c r="K525" s="1"/>
      <c r="L525" s="1"/>
      <c r="M525" s="1"/>
      <c r="N525" s="1"/>
      <c r="O525" s="1"/>
      <c r="P525" s="1"/>
      <c r="Q525" s="1"/>
      <c r="R525" s="1"/>
      <c r="S525" s="3"/>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row>
    <row r="526" spans="4:43" ht="14.25" hidden="1" customHeight="1">
      <c r="D526" s="3"/>
      <c r="E526" s="1"/>
      <c r="F526" s="1"/>
      <c r="G526" s="1"/>
      <c r="H526" s="1"/>
      <c r="I526" s="1"/>
      <c r="J526" s="1"/>
      <c r="K526" s="1"/>
      <c r="L526" s="1"/>
      <c r="M526" s="1"/>
      <c r="N526" s="1"/>
      <c r="O526" s="1"/>
      <c r="P526" s="1"/>
      <c r="Q526" s="1"/>
      <c r="R526" s="1"/>
      <c r="S526" s="3"/>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row>
    <row r="527" spans="4:43" ht="14.25" hidden="1" customHeight="1">
      <c r="D527" s="3"/>
      <c r="E527" s="1"/>
      <c r="F527" s="1"/>
      <c r="G527" s="1"/>
      <c r="H527" s="1"/>
      <c r="I527" s="1"/>
      <c r="J527" s="1"/>
      <c r="K527" s="1"/>
      <c r="L527" s="1"/>
      <c r="M527" s="1"/>
      <c r="N527" s="1"/>
      <c r="O527" s="1"/>
      <c r="P527" s="1"/>
      <c r="Q527" s="1"/>
      <c r="R527" s="1"/>
      <c r="S527" s="3"/>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row>
    <row r="528" spans="4:43" ht="14.25" hidden="1" customHeight="1">
      <c r="D528" s="3"/>
      <c r="E528" s="1"/>
      <c r="F528" s="1"/>
      <c r="G528" s="1"/>
      <c r="H528" s="1"/>
      <c r="I528" s="1"/>
      <c r="J528" s="1"/>
      <c r="K528" s="1"/>
      <c r="L528" s="1"/>
      <c r="M528" s="1"/>
      <c r="N528" s="1"/>
      <c r="O528" s="1"/>
      <c r="P528" s="1"/>
      <c r="Q528" s="1"/>
      <c r="R528" s="1"/>
      <c r="S528" s="3"/>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row>
    <row r="529" spans="4:43" ht="14.25" hidden="1" customHeight="1">
      <c r="D529" s="3"/>
      <c r="E529" s="1"/>
      <c r="F529" s="1"/>
      <c r="G529" s="1"/>
      <c r="H529" s="1"/>
      <c r="I529" s="1"/>
      <c r="J529" s="1"/>
      <c r="K529" s="1"/>
      <c r="L529" s="1"/>
      <c r="M529" s="1"/>
      <c r="N529" s="1"/>
      <c r="O529" s="1"/>
      <c r="P529" s="1"/>
      <c r="Q529" s="1"/>
      <c r="R529" s="1"/>
      <c r="S529" s="3"/>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row>
    <row r="530" spans="4:43" ht="14.25" hidden="1" customHeight="1">
      <c r="D530" s="3"/>
      <c r="E530" s="1"/>
      <c r="F530" s="1"/>
      <c r="G530" s="1"/>
      <c r="H530" s="1"/>
      <c r="I530" s="1"/>
      <c r="J530" s="1"/>
      <c r="K530" s="1"/>
      <c r="L530" s="1"/>
      <c r="M530" s="1"/>
      <c r="N530" s="1"/>
      <c r="O530" s="1"/>
      <c r="P530" s="1"/>
      <c r="Q530" s="1"/>
      <c r="R530" s="1"/>
      <c r="S530" s="3"/>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row>
    <row r="531" spans="4:43" ht="14.25" hidden="1" customHeight="1">
      <c r="D531" s="3"/>
      <c r="E531" s="1"/>
      <c r="F531" s="1"/>
      <c r="G531" s="1"/>
      <c r="H531" s="1"/>
      <c r="I531" s="1"/>
      <c r="J531" s="1"/>
      <c r="K531" s="1"/>
      <c r="L531" s="1"/>
      <c r="M531" s="1"/>
      <c r="N531" s="1"/>
      <c r="O531" s="1"/>
      <c r="P531" s="1"/>
      <c r="Q531" s="1"/>
      <c r="R531" s="1"/>
      <c r="S531" s="3"/>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row>
    <row r="532" spans="4:43" ht="14.25" hidden="1" customHeight="1">
      <c r="D532" s="3"/>
      <c r="E532" s="1"/>
      <c r="F532" s="1"/>
      <c r="G532" s="1"/>
      <c r="H532" s="1"/>
      <c r="I532" s="1"/>
      <c r="J532" s="1"/>
      <c r="K532" s="1"/>
      <c r="L532" s="1"/>
      <c r="M532" s="1"/>
      <c r="N532" s="1"/>
      <c r="O532" s="1"/>
      <c r="P532" s="1"/>
      <c r="Q532" s="1"/>
      <c r="R532" s="1"/>
      <c r="S532" s="3"/>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row>
    <row r="533" spans="4:43" ht="14.25" hidden="1" customHeight="1">
      <c r="D533" s="3"/>
      <c r="E533" s="1"/>
      <c r="F533" s="1"/>
      <c r="G533" s="1"/>
      <c r="H533" s="1"/>
      <c r="I533" s="1"/>
      <c r="J533" s="1"/>
      <c r="K533" s="1"/>
      <c r="L533" s="1"/>
      <c r="M533" s="1"/>
      <c r="N533" s="1"/>
      <c r="O533" s="1"/>
      <c r="P533" s="1"/>
      <c r="Q533" s="1"/>
      <c r="R533" s="1"/>
      <c r="S533" s="3"/>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row>
    <row r="534" spans="4:43" ht="14.25" hidden="1" customHeight="1">
      <c r="D534" s="3"/>
      <c r="E534" s="1"/>
      <c r="F534" s="1"/>
      <c r="G534" s="1"/>
      <c r="H534" s="1"/>
      <c r="I534" s="1"/>
      <c r="J534" s="1"/>
      <c r="K534" s="1"/>
      <c r="L534" s="1"/>
      <c r="M534" s="1"/>
      <c r="N534" s="1"/>
      <c r="O534" s="1"/>
      <c r="P534" s="1"/>
      <c r="Q534" s="1"/>
      <c r="R534" s="1"/>
      <c r="S534" s="3"/>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row>
    <row r="535" spans="4:43" ht="14.25" hidden="1" customHeight="1">
      <c r="D535" s="3"/>
      <c r="E535" s="1"/>
      <c r="F535" s="1"/>
      <c r="G535" s="1"/>
      <c r="H535" s="1"/>
      <c r="I535" s="1"/>
      <c r="J535" s="1"/>
      <c r="K535" s="1"/>
      <c r="L535" s="1"/>
      <c r="M535" s="1"/>
      <c r="N535" s="1"/>
      <c r="O535" s="1"/>
      <c r="P535" s="1"/>
      <c r="Q535" s="1"/>
      <c r="R535" s="1"/>
      <c r="S535" s="3"/>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row>
    <row r="536" spans="4:43" ht="14.25" hidden="1" customHeight="1">
      <c r="D536" s="3"/>
      <c r="E536" s="1"/>
      <c r="F536" s="1"/>
      <c r="G536" s="1"/>
      <c r="H536" s="1"/>
      <c r="I536" s="1"/>
      <c r="J536" s="1"/>
      <c r="K536" s="1"/>
      <c r="L536" s="1"/>
      <c r="M536" s="1"/>
      <c r="N536" s="1"/>
      <c r="O536" s="1"/>
      <c r="P536" s="1"/>
      <c r="Q536" s="1"/>
      <c r="R536" s="1"/>
      <c r="S536" s="3"/>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row>
    <row r="537" spans="4:43" ht="14.25" hidden="1" customHeight="1">
      <c r="D537" s="3"/>
      <c r="E537" s="1"/>
      <c r="F537" s="1"/>
      <c r="G537" s="1"/>
      <c r="H537" s="1"/>
      <c r="I537" s="1"/>
      <c r="J537" s="1"/>
      <c r="K537" s="1"/>
      <c r="L537" s="1"/>
      <c r="M537" s="1"/>
      <c r="N537" s="1"/>
      <c r="O537" s="1"/>
      <c r="P537" s="1"/>
      <c r="Q537" s="1"/>
      <c r="R537" s="1"/>
      <c r="S537" s="3"/>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row>
    <row r="538" spans="4:43" ht="14.25" hidden="1" customHeight="1">
      <c r="D538" s="3"/>
      <c r="E538" s="1"/>
      <c r="F538" s="1"/>
      <c r="G538" s="1"/>
      <c r="H538" s="1"/>
      <c r="I538" s="1"/>
      <c r="J538" s="1"/>
      <c r="K538" s="1"/>
      <c r="L538" s="1"/>
      <c r="M538" s="1"/>
      <c r="N538" s="1"/>
      <c r="O538" s="1"/>
      <c r="P538" s="1"/>
      <c r="Q538" s="1"/>
      <c r="R538" s="1"/>
      <c r="S538" s="3"/>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row>
    <row r="539" spans="4:43" ht="14.25" hidden="1" customHeight="1">
      <c r="D539" s="3"/>
      <c r="E539" s="1"/>
      <c r="F539" s="1"/>
      <c r="G539" s="1"/>
      <c r="H539" s="1"/>
      <c r="I539" s="1"/>
      <c r="J539" s="1"/>
      <c r="K539" s="1"/>
      <c r="L539" s="1"/>
      <c r="M539" s="1"/>
      <c r="N539" s="1"/>
      <c r="O539" s="1"/>
      <c r="P539" s="1"/>
      <c r="Q539" s="1"/>
      <c r="R539" s="1"/>
      <c r="S539" s="3"/>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row>
    <row r="540" spans="4:43" ht="14.25" hidden="1" customHeight="1">
      <c r="D540" s="3"/>
      <c r="E540" s="1"/>
      <c r="F540" s="1"/>
      <c r="G540" s="1"/>
      <c r="H540" s="1"/>
      <c r="I540" s="1"/>
      <c r="J540" s="1"/>
      <c r="K540" s="1"/>
      <c r="L540" s="1"/>
      <c r="M540" s="1"/>
      <c r="N540" s="1"/>
      <c r="O540" s="1"/>
      <c r="P540" s="1"/>
      <c r="Q540" s="1"/>
      <c r="R540" s="1"/>
      <c r="S540" s="3"/>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row>
    <row r="541" spans="4:43" ht="14.25" hidden="1" customHeight="1">
      <c r="D541" s="3"/>
      <c r="E541" s="1"/>
      <c r="F541" s="1"/>
      <c r="G541" s="1"/>
      <c r="H541" s="1"/>
      <c r="I541" s="1"/>
      <c r="J541" s="1"/>
      <c r="K541" s="1"/>
      <c r="L541" s="1"/>
      <c r="M541" s="1"/>
      <c r="N541" s="1"/>
      <c r="O541" s="1"/>
      <c r="P541" s="1"/>
      <c r="Q541" s="1"/>
      <c r="R541" s="1"/>
      <c r="S541" s="3"/>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row>
    <row r="542" spans="4:43" ht="14.25" hidden="1" customHeight="1">
      <c r="D542" s="3"/>
      <c r="E542" s="1"/>
      <c r="F542" s="1"/>
      <c r="G542" s="1"/>
      <c r="H542" s="1"/>
      <c r="I542" s="1"/>
      <c r="J542" s="1"/>
      <c r="K542" s="1"/>
      <c r="L542" s="1"/>
      <c r="M542" s="1"/>
      <c r="N542" s="1"/>
      <c r="O542" s="1"/>
      <c r="P542" s="1"/>
      <c r="Q542" s="1"/>
      <c r="R542" s="1"/>
      <c r="S542" s="3"/>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row>
    <row r="543" spans="4:43" ht="14.25" hidden="1" customHeight="1">
      <c r="D543" s="3"/>
      <c r="E543" s="1"/>
      <c r="F543" s="1"/>
      <c r="G543" s="1"/>
      <c r="H543" s="1"/>
      <c r="I543" s="1"/>
      <c r="J543" s="1"/>
      <c r="K543" s="1"/>
      <c r="L543" s="1"/>
      <c r="M543" s="1"/>
      <c r="N543" s="1"/>
      <c r="O543" s="1"/>
      <c r="P543" s="1"/>
      <c r="Q543" s="1"/>
      <c r="R543" s="1"/>
      <c r="S543" s="3"/>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row>
    <row r="544" spans="4:43" ht="14.25" hidden="1" customHeight="1">
      <c r="D544" s="3"/>
      <c r="E544" s="1"/>
      <c r="F544" s="1"/>
      <c r="G544" s="1"/>
      <c r="H544" s="1"/>
      <c r="I544" s="1"/>
      <c r="J544" s="1"/>
      <c r="K544" s="1"/>
      <c r="L544" s="1"/>
      <c r="M544" s="1"/>
      <c r="N544" s="1"/>
      <c r="O544" s="1"/>
      <c r="P544" s="1"/>
      <c r="Q544" s="1"/>
      <c r="R544" s="1"/>
      <c r="S544" s="3"/>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row>
    <row r="545" spans="4:43" ht="14.25" hidden="1" customHeight="1">
      <c r="D545" s="3"/>
      <c r="E545" s="1"/>
      <c r="F545" s="1"/>
      <c r="G545" s="1"/>
      <c r="H545" s="1"/>
      <c r="I545" s="1"/>
      <c r="J545" s="1"/>
      <c r="K545" s="1"/>
      <c r="L545" s="1"/>
      <c r="M545" s="1"/>
      <c r="N545" s="1"/>
      <c r="O545" s="1"/>
      <c r="P545" s="1"/>
      <c r="Q545" s="1"/>
      <c r="R545" s="1"/>
      <c r="S545" s="3"/>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row>
    <row r="546" spans="4:43" ht="14.25" hidden="1" customHeight="1">
      <c r="D546" s="3"/>
      <c r="E546" s="1"/>
      <c r="F546" s="1"/>
      <c r="G546" s="1"/>
      <c r="H546" s="1"/>
      <c r="I546" s="1"/>
      <c r="J546" s="1"/>
      <c r="K546" s="1"/>
      <c r="L546" s="1"/>
      <c r="M546" s="1"/>
      <c r="N546" s="1"/>
      <c r="O546" s="1"/>
      <c r="P546" s="1"/>
      <c r="Q546" s="1"/>
      <c r="R546" s="1"/>
      <c r="S546" s="3"/>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row>
    <row r="547" spans="4:43" ht="14.25" hidden="1" customHeight="1">
      <c r="D547" s="3"/>
      <c r="E547" s="1"/>
      <c r="F547" s="1"/>
      <c r="G547" s="1"/>
      <c r="H547" s="1"/>
      <c r="I547" s="1"/>
      <c r="J547" s="1"/>
      <c r="K547" s="1"/>
      <c r="L547" s="1"/>
      <c r="M547" s="1"/>
      <c r="N547" s="1"/>
      <c r="O547" s="1"/>
      <c r="P547" s="1"/>
      <c r="Q547" s="1"/>
      <c r="R547" s="1"/>
      <c r="S547" s="3"/>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row>
    <row r="548" spans="4:43" ht="14.25" hidden="1" customHeight="1">
      <c r="D548" s="3"/>
      <c r="E548" s="1"/>
      <c r="F548" s="1"/>
      <c r="G548" s="1"/>
      <c r="H548" s="1"/>
      <c r="I548" s="1"/>
      <c r="J548" s="1"/>
      <c r="K548" s="1"/>
      <c r="L548" s="1"/>
      <c r="M548" s="1"/>
      <c r="N548" s="1"/>
      <c r="O548" s="1"/>
      <c r="P548" s="1"/>
      <c r="Q548" s="1"/>
      <c r="R548" s="1"/>
      <c r="S548" s="3"/>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row>
    <row r="549" spans="4:43" ht="14.25" hidden="1" customHeight="1">
      <c r="D549" s="3"/>
      <c r="E549" s="1"/>
      <c r="F549" s="1"/>
      <c r="G549" s="1"/>
      <c r="H549" s="1"/>
      <c r="I549" s="1"/>
      <c r="J549" s="1"/>
      <c r="K549" s="1"/>
      <c r="L549" s="1"/>
      <c r="M549" s="1"/>
      <c r="N549" s="1"/>
      <c r="O549" s="1"/>
      <c r="P549" s="1"/>
      <c r="Q549" s="1"/>
      <c r="R549" s="1"/>
      <c r="S549" s="3"/>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row>
    <row r="550" spans="4:43" ht="14.25" hidden="1" customHeight="1">
      <c r="D550" s="3"/>
      <c r="E550" s="1"/>
      <c r="F550" s="1"/>
      <c r="G550" s="1"/>
      <c r="H550" s="1"/>
      <c r="I550" s="1"/>
      <c r="J550" s="1"/>
      <c r="K550" s="1"/>
      <c r="L550" s="1"/>
      <c r="M550" s="1"/>
      <c r="N550" s="1"/>
      <c r="O550" s="1"/>
      <c r="P550" s="1"/>
      <c r="Q550" s="1"/>
      <c r="R550" s="1"/>
      <c r="S550" s="3"/>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row>
    <row r="551" spans="4:43" ht="14.25" hidden="1" customHeight="1">
      <c r="D551" s="3"/>
      <c r="E551" s="1"/>
      <c r="F551" s="1"/>
      <c r="G551" s="1"/>
      <c r="H551" s="1"/>
      <c r="I551" s="1"/>
      <c r="J551" s="1"/>
      <c r="K551" s="1"/>
      <c r="L551" s="1"/>
      <c r="M551" s="1"/>
      <c r="N551" s="1"/>
      <c r="O551" s="1"/>
      <c r="P551" s="1"/>
      <c r="Q551" s="1"/>
      <c r="R551" s="1"/>
      <c r="S551" s="3"/>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row>
    <row r="552" spans="4:43" ht="14.25" hidden="1" customHeight="1">
      <c r="D552" s="3"/>
      <c r="E552" s="1"/>
      <c r="F552" s="1"/>
      <c r="G552" s="1"/>
      <c r="H552" s="1"/>
      <c r="I552" s="1"/>
      <c r="J552" s="1"/>
      <c r="K552" s="1"/>
      <c r="L552" s="1"/>
      <c r="M552" s="1"/>
      <c r="N552" s="1"/>
      <c r="O552" s="1"/>
      <c r="P552" s="1"/>
      <c r="Q552" s="1"/>
      <c r="R552" s="1"/>
      <c r="S552" s="3"/>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row>
    <row r="553" spans="4:43" ht="14.25" hidden="1" customHeight="1">
      <c r="D553" s="3"/>
      <c r="E553" s="1"/>
      <c r="F553" s="1"/>
      <c r="G553" s="1"/>
      <c r="H553" s="1"/>
      <c r="I553" s="1"/>
      <c r="J553" s="1"/>
      <c r="K553" s="1"/>
      <c r="L553" s="1"/>
      <c r="M553" s="1"/>
      <c r="N553" s="1"/>
      <c r="O553" s="1"/>
      <c r="P553" s="1"/>
      <c r="Q553" s="1"/>
      <c r="R553" s="1"/>
      <c r="S553" s="3"/>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row>
    <row r="554" spans="4:43" ht="14.25" hidden="1" customHeight="1">
      <c r="D554" s="3"/>
      <c r="E554" s="1"/>
      <c r="F554" s="1"/>
      <c r="G554" s="1"/>
      <c r="H554" s="1"/>
      <c r="I554" s="1"/>
      <c r="J554" s="1"/>
      <c r="K554" s="1"/>
      <c r="L554" s="1"/>
      <c r="M554" s="1"/>
      <c r="N554" s="1"/>
      <c r="O554" s="1"/>
      <c r="P554" s="1"/>
      <c r="Q554" s="1"/>
      <c r="R554" s="1"/>
      <c r="S554" s="3"/>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row>
    <row r="555" spans="4:43" ht="14.25" hidden="1" customHeight="1">
      <c r="D555" s="3"/>
      <c r="E555" s="1"/>
      <c r="F555" s="1"/>
      <c r="G555" s="1"/>
      <c r="H555" s="1"/>
      <c r="I555" s="1"/>
      <c r="J555" s="1"/>
      <c r="K555" s="1"/>
      <c r="L555" s="1"/>
      <c r="M555" s="1"/>
      <c r="N555" s="1"/>
      <c r="O555" s="1"/>
      <c r="P555" s="1"/>
      <c r="Q555" s="1"/>
      <c r="R555" s="1"/>
      <c r="S555" s="3"/>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row>
    <row r="556" spans="4:43" ht="14.25" hidden="1" customHeight="1">
      <c r="D556" s="3"/>
      <c r="E556" s="1"/>
      <c r="F556" s="1"/>
      <c r="G556" s="1"/>
      <c r="H556" s="1"/>
      <c r="I556" s="1"/>
      <c r="J556" s="1"/>
      <c r="K556" s="1"/>
      <c r="L556" s="1"/>
      <c r="M556" s="1"/>
      <c r="N556" s="1"/>
      <c r="O556" s="1"/>
      <c r="P556" s="1"/>
      <c r="Q556" s="1"/>
      <c r="R556" s="1"/>
      <c r="S556" s="3"/>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row>
    <row r="557" spans="4:43" ht="14.25" hidden="1" customHeight="1">
      <c r="D557" s="3"/>
      <c r="E557" s="1"/>
      <c r="F557" s="1"/>
      <c r="G557" s="1"/>
      <c r="H557" s="1"/>
      <c r="I557" s="1"/>
      <c r="J557" s="1"/>
      <c r="K557" s="1"/>
      <c r="L557" s="1"/>
      <c r="M557" s="1"/>
      <c r="N557" s="1"/>
      <c r="O557" s="1"/>
      <c r="P557" s="1"/>
      <c r="Q557" s="1"/>
      <c r="R557" s="1"/>
      <c r="S557" s="3"/>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row>
    <row r="558" spans="4:43" ht="14.25" hidden="1" customHeight="1">
      <c r="D558" s="3"/>
      <c r="E558" s="1"/>
      <c r="F558" s="1"/>
      <c r="G558" s="1"/>
      <c r="H558" s="1"/>
      <c r="I558" s="1"/>
      <c r="J558" s="1"/>
      <c r="K558" s="1"/>
      <c r="L558" s="1"/>
      <c r="M558" s="1"/>
      <c r="N558" s="1"/>
      <c r="O558" s="1"/>
      <c r="P558" s="1"/>
      <c r="Q558" s="1"/>
      <c r="R558" s="1"/>
      <c r="S558" s="3"/>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row>
    <row r="559" spans="4:43" ht="14.25" hidden="1" customHeight="1">
      <c r="D559" s="3"/>
      <c r="E559" s="1"/>
      <c r="F559" s="1"/>
      <c r="G559" s="1"/>
      <c r="H559" s="1"/>
      <c r="I559" s="1"/>
      <c r="J559" s="1"/>
      <c r="K559" s="1"/>
      <c r="L559" s="1"/>
      <c r="M559" s="1"/>
      <c r="N559" s="1"/>
      <c r="O559" s="1"/>
      <c r="P559" s="1"/>
      <c r="Q559" s="1"/>
      <c r="R559" s="1"/>
      <c r="S559" s="3"/>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row>
    <row r="560" spans="4:43" ht="14.25" hidden="1" customHeight="1">
      <c r="D560" s="3"/>
      <c r="E560" s="1"/>
      <c r="F560" s="1"/>
      <c r="G560" s="1"/>
      <c r="H560" s="1"/>
      <c r="I560" s="1"/>
      <c r="J560" s="1"/>
      <c r="K560" s="1"/>
      <c r="L560" s="1"/>
      <c r="M560" s="1"/>
      <c r="N560" s="1"/>
      <c r="O560" s="1"/>
      <c r="P560" s="1"/>
      <c r="Q560" s="1"/>
      <c r="R560" s="1"/>
      <c r="S560" s="3"/>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row>
    <row r="561" spans="4:43" ht="14.25" hidden="1" customHeight="1">
      <c r="D561" s="3"/>
      <c r="E561" s="1"/>
      <c r="F561" s="1"/>
      <c r="G561" s="1"/>
      <c r="H561" s="1"/>
      <c r="I561" s="1"/>
      <c r="J561" s="1"/>
      <c r="K561" s="1"/>
      <c r="L561" s="1"/>
      <c r="M561" s="1"/>
      <c r="N561" s="1"/>
      <c r="O561" s="1"/>
      <c r="P561" s="1"/>
      <c r="Q561" s="1"/>
      <c r="R561" s="1"/>
      <c r="S561" s="3"/>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row>
    <row r="562" spans="4:43" ht="14.25" hidden="1" customHeight="1">
      <c r="D562" s="3"/>
      <c r="E562" s="1"/>
      <c r="F562" s="1"/>
      <c r="G562" s="1"/>
      <c r="H562" s="1"/>
      <c r="I562" s="1"/>
      <c r="J562" s="1"/>
      <c r="K562" s="1"/>
      <c r="L562" s="1"/>
      <c r="M562" s="1"/>
      <c r="N562" s="1"/>
      <c r="O562" s="1"/>
      <c r="P562" s="1"/>
      <c r="Q562" s="1"/>
      <c r="R562" s="1"/>
      <c r="S562" s="3"/>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row>
    <row r="563" spans="4:43" ht="14.25" hidden="1" customHeight="1">
      <c r="D563" s="3"/>
      <c r="E563" s="1"/>
      <c r="F563" s="1"/>
      <c r="G563" s="1"/>
      <c r="H563" s="1"/>
      <c r="I563" s="1"/>
      <c r="J563" s="1"/>
      <c r="K563" s="1"/>
      <c r="L563" s="1"/>
      <c r="M563" s="1"/>
      <c r="N563" s="1"/>
      <c r="O563" s="1"/>
      <c r="P563" s="1"/>
      <c r="Q563" s="1"/>
      <c r="R563" s="1"/>
      <c r="S563" s="3"/>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row>
    <row r="564" spans="4:43" ht="14.25" hidden="1" customHeight="1">
      <c r="D564" s="3"/>
      <c r="E564" s="1"/>
      <c r="F564" s="1"/>
      <c r="G564" s="1"/>
      <c r="H564" s="1"/>
      <c r="I564" s="1"/>
      <c r="J564" s="1"/>
      <c r="K564" s="1"/>
      <c r="L564" s="1"/>
      <c r="M564" s="1"/>
      <c r="N564" s="1"/>
      <c r="O564" s="1"/>
      <c r="P564" s="1"/>
      <c r="Q564" s="1"/>
      <c r="R564" s="1"/>
      <c r="S564" s="3"/>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row>
    <row r="565" spans="4:43" ht="14.25" hidden="1" customHeight="1">
      <c r="D565" s="3"/>
      <c r="E565" s="1"/>
      <c r="F565" s="1"/>
      <c r="G565" s="1"/>
      <c r="H565" s="1"/>
      <c r="I565" s="1"/>
      <c r="J565" s="1"/>
      <c r="K565" s="1"/>
      <c r="L565" s="1"/>
      <c r="M565" s="1"/>
      <c r="N565" s="1"/>
      <c r="O565" s="1"/>
      <c r="P565" s="1"/>
      <c r="Q565" s="1"/>
      <c r="R565" s="1"/>
      <c r="S565" s="3"/>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row>
    <row r="566" spans="4:43" ht="14.25" hidden="1" customHeight="1">
      <c r="D566" s="3"/>
      <c r="E566" s="1"/>
      <c r="F566" s="1"/>
      <c r="G566" s="1"/>
      <c r="H566" s="1"/>
      <c r="I566" s="1"/>
      <c r="J566" s="1"/>
      <c r="K566" s="1"/>
      <c r="L566" s="1"/>
      <c r="M566" s="1"/>
      <c r="N566" s="1"/>
      <c r="O566" s="1"/>
      <c r="P566" s="1"/>
      <c r="Q566" s="1"/>
      <c r="R566" s="1"/>
      <c r="S566" s="3"/>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row>
    <row r="567" spans="4:43" ht="14.25" hidden="1" customHeight="1">
      <c r="D567" s="3"/>
      <c r="E567" s="1"/>
      <c r="F567" s="1"/>
      <c r="G567" s="1"/>
      <c r="H567" s="1"/>
      <c r="I567" s="1"/>
      <c r="J567" s="1"/>
      <c r="K567" s="1"/>
      <c r="L567" s="1"/>
      <c r="M567" s="1"/>
      <c r="N567" s="1"/>
      <c r="O567" s="1"/>
      <c r="P567" s="1"/>
      <c r="Q567" s="1"/>
      <c r="R567" s="1"/>
      <c r="S567" s="3"/>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row>
    <row r="568" spans="4:43" ht="14.25" hidden="1" customHeight="1">
      <c r="D568" s="3"/>
      <c r="E568" s="1"/>
      <c r="F568" s="1"/>
      <c r="G568" s="1"/>
      <c r="H568" s="1"/>
      <c r="I568" s="1"/>
      <c r="J568" s="1"/>
      <c r="K568" s="1"/>
      <c r="L568" s="1"/>
      <c r="M568" s="1"/>
      <c r="N568" s="1"/>
      <c r="O568" s="1"/>
      <c r="P568" s="1"/>
      <c r="Q568" s="1"/>
      <c r="R568" s="1"/>
      <c r="S568" s="3"/>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row>
    <row r="569" spans="4:43" ht="14.25" hidden="1" customHeight="1">
      <c r="D569" s="3"/>
      <c r="E569" s="1"/>
      <c r="F569" s="1"/>
      <c r="G569" s="1"/>
      <c r="H569" s="1"/>
      <c r="I569" s="1"/>
      <c r="J569" s="1"/>
      <c r="K569" s="1"/>
      <c r="L569" s="1"/>
      <c r="M569" s="1"/>
      <c r="N569" s="1"/>
      <c r="O569" s="1"/>
      <c r="P569" s="1"/>
      <c r="Q569" s="1"/>
      <c r="R569" s="1"/>
      <c r="S569" s="3"/>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row>
    <row r="570" spans="4:43" ht="14.25" hidden="1" customHeight="1">
      <c r="D570" s="3"/>
      <c r="E570" s="1"/>
      <c r="F570" s="1"/>
      <c r="G570" s="1"/>
      <c r="H570" s="1"/>
      <c r="I570" s="1"/>
      <c r="J570" s="1"/>
      <c r="K570" s="1"/>
      <c r="L570" s="1"/>
      <c r="M570" s="1"/>
      <c r="N570" s="1"/>
      <c r="O570" s="1"/>
      <c r="P570" s="1"/>
      <c r="Q570" s="1"/>
      <c r="R570" s="1"/>
      <c r="S570" s="3"/>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row>
    <row r="571" spans="4:43" ht="14.25" hidden="1" customHeight="1">
      <c r="D571" s="3"/>
      <c r="E571" s="1"/>
      <c r="F571" s="1"/>
      <c r="G571" s="1"/>
      <c r="H571" s="1"/>
      <c r="I571" s="1"/>
      <c r="J571" s="1"/>
      <c r="K571" s="1"/>
      <c r="L571" s="1"/>
      <c r="M571" s="1"/>
      <c r="N571" s="1"/>
      <c r="O571" s="1"/>
      <c r="P571" s="1"/>
      <c r="Q571" s="1"/>
      <c r="R571" s="1"/>
      <c r="S571" s="3"/>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row>
    <row r="572" spans="4:43" ht="14.25" hidden="1" customHeight="1">
      <c r="D572" s="3"/>
      <c r="E572" s="1"/>
      <c r="F572" s="1"/>
      <c r="G572" s="1"/>
      <c r="H572" s="1"/>
      <c r="I572" s="1"/>
      <c r="J572" s="1"/>
      <c r="K572" s="1"/>
      <c r="L572" s="1"/>
      <c r="M572" s="1"/>
      <c r="N572" s="1"/>
      <c r="O572" s="1"/>
      <c r="P572" s="1"/>
      <c r="Q572" s="1"/>
      <c r="R572" s="1"/>
      <c r="S572" s="3"/>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row>
    <row r="573" spans="4:43" ht="14.25" hidden="1" customHeight="1">
      <c r="D573" s="3"/>
      <c r="E573" s="1"/>
      <c r="F573" s="1"/>
      <c r="G573" s="1"/>
      <c r="H573" s="1"/>
      <c r="I573" s="1"/>
      <c r="J573" s="1"/>
      <c r="K573" s="1"/>
      <c r="L573" s="1"/>
      <c r="M573" s="1"/>
      <c r="N573" s="1"/>
      <c r="O573" s="1"/>
      <c r="P573" s="1"/>
      <c r="Q573" s="1"/>
      <c r="R573" s="1"/>
      <c r="S573" s="3"/>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row>
    <row r="574" spans="4:43" ht="14.25" hidden="1" customHeight="1">
      <c r="D574" s="3"/>
      <c r="E574" s="1"/>
      <c r="F574" s="1"/>
      <c r="G574" s="1"/>
      <c r="H574" s="1"/>
      <c r="I574" s="1"/>
      <c r="J574" s="1"/>
      <c r="K574" s="1"/>
      <c r="L574" s="1"/>
      <c r="M574" s="1"/>
      <c r="N574" s="1"/>
      <c r="O574" s="1"/>
      <c r="P574" s="1"/>
      <c r="Q574" s="1"/>
      <c r="R574" s="1"/>
      <c r="S574" s="3"/>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row>
    <row r="575" spans="4:43" ht="14.25" hidden="1" customHeight="1">
      <c r="D575" s="3"/>
      <c r="E575" s="1"/>
      <c r="F575" s="1"/>
      <c r="G575" s="1"/>
      <c r="H575" s="1"/>
      <c r="I575" s="1"/>
      <c r="J575" s="1"/>
      <c r="K575" s="1"/>
      <c r="L575" s="1"/>
      <c r="M575" s="1"/>
      <c r="N575" s="1"/>
      <c r="O575" s="1"/>
      <c r="P575" s="1"/>
      <c r="Q575" s="1"/>
      <c r="R575" s="1"/>
      <c r="S575" s="3"/>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row>
    <row r="576" spans="4:43" ht="14.25" hidden="1" customHeight="1">
      <c r="D576" s="3"/>
      <c r="E576" s="1"/>
      <c r="F576" s="1"/>
      <c r="G576" s="1"/>
      <c r="H576" s="1"/>
      <c r="I576" s="1"/>
      <c r="J576" s="1"/>
      <c r="K576" s="1"/>
      <c r="L576" s="1"/>
      <c r="M576" s="1"/>
      <c r="N576" s="1"/>
      <c r="O576" s="1"/>
      <c r="P576" s="1"/>
      <c r="Q576" s="1"/>
      <c r="R576" s="1"/>
      <c r="S576" s="3"/>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row>
    <row r="577" spans="4:43" ht="14.25" hidden="1" customHeight="1">
      <c r="D577" s="3"/>
      <c r="E577" s="1"/>
      <c r="F577" s="1"/>
      <c r="G577" s="1"/>
      <c r="H577" s="1"/>
      <c r="I577" s="1"/>
      <c r="J577" s="1"/>
      <c r="K577" s="1"/>
      <c r="L577" s="1"/>
      <c r="M577" s="1"/>
      <c r="N577" s="1"/>
      <c r="O577" s="1"/>
      <c r="P577" s="1"/>
      <c r="Q577" s="1"/>
      <c r="R577" s="1"/>
      <c r="S577" s="3"/>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row>
    <row r="578" spans="4:43" ht="14.25" hidden="1" customHeight="1">
      <c r="D578" s="3"/>
      <c r="E578" s="1"/>
      <c r="F578" s="1"/>
      <c r="G578" s="1"/>
      <c r="H578" s="1"/>
      <c r="I578" s="1"/>
      <c r="J578" s="1"/>
      <c r="K578" s="1"/>
      <c r="L578" s="1"/>
      <c r="M578" s="1"/>
      <c r="N578" s="1"/>
      <c r="O578" s="1"/>
      <c r="P578" s="1"/>
      <c r="Q578" s="1"/>
      <c r="R578" s="1"/>
      <c r="S578" s="3"/>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row>
    <row r="579" spans="4:43" ht="14.25" hidden="1" customHeight="1">
      <c r="D579" s="3"/>
      <c r="E579" s="1"/>
      <c r="F579" s="1"/>
      <c r="G579" s="1"/>
      <c r="H579" s="1"/>
      <c r="I579" s="1"/>
      <c r="J579" s="1"/>
      <c r="K579" s="1"/>
      <c r="L579" s="1"/>
      <c r="M579" s="1"/>
      <c r="N579" s="1"/>
      <c r="O579" s="1"/>
      <c r="P579" s="1"/>
      <c r="Q579" s="1"/>
      <c r="R579" s="1"/>
      <c r="S579" s="3"/>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row>
    <row r="580" spans="4:43" ht="14.25" hidden="1" customHeight="1">
      <c r="D580" s="3"/>
      <c r="E580" s="1"/>
      <c r="F580" s="1"/>
      <c r="G580" s="1"/>
      <c r="H580" s="1"/>
      <c r="I580" s="1"/>
      <c r="J580" s="1"/>
      <c r="K580" s="1"/>
      <c r="L580" s="1"/>
      <c r="M580" s="1"/>
      <c r="N580" s="1"/>
      <c r="O580" s="1"/>
      <c r="P580" s="1"/>
      <c r="Q580" s="1"/>
      <c r="R580" s="1"/>
      <c r="S580" s="3"/>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row>
    <row r="581" spans="4:43" ht="14.25" hidden="1" customHeight="1">
      <c r="D581" s="3"/>
      <c r="E581" s="1"/>
      <c r="F581" s="1"/>
      <c r="G581" s="1"/>
      <c r="H581" s="1"/>
      <c r="I581" s="1"/>
      <c r="J581" s="1"/>
      <c r="K581" s="1"/>
      <c r="L581" s="1"/>
      <c r="M581" s="1"/>
      <c r="N581" s="1"/>
      <c r="O581" s="1"/>
      <c r="P581" s="1"/>
      <c r="Q581" s="1"/>
      <c r="R581" s="1"/>
      <c r="S581" s="3"/>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row>
    <row r="582" spans="4:43" ht="14.25" hidden="1" customHeight="1">
      <c r="D582" s="3"/>
      <c r="E582" s="1"/>
      <c r="F582" s="1"/>
      <c r="G582" s="1"/>
      <c r="H582" s="1"/>
      <c r="I582" s="1"/>
      <c r="J582" s="1"/>
      <c r="K582" s="1"/>
      <c r="L582" s="1"/>
      <c r="M582" s="1"/>
      <c r="N582" s="1"/>
      <c r="O582" s="1"/>
      <c r="P582" s="1"/>
      <c r="Q582" s="1"/>
      <c r="R582" s="1"/>
      <c r="S582" s="3"/>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row>
    <row r="583" spans="4:43" ht="14.25" hidden="1" customHeight="1">
      <c r="D583" s="3"/>
      <c r="E583" s="1"/>
      <c r="F583" s="1"/>
      <c r="G583" s="1"/>
      <c r="H583" s="1"/>
      <c r="I583" s="1"/>
      <c r="J583" s="1"/>
      <c r="K583" s="1"/>
      <c r="L583" s="1"/>
      <c r="M583" s="1"/>
      <c r="N583" s="1"/>
      <c r="O583" s="1"/>
      <c r="P583" s="1"/>
      <c r="Q583" s="1"/>
      <c r="R583" s="1"/>
      <c r="S583" s="3"/>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row>
    <row r="584" spans="4:43" ht="14.25" hidden="1" customHeight="1">
      <c r="D584" s="3"/>
      <c r="E584" s="1"/>
      <c r="F584" s="1"/>
      <c r="G584" s="1"/>
      <c r="H584" s="1"/>
      <c r="I584" s="1"/>
      <c r="J584" s="1"/>
      <c r="K584" s="1"/>
      <c r="L584" s="1"/>
      <c r="M584" s="1"/>
      <c r="N584" s="1"/>
      <c r="O584" s="1"/>
      <c r="P584" s="1"/>
      <c r="Q584" s="1"/>
      <c r="R584" s="1"/>
      <c r="S584" s="3"/>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row>
    <row r="585" spans="4:43" ht="14.25" hidden="1" customHeight="1">
      <c r="D585" s="3"/>
      <c r="E585" s="1"/>
      <c r="F585" s="1"/>
      <c r="G585" s="1"/>
      <c r="H585" s="1"/>
      <c r="I585" s="1"/>
      <c r="J585" s="1"/>
      <c r="K585" s="1"/>
      <c r="L585" s="1"/>
      <c r="M585" s="1"/>
      <c r="N585" s="1"/>
      <c r="O585" s="1"/>
      <c r="P585" s="1"/>
      <c r="Q585" s="1"/>
      <c r="R585" s="1"/>
      <c r="S585" s="3"/>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row>
    <row r="586" spans="4:43" ht="14.25" hidden="1" customHeight="1">
      <c r="D586" s="3"/>
      <c r="E586" s="1"/>
      <c r="F586" s="1"/>
      <c r="G586" s="1"/>
      <c r="H586" s="1"/>
      <c r="I586" s="1"/>
      <c r="J586" s="1"/>
      <c r="K586" s="1"/>
      <c r="L586" s="1"/>
      <c r="M586" s="1"/>
      <c r="N586" s="1"/>
      <c r="O586" s="1"/>
      <c r="P586" s="1"/>
      <c r="Q586" s="1"/>
      <c r="R586" s="1"/>
      <c r="S586" s="3"/>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row>
    <row r="587" spans="4:43" ht="14.25" hidden="1" customHeight="1">
      <c r="D587" s="3"/>
      <c r="E587" s="1"/>
      <c r="F587" s="1"/>
      <c r="G587" s="1"/>
      <c r="H587" s="1"/>
      <c r="I587" s="1"/>
      <c r="J587" s="1"/>
      <c r="K587" s="1"/>
      <c r="L587" s="1"/>
      <c r="M587" s="1"/>
      <c r="N587" s="1"/>
      <c r="O587" s="1"/>
      <c r="P587" s="1"/>
      <c r="Q587" s="1"/>
      <c r="R587" s="1"/>
      <c r="S587" s="3"/>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row>
    <row r="588" spans="4:43" ht="14.25" hidden="1" customHeight="1">
      <c r="D588" s="3"/>
      <c r="E588" s="1"/>
      <c r="F588" s="1"/>
      <c r="G588" s="1"/>
      <c r="H588" s="1"/>
      <c r="I588" s="1"/>
      <c r="J588" s="1"/>
      <c r="K588" s="1"/>
      <c r="L588" s="1"/>
      <c r="M588" s="1"/>
      <c r="N588" s="1"/>
      <c r="O588" s="1"/>
      <c r="P588" s="1"/>
      <c r="Q588" s="1"/>
      <c r="R588" s="1"/>
      <c r="S588" s="3"/>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row>
    <row r="589" spans="4:43" ht="14.25" hidden="1" customHeight="1">
      <c r="D589" s="3"/>
      <c r="E589" s="1"/>
      <c r="F589" s="1"/>
      <c r="G589" s="1"/>
      <c r="H589" s="1"/>
      <c r="I589" s="1"/>
      <c r="J589" s="1"/>
      <c r="K589" s="1"/>
      <c r="L589" s="1"/>
      <c r="M589" s="1"/>
      <c r="N589" s="1"/>
      <c r="O589" s="1"/>
      <c r="P589" s="1"/>
      <c r="Q589" s="1"/>
      <c r="R589" s="1"/>
      <c r="S589" s="3"/>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row>
    <row r="590" spans="4:43" ht="14.25" hidden="1" customHeight="1">
      <c r="D590" s="3"/>
      <c r="E590" s="1"/>
      <c r="F590" s="1"/>
      <c r="G590" s="1"/>
      <c r="H590" s="1"/>
      <c r="I590" s="1"/>
      <c r="J590" s="1"/>
      <c r="K590" s="1"/>
      <c r="L590" s="1"/>
      <c r="M590" s="1"/>
      <c r="N590" s="1"/>
      <c r="O590" s="1"/>
      <c r="P590" s="1"/>
      <c r="Q590" s="1"/>
      <c r="R590" s="1"/>
      <c r="S590" s="3"/>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row>
    <row r="591" spans="4:43" ht="14.25" hidden="1" customHeight="1">
      <c r="D591" s="3"/>
      <c r="E591" s="1"/>
      <c r="F591" s="1"/>
      <c r="G591" s="1"/>
      <c r="H591" s="1"/>
      <c r="I591" s="1"/>
      <c r="J591" s="1"/>
      <c r="K591" s="1"/>
      <c r="L591" s="1"/>
      <c r="M591" s="1"/>
      <c r="N591" s="1"/>
      <c r="O591" s="1"/>
      <c r="P591" s="1"/>
      <c r="Q591" s="1"/>
      <c r="R591" s="1"/>
      <c r="S591" s="3"/>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row>
    <row r="592" spans="4:43" ht="14.25" hidden="1" customHeight="1">
      <c r="D592" s="3"/>
      <c r="E592" s="1"/>
      <c r="F592" s="1"/>
      <c r="G592" s="1"/>
      <c r="H592" s="1"/>
      <c r="I592" s="1"/>
      <c r="J592" s="1"/>
      <c r="K592" s="1"/>
      <c r="L592" s="1"/>
      <c r="M592" s="1"/>
      <c r="N592" s="1"/>
      <c r="O592" s="1"/>
      <c r="P592" s="1"/>
      <c r="Q592" s="1"/>
      <c r="R592" s="1"/>
      <c r="S592" s="3"/>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row>
    <row r="593" spans="4:43" ht="14.25" hidden="1" customHeight="1">
      <c r="D593" s="3"/>
      <c r="E593" s="1"/>
      <c r="F593" s="1"/>
      <c r="G593" s="1"/>
      <c r="H593" s="1"/>
      <c r="I593" s="1"/>
      <c r="J593" s="1"/>
      <c r="K593" s="1"/>
      <c r="L593" s="1"/>
      <c r="M593" s="1"/>
      <c r="N593" s="1"/>
      <c r="O593" s="1"/>
      <c r="P593" s="1"/>
      <c r="Q593" s="1"/>
      <c r="R593" s="1"/>
      <c r="S593" s="3"/>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row>
    <row r="594" spans="4:43" ht="14.25" hidden="1" customHeight="1">
      <c r="D594" s="3"/>
      <c r="E594" s="1"/>
      <c r="F594" s="1"/>
      <c r="G594" s="1"/>
      <c r="H594" s="1"/>
      <c r="I594" s="1"/>
      <c r="J594" s="1"/>
      <c r="K594" s="1"/>
      <c r="L594" s="1"/>
      <c r="M594" s="1"/>
      <c r="N594" s="1"/>
      <c r="O594" s="1"/>
      <c r="P594" s="1"/>
      <c r="Q594" s="1"/>
      <c r="R594" s="1"/>
      <c r="S594" s="3"/>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row>
    <row r="595" spans="4:43" ht="14.25" hidden="1" customHeight="1">
      <c r="D595" s="3"/>
      <c r="E595" s="1"/>
      <c r="F595" s="1"/>
      <c r="G595" s="1"/>
      <c r="H595" s="1"/>
      <c r="I595" s="1"/>
      <c r="J595" s="1"/>
      <c r="K595" s="1"/>
      <c r="L595" s="1"/>
      <c r="M595" s="1"/>
      <c r="N595" s="1"/>
      <c r="O595" s="1"/>
      <c r="P595" s="1"/>
      <c r="Q595" s="1"/>
      <c r="R595" s="1"/>
      <c r="S595" s="3"/>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row>
    <row r="596" spans="4:43" ht="14.25" hidden="1" customHeight="1">
      <c r="D596" s="3"/>
      <c r="E596" s="1"/>
      <c r="F596" s="1"/>
      <c r="G596" s="1"/>
      <c r="H596" s="1"/>
      <c r="I596" s="1"/>
      <c r="J596" s="1"/>
      <c r="K596" s="1"/>
      <c r="L596" s="1"/>
      <c r="M596" s="1"/>
      <c r="N596" s="1"/>
      <c r="O596" s="1"/>
      <c r="P596" s="1"/>
      <c r="Q596" s="1"/>
      <c r="R596" s="1"/>
      <c r="S596" s="3"/>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row>
    <row r="597" spans="4:43" ht="14.25" hidden="1" customHeight="1">
      <c r="D597" s="3"/>
      <c r="E597" s="1"/>
      <c r="F597" s="1"/>
      <c r="G597" s="1"/>
      <c r="H597" s="1"/>
      <c r="I597" s="1"/>
      <c r="J597" s="1"/>
      <c r="K597" s="1"/>
      <c r="L597" s="1"/>
      <c r="M597" s="1"/>
      <c r="N597" s="1"/>
      <c r="O597" s="1"/>
      <c r="P597" s="1"/>
      <c r="Q597" s="1"/>
      <c r="R597" s="1"/>
      <c r="S597" s="3"/>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row>
    <row r="598" spans="4:43" ht="14.25" hidden="1" customHeight="1">
      <c r="D598" s="3"/>
      <c r="E598" s="1"/>
      <c r="F598" s="1"/>
      <c r="G598" s="1"/>
      <c r="H598" s="1"/>
      <c r="I598" s="1"/>
      <c r="J598" s="1"/>
      <c r="K598" s="1"/>
      <c r="L598" s="1"/>
      <c r="M598" s="1"/>
      <c r="N598" s="1"/>
      <c r="O598" s="1"/>
      <c r="P598" s="1"/>
      <c r="Q598" s="1"/>
      <c r="R598" s="1"/>
      <c r="S598" s="3"/>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row>
    <row r="599" spans="4:43" ht="14.25" hidden="1" customHeight="1">
      <c r="D599" s="3"/>
      <c r="E599" s="1"/>
      <c r="F599" s="1"/>
      <c r="G599" s="1"/>
      <c r="H599" s="1"/>
      <c r="I599" s="1"/>
      <c r="J599" s="1"/>
      <c r="K599" s="1"/>
      <c r="L599" s="1"/>
      <c r="M599" s="1"/>
      <c r="N599" s="1"/>
      <c r="O599" s="1"/>
      <c r="P599" s="1"/>
      <c r="Q599" s="1"/>
      <c r="R599" s="1"/>
      <c r="S599" s="3"/>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row>
    <row r="600" spans="4:43" ht="14.25" hidden="1" customHeight="1">
      <c r="D600" s="3"/>
      <c r="E600" s="1"/>
      <c r="F600" s="1"/>
      <c r="G600" s="1"/>
      <c r="H600" s="1"/>
      <c r="I600" s="1"/>
      <c r="J600" s="1"/>
      <c r="K600" s="1"/>
      <c r="L600" s="1"/>
      <c r="M600" s="1"/>
      <c r="N600" s="1"/>
      <c r="O600" s="1"/>
      <c r="P600" s="1"/>
      <c r="Q600" s="1"/>
      <c r="R600" s="1"/>
      <c r="S600" s="3"/>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row>
    <row r="601" spans="4:43" ht="14.25" hidden="1" customHeight="1">
      <c r="D601" s="3"/>
      <c r="E601" s="1"/>
      <c r="F601" s="1"/>
      <c r="G601" s="1"/>
      <c r="H601" s="1"/>
      <c r="I601" s="1"/>
      <c r="J601" s="1"/>
      <c r="K601" s="1"/>
      <c r="L601" s="1"/>
      <c r="M601" s="1"/>
      <c r="N601" s="1"/>
      <c r="O601" s="1"/>
      <c r="P601" s="1"/>
      <c r="Q601" s="1"/>
      <c r="R601" s="1"/>
      <c r="S601" s="3"/>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row>
    <row r="602" spans="4:43" ht="14.25" hidden="1" customHeight="1">
      <c r="D602" s="3"/>
      <c r="E602" s="1"/>
      <c r="F602" s="1"/>
      <c r="G602" s="1"/>
      <c r="H602" s="1"/>
      <c r="I602" s="1"/>
      <c r="J602" s="1"/>
      <c r="K602" s="1"/>
      <c r="L602" s="1"/>
      <c r="M602" s="1"/>
      <c r="N602" s="1"/>
      <c r="O602" s="1"/>
      <c r="P602" s="1"/>
      <c r="Q602" s="1"/>
      <c r="R602" s="1"/>
      <c r="S602" s="3"/>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row>
    <row r="603" spans="4:43" ht="14.25" hidden="1" customHeight="1">
      <c r="D603" s="3"/>
      <c r="E603" s="1"/>
      <c r="F603" s="1"/>
      <c r="G603" s="1"/>
      <c r="H603" s="1"/>
      <c r="I603" s="1"/>
      <c r="J603" s="1"/>
      <c r="K603" s="1"/>
      <c r="L603" s="1"/>
      <c r="M603" s="1"/>
      <c r="N603" s="1"/>
      <c r="O603" s="1"/>
      <c r="P603" s="1"/>
      <c r="Q603" s="1"/>
      <c r="R603" s="1"/>
      <c r="S603" s="3"/>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row>
    <row r="604" spans="4:43" ht="14.25" hidden="1" customHeight="1">
      <c r="D604" s="3"/>
      <c r="E604" s="1"/>
      <c r="F604" s="1"/>
      <c r="G604" s="1"/>
      <c r="H604" s="1"/>
      <c r="I604" s="1"/>
      <c r="J604" s="1"/>
      <c r="K604" s="1"/>
      <c r="L604" s="1"/>
      <c r="M604" s="1"/>
      <c r="N604" s="1"/>
      <c r="O604" s="1"/>
      <c r="P604" s="1"/>
      <c r="Q604" s="1"/>
      <c r="R604" s="1"/>
      <c r="S604" s="3"/>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row>
    <row r="605" spans="4:43" ht="14.25" hidden="1" customHeight="1">
      <c r="D605" s="3"/>
      <c r="E605" s="1"/>
      <c r="F605" s="1"/>
      <c r="G605" s="1"/>
      <c r="H605" s="1"/>
      <c r="I605" s="1"/>
      <c r="J605" s="1"/>
      <c r="K605" s="1"/>
      <c r="L605" s="1"/>
      <c r="M605" s="1"/>
      <c r="N605" s="1"/>
      <c r="O605" s="1"/>
      <c r="P605" s="1"/>
      <c r="Q605" s="1"/>
      <c r="R605" s="1"/>
      <c r="S605" s="3"/>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row>
    <row r="606" spans="4:43" ht="14.25" hidden="1" customHeight="1">
      <c r="D606" s="3"/>
      <c r="E606" s="1"/>
      <c r="F606" s="1"/>
      <c r="G606" s="1"/>
      <c r="H606" s="1"/>
      <c r="I606" s="1"/>
      <c r="J606" s="1"/>
      <c r="K606" s="1"/>
      <c r="L606" s="1"/>
      <c r="M606" s="1"/>
      <c r="N606" s="1"/>
      <c r="O606" s="1"/>
      <c r="P606" s="1"/>
      <c r="Q606" s="1"/>
      <c r="R606" s="1"/>
      <c r="S606" s="3"/>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row>
    <row r="607" spans="4:43" ht="14.25" hidden="1" customHeight="1">
      <c r="D607" s="3"/>
      <c r="E607" s="1"/>
      <c r="F607" s="1"/>
      <c r="G607" s="1"/>
      <c r="H607" s="1"/>
      <c r="I607" s="1"/>
      <c r="J607" s="1"/>
      <c r="K607" s="1"/>
      <c r="L607" s="1"/>
      <c r="M607" s="1"/>
      <c r="N607" s="1"/>
      <c r="O607" s="1"/>
      <c r="P607" s="1"/>
      <c r="Q607" s="1"/>
      <c r="R607" s="1"/>
      <c r="S607" s="3"/>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row>
    <row r="608" spans="4:43" ht="14.25" hidden="1" customHeight="1">
      <c r="D608" s="3"/>
      <c r="E608" s="1"/>
      <c r="F608" s="1"/>
      <c r="G608" s="1"/>
      <c r="H608" s="1"/>
      <c r="I608" s="1"/>
      <c r="J608" s="1"/>
      <c r="K608" s="1"/>
      <c r="L608" s="1"/>
      <c r="M608" s="1"/>
      <c r="N608" s="1"/>
      <c r="O608" s="1"/>
      <c r="P608" s="1"/>
      <c r="Q608" s="1"/>
      <c r="R608" s="1"/>
      <c r="S608" s="3"/>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row>
    <row r="609" spans="4:43" ht="14.25" hidden="1" customHeight="1">
      <c r="D609" s="3"/>
      <c r="E609" s="1"/>
      <c r="F609" s="1"/>
      <c r="G609" s="1"/>
      <c r="H609" s="1"/>
      <c r="I609" s="1"/>
      <c r="J609" s="1"/>
      <c r="K609" s="1"/>
      <c r="L609" s="1"/>
      <c r="M609" s="1"/>
      <c r="N609" s="1"/>
      <c r="O609" s="1"/>
      <c r="P609" s="1"/>
      <c r="Q609" s="1"/>
      <c r="R609" s="1"/>
      <c r="S609" s="3"/>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row>
    <row r="610" spans="4:43" ht="14.25" hidden="1" customHeight="1">
      <c r="D610" s="3"/>
      <c r="E610" s="1"/>
      <c r="F610" s="1"/>
      <c r="G610" s="1"/>
      <c r="H610" s="1"/>
      <c r="I610" s="1"/>
      <c r="J610" s="1"/>
      <c r="K610" s="1"/>
      <c r="L610" s="1"/>
      <c r="M610" s="1"/>
      <c r="N610" s="1"/>
      <c r="O610" s="1"/>
      <c r="P610" s="1"/>
      <c r="Q610" s="1"/>
      <c r="R610" s="1"/>
      <c r="S610" s="3"/>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row>
    <row r="611" spans="4:43" ht="14.25" hidden="1" customHeight="1">
      <c r="D611" s="3"/>
      <c r="E611" s="1"/>
      <c r="F611" s="1"/>
      <c r="G611" s="1"/>
      <c r="H611" s="1"/>
      <c r="I611" s="1"/>
      <c r="J611" s="1"/>
      <c r="K611" s="1"/>
      <c r="L611" s="1"/>
      <c r="M611" s="1"/>
      <c r="N611" s="1"/>
      <c r="O611" s="1"/>
      <c r="P611" s="1"/>
      <c r="Q611" s="1"/>
      <c r="R611" s="1"/>
      <c r="S611" s="3"/>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row>
    <row r="612" spans="4:43" ht="14.25" hidden="1" customHeight="1">
      <c r="D612" s="3"/>
      <c r="E612" s="1"/>
      <c r="F612" s="1"/>
      <c r="G612" s="1"/>
      <c r="H612" s="1"/>
      <c r="I612" s="1"/>
      <c r="J612" s="1"/>
      <c r="K612" s="1"/>
      <c r="L612" s="1"/>
      <c r="M612" s="1"/>
      <c r="N612" s="1"/>
      <c r="O612" s="1"/>
      <c r="P612" s="1"/>
      <c r="Q612" s="1"/>
      <c r="R612" s="1"/>
      <c r="S612" s="3"/>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row>
    <row r="613" spans="4:43" ht="14.25" hidden="1" customHeight="1">
      <c r="D613" s="3"/>
      <c r="E613" s="1"/>
      <c r="F613" s="1"/>
      <c r="G613" s="1"/>
      <c r="H613" s="1"/>
      <c r="I613" s="1"/>
      <c r="J613" s="1"/>
      <c r="K613" s="1"/>
      <c r="L613" s="1"/>
      <c r="M613" s="1"/>
      <c r="N613" s="1"/>
      <c r="O613" s="1"/>
      <c r="P613" s="1"/>
      <c r="Q613" s="1"/>
      <c r="R613" s="1"/>
      <c r="S613" s="3"/>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row>
    <row r="614" spans="4:43" ht="14.25" hidden="1" customHeight="1">
      <c r="D614" s="3"/>
      <c r="E614" s="1"/>
      <c r="F614" s="1"/>
      <c r="G614" s="1"/>
      <c r="H614" s="1"/>
      <c r="I614" s="1"/>
      <c r="J614" s="1"/>
      <c r="K614" s="1"/>
      <c r="L614" s="1"/>
      <c r="M614" s="1"/>
      <c r="N614" s="1"/>
      <c r="O614" s="1"/>
      <c r="P614" s="1"/>
      <c r="Q614" s="1"/>
      <c r="R614" s="1"/>
      <c r="S614" s="3"/>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row>
    <row r="615" spans="4:43" ht="14.25" hidden="1" customHeight="1">
      <c r="D615" s="3"/>
      <c r="E615" s="1"/>
      <c r="F615" s="1"/>
      <c r="G615" s="1"/>
      <c r="H615" s="1"/>
      <c r="I615" s="1"/>
      <c r="J615" s="1"/>
      <c r="K615" s="1"/>
      <c r="L615" s="1"/>
      <c r="M615" s="1"/>
      <c r="N615" s="1"/>
      <c r="O615" s="1"/>
      <c r="P615" s="1"/>
      <c r="Q615" s="1"/>
      <c r="R615" s="1"/>
      <c r="S615" s="3"/>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row>
    <row r="616" spans="4:43" ht="14.25" hidden="1" customHeight="1">
      <c r="D616" s="3"/>
      <c r="E616" s="1"/>
      <c r="F616" s="1"/>
      <c r="G616" s="1"/>
      <c r="H616" s="1"/>
      <c r="I616" s="1"/>
      <c r="J616" s="1"/>
      <c r="K616" s="1"/>
      <c r="L616" s="1"/>
      <c r="M616" s="1"/>
      <c r="N616" s="1"/>
      <c r="O616" s="1"/>
      <c r="P616" s="1"/>
      <c r="Q616" s="1"/>
      <c r="R616" s="1"/>
      <c r="S616" s="3"/>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row>
    <row r="617" spans="4:43" ht="14.25" hidden="1" customHeight="1">
      <c r="D617" s="3"/>
      <c r="E617" s="1"/>
      <c r="F617" s="1"/>
      <c r="G617" s="1"/>
      <c r="H617" s="1"/>
      <c r="I617" s="1"/>
      <c r="J617" s="1"/>
      <c r="K617" s="1"/>
      <c r="L617" s="1"/>
      <c r="M617" s="1"/>
      <c r="N617" s="1"/>
      <c r="O617" s="1"/>
      <c r="P617" s="1"/>
      <c r="Q617" s="1"/>
      <c r="R617" s="1"/>
      <c r="S617" s="3"/>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row>
    <row r="618" spans="4:43" ht="14.25" hidden="1" customHeight="1">
      <c r="D618" s="3"/>
      <c r="E618" s="1"/>
      <c r="F618" s="1"/>
      <c r="G618" s="1"/>
      <c r="H618" s="1"/>
      <c r="I618" s="1"/>
      <c r="J618" s="1"/>
      <c r="K618" s="1"/>
      <c r="L618" s="1"/>
      <c r="M618" s="1"/>
      <c r="N618" s="1"/>
      <c r="O618" s="1"/>
      <c r="P618" s="1"/>
      <c r="Q618" s="1"/>
      <c r="R618" s="1"/>
      <c r="S618" s="3"/>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row>
    <row r="619" spans="4:43" ht="14.25" hidden="1" customHeight="1">
      <c r="D619" s="3"/>
      <c r="E619" s="1"/>
      <c r="F619" s="1"/>
      <c r="G619" s="1"/>
      <c r="H619" s="1"/>
      <c r="I619" s="1"/>
      <c r="J619" s="1"/>
      <c r="K619" s="1"/>
      <c r="L619" s="1"/>
      <c r="M619" s="1"/>
      <c r="N619" s="1"/>
      <c r="O619" s="1"/>
      <c r="P619" s="1"/>
      <c r="Q619" s="1"/>
      <c r="R619" s="1"/>
      <c r="S619" s="3"/>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row>
    <row r="620" spans="4:43" ht="14.25" hidden="1" customHeight="1">
      <c r="D620" s="3"/>
      <c r="E620" s="1"/>
      <c r="F620" s="1"/>
      <c r="G620" s="1"/>
      <c r="H620" s="1"/>
      <c r="I620" s="1"/>
      <c r="J620" s="1"/>
      <c r="K620" s="1"/>
      <c r="L620" s="1"/>
      <c r="M620" s="1"/>
      <c r="N620" s="1"/>
      <c r="O620" s="1"/>
      <c r="P620" s="1"/>
      <c r="Q620" s="1"/>
      <c r="R620" s="1"/>
      <c r="S620" s="3"/>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row>
    <row r="621" spans="4:43" ht="14.25" hidden="1" customHeight="1">
      <c r="D621" s="3"/>
      <c r="E621" s="1"/>
      <c r="F621" s="1"/>
      <c r="G621" s="1"/>
      <c r="H621" s="1"/>
      <c r="I621" s="1"/>
      <c r="J621" s="1"/>
      <c r="K621" s="1"/>
      <c r="L621" s="1"/>
      <c r="M621" s="1"/>
      <c r="N621" s="1"/>
      <c r="O621" s="1"/>
      <c r="P621" s="1"/>
      <c r="Q621" s="1"/>
      <c r="R621" s="1"/>
      <c r="S621" s="3"/>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row>
    <row r="622" spans="4:43" ht="14.25" hidden="1" customHeight="1">
      <c r="D622" s="3"/>
      <c r="E622" s="1"/>
      <c r="F622" s="1"/>
      <c r="G622" s="1"/>
      <c r="H622" s="1"/>
      <c r="I622" s="1"/>
      <c r="J622" s="1"/>
      <c r="K622" s="1"/>
      <c r="L622" s="1"/>
      <c r="M622" s="1"/>
      <c r="N622" s="1"/>
      <c r="O622" s="1"/>
      <c r="P622" s="1"/>
      <c r="Q622" s="1"/>
      <c r="R622" s="1"/>
      <c r="S622" s="3"/>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row>
    <row r="623" spans="4:43" ht="14.25" hidden="1" customHeight="1">
      <c r="D623" s="3"/>
      <c r="E623" s="1"/>
      <c r="F623" s="1"/>
      <c r="G623" s="1"/>
      <c r="H623" s="1"/>
      <c r="I623" s="1"/>
      <c r="J623" s="1"/>
      <c r="K623" s="1"/>
      <c r="L623" s="1"/>
      <c r="M623" s="1"/>
      <c r="N623" s="1"/>
      <c r="O623" s="1"/>
      <c r="P623" s="1"/>
      <c r="Q623" s="1"/>
      <c r="R623" s="1"/>
      <c r="S623" s="3"/>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row>
    <row r="624" spans="4:43" ht="14.25" hidden="1" customHeight="1">
      <c r="D624" s="3"/>
      <c r="E624" s="1"/>
      <c r="F624" s="1"/>
      <c r="G624" s="1"/>
      <c r="H624" s="1"/>
      <c r="I624" s="1"/>
      <c r="J624" s="1"/>
      <c r="K624" s="1"/>
      <c r="L624" s="1"/>
      <c r="M624" s="1"/>
      <c r="N624" s="1"/>
      <c r="O624" s="1"/>
      <c r="P624" s="1"/>
      <c r="Q624" s="1"/>
      <c r="R624" s="1"/>
      <c r="S624" s="3"/>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row>
    <row r="625" spans="4:43" ht="14.25" hidden="1" customHeight="1">
      <c r="D625" s="3"/>
      <c r="E625" s="1"/>
      <c r="F625" s="1"/>
      <c r="G625" s="1"/>
      <c r="H625" s="1"/>
      <c r="I625" s="1"/>
      <c r="J625" s="1"/>
      <c r="K625" s="1"/>
      <c r="L625" s="1"/>
      <c r="M625" s="1"/>
      <c r="N625" s="1"/>
      <c r="O625" s="1"/>
      <c r="P625" s="1"/>
      <c r="Q625" s="1"/>
      <c r="R625" s="1"/>
      <c r="S625" s="3"/>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row>
    <row r="626" spans="4:43" ht="14.25" hidden="1" customHeight="1">
      <c r="D626" s="3"/>
      <c r="E626" s="1"/>
      <c r="F626" s="1"/>
      <c r="G626" s="1"/>
      <c r="H626" s="1"/>
      <c r="I626" s="1"/>
      <c r="J626" s="1"/>
      <c r="K626" s="1"/>
      <c r="L626" s="1"/>
      <c r="M626" s="1"/>
      <c r="N626" s="1"/>
      <c r="O626" s="1"/>
      <c r="P626" s="1"/>
      <c r="Q626" s="1"/>
      <c r="R626" s="1"/>
      <c r="S626" s="3"/>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row>
    <row r="627" spans="4:43" ht="14.25" hidden="1" customHeight="1">
      <c r="D627" s="3"/>
      <c r="E627" s="1"/>
      <c r="F627" s="1"/>
      <c r="G627" s="1"/>
      <c r="H627" s="1"/>
      <c r="I627" s="1"/>
      <c r="J627" s="1"/>
      <c r="K627" s="1"/>
      <c r="L627" s="1"/>
      <c r="M627" s="1"/>
      <c r="N627" s="1"/>
      <c r="O627" s="1"/>
      <c r="P627" s="1"/>
      <c r="Q627" s="1"/>
      <c r="R627" s="1"/>
      <c r="S627" s="3"/>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row>
    <row r="628" spans="4:43" ht="14.25" hidden="1" customHeight="1">
      <c r="D628" s="3"/>
      <c r="E628" s="1"/>
      <c r="F628" s="1"/>
      <c r="G628" s="1"/>
      <c r="H628" s="1"/>
      <c r="I628" s="1"/>
      <c r="J628" s="1"/>
      <c r="K628" s="1"/>
      <c r="L628" s="1"/>
      <c r="M628" s="1"/>
      <c r="N628" s="1"/>
      <c r="O628" s="1"/>
      <c r="P628" s="1"/>
      <c r="Q628" s="1"/>
      <c r="R628" s="1"/>
      <c r="S628" s="3"/>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row>
    <row r="629" spans="4:43" ht="14.25" hidden="1" customHeight="1">
      <c r="D629" s="3"/>
      <c r="E629" s="1"/>
      <c r="F629" s="1"/>
      <c r="G629" s="1"/>
      <c r="H629" s="1"/>
      <c r="I629" s="1"/>
      <c r="J629" s="1"/>
      <c r="K629" s="1"/>
      <c r="L629" s="1"/>
      <c r="M629" s="1"/>
      <c r="N629" s="1"/>
      <c r="O629" s="1"/>
      <c r="P629" s="1"/>
      <c r="Q629" s="1"/>
      <c r="R629" s="1"/>
      <c r="S629" s="3"/>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row>
    <row r="630" spans="4:43" ht="14.25" hidden="1" customHeight="1">
      <c r="D630" s="3"/>
      <c r="E630" s="1"/>
      <c r="F630" s="1"/>
      <c r="G630" s="1"/>
      <c r="H630" s="1"/>
      <c r="I630" s="1"/>
      <c r="J630" s="1"/>
      <c r="K630" s="1"/>
      <c r="L630" s="1"/>
      <c r="M630" s="1"/>
      <c r="N630" s="1"/>
      <c r="O630" s="1"/>
      <c r="P630" s="1"/>
      <c r="Q630" s="1"/>
      <c r="R630" s="1"/>
      <c r="S630" s="3"/>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row>
    <row r="631" spans="4:43" ht="14.25" hidden="1" customHeight="1">
      <c r="D631" s="3"/>
      <c r="E631" s="1"/>
      <c r="F631" s="1"/>
      <c r="G631" s="1"/>
      <c r="H631" s="1"/>
      <c r="I631" s="1"/>
      <c r="J631" s="1"/>
      <c r="K631" s="1"/>
      <c r="L631" s="1"/>
      <c r="M631" s="1"/>
      <c r="N631" s="1"/>
      <c r="O631" s="1"/>
      <c r="P631" s="1"/>
      <c r="Q631" s="1"/>
      <c r="R631" s="1"/>
      <c r="S631" s="3"/>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row>
    <row r="632" spans="4:43" ht="14.25" hidden="1" customHeight="1">
      <c r="D632" s="3"/>
      <c r="E632" s="1"/>
      <c r="F632" s="1"/>
      <c r="G632" s="1"/>
      <c r="H632" s="1"/>
      <c r="I632" s="1"/>
      <c r="J632" s="1"/>
      <c r="K632" s="1"/>
      <c r="L632" s="1"/>
      <c r="M632" s="1"/>
      <c r="N632" s="1"/>
      <c r="O632" s="1"/>
      <c r="P632" s="1"/>
      <c r="Q632" s="1"/>
      <c r="R632" s="1"/>
      <c r="S632" s="3"/>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row>
    <row r="633" spans="4:43" ht="14.25" hidden="1" customHeight="1">
      <c r="D633" s="3"/>
      <c r="E633" s="1"/>
      <c r="F633" s="1"/>
      <c r="G633" s="1"/>
      <c r="H633" s="1"/>
      <c r="I633" s="1"/>
      <c r="J633" s="1"/>
      <c r="K633" s="1"/>
      <c r="L633" s="1"/>
      <c r="M633" s="1"/>
      <c r="N633" s="1"/>
      <c r="O633" s="1"/>
      <c r="P633" s="1"/>
      <c r="Q633" s="1"/>
      <c r="R633" s="1"/>
      <c r="S633" s="3"/>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row>
    <row r="634" spans="4:43" ht="14.25" hidden="1" customHeight="1">
      <c r="D634" s="3"/>
      <c r="E634" s="1"/>
      <c r="F634" s="1"/>
      <c r="G634" s="1"/>
      <c r="H634" s="1"/>
      <c r="I634" s="1"/>
      <c r="J634" s="1"/>
      <c r="K634" s="1"/>
      <c r="L634" s="1"/>
      <c r="M634" s="1"/>
      <c r="N634" s="1"/>
      <c r="O634" s="1"/>
      <c r="P634" s="1"/>
      <c r="Q634" s="1"/>
      <c r="R634" s="1"/>
      <c r="S634" s="3"/>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row>
    <row r="635" spans="4:43" ht="14.25" hidden="1" customHeight="1">
      <c r="D635" s="3"/>
      <c r="E635" s="1"/>
      <c r="F635" s="1"/>
      <c r="G635" s="1"/>
      <c r="H635" s="1"/>
      <c r="I635" s="1"/>
      <c r="J635" s="1"/>
      <c r="K635" s="1"/>
      <c r="L635" s="1"/>
      <c r="M635" s="1"/>
      <c r="N635" s="1"/>
      <c r="O635" s="1"/>
      <c r="P635" s="1"/>
      <c r="Q635" s="1"/>
      <c r="R635" s="1"/>
      <c r="S635" s="3"/>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row>
    <row r="636" spans="4:43" ht="14.25" hidden="1" customHeight="1">
      <c r="D636" s="3"/>
      <c r="E636" s="1"/>
      <c r="F636" s="1"/>
      <c r="G636" s="1"/>
      <c r="H636" s="1"/>
      <c r="I636" s="1"/>
      <c r="J636" s="1"/>
      <c r="K636" s="1"/>
      <c r="L636" s="1"/>
      <c r="M636" s="1"/>
      <c r="N636" s="1"/>
      <c r="O636" s="1"/>
      <c r="P636" s="1"/>
      <c r="Q636" s="1"/>
      <c r="R636" s="1"/>
      <c r="S636" s="3"/>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row>
    <row r="637" spans="4:43" ht="14.25" hidden="1" customHeight="1">
      <c r="D637" s="3"/>
      <c r="E637" s="1"/>
      <c r="F637" s="1"/>
      <c r="G637" s="1"/>
      <c r="H637" s="1"/>
      <c r="I637" s="1"/>
      <c r="J637" s="1"/>
      <c r="K637" s="1"/>
      <c r="L637" s="1"/>
      <c r="M637" s="1"/>
      <c r="N637" s="1"/>
      <c r="O637" s="1"/>
      <c r="P637" s="1"/>
      <c r="Q637" s="1"/>
      <c r="R637" s="1"/>
      <c r="S637" s="3"/>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row>
    <row r="638" spans="4:43" ht="14.25" hidden="1" customHeight="1">
      <c r="D638" s="3"/>
      <c r="E638" s="1"/>
      <c r="F638" s="1"/>
      <c r="G638" s="1"/>
      <c r="H638" s="1"/>
      <c r="I638" s="1"/>
      <c r="J638" s="1"/>
      <c r="K638" s="1"/>
      <c r="L638" s="1"/>
      <c r="M638" s="1"/>
      <c r="N638" s="1"/>
      <c r="O638" s="1"/>
      <c r="P638" s="1"/>
      <c r="Q638" s="1"/>
      <c r="R638" s="1"/>
      <c r="S638" s="3"/>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row>
    <row r="639" spans="4:43" ht="14.25" hidden="1" customHeight="1">
      <c r="D639" s="3"/>
      <c r="E639" s="1"/>
      <c r="F639" s="1"/>
      <c r="G639" s="1"/>
      <c r="H639" s="1"/>
      <c r="I639" s="1"/>
      <c r="J639" s="1"/>
      <c r="K639" s="1"/>
      <c r="L639" s="1"/>
      <c r="M639" s="1"/>
      <c r="N639" s="1"/>
      <c r="O639" s="1"/>
      <c r="P639" s="1"/>
      <c r="Q639" s="1"/>
      <c r="R639" s="1"/>
      <c r="S639" s="3"/>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row>
    <row r="640" spans="4:43" ht="14.25" hidden="1" customHeight="1">
      <c r="D640" s="3"/>
      <c r="E640" s="1"/>
      <c r="F640" s="1"/>
      <c r="G640" s="1"/>
      <c r="H640" s="1"/>
      <c r="I640" s="1"/>
      <c r="J640" s="1"/>
      <c r="K640" s="1"/>
      <c r="L640" s="1"/>
      <c r="M640" s="1"/>
      <c r="N640" s="1"/>
      <c r="O640" s="1"/>
      <c r="P640" s="1"/>
      <c r="Q640" s="1"/>
      <c r="R640" s="1"/>
      <c r="S640" s="3"/>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row>
    <row r="641" spans="4:43" ht="14.25" hidden="1" customHeight="1">
      <c r="D641" s="3"/>
      <c r="E641" s="1"/>
      <c r="F641" s="1"/>
      <c r="G641" s="1"/>
      <c r="H641" s="1"/>
      <c r="I641" s="1"/>
      <c r="J641" s="1"/>
      <c r="K641" s="1"/>
      <c r="L641" s="1"/>
      <c r="M641" s="1"/>
      <c r="N641" s="1"/>
      <c r="O641" s="1"/>
      <c r="P641" s="1"/>
      <c r="Q641" s="1"/>
      <c r="R641" s="1"/>
      <c r="S641" s="3"/>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row>
    <row r="642" spans="4:43" ht="14.25" hidden="1" customHeight="1">
      <c r="D642" s="3"/>
      <c r="E642" s="1"/>
      <c r="F642" s="1"/>
      <c r="G642" s="1"/>
      <c r="H642" s="1"/>
      <c r="I642" s="1"/>
      <c r="J642" s="1"/>
      <c r="K642" s="1"/>
      <c r="L642" s="1"/>
      <c r="M642" s="1"/>
      <c r="N642" s="1"/>
      <c r="O642" s="1"/>
      <c r="P642" s="1"/>
      <c r="Q642" s="1"/>
      <c r="R642" s="1"/>
      <c r="S642" s="3"/>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row>
    <row r="643" spans="4:43" ht="14.25" hidden="1" customHeight="1">
      <c r="D643" s="3"/>
      <c r="E643" s="1"/>
      <c r="F643" s="1"/>
      <c r="G643" s="1"/>
      <c r="H643" s="1"/>
      <c r="I643" s="1"/>
      <c r="J643" s="1"/>
      <c r="K643" s="1"/>
      <c r="L643" s="1"/>
      <c r="M643" s="1"/>
      <c r="N643" s="1"/>
      <c r="O643" s="1"/>
      <c r="P643" s="1"/>
      <c r="Q643" s="1"/>
      <c r="R643" s="1"/>
      <c r="S643" s="3"/>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row>
    <row r="644" spans="4:43" ht="14.25" hidden="1" customHeight="1">
      <c r="D644" s="3"/>
      <c r="E644" s="1"/>
      <c r="F644" s="1"/>
      <c r="G644" s="1"/>
      <c r="H644" s="1"/>
      <c r="I644" s="1"/>
      <c r="J644" s="1"/>
      <c r="K644" s="1"/>
      <c r="L644" s="1"/>
      <c r="M644" s="1"/>
      <c r="N644" s="1"/>
      <c r="O644" s="1"/>
      <c r="P644" s="1"/>
      <c r="Q644" s="1"/>
      <c r="R644" s="1"/>
      <c r="S644" s="3"/>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row>
    <row r="645" spans="4:43" ht="14.25" hidden="1" customHeight="1">
      <c r="D645" s="3"/>
      <c r="E645" s="1"/>
      <c r="F645" s="1"/>
      <c r="G645" s="1"/>
      <c r="H645" s="1"/>
      <c r="I645" s="1"/>
      <c r="J645" s="1"/>
      <c r="K645" s="1"/>
      <c r="L645" s="1"/>
      <c r="M645" s="1"/>
      <c r="N645" s="1"/>
      <c r="O645" s="1"/>
      <c r="P645" s="1"/>
      <c r="Q645" s="1"/>
      <c r="R645" s="1"/>
      <c r="S645" s="3"/>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row>
    <row r="646" spans="4:43" ht="14.25" hidden="1" customHeight="1">
      <c r="D646" s="3"/>
      <c r="E646" s="1"/>
      <c r="F646" s="1"/>
      <c r="G646" s="1"/>
      <c r="H646" s="1"/>
      <c r="I646" s="1"/>
      <c r="J646" s="1"/>
      <c r="K646" s="1"/>
      <c r="L646" s="1"/>
      <c r="M646" s="1"/>
      <c r="N646" s="1"/>
      <c r="O646" s="1"/>
      <c r="P646" s="1"/>
      <c r="Q646" s="1"/>
      <c r="R646" s="1"/>
      <c r="S646" s="3"/>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row>
    <row r="647" spans="4:43" ht="14.25" hidden="1" customHeight="1">
      <c r="D647" s="3"/>
      <c r="E647" s="1"/>
      <c r="F647" s="1"/>
      <c r="G647" s="1"/>
      <c r="H647" s="1"/>
      <c r="I647" s="1"/>
      <c r="J647" s="1"/>
      <c r="K647" s="1"/>
      <c r="L647" s="1"/>
      <c r="M647" s="1"/>
      <c r="N647" s="1"/>
      <c r="O647" s="1"/>
      <c r="P647" s="1"/>
      <c r="Q647" s="1"/>
      <c r="R647" s="1"/>
      <c r="S647" s="3"/>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row>
    <row r="648" spans="4:43" ht="14.25" hidden="1" customHeight="1">
      <c r="D648" s="3"/>
      <c r="E648" s="1"/>
      <c r="F648" s="1"/>
      <c r="G648" s="1"/>
      <c r="H648" s="1"/>
      <c r="I648" s="1"/>
      <c r="J648" s="1"/>
      <c r="K648" s="1"/>
      <c r="L648" s="1"/>
      <c r="M648" s="1"/>
      <c r="N648" s="1"/>
      <c r="O648" s="1"/>
      <c r="P648" s="1"/>
      <c r="Q648" s="1"/>
      <c r="R648" s="1"/>
      <c r="S648" s="3"/>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row>
    <row r="649" spans="4:43" ht="14.25" hidden="1" customHeight="1">
      <c r="D649" s="3"/>
      <c r="E649" s="1"/>
      <c r="F649" s="1"/>
      <c r="G649" s="1"/>
      <c r="H649" s="1"/>
      <c r="I649" s="1"/>
      <c r="J649" s="1"/>
      <c r="K649" s="1"/>
      <c r="L649" s="1"/>
      <c r="M649" s="1"/>
      <c r="N649" s="1"/>
      <c r="O649" s="1"/>
      <c r="P649" s="1"/>
      <c r="Q649" s="1"/>
      <c r="R649" s="1"/>
      <c r="S649" s="3"/>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row>
    <row r="650" spans="4:43" ht="14.25" hidden="1" customHeight="1">
      <c r="D650" s="3"/>
      <c r="E650" s="1"/>
      <c r="F650" s="1"/>
      <c r="G650" s="1"/>
      <c r="H650" s="1"/>
      <c r="I650" s="1"/>
      <c r="J650" s="1"/>
      <c r="K650" s="1"/>
      <c r="L650" s="1"/>
      <c r="M650" s="1"/>
      <c r="N650" s="1"/>
      <c r="O650" s="1"/>
      <c r="P650" s="1"/>
      <c r="Q650" s="1"/>
      <c r="R650" s="1"/>
      <c r="S650" s="3"/>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row>
    <row r="651" spans="4:43" ht="14.25" hidden="1" customHeight="1">
      <c r="D651" s="3"/>
      <c r="E651" s="1"/>
      <c r="F651" s="1"/>
      <c r="G651" s="1"/>
      <c r="H651" s="1"/>
      <c r="I651" s="1"/>
      <c r="J651" s="1"/>
      <c r="K651" s="1"/>
      <c r="L651" s="1"/>
      <c r="M651" s="1"/>
      <c r="N651" s="1"/>
      <c r="O651" s="1"/>
      <c r="P651" s="1"/>
      <c r="Q651" s="1"/>
      <c r="R651" s="1"/>
      <c r="S651" s="3"/>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row>
    <row r="652" spans="4:43" ht="14.25" hidden="1" customHeight="1">
      <c r="D652" s="3"/>
      <c r="E652" s="1"/>
      <c r="F652" s="1"/>
      <c r="G652" s="1"/>
      <c r="H652" s="1"/>
      <c r="I652" s="1"/>
      <c r="J652" s="1"/>
      <c r="K652" s="1"/>
      <c r="L652" s="1"/>
      <c r="M652" s="1"/>
      <c r="N652" s="1"/>
      <c r="O652" s="1"/>
      <c r="P652" s="1"/>
      <c r="Q652" s="1"/>
      <c r="R652" s="1"/>
      <c r="S652" s="3"/>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row>
    <row r="653" spans="4:43" ht="14.25" hidden="1" customHeight="1">
      <c r="D653" s="3"/>
      <c r="E653" s="1"/>
      <c r="F653" s="1"/>
      <c r="G653" s="1"/>
      <c r="H653" s="1"/>
      <c r="I653" s="1"/>
      <c r="J653" s="1"/>
      <c r="K653" s="1"/>
      <c r="L653" s="1"/>
      <c r="M653" s="1"/>
      <c r="N653" s="1"/>
      <c r="O653" s="1"/>
      <c r="P653" s="1"/>
      <c r="Q653" s="1"/>
      <c r="R653" s="1"/>
      <c r="S653" s="3"/>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row>
    <row r="654" spans="4:43" ht="14.25" hidden="1" customHeight="1">
      <c r="D654" s="3"/>
      <c r="E654" s="1"/>
      <c r="F654" s="1"/>
      <c r="G654" s="1"/>
      <c r="H654" s="1"/>
      <c r="I654" s="1"/>
      <c r="J654" s="1"/>
      <c r="K654" s="1"/>
      <c r="L654" s="1"/>
      <c r="M654" s="1"/>
      <c r="N654" s="1"/>
      <c r="O654" s="1"/>
      <c r="P654" s="1"/>
      <c r="Q654" s="1"/>
      <c r="R654" s="1"/>
      <c r="S654" s="3"/>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row>
    <row r="655" spans="4:43" ht="14.25" hidden="1" customHeight="1">
      <c r="D655" s="3"/>
      <c r="E655" s="1"/>
      <c r="F655" s="1"/>
      <c r="G655" s="1"/>
      <c r="H655" s="1"/>
      <c r="I655" s="1"/>
      <c r="J655" s="1"/>
      <c r="K655" s="1"/>
      <c r="L655" s="1"/>
      <c r="M655" s="1"/>
      <c r="N655" s="1"/>
      <c r="O655" s="1"/>
      <c r="P655" s="1"/>
      <c r="Q655" s="1"/>
      <c r="R655" s="1"/>
      <c r="S655" s="3"/>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row>
    <row r="656" spans="4:43" ht="14.25" hidden="1" customHeight="1">
      <c r="D656" s="3"/>
      <c r="E656" s="1"/>
      <c r="F656" s="1"/>
      <c r="G656" s="1"/>
      <c r="H656" s="1"/>
      <c r="I656" s="1"/>
      <c r="J656" s="1"/>
      <c r="K656" s="1"/>
      <c r="L656" s="1"/>
      <c r="M656" s="1"/>
      <c r="N656" s="1"/>
      <c r="O656" s="1"/>
      <c r="P656" s="1"/>
      <c r="Q656" s="1"/>
      <c r="R656" s="1"/>
      <c r="S656" s="3"/>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row>
    <row r="657" spans="4:43" ht="14.25" hidden="1" customHeight="1">
      <c r="D657" s="3"/>
      <c r="E657" s="1"/>
      <c r="F657" s="1"/>
      <c r="G657" s="1"/>
      <c r="H657" s="1"/>
      <c r="I657" s="1"/>
      <c r="J657" s="1"/>
      <c r="K657" s="1"/>
      <c r="L657" s="1"/>
      <c r="M657" s="1"/>
      <c r="N657" s="1"/>
      <c r="O657" s="1"/>
      <c r="P657" s="1"/>
      <c r="Q657" s="1"/>
      <c r="R657" s="1"/>
      <c r="S657" s="3"/>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row>
    <row r="658" spans="4:43" ht="14.25" hidden="1" customHeight="1">
      <c r="D658" s="3"/>
      <c r="E658" s="1"/>
      <c r="F658" s="1"/>
      <c r="G658" s="1"/>
      <c r="H658" s="1"/>
      <c r="I658" s="1"/>
      <c r="J658" s="1"/>
      <c r="K658" s="1"/>
      <c r="L658" s="1"/>
      <c r="M658" s="1"/>
      <c r="N658" s="1"/>
      <c r="O658" s="1"/>
      <c r="P658" s="1"/>
      <c r="Q658" s="1"/>
      <c r="R658" s="1"/>
      <c r="S658" s="3"/>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row>
    <row r="659" spans="4:43" ht="14.25" hidden="1" customHeight="1">
      <c r="D659" s="3"/>
      <c r="E659" s="1"/>
      <c r="F659" s="1"/>
      <c r="G659" s="1"/>
      <c r="H659" s="1"/>
      <c r="I659" s="1"/>
      <c r="J659" s="1"/>
      <c r="K659" s="1"/>
      <c r="L659" s="1"/>
      <c r="M659" s="1"/>
      <c r="N659" s="1"/>
      <c r="O659" s="1"/>
      <c r="P659" s="1"/>
      <c r="Q659" s="1"/>
      <c r="R659" s="1"/>
      <c r="S659" s="3"/>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row>
    <row r="660" spans="4:43" ht="14.25" hidden="1" customHeight="1">
      <c r="D660" s="3"/>
      <c r="E660" s="1"/>
      <c r="F660" s="1"/>
      <c r="G660" s="1"/>
      <c r="H660" s="1"/>
      <c r="I660" s="1"/>
      <c r="J660" s="1"/>
      <c r="K660" s="1"/>
      <c r="L660" s="1"/>
      <c r="M660" s="1"/>
      <c r="N660" s="1"/>
      <c r="O660" s="1"/>
      <c r="P660" s="1"/>
      <c r="Q660" s="1"/>
      <c r="R660" s="1"/>
      <c r="S660" s="3"/>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row>
    <row r="661" spans="4:43" ht="14.25" hidden="1" customHeight="1">
      <c r="D661" s="3"/>
      <c r="E661" s="1"/>
      <c r="F661" s="1"/>
      <c r="G661" s="1"/>
      <c r="H661" s="1"/>
      <c r="I661" s="1"/>
      <c r="J661" s="1"/>
      <c r="K661" s="1"/>
      <c r="L661" s="1"/>
      <c r="M661" s="1"/>
      <c r="N661" s="1"/>
      <c r="O661" s="1"/>
      <c r="P661" s="1"/>
      <c r="Q661" s="1"/>
      <c r="R661" s="1"/>
      <c r="S661" s="3"/>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row>
    <row r="662" spans="4:43" ht="14.25" hidden="1" customHeight="1">
      <c r="D662" s="3"/>
      <c r="E662" s="1"/>
      <c r="F662" s="1"/>
      <c r="G662" s="1"/>
      <c r="H662" s="1"/>
      <c r="I662" s="1"/>
      <c r="J662" s="1"/>
      <c r="K662" s="1"/>
      <c r="L662" s="1"/>
      <c r="M662" s="1"/>
      <c r="N662" s="1"/>
      <c r="O662" s="1"/>
      <c r="P662" s="1"/>
      <c r="Q662" s="1"/>
      <c r="R662" s="1"/>
      <c r="S662" s="3"/>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row>
    <row r="663" spans="4:43" ht="14.25" hidden="1" customHeight="1">
      <c r="D663" s="3"/>
      <c r="E663" s="1"/>
      <c r="F663" s="1"/>
      <c r="G663" s="1"/>
      <c r="H663" s="1"/>
      <c r="I663" s="1"/>
      <c r="J663" s="1"/>
      <c r="K663" s="1"/>
      <c r="L663" s="1"/>
      <c r="M663" s="1"/>
      <c r="N663" s="1"/>
      <c r="O663" s="1"/>
      <c r="P663" s="1"/>
      <c r="Q663" s="1"/>
      <c r="R663" s="1"/>
      <c r="S663" s="3"/>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row>
    <row r="664" spans="4:43" ht="14.25" hidden="1" customHeight="1">
      <c r="D664" s="3"/>
      <c r="E664" s="1"/>
      <c r="F664" s="1"/>
      <c r="G664" s="1"/>
      <c r="H664" s="1"/>
      <c r="I664" s="1"/>
      <c r="J664" s="1"/>
      <c r="K664" s="1"/>
      <c r="L664" s="1"/>
      <c r="M664" s="1"/>
      <c r="N664" s="1"/>
      <c r="O664" s="1"/>
      <c r="P664" s="1"/>
      <c r="Q664" s="1"/>
      <c r="R664" s="1"/>
      <c r="S664" s="3"/>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row>
    <row r="665" spans="4:43" ht="14.25" hidden="1" customHeight="1">
      <c r="D665" s="3"/>
      <c r="E665" s="1"/>
      <c r="F665" s="1"/>
      <c r="G665" s="1"/>
      <c r="H665" s="1"/>
      <c r="I665" s="1"/>
      <c r="J665" s="1"/>
      <c r="K665" s="1"/>
      <c r="L665" s="1"/>
      <c r="M665" s="1"/>
      <c r="N665" s="1"/>
      <c r="O665" s="1"/>
      <c r="P665" s="1"/>
      <c r="Q665" s="1"/>
      <c r="R665" s="1"/>
      <c r="S665" s="3"/>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row>
    <row r="666" spans="4:43" ht="14.25" hidden="1" customHeight="1">
      <c r="D666" s="3"/>
      <c r="E666" s="1"/>
      <c r="F666" s="1"/>
      <c r="G666" s="1"/>
      <c r="H666" s="1"/>
      <c r="I666" s="1"/>
      <c r="J666" s="1"/>
      <c r="K666" s="1"/>
      <c r="L666" s="1"/>
      <c r="M666" s="1"/>
      <c r="N666" s="1"/>
      <c r="O666" s="1"/>
      <c r="P666" s="1"/>
      <c r="Q666" s="1"/>
      <c r="R666" s="1"/>
      <c r="S666" s="3"/>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row>
    <row r="667" spans="4:43" ht="14.25" hidden="1" customHeight="1">
      <c r="D667" s="3"/>
      <c r="E667" s="1"/>
      <c r="F667" s="1"/>
      <c r="G667" s="1"/>
      <c r="H667" s="1"/>
      <c r="I667" s="1"/>
      <c r="J667" s="1"/>
      <c r="K667" s="1"/>
      <c r="L667" s="1"/>
      <c r="M667" s="1"/>
      <c r="N667" s="1"/>
      <c r="O667" s="1"/>
      <c r="P667" s="1"/>
      <c r="Q667" s="1"/>
      <c r="R667" s="1"/>
      <c r="S667" s="3"/>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row>
    <row r="668" spans="4:43" ht="14.25" hidden="1" customHeight="1">
      <c r="D668" s="3"/>
      <c r="E668" s="1"/>
      <c r="F668" s="1"/>
      <c r="G668" s="1"/>
      <c r="H668" s="1"/>
      <c r="I668" s="1"/>
      <c r="J668" s="1"/>
      <c r="K668" s="1"/>
      <c r="L668" s="1"/>
      <c r="M668" s="1"/>
      <c r="N668" s="1"/>
      <c r="O668" s="1"/>
      <c r="P668" s="1"/>
      <c r="Q668" s="1"/>
      <c r="R668" s="1"/>
      <c r="S668" s="3"/>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row>
    <row r="669" spans="4:43" ht="14.25" hidden="1" customHeight="1">
      <c r="D669" s="3"/>
      <c r="E669" s="1"/>
      <c r="F669" s="1"/>
      <c r="G669" s="1"/>
      <c r="H669" s="1"/>
      <c r="I669" s="1"/>
      <c r="J669" s="1"/>
      <c r="K669" s="1"/>
      <c r="L669" s="1"/>
      <c r="M669" s="1"/>
      <c r="N669" s="1"/>
      <c r="O669" s="1"/>
      <c r="P669" s="1"/>
      <c r="Q669" s="1"/>
      <c r="R669" s="1"/>
      <c r="S669" s="3"/>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row>
    <row r="670" spans="4:43" ht="14.25" hidden="1" customHeight="1">
      <c r="D670" s="3"/>
      <c r="E670" s="1"/>
      <c r="F670" s="1"/>
      <c r="G670" s="1"/>
      <c r="H670" s="1"/>
      <c r="I670" s="1"/>
      <c r="J670" s="1"/>
      <c r="K670" s="1"/>
      <c r="L670" s="1"/>
      <c r="M670" s="1"/>
      <c r="N670" s="1"/>
      <c r="O670" s="1"/>
      <c r="P670" s="1"/>
      <c r="Q670" s="1"/>
      <c r="R670" s="1"/>
      <c r="S670" s="3"/>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row>
    <row r="671" spans="4:43" ht="14.25" hidden="1" customHeight="1">
      <c r="D671" s="3"/>
      <c r="E671" s="1"/>
      <c r="F671" s="1"/>
      <c r="G671" s="1"/>
      <c r="H671" s="1"/>
      <c r="I671" s="1"/>
      <c r="J671" s="1"/>
      <c r="K671" s="1"/>
      <c r="L671" s="1"/>
      <c r="M671" s="1"/>
      <c r="N671" s="1"/>
      <c r="O671" s="1"/>
      <c r="P671" s="1"/>
      <c r="Q671" s="1"/>
      <c r="R671" s="1"/>
      <c r="S671" s="3"/>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row>
    <row r="672" spans="4:43" ht="14.25" hidden="1" customHeight="1">
      <c r="D672" s="3"/>
      <c r="E672" s="1"/>
      <c r="F672" s="1"/>
      <c r="G672" s="1"/>
      <c r="H672" s="1"/>
      <c r="I672" s="1"/>
      <c r="J672" s="1"/>
      <c r="K672" s="1"/>
      <c r="L672" s="1"/>
      <c r="M672" s="1"/>
      <c r="N672" s="1"/>
      <c r="O672" s="1"/>
      <c r="P672" s="1"/>
      <c r="Q672" s="1"/>
      <c r="R672" s="1"/>
      <c r="S672" s="3"/>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row>
    <row r="673" spans="4:43" ht="14.25" hidden="1" customHeight="1">
      <c r="D673" s="3"/>
      <c r="E673" s="1"/>
      <c r="F673" s="1"/>
      <c r="G673" s="1"/>
      <c r="H673" s="1"/>
      <c r="I673" s="1"/>
      <c r="J673" s="1"/>
      <c r="K673" s="1"/>
      <c r="L673" s="1"/>
      <c r="M673" s="1"/>
      <c r="N673" s="1"/>
      <c r="O673" s="1"/>
      <c r="P673" s="1"/>
      <c r="Q673" s="1"/>
      <c r="R673" s="1"/>
      <c r="S673" s="3"/>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row>
    <row r="674" spans="4:43" ht="14.25" hidden="1" customHeight="1">
      <c r="D674" s="3"/>
      <c r="E674" s="1"/>
      <c r="F674" s="1"/>
      <c r="G674" s="1"/>
      <c r="H674" s="1"/>
      <c r="I674" s="1"/>
      <c r="J674" s="1"/>
      <c r="K674" s="1"/>
      <c r="L674" s="1"/>
      <c r="M674" s="1"/>
      <c r="N674" s="1"/>
      <c r="O674" s="1"/>
      <c r="P674" s="1"/>
      <c r="Q674" s="1"/>
      <c r="R674" s="1"/>
      <c r="S674" s="3"/>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row>
    <row r="675" spans="4:43" ht="14.25" hidden="1" customHeight="1">
      <c r="D675" s="3"/>
      <c r="E675" s="1"/>
      <c r="F675" s="1"/>
      <c r="G675" s="1"/>
      <c r="H675" s="1"/>
      <c r="I675" s="1"/>
      <c r="J675" s="1"/>
      <c r="K675" s="1"/>
      <c r="L675" s="1"/>
      <c r="M675" s="1"/>
      <c r="N675" s="1"/>
      <c r="O675" s="1"/>
      <c r="P675" s="1"/>
      <c r="Q675" s="1"/>
      <c r="R675" s="1"/>
      <c r="S675" s="3"/>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row>
    <row r="676" spans="4:43" ht="14.25" hidden="1" customHeight="1">
      <c r="D676" s="3"/>
      <c r="E676" s="1"/>
      <c r="F676" s="1"/>
      <c r="G676" s="1"/>
      <c r="H676" s="1"/>
      <c r="I676" s="1"/>
      <c r="J676" s="1"/>
      <c r="K676" s="1"/>
      <c r="L676" s="1"/>
      <c r="M676" s="1"/>
      <c r="N676" s="1"/>
      <c r="O676" s="1"/>
      <c r="P676" s="1"/>
      <c r="Q676" s="1"/>
      <c r="R676" s="1"/>
      <c r="S676" s="3"/>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row>
    <row r="677" spans="4:43" ht="14.25" hidden="1" customHeight="1">
      <c r="D677" s="3"/>
      <c r="E677" s="1"/>
      <c r="F677" s="1"/>
      <c r="G677" s="1"/>
      <c r="H677" s="1"/>
      <c r="I677" s="1"/>
      <c r="J677" s="1"/>
      <c r="K677" s="1"/>
      <c r="L677" s="1"/>
      <c r="M677" s="1"/>
      <c r="N677" s="1"/>
      <c r="O677" s="1"/>
      <c r="P677" s="1"/>
      <c r="Q677" s="1"/>
      <c r="R677" s="1"/>
      <c r="S677" s="3"/>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row>
    <row r="678" spans="4:43" ht="14.25" hidden="1" customHeight="1">
      <c r="D678" s="3"/>
      <c r="E678" s="1"/>
      <c r="F678" s="1"/>
      <c r="G678" s="1"/>
      <c r="H678" s="1"/>
      <c r="I678" s="1"/>
      <c r="J678" s="1"/>
      <c r="K678" s="1"/>
      <c r="L678" s="1"/>
      <c r="M678" s="1"/>
      <c r="N678" s="1"/>
      <c r="O678" s="1"/>
      <c r="P678" s="1"/>
      <c r="Q678" s="1"/>
      <c r="R678" s="1"/>
      <c r="S678" s="3"/>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row>
    <row r="679" spans="4:43" ht="14.25" hidden="1" customHeight="1">
      <c r="D679" s="3"/>
      <c r="E679" s="1"/>
      <c r="F679" s="1"/>
      <c r="G679" s="1"/>
      <c r="H679" s="1"/>
      <c r="I679" s="1"/>
      <c r="J679" s="1"/>
      <c r="K679" s="1"/>
      <c r="L679" s="1"/>
      <c r="M679" s="1"/>
      <c r="N679" s="1"/>
      <c r="O679" s="1"/>
      <c r="P679" s="1"/>
      <c r="Q679" s="1"/>
      <c r="R679" s="1"/>
      <c r="S679" s="3"/>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row>
    <row r="680" spans="4:43" ht="14.25" hidden="1" customHeight="1">
      <c r="D680" s="3"/>
      <c r="E680" s="1"/>
      <c r="F680" s="1"/>
      <c r="G680" s="1"/>
      <c r="H680" s="1"/>
      <c r="I680" s="1"/>
      <c r="J680" s="1"/>
      <c r="K680" s="1"/>
      <c r="L680" s="1"/>
      <c r="M680" s="1"/>
      <c r="N680" s="1"/>
      <c r="O680" s="1"/>
      <c r="P680" s="1"/>
      <c r="Q680" s="1"/>
      <c r="R680" s="1"/>
      <c r="S680" s="3"/>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row>
    <row r="681" spans="4:43" ht="14.25" hidden="1" customHeight="1">
      <c r="D681" s="3"/>
      <c r="E681" s="1"/>
      <c r="F681" s="1"/>
      <c r="G681" s="1"/>
      <c r="H681" s="1"/>
      <c r="I681" s="1"/>
      <c r="J681" s="1"/>
      <c r="K681" s="1"/>
      <c r="L681" s="1"/>
      <c r="M681" s="1"/>
      <c r="N681" s="1"/>
      <c r="O681" s="1"/>
      <c r="P681" s="1"/>
      <c r="Q681" s="1"/>
      <c r="R681" s="1"/>
      <c r="S681" s="3"/>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row>
    <row r="682" spans="4:43" ht="14.25" hidden="1" customHeight="1">
      <c r="D682" s="3"/>
      <c r="E682" s="1"/>
      <c r="F682" s="1"/>
      <c r="G682" s="1"/>
      <c r="H682" s="1"/>
      <c r="I682" s="1"/>
      <c r="J682" s="1"/>
      <c r="K682" s="1"/>
      <c r="L682" s="1"/>
      <c r="M682" s="1"/>
      <c r="N682" s="1"/>
      <c r="O682" s="1"/>
      <c r="P682" s="1"/>
      <c r="Q682" s="1"/>
      <c r="R682" s="1"/>
      <c r="S682" s="3"/>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row>
    <row r="683" spans="4:43" ht="14.25" hidden="1" customHeight="1">
      <c r="D683" s="3"/>
      <c r="E683" s="1"/>
      <c r="F683" s="1"/>
      <c r="G683" s="1"/>
      <c r="H683" s="1"/>
      <c r="I683" s="1"/>
      <c r="J683" s="1"/>
      <c r="K683" s="1"/>
      <c r="L683" s="1"/>
      <c r="M683" s="1"/>
      <c r="N683" s="1"/>
      <c r="O683" s="1"/>
      <c r="P683" s="1"/>
      <c r="Q683" s="1"/>
      <c r="R683" s="1"/>
      <c r="S683" s="3"/>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row>
    <row r="684" spans="4:43" ht="14.25" hidden="1" customHeight="1">
      <c r="D684" s="3"/>
      <c r="E684" s="1"/>
      <c r="F684" s="1"/>
      <c r="G684" s="1"/>
      <c r="H684" s="1"/>
      <c r="I684" s="1"/>
      <c r="J684" s="1"/>
      <c r="K684" s="1"/>
      <c r="L684" s="1"/>
      <c r="M684" s="1"/>
      <c r="N684" s="1"/>
      <c r="O684" s="1"/>
      <c r="P684" s="1"/>
      <c r="Q684" s="1"/>
      <c r="R684" s="1"/>
      <c r="S684" s="3"/>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row>
    <row r="685" spans="4:43" ht="14.25" hidden="1" customHeight="1">
      <c r="D685" s="3"/>
      <c r="E685" s="1"/>
      <c r="F685" s="1"/>
      <c r="G685" s="1"/>
      <c r="H685" s="1"/>
      <c r="I685" s="1"/>
      <c r="J685" s="1"/>
      <c r="K685" s="1"/>
      <c r="L685" s="1"/>
      <c r="M685" s="1"/>
      <c r="N685" s="1"/>
      <c r="O685" s="1"/>
      <c r="P685" s="1"/>
      <c r="Q685" s="1"/>
      <c r="R685" s="1"/>
      <c r="S685" s="3"/>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row>
    <row r="686" spans="4:43" ht="14.25" hidden="1" customHeight="1">
      <c r="D686" s="3"/>
      <c r="E686" s="1"/>
      <c r="F686" s="1"/>
      <c r="G686" s="1"/>
      <c r="H686" s="1"/>
      <c r="I686" s="1"/>
      <c r="J686" s="1"/>
      <c r="K686" s="1"/>
      <c r="L686" s="1"/>
      <c r="M686" s="1"/>
      <c r="N686" s="1"/>
      <c r="O686" s="1"/>
      <c r="P686" s="1"/>
      <c r="Q686" s="1"/>
      <c r="R686" s="1"/>
      <c r="S686" s="3"/>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row>
    <row r="687" spans="4:43" ht="14.25" hidden="1" customHeight="1">
      <c r="D687" s="3"/>
      <c r="E687" s="1"/>
      <c r="F687" s="1"/>
      <c r="G687" s="1"/>
      <c r="H687" s="1"/>
      <c r="I687" s="1"/>
      <c r="J687" s="1"/>
      <c r="K687" s="1"/>
      <c r="L687" s="1"/>
      <c r="M687" s="1"/>
      <c r="N687" s="1"/>
      <c r="O687" s="1"/>
      <c r="P687" s="1"/>
      <c r="Q687" s="1"/>
      <c r="R687" s="1"/>
      <c r="S687" s="3"/>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row>
    <row r="688" spans="4:43" ht="14.25" hidden="1" customHeight="1">
      <c r="D688" s="3"/>
      <c r="E688" s="1"/>
      <c r="F688" s="1"/>
      <c r="G688" s="1"/>
      <c r="H688" s="1"/>
      <c r="I688" s="1"/>
      <c r="J688" s="1"/>
      <c r="K688" s="1"/>
      <c r="L688" s="1"/>
      <c r="M688" s="1"/>
      <c r="N688" s="1"/>
      <c r="O688" s="1"/>
      <c r="P688" s="1"/>
      <c r="Q688" s="1"/>
      <c r="R688" s="1"/>
      <c r="S688" s="3"/>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row>
    <row r="689" spans="4:43" ht="14.25" hidden="1" customHeight="1">
      <c r="D689" s="3"/>
      <c r="E689" s="1"/>
      <c r="F689" s="1"/>
      <c r="G689" s="1"/>
      <c r="H689" s="1"/>
      <c r="I689" s="1"/>
      <c r="J689" s="1"/>
      <c r="K689" s="1"/>
      <c r="L689" s="1"/>
      <c r="M689" s="1"/>
      <c r="N689" s="1"/>
      <c r="O689" s="1"/>
      <c r="P689" s="1"/>
      <c r="Q689" s="1"/>
      <c r="R689" s="1"/>
      <c r="S689" s="3"/>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row>
    <row r="690" spans="4:43" ht="14.25" hidden="1" customHeight="1">
      <c r="D690" s="3"/>
      <c r="E690" s="1"/>
      <c r="F690" s="1"/>
      <c r="G690" s="1"/>
      <c r="H690" s="1"/>
      <c r="I690" s="1"/>
      <c r="J690" s="1"/>
      <c r="K690" s="1"/>
      <c r="L690" s="1"/>
      <c r="M690" s="1"/>
      <c r="N690" s="1"/>
      <c r="O690" s="1"/>
      <c r="P690" s="1"/>
      <c r="Q690" s="1"/>
      <c r="R690" s="1"/>
      <c r="S690" s="3"/>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row>
    <row r="691" spans="4:43" ht="14.25" hidden="1" customHeight="1">
      <c r="D691" s="3"/>
      <c r="E691" s="1"/>
      <c r="F691" s="1"/>
      <c r="G691" s="1"/>
      <c r="H691" s="1"/>
      <c r="I691" s="1"/>
      <c r="J691" s="1"/>
      <c r="K691" s="1"/>
      <c r="L691" s="1"/>
      <c r="M691" s="1"/>
      <c r="N691" s="1"/>
      <c r="O691" s="1"/>
      <c r="P691" s="1"/>
      <c r="Q691" s="1"/>
      <c r="R691" s="1"/>
      <c r="S691" s="3"/>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row>
    <row r="692" spans="4:43" ht="14.25" hidden="1" customHeight="1">
      <c r="D692" s="3"/>
      <c r="E692" s="1"/>
      <c r="F692" s="1"/>
      <c r="G692" s="1"/>
      <c r="H692" s="1"/>
      <c r="I692" s="1"/>
      <c r="J692" s="1"/>
      <c r="K692" s="1"/>
      <c r="L692" s="1"/>
      <c r="M692" s="1"/>
      <c r="N692" s="1"/>
      <c r="O692" s="1"/>
      <c r="P692" s="1"/>
      <c r="Q692" s="1"/>
      <c r="R692" s="1"/>
      <c r="S692" s="3"/>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row>
    <row r="693" spans="4:43" ht="14.25" hidden="1" customHeight="1">
      <c r="D693" s="3"/>
      <c r="E693" s="1"/>
      <c r="F693" s="1"/>
      <c r="G693" s="1"/>
      <c r="H693" s="1"/>
      <c r="I693" s="1"/>
      <c r="J693" s="1"/>
      <c r="K693" s="1"/>
      <c r="L693" s="1"/>
      <c r="M693" s="1"/>
      <c r="N693" s="1"/>
      <c r="O693" s="1"/>
      <c r="P693" s="1"/>
      <c r="Q693" s="1"/>
      <c r="R693" s="1"/>
      <c r="S693" s="3"/>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row>
    <row r="694" spans="4:43" ht="14.25" hidden="1" customHeight="1">
      <c r="D694" s="3"/>
      <c r="E694" s="1"/>
      <c r="F694" s="1"/>
      <c r="G694" s="1"/>
      <c r="H694" s="1"/>
      <c r="I694" s="1"/>
      <c r="J694" s="1"/>
      <c r="K694" s="1"/>
      <c r="L694" s="1"/>
      <c r="M694" s="1"/>
      <c r="N694" s="1"/>
      <c r="O694" s="1"/>
      <c r="P694" s="1"/>
      <c r="Q694" s="1"/>
      <c r="R694" s="1"/>
      <c r="S694" s="3"/>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row>
    <row r="695" spans="4:43" ht="14.25" hidden="1" customHeight="1">
      <c r="D695" s="3"/>
      <c r="E695" s="1"/>
      <c r="F695" s="1"/>
      <c r="G695" s="1"/>
      <c r="H695" s="1"/>
      <c r="I695" s="1"/>
      <c r="J695" s="1"/>
      <c r="K695" s="1"/>
      <c r="L695" s="1"/>
      <c r="M695" s="1"/>
      <c r="N695" s="1"/>
      <c r="O695" s="1"/>
      <c r="P695" s="1"/>
      <c r="Q695" s="1"/>
      <c r="R695" s="1"/>
      <c r="S695" s="3"/>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row>
    <row r="696" spans="4:43" ht="14.25" hidden="1" customHeight="1">
      <c r="D696" s="3"/>
      <c r="E696" s="1"/>
      <c r="F696" s="1"/>
      <c r="G696" s="1"/>
      <c r="H696" s="1"/>
      <c r="I696" s="1"/>
      <c r="J696" s="1"/>
      <c r="K696" s="1"/>
      <c r="L696" s="1"/>
      <c r="M696" s="1"/>
      <c r="N696" s="1"/>
      <c r="O696" s="1"/>
      <c r="P696" s="1"/>
      <c r="Q696" s="1"/>
      <c r="R696" s="1"/>
      <c r="S696" s="3"/>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row>
    <row r="697" spans="4:43" ht="14.25" hidden="1" customHeight="1">
      <c r="D697" s="3"/>
      <c r="E697" s="1"/>
      <c r="F697" s="1"/>
      <c r="G697" s="1"/>
      <c r="H697" s="1"/>
      <c r="I697" s="1"/>
      <c r="J697" s="1"/>
      <c r="K697" s="1"/>
      <c r="L697" s="1"/>
      <c r="M697" s="1"/>
      <c r="N697" s="1"/>
      <c r="O697" s="1"/>
      <c r="P697" s="1"/>
      <c r="Q697" s="1"/>
      <c r="R697" s="1"/>
      <c r="S697" s="3"/>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row>
    <row r="698" spans="4:43" ht="14.25" hidden="1" customHeight="1">
      <c r="D698" s="3"/>
      <c r="E698" s="1"/>
      <c r="F698" s="1"/>
      <c r="G698" s="1"/>
      <c r="H698" s="1"/>
      <c r="I698" s="1"/>
      <c r="J698" s="1"/>
      <c r="K698" s="1"/>
      <c r="L698" s="1"/>
      <c r="M698" s="1"/>
      <c r="N698" s="1"/>
      <c r="O698" s="1"/>
      <c r="P698" s="1"/>
      <c r="Q698" s="1"/>
      <c r="R698" s="1"/>
      <c r="S698" s="3"/>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row>
    <row r="699" spans="4:43" ht="14.25" hidden="1" customHeight="1">
      <c r="D699" s="3"/>
      <c r="E699" s="1"/>
      <c r="F699" s="1"/>
      <c r="G699" s="1"/>
      <c r="H699" s="1"/>
      <c r="I699" s="1"/>
      <c r="J699" s="1"/>
      <c r="K699" s="1"/>
      <c r="L699" s="1"/>
      <c r="M699" s="1"/>
      <c r="N699" s="1"/>
      <c r="O699" s="1"/>
      <c r="P699" s="1"/>
      <c r="Q699" s="1"/>
      <c r="R699" s="1"/>
      <c r="S699" s="3"/>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row>
    <row r="700" spans="4:43" ht="14.25" hidden="1" customHeight="1">
      <c r="D700" s="3"/>
      <c r="E700" s="1"/>
      <c r="F700" s="1"/>
      <c r="G700" s="1"/>
      <c r="H700" s="1"/>
      <c r="I700" s="1"/>
      <c r="J700" s="1"/>
      <c r="K700" s="1"/>
      <c r="L700" s="1"/>
      <c r="M700" s="1"/>
      <c r="N700" s="1"/>
      <c r="O700" s="1"/>
      <c r="P700" s="1"/>
      <c r="Q700" s="1"/>
      <c r="R700" s="1"/>
      <c r="S700" s="3"/>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row>
    <row r="701" spans="4:43" ht="14.25" hidden="1" customHeight="1">
      <c r="D701" s="3"/>
      <c r="E701" s="1"/>
      <c r="F701" s="1"/>
      <c r="G701" s="1"/>
      <c r="H701" s="1"/>
      <c r="I701" s="1"/>
      <c r="J701" s="1"/>
      <c r="K701" s="1"/>
      <c r="L701" s="1"/>
      <c r="M701" s="1"/>
      <c r="N701" s="1"/>
      <c r="O701" s="1"/>
      <c r="P701" s="1"/>
      <c r="Q701" s="1"/>
      <c r="R701" s="1"/>
      <c r="S701" s="3"/>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row>
    <row r="702" spans="4:43" ht="14.25" hidden="1" customHeight="1">
      <c r="D702" s="3"/>
      <c r="E702" s="1"/>
      <c r="F702" s="1"/>
      <c r="G702" s="1"/>
      <c r="H702" s="1"/>
      <c r="I702" s="1"/>
      <c r="J702" s="1"/>
      <c r="K702" s="1"/>
      <c r="L702" s="1"/>
      <c r="M702" s="1"/>
      <c r="N702" s="1"/>
      <c r="O702" s="1"/>
      <c r="P702" s="1"/>
      <c r="Q702" s="1"/>
      <c r="R702" s="1"/>
      <c r="S702" s="3"/>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row>
    <row r="703" spans="4:43" ht="14.25" hidden="1" customHeight="1">
      <c r="D703" s="3"/>
      <c r="E703" s="1"/>
      <c r="F703" s="1"/>
      <c r="G703" s="1"/>
      <c r="H703" s="1"/>
      <c r="I703" s="1"/>
      <c r="J703" s="1"/>
      <c r="K703" s="1"/>
      <c r="L703" s="1"/>
      <c r="M703" s="1"/>
      <c r="N703" s="1"/>
      <c r="O703" s="1"/>
      <c r="P703" s="1"/>
      <c r="Q703" s="1"/>
      <c r="R703" s="1"/>
      <c r="S703" s="3"/>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row>
    <row r="704" spans="4:43" ht="14.25" hidden="1" customHeight="1">
      <c r="D704" s="3"/>
      <c r="E704" s="1"/>
      <c r="F704" s="1"/>
      <c r="G704" s="1"/>
      <c r="H704" s="1"/>
      <c r="I704" s="1"/>
      <c r="J704" s="1"/>
      <c r="K704" s="1"/>
      <c r="L704" s="1"/>
      <c r="M704" s="1"/>
      <c r="N704" s="1"/>
      <c r="O704" s="1"/>
      <c r="P704" s="1"/>
      <c r="Q704" s="1"/>
      <c r="R704" s="1"/>
      <c r="S704" s="3"/>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row>
    <row r="705" spans="4:43" ht="14.25" hidden="1" customHeight="1">
      <c r="D705" s="3"/>
      <c r="E705" s="1"/>
      <c r="F705" s="1"/>
      <c r="G705" s="1"/>
      <c r="H705" s="1"/>
      <c r="I705" s="1"/>
      <c r="J705" s="1"/>
      <c r="K705" s="1"/>
      <c r="L705" s="1"/>
      <c r="M705" s="1"/>
      <c r="N705" s="1"/>
      <c r="O705" s="1"/>
      <c r="P705" s="1"/>
      <c r="Q705" s="1"/>
      <c r="R705" s="1"/>
      <c r="S705" s="3"/>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row>
    <row r="706" spans="4:43" ht="14.25" hidden="1" customHeight="1">
      <c r="D706" s="3"/>
      <c r="E706" s="1"/>
      <c r="F706" s="1"/>
      <c r="G706" s="1"/>
      <c r="H706" s="1"/>
      <c r="I706" s="1"/>
      <c r="J706" s="1"/>
      <c r="K706" s="1"/>
      <c r="L706" s="1"/>
      <c r="M706" s="1"/>
      <c r="N706" s="1"/>
      <c r="O706" s="1"/>
      <c r="P706" s="1"/>
      <c r="Q706" s="1"/>
      <c r="R706" s="1"/>
      <c r="S706" s="3"/>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row>
    <row r="707" spans="4:43" ht="14.25" hidden="1" customHeight="1">
      <c r="D707" s="3"/>
      <c r="E707" s="1"/>
      <c r="F707" s="1"/>
      <c r="G707" s="1"/>
      <c r="H707" s="1"/>
      <c r="I707" s="1"/>
      <c r="J707" s="1"/>
      <c r="K707" s="1"/>
      <c r="L707" s="1"/>
      <c r="M707" s="1"/>
      <c r="N707" s="1"/>
      <c r="O707" s="1"/>
      <c r="P707" s="1"/>
      <c r="Q707" s="1"/>
      <c r="R707" s="1"/>
      <c r="S707" s="3"/>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row>
    <row r="708" spans="4:43" ht="14.25" hidden="1" customHeight="1">
      <c r="D708" s="3"/>
      <c r="E708" s="1"/>
      <c r="F708" s="1"/>
      <c r="G708" s="1"/>
      <c r="H708" s="1"/>
      <c r="I708" s="1"/>
      <c r="J708" s="1"/>
      <c r="K708" s="1"/>
      <c r="L708" s="1"/>
      <c r="M708" s="1"/>
      <c r="N708" s="1"/>
      <c r="O708" s="1"/>
      <c r="P708" s="1"/>
      <c r="Q708" s="1"/>
      <c r="R708" s="1"/>
      <c r="S708" s="3"/>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row>
    <row r="709" spans="4:43" ht="14.25" hidden="1" customHeight="1">
      <c r="D709" s="3"/>
      <c r="E709" s="1"/>
      <c r="F709" s="1"/>
      <c r="G709" s="1"/>
      <c r="H709" s="1"/>
      <c r="I709" s="1"/>
      <c r="J709" s="1"/>
      <c r="K709" s="1"/>
      <c r="L709" s="1"/>
      <c r="M709" s="1"/>
      <c r="N709" s="1"/>
      <c r="O709" s="1"/>
      <c r="P709" s="1"/>
      <c r="Q709" s="1"/>
      <c r="R709" s="1"/>
      <c r="S709" s="3"/>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row>
    <row r="710" spans="4:43" ht="14.25" hidden="1" customHeight="1">
      <c r="D710" s="3"/>
      <c r="E710" s="1"/>
      <c r="F710" s="1"/>
      <c r="G710" s="1"/>
      <c r="H710" s="1"/>
      <c r="I710" s="1"/>
      <c r="J710" s="1"/>
      <c r="K710" s="1"/>
      <c r="L710" s="1"/>
      <c r="M710" s="1"/>
      <c r="N710" s="1"/>
      <c r="O710" s="1"/>
      <c r="P710" s="1"/>
      <c r="Q710" s="1"/>
      <c r="R710" s="1"/>
      <c r="S710" s="3"/>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row>
    <row r="711" spans="4:43" ht="14.25" hidden="1" customHeight="1">
      <c r="D711" s="3"/>
      <c r="E711" s="1"/>
      <c r="F711" s="1"/>
      <c r="G711" s="1"/>
      <c r="H711" s="1"/>
      <c r="I711" s="1"/>
      <c r="J711" s="1"/>
      <c r="K711" s="1"/>
      <c r="L711" s="1"/>
      <c r="M711" s="1"/>
      <c r="N711" s="1"/>
      <c r="O711" s="1"/>
      <c r="P711" s="1"/>
      <c r="Q711" s="1"/>
      <c r="R711" s="1"/>
      <c r="S711" s="3"/>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row>
    <row r="712" spans="4:43" ht="14.25" hidden="1" customHeight="1">
      <c r="D712" s="3"/>
      <c r="E712" s="1"/>
      <c r="F712" s="1"/>
      <c r="G712" s="1"/>
      <c r="H712" s="1"/>
      <c r="I712" s="1"/>
      <c r="J712" s="1"/>
      <c r="K712" s="1"/>
      <c r="L712" s="1"/>
      <c r="M712" s="1"/>
      <c r="N712" s="1"/>
      <c r="O712" s="1"/>
      <c r="P712" s="1"/>
      <c r="Q712" s="1"/>
      <c r="R712" s="1"/>
      <c r="S712" s="3"/>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row>
    <row r="713" spans="4:43" ht="14.25" hidden="1" customHeight="1">
      <c r="D713" s="3"/>
      <c r="E713" s="1"/>
      <c r="F713" s="1"/>
      <c r="G713" s="1"/>
      <c r="H713" s="1"/>
      <c r="I713" s="1"/>
      <c r="J713" s="1"/>
      <c r="K713" s="1"/>
      <c r="L713" s="1"/>
      <c r="M713" s="1"/>
      <c r="N713" s="1"/>
      <c r="O713" s="1"/>
      <c r="P713" s="1"/>
      <c r="Q713" s="1"/>
      <c r="R713" s="1"/>
      <c r="S713" s="3"/>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row>
    <row r="714" spans="4:43" ht="14.25" hidden="1" customHeight="1">
      <c r="D714" s="3"/>
      <c r="E714" s="1"/>
      <c r="F714" s="1"/>
      <c r="G714" s="1"/>
      <c r="H714" s="1"/>
      <c r="I714" s="1"/>
      <c r="J714" s="1"/>
      <c r="K714" s="1"/>
      <c r="L714" s="1"/>
      <c r="M714" s="1"/>
      <c r="N714" s="1"/>
      <c r="O714" s="1"/>
      <c r="P714" s="1"/>
      <c r="Q714" s="1"/>
      <c r="R714" s="1"/>
      <c r="S714" s="3"/>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row>
    <row r="715" spans="4:43" ht="14.25" hidden="1" customHeight="1">
      <c r="D715" s="3"/>
      <c r="E715" s="1"/>
      <c r="F715" s="1"/>
      <c r="G715" s="1"/>
      <c r="H715" s="1"/>
      <c r="I715" s="1"/>
      <c r="J715" s="1"/>
      <c r="K715" s="1"/>
      <c r="L715" s="1"/>
      <c r="M715" s="1"/>
      <c r="N715" s="1"/>
      <c r="O715" s="1"/>
      <c r="P715" s="1"/>
      <c r="Q715" s="1"/>
      <c r="R715" s="1"/>
      <c r="S715" s="3"/>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row>
    <row r="716" spans="4:43" ht="14.25" hidden="1" customHeight="1">
      <c r="D716" s="3"/>
      <c r="E716" s="1"/>
      <c r="F716" s="1"/>
      <c r="G716" s="1"/>
      <c r="H716" s="1"/>
      <c r="I716" s="1"/>
      <c r="J716" s="1"/>
      <c r="K716" s="1"/>
      <c r="L716" s="1"/>
      <c r="M716" s="1"/>
      <c r="N716" s="1"/>
      <c r="O716" s="1"/>
      <c r="P716" s="1"/>
      <c r="Q716" s="1"/>
      <c r="R716" s="1"/>
      <c r="S716" s="3"/>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row>
    <row r="717" spans="4:43" ht="14.25" hidden="1" customHeight="1">
      <c r="D717" s="3"/>
      <c r="E717" s="1"/>
      <c r="F717" s="1"/>
      <c r="G717" s="1"/>
      <c r="H717" s="1"/>
      <c r="I717" s="1"/>
      <c r="J717" s="1"/>
      <c r="K717" s="1"/>
      <c r="L717" s="1"/>
      <c r="M717" s="1"/>
      <c r="N717" s="1"/>
      <c r="O717" s="1"/>
      <c r="P717" s="1"/>
      <c r="Q717" s="1"/>
      <c r="R717" s="1"/>
      <c r="S717" s="3"/>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row>
    <row r="718" spans="4:43" ht="14.25" hidden="1" customHeight="1">
      <c r="D718" s="3"/>
      <c r="E718" s="1"/>
      <c r="F718" s="1"/>
      <c r="G718" s="1"/>
      <c r="H718" s="1"/>
      <c r="I718" s="1"/>
      <c r="J718" s="1"/>
      <c r="K718" s="1"/>
      <c r="L718" s="1"/>
      <c r="M718" s="1"/>
      <c r="N718" s="1"/>
      <c r="O718" s="1"/>
      <c r="P718" s="1"/>
      <c r="Q718" s="1"/>
      <c r="R718" s="1"/>
      <c r="S718" s="3"/>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row>
    <row r="719" spans="4:43" ht="14.25" hidden="1" customHeight="1">
      <c r="D719" s="3"/>
      <c r="E719" s="1"/>
      <c r="F719" s="1"/>
      <c r="G719" s="1"/>
      <c r="H719" s="1"/>
      <c r="I719" s="1"/>
      <c r="J719" s="1"/>
      <c r="K719" s="1"/>
      <c r="L719" s="1"/>
      <c r="M719" s="1"/>
      <c r="N719" s="1"/>
      <c r="O719" s="1"/>
      <c r="P719" s="1"/>
      <c r="Q719" s="1"/>
      <c r="R719" s="1"/>
      <c r="S719" s="3"/>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row>
    <row r="720" spans="4:43" ht="14.25" hidden="1" customHeight="1">
      <c r="D720" s="3"/>
      <c r="E720" s="1"/>
      <c r="F720" s="1"/>
      <c r="G720" s="1"/>
      <c r="H720" s="1"/>
      <c r="I720" s="1"/>
      <c r="J720" s="1"/>
      <c r="K720" s="1"/>
      <c r="L720" s="1"/>
      <c r="M720" s="1"/>
      <c r="N720" s="1"/>
      <c r="O720" s="1"/>
      <c r="P720" s="1"/>
      <c r="Q720" s="1"/>
      <c r="R720" s="1"/>
      <c r="S720" s="3"/>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row>
    <row r="721" spans="4:43" ht="14.25" hidden="1" customHeight="1">
      <c r="D721" s="3"/>
      <c r="E721" s="1"/>
      <c r="F721" s="1"/>
      <c r="G721" s="1"/>
      <c r="H721" s="1"/>
      <c r="I721" s="1"/>
      <c r="J721" s="1"/>
      <c r="K721" s="1"/>
      <c r="L721" s="1"/>
      <c r="M721" s="1"/>
      <c r="N721" s="1"/>
      <c r="O721" s="1"/>
      <c r="P721" s="1"/>
      <c r="Q721" s="1"/>
      <c r="R721" s="1"/>
      <c r="S721" s="3"/>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row>
    <row r="722" spans="4:43" ht="14.25" hidden="1" customHeight="1">
      <c r="D722" s="3"/>
      <c r="E722" s="1"/>
      <c r="F722" s="1"/>
      <c r="G722" s="1"/>
      <c r="H722" s="1"/>
      <c r="I722" s="1"/>
      <c r="J722" s="1"/>
      <c r="K722" s="1"/>
      <c r="L722" s="1"/>
      <c r="M722" s="1"/>
      <c r="N722" s="1"/>
      <c r="O722" s="1"/>
      <c r="P722" s="1"/>
      <c r="Q722" s="1"/>
      <c r="R722" s="1"/>
      <c r="S722" s="3"/>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row>
    <row r="723" spans="4:43" ht="14.25" hidden="1" customHeight="1">
      <c r="D723" s="3"/>
      <c r="E723" s="1"/>
      <c r="F723" s="1"/>
      <c r="G723" s="1"/>
      <c r="H723" s="1"/>
      <c r="I723" s="1"/>
      <c r="J723" s="1"/>
      <c r="K723" s="1"/>
      <c r="L723" s="1"/>
      <c r="M723" s="1"/>
      <c r="N723" s="1"/>
      <c r="O723" s="1"/>
      <c r="P723" s="1"/>
      <c r="Q723" s="1"/>
      <c r="R723" s="1"/>
      <c r="S723" s="3"/>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row>
    <row r="724" spans="4:43" ht="14.25" hidden="1" customHeight="1">
      <c r="D724" s="3"/>
      <c r="E724" s="1"/>
      <c r="F724" s="1"/>
      <c r="G724" s="1"/>
      <c r="H724" s="1"/>
      <c r="I724" s="1"/>
      <c r="J724" s="1"/>
      <c r="K724" s="1"/>
      <c r="L724" s="1"/>
      <c r="M724" s="1"/>
      <c r="N724" s="1"/>
      <c r="O724" s="1"/>
      <c r="P724" s="1"/>
      <c r="Q724" s="1"/>
      <c r="R724" s="1"/>
      <c r="S724" s="3"/>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row>
    <row r="725" spans="4:43" ht="14.25" hidden="1" customHeight="1">
      <c r="D725" s="3"/>
      <c r="E725" s="1"/>
      <c r="F725" s="1"/>
      <c r="G725" s="1"/>
      <c r="H725" s="1"/>
      <c r="I725" s="1"/>
      <c r="J725" s="1"/>
      <c r="K725" s="1"/>
      <c r="L725" s="1"/>
      <c r="M725" s="1"/>
      <c r="N725" s="1"/>
      <c r="O725" s="1"/>
      <c r="P725" s="1"/>
      <c r="Q725" s="1"/>
      <c r="R725" s="1"/>
      <c r="S725" s="3"/>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row>
    <row r="726" spans="4:43" ht="14.25" hidden="1" customHeight="1">
      <c r="D726" s="3"/>
      <c r="E726" s="1"/>
      <c r="F726" s="1"/>
      <c r="G726" s="1"/>
      <c r="H726" s="1"/>
      <c r="I726" s="1"/>
      <c r="J726" s="1"/>
      <c r="K726" s="1"/>
      <c r="L726" s="1"/>
      <c r="M726" s="1"/>
      <c r="N726" s="1"/>
      <c r="O726" s="1"/>
      <c r="P726" s="1"/>
      <c r="Q726" s="1"/>
      <c r="R726" s="1"/>
      <c r="S726" s="3"/>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row>
    <row r="727" spans="4:43" ht="14.25" hidden="1" customHeight="1">
      <c r="D727" s="3"/>
      <c r="E727" s="1"/>
      <c r="F727" s="1"/>
      <c r="G727" s="1"/>
      <c r="H727" s="1"/>
      <c r="I727" s="1"/>
      <c r="J727" s="1"/>
      <c r="K727" s="1"/>
      <c r="L727" s="1"/>
      <c r="M727" s="1"/>
      <c r="N727" s="1"/>
      <c r="O727" s="1"/>
      <c r="P727" s="1"/>
      <c r="Q727" s="1"/>
      <c r="R727" s="1"/>
      <c r="S727" s="3"/>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row>
    <row r="728" spans="4:43" ht="14.25" hidden="1" customHeight="1">
      <c r="D728" s="3"/>
      <c r="E728" s="1"/>
      <c r="F728" s="1"/>
      <c r="G728" s="1"/>
      <c r="H728" s="1"/>
      <c r="I728" s="1"/>
      <c r="J728" s="1"/>
      <c r="K728" s="1"/>
      <c r="L728" s="1"/>
      <c r="M728" s="1"/>
      <c r="N728" s="1"/>
      <c r="O728" s="1"/>
      <c r="P728" s="1"/>
      <c r="Q728" s="1"/>
      <c r="R728" s="1"/>
      <c r="S728" s="3"/>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row>
    <row r="729" spans="4:43" ht="14.25" hidden="1" customHeight="1">
      <c r="D729" s="3"/>
      <c r="E729" s="1"/>
      <c r="F729" s="1"/>
      <c r="G729" s="1"/>
      <c r="H729" s="1"/>
      <c r="I729" s="1"/>
      <c r="J729" s="1"/>
      <c r="K729" s="1"/>
      <c r="L729" s="1"/>
      <c r="M729" s="1"/>
      <c r="N729" s="1"/>
      <c r="O729" s="1"/>
      <c r="P729" s="1"/>
      <c r="Q729" s="1"/>
      <c r="R729" s="1"/>
      <c r="S729" s="3"/>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row>
    <row r="730" spans="4:43" ht="14.25" hidden="1" customHeight="1">
      <c r="D730" s="3"/>
      <c r="E730" s="1"/>
      <c r="F730" s="1"/>
      <c r="G730" s="1"/>
      <c r="H730" s="1"/>
      <c r="I730" s="1"/>
      <c r="J730" s="1"/>
      <c r="K730" s="1"/>
      <c r="L730" s="1"/>
      <c r="M730" s="1"/>
      <c r="N730" s="1"/>
      <c r="O730" s="1"/>
      <c r="P730" s="1"/>
      <c r="Q730" s="1"/>
      <c r="R730" s="1"/>
      <c r="S730" s="3"/>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row>
    <row r="731" spans="4:43" ht="14.25" hidden="1" customHeight="1">
      <c r="D731" s="3"/>
      <c r="E731" s="1"/>
      <c r="F731" s="1"/>
      <c r="G731" s="1"/>
      <c r="H731" s="1"/>
      <c r="I731" s="1"/>
      <c r="J731" s="1"/>
      <c r="K731" s="1"/>
      <c r="L731" s="1"/>
      <c r="M731" s="1"/>
      <c r="N731" s="1"/>
      <c r="O731" s="1"/>
      <c r="P731" s="1"/>
      <c r="Q731" s="1"/>
      <c r="R731" s="1"/>
      <c r="S731" s="3"/>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row>
    <row r="732" spans="4:43" ht="14.25" hidden="1" customHeight="1">
      <c r="D732" s="3"/>
      <c r="E732" s="1"/>
      <c r="F732" s="1"/>
      <c r="G732" s="1"/>
      <c r="H732" s="1"/>
      <c r="I732" s="1"/>
      <c r="J732" s="1"/>
      <c r="K732" s="1"/>
      <c r="L732" s="1"/>
      <c r="M732" s="1"/>
      <c r="N732" s="1"/>
      <c r="O732" s="1"/>
      <c r="P732" s="1"/>
      <c r="Q732" s="1"/>
      <c r="R732" s="1"/>
      <c r="S732" s="3"/>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row>
    <row r="733" spans="4:43" ht="14.25" hidden="1" customHeight="1">
      <c r="D733" s="3"/>
      <c r="E733" s="1"/>
      <c r="F733" s="1"/>
      <c r="G733" s="1"/>
      <c r="H733" s="1"/>
      <c r="I733" s="1"/>
      <c r="J733" s="1"/>
      <c r="K733" s="1"/>
      <c r="L733" s="1"/>
      <c r="M733" s="1"/>
      <c r="N733" s="1"/>
      <c r="O733" s="1"/>
      <c r="P733" s="1"/>
      <c r="Q733" s="1"/>
      <c r="R733" s="1"/>
      <c r="S733" s="3"/>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row>
    <row r="734" spans="4:43" ht="14.25" hidden="1" customHeight="1">
      <c r="D734" s="3"/>
      <c r="E734" s="1"/>
      <c r="F734" s="1"/>
      <c r="G734" s="1"/>
      <c r="H734" s="1"/>
      <c r="I734" s="1"/>
      <c r="J734" s="1"/>
      <c r="K734" s="1"/>
      <c r="L734" s="1"/>
      <c r="M734" s="1"/>
      <c r="N734" s="1"/>
      <c r="O734" s="1"/>
      <c r="P734" s="1"/>
      <c r="Q734" s="1"/>
      <c r="R734" s="1"/>
      <c r="S734" s="3"/>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row>
    <row r="735" spans="4:43" ht="14.25" hidden="1" customHeight="1">
      <c r="D735" s="3"/>
      <c r="E735" s="1"/>
      <c r="F735" s="1"/>
      <c r="G735" s="1"/>
      <c r="H735" s="1"/>
      <c r="I735" s="1"/>
      <c r="J735" s="1"/>
      <c r="K735" s="1"/>
      <c r="L735" s="1"/>
      <c r="M735" s="1"/>
      <c r="N735" s="1"/>
      <c r="O735" s="1"/>
      <c r="P735" s="1"/>
      <c r="Q735" s="1"/>
      <c r="R735" s="1"/>
      <c r="S735" s="3"/>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row>
    <row r="736" spans="4:43" ht="14.25" hidden="1" customHeight="1">
      <c r="D736" s="3"/>
      <c r="E736" s="1"/>
      <c r="F736" s="1"/>
      <c r="G736" s="1"/>
      <c r="H736" s="1"/>
      <c r="I736" s="1"/>
      <c r="J736" s="1"/>
      <c r="K736" s="1"/>
      <c r="L736" s="1"/>
      <c r="M736" s="1"/>
      <c r="N736" s="1"/>
      <c r="O736" s="1"/>
      <c r="P736" s="1"/>
      <c r="Q736" s="1"/>
      <c r="R736" s="1"/>
      <c r="S736" s="3"/>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row>
    <row r="737" spans="4:43" ht="14.25" hidden="1" customHeight="1">
      <c r="D737" s="3"/>
      <c r="E737" s="1"/>
      <c r="F737" s="1"/>
      <c r="G737" s="1"/>
      <c r="H737" s="1"/>
      <c r="I737" s="1"/>
      <c r="J737" s="1"/>
      <c r="K737" s="1"/>
      <c r="L737" s="1"/>
      <c r="M737" s="1"/>
      <c r="N737" s="1"/>
      <c r="O737" s="1"/>
      <c r="P737" s="1"/>
      <c r="Q737" s="1"/>
      <c r="R737" s="1"/>
      <c r="S737" s="3"/>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row>
    <row r="738" spans="4:43" ht="14.25" hidden="1" customHeight="1">
      <c r="D738" s="3"/>
      <c r="E738" s="1"/>
      <c r="F738" s="1"/>
      <c r="G738" s="1"/>
      <c r="H738" s="1"/>
      <c r="I738" s="1"/>
      <c r="J738" s="1"/>
      <c r="K738" s="1"/>
      <c r="L738" s="1"/>
      <c r="M738" s="1"/>
      <c r="N738" s="1"/>
      <c r="O738" s="1"/>
      <c r="P738" s="1"/>
      <c r="Q738" s="1"/>
      <c r="R738" s="1"/>
      <c r="S738" s="3"/>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row>
    <row r="739" spans="4:43" ht="14.25" hidden="1" customHeight="1">
      <c r="D739" s="3"/>
      <c r="E739" s="1"/>
      <c r="F739" s="1"/>
      <c r="G739" s="1"/>
      <c r="H739" s="1"/>
      <c r="I739" s="1"/>
      <c r="J739" s="1"/>
      <c r="K739" s="1"/>
      <c r="L739" s="1"/>
      <c r="M739" s="1"/>
      <c r="N739" s="1"/>
      <c r="O739" s="1"/>
      <c r="P739" s="1"/>
      <c r="Q739" s="1"/>
      <c r="R739" s="1"/>
      <c r="S739" s="3"/>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row>
    <row r="740" spans="4:43" ht="14.25" hidden="1" customHeight="1">
      <c r="D740" s="3"/>
      <c r="E740" s="1"/>
      <c r="F740" s="1"/>
      <c r="G740" s="1"/>
      <c r="H740" s="1"/>
      <c r="I740" s="1"/>
      <c r="J740" s="1"/>
      <c r="K740" s="1"/>
      <c r="L740" s="1"/>
      <c r="M740" s="1"/>
      <c r="N740" s="1"/>
      <c r="O740" s="1"/>
      <c r="P740" s="1"/>
      <c r="Q740" s="1"/>
      <c r="R740" s="1"/>
      <c r="S740" s="3"/>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row>
    <row r="741" spans="4:43" ht="14.25" hidden="1" customHeight="1">
      <c r="D741" s="3"/>
      <c r="E741" s="1"/>
      <c r="F741" s="1"/>
      <c r="G741" s="1"/>
      <c r="H741" s="1"/>
      <c r="I741" s="1"/>
      <c r="J741" s="1"/>
      <c r="K741" s="1"/>
      <c r="L741" s="1"/>
      <c r="M741" s="1"/>
      <c r="N741" s="1"/>
      <c r="O741" s="1"/>
      <c r="P741" s="1"/>
      <c r="Q741" s="1"/>
      <c r="R741" s="1"/>
      <c r="S741" s="3"/>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row>
    <row r="742" spans="4:43" ht="14.25" hidden="1" customHeight="1">
      <c r="D742" s="3"/>
      <c r="E742" s="1"/>
      <c r="F742" s="1"/>
      <c r="G742" s="1"/>
      <c r="H742" s="1"/>
      <c r="I742" s="1"/>
      <c r="J742" s="1"/>
      <c r="K742" s="1"/>
      <c r="L742" s="1"/>
      <c r="M742" s="1"/>
      <c r="N742" s="1"/>
      <c r="O742" s="1"/>
      <c r="P742" s="1"/>
      <c r="Q742" s="1"/>
      <c r="R742" s="1"/>
      <c r="S742" s="3"/>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row>
    <row r="743" spans="4:43" ht="14.25" hidden="1" customHeight="1">
      <c r="D743" s="3"/>
      <c r="E743" s="1"/>
      <c r="F743" s="1"/>
      <c r="G743" s="1"/>
      <c r="H743" s="1"/>
      <c r="I743" s="1"/>
      <c r="J743" s="1"/>
      <c r="K743" s="1"/>
      <c r="L743" s="1"/>
      <c r="M743" s="1"/>
      <c r="N743" s="1"/>
      <c r="O743" s="1"/>
      <c r="P743" s="1"/>
      <c r="Q743" s="1"/>
      <c r="R743" s="1"/>
      <c r="S743" s="3"/>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row>
    <row r="744" spans="4:43" ht="14.25" hidden="1" customHeight="1">
      <c r="D744" s="3"/>
      <c r="E744" s="1"/>
      <c r="F744" s="1"/>
      <c r="G744" s="1"/>
      <c r="H744" s="1"/>
      <c r="I744" s="1"/>
      <c r="J744" s="1"/>
      <c r="K744" s="1"/>
      <c r="L744" s="1"/>
      <c r="M744" s="1"/>
      <c r="N744" s="1"/>
      <c r="O744" s="1"/>
      <c r="P744" s="1"/>
      <c r="Q744" s="1"/>
      <c r="R744" s="1"/>
      <c r="S744" s="3"/>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row>
    <row r="745" spans="4:43" ht="14.25" hidden="1" customHeight="1">
      <c r="D745" s="3"/>
      <c r="E745" s="1"/>
      <c r="F745" s="1"/>
      <c r="G745" s="1"/>
      <c r="H745" s="1"/>
      <c r="I745" s="1"/>
      <c r="J745" s="1"/>
      <c r="K745" s="1"/>
      <c r="L745" s="1"/>
      <c r="M745" s="1"/>
      <c r="N745" s="1"/>
      <c r="O745" s="1"/>
      <c r="P745" s="1"/>
      <c r="Q745" s="1"/>
      <c r="R745" s="1"/>
      <c r="S745" s="3"/>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row>
    <row r="746" spans="4:43" ht="14.25" hidden="1" customHeight="1">
      <c r="D746" s="3"/>
      <c r="E746" s="1"/>
      <c r="F746" s="1"/>
      <c r="G746" s="1"/>
      <c r="H746" s="1"/>
      <c r="I746" s="1"/>
      <c r="J746" s="1"/>
      <c r="K746" s="1"/>
      <c r="L746" s="1"/>
      <c r="M746" s="1"/>
      <c r="N746" s="1"/>
      <c r="O746" s="1"/>
      <c r="P746" s="1"/>
      <c r="Q746" s="1"/>
      <c r="R746" s="1"/>
      <c r="S746" s="3"/>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row>
    <row r="747" spans="4:43" ht="14.25" hidden="1" customHeight="1">
      <c r="D747" s="3"/>
      <c r="E747" s="1"/>
      <c r="F747" s="1"/>
      <c r="G747" s="1"/>
      <c r="H747" s="1"/>
      <c r="I747" s="1"/>
      <c r="J747" s="1"/>
      <c r="K747" s="1"/>
      <c r="L747" s="1"/>
      <c r="M747" s="1"/>
      <c r="N747" s="1"/>
      <c r="O747" s="1"/>
      <c r="P747" s="1"/>
      <c r="Q747" s="1"/>
      <c r="R747" s="1"/>
      <c r="S747" s="3"/>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row>
    <row r="748" spans="4:43" ht="14.25" hidden="1" customHeight="1">
      <c r="D748" s="3"/>
      <c r="E748" s="1"/>
      <c r="F748" s="1"/>
      <c r="G748" s="1"/>
      <c r="H748" s="1"/>
      <c r="I748" s="1"/>
      <c r="J748" s="1"/>
      <c r="K748" s="1"/>
      <c r="L748" s="1"/>
      <c r="M748" s="1"/>
      <c r="N748" s="1"/>
      <c r="O748" s="1"/>
      <c r="P748" s="1"/>
      <c r="Q748" s="1"/>
      <c r="R748" s="1"/>
      <c r="S748" s="3"/>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row>
    <row r="749" spans="4:43" ht="14.25" hidden="1" customHeight="1">
      <c r="D749" s="3"/>
      <c r="E749" s="1"/>
      <c r="F749" s="1"/>
      <c r="G749" s="1"/>
      <c r="H749" s="1"/>
      <c r="I749" s="1"/>
      <c r="J749" s="1"/>
      <c r="K749" s="1"/>
      <c r="L749" s="1"/>
      <c r="M749" s="1"/>
      <c r="N749" s="1"/>
      <c r="O749" s="1"/>
      <c r="P749" s="1"/>
      <c r="Q749" s="1"/>
      <c r="R749" s="1"/>
      <c r="S749" s="3"/>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row>
    <row r="750" spans="4:43" ht="14.25" hidden="1" customHeight="1">
      <c r="D750" s="3"/>
      <c r="E750" s="1"/>
      <c r="F750" s="1"/>
      <c r="G750" s="1"/>
      <c r="H750" s="1"/>
      <c r="I750" s="1"/>
      <c r="J750" s="1"/>
      <c r="K750" s="1"/>
      <c r="L750" s="1"/>
      <c r="M750" s="1"/>
      <c r="N750" s="1"/>
      <c r="O750" s="1"/>
      <c r="P750" s="1"/>
      <c r="Q750" s="1"/>
      <c r="R750" s="1"/>
      <c r="S750" s="3"/>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row>
    <row r="751" spans="4:43" ht="14.25" hidden="1" customHeight="1">
      <c r="D751" s="3"/>
      <c r="E751" s="1"/>
      <c r="F751" s="1"/>
      <c r="G751" s="1"/>
      <c r="H751" s="1"/>
      <c r="I751" s="1"/>
      <c r="J751" s="1"/>
      <c r="K751" s="1"/>
      <c r="L751" s="1"/>
      <c r="M751" s="1"/>
      <c r="N751" s="1"/>
      <c r="O751" s="1"/>
      <c r="P751" s="1"/>
      <c r="Q751" s="1"/>
      <c r="R751" s="1"/>
      <c r="S751" s="3"/>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row>
    <row r="752" spans="4:43" ht="14.25" hidden="1" customHeight="1">
      <c r="D752" s="3"/>
      <c r="E752" s="1"/>
      <c r="F752" s="1"/>
      <c r="G752" s="1"/>
      <c r="H752" s="1"/>
      <c r="I752" s="1"/>
      <c r="J752" s="1"/>
      <c r="K752" s="1"/>
      <c r="L752" s="1"/>
      <c r="M752" s="1"/>
      <c r="N752" s="1"/>
      <c r="O752" s="1"/>
      <c r="P752" s="1"/>
      <c r="Q752" s="1"/>
      <c r="R752" s="1"/>
      <c r="S752" s="3"/>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row>
    <row r="753" spans="4:43" ht="14.25" hidden="1" customHeight="1">
      <c r="D753" s="3"/>
      <c r="E753" s="1"/>
      <c r="F753" s="1"/>
      <c r="G753" s="1"/>
      <c r="H753" s="1"/>
      <c r="I753" s="1"/>
      <c r="J753" s="1"/>
      <c r="K753" s="1"/>
      <c r="L753" s="1"/>
      <c r="M753" s="1"/>
      <c r="N753" s="1"/>
      <c r="O753" s="1"/>
      <c r="P753" s="1"/>
      <c r="Q753" s="1"/>
      <c r="R753" s="1"/>
      <c r="S753" s="3"/>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row>
    <row r="754" spans="4:43" ht="14.25" hidden="1" customHeight="1">
      <c r="D754" s="3"/>
      <c r="E754" s="1"/>
      <c r="F754" s="1"/>
      <c r="G754" s="1"/>
      <c r="H754" s="1"/>
      <c r="I754" s="1"/>
      <c r="J754" s="1"/>
      <c r="K754" s="1"/>
      <c r="L754" s="1"/>
      <c r="M754" s="1"/>
      <c r="N754" s="1"/>
      <c r="O754" s="1"/>
      <c r="P754" s="1"/>
      <c r="Q754" s="1"/>
      <c r="R754" s="1"/>
      <c r="S754" s="3"/>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row>
    <row r="755" spans="4:43" ht="14.25" hidden="1" customHeight="1">
      <c r="D755" s="3"/>
      <c r="E755" s="1"/>
      <c r="F755" s="1"/>
      <c r="G755" s="1"/>
      <c r="H755" s="1"/>
      <c r="I755" s="1"/>
      <c r="J755" s="1"/>
      <c r="K755" s="1"/>
      <c r="L755" s="1"/>
      <c r="M755" s="1"/>
      <c r="N755" s="1"/>
      <c r="O755" s="1"/>
      <c r="P755" s="1"/>
      <c r="Q755" s="1"/>
      <c r="R755" s="1"/>
      <c r="S755" s="3"/>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row>
    <row r="756" spans="4:43" ht="14.25" hidden="1" customHeight="1">
      <c r="D756" s="3"/>
      <c r="E756" s="1"/>
      <c r="F756" s="1"/>
      <c r="G756" s="1"/>
      <c r="H756" s="1"/>
      <c r="I756" s="1"/>
      <c r="J756" s="1"/>
      <c r="K756" s="1"/>
      <c r="L756" s="1"/>
      <c r="M756" s="1"/>
      <c r="N756" s="1"/>
      <c r="O756" s="1"/>
      <c r="P756" s="1"/>
      <c r="Q756" s="1"/>
      <c r="R756" s="1"/>
      <c r="S756" s="3"/>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row>
    <row r="757" spans="4:43" ht="14.25" hidden="1" customHeight="1">
      <c r="D757" s="3"/>
      <c r="E757" s="1"/>
      <c r="F757" s="1"/>
      <c r="G757" s="1"/>
      <c r="H757" s="1"/>
      <c r="I757" s="1"/>
      <c r="J757" s="1"/>
      <c r="K757" s="1"/>
      <c r="L757" s="1"/>
      <c r="M757" s="1"/>
      <c r="N757" s="1"/>
      <c r="O757" s="1"/>
      <c r="P757" s="1"/>
      <c r="Q757" s="1"/>
      <c r="R757" s="1"/>
      <c r="S757" s="3"/>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row>
    <row r="758" spans="4:43" ht="14.25" hidden="1" customHeight="1">
      <c r="D758" s="3"/>
      <c r="E758" s="1"/>
      <c r="F758" s="1"/>
      <c r="G758" s="1"/>
      <c r="H758" s="1"/>
      <c r="I758" s="1"/>
      <c r="J758" s="1"/>
      <c r="K758" s="1"/>
      <c r="L758" s="1"/>
      <c r="M758" s="1"/>
      <c r="N758" s="1"/>
      <c r="O758" s="1"/>
      <c r="P758" s="1"/>
      <c r="Q758" s="1"/>
      <c r="R758" s="1"/>
      <c r="S758" s="3"/>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row>
    <row r="759" spans="4:43" ht="14.25" hidden="1" customHeight="1">
      <c r="D759" s="3"/>
      <c r="E759" s="1"/>
      <c r="F759" s="1"/>
      <c r="G759" s="1"/>
      <c r="H759" s="1"/>
      <c r="I759" s="1"/>
      <c r="J759" s="1"/>
      <c r="K759" s="1"/>
      <c r="L759" s="1"/>
      <c r="M759" s="1"/>
      <c r="N759" s="1"/>
      <c r="O759" s="1"/>
      <c r="P759" s="1"/>
      <c r="Q759" s="1"/>
      <c r="R759" s="1"/>
      <c r="S759" s="3"/>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row>
    <row r="760" spans="4:43" ht="14.25" hidden="1" customHeight="1">
      <c r="D760" s="3"/>
      <c r="E760" s="1"/>
      <c r="F760" s="1"/>
      <c r="G760" s="1"/>
      <c r="H760" s="1"/>
      <c r="I760" s="1"/>
      <c r="J760" s="1"/>
      <c r="K760" s="1"/>
      <c r="L760" s="1"/>
      <c r="M760" s="1"/>
      <c r="N760" s="1"/>
      <c r="O760" s="1"/>
      <c r="P760" s="1"/>
      <c r="Q760" s="1"/>
      <c r="R760" s="1"/>
      <c r="S760" s="3"/>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row>
    <row r="761" spans="4:43" ht="14.25" hidden="1" customHeight="1">
      <c r="D761" s="3"/>
      <c r="E761" s="1"/>
      <c r="F761" s="1"/>
      <c r="G761" s="1"/>
      <c r="H761" s="1"/>
      <c r="I761" s="1"/>
      <c r="J761" s="1"/>
      <c r="K761" s="1"/>
      <c r="L761" s="1"/>
      <c r="M761" s="1"/>
      <c r="N761" s="1"/>
      <c r="O761" s="1"/>
      <c r="P761" s="1"/>
      <c r="Q761" s="1"/>
      <c r="R761" s="1"/>
      <c r="S761" s="3"/>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row>
    <row r="762" spans="4:43" ht="14.25" hidden="1" customHeight="1">
      <c r="D762" s="3"/>
      <c r="E762" s="1"/>
      <c r="F762" s="1"/>
      <c r="G762" s="1"/>
      <c r="H762" s="1"/>
      <c r="I762" s="1"/>
      <c r="J762" s="1"/>
      <c r="K762" s="1"/>
      <c r="L762" s="1"/>
      <c r="M762" s="1"/>
      <c r="N762" s="1"/>
      <c r="O762" s="1"/>
      <c r="P762" s="1"/>
      <c r="Q762" s="1"/>
      <c r="R762" s="1"/>
      <c r="S762" s="3"/>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row>
    <row r="763" spans="4:43" ht="14.25" hidden="1" customHeight="1">
      <c r="D763" s="3"/>
      <c r="E763" s="1"/>
      <c r="F763" s="1"/>
      <c r="G763" s="1"/>
      <c r="H763" s="1"/>
      <c r="I763" s="1"/>
      <c r="J763" s="1"/>
      <c r="K763" s="1"/>
      <c r="L763" s="1"/>
      <c r="M763" s="1"/>
      <c r="N763" s="1"/>
      <c r="O763" s="1"/>
      <c r="P763" s="1"/>
      <c r="Q763" s="1"/>
      <c r="R763" s="1"/>
      <c r="S763" s="3"/>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row>
    <row r="764" spans="4:43" ht="14.25" hidden="1" customHeight="1">
      <c r="D764" s="3"/>
      <c r="E764" s="1"/>
      <c r="F764" s="1"/>
      <c r="G764" s="1"/>
      <c r="H764" s="1"/>
      <c r="I764" s="1"/>
      <c r="J764" s="1"/>
      <c r="K764" s="1"/>
      <c r="L764" s="1"/>
      <c r="M764" s="1"/>
      <c r="N764" s="1"/>
      <c r="O764" s="1"/>
      <c r="P764" s="1"/>
      <c r="Q764" s="1"/>
      <c r="R764" s="1"/>
      <c r="S764" s="3"/>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row>
    <row r="765" spans="4:43" ht="14.25" hidden="1" customHeight="1">
      <c r="D765" s="3"/>
      <c r="E765" s="1"/>
      <c r="F765" s="1"/>
      <c r="G765" s="1"/>
      <c r="H765" s="1"/>
      <c r="I765" s="1"/>
      <c r="J765" s="1"/>
      <c r="K765" s="1"/>
      <c r="L765" s="1"/>
      <c r="M765" s="1"/>
      <c r="N765" s="1"/>
      <c r="O765" s="1"/>
      <c r="P765" s="1"/>
      <c r="Q765" s="1"/>
      <c r="R765" s="1"/>
      <c r="S765" s="3"/>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row>
    <row r="766" spans="4:43" ht="14.25" hidden="1" customHeight="1">
      <c r="D766" s="3"/>
      <c r="E766" s="1"/>
      <c r="F766" s="1"/>
      <c r="G766" s="1"/>
      <c r="H766" s="1"/>
      <c r="I766" s="1"/>
      <c r="J766" s="1"/>
      <c r="K766" s="1"/>
      <c r="L766" s="1"/>
      <c r="M766" s="1"/>
      <c r="N766" s="1"/>
      <c r="O766" s="1"/>
      <c r="P766" s="1"/>
      <c r="Q766" s="1"/>
      <c r="R766" s="1"/>
      <c r="S766" s="3"/>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row>
    <row r="767" spans="4:43" ht="14.25" hidden="1" customHeight="1">
      <c r="D767" s="3"/>
      <c r="E767" s="1"/>
      <c r="F767" s="1"/>
      <c r="G767" s="1"/>
      <c r="H767" s="1"/>
      <c r="I767" s="1"/>
      <c r="J767" s="1"/>
      <c r="K767" s="1"/>
      <c r="L767" s="1"/>
      <c r="M767" s="1"/>
      <c r="N767" s="1"/>
      <c r="O767" s="1"/>
      <c r="P767" s="1"/>
      <c r="Q767" s="1"/>
      <c r="R767" s="1"/>
      <c r="S767" s="3"/>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row>
    <row r="768" spans="4:43" ht="14.25" hidden="1" customHeight="1">
      <c r="D768" s="3"/>
      <c r="E768" s="1"/>
      <c r="F768" s="1"/>
      <c r="G768" s="1"/>
      <c r="H768" s="1"/>
      <c r="I768" s="1"/>
      <c r="J768" s="1"/>
      <c r="K768" s="1"/>
      <c r="L768" s="1"/>
      <c r="M768" s="1"/>
      <c r="N768" s="1"/>
      <c r="O768" s="1"/>
      <c r="P768" s="1"/>
      <c r="Q768" s="1"/>
      <c r="R768" s="1"/>
      <c r="S768" s="3"/>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row>
    <row r="769" spans="4:43" ht="14.25" hidden="1" customHeight="1">
      <c r="D769" s="3"/>
      <c r="E769" s="1"/>
      <c r="F769" s="1"/>
      <c r="G769" s="1"/>
      <c r="H769" s="1"/>
      <c r="I769" s="1"/>
      <c r="J769" s="1"/>
      <c r="K769" s="1"/>
      <c r="L769" s="1"/>
      <c r="M769" s="1"/>
      <c r="N769" s="1"/>
      <c r="O769" s="1"/>
      <c r="P769" s="1"/>
      <c r="Q769" s="1"/>
      <c r="R769" s="1"/>
      <c r="S769" s="3"/>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row>
    <row r="770" spans="4:43" ht="14.25" hidden="1" customHeight="1">
      <c r="D770" s="3"/>
      <c r="E770" s="1"/>
      <c r="F770" s="1"/>
      <c r="G770" s="1"/>
      <c r="H770" s="1"/>
      <c r="I770" s="1"/>
      <c r="J770" s="1"/>
      <c r="K770" s="1"/>
      <c r="L770" s="1"/>
      <c r="M770" s="1"/>
      <c r="N770" s="1"/>
      <c r="O770" s="1"/>
      <c r="P770" s="1"/>
      <c r="Q770" s="1"/>
      <c r="R770" s="1"/>
      <c r="S770" s="3"/>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row>
    <row r="771" spans="4:43" ht="14.25" hidden="1" customHeight="1">
      <c r="D771" s="3"/>
      <c r="E771" s="1"/>
      <c r="F771" s="1"/>
      <c r="G771" s="1"/>
      <c r="H771" s="1"/>
      <c r="I771" s="1"/>
      <c r="J771" s="1"/>
      <c r="K771" s="1"/>
      <c r="L771" s="1"/>
      <c r="M771" s="1"/>
      <c r="N771" s="1"/>
      <c r="O771" s="1"/>
      <c r="P771" s="1"/>
      <c r="Q771" s="1"/>
      <c r="R771" s="1"/>
      <c r="S771" s="3"/>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row>
    <row r="772" spans="4:43" ht="14.25" hidden="1" customHeight="1">
      <c r="D772" s="3"/>
      <c r="E772" s="1"/>
      <c r="F772" s="1"/>
      <c r="G772" s="1"/>
      <c r="H772" s="1"/>
      <c r="I772" s="1"/>
      <c r="J772" s="1"/>
      <c r="K772" s="1"/>
      <c r="L772" s="1"/>
      <c r="M772" s="1"/>
      <c r="N772" s="1"/>
      <c r="O772" s="1"/>
      <c r="P772" s="1"/>
      <c r="Q772" s="1"/>
      <c r="R772" s="1"/>
      <c r="S772" s="3"/>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row>
    <row r="773" spans="4:43" ht="14.25" hidden="1" customHeight="1">
      <c r="D773" s="3"/>
      <c r="E773" s="1"/>
      <c r="F773" s="1"/>
      <c r="G773" s="1"/>
      <c r="H773" s="1"/>
      <c r="I773" s="1"/>
      <c r="J773" s="1"/>
      <c r="K773" s="1"/>
      <c r="L773" s="1"/>
      <c r="M773" s="1"/>
      <c r="N773" s="1"/>
      <c r="O773" s="1"/>
      <c r="P773" s="1"/>
      <c r="Q773" s="1"/>
      <c r="R773" s="1"/>
      <c r="S773" s="3"/>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row>
    <row r="774" spans="4:43" ht="14.25" hidden="1" customHeight="1">
      <c r="D774" s="3"/>
      <c r="E774" s="1"/>
      <c r="F774" s="1"/>
      <c r="G774" s="1"/>
      <c r="H774" s="1"/>
      <c r="I774" s="1"/>
      <c r="J774" s="1"/>
      <c r="K774" s="1"/>
      <c r="L774" s="1"/>
      <c r="M774" s="1"/>
      <c r="N774" s="1"/>
      <c r="O774" s="1"/>
      <c r="P774" s="1"/>
      <c r="Q774" s="1"/>
      <c r="R774" s="1"/>
      <c r="S774" s="3"/>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row>
    <row r="775" spans="4:43" ht="14.25" hidden="1" customHeight="1">
      <c r="D775" s="3"/>
      <c r="E775" s="1"/>
      <c r="F775" s="1"/>
      <c r="G775" s="1"/>
      <c r="H775" s="1"/>
      <c r="I775" s="1"/>
      <c r="J775" s="1"/>
      <c r="K775" s="1"/>
      <c r="L775" s="1"/>
      <c r="M775" s="1"/>
      <c r="N775" s="1"/>
      <c r="O775" s="1"/>
      <c r="P775" s="1"/>
      <c r="Q775" s="1"/>
      <c r="R775" s="1"/>
      <c r="S775" s="3"/>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row>
    <row r="776" spans="4:43" ht="14.25" hidden="1" customHeight="1">
      <c r="D776" s="3"/>
      <c r="E776" s="1"/>
      <c r="F776" s="1"/>
      <c r="G776" s="1"/>
      <c r="H776" s="1"/>
      <c r="I776" s="1"/>
      <c r="J776" s="1"/>
      <c r="K776" s="1"/>
      <c r="L776" s="1"/>
      <c r="M776" s="1"/>
      <c r="N776" s="1"/>
      <c r="O776" s="1"/>
      <c r="P776" s="1"/>
      <c r="Q776" s="1"/>
      <c r="R776" s="1"/>
      <c r="S776" s="3"/>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row>
    <row r="777" spans="4:43" ht="14.25" hidden="1" customHeight="1">
      <c r="D777" s="3"/>
      <c r="E777" s="1"/>
      <c r="F777" s="1"/>
      <c r="G777" s="1"/>
      <c r="H777" s="1"/>
      <c r="I777" s="1"/>
      <c r="J777" s="1"/>
      <c r="K777" s="1"/>
      <c r="L777" s="1"/>
      <c r="M777" s="1"/>
      <c r="N777" s="1"/>
      <c r="O777" s="1"/>
      <c r="P777" s="1"/>
      <c r="Q777" s="1"/>
      <c r="R777" s="1"/>
      <c r="S777" s="3"/>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row>
    <row r="778" spans="4:43" ht="14.25" hidden="1" customHeight="1">
      <c r="D778" s="3"/>
      <c r="E778" s="1"/>
      <c r="F778" s="1"/>
      <c r="G778" s="1"/>
      <c r="H778" s="1"/>
      <c r="I778" s="1"/>
      <c r="J778" s="1"/>
      <c r="K778" s="1"/>
      <c r="L778" s="1"/>
      <c r="M778" s="1"/>
      <c r="N778" s="1"/>
      <c r="O778" s="1"/>
      <c r="P778" s="1"/>
      <c r="Q778" s="1"/>
      <c r="R778" s="1"/>
      <c r="S778" s="3"/>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row>
    <row r="779" spans="4:43" ht="14.25" hidden="1" customHeight="1">
      <c r="D779" s="3"/>
      <c r="E779" s="1"/>
      <c r="F779" s="1"/>
      <c r="G779" s="1"/>
      <c r="H779" s="1"/>
      <c r="I779" s="1"/>
      <c r="J779" s="1"/>
      <c r="K779" s="1"/>
      <c r="L779" s="1"/>
      <c r="M779" s="1"/>
      <c r="N779" s="1"/>
      <c r="O779" s="1"/>
      <c r="P779" s="1"/>
      <c r="Q779" s="1"/>
      <c r="R779" s="1"/>
      <c r="S779" s="3"/>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row>
    <row r="780" spans="4:43" ht="14.25" hidden="1" customHeight="1">
      <c r="D780" s="3"/>
      <c r="E780" s="1"/>
      <c r="F780" s="1"/>
      <c r="G780" s="1"/>
      <c r="H780" s="1"/>
      <c r="I780" s="1"/>
      <c r="J780" s="1"/>
      <c r="K780" s="1"/>
      <c r="L780" s="1"/>
      <c r="M780" s="1"/>
      <c r="N780" s="1"/>
      <c r="O780" s="1"/>
      <c r="P780" s="1"/>
      <c r="Q780" s="1"/>
      <c r="R780" s="1"/>
      <c r="S780" s="3"/>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row>
    <row r="781" spans="4:43" ht="14.25" hidden="1" customHeight="1">
      <c r="D781" s="3"/>
      <c r="E781" s="1"/>
      <c r="F781" s="1"/>
      <c r="G781" s="1"/>
      <c r="H781" s="1"/>
      <c r="I781" s="1"/>
      <c r="J781" s="1"/>
      <c r="K781" s="1"/>
      <c r="L781" s="1"/>
      <c r="M781" s="1"/>
      <c r="N781" s="1"/>
      <c r="O781" s="1"/>
      <c r="P781" s="1"/>
      <c r="Q781" s="1"/>
      <c r="R781" s="1"/>
      <c r="S781" s="3"/>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row>
    <row r="782" spans="4:43" ht="14.25" hidden="1" customHeight="1">
      <c r="D782" s="3"/>
      <c r="E782" s="1"/>
      <c r="F782" s="1"/>
      <c r="G782" s="1"/>
      <c r="H782" s="1"/>
      <c r="I782" s="1"/>
      <c r="J782" s="1"/>
      <c r="K782" s="1"/>
      <c r="L782" s="1"/>
      <c r="M782" s="1"/>
      <c r="N782" s="1"/>
      <c r="O782" s="1"/>
      <c r="P782" s="1"/>
      <c r="Q782" s="1"/>
      <c r="R782" s="1"/>
      <c r="S782" s="3"/>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row>
    <row r="783" spans="4:43" ht="14.25" hidden="1" customHeight="1">
      <c r="D783" s="3"/>
      <c r="E783" s="1"/>
      <c r="F783" s="1"/>
      <c r="G783" s="1"/>
      <c r="H783" s="1"/>
      <c r="I783" s="1"/>
      <c r="J783" s="1"/>
      <c r="K783" s="1"/>
      <c r="L783" s="1"/>
      <c r="M783" s="1"/>
      <c r="N783" s="1"/>
      <c r="O783" s="1"/>
      <c r="P783" s="1"/>
      <c r="Q783" s="1"/>
      <c r="R783" s="1"/>
      <c r="S783" s="3"/>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row>
    <row r="784" spans="4:43" ht="14.25" hidden="1" customHeight="1">
      <c r="D784" s="3"/>
      <c r="E784" s="1"/>
      <c r="F784" s="1"/>
      <c r="G784" s="1"/>
      <c r="H784" s="1"/>
      <c r="I784" s="1"/>
      <c r="J784" s="1"/>
      <c r="K784" s="1"/>
      <c r="L784" s="1"/>
      <c r="M784" s="1"/>
      <c r="N784" s="1"/>
      <c r="O784" s="1"/>
      <c r="P784" s="1"/>
      <c r="Q784" s="1"/>
      <c r="R784" s="1"/>
      <c r="S784" s="3"/>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row>
    <row r="785" spans="4:43" ht="14.25" hidden="1" customHeight="1">
      <c r="D785" s="3"/>
      <c r="E785" s="1"/>
      <c r="F785" s="1"/>
      <c r="G785" s="1"/>
      <c r="H785" s="1"/>
      <c r="I785" s="1"/>
      <c r="J785" s="1"/>
      <c r="K785" s="1"/>
      <c r="L785" s="1"/>
      <c r="M785" s="1"/>
      <c r="N785" s="1"/>
      <c r="O785" s="1"/>
      <c r="P785" s="1"/>
      <c r="Q785" s="1"/>
      <c r="R785" s="1"/>
      <c r="S785" s="3"/>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row>
    <row r="786" spans="4:43" ht="14.25" hidden="1" customHeight="1">
      <c r="D786" s="3"/>
      <c r="E786" s="1"/>
      <c r="F786" s="1"/>
      <c r="G786" s="1"/>
      <c r="H786" s="1"/>
      <c r="I786" s="1"/>
      <c r="J786" s="1"/>
      <c r="K786" s="1"/>
      <c r="L786" s="1"/>
      <c r="M786" s="1"/>
      <c r="N786" s="1"/>
      <c r="O786" s="1"/>
      <c r="P786" s="1"/>
      <c r="Q786" s="1"/>
      <c r="R786" s="1"/>
      <c r="S786" s="3"/>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row>
    <row r="787" spans="4:43" ht="14.25" hidden="1" customHeight="1">
      <c r="D787" s="3"/>
      <c r="E787" s="1"/>
      <c r="F787" s="1"/>
      <c r="G787" s="1"/>
      <c r="H787" s="1"/>
      <c r="I787" s="1"/>
      <c r="J787" s="1"/>
      <c r="K787" s="1"/>
      <c r="L787" s="1"/>
      <c r="M787" s="1"/>
      <c r="N787" s="1"/>
      <c r="O787" s="1"/>
      <c r="P787" s="1"/>
      <c r="Q787" s="1"/>
      <c r="R787" s="1"/>
      <c r="S787" s="3"/>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row>
    <row r="788" spans="4:43" ht="14.25" hidden="1" customHeight="1">
      <c r="D788" s="3"/>
      <c r="E788" s="1"/>
      <c r="F788" s="1"/>
      <c r="G788" s="1"/>
      <c r="H788" s="1"/>
      <c r="I788" s="1"/>
      <c r="J788" s="1"/>
      <c r="K788" s="1"/>
      <c r="L788" s="1"/>
      <c r="M788" s="1"/>
      <c r="N788" s="1"/>
      <c r="O788" s="1"/>
      <c r="P788" s="1"/>
      <c r="Q788" s="1"/>
      <c r="R788" s="1"/>
      <c r="S788" s="3"/>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row>
    <row r="789" spans="4:43" ht="14.25" hidden="1" customHeight="1">
      <c r="D789" s="3"/>
      <c r="E789" s="1"/>
      <c r="F789" s="1"/>
      <c r="G789" s="1"/>
      <c r="H789" s="1"/>
      <c r="I789" s="1"/>
      <c r="J789" s="1"/>
      <c r="K789" s="1"/>
      <c r="L789" s="1"/>
      <c r="M789" s="1"/>
      <c r="N789" s="1"/>
      <c r="O789" s="1"/>
      <c r="P789" s="1"/>
      <c r="Q789" s="1"/>
      <c r="R789" s="1"/>
      <c r="S789" s="3"/>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row>
    <row r="790" spans="4:43" ht="14.25" hidden="1" customHeight="1">
      <c r="D790" s="3"/>
      <c r="E790" s="1"/>
      <c r="F790" s="1"/>
      <c r="G790" s="1"/>
      <c r="H790" s="1"/>
      <c r="I790" s="1"/>
      <c r="J790" s="1"/>
      <c r="K790" s="1"/>
      <c r="L790" s="1"/>
      <c r="M790" s="1"/>
      <c r="N790" s="1"/>
      <c r="O790" s="1"/>
      <c r="P790" s="1"/>
      <c r="Q790" s="1"/>
      <c r="R790" s="1"/>
      <c r="S790" s="3"/>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row>
    <row r="791" spans="4:43" ht="14.25" hidden="1" customHeight="1">
      <c r="D791" s="3"/>
      <c r="E791" s="1"/>
      <c r="F791" s="1"/>
      <c r="G791" s="1"/>
      <c r="H791" s="1"/>
      <c r="I791" s="1"/>
      <c r="J791" s="1"/>
      <c r="K791" s="1"/>
      <c r="L791" s="1"/>
      <c r="M791" s="1"/>
      <c r="N791" s="1"/>
      <c r="O791" s="1"/>
      <c r="P791" s="1"/>
      <c r="Q791" s="1"/>
      <c r="R791" s="1"/>
      <c r="S791" s="3"/>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row>
    <row r="792" spans="4:43" ht="14.25" hidden="1" customHeight="1">
      <c r="D792" s="3"/>
      <c r="E792" s="1"/>
      <c r="F792" s="1"/>
      <c r="G792" s="1"/>
      <c r="H792" s="1"/>
      <c r="I792" s="1"/>
      <c r="J792" s="1"/>
      <c r="K792" s="1"/>
      <c r="L792" s="1"/>
      <c r="M792" s="1"/>
      <c r="N792" s="1"/>
      <c r="O792" s="1"/>
      <c r="P792" s="1"/>
      <c r="Q792" s="1"/>
      <c r="R792" s="1"/>
      <c r="S792" s="3"/>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row>
    <row r="793" spans="4:43" ht="14.25" hidden="1" customHeight="1">
      <c r="D793" s="3"/>
      <c r="E793" s="1"/>
      <c r="F793" s="1"/>
      <c r="G793" s="1"/>
      <c r="H793" s="1"/>
      <c r="I793" s="1"/>
      <c r="J793" s="1"/>
      <c r="K793" s="1"/>
      <c r="L793" s="1"/>
      <c r="M793" s="1"/>
      <c r="N793" s="1"/>
      <c r="O793" s="1"/>
      <c r="P793" s="1"/>
      <c r="Q793" s="1"/>
      <c r="R793" s="1"/>
      <c r="S793" s="3"/>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row>
    <row r="794" spans="4:43" ht="14.25" hidden="1" customHeight="1">
      <c r="D794" s="3"/>
      <c r="E794" s="1"/>
      <c r="F794" s="1"/>
      <c r="G794" s="1"/>
      <c r="H794" s="1"/>
      <c r="I794" s="1"/>
      <c r="J794" s="1"/>
      <c r="K794" s="1"/>
      <c r="L794" s="1"/>
      <c r="M794" s="1"/>
      <c r="N794" s="1"/>
      <c r="O794" s="1"/>
      <c r="P794" s="1"/>
      <c r="Q794" s="1"/>
      <c r="R794" s="1"/>
      <c r="S794" s="3"/>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row>
    <row r="795" spans="4:43" ht="14.25" hidden="1" customHeight="1">
      <c r="D795" s="3"/>
      <c r="E795" s="1"/>
      <c r="F795" s="1"/>
      <c r="G795" s="1"/>
      <c r="H795" s="1"/>
      <c r="I795" s="1"/>
      <c r="J795" s="1"/>
      <c r="K795" s="1"/>
      <c r="L795" s="1"/>
      <c r="M795" s="1"/>
      <c r="N795" s="1"/>
      <c r="O795" s="1"/>
      <c r="P795" s="1"/>
      <c r="Q795" s="1"/>
      <c r="R795" s="1"/>
      <c r="S795" s="3"/>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row>
    <row r="796" spans="4:43" ht="14.25" hidden="1" customHeight="1">
      <c r="D796" s="3"/>
      <c r="E796" s="1"/>
      <c r="F796" s="1"/>
      <c r="G796" s="1"/>
      <c r="H796" s="1"/>
      <c r="I796" s="1"/>
      <c r="J796" s="1"/>
      <c r="K796" s="1"/>
      <c r="L796" s="1"/>
      <c r="M796" s="1"/>
      <c r="N796" s="1"/>
      <c r="O796" s="1"/>
      <c r="P796" s="1"/>
      <c r="Q796" s="1"/>
      <c r="R796" s="1"/>
      <c r="S796" s="3"/>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row>
    <row r="797" spans="4:43" ht="14.25" hidden="1" customHeight="1">
      <c r="D797" s="3"/>
      <c r="E797" s="1"/>
      <c r="F797" s="1"/>
      <c r="G797" s="1"/>
      <c r="H797" s="1"/>
      <c r="I797" s="1"/>
      <c r="J797" s="1"/>
      <c r="K797" s="1"/>
      <c r="L797" s="1"/>
      <c r="M797" s="1"/>
      <c r="N797" s="1"/>
      <c r="O797" s="1"/>
      <c r="P797" s="1"/>
      <c r="Q797" s="1"/>
      <c r="R797" s="1"/>
      <c r="S797" s="3"/>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row>
    <row r="798" spans="4:43" ht="14.25" hidden="1" customHeight="1">
      <c r="D798" s="3"/>
      <c r="E798" s="1"/>
      <c r="F798" s="1"/>
      <c r="G798" s="1"/>
      <c r="H798" s="1"/>
      <c r="I798" s="1"/>
      <c r="J798" s="1"/>
      <c r="K798" s="1"/>
      <c r="L798" s="1"/>
      <c r="M798" s="1"/>
      <c r="N798" s="1"/>
      <c r="O798" s="1"/>
      <c r="P798" s="1"/>
      <c r="Q798" s="1"/>
      <c r="R798" s="1"/>
      <c r="S798" s="3"/>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row>
    <row r="799" spans="4:43" ht="14.25" hidden="1" customHeight="1">
      <c r="D799" s="3"/>
      <c r="E799" s="1"/>
      <c r="F799" s="1"/>
      <c r="G799" s="1"/>
      <c r="H799" s="1"/>
      <c r="I799" s="1"/>
      <c r="J799" s="1"/>
      <c r="K799" s="1"/>
      <c r="L799" s="1"/>
      <c r="M799" s="1"/>
      <c r="N799" s="1"/>
      <c r="O799" s="1"/>
      <c r="P799" s="1"/>
      <c r="Q799" s="1"/>
      <c r="R799" s="1"/>
      <c r="S799" s="3"/>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row>
    <row r="800" spans="4:43" ht="14.25" hidden="1" customHeight="1">
      <c r="D800" s="3"/>
      <c r="E800" s="1"/>
      <c r="F800" s="1"/>
      <c r="G800" s="1"/>
      <c r="H800" s="1"/>
      <c r="I800" s="1"/>
      <c r="J800" s="1"/>
      <c r="K800" s="1"/>
      <c r="L800" s="1"/>
      <c r="M800" s="1"/>
      <c r="N800" s="1"/>
      <c r="O800" s="1"/>
      <c r="P800" s="1"/>
      <c r="Q800" s="1"/>
      <c r="R800" s="1"/>
      <c r="S800" s="3"/>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row>
    <row r="801" spans="4:43" ht="14.25" hidden="1" customHeight="1">
      <c r="D801" s="3"/>
      <c r="E801" s="1"/>
      <c r="F801" s="1"/>
      <c r="G801" s="1"/>
      <c r="H801" s="1"/>
      <c r="I801" s="1"/>
      <c r="J801" s="1"/>
      <c r="K801" s="1"/>
      <c r="L801" s="1"/>
      <c r="M801" s="1"/>
      <c r="N801" s="1"/>
      <c r="O801" s="1"/>
      <c r="P801" s="1"/>
      <c r="Q801" s="1"/>
      <c r="R801" s="1"/>
      <c r="S801" s="3"/>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row>
    <row r="802" spans="4:43" ht="14.25" hidden="1" customHeight="1">
      <c r="D802" s="3"/>
      <c r="E802" s="1"/>
      <c r="F802" s="1"/>
      <c r="G802" s="1"/>
      <c r="H802" s="1"/>
      <c r="I802" s="1"/>
      <c r="J802" s="1"/>
      <c r="K802" s="1"/>
      <c r="L802" s="1"/>
      <c r="M802" s="1"/>
      <c r="N802" s="1"/>
      <c r="O802" s="1"/>
      <c r="P802" s="1"/>
      <c r="Q802" s="1"/>
      <c r="R802" s="1"/>
      <c r="S802" s="3"/>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row>
    <row r="803" spans="4:43" ht="14.25" hidden="1" customHeight="1">
      <c r="D803" s="3"/>
      <c r="E803" s="1"/>
      <c r="F803" s="1"/>
      <c r="G803" s="1"/>
      <c r="H803" s="1"/>
      <c r="I803" s="1"/>
      <c r="J803" s="1"/>
      <c r="K803" s="1"/>
      <c r="L803" s="1"/>
      <c r="M803" s="1"/>
      <c r="N803" s="1"/>
      <c r="O803" s="1"/>
      <c r="P803" s="1"/>
      <c r="Q803" s="1"/>
      <c r="R803" s="1"/>
      <c r="S803" s="3"/>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row>
    <row r="804" spans="4:43" ht="14.25" hidden="1" customHeight="1">
      <c r="D804" s="3"/>
      <c r="E804" s="1"/>
      <c r="F804" s="1"/>
      <c r="G804" s="1"/>
      <c r="H804" s="1"/>
      <c r="I804" s="1"/>
      <c r="J804" s="1"/>
      <c r="K804" s="1"/>
      <c r="L804" s="1"/>
      <c r="M804" s="1"/>
      <c r="N804" s="1"/>
      <c r="O804" s="1"/>
      <c r="P804" s="1"/>
      <c r="Q804" s="1"/>
      <c r="R804" s="1"/>
      <c r="S804" s="3"/>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row>
    <row r="805" spans="4:43" ht="14.25" hidden="1" customHeight="1">
      <c r="D805" s="3"/>
      <c r="E805" s="1"/>
      <c r="F805" s="1"/>
      <c r="G805" s="1"/>
      <c r="H805" s="1"/>
      <c r="I805" s="1"/>
      <c r="J805" s="1"/>
      <c r="K805" s="1"/>
      <c r="L805" s="1"/>
      <c r="M805" s="1"/>
      <c r="N805" s="1"/>
      <c r="O805" s="1"/>
      <c r="P805" s="1"/>
      <c r="Q805" s="1"/>
      <c r="R805" s="1"/>
      <c r="S805" s="3"/>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row>
    <row r="806" spans="4:43" ht="14.25" hidden="1" customHeight="1">
      <c r="D806" s="3"/>
      <c r="E806" s="1"/>
      <c r="F806" s="1"/>
      <c r="G806" s="1"/>
      <c r="H806" s="1"/>
      <c r="I806" s="1"/>
      <c r="J806" s="1"/>
      <c r="K806" s="1"/>
      <c r="L806" s="1"/>
      <c r="M806" s="1"/>
      <c r="N806" s="1"/>
      <c r="O806" s="1"/>
      <c r="P806" s="1"/>
      <c r="Q806" s="1"/>
      <c r="R806" s="1"/>
      <c r="S806" s="3"/>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row>
    <row r="807" spans="4:43" ht="14.25" hidden="1" customHeight="1">
      <c r="D807" s="3"/>
      <c r="E807" s="1"/>
      <c r="F807" s="1"/>
      <c r="G807" s="1"/>
      <c r="H807" s="1"/>
      <c r="I807" s="1"/>
      <c r="J807" s="1"/>
      <c r="K807" s="1"/>
      <c r="L807" s="1"/>
      <c r="M807" s="1"/>
      <c r="N807" s="1"/>
      <c r="O807" s="1"/>
      <c r="P807" s="1"/>
      <c r="Q807" s="1"/>
      <c r="R807" s="1"/>
      <c r="S807" s="3"/>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row>
    <row r="808" spans="4:43" ht="14.25" hidden="1" customHeight="1">
      <c r="D808" s="3"/>
      <c r="E808" s="1"/>
      <c r="F808" s="1"/>
      <c r="G808" s="1"/>
      <c r="H808" s="1"/>
      <c r="I808" s="1"/>
      <c r="J808" s="1"/>
      <c r="K808" s="1"/>
      <c r="L808" s="1"/>
      <c r="M808" s="1"/>
      <c r="N808" s="1"/>
      <c r="O808" s="1"/>
      <c r="P808" s="1"/>
      <c r="Q808" s="1"/>
      <c r="R808" s="1"/>
      <c r="S808" s="3"/>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row>
    <row r="809" spans="4:43" ht="14.25" hidden="1" customHeight="1">
      <c r="D809" s="3"/>
      <c r="E809" s="1"/>
      <c r="F809" s="1"/>
      <c r="G809" s="1"/>
      <c r="H809" s="1"/>
      <c r="I809" s="1"/>
      <c r="J809" s="1"/>
      <c r="K809" s="1"/>
      <c r="L809" s="1"/>
      <c r="M809" s="1"/>
      <c r="N809" s="1"/>
      <c r="O809" s="1"/>
      <c r="P809" s="1"/>
      <c r="Q809" s="1"/>
      <c r="R809" s="1"/>
      <c r="S809" s="3"/>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row>
    <row r="810" spans="4:43" ht="14.25" hidden="1" customHeight="1">
      <c r="D810" s="3"/>
      <c r="E810" s="1"/>
      <c r="F810" s="1"/>
      <c r="G810" s="1"/>
      <c r="H810" s="1"/>
      <c r="I810" s="1"/>
      <c r="J810" s="1"/>
      <c r="K810" s="1"/>
      <c r="L810" s="1"/>
      <c r="M810" s="1"/>
      <c r="N810" s="1"/>
      <c r="O810" s="1"/>
      <c r="P810" s="1"/>
      <c r="Q810" s="1"/>
      <c r="R810" s="1"/>
      <c r="S810" s="3"/>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row>
    <row r="811" spans="4:43" ht="14.25" hidden="1" customHeight="1">
      <c r="D811" s="3"/>
      <c r="E811" s="1"/>
      <c r="F811" s="1"/>
      <c r="G811" s="1"/>
      <c r="H811" s="1"/>
      <c r="I811" s="1"/>
      <c r="J811" s="1"/>
      <c r="K811" s="1"/>
      <c r="L811" s="1"/>
      <c r="M811" s="1"/>
      <c r="N811" s="1"/>
      <c r="O811" s="1"/>
      <c r="P811" s="1"/>
      <c r="Q811" s="1"/>
      <c r="R811" s="1"/>
      <c r="S811" s="3"/>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row>
    <row r="812" spans="4:43" ht="14.25" hidden="1" customHeight="1">
      <c r="D812" s="3"/>
      <c r="E812" s="1"/>
      <c r="F812" s="1"/>
      <c r="G812" s="1"/>
      <c r="H812" s="1"/>
      <c r="I812" s="1"/>
      <c r="J812" s="1"/>
      <c r="K812" s="1"/>
      <c r="L812" s="1"/>
      <c r="M812" s="1"/>
      <c r="N812" s="1"/>
      <c r="O812" s="1"/>
      <c r="P812" s="1"/>
      <c r="Q812" s="1"/>
      <c r="R812" s="1"/>
      <c r="S812" s="3"/>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row>
    <row r="813" spans="4:43" ht="14.25" hidden="1" customHeight="1">
      <c r="D813" s="3"/>
      <c r="E813" s="1"/>
      <c r="F813" s="1"/>
      <c r="G813" s="1"/>
      <c r="H813" s="1"/>
      <c r="I813" s="1"/>
      <c r="J813" s="1"/>
      <c r="K813" s="1"/>
      <c r="L813" s="1"/>
      <c r="M813" s="1"/>
      <c r="N813" s="1"/>
      <c r="O813" s="1"/>
      <c r="P813" s="1"/>
      <c r="Q813" s="1"/>
      <c r="R813" s="1"/>
      <c r="S813" s="3"/>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row>
    <row r="814" spans="4:43" ht="14.25" hidden="1" customHeight="1">
      <c r="D814" s="3"/>
      <c r="E814" s="1"/>
      <c r="F814" s="1"/>
      <c r="G814" s="1"/>
      <c r="H814" s="1"/>
      <c r="I814" s="1"/>
      <c r="J814" s="1"/>
      <c r="K814" s="1"/>
      <c r="L814" s="1"/>
      <c r="M814" s="1"/>
      <c r="N814" s="1"/>
      <c r="O814" s="1"/>
      <c r="P814" s="1"/>
      <c r="Q814" s="1"/>
      <c r="R814" s="1"/>
      <c r="S814" s="3"/>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row>
    <row r="815" spans="4:43" ht="14.25" hidden="1" customHeight="1">
      <c r="D815" s="3"/>
      <c r="E815" s="1"/>
      <c r="F815" s="1"/>
      <c r="G815" s="1"/>
      <c r="H815" s="1"/>
      <c r="I815" s="1"/>
      <c r="J815" s="1"/>
      <c r="K815" s="1"/>
      <c r="L815" s="1"/>
      <c r="M815" s="1"/>
      <c r="N815" s="1"/>
      <c r="O815" s="1"/>
      <c r="P815" s="1"/>
      <c r="Q815" s="1"/>
      <c r="R815" s="1"/>
      <c r="S815" s="3"/>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row>
    <row r="816" spans="4:43" ht="14.25" hidden="1" customHeight="1">
      <c r="D816" s="3"/>
      <c r="E816" s="1"/>
      <c r="F816" s="1"/>
      <c r="G816" s="1"/>
      <c r="H816" s="1"/>
      <c r="I816" s="1"/>
      <c r="J816" s="1"/>
      <c r="K816" s="1"/>
      <c r="L816" s="1"/>
      <c r="M816" s="1"/>
      <c r="N816" s="1"/>
      <c r="O816" s="1"/>
      <c r="P816" s="1"/>
      <c r="Q816" s="1"/>
      <c r="R816" s="1"/>
      <c r="S816" s="3"/>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row>
    <row r="817" spans="4:43" ht="14.25" hidden="1" customHeight="1">
      <c r="D817" s="3"/>
      <c r="E817" s="1"/>
      <c r="F817" s="1"/>
      <c r="G817" s="1"/>
      <c r="H817" s="1"/>
      <c r="I817" s="1"/>
      <c r="J817" s="1"/>
      <c r="K817" s="1"/>
      <c r="L817" s="1"/>
      <c r="M817" s="1"/>
      <c r="N817" s="1"/>
      <c r="O817" s="1"/>
      <c r="P817" s="1"/>
      <c r="Q817" s="1"/>
      <c r="R817" s="1"/>
      <c r="S817" s="3"/>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row>
    <row r="818" spans="4:43" ht="14.25" hidden="1" customHeight="1">
      <c r="D818" s="3"/>
      <c r="E818" s="1"/>
      <c r="F818" s="1"/>
      <c r="G818" s="1"/>
      <c r="H818" s="1"/>
      <c r="I818" s="1"/>
      <c r="J818" s="1"/>
      <c r="K818" s="1"/>
      <c r="L818" s="1"/>
      <c r="M818" s="1"/>
      <c r="N818" s="1"/>
      <c r="O818" s="1"/>
      <c r="P818" s="1"/>
      <c r="Q818" s="1"/>
      <c r="R818" s="1"/>
      <c r="S818" s="3"/>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row>
    <row r="819" spans="4:43" ht="14.25" hidden="1" customHeight="1">
      <c r="D819" s="3"/>
      <c r="E819" s="1"/>
      <c r="F819" s="1"/>
      <c r="G819" s="1"/>
      <c r="H819" s="1"/>
      <c r="I819" s="1"/>
      <c r="J819" s="1"/>
      <c r="K819" s="1"/>
      <c r="L819" s="1"/>
      <c r="M819" s="1"/>
      <c r="N819" s="1"/>
      <c r="O819" s="1"/>
      <c r="P819" s="1"/>
      <c r="Q819" s="1"/>
      <c r="R819" s="1"/>
      <c r="S819" s="3"/>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row>
    <row r="820" spans="4:43" ht="14.25" hidden="1" customHeight="1">
      <c r="D820" s="3"/>
      <c r="E820" s="1"/>
      <c r="F820" s="1"/>
      <c r="G820" s="1"/>
      <c r="H820" s="1"/>
      <c r="I820" s="1"/>
      <c r="J820" s="1"/>
      <c r="K820" s="1"/>
      <c r="L820" s="1"/>
      <c r="M820" s="1"/>
      <c r="N820" s="1"/>
      <c r="O820" s="1"/>
      <c r="P820" s="1"/>
      <c r="Q820" s="1"/>
      <c r="R820" s="1"/>
      <c r="S820" s="3"/>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row>
    <row r="821" spans="4:43" ht="14.25" hidden="1" customHeight="1">
      <c r="D821" s="3"/>
      <c r="E821" s="1"/>
      <c r="F821" s="1"/>
      <c r="G821" s="1"/>
      <c r="H821" s="1"/>
      <c r="I821" s="1"/>
      <c r="J821" s="1"/>
      <c r="K821" s="1"/>
      <c r="L821" s="1"/>
      <c r="M821" s="1"/>
      <c r="N821" s="1"/>
      <c r="O821" s="1"/>
      <c r="P821" s="1"/>
      <c r="Q821" s="1"/>
      <c r="R821" s="1"/>
      <c r="S821" s="3"/>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row>
    <row r="822" spans="4:43" ht="14.25" hidden="1" customHeight="1">
      <c r="D822" s="3"/>
      <c r="E822" s="1"/>
      <c r="F822" s="1"/>
      <c r="G822" s="1"/>
      <c r="H822" s="1"/>
      <c r="I822" s="1"/>
      <c r="J822" s="1"/>
      <c r="K822" s="1"/>
      <c r="L822" s="1"/>
      <c r="M822" s="1"/>
      <c r="N822" s="1"/>
      <c r="O822" s="1"/>
      <c r="P822" s="1"/>
      <c r="Q822" s="1"/>
      <c r="R822" s="1"/>
      <c r="S822" s="3"/>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row>
    <row r="823" spans="4:43" ht="14.25" hidden="1" customHeight="1">
      <c r="D823" s="3"/>
      <c r="E823" s="1"/>
      <c r="F823" s="1"/>
      <c r="G823" s="1"/>
      <c r="H823" s="1"/>
      <c r="I823" s="1"/>
      <c r="J823" s="1"/>
      <c r="K823" s="1"/>
      <c r="L823" s="1"/>
      <c r="M823" s="1"/>
      <c r="N823" s="1"/>
      <c r="O823" s="1"/>
      <c r="P823" s="1"/>
      <c r="Q823" s="1"/>
      <c r="R823" s="1"/>
      <c r="S823" s="3"/>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row>
    <row r="824" spans="4:43" ht="14.25" hidden="1" customHeight="1">
      <c r="D824" s="3"/>
      <c r="E824" s="1"/>
      <c r="F824" s="1"/>
      <c r="G824" s="1"/>
      <c r="H824" s="1"/>
      <c r="I824" s="1"/>
      <c r="J824" s="1"/>
      <c r="K824" s="1"/>
      <c r="L824" s="1"/>
      <c r="M824" s="1"/>
      <c r="N824" s="1"/>
      <c r="O824" s="1"/>
      <c r="P824" s="1"/>
      <c r="Q824" s="1"/>
      <c r="R824" s="1"/>
      <c r="S824" s="3"/>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row>
    <row r="825" spans="4:43" ht="14.25" hidden="1" customHeight="1">
      <c r="D825" s="3"/>
      <c r="E825" s="1"/>
      <c r="F825" s="1"/>
      <c r="G825" s="1"/>
      <c r="H825" s="1"/>
      <c r="I825" s="1"/>
      <c r="J825" s="1"/>
      <c r="K825" s="1"/>
      <c r="L825" s="1"/>
      <c r="M825" s="1"/>
      <c r="N825" s="1"/>
      <c r="O825" s="1"/>
      <c r="P825" s="1"/>
      <c r="Q825" s="1"/>
      <c r="R825" s="1"/>
      <c r="S825" s="3"/>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row>
    <row r="826" spans="4:43" ht="14.25" hidden="1" customHeight="1">
      <c r="D826" s="3"/>
      <c r="E826" s="1"/>
      <c r="F826" s="1"/>
      <c r="G826" s="1"/>
      <c r="H826" s="1"/>
      <c r="I826" s="1"/>
      <c r="J826" s="1"/>
      <c r="K826" s="1"/>
      <c r="L826" s="1"/>
      <c r="M826" s="1"/>
      <c r="N826" s="1"/>
      <c r="O826" s="1"/>
      <c r="P826" s="1"/>
      <c r="Q826" s="1"/>
      <c r="R826" s="1"/>
      <c r="S826" s="3"/>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row>
    <row r="827" spans="4:43" ht="14.25" hidden="1" customHeight="1">
      <c r="D827" s="3"/>
      <c r="E827" s="1"/>
      <c r="F827" s="1"/>
      <c r="G827" s="1"/>
      <c r="H827" s="1"/>
      <c r="I827" s="1"/>
      <c r="J827" s="1"/>
      <c r="K827" s="1"/>
      <c r="L827" s="1"/>
      <c r="M827" s="1"/>
      <c r="N827" s="1"/>
      <c r="O827" s="1"/>
      <c r="P827" s="1"/>
      <c r="Q827" s="1"/>
      <c r="R827" s="1"/>
      <c r="S827" s="3"/>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row>
    <row r="828" spans="4:43" ht="14.25" hidden="1" customHeight="1">
      <c r="D828" s="3"/>
      <c r="E828" s="1"/>
      <c r="F828" s="1"/>
      <c r="G828" s="1"/>
      <c r="H828" s="1"/>
      <c r="I828" s="1"/>
      <c r="J828" s="1"/>
      <c r="K828" s="1"/>
      <c r="L828" s="1"/>
      <c r="M828" s="1"/>
      <c r="N828" s="1"/>
      <c r="O828" s="1"/>
      <c r="P828" s="1"/>
      <c r="Q828" s="1"/>
      <c r="R828" s="1"/>
      <c r="S828" s="3"/>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row>
    <row r="829" spans="4:43" ht="14.25" hidden="1" customHeight="1">
      <c r="D829" s="3"/>
      <c r="E829" s="1"/>
      <c r="F829" s="1"/>
      <c r="G829" s="1"/>
      <c r="H829" s="1"/>
      <c r="I829" s="1"/>
      <c r="J829" s="1"/>
      <c r="K829" s="1"/>
      <c r="L829" s="1"/>
      <c r="M829" s="1"/>
      <c r="N829" s="1"/>
      <c r="O829" s="1"/>
      <c r="P829" s="1"/>
      <c r="Q829" s="1"/>
      <c r="R829" s="1"/>
      <c r="S829" s="3"/>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row>
    <row r="830" spans="4:43" ht="14.25" hidden="1" customHeight="1">
      <c r="D830" s="3"/>
      <c r="E830" s="1"/>
      <c r="F830" s="1"/>
      <c r="G830" s="1"/>
      <c r="H830" s="1"/>
      <c r="I830" s="1"/>
      <c r="J830" s="1"/>
      <c r="K830" s="1"/>
      <c r="L830" s="1"/>
      <c r="M830" s="1"/>
      <c r="N830" s="1"/>
      <c r="O830" s="1"/>
      <c r="P830" s="1"/>
      <c r="Q830" s="1"/>
      <c r="R830" s="1"/>
      <c r="S830" s="3"/>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row>
    <row r="831" spans="4:43" ht="14.25" hidden="1" customHeight="1">
      <c r="D831" s="3"/>
      <c r="E831" s="1"/>
      <c r="F831" s="1"/>
      <c r="G831" s="1"/>
      <c r="H831" s="1"/>
      <c r="I831" s="1"/>
      <c r="J831" s="1"/>
      <c r="K831" s="1"/>
      <c r="L831" s="1"/>
      <c r="M831" s="1"/>
      <c r="N831" s="1"/>
      <c r="O831" s="1"/>
      <c r="P831" s="1"/>
      <c r="Q831" s="1"/>
      <c r="R831" s="1"/>
      <c r="S831" s="3"/>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row>
    <row r="832" spans="4:43" ht="14.25" hidden="1" customHeight="1">
      <c r="D832" s="3"/>
      <c r="E832" s="1"/>
      <c r="F832" s="1"/>
      <c r="G832" s="1"/>
      <c r="H832" s="1"/>
      <c r="I832" s="1"/>
      <c r="J832" s="1"/>
      <c r="K832" s="1"/>
      <c r="L832" s="1"/>
      <c r="M832" s="1"/>
      <c r="N832" s="1"/>
      <c r="O832" s="1"/>
      <c r="P832" s="1"/>
      <c r="Q832" s="1"/>
      <c r="R832" s="1"/>
      <c r="S832" s="3"/>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row>
    <row r="833" spans="4:43" ht="14.25" hidden="1" customHeight="1">
      <c r="D833" s="3"/>
      <c r="E833" s="1"/>
      <c r="F833" s="1"/>
      <c r="G833" s="1"/>
      <c r="H833" s="1"/>
      <c r="I833" s="1"/>
      <c r="J833" s="1"/>
      <c r="K833" s="1"/>
      <c r="L833" s="1"/>
      <c r="M833" s="1"/>
      <c r="N833" s="1"/>
      <c r="O833" s="1"/>
      <c r="P833" s="1"/>
      <c r="Q833" s="1"/>
      <c r="R833" s="1"/>
      <c r="S833" s="3"/>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row>
    <row r="834" spans="4:43" ht="14.25" hidden="1" customHeight="1">
      <c r="D834" s="3"/>
      <c r="E834" s="1"/>
      <c r="F834" s="1"/>
      <c r="G834" s="1"/>
      <c r="H834" s="1"/>
      <c r="I834" s="1"/>
      <c r="J834" s="1"/>
      <c r="K834" s="1"/>
      <c r="L834" s="1"/>
      <c r="M834" s="1"/>
      <c r="N834" s="1"/>
      <c r="O834" s="1"/>
      <c r="P834" s="1"/>
      <c r="Q834" s="1"/>
      <c r="R834" s="1"/>
      <c r="S834" s="3"/>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row>
    <row r="835" spans="4:43" ht="14.25" hidden="1" customHeight="1">
      <c r="D835" s="3"/>
      <c r="E835" s="1"/>
      <c r="F835" s="1"/>
      <c r="G835" s="1"/>
      <c r="H835" s="1"/>
      <c r="I835" s="1"/>
      <c r="J835" s="1"/>
      <c r="K835" s="1"/>
      <c r="L835" s="1"/>
      <c r="M835" s="1"/>
      <c r="N835" s="1"/>
      <c r="O835" s="1"/>
      <c r="P835" s="1"/>
      <c r="Q835" s="1"/>
      <c r="R835" s="1"/>
      <c r="S835" s="3"/>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row>
    <row r="836" spans="4:43" ht="14.25" hidden="1" customHeight="1">
      <c r="D836" s="3"/>
      <c r="E836" s="1"/>
      <c r="F836" s="1"/>
      <c r="G836" s="1"/>
      <c r="H836" s="1"/>
      <c r="I836" s="1"/>
      <c r="J836" s="1"/>
      <c r="K836" s="1"/>
      <c r="L836" s="1"/>
      <c r="M836" s="1"/>
      <c r="N836" s="1"/>
      <c r="O836" s="1"/>
      <c r="P836" s="1"/>
      <c r="Q836" s="1"/>
      <c r="R836" s="1"/>
      <c r="S836" s="3"/>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row>
    <row r="837" spans="4:43" ht="14.25" hidden="1" customHeight="1">
      <c r="D837" s="3"/>
      <c r="E837" s="1"/>
      <c r="F837" s="1"/>
      <c r="G837" s="1"/>
      <c r="H837" s="1"/>
      <c r="I837" s="1"/>
      <c r="J837" s="1"/>
      <c r="K837" s="1"/>
      <c r="L837" s="1"/>
      <c r="M837" s="1"/>
      <c r="N837" s="1"/>
      <c r="O837" s="1"/>
      <c r="P837" s="1"/>
      <c r="Q837" s="1"/>
      <c r="R837" s="1"/>
      <c r="S837" s="3"/>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row>
    <row r="838" spans="4:43" ht="14.25" hidden="1" customHeight="1">
      <c r="D838" s="3"/>
      <c r="E838" s="1"/>
      <c r="F838" s="1"/>
      <c r="G838" s="1"/>
      <c r="H838" s="1"/>
      <c r="I838" s="1"/>
      <c r="J838" s="1"/>
      <c r="K838" s="1"/>
      <c r="L838" s="1"/>
      <c r="M838" s="1"/>
      <c r="N838" s="1"/>
      <c r="O838" s="1"/>
      <c r="P838" s="1"/>
      <c r="Q838" s="1"/>
      <c r="R838" s="1"/>
      <c r="S838" s="3"/>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row>
    <row r="839" spans="4:43" ht="14.25" hidden="1" customHeight="1">
      <c r="D839" s="3"/>
      <c r="E839" s="1"/>
      <c r="F839" s="1"/>
      <c r="G839" s="1"/>
      <c r="H839" s="1"/>
      <c r="I839" s="1"/>
      <c r="J839" s="1"/>
      <c r="K839" s="1"/>
      <c r="L839" s="1"/>
      <c r="M839" s="1"/>
      <c r="N839" s="1"/>
      <c r="O839" s="1"/>
      <c r="P839" s="1"/>
      <c r="Q839" s="1"/>
      <c r="R839" s="1"/>
      <c r="S839" s="3"/>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row>
    <row r="840" spans="4:43" ht="14.25" hidden="1" customHeight="1">
      <c r="D840" s="3"/>
      <c r="E840" s="1"/>
      <c r="F840" s="1"/>
      <c r="G840" s="1"/>
      <c r="H840" s="1"/>
      <c r="I840" s="1"/>
      <c r="J840" s="1"/>
      <c r="K840" s="1"/>
      <c r="L840" s="1"/>
      <c r="M840" s="1"/>
      <c r="N840" s="1"/>
      <c r="O840" s="1"/>
      <c r="P840" s="1"/>
      <c r="Q840" s="1"/>
      <c r="R840" s="1"/>
      <c r="S840" s="3"/>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row>
    <row r="841" spans="4:43" ht="14.25" hidden="1" customHeight="1">
      <c r="D841" s="3"/>
      <c r="E841" s="1"/>
      <c r="F841" s="1"/>
      <c r="G841" s="1"/>
      <c r="H841" s="1"/>
      <c r="I841" s="1"/>
      <c r="J841" s="1"/>
      <c r="K841" s="1"/>
      <c r="L841" s="1"/>
      <c r="M841" s="1"/>
      <c r="N841" s="1"/>
      <c r="O841" s="1"/>
      <c r="P841" s="1"/>
      <c r="Q841" s="1"/>
      <c r="R841" s="1"/>
      <c r="S841" s="3"/>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row>
    <row r="842" spans="4:43" ht="14.25" hidden="1" customHeight="1">
      <c r="D842" s="3"/>
      <c r="E842" s="1"/>
      <c r="F842" s="1"/>
      <c r="G842" s="1"/>
      <c r="H842" s="1"/>
      <c r="I842" s="1"/>
      <c r="J842" s="1"/>
      <c r="K842" s="1"/>
      <c r="L842" s="1"/>
      <c r="M842" s="1"/>
      <c r="N842" s="1"/>
      <c r="O842" s="1"/>
      <c r="P842" s="1"/>
      <c r="Q842" s="1"/>
      <c r="R842" s="1"/>
      <c r="S842" s="3"/>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row>
    <row r="843" spans="4:43" ht="14.25" hidden="1" customHeight="1">
      <c r="D843" s="3"/>
      <c r="E843" s="1"/>
      <c r="F843" s="1"/>
      <c r="G843" s="1"/>
      <c r="H843" s="1"/>
      <c r="I843" s="1"/>
      <c r="J843" s="1"/>
      <c r="K843" s="1"/>
      <c r="L843" s="1"/>
      <c r="M843" s="1"/>
      <c r="N843" s="1"/>
      <c r="O843" s="1"/>
      <c r="P843" s="1"/>
      <c r="Q843" s="1"/>
      <c r="R843" s="1"/>
      <c r="S843" s="3"/>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row>
    <row r="844" spans="4:43" ht="14.25" hidden="1" customHeight="1">
      <c r="D844" s="3"/>
      <c r="E844" s="1"/>
      <c r="F844" s="1"/>
      <c r="G844" s="1"/>
      <c r="H844" s="1"/>
      <c r="I844" s="1"/>
      <c r="J844" s="1"/>
      <c r="K844" s="1"/>
      <c r="L844" s="1"/>
      <c r="M844" s="1"/>
      <c r="N844" s="1"/>
      <c r="O844" s="1"/>
      <c r="P844" s="1"/>
      <c r="Q844" s="1"/>
      <c r="R844" s="1"/>
      <c r="S844" s="3"/>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row>
    <row r="845" spans="4:43" ht="14.25" hidden="1" customHeight="1">
      <c r="D845" s="3"/>
      <c r="E845" s="1"/>
      <c r="F845" s="1"/>
      <c r="G845" s="1"/>
      <c r="H845" s="1"/>
      <c r="I845" s="1"/>
      <c r="J845" s="1"/>
      <c r="K845" s="1"/>
      <c r="L845" s="1"/>
      <c r="M845" s="1"/>
      <c r="N845" s="1"/>
      <c r="O845" s="1"/>
      <c r="P845" s="1"/>
      <c r="Q845" s="1"/>
      <c r="R845" s="1"/>
      <c r="S845" s="3"/>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row>
    <row r="846" spans="4:43" ht="14.25" hidden="1" customHeight="1">
      <c r="D846" s="3"/>
      <c r="E846" s="1"/>
      <c r="F846" s="1"/>
      <c r="G846" s="1"/>
      <c r="H846" s="1"/>
      <c r="I846" s="1"/>
      <c r="J846" s="1"/>
      <c r="K846" s="1"/>
      <c r="L846" s="1"/>
      <c r="M846" s="1"/>
      <c r="N846" s="1"/>
      <c r="O846" s="1"/>
      <c r="P846" s="1"/>
      <c r="Q846" s="1"/>
      <c r="R846" s="1"/>
      <c r="S846" s="3"/>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row>
    <row r="847" spans="4:43" ht="14.25" hidden="1" customHeight="1">
      <c r="D847" s="3"/>
      <c r="E847" s="1"/>
      <c r="F847" s="1"/>
      <c r="G847" s="1"/>
      <c r="H847" s="1"/>
      <c r="I847" s="1"/>
      <c r="J847" s="1"/>
      <c r="K847" s="1"/>
      <c r="L847" s="1"/>
      <c r="M847" s="1"/>
      <c r="N847" s="1"/>
      <c r="O847" s="1"/>
      <c r="P847" s="1"/>
      <c r="Q847" s="1"/>
      <c r="R847" s="1"/>
      <c r="S847" s="3"/>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row>
    <row r="848" spans="4:43" ht="14.25" hidden="1" customHeight="1">
      <c r="D848" s="3"/>
      <c r="E848" s="1"/>
      <c r="F848" s="1"/>
      <c r="G848" s="1"/>
      <c r="H848" s="1"/>
      <c r="I848" s="1"/>
      <c r="J848" s="1"/>
      <c r="K848" s="1"/>
      <c r="L848" s="1"/>
      <c r="M848" s="1"/>
      <c r="N848" s="1"/>
      <c r="O848" s="1"/>
      <c r="P848" s="1"/>
      <c r="Q848" s="1"/>
      <c r="R848" s="1"/>
      <c r="S848" s="3"/>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row>
    <row r="849" spans="4:43" ht="14.25" hidden="1" customHeight="1">
      <c r="D849" s="3"/>
      <c r="E849" s="1"/>
      <c r="F849" s="1"/>
      <c r="G849" s="1"/>
      <c r="H849" s="1"/>
      <c r="I849" s="1"/>
      <c r="J849" s="1"/>
      <c r="K849" s="1"/>
      <c r="L849" s="1"/>
      <c r="M849" s="1"/>
      <c r="N849" s="1"/>
      <c r="O849" s="1"/>
      <c r="P849" s="1"/>
      <c r="Q849" s="1"/>
      <c r="R849" s="1"/>
      <c r="S849" s="3"/>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row>
    <row r="850" spans="4:43" ht="14.25" hidden="1" customHeight="1">
      <c r="D850" s="3"/>
      <c r="E850" s="1"/>
      <c r="F850" s="1"/>
      <c r="G850" s="1"/>
      <c r="H850" s="1"/>
      <c r="I850" s="1"/>
      <c r="J850" s="1"/>
      <c r="K850" s="1"/>
      <c r="L850" s="1"/>
      <c r="M850" s="1"/>
      <c r="N850" s="1"/>
      <c r="O850" s="1"/>
      <c r="P850" s="1"/>
      <c r="Q850" s="1"/>
      <c r="R850" s="1"/>
      <c r="S850" s="3"/>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row>
    <row r="851" spans="4:43" ht="14.25" hidden="1" customHeight="1">
      <c r="D851" s="3"/>
      <c r="E851" s="1"/>
      <c r="F851" s="1"/>
      <c r="G851" s="1"/>
      <c r="H851" s="1"/>
      <c r="I851" s="1"/>
      <c r="J851" s="1"/>
      <c r="K851" s="1"/>
      <c r="L851" s="1"/>
      <c r="M851" s="1"/>
      <c r="N851" s="1"/>
      <c r="O851" s="1"/>
      <c r="P851" s="1"/>
      <c r="Q851" s="1"/>
      <c r="R851" s="1"/>
      <c r="S851" s="3"/>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row>
    <row r="852" spans="4:43" ht="14.25" hidden="1" customHeight="1">
      <c r="D852" s="3"/>
      <c r="E852" s="1"/>
      <c r="F852" s="1"/>
      <c r="G852" s="1"/>
      <c r="H852" s="1"/>
      <c r="I852" s="1"/>
      <c r="J852" s="1"/>
      <c r="K852" s="1"/>
      <c r="L852" s="1"/>
      <c r="M852" s="1"/>
      <c r="N852" s="1"/>
      <c r="O852" s="1"/>
      <c r="P852" s="1"/>
      <c r="Q852" s="1"/>
      <c r="R852" s="1"/>
      <c r="S852" s="3"/>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row>
    <row r="853" spans="4:43" ht="14.25" hidden="1" customHeight="1">
      <c r="D853" s="3"/>
      <c r="E853" s="1"/>
      <c r="F853" s="1"/>
      <c r="G853" s="1"/>
      <c r="H853" s="1"/>
      <c r="I853" s="1"/>
      <c r="J853" s="1"/>
      <c r="K853" s="1"/>
      <c r="L853" s="1"/>
      <c r="M853" s="1"/>
      <c r="N853" s="1"/>
      <c r="O853" s="1"/>
      <c r="P853" s="1"/>
      <c r="Q853" s="1"/>
      <c r="R853" s="1"/>
      <c r="S853" s="3"/>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row>
    <row r="854" spans="4:43" ht="14.25" hidden="1" customHeight="1">
      <c r="D854" s="3"/>
      <c r="E854" s="1"/>
      <c r="F854" s="1"/>
      <c r="G854" s="1"/>
      <c r="H854" s="1"/>
      <c r="I854" s="1"/>
      <c r="J854" s="1"/>
      <c r="K854" s="1"/>
      <c r="L854" s="1"/>
      <c r="M854" s="1"/>
      <c r="N854" s="1"/>
      <c r="O854" s="1"/>
      <c r="P854" s="1"/>
      <c r="Q854" s="1"/>
      <c r="R854" s="1"/>
      <c r="S854" s="3"/>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row>
    <row r="855" spans="4:43" ht="14.25" hidden="1" customHeight="1">
      <c r="D855" s="3"/>
      <c r="E855" s="1"/>
      <c r="F855" s="1"/>
      <c r="G855" s="1"/>
      <c r="H855" s="1"/>
      <c r="I855" s="1"/>
      <c r="J855" s="1"/>
      <c r="K855" s="1"/>
      <c r="L855" s="1"/>
      <c r="M855" s="1"/>
      <c r="N855" s="1"/>
      <c r="O855" s="1"/>
      <c r="P855" s="1"/>
      <c r="Q855" s="1"/>
      <c r="R855" s="1"/>
      <c r="S855" s="3"/>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row>
    <row r="856" spans="4:43" ht="14.25" hidden="1" customHeight="1">
      <c r="D856" s="3"/>
      <c r="E856" s="1"/>
      <c r="F856" s="1"/>
      <c r="G856" s="1"/>
      <c r="H856" s="1"/>
      <c r="I856" s="1"/>
      <c r="J856" s="1"/>
      <c r="K856" s="1"/>
      <c r="L856" s="1"/>
      <c r="M856" s="1"/>
      <c r="N856" s="1"/>
      <c r="O856" s="1"/>
      <c r="P856" s="1"/>
      <c r="Q856" s="1"/>
      <c r="R856" s="1"/>
      <c r="S856" s="3"/>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row>
    <row r="857" spans="4:43" ht="14.25" hidden="1" customHeight="1">
      <c r="D857" s="3"/>
      <c r="E857" s="1"/>
      <c r="F857" s="1"/>
      <c r="G857" s="1"/>
      <c r="H857" s="1"/>
      <c r="I857" s="1"/>
      <c r="J857" s="1"/>
      <c r="K857" s="1"/>
      <c r="L857" s="1"/>
      <c r="M857" s="1"/>
      <c r="N857" s="1"/>
      <c r="O857" s="1"/>
      <c r="P857" s="1"/>
      <c r="Q857" s="1"/>
      <c r="R857" s="1"/>
      <c r="S857" s="3"/>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row>
    <row r="858" spans="4:43" ht="14.25" hidden="1" customHeight="1">
      <c r="D858" s="3"/>
      <c r="E858" s="1"/>
      <c r="F858" s="1"/>
      <c r="G858" s="1"/>
      <c r="H858" s="1"/>
      <c r="I858" s="1"/>
      <c r="J858" s="1"/>
      <c r="K858" s="1"/>
      <c r="L858" s="1"/>
      <c r="M858" s="1"/>
      <c r="N858" s="1"/>
      <c r="O858" s="1"/>
      <c r="P858" s="1"/>
      <c r="Q858" s="1"/>
      <c r="R858" s="1"/>
      <c r="S858" s="3"/>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row>
    <row r="859" spans="4:43" ht="14.25" hidden="1" customHeight="1">
      <c r="D859" s="3"/>
      <c r="E859" s="1"/>
      <c r="F859" s="1"/>
      <c r="G859" s="1"/>
      <c r="H859" s="1"/>
      <c r="I859" s="1"/>
      <c r="J859" s="1"/>
      <c r="K859" s="1"/>
      <c r="L859" s="1"/>
      <c r="M859" s="1"/>
      <c r="N859" s="1"/>
      <c r="O859" s="1"/>
      <c r="P859" s="1"/>
      <c r="Q859" s="1"/>
      <c r="R859" s="1"/>
      <c r="S859" s="3"/>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row>
    <row r="860" spans="4:43" ht="14.25" hidden="1" customHeight="1">
      <c r="D860" s="3"/>
      <c r="E860" s="1"/>
      <c r="F860" s="1"/>
      <c r="G860" s="1"/>
      <c r="H860" s="1"/>
      <c r="I860" s="1"/>
      <c r="J860" s="1"/>
      <c r="K860" s="1"/>
      <c r="L860" s="1"/>
      <c r="M860" s="1"/>
      <c r="N860" s="1"/>
      <c r="O860" s="1"/>
      <c r="P860" s="1"/>
      <c r="Q860" s="1"/>
      <c r="R860" s="1"/>
      <c r="S860" s="3"/>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row>
    <row r="861" spans="4:43" ht="14.25" hidden="1" customHeight="1">
      <c r="D861" s="3"/>
      <c r="E861" s="1"/>
      <c r="F861" s="1"/>
      <c r="G861" s="1"/>
      <c r="H861" s="1"/>
      <c r="I861" s="1"/>
      <c r="J861" s="1"/>
      <c r="K861" s="1"/>
      <c r="L861" s="1"/>
      <c r="M861" s="1"/>
      <c r="N861" s="1"/>
      <c r="O861" s="1"/>
      <c r="P861" s="1"/>
      <c r="Q861" s="1"/>
      <c r="R861" s="1"/>
      <c r="S861" s="3"/>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row>
    <row r="862" spans="4:43" ht="14.25" hidden="1" customHeight="1">
      <c r="D862" s="3"/>
      <c r="E862" s="1"/>
      <c r="F862" s="1"/>
      <c r="G862" s="1"/>
      <c r="H862" s="1"/>
      <c r="I862" s="1"/>
      <c r="J862" s="1"/>
      <c r="K862" s="1"/>
      <c r="L862" s="1"/>
      <c r="M862" s="1"/>
      <c r="N862" s="1"/>
      <c r="O862" s="1"/>
      <c r="P862" s="1"/>
      <c r="Q862" s="1"/>
      <c r="R862" s="1"/>
      <c r="S862" s="3"/>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row>
    <row r="863" spans="4:43" ht="14.25" hidden="1" customHeight="1">
      <c r="D863" s="3"/>
      <c r="E863" s="1"/>
      <c r="F863" s="1"/>
      <c r="G863" s="1"/>
      <c r="H863" s="1"/>
      <c r="I863" s="1"/>
      <c r="J863" s="1"/>
      <c r="K863" s="1"/>
      <c r="L863" s="1"/>
      <c r="M863" s="1"/>
      <c r="N863" s="1"/>
      <c r="O863" s="1"/>
      <c r="P863" s="1"/>
      <c r="Q863" s="1"/>
      <c r="R863" s="1"/>
      <c r="S863" s="3"/>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row>
    <row r="864" spans="4:43" ht="14.25" hidden="1" customHeight="1">
      <c r="D864" s="3"/>
      <c r="E864" s="1"/>
      <c r="F864" s="1"/>
      <c r="G864" s="1"/>
      <c r="H864" s="1"/>
      <c r="I864" s="1"/>
      <c r="J864" s="1"/>
      <c r="K864" s="1"/>
      <c r="L864" s="1"/>
      <c r="M864" s="1"/>
      <c r="N864" s="1"/>
      <c r="O864" s="1"/>
      <c r="P864" s="1"/>
      <c r="Q864" s="1"/>
      <c r="R864" s="1"/>
      <c r="S864" s="3"/>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row>
    <row r="865" spans="4:43" ht="14.25" hidden="1" customHeight="1">
      <c r="D865" s="3"/>
      <c r="E865" s="1"/>
      <c r="F865" s="1"/>
      <c r="G865" s="1"/>
      <c r="H865" s="1"/>
      <c r="I865" s="1"/>
      <c r="J865" s="1"/>
      <c r="K865" s="1"/>
      <c r="L865" s="1"/>
      <c r="M865" s="1"/>
      <c r="N865" s="1"/>
      <c r="O865" s="1"/>
      <c r="P865" s="1"/>
      <c r="Q865" s="1"/>
      <c r="R865" s="1"/>
      <c r="S865" s="3"/>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row>
    <row r="866" spans="4:43" ht="14.25" hidden="1" customHeight="1">
      <c r="D866" s="3"/>
      <c r="E866" s="1"/>
      <c r="F866" s="1"/>
      <c r="G866" s="1"/>
      <c r="H866" s="1"/>
      <c r="I866" s="1"/>
      <c r="J866" s="1"/>
      <c r="K866" s="1"/>
      <c r="L866" s="1"/>
      <c r="M866" s="1"/>
      <c r="N866" s="1"/>
      <c r="O866" s="1"/>
      <c r="P866" s="1"/>
      <c r="Q866" s="1"/>
      <c r="R866" s="1"/>
      <c r="S866" s="3"/>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row>
    <row r="867" spans="4:43" ht="14.25" hidden="1" customHeight="1">
      <c r="D867" s="3"/>
      <c r="E867" s="1"/>
      <c r="F867" s="1"/>
      <c r="G867" s="1"/>
      <c r="H867" s="1"/>
      <c r="I867" s="1"/>
      <c r="J867" s="1"/>
      <c r="K867" s="1"/>
      <c r="L867" s="1"/>
      <c r="M867" s="1"/>
      <c r="N867" s="1"/>
      <c r="O867" s="1"/>
      <c r="P867" s="1"/>
      <c r="Q867" s="1"/>
      <c r="R867" s="1"/>
      <c r="S867" s="3"/>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row>
    <row r="868" spans="4:43" ht="14.25" hidden="1" customHeight="1">
      <c r="D868" s="3"/>
      <c r="E868" s="1"/>
      <c r="F868" s="1"/>
      <c r="G868" s="1"/>
      <c r="H868" s="1"/>
      <c r="I868" s="1"/>
      <c r="J868" s="1"/>
      <c r="K868" s="1"/>
      <c r="L868" s="1"/>
      <c r="M868" s="1"/>
      <c r="N868" s="1"/>
      <c r="O868" s="1"/>
      <c r="P868" s="1"/>
      <c r="Q868" s="1"/>
      <c r="R868" s="1"/>
      <c r="S868" s="3"/>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row>
    <row r="869" spans="4:43" ht="14.25" hidden="1" customHeight="1">
      <c r="D869" s="3"/>
      <c r="E869" s="1"/>
      <c r="F869" s="1"/>
      <c r="G869" s="1"/>
      <c r="H869" s="1"/>
      <c r="I869" s="1"/>
      <c r="J869" s="1"/>
      <c r="K869" s="1"/>
      <c r="L869" s="1"/>
      <c r="M869" s="1"/>
      <c r="N869" s="1"/>
      <c r="O869" s="1"/>
      <c r="P869" s="1"/>
      <c r="Q869" s="1"/>
      <c r="R869" s="1"/>
      <c r="S869" s="3"/>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row>
    <row r="870" spans="4:43" ht="14.25" hidden="1" customHeight="1">
      <c r="D870" s="3"/>
      <c r="E870" s="1"/>
      <c r="F870" s="1"/>
      <c r="G870" s="1"/>
      <c r="H870" s="1"/>
      <c r="I870" s="1"/>
      <c r="J870" s="1"/>
      <c r="K870" s="1"/>
      <c r="L870" s="1"/>
      <c r="M870" s="1"/>
      <c r="N870" s="1"/>
      <c r="O870" s="1"/>
      <c r="P870" s="1"/>
      <c r="Q870" s="1"/>
      <c r="R870" s="1"/>
      <c r="S870" s="3"/>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row>
    <row r="871" spans="4:43" ht="14.25" hidden="1" customHeight="1">
      <c r="D871" s="3"/>
      <c r="E871" s="1"/>
      <c r="F871" s="1"/>
      <c r="G871" s="1"/>
      <c r="H871" s="1"/>
      <c r="I871" s="1"/>
      <c r="J871" s="1"/>
      <c r="K871" s="1"/>
      <c r="L871" s="1"/>
      <c r="M871" s="1"/>
      <c r="N871" s="1"/>
      <c r="O871" s="1"/>
      <c r="P871" s="1"/>
      <c r="Q871" s="1"/>
      <c r="R871" s="1"/>
      <c r="S871" s="3"/>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row>
    <row r="872" spans="4:43" ht="14.25" hidden="1" customHeight="1">
      <c r="D872" s="3"/>
      <c r="E872" s="1"/>
      <c r="F872" s="1"/>
      <c r="G872" s="1"/>
      <c r="H872" s="1"/>
      <c r="I872" s="1"/>
      <c r="J872" s="1"/>
      <c r="K872" s="1"/>
      <c r="L872" s="1"/>
      <c r="M872" s="1"/>
      <c r="N872" s="1"/>
      <c r="O872" s="1"/>
      <c r="P872" s="1"/>
      <c r="Q872" s="1"/>
      <c r="R872" s="1"/>
      <c r="S872" s="3"/>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row>
    <row r="873" spans="4:43" ht="14.25" hidden="1" customHeight="1">
      <c r="D873" s="3"/>
      <c r="E873" s="1"/>
      <c r="F873" s="1"/>
      <c r="G873" s="1"/>
      <c r="H873" s="1"/>
      <c r="I873" s="1"/>
      <c r="J873" s="1"/>
      <c r="K873" s="1"/>
      <c r="L873" s="1"/>
      <c r="M873" s="1"/>
      <c r="N873" s="1"/>
      <c r="O873" s="1"/>
      <c r="P873" s="1"/>
      <c r="Q873" s="1"/>
      <c r="R873" s="1"/>
      <c r="S873" s="3"/>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row>
    <row r="874" spans="4:43" ht="14.25" hidden="1" customHeight="1">
      <c r="D874" s="3"/>
      <c r="E874" s="1"/>
      <c r="F874" s="1"/>
      <c r="G874" s="1"/>
      <c r="H874" s="1"/>
      <c r="I874" s="1"/>
      <c r="J874" s="1"/>
      <c r="K874" s="1"/>
      <c r="L874" s="1"/>
      <c r="M874" s="1"/>
      <c r="N874" s="1"/>
      <c r="O874" s="1"/>
      <c r="P874" s="1"/>
      <c r="Q874" s="1"/>
      <c r="R874" s="1"/>
      <c r="S874" s="3"/>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row>
    <row r="875" spans="4:43" ht="14.25" hidden="1" customHeight="1">
      <c r="D875" s="3"/>
      <c r="E875" s="1"/>
      <c r="F875" s="1"/>
      <c r="G875" s="1"/>
      <c r="H875" s="1"/>
      <c r="I875" s="1"/>
      <c r="J875" s="1"/>
      <c r="K875" s="1"/>
      <c r="L875" s="1"/>
      <c r="M875" s="1"/>
      <c r="N875" s="1"/>
      <c r="O875" s="1"/>
      <c r="P875" s="1"/>
      <c r="Q875" s="1"/>
      <c r="R875" s="1"/>
      <c r="S875" s="3"/>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row>
    <row r="876" spans="4:43" ht="14.25" hidden="1" customHeight="1">
      <c r="D876" s="3"/>
      <c r="E876" s="1"/>
      <c r="F876" s="1"/>
      <c r="G876" s="1"/>
      <c r="H876" s="1"/>
      <c r="I876" s="1"/>
      <c r="J876" s="1"/>
      <c r="K876" s="1"/>
      <c r="L876" s="1"/>
      <c r="M876" s="1"/>
      <c r="N876" s="1"/>
      <c r="O876" s="1"/>
      <c r="P876" s="1"/>
      <c r="Q876" s="1"/>
      <c r="R876" s="1"/>
      <c r="S876" s="3"/>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row>
    <row r="877" spans="4:43" ht="14.25" hidden="1" customHeight="1">
      <c r="D877" s="3"/>
      <c r="E877" s="1"/>
      <c r="F877" s="1"/>
      <c r="G877" s="1"/>
      <c r="H877" s="1"/>
      <c r="I877" s="1"/>
      <c r="J877" s="1"/>
      <c r="K877" s="1"/>
      <c r="L877" s="1"/>
      <c r="M877" s="1"/>
      <c r="N877" s="1"/>
      <c r="O877" s="1"/>
      <c r="P877" s="1"/>
      <c r="Q877" s="1"/>
      <c r="R877" s="1"/>
      <c r="S877" s="3"/>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row>
    <row r="878" spans="4:43" ht="14.25" hidden="1" customHeight="1">
      <c r="D878" s="3"/>
      <c r="E878" s="1"/>
      <c r="F878" s="1"/>
      <c r="G878" s="1"/>
      <c r="H878" s="1"/>
      <c r="I878" s="1"/>
      <c r="J878" s="1"/>
      <c r="K878" s="1"/>
      <c r="L878" s="1"/>
      <c r="M878" s="1"/>
      <c r="N878" s="1"/>
      <c r="O878" s="1"/>
      <c r="P878" s="1"/>
      <c r="Q878" s="1"/>
      <c r="R878" s="1"/>
      <c r="S878" s="3"/>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row>
    <row r="879" spans="4:43" ht="14.25" hidden="1" customHeight="1">
      <c r="D879" s="3"/>
      <c r="E879" s="1"/>
      <c r="F879" s="1"/>
      <c r="G879" s="1"/>
      <c r="H879" s="1"/>
      <c r="I879" s="1"/>
      <c r="J879" s="1"/>
      <c r="K879" s="1"/>
      <c r="L879" s="1"/>
      <c r="M879" s="1"/>
      <c r="N879" s="1"/>
      <c r="O879" s="1"/>
      <c r="P879" s="1"/>
      <c r="Q879" s="1"/>
      <c r="R879" s="1"/>
      <c r="S879" s="3"/>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row>
    <row r="880" spans="4:43" ht="14.25" hidden="1" customHeight="1">
      <c r="D880" s="3"/>
      <c r="E880" s="1"/>
      <c r="F880" s="1"/>
      <c r="G880" s="1"/>
      <c r="H880" s="1"/>
      <c r="I880" s="1"/>
      <c r="J880" s="1"/>
      <c r="K880" s="1"/>
      <c r="L880" s="1"/>
      <c r="M880" s="1"/>
      <c r="N880" s="1"/>
      <c r="O880" s="1"/>
      <c r="P880" s="1"/>
      <c r="Q880" s="1"/>
      <c r="R880" s="1"/>
      <c r="S880" s="3"/>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row>
    <row r="881" spans="4:43" ht="14.25" hidden="1" customHeight="1">
      <c r="D881" s="3"/>
      <c r="E881" s="1"/>
      <c r="F881" s="1"/>
      <c r="G881" s="1"/>
      <c r="H881" s="1"/>
      <c r="I881" s="1"/>
      <c r="J881" s="1"/>
      <c r="K881" s="1"/>
      <c r="L881" s="1"/>
      <c r="M881" s="1"/>
      <c r="N881" s="1"/>
      <c r="O881" s="1"/>
      <c r="P881" s="1"/>
      <c r="Q881" s="1"/>
      <c r="R881" s="1"/>
      <c r="S881" s="3"/>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row>
    <row r="882" spans="4:43" ht="14.25" hidden="1" customHeight="1">
      <c r="D882" s="3"/>
      <c r="E882" s="1"/>
      <c r="F882" s="1"/>
      <c r="G882" s="1"/>
      <c r="H882" s="1"/>
      <c r="I882" s="1"/>
      <c r="J882" s="1"/>
      <c r="K882" s="1"/>
      <c r="L882" s="1"/>
      <c r="M882" s="1"/>
      <c r="N882" s="1"/>
      <c r="O882" s="1"/>
      <c r="P882" s="1"/>
      <c r="Q882" s="1"/>
      <c r="R882" s="1"/>
      <c r="S882" s="3"/>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row>
    <row r="883" spans="4:43" ht="14.25" hidden="1" customHeight="1">
      <c r="D883" s="3"/>
      <c r="E883" s="1"/>
      <c r="F883" s="1"/>
      <c r="G883" s="1"/>
      <c r="H883" s="1"/>
      <c r="I883" s="1"/>
      <c r="J883" s="1"/>
      <c r="K883" s="1"/>
      <c r="L883" s="1"/>
      <c r="M883" s="1"/>
      <c r="N883" s="1"/>
      <c r="O883" s="1"/>
      <c r="P883" s="1"/>
      <c r="Q883" s="1"/>
      <c r="R883" s="1"/>
      <c r="S883" s="3"/>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row>
    <row r="884" spans="4:43" ht="14.25" hidden="1" customHeight="1">
      <c r="D884" s="3"/>
      <c r="E884" s="1"/>
      <c r="F884" s="1"/>
      <c r="G884" s="1"/>
      <c r="H884" s="1"/>
      <c r="I884" s="1"/>
      <c r="J884" s="1"/>
      <c r="K884" s="1"/>
      <c r="L884" s="1"/>
      <c r="M884" s="1"/>
      <c r="N884" s="1"/>
      <c r="O884" s="1"/>
      <c r="P884" s="1"/>
      <c r="Q884" s="1"/>
      <c r="R884" s="1"/>
      <c r="S884" s="3"/>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row>
    <row r="885" spans="4:43" ht="14.25" hidden="1" customHeight="1">
      <c r="D885" s="3"/>
      <c r="E885" s="1"/>
      <c r="F885" s="1"/>
      <c r="G885" s="1"/>
      <c r="H885" s="1"/>
      <c r="I885" s="1"/>
      <c r="J885" s="1"/>
      <c r="K885" s="1"/>
      <c r="L885" s="1"/>
      <c r="M885" s="1"/>
      <c r="N885" s="1"/>
      <c r="O885" s="1"/>
      <c r="P885" s="1"/>
      <c r="Q885" s="1"/>
      <c r="R885" s="1"/>
      <c r="S885" s="3"/>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row>
    <row r="886" spans="4:43" ht="14.25" hidden="1" customHeight="1">
      <c r="D886" s="3"/>
      <c r="E886" s="1"/>
      <c r="F886" s="1"/>
      <c r="G886" s="1"/>
      <c r="H886" s="1"/>
      <c r="I886" s="1"/>
      <c r="J886" s="1"/>
      <c r="K886" s="1"/>
      <c r="L886" s="1"/>
      <c r="M886" s="1"/>
      <c r="N886" s="1"/>
      <c r="O886" s="1"/>
      <c r="P886" s="1"/>
      <c r="Q886" s="1"/>
      <c r="R886" s="1"/>
      <c r="S886" s="3"/>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row>
    <row r="887" spans="4:43" ht="14.25" hidden="1" customHeight="1">
      <c r="D887" s="3"/>
      <c r="E887" s="1"/>
      <c r="F887" s="1"/>
      <c r="G887" s="1"/>
      <c r="H887" s="1"/>
      <c r="I887" s="1"/>
      <c r="J887" s="1"/>
      <c r="K887" s="1"/>
      <c r="L887" s="1"/>
      <c r="M887" s="1"/>
      <c r="N887" s="1"/>
      <c r="O887" s="1"/>
      <c r="P887" s="1"/>
      <c r="Q887" s="1"/>
      <c r="R887" s="1"/>
      <c r="S887" s="3"/>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row>
    <row r="888" spans="4:43" ht="14.25" hidden="1" customHeight="1">
      <c r="D888" s="3"/>
      <c r="E888" s="1"/>
      <c r="F888" s="1"/>
      <c r="G888" s="1"/>
      <c r="H888" s="1"/>
      <c r="I888" s="1"/>
      <c r="J888" s="1"/>
      <c r="K888" s="1"/>
      <c r="L888" s="1"/>
      <c r="M888" s="1"/>
      <c r="N888" s="1"/>
      <c r="O888" s="1"/>
      <c r="P888" s="1"/>
      <c r="Q888" s="1"/>
      <c r="R888" s="1"/>
      <c r="S888" s="3"/>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row>
    <row r="889" spans="4:43" ht="14.25" hidden="1" customHeight="1">
      <c r="D889" s="3"/>
      <c r="E889" s="1"/>
      <c r="F889" s="1"/>
      <c r="G889" s="1"/>
      <c r="H889" s="1"/>
      <c r="I889" s="1"/>
      <c r="J889" s="1"/>
      <c r="K889" s="1"/>
      <c r="L889" s="1"/>
      <c r="M889" s="1"/>
      <c r="N889" s="1"/>
      <c r="O889" s="1"/>
      <c r="P889" s="1"/>
      <c r="Q889" s="1"/>
      <c r="R889" s="1"/>
      <c r="S889" s="3"/>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row>
    <row r="890" spans="4:43" ht="14.25" hidden="1" customHeight="1">
      <c r="D890" s="3"/>
      <c r="E890" s="1"/>
      <c r="F890" s="1"/>
      <c r="G890" s="1"/>
      <c r="H890" s="1"/>
      <c r="I890" s="1"/>
      <c r="J890" s="1"/>
      <c r="K890" s="1"/>
      <c r="L890" s="1"/>
      <c r="M890" s="1"/>
      <c r="N890" s="1"/>
      <c r="O890" s="1"/>
      <c r="P890" s="1"/>
      <c r="Q890" s="1"/>
      <c r="R890" s="1"/>
      <c r="S890" s="3"/>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row>
    <row r="891" spans="4:43" ht="14.25" hidden="1" customHeight="1">
      <c r="D891" s="3"/>
      <c r="E891" s="1"/>
      <c r="F891" s="1"/>
      <c r="G891" s="1"/>
      <c r="H891" s="1"/>
      <c r="I891" s="1"/>
      <c r="J891" s="1"/>
      <c r="K891" s="1"/>
      <c r="L891" s="1"/>
      <c r="M891" s="1"/>
      <c r="N891" s="1"/>
      <c r="O891" s="1"/>
      <c r="P891" s="1"/>
      <c r="Q891" s="1"/>
      <c r="R891" s="1"/>
      <c r="S891" s="3"/>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row>
    <row r="892" spans="4:43" ht="14.25" hidden="1" customHeight="1">
      <c r="D892" s="3"/>
      <c r="E892" s="1"/>
      <c r="F892" s="1"/>
      <c r="G892" s="1"/>
      <c r="H892" s="1"/>
      <c r="I892" s="1"/>
      <c r="J892" s="1"/>
      <c r="K892" s="1"/>
      <c r="L892" s="1"/>
      <c r="M892" s="1"/>
      <c r="N892" s="1"/>
      <c r="O892" s="1"/>
      <c r="P892" s="1"/>
      <c r="Q892" s="1"/>
      <c r="R892" s="1"/>
      <c r="S892" s="3"/>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row>
    <row r="893" spans="4:43" ht="14.25" hidden="1" customHeight="1">
      <c r="D893" s="3"/>
      <c r="E893" s="1"/>
      <c r="F893" s="1"/>
      <c r="G893" s="1"/>
      <c r="H893" s="1"/>
      <c r="I893" s="1"/>
      <c r="J893" s="1"/>
      <c r="K893" s="1"/>
      <c r="L893" s="1"/>
      <c r="M893" s="1"/>
      <c r="N893" s="1"/>
      <c r="O893" s="1"/>
      <c r="P893" s="1"/>
      <c r="Q893" s="1"/>
      <c r="R893" s="1"/>
      <c r="S893" s="3"/>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row>
    <row r="894" spans="4:43" ht="14.25" hidden="1" customHeight="1">
      <c r="D894" s="3"/>
      <c r="E894" s="1"/>
      <c r="F894" s="1"/>
      <c r="G894" s="1"/>
      <c r="H894" s="1"/>
      <c r="I894" s="1"/>
      <c r="J894" s="1"/>
      <c r="K894" s="1"/>
      <c r="L894" s="1"/>
      <c r="M894" s="1"/>
      <c r="N894" s="1"/>
      <c r="O894" s="1"/>
      <c r="P894" s="1"/>
      <c r="Q894" s="1"/>
      <c r="R894" s="1"/>
      <c r="S894" s="3"/>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row>
    <row r="895" spans="4:43" ht="14.25" hidden="1" customHeight="1">
      <c r="D895" s="3"/>
      <c r="E895" s="1"/>
      <c r="F895" s="1"/>
      <c r="G895" s="1"/>
      <c r="H895" s="1"/>
      <c r="I895" s="1"/>
      <c r="J895" s="1"/>
      <c r="K895" s="1"/>
      <c r="L895" s="1"/>
      <c r="M895" s="1"/>
      <c r="N895" s="1"/>
      <c r="O895" s="1"/>
      <c r="P895" s="1"/>
      <c r="Q895" s="1"/>
      <c r="R895" s="1"/>
      <c r="S895" s="3"/>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row>
    <row r="896" spans="4:43" ht="14.25" hidden="1" customHeight="1">
      <c r="D896" s="3"/>
      <c r="E896" s="1"/>
      <c r="F896" s="1"/>
      <c r="G896" s="1"/>
      <c r="H896" s="1"/>
      <c r="I896" s="1"/>
      <c r="J896" s="1"/>
      <c r="K896" s="1"/>
      <c r="L896" s="1"/>
      <c r="M896" s="1"/>
      <c r="N896" s="1"/>
      <c r="O896" s="1"/>
      <c r="P896" s="1"/>
      <c r="Q896" s="1"/>
      <c r="R896" s="1"/>
      <c r="S896" s="3"/>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row>
    <row r="897" spans="4:43" ht="14.25" hidden="1" customHeight="1">
      <c r="D897" s="3"/>
      <c r="E897" s="1"/>
      <c r="F897" s="1"/>
      <c r="G897" s="1"/>
      <c r="H897" s="1"/>
      <c r="I897" s="1"/>
      <c r="J897" s="1"/>
      <c r="K897" s="1"/>
      <c r="L897" s="1"/>
      <c r="M897" s="1"/>
      <c r="N897" s="1"/>
      <c r="O897" s="1"/>
      <c r="P897" s="1"/>
      <c r="Q897" s="1"/>
      <c r="R897" s="1"/>
      <c r="S897" s="3"/>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row>
    <row r="898" spans="4:43" ht="14.25" hidden="1" customHeight="1">
      <c r="D898" s="3"/>
      <c r="E898" s="1"/>
      <c r="F898" s="1"/>
      <c r="G898" s="1"/>
      <c r="H898" s="1"/>
      <c r="I898" s="1"/>
      <c r="J898" s="1"/>
      <c r="K898" s="1"/>
      <c r="L898" s="1"/>
      <c r="M898" s="1"/>
      <c r="N898" s="1"/>
      <c r="O898" s="1"/>
      <c r="P898" s="1"/>
      <c r="Q898" s="1"/>
      <c r="R898" s="1"/>
      <c r="S898" s="3"/>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row>
    <row r="899" spans="4:43" ht="14.25" hidden="1" customHeight="1">
      <c r="D899" s="3"/>
      <c r="E899" s="1"/>
      <c r="F899" s="1"/>
      <c r="G899" s="1"/>
      <c r="H899" s="1"/>
      <c r="I899" s="1"/>
      <c r="J899" s="1"/>
      <c r="K899" s="1"/>
      <c r="L899" s="1"/>
      <c r="M899" s="1"/>
      <c r="N899" s="1"/>
      <c r="O899" s="1"/>
      <c r="P899" s="1"/>
      <c r="Q899" s="1"/>
      <c r="R899" s="1"/>
      <c r="S899" s="3"/>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row>
    <row r="900" spans="4:43" ht="14.25" hidden="1" customHeight="1">
      <c r="D900" s="3"/>
      <c r="E900" s="1"/>
      <c r="F900" s="1"/>
      <c r="G900" s="1"/>
      <c r="H900" s="1"/>
      <c r="I900" s="1"/>
      <c r="J900" s="1"/>
      <c r="K900" s="1"/>
      <c r="L900" s="1"/>
      <c r="M900" s="1"/>
      <c r="N900" s="1"/>
      <c r="O900" s="1"/>
      <c r="P900" s="1"/>
      <c r="Q900" s="1"/>
      <c r="R900" s="1"/>
      <c r="S900" s="3"/>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row>
    <row r="901" spans="4:43" ht="14.25" hidden="1" customHeight="1">
      <c r="D901" s="3"/>
      <c r="E901" s="1"/>
      <c r="F901" s="1"/>
      <c r="G901" s="1"/>
      <c r="H901" s="1"/>
      <c r="I901" s="1"/>
      <c r="J901" s="1"/>
      <c r="K901" s="1"/>
      <c r="L901" s="1"/>
      <c r="M901" s="1"/>
      <c r="N901" s="1"/>
      <c r="O901" s="1"/>
      <c r="P901" s="1"/>
      <c r="Q901" s="1"/>
      <c r="R901" s="1"/>
      <c r="S901" s="3"/>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row>
    <row r="902" spans="4:43" ht="14.25" hidden="1" customHeight="1">
      <c r="D902" s="3"/>
      <c r="E902" s="1"/>
      <c r="F902" s="1"/>
      <c r="G902" s="1"/>
      <c r="H902" s="1"/>
      <c r="I902" s="1"/>
      <c r="J902" s="1"/>
      <c r="K902" s="1"/>
      <c r="L902" s="1"/>
      <c r="M902" s="1"/>
      <c r="N902" s="1"/>
      <c r="O902" s="1"/>
      <c r="P902" s="1"/>
      <c r="Q902" s="1"/>
      <c r="R902" s="1"/>
      <c r="S902" s="3"/>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row>
    <row r="903" spans="4:43" ht="14.25" hidden="1" customHeight="1">
      <c r="D903" s="3"/>
      <c r="E903" s="1"/>
      <c r="F903" s="1"/>
      <c r="G903" s="1"/>
      <c r="H903" s="1"/>
      <c r="I903" s="1"/>
      <c r="J903" s="1"/>
      <c r="K903" s="1"/>
      <c r="L903" s="1"/>
      <c r="M903" s="1"/>
      <c r="N903" s="1"/>
      <c r="O903" s="1"/>
      <c r="P903" s="1"/>
      <c r="Q903" s="1"/>
      <c r="R903" s="1"/>
      <c r="S903" s="3"/>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row>
    <row r="904" spans="4:43" ht="14.25" hidden="1" customHeight="1">
      <c r="D904" s="3"/>
      <c r="E904" s="1"/>
      <c r="F904" s="1"/>
      <c r="G904" s="1"/>
      <c r="H904" s="1"/>
      <c r="I904" s="1"/>
      <c r="J904" s="1"/>
      <c r="K904" s="1"/>
      <c r="L904" s="1"/>
      <c r="M904" s="1"/>
      <c r="N904" s="1"/>
      <c r="O904" s="1"/>
      <c r="P904" s="1"/>
      <c r="Q904" s="1"/>
      <c r="R904" s="1"/>
      <c r="S904" s="3"/>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row>
    <row r="905" spans="4:43" ht="14.25" hidden="1" customHeight="1">
      <c r="D905" s="3"/>
      <c r="E905" s="1"/>
      <c r="F905" s="1"/>
      <c r="G905" s="1"/>
      <c r="H905" s="1"/>
      <c r="I905" s="1"/>
      <c r="J905" s="1"/>
      <c r="K905" s="1"/>
      <c r="L905" s="1"/>
      <c r="M905" s="1"/>
      <c r="N905" s="1"/>
      <c r="O905" s="1"/>
      <c r="P905" s="1"/>
      <c r="Q905" s="1"/>
      <c r="R905" s="1"/>
      <c r="S905" s="3"/>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row>
    <row r="906" spans="4:43" ht="14.25" hidden="1" customHeight="1">
      <c r="D906" s="3"/>
      <c r="E906" s="1"/>
      <c r="F906" s="1"/>
      <c r="G906" s="1"/>
      <c r="H906" s="1"/>
      <c r="I906" s="1"/>
      <c r="J906" s="1"/>
      <c r="K906" s="1"/>
      <c r="L906" s="1"/>
      <c r="M906" s="1"/>
      <c r="N906" s="1"/>
      <c r="O906" s="1"/>
      <c r="P906" s="1"/>
      <c r="Q906" s="1"/>
      <c r="R906" s="1"/>
      <c r="S906" s="3"/>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row>
    <row r="907" spans="4:43" ht="14.25" hidden="1" customHeight="1">
      <c r="D907" s="3"/>
      <c r="E907" s="1"/>
      <c r="F907" s="1"/>
      <c r="G907" s="1"/>
      <c r="H907" s="1"/>
      <c r="I907" s="1"/>
      <c r="J907" s="1"/>
      <c r="K907" s="1"/>
      <c r="L907" s="1"/>
      <c r="M907" s="1"/>
      <c r="N907" s="1"/>
      <c r="O907" s="1"/>
      <c r="P907" s="1"/>
      <c r="Q907" s="1"/>
      <c r="R907" s="1"/>
      <c r="S907" s="3"/>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row>
    <row r="908" spans="4:43" ht="14.25" hidden="1" customHeight="1">
      <c r="D908" s="3"/>
      <c r="E908" s="1"/>
      <c r="F908" s="1"/>
      <c r="G908" s="1"/>
      <c r="H908" s="1"/>
      <c r="I908" s="1"/>
      <c r="J908" s="1"/>
      <c r="K908" s="1"/>
      <c r="L908" s="1"/>
      <c r="M908" s="1"/>
      <c r="N908" s="1"/>
      <c r="O908" s="1"/>
      <c r="P908" s="1"/>
      <c r="Q908" s="1"/>
      <c r="R908" s="1"/>
      <c r="S908" s="3"/>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row>
    <row r="909" spans="4:43" ht="14.25" hidden="1" customHeight="1">
      <c r="D909" s="3"/>
      <c r="E909" s="1"/>
      <c r="F909" s="1"/>
      <c r="G909" s="1"/>
      <c r="H909" s="1"/>
      <c r="I909" s="1"/>
      <c r="J909" s="1"/>
      <c r="K909" s="1"/>
      <c r="L909" s="1"/>
      <c r="M909" s="1"/>
      <c r="N909" s="1"/>
      <c r="O909" s="1"/>
      <c r="P909" s="1"/>
      <c r="Q909" s="1"/>
      <c r="R909" s="1"/>
      <c r="S909" s="3"/>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row>
    <row r="910" spans="4:43" ht="14.25" hidden="1" customHeight="1">
      <c r="D910" s="3"/>
      <c r="E910" s="1"/>
      <c r="F910" s="1"/>
      <c r="G910" s="1"/>
      <c r="H910" s="1"/>
      <c r="I910" s="1"/>
      <c r="J910" s="1"/>
      <c r="K910" s="1"/>
      <c r="L910" s="1"/>
      <c r="M910" s="1"/>
      <c r="N910" s="1"/>
      <c r="O910" s="1"/>
      <c r="P910" s="1"/>
      <c r="Q910" s="1"/>
      <c r="R910" s="1"/>
      <c r="S910" s="3"/>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row>
    <row r="911" spans="4:43" ht="14.25" hidden="1" customHeight="1">
      <c r="D911" s="3"/>
      <c r="E911" s="1"/>
      <c r="F911" s="1"/>
      <c r="G911" s="1"/>
      <c r="H911" s="1"/>
      <c r="I911" s="1"/>
      <c r="J911" s="1"/>
      <c r="K911" s="1"/>
      <c r="L911" s="1"/>
      <c r="M911" s="1"/>
      <c r="N911" s="1"/>
      <c r="O911" s="1"/>
      <c r="P911" s="1"/>
      <c r="Q911" s="1"/>
      <c r="R911" s="1"/>
      <c r="S911" s="3"/>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row>
    <row r="912" spans="4:43" ht="14.25" hidden="1" customHeight="1">
      <c r="D912" s="3"/>
      <c r="E912" s="1"/>
      <c r="F912" s="1"/>
      <c r="G912" s="1"/>
      <c r="H912" s="1"/>
      <c r="I912" s="1"/>
      <c r="J912" s="1"/>
      <c r="K912" s="1"/>
      <c r="L912" s="1"/>
      <c r="M912" s="1"/>
      <c r="N912" s="1"/>
      <c r="O912" s="1"/>
      <c r="P912" s="1"/>
      <c r="Q912" s="1"/>
      <c r="R912" s="1"/>
      <c r="S912" s="3"/>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row>
    <row r="913" spans="4:43" ht="14.25" hidden="1" customHeight="1">
      <c r="D913" s="3"/>
      <c r="E913" s="1"/>
      <c r="F913" s="1"/>
      <c r="G913" s="1"/>
      <c r="H913" s="1"/>
      <c r="I913" s="1"/>
      <c r="J913" s="1"/>
      <c r="K913" s="1"/>
      <c r="L913" s="1"/>
      <c r="M913" s="1"/>
      <c r="N913" s="1"/>
      <c r="O913" s="1"/>
      <c r="P913" s="1"/>
      <c r="Q913" s="1"/>
      <c r="R913" s="1"/>
      <c r="S913" s="3"/>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row>
    <row r="914" spans="4:43" ht="14.25" hidden="1" customHeight="1">
      <c r="D914" s="3"/>
      <c r="E914" s="1"/>
      <c r="F914" s="1"/>
      <c r="G914" s="1"/>
      <c r="H914" s="1"/>
      <c r="I914" s="1"/>
      <c r="J914" s="1"/>
      <c r="K914" s="1"/>
      <c r="L914" s="1"/>
      <c r="M914" s="1"/>
      <c r="N914" s="1"/>
      <c r="O914" s="1"/>
      <c r="P914" s="1"/>
      <c r="Q914" s="1"/>
      <c r="R914" s="1"/>
      <c r="S914" s="3"/>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row>
    <row r="915" spans="4:43" ht="14.25" hidden="1" customHeight="1">
      <c r="D915" s="3"/>
      <c r="E915" s="1"/>
      <c r="F915" s="1"/>
      <c r="G915" s="1"/>
      <c r="H915" s="1"/>
      <c r="I915" s="1"/>
      <c r="J915" s="1"/>
      <c r="K915" s="1"/>
      <c r="L915" s="1"/>
      <c r="M915" s="1"/>
      <c r="N915" s="1"/>
      <c r="O915" s="1"/>
      <c r="P915" s="1"/>
      <c r="Q915" s="1"/>
      <c r="R915" s="1"/>
      <c r="S915" s="3"/>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row>
    <row r="916" spans="4:43" ht="14.25" hidden="1" customHeight="1">
      <c r="D916" s="3"/>
      <c r="E916" s="1"/>
      <c r="F916" s="1"/>
      <c r="G916" s="1"/>
      <c r="H916" s="1"/>
      <c r="I916" s="1"/>
      <c r="J916" s="1"/>
      <c r="K916" s="1"/>
      <c r="L916" s="1"/>
      <c r="M916" s="1"/>
      <c r="N916" s="1"/>
      <c r="O916" s="1"/>
      <c r="P916" s="1"/>
      <c r="Q916" s="1"/>
      <c r="R916" s="1"/>
      <c r="S916" s="3"/>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row>
    <row r="917" spans="4:43" ht="14.25" hidden="1" customHeight="1">
      <c r="D917" s="3"/>
      <c r="E917" s="1"/>
      <c r="F917" s="1"/>
      <c r="G917" s="1"/>
      <c r="H917" s="1"/>
      <c r="I917" s="1"/>
      <c r="J917" s="1"/>
      <c r="K917" s="1"/>
      <c r="L917" s="1"/>
      <c r="M917" s="1"/>
      <c r="N917" s="1"/>
      <c r="O917" s="1"/>
      <c r="P917" s="1"/>
      <c r="Q917" s="1"/>
      <c r="R917" s="1"/>
      <c r="S917" s="3"/>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row>
    <row r="918" spans="4:43" ht="14.25" hidden="1" customHeight="1">
      <c r="D918" s="3"/>
      <c r="E918" s="1"/>
      <c r="F918" s="1"/>
      <c r="G918" s="1"/>
      <c r="H918" s="1"/>
      <c r="I918" s="1"/>
      <c r="J918" s="1"/>
      <c r="K918" s="1"/>
      <c r="L918" s="1"/>
      <c r="M918" s="1"/>
      <c r="N918" s="1"/>
      <c r="O918" s="1"/>
      <c r="P918" s="1"/>
      <c r="Q918" s="1"/>
      <c r="R918" s="1"/>
      <c r="S918" s="3"/>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row>
    <row r="919" spans="4:43" ht="14.25" hidden="1" customHeight="1">
      <c r="D919" s="3"/>
      <c r="E919" s="1"/>
      <c r="F919" s="1"/>
      <c r="G919" s="1"/>
      <c r="H919" s="1"/>
      <c r="I919" s="1"/>
      <c r="J919" s="1"/>
      <c r="K919" s="1"/>
      <c r="L919" s="1"/>
      <c r="M919" s="1"/>
      <c r="N919" s="1"/>
      <c r="O919" s="1"/>
      <c r="P919" s="1"/>
      <c r="Q919" s="1"/>
      <c r="R919" s="1"/>
      <c r="S919" s="3"/>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row>
    <row r="920" spans="4:43" ht="14.25" hidden="1" customHeight="1">
      <c r="D920" s="3"/>
      <c r="E920" s="1"/>
      <c r="F920" s="1"/>
      <c r="G920" s="1"/>
      <c r="H920" s="1"/>
      <c r="I920" s="1"/>
      <c r="J920" s="1"/>
      <c r="K920" s="1"/>
      <c r="L920" s="1"/>
      <c r="M920" s="1"/>
      <c r="N920" s="1"/>
      <c r="O920" s="1"/>
      <c r="P920" s="1"/>
      <c r="Q920" s="1"/>
      <c r="R920" s="1"/>
      <c r="S920" s="3"/>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row>
    <row r="921" spans="4:43" ht="14.25" hidden="1" customHeight="1">
      <c r="D921" s="3"/>
      <c r="E921" s="1"/>
      <c r="F921" s="1"/>
      <c r="G921" s="1"/>
      <c r="H921" s="1"/>
      <c r="I921" s="1"/>
      <c r="J921" s="1"/>
      <c r="K921" s="1"/>
      <c r="L921" s="1"/>
      <c r="M921" s="1"/>
      <c r="N921" s="1"/>
      <c r="O921" s="1"/>
      <c r="P921" s="1"/>
      <c r="Q921" s="1"/>
      <c r="R921" s="1"/>
      <c r="S921" s="3"/>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row>
    <row r="922" spans="4:43" ht="14.25" hidden="1" customHeight="1">
      <c r="D922" s="3"/>
      <c r="E922" s="1"/>
      <c r="F922" s="1"/>
      <c r="G922" s="1"/>
      <c r="H922" s="1"/>
      <c r="I922" s="1"/>
      <c r="J922" s="1"/>
      <c r="K922" s="1"/>
      <c r="L922" s="1"/>
      <c r="M922" s="1"/>
      <c r="N922" s="1"/>
      <c r="O922" s="1"/>
      <c r="P922" s="1"/>
      <c r="Q922" s="1"/>
      <c r="R922" s="1"/>
      <c r="S922" s="3"/>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row>
    <row r="923" spans="4:43" ht="14.25" hidden="1" customHeight="1">
      <c r="D923" s="3"/>
      <c r="E923" s="1"/>
      <c r="F923" s="1"/>
      <c r="G923" s="1"/>
      <c r="H923" s="1"/>
      <c r="I923" s="1"/>
      <c r="J923" s="1"/>
      <c r="K923" s="1"/>
      <c r="L923" s="1"/>
      <c r="M923" s="1"/>
      <c r="N923" s="1"/>
      <c r="O923" s="1"/>
      <c r="P923" s="1"/>
      <c r="Q923" s="1"/>
      <c r="R923" s="1"/>
      <c r="S923" s="3"/>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row>
    <row r="924" spans="4:43" ht="14.25" hidden="1" customHeight="1">
      <c r="D924" s="3"/>
      <c r="E924" s="1"/>
      <c r="F924" s="1"/>
      <c r="G924" s="1"/>
      <c r="H924" s="1"/>
      <c r="I924" s="1"/>
      <c r="J924" s="1"/>
      <c r="K924" s="1"/>
      <c r="L924" s="1"/>
      <c r="M924" s="1"/>
      <c r="N924" s="1"/>
      <c r="O924" s="1"/>
      <c r="P924" s="1"/>
      <c r="Q924" s="1"/>
      <c r="R924" s="1"/>
      <c r="S924" s="3"/>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row>
    <row r="925" spans="4:43" ht="14.25" hidden="1" customHeight="1">
      <c r="D925" s="3"/>
      <c r="E925" s="1"/>
      <c r="F925" s="1"/>
      <c r="G925" s="1"/>
      <c r="H925" s="1"/>
      <c r="I925" s="1"/>
      <c r="J925" s="1"/>
      <c r="K925" s="1"/>
      <c r="L925" s="1"/>
      <c r="M925" s="1"/>
      <c r="N925" s="1"/>
      <c r="O925" s="1"/>
      <c r="P925" s="1"/>
      <c r="Q925" s="1"/>
      <c r="R925" s="1"/>
      <c r="S925" s="3"/>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row>
    <row r="926" spans="4:43" ht="14.25" hidden="1" customHeight="1">
      <c r="D926" s="3"/>
      <c r="E926" s="1"/>
      <c r="F926" s="1"/>
      <c r="G926" s="1"/>
      <c r="H926" s="1"/>
      <c r="I926" s="1"/>
      <c r="J926" s="1"/>
      <c r="K926" s="1"/>
      <c r="L926" s="1"/>
      <c r="M926" s="1"/>
      <c r="N926" s="1"/>
      <c r="O926" s="1"/>
      <c r="P926" s="1"/>
      <c r="Q926" s="1"/>
      <c r="R926" s="1"/>
      <c r="S926" s="3"/>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row>
    <row r="927" spans="4:43" ht="14.25" hidden="1" customHeight="1">
      <c r="D927" s="3"/>
      <c r="E927" s="1"/>
      <c r="F927" s="1"/>
      <c r="G927" s="1"/>
      <c r="H927" s="1"/>
      <c r="I927" s="1"/>
      <c r="J927" s="1"/>
      <c r="K927" s="1"/>
      <c r="L927" s="1"/>
      <c r="M927" s="1"/>
      <c r="N927" s="1"/>
      <c r="O927" s="1"/>
      <c r="P927" s="1"/>
      <c r="Q927" s="1"/>
      <c r="R927" s="1"/>
      <c r="S927" s="3"/>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row>
    <row r="928" spans="4:43" ht="14.25" hidden="1" customHeight="1">
      <c r="D928" s="3"/>
      <c r="E928" s="1"/>
      <c r="F928" s="1"/>
      <c r="G928" s="1"/>
      <c r="H928" s="1"/>
      <c r="I928" s="1"/>
      <c r="J928" s="1"/>
      <c r="K928" s="1"/>
      <c r="L928" s="1"/>
      <c r="M928" s="1"/>
      <c r="N928" s="1"/>
      <c r="O928" s="1"/>
      <c r="P928" s="1"/>
      <c r="Q928" s="1"/>
      <c r="R928" s="1"/>
      <c r="S928" s="3"/>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row>
    <row r="929" spans="4:43" ht="14.25" hidden="1" customHeight="1">
      <c r="D929" s="3"/>
      <c r="E929" s="1"/>
      <c r="F929" s="1"/>
      <c r="G929" s="1"/>
      <c r="H929" s="1"/>
      <c r="I929" s="1"/>
      <c r="J929" s="1"/>
      <c r="K929" s="1"/>
      <c r="L929" s="1"/>
      <c r="M929" s="1"/>
      <c r="N929" s="1"/>
      <c r="O929" s="1"/>
      <c r="P929" s="1"/>
      <c r="Q929" s="1"/>
      <c r="R929" s="1"/>
      <c r="S929" s="3"/>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row>
    <row r="930" spans="4:43" ht="14.25" hidden="1" customHeight="1">
      <c r="D930" s="3"/>
      <c r="E930" s="1"/>
      <c r="F930" s="1"/>
      <c r="G930" s="1"/>
      <c r="H930" s="1"/>
      <c r="I930" s="1"/>
      <c r="J930" s="1"/>
      <c r="K930" s="1"/>
      <c r="L930" s="1"/>
      <c r="M930" s="1"/>
      <c r="N930" s="1"/>
      <c r="O930" s="1"/>
      <c r="P930" s="1"/>
      <c r="Q930" s="1"/>
      <c r="R930" s="1"/>
      <c r="S930" s="3"/>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row>
    <row r="931" spans="4:43" ht="14.25" hidden="1" customHeight="1">
      <c r="D931" s="3"/>
      <c r="E931" s="1"/>
      <c r="F931" s="1"/>
      <c r="G931" s="1"/>
      <c r="H931" s="1"/>
      <c r="I931" s="1"/>
      <c r="J931" s="1"/>
      <c r="K931" s="1"/>
      <c r="L931" s="1"/>
      <c r="M931" s="1"/>
      <c r="N931" s="1"/>
      <c r="O931" s="1"/>
      <c r="P931" s="1"/>
      <c r="Q931" s="1"/>
      <c r="R931" s="1"/>
      <c r="S931" s="3"/>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row>
    <row r="932" spans="4:43" ht="14.25" hidden="1" customHeight="1">
      <c r="D932" s="3"/>
      <c r="E932" s="1"/>
      <c r="F932" s="1"/>
      <c r="G932" s="1"/>
      <c r="H932" s="1"/>
      <c r="I932" s="1"/>
      <c r="J932" s="1"/>
      <c r="K932" s="1"/>
      <c r="L932" s="1"/>
      <c r="M932" s="1"/>
      <c r="N932" s="1"/>
      <c r="O932" s="1"/>
      <c r="P932" s="1"/>
      <c r="Q932" s="1"/>
      <c r="R932" s="1"/>
      <c r="S932" s="3"/>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row>
    <row r="933" spans="4:43" ht="14.25" hidden="1" customHeight="1">
      <c r="D933" s="3"/>
      <c r="E933" s="1"/>
      <c r="F933" s="1"/>
      <c r="G933" s="1"/>
      <c r="H933" s="1"/>
      <c r="I933" s="1"/>
      <c r="J933" s="1"/>
      <c r="K933" s="1"/>
      <c r="L933" s="1"/>
      <c r="M933" s="1"/>
      <c r="N933" s="1"/>
      <c r="O933" s="1"/>
      <c r="P933" s="1"/>
      <c r="Q933" s="1"/>
      <c r="R933" s="1"/>
      <c r="S933" s="3"/>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row>
    <row r="934" spans="4:43" ht="14.25" hidden="1" customHeight="1">
      <c r="D934" s="3"/>
      <c r="E934" s="1"/>
      <c r="F934" s="1"/>
      <c r="G934" s="1"/>
      <c r="H934" s="1"/>
      <c r="I934" s="1"/>
      <c r="J934" s="1"/>
      <c r="K934" s="1"/>
      <c r="L934" s="1"/>
      <c r="M934" s="1"/>
      <c r="N934" s="1"/>
      <c r="O934" s="1"/>
      <c r="P934" s="1"/>
      <c r="Q934" s="1"/>
      <c r="R934" s="1"/>
      <c r="S934" s="3"/>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row>
    <row r="935" spans="4:43" ht="14.25" hidden="1" customHeight="1">
      <c r="D935" s="3"/>
      <c r="E935" s="1"/>
      <c r="F935" s="1"/>
      <c r="G935" s="1"/>
      <c r="H935" s="1"/>
      <c r="I935" s="1"/>
      <c r="J935" s="1"/>
      <c r="K935" s="1"/>
      <c r="L935" s="1"/>
      <c r="M935" s="1"/>
      <c r="N935" s="1"/>
      <c r="O935" s="1"/>
      <c r="P935" s="1"/>
      <c r="Q935" s="1"/>
      <c r="R935" s="1"/>
      <c r="S935" s="3"/>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row>
    <row r="936" spans="4:43" ht="14.25" hidden="1" customHeight="1">
      <c r="D936" s="3"/>
      <c r="E936" s="1"/>
      <c r="F936" s="1"/>
      <c r="G936" s="1"/>
      <c r="H936" s="1"/>
      <c r="I936" s="1"/>
      <c r="J936" s="1"/>
      <c r="K936" s="1"/>
      <c r="L936" s="1"/>
      <c r="M936" s="1"/>
      <c r="N936" s="1"/>
      <c r="O936" s="1"/>
      <c r="P936" s="1"/>
      <c r="Q936" s="1"/>
      <c r="R936" s="1"/>
      <c r="S936" s="3"/>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row>
    <row r="937" spans="4:43" ht="14.25" hidden="1" customHeight="1">
      <c r="D937" s="3"/>
      <c r="E937" s="1"/>
      <c r="F937" s="1"/>
      <c r="G937" s="1"/>
      <c r="H937" s="1"/>
      <c r="I937" s="1"/>
      <c r="J937" s="1"/>
      <c r="K937" s="1"/>
      <c r="L937" s="1"/>
      <c r="M937" s="1"/>
      <c r="N937" s="1"/>
      <c r="O937" s="1"/>
      <c r="P937" s="1"/>
      <c r="Q937" s="1"/>
      <c r="R937" s="1"/>
      <c r="S937" s="3"/>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row>
    <row r="938" spans="4:43" ht="14.25" hidden="1" customHeight="1">
      <c r="D938" s="3"/>
      <c r="E938" s="1"/>
      <c r="F938" s="1"/>
      <c r="G938" s="1"/>
      <c r="H938" s="1"/>
      <c r="I938" s="1"/>
      <c r="J938" s="1"/>
      <c r="K938" s="1"/>
      <c r="L938" s="1"/>
      <c r="M938" s="1"/>
      <c r="N938" s="1"/>
      <c r="O938" s="1"/>
      <c r="P938" s="1"/>
      <c r="Q938" s="1"/>
      <c r="R938" s="1"/>
      <c r="S938" s="3"/>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row>
    <row r="939" spans="4:43" ht="14.25" hidden="1" customHeight="1">
      <c r="D939" s="3"/>
      <c r="E939" s="1"/>
      <c r="F939" s="1"/>
      <c r="G939" s="1"/>
      <c r="H939" s="1"/>
      <c r="I939" s="1"/>
      <c r="J939" s="1"/>
      <c r="K939" s="1"/>
      <c r="L939" s="1"/>
      <c r="M939" s="1"/>
      <c r="N939" s="1"/>
      <c r="O939" s="1"/>
      <c r="P939" s="1"/>
      <c r="Q939" s="1"/>
      <c r="R939" s="1"/>
      <c r="S939" s="3"/>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row>
    <row r="940" spans="4:43" ht="14.25" hidden="1" customHeight="1">
      <c r="D940" s="3"/>
      <c r="E940" s="1"/>
      <c r="F940" s="1"/>
      <c r="G940" s="1"/>
      <c r="H940" s="1"/>
      <c r="I940" s="1"/>
      <c r="J940" s="1"/>
      <c r="K940" s="1"/>
      <c r="L940" s="1"/>
      <c r="M940" s="1"/>
      <c r="N940" s="1"/>
      <c r="O940" s="1"/>
      <c r="P940" s="1"/>
      <c r="Q940" s="1"/>
      <c r="R940" s="1"/>
      <c r="S940" s="3"/>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row>
    <row r="941" spans="4:43" ht="14.25" hidden="1" customHeight="1">
      <c r="D941" s="3"/>
      <c r="E941" s="1"/>
      <c r="F941" s="1"/>
      <c r="G941" s="1"/>
      <c r="H941" s="1"/>
      <c r="I941" s="1"/>
      <c r="J941" s="1"/>
      <c r="K941" s="1"/>
      <c r="L941" s="1"/>
      <c r="M941" s="1"/>
      <c r="N941" s="1"/>
      <c r="O941" s="1"/>
      <c r="P941" s="1"/>
      <c r="Q941" s="1"/>
      <c r="R941" s="1"/>
      <c r="S941" s="3"/>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row>
    <row r="942" spans="4:43" ht="14.25" hidden="1" customHeight="1">
      <c r="D942" s="3"/>
      <c r="E942" s="1"/>
      <c r="F942" s="1"/>
      <c r="G942" s="1"/>
      <c r="H942" s="1"/>
      <c r="I942" s="1"/>
      <c r="J942" s="1"/>
      <c r="K942" s="1"/>
      <c r="L942" s="1"/>
      <c r="M942" s="1"/>
      <c r="N942" s="1"/>
      <c r="O942" s="1"/>
      <c r="P942" s="1"/>
      <c r="Q942" s="1"/>
      <c r="R942" s="1"/>
      <c r="S942" s="3"/>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row>
    <row r="943" spans="4:43" ht="14.25" hidden="1" customHeight="1">
      <c r="D943" s="3"/>
      <c r="E943" s="1"/>
      <c r="F943" s="1"/>
      <c r="G943" s="1"/>
      <c r="H943" s="1"/>
      <c r="I943" s="1"/>
      <c r="J943" s="1"/>
      <c r="K943" s="1"/>
      <c r="L943" s="1"/>
      <c r="M943" s="1"/>
      <c r="N943" s="1"/>
      <c r="O943" s="1"/>
      <c r="P943" s="1"/>
      <c r="Q943" s="1"/>
      <c r="R943" s="1"/>
      <c r="S943" s="3"/>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row>
    <row r="944" spans="4:43" ht="14.25" hidden="1" customHeight="1">
      <c r="D944" s="3"/>
      <c r="E944" s="1"/>
      <c r="F944" s="1"/>
      <c r="G944" s="1"/>
      <c r="H944" s="1"/>
      <c r="I944" s="1"/>
      <c r="J944" s="1"/>
      <c r="K944" s="1"/>
      <c r="L944" s="1"/>
      <c r="M944" s="1"/>
      <c r="N944" s="1"/>
      <c r="O944" s="1"/>
      <c r="P944" s="1"/>
      <c r="Q944" s="1"/>
      <c r="R944" s="1"/>
      <c r="S944" s="3"/>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row>
    <row r="945" spans="4:43" ht="14.25" hidden="1" customHeight="1">
      <c r="D945" s="3"/>
      <c r="E945" s="1"/>
      <c r="F945" s="1"/>
      <c r="G945" s="1"/>
      <c r="H945" s="1"/>
      <c r="I945" s="1"/>
      <c r="J945" s="1"/>
      <c r="K945" s="1"/>
      <c r="L945" s="1"/>
      <c r="M945" s="1"/>
      <c r="N945" s="1"/>
      <c r="O945" s="1"/>
      <c r="P945" s="1"/>
      <c r="Q945" s="1"/>
      <c r="R945" s="1"/>
      <c r="S945" s="3"/>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row>
    <row r="946" spans="4:43" ht="14.25" hidden="1" customHeight="1">
      <c r="D946" s="3"/>
      <c r="E946" s="1"/>
      <c r="F946" s="1"/>
      <c r="G946" s="1"/>
      <c r="H946" s="1"/>
      <c r="I946" s="1"/>
      <c r="J946" s="1"/>
      <c r="K946" s="1"/>
      <c r="L946" s="1"/>
      <c r="M946" s="1"/>
      <c r="N946" s="1"/>
      <c r="O946" s="1"/>
      <c r="P946" s="1"/>
      <c r="Q946" s="1"/>
      <c r="R946" s="1"/>
      <c r="S946" s="3"/>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row>
    <row r="947" spans="4:43" ht="14.25" hidden="1" customHeight="1">
      <c r="D947" s="3"/>
      <c r="E947" s="1"/>
      <c r="F947" s="1"/>
      <c r="G947" s="1"/>
      <c r="H947" s="1"/>
      <c r="I947" s="1"/>
      <c r="J947" s="1"/>
      <c r="K947" s="1"/>
      <c r="L947" s="1"/>
      <c r="M947" s="1"/>
      <c r="N947" s="1"/>
      <c r="O947" s="1"/>
      <c r="P947" s="1"/>
      <c r="Q947" s="1"/>
      <c r="R947" s="1"/>
      <c r="S947" s="3"/>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row>
    <row r="948" spans="4:43" ht="14.25" hidden="1" customHeight="1">
      <c r="D948" s="3"/>
      <c r="E948" s="1"/>
      <c r="F948" s="1"/>
      <c r="G948" s="1"/>
      <c r="H948" s="1"/>
      <c r="I948" s="1"/>
      <c r="J948" s="1"/>
      <c r="K948" s="1"/>
      <c r="L948" s="1"/>
      <c r="M948" s="1"/>
      <c r="N948" s="1"/>
      <c r="O948" s="1"/>
      <c r="P948" s="1"/>
      <c r="Q948" s="1"/>
      <c r="R948" s="1"/>
      <c r="S948" s="3"/>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row>
    <row r="949" spans="4:43" ht="14.25" hidden="1" customHeight="1">
      <c r="D949" s="3"/>
      <c r="E949" s="1"/>
      <c r="F949" s="1"/>
      <c r="G949" s="1"/>
      <c r="H949" s="1"/>
      <c r="I949" s="1"/>
      <c r="J949" s="1"/>
      <c r="K949" s="1"/>
      <c r="L949" s="1"/>
      <c r="M949" s="1"/>
      <c r="N949" s="1"/>
      <c r="O949" s="1"/>
      <c r="P949" s="1"/>
      <c r="Q949" s="1"/>
      <c r="R949" s="1"/>
      <c r="S949" s="3"/>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row>
    <row r="950" spans="4:43" ht="14.25" hidden="1" customHeight="1">
      <c r="D950" s="3"/>
      <c r="E950" s="1"/>
      <c r="F950" s="1"/>
      <c r="G950" s="1"/>
      <c r="H950" s="1"/>
      <c r="I950" s="1"/>
      <c r="J950" s="1"/>
      <c r="K950" s="1"/>
      <c r="L950" s="1"/>
      <c r="M950" s="1"/>
      <c r="N950" s="1"/>
      <c r="O950" s="1"/>
      <c r="P950" s="1"/>
      <c r="Q950" s="1"/>
      <c r="R950" s="1"/>
      <c r="S950" s="3"/>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row>
    <row r="951" spans="4:43" ht="14.25" hidden="1" customHeight="1">
      <c r="D951" s="3"/>
      <c r="E951" s="1"/>
      <c r="F951" s="1"/>
      <c r="G951" s="1"/>
      <c r="H951" s="1"/>
      <c r="I951" s="1"/>
      <c r="J951" s="1"/>
      <c r="K951" s="1"/>
      <c r="L951" s="1"/>
      <c r="M951" s="1"/>
      <c r="N951" s="1"/>
      <c r="O951" s="1"/>
      <c r="P951" s="1"/>
      <c r="Q951" s="1"/>
      <c r="R951" s="1"/>
      <c r="S951" s="3"/>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row>
    <row r="952" spans="4:43" ht="14.25" hidden="1" customHeight="1">
      <c r="D952" s="3"/>
      <c r="E952" s="1"/>
      <c r="F952" s="1"/>
      <c r="G952" s="1"/>
      <c r="H952" s="1"/>
      <c r="I952" s="1"/>
      <c r="J952" s="1"/>
      <c r="K952" s="1"/>
      <c r="L952" s="1"/>
      <c r="M952" s="1"/>
      <c r="N952" s="1"/>
      <c r="O952" s="1"/>
      <c r="P952" s="1"/>
      <c r="Q952" s="1"/>
      <c r="R952" s="1"/>
      <c r="S952" s="3"/>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row>
    <row r="953" spans="4:43" ht="14.25" hidden="1" customHeight="1">
      <c r="D953" s="3"/>
      <c r="E953" s="1"/>
      <c r="F953" s="1"/>
      <c r="G953" s="1"/>
      <c r="H953" s="1"/>
      <c r="I953" s="1"/>
      <c r="J953" s="1"/>
      <c r="K953" s="1"/>
      <c r="L953" s="1"/>
      <c r="M953" s="1"/>
      <c r="N953" s="1"/>
      <c r="O953" s="1"/>
      <c r="P953" s="1"/>
      <c r="Q953" s="1"/>
      <c r="R953" s="1"/>
      <c r="S953" s="3"/>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row>
    <row r="954" spans="4:43" ht="14.25" hidden="1" customHeight="1">
      <c r="D954" s="3"/>
      <c r="E954" s="1"/>
      <c r="F954" s="1"/>
      <c r="G954" s="1"/>
      <c r="H954" s="1"/>
      <c r="I954" s="1"/>
      <c r="J954" s="1"/>
      <c r="K954" s="1"/>
      <c r="L954" s="1"/>
      <c r="M954" s="1"/>
      <c r="N954" s="1"/>
      <c r="O954" s="1"/>
      <c r="P954" s="1"/>
      <c r="Q954" s="1"/>
      <c r="R954" s="1"/>
      <c r="S954" s="3"/>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row>
    <row r="955" spans="4:43" ht="14.25" hidden="1" customHeight="1">
      <c r="D955" s="3"/>
      <c r="E955" s="1"/>
      <c r="F955" s="1"/>
      <c r="G955" s="1"/>
      <c r="H955" s="1"/>
      <c r="I955" s="1"/>
      <c r="J955" s="1"/>
      <c r="K955" s="1"/>
      <c r="L955" s="1"/>
      <c r="M955" s="1"/>
      <c r="N955" s="1"/>
      <c r="O955" s="1"/>
      <c r="P955" s="1"/>
      <c r="Q955" s="1"/>
      <c r="R955" s="1"/>
      <c r="S955" s="3"/>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row>
    <row r="956" spans="4:43" ht="14.25" hidden="1" customHeight="1">
      <c r="D956" s="3"/>
      <c r="E956" s="1"/>
      <c r="F956" s="1"/>
      <c r="G956" s="1"/>
      <c r="H956" s="1"/>
      <c r="I956" s="1"/>
      <c r="J956" s="1"/>
      <c r="K956" s="1"/>
      <c r="L956" s="1"/>
      <c r="M956" s="1"/>
      <c r="N956" s="1"/>
      <c r="O956" s="1"/>
      <c r="P956" s="1"/>
      <c r="Q956" s="1"/>
      <c r="R956" s="1"/>
      <c r="S956" s="3"/>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row>
    <row r="957" spans="4:43" ht="14.25" hidden="1" customHeight="1">
      <c r="D957" s="3"/>
      <c r="E957" s="1"/>
      <c r="F957" s="1"/>
      <c r="G957" s="1"/>
      <c r="H957" s="1"/>
      <c r="I957" s="1"/>
      <c r="J957" s="1"/>
      <c r="K957" s="1"/>
      <c r="L957" s="1"/>
      <c r="M957" s="1"/>
      <c r="N957" s="1"/>
      <c r="O957" s="1"/>
      <c r="P957" s="1"/>
      <c r="Q957" s="1"/>
      <c r="R957" s="1"/>
      <c r="S957" s="3"/>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row>
    <row r="958" spans="4:43" ht="14.25" hidden="1" customHeight="1">
      <c r="D958" s="3"/>
      <c r="E958" s="1"/>
      <c r="F958" s="1"/>
      <c r="G958" s="1"/>
      <c r="H958" s="1"/>
      <c r="I958" s="1"/>
      <c r="J958" s="1"/>
      <c r="K958" s="1"/>
      <c r="L958" s="1"/>
      <c r="M958" s="1"/>
      <c r="N958" s="1"/>
      <c r="O958" s="1"/>
      <c r="P958" s="1"/>
      <c r="Q958" s="1"/>
      <c r="R958" s="1"/>
      <c r="S958" s="3"/>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row>
    <row r="959" spans="4:43" ht="14.25" hidden="1" customHeight="1">
      <c r="D959" s="3"/>
      <c r="E959" s="1"/>
      <c r="F959" s="1"/>
      <c r="G959" s="1"/>
      <c r="H959" s="1"/>
      <c r="I959" s="1"/>
      <c r="J959" s="1"/>
      <c r="K959" s="1"/>
      <c r="L959" s="1"/>
      <c r="M959" s="1"/>
      <c r="N959" s="1"/>
      <c r="O959" s="1"/>
      <c r="P959" s="1"/>
      <c r="Q959" s="1"/>
      <c r="R959" s="1"/>
      <c r="S959" s="3"/>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row>
    <row r="960" spans="4:43" ht="14.25" hidden="1" customHeight="1">
      <c r="D960" s="3"/>
      <c r="E960" s="1"/>
      <c r="F960" s="1"/>
      <c r="G960" s="1"/>
      <c r="H960" s="1"/>
      <c r="I960" s="1"/>
      <c r="J960" s="1"/>
      <c r="K960" s="1"/>
      <c r="L960" s="1"/>
      <c r="M960" s="1"/>
      <c r="N960" s="1"/>
      <c r="O960" s="1"/>
      <c r="P960" s="1"/>
      <c r="Q960" s="1"/>
      <c r="R960" s="1"/>
      <c r="S960" s="3"/>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row>
    <row r="961" spans="4:43" ht="14.25" hidden="1" customHeight="1">
      <c r="D961" s="3"/>
      <c r="E961" s="1"/>
      <c r="F961" s="1"/>
      <c r="G961" s="1"/>
      <c r="H961" s="1"/>
      <c r="I961" s="1"/>
      <c r="J961" s="1"/>
      <c r="K961" s="1"/>
      <c r="L961" s="1"/>
      <c r="M961" s="1"/>
      <c r="N961" s="1"/>
      <c r="O961" s="1"/>
      <c r="P961" s="1"/>
      <c r="Q961" s="1"/>
      <c r="R961" s="1"/>
      <c r="S961" s="3"/>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row>
    <row r="962" spans="4:43" ht="14.25" hidden="1" customHeight="1">
      <c r="D962" s="3"/>
      <c r="E962" s="1"/>
      <c r="F962" s="1"/>
      <c r="G962" s="1"/>
      <c r="H962" s="1"/>
      <c r="I962" s="1"/>
      <c r="J962" s="1"/>
      <c r="K962" s="1"/>
      <c r="L962" s="1"/>
      <c r="M962" s="1"/>
      <c r="N962" s="1"/>
      <c r="O962" s="1"/>
      <c r="P962" s="1"/>
      <c r="Q962" s="1"/>
      <c r="R962" s="1"/>
      <c r="S962" s="3"/>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row>
    <row r="963" spans="4:43" ht="14.25" hidden="1" customHeight="1">
      <c r="D963" s="3"/>
      <c r="E963" s="1"/>
      <c r="F963" s="1"/>
      <c r="G963" s="1"/>
      <c r="H963" s="1"/>
      <c r="I963" s="1"/>
      <c r="J963" s="1"/>
      <c r="K963" s="1"/>
      <c r="L963" s="1"/>
      <c r="M963" s="1"/>
      <c r="N963" s="1"/>
      <c r="O963" s="1"/>
      <c r="P963" s="1"/>
      <c r="Q963" s="1"/>
      <c r="R963" s="1"/>
      <c r="S963" s="3"/>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row>
    <row r="964" spans="4:43" ht="14.25" hidden="1" customHeight="1">
      <c r="D964" s="3"/>
      <c r="E964" s="1"/>
      <c r="F964" s="1"/>
      <c r="G964" s="1"/>
      <c r="H964" s="1"/>
      <c r="I964" s="1"/>
      <c r="J964" s="1"/>
      <c r="K964" s="1"/>
      <c r="L964" s="1"/>
      <c r="M964" s="1"/>
      <c r="N964" s="1"/>
      <c r="O964" s="1"/>
      <c r="P964" s="1"/>
      <c r="Q964" s="1"/>
      <c r="R964" s="1"/>
      <c r="S964" s="3"/>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row>
    <row r="965" spans="4:43" ht="14.25" hidden="1" customHeight="1">
      <c r="D965" s="3"/>
      <c r="E965" s="1"/>
      <c r="F965" s="1"/>
      <c r="G965" s="1"/>
      <c r="H965" s="1"/>
      <c r="I965" s="1"/>
      <c r="J965" s="1"/>
      <c r="K965" s="1"/>
      <c r="L965" s="1"/>
      <c r="M965" s="1"/>
      <c r="N965" s="1"/>
      <c r="O965" s="1"/>
      <c r="P965" s="1"/>
      <c r="Q965" s="1"/>
      <c r="R965" s="1"/>
      <c r="S965" s="3"/>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row>
    <row r="966" spans="4:43" ht="14.25" hidden="1" customHeight="1">
      <c r="D966" s="3"/>
      <c r="E966" s="1"/>
      <c r="F966" s="1"/>
      <c r="G966" s="1"/>
      <c r="H966" s="1"/>
      <c r="I966" s="1"/>
      <c r="J966" s="1"/>
      <c r="K966" s="1"/>
      <c r="L966" s="1"/>
      <c r="M966" s="1"/>
      <c r="N966" s="1"/>
      <c r="O966" s="1"/>
      <c r="P966" s="1"/>
      <c r="Q966" s="1"/>
      <c r="R966" s="1"/>
      <c r="S966" s="3"/>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row>
    <row r="967" spans="4:43" ht="14.25" hidden="1" customHeight="1">
      <c r="D967" s="3"/>
      <c r="E967" s="1"/>
      <c r="F967" s="1"/>
      <c r="G967" s="1"/>
      <c r="H967" s="1"/>
      <c r="I967" s="1"/>
      <c r="J967" s="1"/>
      <c r="K967" s="1"/>
      <c r="L967" s="1"/>
      <c r="M967" s="1"/>
      <c r="N967" s="1"/>
      <c r="O967" s="1"/>
      <c r="P967" s="1"/>
      <c r="Q967" s="1"/>
      <c r="R967" s="1"/>
      <c r="S967" s="3"/>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row>
    <row r="968" spans="4:43" ht="14.25" hidden="1" customHeight="1">
      <c r="D968" s="3"/>
      <c r="E968" s="1"/>
      <c r="F968" s="1"/>
      <c r="G968" s="1"/>
      <c r="H968" s="1"/>
      <c r="I968" s="1"/>
      <c r="J968" s="1"/>
      <c r="K968" s="1"/>
      <c r="L968" s="1"/>
      <c r="M968" s="1"/>
      <c r="N968" s="1"/>
      <c r="O968" s="1"/>
      <c r="P968" s="1"/>
      <c r="Q968" s="1"/>
      <c r="R968" s="1"/>
      <c r="S968" s="3"/>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row>
    <row r="969" spans="4:43" ht="14.25" hidden="1" customHeight="1">
      <c r="D969" s="3"/>
      <c r="E969" s="1"/>
      <c r="F969" s="1"/>
      <c r="G969" s="1"/>
      <c r="H969" s="1"/>
      <c r="I969" s="1"/>
      <c r="J969" s="1"/>
      <c r="K969" s="1"/>
      <c r="L969" s="1"/>
      <c r="M969" s="1"/>
      <c r="N969" s="1"/>
      <c r="O969" s="1"/>
      <c r="P969" s="1"/>
      <c r="Q969" s="1"/>
      <c r="R969" s="1"/>
      <c r="S969" s="3"/>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row>
    <row r="970" spans="4:43" ht="14.25" hidden="1" customHeight="1">
      <c r="D970" s="3"/>
      <c r="E970" s="1"/>
      <c r="F970" s="1"/>
      <c r="G970" s="1"/>
      <c r="H970" s="1"/>
      <c r="I970" s="1"/>
      <c r="J970" s="1"/>
      <c r="K970" s="1"/>
      <c r="L970" s="1"/>
      <c r="M970" s="1"/>
      <c r="N970" s="1"/>
      <c r="O970" s="1"/>
      <c r="P970" s="1"/>
      <c r="Q970" s="1"/>
      <c r="R970" s="1"/>
      <c r="S970" s="3"/>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row>
    <row r="971" spans="4:43" ht="14.25" hidden="1" customHeight="1">
      <c r="D971" s="3"/>
      <c r="E971" s="1"/>
      <c r="F971" s="1"/>
      <c r="G971" s="1"/>
      <c r="H971" s="1"/>
      <c r="I971" s="1"/>
      <c r="J971" s="1"/>
      <c r="K971" s="1"/>
      <c r="L971" s="1"/>
      <c r="M971" s="1"/>
      <c r="N971" s="1"/>
      <c r="O971" s="1"/>
      <c r="P971" s="1"/>
      <c r="Q971" s="1"/>
      <c r="R971" s="1"/>
      <c r="S971" s="3"/>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row>
    <row r="972" spans="4:43" ht="14.25" hidden="1" customHeight="1">
      <c r="D972" s="3"/>
      <c r="E972" s="1"/>
      <c r="F972" s="1"/>
      <c r="G972" s="1"/>
      <c r="H972" s="1"/>
      <c r="I972" s="1"/>
      <c r="J972" s="1"/>
      <c r="K972" s="1"/>
      <c r="L972" s="1"/>
      <c r="M972" s="1"/>
      <c r="N972" s="1"/>
      <c r="O972" s="1"/>
      <c r="P972" s="1"/>
      <c r="Q972" s="1"/>
      <c r="R972" s="1"/>
      <c r="S972" s="3"/>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row>
    <row r="973" spans="4:43" ht="14.25" hidden="1" customHeight="1">
      <c r="D973" s="3"/>
      <c r="E973" s="1"/>
      <c r="F973" s="1"/>
      <c r="G973" s="1"/>
      <c r="H973" s="1"/>
      <c r="I973" s="1"/>
      <c r="J973" s="1"/>
      <c r="K973" s="1"/>
      <c r="L973" s="1"/>
      <c r="M973" s="1"/>
      <c r="N973" s="1"/>
      <c r="O973" s="1"/>
      <c r="P973" s="1"/>
      <c r="Q973" s="1"/>
      <c r="R973" s="1"/>
      <c r="S973" s="3"/>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row>
    <row r="974" spans="4:43" ht="14.25" hidden="1" customHeight="1">
      <c r="D974" s="3"/>
      <c r="E974" s="1"/>
      <c r="F974" s="1"/>
      <c r="G974" s="1"/>
      <c r="H974" s="1"/>
      <c r="I974" s="1"/>
      <c r="J974" s="1"/>
      <c r="K974" s="1"/>
      <c r="L974" s="1"/>
      <c r="M974" s="1"/>
      <c r="N974" s="1"/>
      <c r="O974" s="1"/>
      <c r="P974" s="1"/>
      <c r="Q974" s="1"/>
      <c r="R974" s="1"/>
      <c r="S974" s="3"/>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row>
    <row r="975" spans="4:43" ht="14.25" hidden="1" customHeight="1">
      <c r="D975" s="3"/>
      <c r="E975" s="1"/>
      <c r="F975" s="1"/>
      <c r="G975" s="1"/>
      <c r="H975" s="1"/>
      <c r="I975" s="1"/>
      <c r="J975" s="1"/>
      <c r="K975" s="1"/>
      <c r="L975" s="1"/>
      <c r="M975" s="1"/>
      <c r="N975" s="1"/>
      <c r="O975" s="1"/>
      <c r="P975" s="1"/>
      <c r="Q975" s="1"/>
      <c r="R975" s="1"/>
      <c r="S975" s="3"/>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row>
    <row r="976" spans="4:43" ht="14.25" hidden="1" customHeight="1">
      <c r="D976" s="3"/>
      <c r="E976" s="1"/>
      <c r="F976" s="1"/>
      <c r="G976" s="1"/>
      <c r="H976" s="1"/>
      <c r="I976" s="1"/>
      <c r="J976" s="1"/>
      <c r="K976" s="1"/>
      <c r="L976" s="1"/>
      <c r="M976" s="1"/>
      <c r="N976" s="1"/>
      <c r="O976" s="1"/>
      <c r="P976" s="1"/>
      <c r="Q976" s="1"/>
      <c r="R976" s="1"/>
      <c r="S976" s="3"/>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row>
    <row r="977" spans="4:43" ht="14.25" hidden="1" customHeight="1">
      <c r="D977" s="3"/>
      <c r="E977" s="1"/>
      <c r="F977" s="1"/>
      <c r="G977" s="1"/>
      <c r="H977" s="1"/>
      <c r="I977" s="1"/>
      <c r="J977" s="1"/>
      <c r="K977" s="1"/>
      <c r="L977" s="1"/>
      <c r="M977" s="1"/>
      <c r="N977" s="1"/>
      <c r="O977" s="1"/>
      <c r="P977" s="1"/>
      <c r="Q977" s="1"/>
      <c r="R977" s="1"/>
      <c r="S977" s="3"/>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row>
    <row r="978" spans="4:43" ht="14.25" hidden="1" customHeight="1">
      <c r="D978" s="3"/>
      <c r="E978" s="1"/>
      <c r="F978" s="1"/>
      <c r="G978" s="1"/>
      <c r="H978" s="1"/>
      <c r="I978" s="1"/>
      <c r="J978" s="1"/>
      <c r="K978" s="1"/>
      <c r="L978" s="1"/>
      <c r="M978" s="1"/>
      <c r="N978" s="1"/>
      <c r="O978" s="1"/>
      <c r="P978" s="1"/>
      <c r="Q978" s="1"/>
      <c r="R978" s="1"/>
      <c r="S978" s="3"/>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row>
    <row r="979" spans="4:43" ht="14.25" hidden="1" customHeight="1">
      <c r="D979" s="3"/>
      <c r="E979" s="1"/>
      <c r="F979" s="1"/>
      <c r="G979" s="1"/>
      <c r="H979" s="1"/>
      <c r="I979" s="1"/>
      <c r="J979" s="1"/>
      <c r="K979" s="1"/>
      <c r="L979" s="1"/>
      <c r="M979" s="1"/>
      <c r="N979" s="1"/>
      <c r="O979" s="1"/>
      <c r="P979" s="1"/>
      <c r="Q979" s="1"/>
      <c r="R979" s="1"/>
      <c r="S979" s="3"/>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row>
    <row r="980" spans="4:43" ht="14.25" hidden="1" customHeight="1">
      <c r="D980" s="3"/>
      <c r="E980" s="1"/>
      <c r="F980" s="1"/>
      <c r="G980" s="1"/>
      <c r="H980" s="1"/>
      <c r="I980" s="1"/>
      <c r="J980" s="1"/>
      <c r="K980" s="1"/>
      <c r="L980" s="1"/>
      <c r="M980" s="1"/>
      <c r="N980" s="1"/>
      <c r="O980" s="1"/>
      <c r="P980" s="1"/>
      <c r="Q980" s="1"/>
      <c r="R980" s="1"/>
      <c r="S980" s="3"/>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row>
    <row r="981" spans="4:43" ht="14.25" hidden="1" customHeight="1">
      <c r="D981" s="3"/>
      <c r="E981" s="1"/>
      <c r="F981" s="1"/>
      <c r="G981" s="1"/>
      <c r="H981" s="1"/>
      <c r="I981" s="1"/>
      <c r="J981" s="1"/>
      <c r="K981" s="1"/>
      <c r="L981" s="1"/>
      <c r="M981" s="1"/>
      <c r="N981" s="1"/>
      <c r="O981" s="1"/>
      <c r="P981" s="1"/>
      <c r="Q981" s="1"/>
      <c r="R981" s="1"/>
      <c r="S981" s="3"/>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row>
    <row r="982" spans="4:43" ht="14.25" hidden="1" customHeight="1">
      <c r="D982" s="3"/>
      <c r="E982" s="1"/>
      <c r="F982" s="1"/>
      <c r="G982" s="1"/>
      <c r="H982" s="1"/>
      <c r="I982" s="1"/>
      <c r="J982" s="1"/>
      <c r="K982" s="1"/>
      <c r="L982" s="1"/>
      <c r="M982" s="1"/>
      <c r="N982" s="1"/>
      <c r="O982" s="1"/>
      <c r="P982" s="1"/>
      <c r="Q982" s="1"/>
      <c r="R982" s="1"/>
      <c r="S982" s="3"/>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row>
    <row r="983" spans="4:43" ht="14.25" hidden="1" customHeight="1">
      <c r="D983" s="3"/>
      <c r="E983" s="1"/>
      <c r="F983" s="1"/>
      <c r="G983" s="1"/>
      <c r="H983" s="1"/>
      <c r="I983" s="1"/>
      <c r="J983" s="1"/>
      <c r="K983" s="1"/>
      <c r="L983" s="1"/>
      <c r="M983" s="1"/>
      <c r="N983" s="1"/>
      <c r="O983" s="1"/>
      <c r="P983" s="1"/>
      <c r="Q983" s="1"/>
      <c r="R983" s="1"/>
      <c r="S983" s="3"/>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row>
    <row r="984" spans="4:43" ht="14.25" hidden="1" customHeight="1">
      <c r="D984" s="3"/>
      <c r="E984" s="1"/>
      <c r="F984" s="1"/>
      <c r="G984" s="1"/>
      <c r="H984" s="1"/>
      <c r="I984" s="1"/>
      <c r="J984" s="1"/>
      <c r="K984" s="1"/>
      <c r="L984" s="1"/>
      <c r="M984" s="1"/>
      <c r="N984" s="1"/>
      <c r="O984" s="1"/>
      <c r="P984" s="1"/>
      <c r="Q984" s="1"/>
      <c r="R984" s="1"/>
      <c r="S984" s="3"/>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row>
    <row r="985" spans="4:43" ht="14.25" hidden="1" customHeight="1">
      <c r="D985" s="3"/>
      <c r="E985" s="1"/>
      <c r="F985" s="1"/>
      <c r="G985" s="1"/>
      <c r="H985" s="1"/>
      <c r="I985" s="1"/>
      <c r="J985" s="1"/>
      <c r="K985" s="1"/>
      <c r="L985" s="1"/>
      <c r="M985" s="1"/>
      <c r="N985" s="1"/>
      <c r="O985" s="1"/>
      <c r="P985" s="1"/>
      <c r="Q985" s="1"/>
      <c r="R985" s="1"/>
      <c r="S985" s="3"/>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row>
    <row r="986" spans="4:43" ht="14.25" hidden="1" customHeight="1">
      <c r="D986" s="3"/>
      <c r="E986" s="1"/>
      <c r="F986" s="1"/>
      <c r="G986" s="1"/>
      <c r="H986" s="1"/>
      <c r="I986" s="1"/>
      <c r="J986" s="1"/>
      <c r="K986" s="1"/>
      <c r="L986" s="1"/>
      <c r="M986" s="1"/>
      <c r="N986" s="1"/>
      <c r="O986" s="1"/>
      <c r="P986" s="1"/>
      <c r="Q986" s="1"/>
      <c r="R986" s="1"/>
      <c r="S986" s="3"/>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row>
    <row r="987" spans="4:43" ht="14.25" hidden="1" customHeight="1">
      <c r="D987" s="3"/>
      <c r="E987" s="1"/>
      <c r="F987" s="1"/>
      <c r="G987" s="1"/>
      <c r="H987" s="1"/>
      <c r="I987" s="1"/>
      <c r="J987" s="1"/>
      <c r="K987" s="1"/>
      <c r="L987" s="1"/>
      <c r="M987" s="1"/>
      <c r="N987" s="1"/>
      <c r="O987" s="1"/>
      <c r="P987" s="1"/>
      <c r="Q987" s="1"/>
      <c r="R987" s="1"/>
      <c r="S987" s="3"/>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row>
    <row r="988" spans="4:43" ht="14.25" hidden="1" customHeight="1">
      <c r="D988" s="3"/>
      <c r="E988" s="1"/>
      <c r="F988" s="1"/>
      <c r="G988" s="1"/>
      <c r="H988" s="1"/>
      <c r="I988" s="1"/>
      <c r="J988" s="1"/>
      <c r="K988" s="1"/>
      <c r="L988" s="1"/>
      <c r="M988" s="1"/>
      <c r="N988" s="1"/>
      <c r="O988" s="1"/>
      <c r="P988" s="1"/>
      <c r="Q988" s="1"/>
      <c r="R988" s="1"/>
      <c r="S988" s="3"/>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row>
    <row r="989" spans="4:43" ht="14.25" hidden="1" customHeight="1">
      <c r="D989" s="3"/>
      <c r="E989" s="1"/>
      <c r="F989" s="1"/>
      <c r="G989" s="1"/>
      <c r="H989" s="1"/>
      <c r="I989" s="1"/>
      <c r="J989" s="1"/>
      <c r="K989" s="1"/>
      <c r="L989" s="1"/>
      <c r="M989" s="1"/>
      <c r="N989" s="1"/>
      <c r="O989" s="1"/>
      <c r="P989" s="1"/>
      <c r="Q989" s="1"/>
      <c r="R989" s="1"/>
      <c r="S989" s="3"/>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row>
    <row r="990" spans="4:43" ht="14.25" hidden="1" customHeight="1">
      <c r="D990" s="3"/>
      <c r="E990" s="1"/>
      <c r="F990" s="1"/>
      <c r="G990" s="1"/>
      <c r="H990" s="1"/>
      <c r="I990" s="1"/>
      <c r="J990" s="1"/>
      <c r="K990" s="1"/>
      <c r="L990" s="1"/>
      <c r="M990" s="1"/>
      <c r="N990" s="1"/>
      <c r="O990" s="1"/>
      <c r="P990" s="1"/>
      <c r="Q990" s="1"/>
      <c r="R990" s="1"/>
      <c r="S990" s="3"/>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row>
    <row r="991" spans="4:43" ht="14.25" hidden="1" customHeight="1">
      <c r="D991" s="3"/>
      <c r="E991" s="1"/>
      <c r="F991" s="1"/>
      <c r="G991" s="1"/>
      <c r="H991" s="1"/>
      <c r="I991" s="1"/>
      <c r="J991" s="1"/>
      <c r="K991" s="1"/>
      <c r="L991" s="1"/>
      <c r="M991" s="1"/>
      <c r="N991" s="1"/>
      <c r="O991" s="1"/>
      <c r="P991" s="1"/>
      <c r="Q991" s="1"/>
      <c r="R991" s="1"/>
      <c r="S991" s="3"/>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row>
    <row r="992" spans="4:43" ht="14.25" hidden="1" customHeight="1">
      <c r="D992" s="3"/>
      <c r="E992" s="1"/>
      <c r="F992" s="1"/>
      <c r="G992" s="1"/>
      <c r="H992" s="1"/>
      <c r="I992" s="1"/>
      <c r="J992" s="1"/>
      <c r="K992" s="1"/>
      <c r="L992" s="1"/>
      <c r="M992" s="1"/>
      <c r="N992" s="1"/>
      <c r="O992" s="1"/>
      <c r="P992" s="1"/>
      <c r="Q992" s="1"/>
      <c r="R992" s="1"/>
      <c r="S992" s="3"/>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row>
    <row r="993" spans="4:43" ht="14.25" hidden="1" customHeight="1">
      <c r="D993" s="3"/>
      <c r="E993" s="1"/>
      <c r="F993" s="1"/>
      <c r="G993" s="1"/>
      <c r="H993" s="1"/>
      <c r="I993" s="1"/>
      <c r="J993" s="1"/>
      <c r="K993" s="1"/>
      <c r="L993" s="1"/>
      <c r="M993" s="1"/>
      <c r="N993" s="1"/>
      <c r="O993" s="1"/>
      <c r="P993" s="1"/>
      <c r="Q993" s="1"/>
      <c r="R993" s="1"/>
      <c r="S993" s="3"/>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row>
    <row r="994" spans="4:43" ht="14.25" hidden="1" customHeight="1">
      <c r="D994" s="3"/>
      <c r="E994" s="1"/>
      <c r="F994" s="1"/>
      <c r="G994" s="1"/>
      <c r="H994" s="1"/>
      <c r="I994" s="1"/>
      <c r="J994" s="1"/>
      <c r="K994" s="1"/>
      <c r="L994" s="1"/>
      <c r="M994" s="1"/>
      <c r="N994" s="1"/>
      <c r="O994" s="1"/>
      <c r="P994" s="1"/>
      <c r="Q994" s="1"/>
      <c r="R994" s="1"/>
      <c r="S994" s="3"/>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row>
    <row r="995" spans="4:43" ht="14.25" hidden="1" customHeight="1">
      <c r="D995" s="3"/>
      <c r="E995" s="1"/>
      <c r="F995" s="1"/>
      <c r="G995" s="1"/>
      <c r="H995" s="1"/>
      <c r="I995" s="1"/>
      <c r="J995" s="1"/>
      <c r="K995" s="1"/>
      <c r="L995" s="1"/>
      <c r="M995" s="1"/>
      <c r="N995" s="1"/>
      <c r="O995" s="1"/>
      <c r="P995" s="1"/>
      <c r="Q995" s="1"/>
      <c r="R995" s="1"/>
      <c r="S995" s="3"/>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row>
    <row r="996" spans="4:43" ht="15" hidden="1" customHeight="1">
      <c r="D996" s="3"/>
      <c r="E996" s="1"/>
      <c r="F996" s="1"/>
      <c r="G996" s="1"/>
      <c r="H996" s="1"/>
      <c r="I996" s="1"/>
      <c r="J996" s="1"/>
      <c r="K996" s="1"/>
      <c r="L996" s="1"/>
      <c r="M996" s="1"/>
      <c r="N996" s="1"/>
      <c r="O996" s="1"/>
      <c r="P996" s="1"/>
      <c r="Q996" s="1"/>
      <c r="R996" s="1"/>
      <c r="S996" s="3"/>
      <c r="T996" s="1"/>
      <c r="U996" s="1"/>
      <c r="V996" s="1"/>
      <c r="W996" s="1"/>
      <c r="X996" s="1"/>
      <c r="Y996" s="1"/>
      <c r="Z996" s="1"/>
      <c r="AA996" s="1"/>
      <c r="AB996" s="1"/>
      <c r="AC996" s="1"/>
      <c r="AD996" s="1"/>
      <c r="AE996" s="1"/>
      <c r="AF996" s="1"/>
      <c r="AG996" s="1"/>
    </row>
  </sheetData>
  <sheetProtection selectLockedCells="1"/>
  <mergeCells count="43">
    <mergeCell ref="E17:K17"/>
    <mergeCell ref="E21:K21"/>
    <mergeCell ref="E18:K18"/>
    <mergeCell ref="L17:AG17"/>
    <mergeCell ref="L18:AG18"/>
    <mergeCell ref="L19:AG19"/>
    <mergeCell ref="L20:AG20"/>
    <mergeCell ref="E13:K13"/>
    <mergeCell ref="E15:K15"/>
    <mergeCell ref="E14:K14"/>
    <mergeCell ref="E16:K16"/>
    <mergeCell ref="L15:AG15"/>
    <mergeCell ref="L16:AG16"/>
    <mergeCell ref="L13:AG13"/>
    <mergeCell ref="L14:AG14"/>
    <mergeCell ref="L23:AG23"/>
    <mergeCell ref="E24:K24"/>
    <mergeCell ref="E19:K19"/>
    <mergeCell ref="E20:K20"/>
    <mergeCell ref="E22:K22"/>
    <mergeCell ref="E23:K23"/>
    <mergeCell ref="L24:AG24"/>
    <mergeCell ref="L21:AG21"/>
    <mergeCell ref="L22:AG22"/>
    <mergeCell ref="B2:AH2"/>
    <mergeCell ref="E10:K10"/>
    <mergeCell ref="E4:K4"/>
    <mergeCell ref="E5:K5"/>
    <mergeCell ref="E6:K6"/>
    <mergeCell ref="E7:K7"/>
    <mergeCell ref="E8:K8"/>
    <mergeCell ref="E9:K9"/>
    <mergeCell ref="L4:AG4"/>
    <mergeCell ref="L5:AG5"/>
    <mergeCell ref="L6:AG6"/>
    <mergeCell ref="L7:AG7"/>
    <mergeCell ref="E11:K11"/>
    <mergeCell ref="E12:K12"/>
    <mergeCell ref="L8:AG8"/>
    <mergeCell ref="L9:AG9"/>
    <mergeCell ref="L10:AG10"/>
    <mergeCell ref="L11:AG11"/>
    <mergeCell ref="L12:AG12"/>
  </mergeCells>
  <phoneticPr fontId="77" type="noConversion"/>
  <printOptions horizontalCentered="1" verticalCentered="1"/>
  <pageMargins left="0" right="0" top="0.11811023622047245" bottom="0.11811023622047245" header="0" footer="0"/>
  <pageSetup paperSize="9" scale="85"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tabColor theme="7" tint="0.39997558519241921"/>
  </sheetPr>
  <dimension ref="A1:AK37"/>
  <sheetViews>
    <sheetView topLeftCell="A17" zoomScale="145" zoomScaleNormal="145" workbookViewId="0">
      <selection activeCell="K27" sqref="K27:K30"/>
    </sheetView>
  </sheetViews>
  <sheetFormatPr baseColWidth="10" defaultColWidth="0" defaultRowHeight="14.4" zeroHeight="1"/>
  <cols>
    <col min="1" max="1" width="0.6640625" customWidth="1"/>
    <col min="2" max="37" width="3.44140625" customWidth="1"/>
    <col min="38" max="16384" width="11.5546875" hidden="1"/>
  </cols>
  <sheetData>
    <row r="1" spans="1:37" hidden="1">
      <c r="A1" s="645" t="s">
        <v>655</v>
      </c>
      <c r="B1" s="466"/>
      <c r="C1" s="466"/>
      <c r="D1" s="466"/>
      <c r="E1" s="466"/>
      <c r="F1" s="466"/>
      <c r="G1" s="466"/>
      <c r="H1" s="466"/>
      <c r="I1" s="466"/>
      <c r="J1" s="466"/>
      <c r="K1" s="466"/>
      <c r="L1" s="466"/>
      <c r="M1" s="466"/>
      <c r="N1" s="466"/>
      <c r="O1" s="466"/>
      <c r="P1" s="466"/>
      <c r="Q1" s="466"/>
      <c r="R1" s="466"/>
      <c r="S1" s="466"/>
      <c r="T1" s="466"/>
      <c r="U1" s="466"/>
      <c r="V1" s="466"/>
      <c r="W1" s="466"/>
      <c r="X1" s="466"/>
      <c r="Y1" s="466"/>
      <c r="Z1" s="466"/>
      <c r="AA1" s="466"/>
      <c r="AB1" s="466"/>
      <c r="AC1" s="466"/>
      <c r="AD1" s="466"/>
      <c r="AE1" s="466"/>
      <c r="AF1" s="466"/>
      <c r="AG1" s="466"/>
      <c r="AH1" s="466"/>
      <c r="AI1" s="466"/>
      <c r="AJ1" s="466"/>
      <c r="AK1" s="466"/>
    </row>
    <row r="2" spans="1:37">
      <c r="A2" s="1681" t="s">
        <v>656</v>
      </c>
      <c r="B2" s="1682"/>
      <c r="C2" s="1682"/>
      <c r="D2" s="1682"/>
      <c r="E2" s="1682"/>
      <c r="F2" s="1682"/>
      <c r="G2" s="1682"/>
      <c r="H2" s="1682"/>
      <c r="I2" s="1682"/>
      <c r="J2" s="1682"/>
      <c r="K2" s="1682"/>
      <c r="L2" s="1682"/>
      <c r="M2" s="1682"/>
      <c r="N2" s="1682"/>
      <c r="O2" s="1682"/>
      <c r="P2" s="1682"/>
      <c r="Q2" s="1682"/>
      <c r="R2" s="1682"/>
      <c r="S2" s="1682"/>
      <c r="T2" s="1682"/>
      <c r="U2" s="1682"/>
      <c r="V2" s="1682"/>
      <c r="W2" s="1682"/>
      <c r="X2" s="1682"/>
      <c r="Y2" s="1682"/>
      <c r="Z2" s="1682"/>
      <c r="AA2" s="1682"/>
      <c r="AB2" s="1682"/>
      <c r="AC2" s="1682"/>
      <c r="AD2" s="1682"/>
      <c r="AE2" s="1682"/>
      <c r="AF2" s="1682"/>
      <c r="AG2" s="1682"/>
      <c r="AH2" s="1682"/>
      <c r="AI2" s="1682"/>
      <c r="AJ2" s="1682"/>
      <c r="AK2" s="1682"/>
    </row>
    <row r="3" spans="1:37">
      <c r="A3" s="466"/>
      <c r="B3" s="1660" t="s">
        <v>657</v>
      </c>
      <c r="C3" s="1661"/>
      <c r="D3" s="1661"/>
      <c r="E3" s="1661"/>
      <c r="F3" s="1661"/>
      <c r="G3" s="1664"/>
      <c r="H3" s="1660" t="s">
        <v>658</v>
      </c>
      <c r="I3" s="1661"/>
      <c r="J3" s="1661"/>
      <c r="K3" s="1661"/>
      <c r="L3" s="1664"/>
      <c r="M3" s="649"/>
      <c r="N3" s="1660" t="s">
        <v>659</v>
      </c>
      <c r="O3" s="1661"/>
      <c r="P3" s="1661"/>
      <c r="Q3" s="1661"/>
      <c r="R3" s="1664"/>
      <c r="S3" s="650"/>
      <c r="T3" s="1675" t="s">
        <v>660</v>
      </c>
      <c r="U3" s="1676"/>
      <c r="V3" s="1676"/>
      <c r="W3" s="1676"/>
      <c r="X3" s="1677"/>
      <c r="Y3" s="650"/>
      <c r="Z3" s="1675" t="s">
        <v>661</v>
      </c>
      <c r="AA3" s="1676"/>
      <c r="AB3" s="1676"/>
      <c r="AC3" s="1676"/>
      <c r="AD3" s="1677"/>
      <c r="AE3" s="650"/>
      <c r="AF3" s="1675" t="s">
        <v>662</v>
      </c>
      <c r="AG3" s="1676"/>
      <c r="AH3" s="1676"/>
      <c r="AI3" s="1676"/>
      <c r="AJ3" s="1676"/>
      <c r="AK3" s="651"/>
    </row>
    <row r="4" spans="1:37">
      <c r="A4" s="466"/>
      <c r="B4" s="1662"/>
      <c r="C4" s="1663"/>
      <c r="D4" s="1663"/>
      <c r="E4" s="1663"/>
      <c r="F4" s="1663"/>
      <c r="G4" s="1665"/>
      <c r="H4" s="1662"/>
      <c r="I4" s="1663"/>
      <c r="J4" s="1663"/>
      <c r="K4" s="1663"/>
      <c r="L4" s="1665"/>
      <c r="M4" s="649"/>
      <c r="N4" s="1662"/>
      <c r="O4" s="1663"/>
      <c r="P4" s="1663"/>
      <c r="Q4" s="1663"/>
      <c r="R4" s="1665"/>
      <c r="S4" s="650"/>
      <c r="T4" s="1678"/>
      <c r="U4" s="1679"/>
      <c r="V4" s="1679"/>
      <c r="W4" s="1679"/>
      <c r="X4" s="1680"/>
      <c r="Y4" s="650"/>
      <c r="Z4" s="1678"/>
      <c r="AA4" s="1679"/>
      <c r="AB4" s="1679"/>
      <c r="AC4" s="1679"/>
      <c r="AD4" s="1680"/>
      <c r="AE4" s="650"/>
      <c r="AF4" s="1678"/>
      <c r="AG4" s="1679"/>
      <c r="AH4" s="1679"/>
      <c r="AI4" s="1679"/>
      <c r="AJ4" s="1679"/>
      <c r="AK4" s="652"/>
    </row>
    <row r="5" spans="1:37">
      <c r="A5" s="466"/>
      <c r="B5" s="653"/>
      <c r="C5" s="649"/>
      <c r="D5" s="649"/>
      <c r="E5" s="649"/>
      <c r="F5" s="649"/>
      <c r="G5" s="652"/>
      <c r="H5" s="653" t="s">
        <v>663</v>
      </c>
      <c r="I5" s="649"/>
      <c r="J5" s="649"/>
      <c r="K5" s="649"/>
      <c r="L5" s="652"/>
      <c r="M5" s="649"/>
      <c r="N5" s="654" t="s">
        <v>664</v>
      </c>
      <c r="O5" s="649"/>
      <c r="P5" s="649"/>
      <c r="Q5" s="649"/>
      <c r="R5" s="652"/>
      <c r="S5" s="649"/>
      <c r="T5" s="654" t="s">
        <v>665</v>
      </c>
      <c r="U5" s="649"/>
      <c r="V5" s="649"/>
      <c r="W5" s="649"/>
      <c r="X5" s="652"/>
      <c r="Y5" s="649"/>
      <c r="Z5" s="654" t="s">
        <v>666</v>
      </c>
      <c r="AA5" s="649"/>
      <c r="AB5" s="649"/>
      <c r="AC5" s="649"/>
      <c r="AD5" s="652"/>
      <c r="AE5" s="649"/>
      <c r="AF5" s="654" t="s">
        <v>666</v>
      </c>
      <c r="AG5" s="649"/>
      <c r="AH5" s="649"/>
      <c r="AI5" s="649"/>
      <c r="AJ5" s="649"/>
      <c r="AK5" s="652"/>
    </row>
    <row r="6" spans="1:37">
      <c r="A6" s="466"/>
      <c r="B6" s="653"/>
      <c r="C6" s="649"/>
      <c r="D6" s="649"/>
      <c r="E6" s="649"/>
      <c r="F6" s="649"/>
      <c r="G6" s="652"/>
      <c r="H6" s="653" t="s">
        <v>667</v>
      </c>
      <c r="I6" s="649"/>
      <c r="J6" s="649"/>
      <c r="K6" s="649"/>
      <c r="L6" s="652"/>
      <c r="M6" s="649"/>
      <c r="N6" s="654" t="s">
        <v>668</v>
      </c>
      <c r="O6" s="649"/>
      <c r="P6" s="649"/>
      <c r="Q6" s="649"/>
      <c r="R6" s="652"/>
      <c r="S6" s="649"/>
      <c r="T6" s="654" t="s">
        <v>668</v>
      </c>
      <c r="U6" s="649"/>
      <c r="V6" s="649"/>
      <c r="W6" s="649"/>
      <c r="X6" s="652"/>
      <c r="Y6" s="649"/>
      <c r="Z6" s="654" t="s">
        <v>669</v>
      </c>
      <c r="AA6" s="649"/>
      <c r="AB6" s="649"/>
      <c r="AC6" s="649"/>
      <c r="AD6" s="652"/>
      <c r="AE6" s="649"/>
      <c r="AF6" s="654" t="s">
        <v>670</v>
      </c>
      <c r="AG6" s="649"/>
      <c r="AH6" s="649"/>
      <c r="AI6" s="649"/>
      <c r="AJ6" s="649"/>
      <c r="AK6" s="652"/>
    </row>
    <row r="7" spans="1:37">
      <c r="A7" s="466"/>
      <c r="B7" s="653"/>
      <c r="C7" s="649"/>
      <c r="D7" s="649"/>
      <c r="E7" s="649"/>
      <c r="F7" s="649"/>
      <c r="G7" s="652"/>
      <c r="H7" s="653"/>
      <c r="I7" s="649"/>
      <c r="J7" s="649"/>
      <c r="K7" s="649"/>
      <c r="L7" s="652"/>
      <c r="M7" s="649"/>
      <c r="N7" s="654" t="s">
        <v>671</v>
      </c>
      <c r="O7" s="649"/>
      <c r="P7" s="649"/>
      <c r="Q7" s="649"/>
      <c r="R7" s="652"/>
      <c r="S7" s="649"/>
      <c r="T7" s="654" t="s">
        <v>671</v>
      </c>
      <c r="U7" s="649"/>
      <c r="V7" s="649"/>
      <c r="W7" s="649"/>
      <c r="X7" s="652"/>
      <c r="Y7" s="649"/>
      <c r="Z7" s="654" t="s">
        <v>176</v>
      </c>
      <c r="AA7" s="649"/>
      <c r="AB7" s="649"/>
      <c r="AC7" s="649"/>
      <c r="AD7" s="652"/>
      <c r="AE7" s="649"/>
      <c r="AF7" s="655" t="s">
        <v>607</v>
      </c>
      <c r="AG7" s="649"/>
      <c r="AH7" s="649"/>
      <c r="AI7" s="649"/>
      <c r="AJ7" s="649"/>
      <c r="AK7" s="652"/>
    </row>
    <row r="8" spans="1:37">
      <c r="A8" s="466"/>
      <c r="B8" s="653"/>
      <c r="C8" s="649"/>
      <c r="D8" s="649"/>
      <c r="E8" s="649"/>
      <c r="F8" s="649"/>
      <c r="G8" s="652"/>
      <c r="H8" s="653"/>
      <c r="I8" s="649"/>
      <c r="J8" s="649"/>
      <c r="K8" s="649"/>
      <c r="L8" s="652"/>
      <c r="M8" s="649"/>
      <c r="N8" s="653" t="s">
        <v>672</v>
      </c>
      <c r="O8" s="649"/>
      <c r="P8" s="649"/>
      <c r="Q8" s="649"/>
      <c r="R8" s="652"/>
      <c r="S8" s="649"/>
      <c r="T8" s="653" t="s">
        <v>673</v>
      </c>
      <c r="U8" s="649"/>
      <c r="V8" s="649"/>
      <c r="W8" s="649"/>
      <c r="X8" s="652"/>
      <c r="Y8" s="649"/>
      <c r="Z8" s="655" t="s">
        <v>607</v>
      </c>
      <c r="AA8" s="649"/>
      <c r="AB8" s="649"/>
      <c r="AC8" s="649"/>
      <c r="AD8" s="652"/>
      <c r="AE8" s="649"/>
      <c r="AF8" s="653" t="s">
        <v>674</v>
      </c>
      <c r="AG8" s="649"/>
      <c r="AH8" s="649"/>
      <c r="AI8" s="649"/>
      <c r="AJ8" s="649"/>
      <c r="AK8" s="652"/>
    </row>
    <row r="9" spans="1:37">
      <c r="A9" s="466"/>
      <c r="B9" s="653"/>
      <c r="C9" s="649"/>
      <c r="D9" s="649"/>
      <c r="E9" s="649"/>
      <c r="F9" s="649"/>
      <c r="G9" s="652"/>
      <c r="H9" s="653"/>
      <c r="I9" s="649"/>
      <c r="J9" s="649"/>
      <c r="K9" s="649"/>
      <c r="L9" s="652"/>
      <c r="M9" s="649"/>
      <c r="N9" s="653" t="s">
        <v>675</v>
      </c>
      <c r="O9" s="649"/>
      <c r="P9" s="649"/>
      <c r="Q9" s="649"/>
      <c r="R9" s="652"/>
      <c r="S9" s="649"/>
      <c r="T9" s="653" t="s">
        <v>675</v>
      </c>
      <c r="U9" s="649"/>
      <c r="V9" s="649"/>
      <c r="W9" s="649"/>
      <c r="X9" s="652"/>
      <c r="Y9" s="649"/>
      <c r="Z9" s="653" t="s">
        <v>674</v>
      </c>
      <c r="AA9" s="649"/>
      <c r="AB9" s="649"/>
      <c r="AC9" s="649"/>
      <c r="AD9" s="652"/>
      <c r="AE9" s="649"/>
      <c r="AF9" s="653" t="s">
        <v>676</v>
      </c>
      <c r="AG9" s="649"/>
      <c r="AH9" s="649"/>
      <c r="AI9" s="649"/>
      <c r="AJ9" s="649"/>
      <c r="AK9" s="652"/>
    </row>
    <row r="10" spans="1:37">
      <c r="A10" s="466"/>
      <c r="B10" s="653"/>
      <c r="C10" s="649"/>
      <c r="D10" s="649"/>
      <c r="E10" s="649"/>
      <c r="F10" s="649"/>
      <c r="G10" s="652"/>
      <c r="H10" s="653"/>
      <c r="I10" s="649"/>
      <c r="J10" s="649"/>
      <c r="K10" s="649"/>
      <c r="L10" s="652"/>
      <c r="M10" s="649"/>
      <c r="N10" s="653" t="s">
        <v>674</v>
      </c>
      <c r="O10" s="649"/>
      <c r="P10" s="649"/>
      <c r="Q10" s="649"/>
      <c r="R10" s="652"/>
      <c r="S10" s="649"/>
      <c r="T10" s="653" t="s">
        <v>674</v>
      </c>
      <c r="U10" s="649"/>
      <c r="V10" s="649"/>
      <c r="W10" s="649"/>
      <c r="X10" s="652"/>
      <c r="Y10" s="649"/>
      <c r="Z10" s="653" t="s">
        <v>676</v>
      </c>
      <c r="AA10" s="649"/>
      <c r="AB10" s="649"/>
      <c r="AC10" s="649"/>
      <c r="AD10" s="652"/>
      <c r="AE10" s="649"/>
      <c r="AF10" s="653" t="s">
        <v>677</v>
      </c>
      <c r="AG10" s="649"/>
      <c r="AH10" s="649"/>
      <c r="AI10" s="649"/>
      <c r="AJ10" s="649"/>
      <c r="AK10" s="652"/>
    </row>
    <row r="11" spans="1:37">
      <c r="A11" s="466"/>
      <c r="B11" s="653"/>
      <c r="C11" s="649"/>
      <c r="D11" s="649"/>
      <c r="E11" s="649"/>
      <c r="F11" s="649"/>
      <c r="G11" s="652"/>
      <c r="H11" s="653"/>
      <c r="I11" s="649"/>
      <c r="J11" s="649"/>
      <c r="K11" s="649"/>
      <c r="L11" s="652"/>
      <c r="M11" s="649"/>
      <c r="N11" s="653" t="s">
        <v>678</v>
      </c>
      <c r="O11" s="649"/>
      <c r="P11" s="649"/>
      <c r="Q11" s="649"/>
      <c r="R11" s="652"/>
      <c r="S11" s="649"/>
      <c r="T11" s="653" t="s">
        <v>678</v>
      </c>
      <c r="U11" s="649"/>
      <c r="V11" s="649"/>
      <c r="W11" s="649"/>
      <c r="X11" s="652"/>
      <c r="Y11" s="649"/>
      <c r="Z11" s="653" t="s">
        <v>677</v>
      </c>
      <c r="AA11" s="649"/>
      <c r="AB11" s="649"/>
      <c r="AC11" s="649"/>
      <c r="AD11" s="652"/>
      <c r="AE11" s="649"/>
      <c r="AF11" s="653"/>
      <c r="AG11" s="649"/>
      <c r="AH11" s="649"/>
      <c r="AI11" s="649"/>
      <c r="AJ11" s="649"/>
      <c r="AK11" s="652"/>
    </row>
    <row r="12" spans="1:37">
      <c r="A12" s="466"/>
      <c r="B12" s="656"/>
      <c r="C12" s="657"/>
      <c r="D12" s="657"/>
      <c r="E12" s="657"/>
      <c r="F12" s="657"/>
      <c r="G12" s="658"/>
      <c r="H12" s="656"/>
      <c r="I12" s="657"/>
      <c r="J12" s="657"/>
      <c r="K12" s="657"/>
      <c r="L12" s="658"/>
      <c r="M12" s="649"/>
      <c r="N12" s="656" t="s">
        <v>677</v>
      </c>
      <c r="O12" s="657"/>
      <c r="P12" s="657"/>
      <c r="Q12" s="657"/>
      <c r="R12" s="658"/>
      <c r="S12" s="649"/>
      <c r="T12" s="656" t="s">
        <v>677</v>
      </c>
      <c r="U12" s="657"/>
      <c r="V12" s="657"/>
      <c r="W12" s="657"/>
      <c r="X12" s="658"/>
      <c r="Y12" s="649"/>
      <c r="Z12" s="656"/>
      <c r="AA12" s="657"/>
      <c r="AB12" s="657"/>
      <c r="AC12" s="657"/>
      <c r="AD12" s="658"/>
      <c r="AE12" s="649"/>
      <c r="AF12" s="656"/>
      <c r="AG12" s="657"/>
      <c r="AH12" s="657"/>
      <c r="AI12" s="657"/>
      <c r="AJ12" s="657"/>
      <c r="AK12" s="658"/>
    </row>
    <row r="13" spans="1:37" ht="4.95" customHeight="1">
      <c r="A13" s="466"/>
      <c r="B13" s="649"/>
      <c r="C13" s="649"/>
      <c r="D13" s="649"/>
      <c r="E13" s="649"/>
      <c r="F13" s="649"/>
      <c r="G13" s="649"/>
      <c r="H13" s="649"/>
      <c r="I13" s="649"/>
      <c r="J13" s="649"/>
      <c r="K13" s="649"/>
      <c r="L13" s="649"/>
      <c r="M13" s="649"/>
      <c r="N13" s="649"/>
      <c r="O13" s="649"/>
      <c r="P13" s="649"/>
      <c r="Q13" s="649"/>
      <c r="R13" s="649"/>
      <c r="S13" s="649"/>
      <c r="T13" s="649"/>
      <c r="U13" s="649"/>
      <c r="V13" s="649"/>
      <c r="W13" s="649"/>
      <c r="X13" s="649"/>
      <c r="Y13" s="649"/>
      <c r="Z13" s="649"/>
      <c r="AA13" s="649"/>
      <c r="AB13" s="649"/>
      <c r="AC13" s="649"/>
      <c r="AD13" s="649"/>
      <c r="AE13" s="649"/>
      <c r="AF13" s="649"/>
      <c r="AG13" s="649"/>
      <c r="AH13" s="649"/>
      <c r="AI13" s="649"/>
      <c r="AJ13" s="649"/>
      <c r="AK13" s="649"/>
    </row>
    <row r="14" spans="1:37" ht="15" customHeight="1">
      <c r="A14" s="466"/>
      <c r="B14" s="1660" t="s">
        <v>679</v>
      </c>
      <c r="C14" s="1661"/>
      <c r="D14" s="1661"/>
      <c r="E14" s="1661"/>
      <c r="F14" s="1661"/>
      <c r="G14" s="1664"/>
      <c r="H14" s="1660" t="s">
        <v>680</v>
      </c>
      <c r="I14" s="1661"/>
      <c r="J14" s="1661"/>
      <c r="K14" s="1661"/>
      <c r="L14" s="1664"/>
      <c r="M14" s="659"/>
      <c r="N14" s="1660" t="s">
        <v>681</v>
      </c>
      <c r="O14" s="1661"/>
      <c r="P14" s="1661"/>
      <c r="Q14" s="1661"/>
      <c r="R14" s="1661"/>
      <c r="S14" s="660"/>
      <c r="T14" s="1660" t="s">
        <v>682</v>
      </c>
      <c r="U14" s="1661"/>
      <c r="V14" s="1661"/>
      <c r="W14" s="1661"/>
      <c r="X14" s="1661"/>
      <c r="Y14" s="1664"/>
      <c r="Z14" s="1675" t="s">
        <v>683</v>
      </c>
      <c r="AA14" s="1676"/>
      <c r="AB14" s="1676"/>
      <c r="AC14" s="1676"/>
      <c r="AD14" s="1677"/>
      <c r="AE14" s="650"/>
      <c r="AF14" s="1675" t="s">
        <v>684</v>
      </c>
      <c r="AG14" s="1676"/>
      <c r="AH14" s="1676"/>
      <c r="AI14" s="1676"/>
      <c r="AJ14" s="1676"/>
      <c r="AK14" s="1677"/>
    </row>
    <row r="15" spans="1:37" ht="22.95" customHeight="1">
      <c r="A15" s="466"/>
      <c r="B15" s="1662"/>
      <c r="C15" s="1663"/>
      <c r="D15" s="1663"/>
      <c r="E15" s="1663"/>
      <c r="F15" s="1663"/>
      <c r="G15" s="1665"/>
      <c r="H15" s="1662"/>
      <c r="I15" s="1663"/>
      <c r="J15" s="1663"/>
      <c r="K15" s="1663"/>
      <c r="L15" s="1665"/>
      <c r="M15" s="659"/>
      <c r="N15" s="1662"/>
      <c r="O15" s="1663"/>
      <c r="P15" s="1663"/>
      <c r="Q15" s="1663"/>
      <c r="R15" s="1663"/>
      <c r="S15" s="661"/>
      <c r="T15" s="1662"/>
      <c r="U15" s="1663"/>
      <c r="V15" s="1663"/>
      <c r="W15" s="1663"/>
      <c r="X15" s="1663"/>
      <c r="Y15" s="1665"/>
      <c r="Z15" s="1678"/>
      <c r="AA15" s="1679"/>
      <c r="AB15" s="1679"/>
      <c r="AC15" s="1679"/>
      <c r="AD15" s="1680"/>
      <c r="AE15" s="650"/>
      <c r="AF15" s="1678"/>
      <c r="AG15" s="1679"/>
      <c r="AH15" s="1679"/>
      <c r="AI15" s="1679"/>
      <c r="AJ15" s="1679"/>
      <c r="AK15" s="1680"/>
    </row>
    <row r="16" spans="1:37" ht="15" customHeight="1">
      <c r="A16" s="466"/>
      <c r="B16" s="654" t="s">
        <v>685</v>
      </c>
      <c r="C16" s="649"/>
      <c r="D16" s="649"/>
      <c r="E16" s="649"/>
      <c r="F16" s="649"/>
      <c r="G16" s="652"/>
      <c r="H16" s="654" t="s">
        <v>686</v>
      </c>
      <c r="I16" s="649"/>
      <c r="J16" s="649"/>
      <c r="K16" s="649"/>
      <c r="L16" s="652"/>
      <c r="M16" s="649"/>
      <c r="N16" s="654" t="s">
        <v>686</v>
      </c>
      <c r="O16" s="649"/>
      <c r="P16" s="649"/>
      <c r="Q16" s="649"/>
      <c r="R16" s="649"/>
      <c r="S16" s="652"/>
      <c r="T16" s="1645" t="s">
        <v>687</v>
      </c>
      <c r="U16" s="1646"/>
      <c r="V16" s="1646"/>
      <c r="W16" s="1646"/>
      <c r="X16" s="1646"/>
      <c r="Y16" s="1647"/>
      <c r="Z16" s="1672" t="s">
        <v>688</v>
      </c>
      <c r="AA16" s="1673"/>
      <c r="AB16" s="1673"/>
      <c r="AC16" s="1673"/>
      <c r="AD16" s="1674"/>
      <c r="AE16" s="649"/>
      <c r="AF16" s="653" t="s">
        <v>689</v>
      </c>
      <c r="AG16" s="649"/>
      <c r="AH16" s="649"/>
      <c r="AI16" s="649"/>
      <c r="AJ16" s="649"/>
      <c r="AK16" s="652"/>
    </row>
    <row r="17" spans="1:37">
      <c r="A17" s="466"/>
      <c r="B17" s="654"/>
      <c r="C17" s="649"/>
      <c r="D17" s="649"/>
      <c r="E17" s="649"/>
      <c r="F17" s="649"/>
      <c r="G17" s="652"/>
      <c r="H17" s="654" t="s">
        <v>176</v>
      </c>
      <c r="I17" s="649"/>
      <c r="J17" s="649"/>
      <c r="K17" s="649"/>
      <c r="L17" s="652"/>
      <c r="M17" s="649"/>
      <c r="N17" s="654" t="s">
        <v>690</v>
      </c>
      <c r="O17" s="649"/>
      <c r="P17" s="649"/>
      <c r="Q17" s="649"/>
      <c r="R17" s="649"/>
      <c r="S17" s="652"/>
      <c r="T17" s="1645"/>
      <c r="U17" s="1646"/>
      <c r="V17" s="1646"/>
      <c r="W17" s="1646"/>
      <c r="X17" s="1646"/>
      <c r="Y17" s="1647"/>
      <c r="Z17" s="1672"/>
      <c r="AA17" s="1673"/>
      <c r="AB17" s="1673"/>
      <c r="AC17" s="1673"/>
      <c r="AD17" s="1674"/>
      <c r="AE17" s="649"/>
      <c r="AF17" s="654"/>
      <c r="AG17" s="649"/>
      <c r="AH17" s="649"/>
      <c r="AI17" s="649"/>
      <c r="AJ17" s="649"/>
      <c r="AK17" s="652"/>
    </row>
    <row r="18" spans="1:37" ht="15" customHeight="1">
      <c r="A18" s="466"/>
      <c r="B18" s="1645" t="s">
        <v>691</v>
      </c>
      <c r="C18" s="1646"/>
      <c r="D18" s="1646"/>
      <c r="E18" s="1646"/>
      <c r="F18" s="1646"/>
      <c r="G18" s="1647"/>
      <c r="H18" s="653" t="s">
        <v>692</v>
      </c>
      <c r="I18" s="649"/>
      <c r="J18" s="649"/>
      <c r="K18" s="649"/>
      <c r="L18" s="652"/>
      <c r="M18" s="649"/>
      <c r="N18" s="1654" t="s">
        <v>691</v>
      </c>
      <c r="O18" s="1655"/>
      <c r="P18" s="1655"/>
      <c r="Q18" s="1655"/>
      <c r="R18" s="1655"/>
      <c r="S18" s="1656"/>
      <c r="T18" s="1645" t="s">
        <v>693</v>
      </c>
      <c r="U18" s="1646"/>
      <c r="V18" s="1646"/>
      <c r="W18" s="1646"/>
      <c r="X18" s="1646"/>
      <c r="Y18" s="1647"/>
      <c r="Z18" s="653"/>
      <c r="AA18" s="649"/>
      <c r="AB18" s="649"/>
      <c r="AC18" s="649"/>
      <c r="AD18" s="652"/>
      <c r="AE18" s="649"/>
      <c r="AF18" s="653"/>
      <c r="AG18" s="649"/>
      <c r="AH18" s="649"/>
      <c r="AI18" s="649"/>
      <c r="AJ18" s="649"/>
      <c r="AK18" s="652"/>
    </row>
    <row r="19" spans="1:37" ht="14.4" customHeight="1">
      <c r="A19" s="466"/>
      <c r="B19" s="1645"/>
      <c r="C19" s="1646"/>
      <c r="D19" s="1646"/>
      <c r="E19" s="1646"/>
      <c r="F19" s="1646"/>
      <c r="G19" s="1647"/>
      <c r="H19" s="653" t="s">
        <v>694</v>
      </c>
      <c r="I19" s="649"/>
      <c r="J19" s="649"/>
      <c r="K19" s="649"/>
      <c r="L19" s="652"/>
      <c r="M19" s="649"/>
      <c r="N19" s="1657"/>
      <c r="O19" s="1658"/>
      <c r="P19" s="1658"/>
      <c r="Q19" s="1658"/>
      <c r="R19" s="1658"/>
      <c r="S19" s="1659"/>
      <c r="T19" s="1651" t="s">
        <v>695</v>
      </c>
      <c r="U19" s="1652"/>
      <c r="V19" s="1652"/>
      <c r="W19" s="1652"/>
      <c r="X19" s="1652"/>
      <c r="Y19" s="1653"/>
      <c r="Z19" s="676"/>
      <c r="AD19" s="678"/>
      <c r="AE19" s="649"/>
      <c r="AF19" s="653"/>
      <c r="AG19" s="649"/>
      <c r="AH19" s="649"/>
      <c r="AI19" s="649"/>
      <c r="AJ19" s="649"/>
      <c r="AK19" s="652"/>
    </row>
    <row r="20" spans="1:37">
      <c r="A20" s="466"/>
      <c r="B20" s="656"/>
      <c r="C20" s="657"/>
      <c r="D20" s="657"/>
      <c r="E20" s="657"/>
      <c r="F20" s="657"/>
      <c r="G20" s="658"/>
      <c r="H20" s="1669" t="s">
        <v>696</v>
      </c>
      <c r="I20" s="1670"/>
      <c r="J20" s="1670"/>
      <c r="K20" s="1670"/>
      <c r="L20" s="1671"/>
      <c r="M20" s="649"/>
      <c r="N20" s="649"/>
      <c r="O20" s="649"/>
      <c r="P20" s="649"/>
      <c r="Q20" s="649"/>
      <c r="R20" s="649"/>
      <c r="S20" s="649"/>
      <c r="T20" s="649"/>
      <c r="U20" s="649"/>
      <c r="V20" s="649"/>
      <c r="W20" s="649"/>
      <c r="X20" s="649"/>
      <c r="Y20" s="652"/>
      <c r="Z20" s="653"/>
      <c r="AA20" s="666"/>
      <c r="AB20" s="666"/>
      <c r="AC20" s="666"/>
      <c r="AD20" s="667"/>
      <c r="AE20" s="649"/>
      <c r="AF20" s="653"/>
      <c r="AG20" s="649"/>
      <c r="AH20" s="649"/>
      <c r="AI20" s="649"/>
      <c r="AJ20" s="649"/>
      <c r="AK20" s="652"/>
    </row>
    <row r="21" spans="1:37" ht="21.6" customHeight="1">
      <c r="A21" s="466"/>
      <c r="B21" s="649"/>
      <c r="C21" s="649"/>
      <c r="D21" s="649"/>
      <c r="E21" s="649"/>
      <c r="F21" s="649"/>
      <c r="G21" s="652"/>
      <c r="H21" s="1669"/>
      <c r="I21" s="1670"/>
      <c r="J21" s="1670"/>
      <c r="K21" s="1670"/>
      <c r="L21" s="1671"/>
      <c r="M21" s="649"/>
      <c r="N21" s="649"/>
      <c r="O21" s="649"/>
      <c r="P21" s="649"/>
      <c r="Q21" s="649"/>
      <c r="R21" s="649"/>
      <c r="S21" s="649"/>
      <c r="Z21" s="653"/>
      <c r="AA21" s="649"/>
      <c r="AB21" s="649"/>
      <c r="AC21" s="649"/>
      <c r="AD21" s="652"/>
      <c r="AE21" s="649"/>
      <c r="AF21" s="653"/>
      <c r="AG21" s="649"/>
      <c r="AH21" s="649"/>
      <c r="AI21" s="649"/>
      <c r="AJ21" s="649"/>
      <c r="AK21" s="652"/>
    </row>
    <row r="22" spans="1:37" ht="12.6" customHeight="1">
      <c r="A22" s="466"/>
      <c r="B22" s="649"/>
      <c r="C22" s="649"/>
      <c r="D22" s="649"/>
      <c r="E22" s="649"/>
      <c r="F22" s="649"/>
      <c r="G22" s="652"/>
      <c r="H22" s="653"/>
      <c r="I22" s="649"/>
      <c r="J22" s="649"/>
      <c r="K22" s="649"/>
      <c r="L22" s="652"/>
      <c r="M22" s="649"/>
      <c r="N22" s="649"/>
      <c r="O22" s="649"/>
      <c r="P22" s="649"/>
      <c r="Q22" s="649"/>
      <c r="R22" s="649"/>
      <c r="S22" s="649"/>
      <c r="Z22" s="653"/>
      <c r="AA22" s="649"/>
      <c r="AB22" s="649"/>
      <c r="AC22" s="649"/>
      <c r="AD22" s="652"/>
      <c r="AE22" s="649"/>
      <c r="AF22" s="653"/>
      <c r="AG22" s="649"/>
      <c r="AH22" s="649"/>
      <c r="AI22" s="649"/>
      <c r="AJ22" s="649"/>
      <c r="AK22" s="652"/>
    </row>
    <row r="23" spans="1:37" ht="22.95" customHeight="1">
      <c r="A23" s="466"/>
      <c r="H23" s="656"/>
      <c r="I23" s="657"/>
      <c r="J23" s="657"/>
      <c r="K23" s="657"/>
      <c r="L23" s="658"/>
      <c r="M23" s="649"/>
      <c r="N23" s="1646"/>
      <c r="O23" s="1646"/>
      <c r="P23" s="1646"/>
      <c r="Q23" s="1646"/>
      <c r="R23" s="1646"/>
      <c r="S23" s="1646"/>
      <c r="Z23" s="656"/>
      <c r="AA23" s="657"/>
      <c r="AB23" s="657"/>
      <c r="AC23" s="657"/>
      <c r="AD23" s="658"/>
      <c r="AE23" s="649"/>
      <c r="AF23" s="656"/>
      <c r="AG23" s="657"/>
      <c r="AH23" s="657"/>
      <c r="AI23" s="657"/>
      <c r="AJ23" s="657"/>
      <c r="AK23" s="658"/>
    </row>
    <row r="24" spans="1:37" ht="7.95" customHeight="1">
      <c r="A24" s="466"/>
      <c r="B24" s="649"/>
      <c r="C24" s="649"/>
      <c r="D24" s="649"/>
      <c r="E24" s="649"/>
      <c r="F24" s="649"/>
      <c r="G24" s="649"/>
      <c r="H24" s="649"/>
      <c r="I24" s="649"/>
      <c r="J24" s="649"/>
      <c r="K24" s="649"/>
      <c r="L24" s="649"/>
      <c r="M24" s="649"/>
      <c r="N24" s="649"/>
      <c r="O24" s="649"/>
      <c r="P24" s="649"/>
      <c r="Q24" s="649"/>
      <c r="R24" s="649"/>
      <c r="S24" s="649"/>
      <c r="T24" s="649"/>
      <c r="U24" s="649"/>
      <c r="V24" s="649"/>
      <c r="W24" s="649"/>
      <c r="X24" s="649"/>
      <c r="Y24" s="649"/>
      <c r="Z24" s="649"/>
      <c r="AA24" s="649"/>
      <c r="AB24" s="649"/>
      <c r="AC24" s="649"/>
      <c r="AD24" s="649"/>
      <c r="AE24" s="649"/>
      <c r="AF24" s="649"/>
      <c r="AG24" s="649"/>
      <c r="AH24" s="649"/>
      <c r="AI24" s="649"/>
      <c r="AJ24" s="649"/>
      <c r="AK24" s="649"/>
    </row>
    <row r="25" spans="1:37" ht="15" customHeight="1">
      <c r="A25" s="466"/>
      <c r="B25" s="1660" t="s">
        <v>697</v>
      </c>
      <c r="C25" s="1661"/>
      <c r="D25" s="1661"/>
      <c r="E25" s="1661"/>
      <c r="F25" s="1661"/>
      <c r="G25" s="1661"/>
      <c r="H25" s="1661"/>
      <c r="I25" s="1664"/>
      <c r="J25" s="650"/>
      <c r="K25" s="1660" t="s">
        <v>698</v>
      </c>
      <c r="L25" s="1661"/>
      <c r="M25" s="1661"/>
      <c r="N25" s="1661"/>
      <c r="O25" s="1661"/>
      <c r="P25" s="660"/>
      <c r="Q25" s="650"/>
      <c r="R25" s="1660" t="s">
        <v>699</v>
      </c>
      <c r="S25" s="1661"/>
      <c r="T25" s="1661"/>
      <c r="U25" s="1661"/>
      <c r="V25" s="1661"/>
      <c r="W25" s="1661"/>
      <c r="X25" s="1664"/>
      <c r="Y25" s="650"/>
      <c r="Z25" s="1660" t="s">
        <v>700</v>
      </c>
      <c r="AA25" s="1661"/>
      <c r="AB25" s="1661"/>
      <c r="AC25" s="1661"/>
      <c r="AD25" s="1661"/>
      <c r="AE25" s="1661"/>
      <c r="AF25" s="1661"/>
      <c r="AG25" s="1661"/>
      <c r="AH25" s="1661"/>
      <c r="AI25" s="1661"/>
      <c r="AJ25" s="1664"/>
      <c r="AK25" s="649"/>
    </row>
    <row r="26" spans="1:37">
      <c r="A26" s="466"/>
      <c r="B26" s="1662"/>
      <c r="C26" s="1663"/>
      <c r="D26" s="1663"/>
      <c r="E26" s="1663"/>
      <c r="F26" s="1663"/>
      <c r="G26" s="1663"/>
      <c r="H26" s="1663"/>
      <c r="I26" s="1665"/>
      <c r="J26" s="650"/>
      <c r="K26" s="1662"/>
      <c r="L26" s="1663"/>
      <c r="M26" s="1663"/>
      <c r="N26" s="1663"/>
      <c r="O26" s="1663"/>
      <c r="P26" s="661"/>
      <c r="Q26" s="650"/>
      <c r="R26" s="1662"/>
      <c r="S26" s="1663"/>
      <c r="T26" s="1663"/>
      <c r="U26" s="1663"/>
      <c r="V26" s="1663"/>
      <c r="W26" s="1663"/>
      <c r="X26" s="1665"/>
      <c r="Y26" s="650"/>
      <c r="Z26" s="1662"/>
      <c r="AA26" s="1663"/>
      <c r="AB26" s="1663"/>
      <c r="AC26" s="1663"/>
      <c r="AD26" s="1663"/>
      <c r="AE26" s="1663"/>
      <c r="AF26" s="1663"/>
      <c r="AG26" s="1663"/>
      <c r="AH26" s="1663"/>
      <c r="AI26" s="1663"/>
      <c r="AJ26" s="1665"/>
      <c r="AK26" s="649"/>
    </row>
    <row r="27" spans="1:37" ht="13.95" customHeight="1">
      <c r="A27" s="466"/>
      <c r="B27" s="654" t="s">
        <v>701</v>
      </c>
      <c r="C27" s="649"/>
      <c r="D27" s="649"/>
      <c r="E27" s="649"/>
      <c r="F27" s="649"/>
      <c r="G27" s="649"/>
      <c r="H27" s="649"/>
      <c r="I27" s="652"/>
      <c r="J27" s="649"/>
      <c r="K27" s="654" t="s">
        <v>615</v>
      </c>
      <c r="L27" s="649"/>
      <c r="M27" s="649"/>
      <c r="N27" s="649"/>
      <c r="O27" s="649"/>
      <c r="P27" s="652"/>
      <c r="Q27" s="649"/>
      <c r="R27" s="654" t="s">
        <v>702</v>
      </c>
      <c r="S27" s="767"/>
      <c r="T27" s="767"/>
      <c r="U27" s="767"/>
      <c r="V27" s="767"/>
      <c r="W27" s="767"/>
      <c r="X27" s="768"/>
      <c r="Y27" s="649"/>
      <c r="Z27" s="653" t="s">
        <v>703</v>
      </c>
      <c r="AA27" s="649"/>
      <c r="AB27" s="649"/>
      <c r="AC27" s="649"/>
      <c r="AD27" s="649"/>
      <c r="AE27" s="649"/>
      <c r="AF27" s="649"/>
      <c r="AG27" s="649"/>
      <c r="AH27" s="649"/>
      <c r="AI27" s="649"/>
      <c r="AJ27" s="652"/>
      <c r="AK27" s="649"/>
    </row>
    <row r="28" spans="1:37" ht="13.95" customHeight="1">
      <c r="A28" s="466"/>
      <c r="B28" s="654" t="s">
        <v>704</v>
      </c>
      <c r="C28" s="649"/>
      <c r="D28" s="649"/>
      <c r="E28" s="649"/>
      <c r="F28" s="649"/>
      <c r="G28" s="649"/>
      <c r="H28" s="649"/>
      <c r="I28" s="652"/>
      <c r="J28" s="649"/>
      <c r="K28" s="654" t="s">
        <v>582</v>
      </c>
      <c r="L28" s="649"/>
      <c r="M28" s="649"/>
      <c r="N28" s="649"/>
      <c r="O28" s="649"/>
      <c r="P28" s="652"/>
      <c r="Q28" s="649"/>
      <c r="R28" s="653" t="s">
        <v>705</v>
      </c>
      <c r="S28" s="649"/>
      <c r="T28" s="649"/>
      <c r="U28" s="649"/>
      <c r="V28" s="649"/>
      <c r="W28" s="649"/>
      <c r="X28" s="652"/>
      <c r="Y28" s="649"/>
      <c r="Z28" s="653" t="s">
        <v>706</v>
      </c>
      <c r="AA28" s="649"/>
      <c r="AB28" s="649"/>
      <c r="AC28" s="649"/>
      <c r="AD28" s="649"/>
      <c r="AE28" s="649"/>
      <c r="AF28" s="649"/>
      <c r="AG28" s="649"/>
      <c r="AH28" s="649"/>
      <c r="AI28" s="649"/>
      <c r="AJ28" s="652"/>
      <c r="AK28" s="649"/>
    </row>
    <row r="29" spans="1:37" ht="13.95" customHeight="1">
      <c r="A29" s="466"/>
      <c r="B29" s="654" t="s">
        <v>668</v>
      </c>
      <c r="C29" s="649"/>
      <c r="D29" s="649"/>
      <c r="E29" s="649"/>
      <c r="F29" s="649"/>
      <c r="G29" s="649"/>
      <c r="H29" s="649"/>
      <c r="I29" s="652"/>
      <c r="J29" s="649"/>
      <c r="K29" s="653" t="s">
        <v>707</v>
      </c>
      <c r="L29" s="649"/>
      <c r="M29" s="649"/>
      <c r="N29" s="649"/>
      <c r="O29" s="649"/>
      <c r="P29" s="652"/>
      <c r="Q29" s="649"/>
      <c r="R29" s="653" t="s">
        <v>708</v>
      </c>
      <c r="S29" s="649"/>
      <c r="T29" s="649"/>
      <c r="U29" s="649"/>
      <c r="V29" s="649"/>
      <c r="W29" s="649"/>
      <c r="X29" s="652"/>
      <c r="Y29" s="649"/>
      <c r="Z29" s="653" t="s">
        <v>709</v>
      </c>
      <c r="AA29" s="649"/>
      <c r="AB29" s="649"/>
      <c r="AC29" s="649"/>
      <c r="AD29" s="649"/>
      <c r="AE29" s="649"/>
      <c r="AF29" s="649"/>
      <c r="AG29" s="649"/>
      <c r="AH29" s="649"/>
      <c r="AI29" s="649"/>
      <c r="AJ29" s="652"/>
      <c r="AK29" s="649"/>
    </row>
    <row r="30" spans="1:37" ht="13.95" customHeight="1">
      <c r="A30" s="466"/>
      <c r="B30" s="653" t="s">
        <v>710</v>
      </c>
      <c r="C30" s="649"/>
      <c r="D30" s="649"/>
      <c r="E30" s="649"/>
      <c r="F30" s="649"/>
      <c r="G30" s="649"/>
      <c r="H30" s="649"/>
      <c r="I30" s="652"/>
      <c r="J30" s="649"/>
      <c r="K30" s="662" t="s">
        <v>711</v>
      </c>
      <c r="L30" s="649"/>
      <c r="M30" s="649"/>
      <c r="N30" s="649"/>
      <c r="O30" s="649"/>
      <c r="P30" s="652"/>
      <c r="Q30" s="649"/>
      <c r="R30" s="1648"/>
      <c r="S30" s="1649"/>
      <c r="T30" s="1649"/>
      <c r="U30" s="1649"/>
      <c r="V30" s="1649"/>
      <c r="W30" s="1649"/>
      <c r="X30" s="1650"/>
      <c r="Y30" s="649"/>
      <c r="Z30" s="653"/>
      <c r="AA30" s="649"/>
      <c r="AB30" s="649"/>
      <c r="AC30" s="649"/>
      <c r="AD30" s="649"/>
      <c r="AE30" s="649"/>
      <c r="AF30" s="649"/>
      <c r="AG30" s="649"/>
      <c r="AH30" s="649"/>
      <c r="AI30" s="649"/>
      <c r="AJ30" s="652"/>
      <c r="AK30" s="649"/>
    </row>
    <row r="31" spans="1:37" ht="13.95" customHeight="1">
      <c r="A31" s="466"/>
      <c r="B31" s="653" t="s">
        <v>712</v>
      </c>
      <c r="C31" s="649"/>
      <c r="D31" s="649"/>
      <c r="E31" s="649"/>
      <c r="F31" s="649"/>
      <c r="G31" s="649"/>
      <c r="H31" s="649"/>
      <c r="I31" s="652"/>
      <c r="J31" s="649"/>
      <c r="K31" s="653"/>
      <c r="L31" s="663"/>
      <c r="M31" s="663"/>
      <c r="N31" s="663"/>
      <c r="O31" s="663"/>
      <c r="P31" s="664"/>
      <c r="Q31" s="649"/>
      <c r="R31" s="1648"/>
      <c r="S31" s="1649"/>
      <c r="T31" s="1649"/>
      <c r="U31" s="1649"/>
      <c r="V31" s="1649"/>
      <c r="W31" s="1649"/>
      <c r="X31" s="1650"/>
      <c r="Y31" s="649"/>
      <c r="Z31" s="653"/>
      <c r="AA31" s="649"/>
      <c r="AB31" s="649"/>
      <c r="AC31" s="649"/>
      <c r="AD31" s="649"/>
      <c r="AE31" s="649"/>
      <c r="AF31" s="649"/>
      <c r="AG31" s="649"/>
      <c r="AH31" s="649"/>
      <c r="AI31" s="649"/>
      <c r="AJ31" s="652"/>
      <c r="AK31" s="649"/>
    </row>
    <row r="32" spans="1:37" ht="13.95" customHeight="1">
      <c r="A32" s="466"/>
      <c r="B32" s="653" t="s">
        <v>713</v>
      </c>
      <c r="C32" s="649"/>
      <c r="D32" s="649"/>
      <c r="E32" s="649"/>
      <c r="F32" s="649"/>
      <c r="G32" s="649"/>
      <c r="H32" s="649"/>
      <c r="I32" s="652"/>
      <c r="J32" s="649"/>
      <c r="K32" s="665"/>
      <c r="L32" s="663"/>
      <c r="M32" s="663"/>
      <c r="N32" s="663"/>
      <c r="O32" s="663"/>
      <c r="P32" s="664"/>
      <c r="Q32" s="649"/>
      <c r="R32" s="1648"/>
      <c r="S32" s="1649"/>
      <c r="T32" s="1649"/>
      <c r="U32" s="1649"/>
      <c r="V32" s="1649"/>
      <c r="W32" s="1649"/>
      <c r="X32" s="1650"/>
      <c r="Y32" s="649"/>
      <c r="Z32" s="653"/>
      <c r="AA32" s="649"/>
      <c r="AB32" s="649"/>
      <c r="AC32" s="649"/>
      <c r="AD32" s="649"/>
      <c r="AE32" s="649"/>
      <c r="AF32" s="649"/>
      <c r="AG32" s="649"/>
      <c r="AH32" s="649"/>
      <c r="AI32" s="649"/>
      <c r="AJ32" s="652"/>
      <c r="AK32" s="649"/>
    </row>
    <row r="33" spans="1:37" ht="13.95" customHeight="1">
      <c r="A33" s="466"/>
      <c r="B33" s="656" t="s">
        <v>692</v>
      </c>
      <c r="C33" s="657"/>
      <c r="D33" s="657"/>
      <c r="E33" s="657"/>
      <c r="F33" s="657"/>
      <c r="G33" s="657"/>
      <c r="H33" s="657"/>
      <c r="I33" s="658"/>
      <c r="J33" s="649"/>
      <c r="K33" s="656"/>
      <c r="L33" s="657"/>
      <c r="M33" s="657"/>
      <c r="N33" s="657"/>
      <c r="O33" s="657"/>
      <c r="P33" s="658"/>
      <c r="Q33" s="649"/>
      <c r="R33" s="1666"/>
      <c r="S33" s="1667"/>
      <c r="T33" s="1667"/>
      <c r="U33" s="1667"/>
      <c r="V33" s="1667"/>
      <c r="W33" s="1667"/>
      <c r="X33" s="1668"/>
      <c r="Y33" s="649"/>
      <c r="Z33" s="656"/>
      <c r="AA33" s="657"/>
      <c r="AB33" s="657"/>
      <c r="AC33" s="657"/>
      <c r="AD33" s="657"/>
      <c r="AE33" s="657"/>
      <c r="AF33" s="657"/>
      <c r="AG33" s="657"/>
      <c r="AH33" s="657"/>
      <c r="AI33" s="657"/>
      <c r="AJ33" s="658"/>
      <c r="AK33" s="649"/>
    </row>
    <row r="34" spans="1:37" hidden="1">
      <c r="A34" s="466"/>
      <c r="B34" s="466"/>
      <c r="C34" s="466"/>
      <c r="D34" s="466"/>
      <c r="E34" s="466"/>
      <c r="F34" s="466"/>
      <c r="G34" s="466"/>
      <c r="H34" s="466"/>
      <c r="I34" s="466"/>
      <c r="J34" s="466"/>
      <c r="K34" s="466"/>
      <c r="L34" s="466"/>
      <c r="M34" s="466"/>
      <c r="N34" s="466"/>
      <c r="O34" s="466"/>
      <c r="P34" s="466"/>
      <c r="Q34" s="466"/>
      <c r="R34" s="466"/>
      <c r="S34" s="466"/>
      <c r="T34" s="466"/>
      <c r="U34" s="466"/>
      <c r="V34" s="466"/>
      <c r="W34" s="466"/>
      <c r="X34" s="466"/>
      <c r="Y34" s="466"/>
      <c r="Z34" s="466"/>
      <c r="AA34" s="466"/>
      <c r="AB34" s="466"/>
      <c r="AC34" s="466"/>
      <c r="AD34" s="466"/>
      <c r="AE34" s="466"/>
      <c r="AF34" s="466"/>
      <c r="AG34" s="466"/>
      <c r="AH34" s="466"/>
      <c r="AI34" s="466"/>
      <c r="AJ34" s="466"/>
      <c r="AK34" s="466"/>
    </row>
    <row r="35" spans="1:37" hidden="1">
      <c r="A35" s="466"/>
      <c r="B35" s="466"/>
      <c r="C35" s="466"/>
      <c r="D35" s="466"/>
      <c r="E35" s="466"/>
      <c r="F35" s="466"/>
      <c r="G35" s="466"/>
      <c r="H35" s="466"/>
      <c r="I35" s="466"/>
      <c r="J35" s="466"/>
      <c r="K35" s="466"/>
      <c r="L35" s="466"/>
      <c r="M35" s="466"/>
      <c r="N35" s="466"/>
      <c r="O35" s="466"/>
      <c r="P35" s="466"/>
      <c r="Q35" s="466"/>
      <c r="R35" s="466"/>
      <c r="S35" s="466"/>
      <c r="T35" s="466"/>
      <c r="U35" s="466"/>
      <c r="V35" s="466"/>
      <c r="W35" s="466"/>
      <c r="X35" s="466"/>
      <c r="Y35" s="466"/>
      <c r="Z35" s="466"/>
      <c r="AA35" s="466"/>
      <c r="AB35" s="466"/>
      <c r="AC35" s="466"/>
      <c r="AD35" s="466"/>
      <c r="AE35" s="466"/>
      <c r="AF35" s="466"/>
      <c r="AG35" s="466"/>
      <c r="AH35" s="466"/>
      <c r="AI35" s="466"/>
      <c r="AJ35" s="466"/>
      <c r="AK35" s="466"/>
    </row>
    <row r="36" spans="1:37" hidden="1">
      <c r="A36" s="466"/>
      <c r="B36" s="646" t="s">
        <v>714</v>
      </c>
      <c r="C36" s="466"/>
      <c r="D36" s="466"/>
      <c r="E36" s="466"/>
      <c r="F36" s="466"/>
      <c r="G36" s="466"/>
      <c r="H36" s="466"/>
      <c r="I36" s="466"/>
      <c r="J36" s="466"/>
      <c r="K36" s="646" t="s">
        <v>715</v>
      </c>
      <c r="L36" s="466"/>
      <c r="M36" s="466"/>
      <c r="N36" s="466"/>
      <c r="O36" s="466"/>
      <c r="P36" s="466"/>
      <c r="Q36" s="466"/>
      <c r="R36" s="646" t="s">
        <v>716</v>
      </c>
      <c r="S36" s="466"/>
      <c r="T36" s="466"/>
      <c r="U36" s="466"/>
      <c r="V36" s="466"/>
      <c r="W36" s="466"/>
      <c r="X36" s="466"/>
      <c r="Y36" s="466"/>
      <c r="Z36" s="466"/>
      <c r="AA36" s="466"/>
      <c r="AB36" s="466"/>
      <c r="AC36" s="466"/>
      <c r="AD36" s="466"/>
      <c r="AE36" s="466"/>
      <c r="AF36" s="466"/>
      <c r="AG36" s="466"/>
      <c r="AH36" s="466"/>
      <c r="AI36" s="466"/>
      <c r="AJ36" s="466"/>
      <c r="AK36" s="466"/>
    </row>
    <row r="37" spans="1:37" hidden="1">
      <c r="A37" s="466"/>
      <c r="B37" s="466"/>
      <c r="C37" s="466"/>
      <c r="D37" s="466"/>
      <c r="E37" s="466"/>
      <c r="F37" s="466"/>
      <c r="G37" s="466"/>
      <c r="H37" s="466"/>
      <c r="I37" s="466"/>
      <c r="J37" s="466"/>
      <c r="K37" s="466"/>
      <c r="L37" s="466"/>
      <c r="M37" s="466"/>
      <c r="N37" s="466"/>
      <c r="O37" s="466"/>
      <c r="P37" s="466"/>
      <c r="Q37" s="466"/>
      <c r="R37" s="466"/>
      <c r="S37" s="466"/>
      <c r="T37" s="466"/>
      <c r="U37" s="466"/>
      <c r="V37" s="466"/>
      <c r="W37" s="466"/>
      <c r="X37" s="466"/>
      <c r="Y37" s="466"/>
      <c r="Z37" s="466"/>
      <c r="AA37" s="466"/>
      <c r="AB37" s="466"/>
      <c r="AC37" s="466"/>
      <c r="AD37" s="466"/>
      <c r="AE37" s="466"/>
      <c r="AF37" s="466"/>
      <c r="AG37" s="466"/>
      <c r="AH37" s="466"/>
      <c r="AI37" s="466"/>
      <c r="AJ37" s="466"/>
      <c r="AK37" s="466"/>
    </row>
  </sheetData>
  <mergeCells count="29">
    <mergeCell ref="Z16:AD17"/>
    <mergeCell ref="Z14:AD15"/>
    <mergeCell ref="AF14:AK15"/>
    <mergeCell ref="T16:Y17"/>
    <mergeCell ref="A2:AK2"/>
    <mergeCell ref="B14:G15"/>
    <mergeCell ref="H14:L15"/>
    <mergeCell ref="N14:R15"/>
    <mergeCell ref="T14:Y15"/>
    <mergeCell ref="B3:G4"/>
    <mergeCell ref="H3:L4"/>
    <mergeCell ref="N3:R4"/>
    <mergeCell ref="T3:X4"/>
    <mergeCell ref="Z3:AD4"/>
    <mergeCell ref="AF3:AJ4"/>
    <mergeCell ref="Z25:AJ26"/>
    <mergeCell ref="R25:X26"/>
    <mergeCell ref="R32:X32"/>
    <mergeCell ref="R33:X33"/>
    <mergeCell ref="H20:L21"/>
    <mergeCell ref="B25:I26"/>
    <mergeCell ref="B18:G19"/>
    <mergeCell ref="T18:Y18"/>
    <mergeCell ref="R31:X31"/>
    <mergeCell ref="T19:Y19"/>
    <mergeCell ref="R30:X30"/>
    <mergeCell ref="N18:S19"/>
    <mergeCell ref="K25:O26"/>
    <mergeCell ref="N23:S23"/>
  </mergeCells>
  <pageMargins left="0.7" right="0.7" top="0.75" bottom="0.75" header="0.3" footer="0.3"/>
  <pageSetup paperSize="9" orientation="landscape"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tabColor theme="7" tint="0.39997558519241921"/>
  </sheetPr>
  <dimension ref="A1:AJ32"/>
  <sheetViews>
    <sheetView workbookViewId="0">
      <selection activeCell="B19" sqref="B19:AJ24"/>
    </sheetView>
  </sheetViews>
  <sheetFormatPr baseColWidth="10" defaultColWidth="0" defaultRowHeight="14.4" zeroHeight="1"/>
  <cols>
    <col min="1" max="1" width="4.109375" customWidth="1"/>
    <col min="2" max="3" width="1.6640625" customWidth="1"/>
    <col min="4" max="23" width="4.109375" customWidth="1"/>
    <col min="24" max="36" width="1.6640625" customWidth="1"/>
    <col min="37" max="16384" width="11.5546875" hidden="1"/>
  </cols>
  <sheetData>
    <row r="1" spans="1:36" ht="15.6">
      <c r="A1" s="1185" t="s">
        <v>717</v>
      </c>
      <c r="B1" s="1185"/>
      <c r="C1" s="1185"/>
      <c r="D1" s="1185"/>
      <c r="E1" s="1185"/>
      <c r="F1" s="1185"/>
      <c r="G1" s="1185"/>
      <c r="H1" s="1185"/>
      <c r="I1" s="1185"/>
      <c r="J1" s="1185"/>
      <c r="K1" s="1185"/>
      <c r="L1" s="1185"/>
      <c r="M1" s="1185"/>
      <c r="N1" s="1185"/>
      <c r="O1" s="1185"/>
      <c r="P1" s="1185"/>
      <c r="Q1" s="1185"/>
      <c r="R1" s="1185"/>
      <c r="S1" s="1185"/>
      <c r="T1" s="1185"/>
      <c r="U1" s="1185"/>
      <c r="V1" s="1185"/>
      <c r="W1" s="1185"/>
      <c r="X1" s="1185"/>
      <c r="Y1" s="1185"/>
      <c r="Z1" s="1185"/>
      <c r="AA1" s="1185"/>
      <c r="AB1" s="1185"/>
      <c r="AC1" s="1185"/>
      <c r="AD1" s="1185"/>
      <c r="AE1" s="1185"/>
      <c r="AF1" s="1185"/>
      <c r="AG1" s="1185"/>
      <c r="AH1" s="1185"/>
      <c r="AI1" s="1185"/>
      <c r="AJ1" s="1185"/>
    </row>
    <row r="2" spans="1:36">
      <c r="A2" s="66">
        <v>1</v>
      </c>
      <c r="B2" s="647" t="s">
        <v>718</v>
      </c>
      <c r="C2" s="65"/>
      <c r="D2" s="65"/>
      <c r="E2" s="65"/>
      <c r="F2" s="65"/>
      <c r="G2" s="65"/>
      <c r="H2" s="65"/>
      <c r="I2" s="1689"/>
      <c r="J2" s="1690"/>
      <c r="K2" s="1691"/>
      <c r="L2" s="65"/>
      <c r="M2" s="65"/>
      <c r="N2" s="65"/>
      <c r="O2" s="65"/>
      <c r="P2" s="70"/>
      <c r="Q2" s="70"/>
      <c r="R2" s="70"/>
      <c r="S2" s="1692"/>
      <c r="T2" s="1692"/>
      <c r="U2" s="1692"/>
      <c r="V2" s="1692"/>
      <c r="W2" s="1692"/>
      <c r="X2" s="1692"/>
      <c r="Y2" s="1692"/>
      <c r="Z2" s="1692"/>
      <c r="AA2" s="1692"/>
      <c r="AB2" s="1692"/>
      <c r="AC2" s="1692"/>
      <c r="AD2" s="1692"/>
      <c r="AE2" s="1692"/>
      <c r="AF2" s="1692"/>
      <c r="AG2" s="1692"/>
      <c r="AH2" s="1692"/>
      <c r="AI2" s="1692"/>
      <c r="AJ2" s="1692"/>
    </row>
    <row r="3" spans="1:36" ht="19.95" customHeight="1">
      <c r="A3" s="71"/>
      <c r="B3" s="648" t="s">
        <v>719</v>
      </c>
      <c r="C3" s="70"/>
      <c r="D3" s="70"/>
      <c r="E3" s="70"/>
      <c r="F3" s="70"/>
      <c r="G3" s="70"/>
      <c r="H3" s="1160"/>
      <c r="I3" s="1160"/>
      <c r="J3" s="1160"/>
      <c r="K3" s="1160"/>
      <c r="L3" s="1160"/>
      <c r="M3" s="1160"/>
      <c r="N3" s="1160"/>
      <c r="O3" s="1160"/>
      <c r="P3" s="1160"/>
      <c r="Q3" s="70"/>
      <c r="R3" s="70"/>
      <c r="S3" s="70"/>
      <c r="T3" s="70"/>
      <c r="U3" s="70"/>
      <c r="V3" s="70"/>
      <c r="W3" s="70"/>
      <c r="X3" s="70"/>
      <c r="Y3" s="70"/>
      <c r="Z3" s="70"/>
      <c r="AA3" s="70"/>
      <c r="AB3" s="70"/>
      <c r="AC3" s="70"/>
      <c r="AD3" s="70"/>
      <c r="AE3" s="70"/>
      <c r="AF3" s="70"/>
      <c r="AG3" s="70"/>
      <c r="AH3" s="70"/>
      <c r="AI3" s="70"/>
      <c r="AJ3" s="70"/>
    </row>
    <row r="4" spans="1:36">
      <c r="A4" s="71">
        <v>2</v>
      </c>
      <c r="B4" s="648" t="s">
        <v>720</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row>
    <row r="5" spans="1:36" ht="3.6" customHeight="1">
      <c r="A5" s="75"/>
      <c r="B5" s="70"/>
      <c r="C5" s="70"/>
      <c r="D5" s="70"/>
      <c r="E5" s="70"/>
      <c r="F5" s="70"/>
      <c r="G5" s="70"/>
      <c r="H5" s="70"/>
      <c r="I5" s="70"/>
      <c r="J5" s="70"/>
      <c r="K5" s="70"/>
      <c r="L5" s="70"/>
      <c r="M5" s="70"/>
      <c r="N5" s="70"/>
      <c r="O5" s="70"/>
      <c r="P5" s="70"/>
      <c r="Q5" s="75"/>
      <c r="R5" s="70"/>
      <c r="S5" s="70"/>
      <c r="T5" s="70"/>
      <c r="U5" s="70"/>
      <c r="V5" s="70"/>
      <c r="W5" s="70"/>
      <c r="X5" s="70"/>
      <c r="Y5" s="70"/>
      <c r="Z5" s="70"/>
      <c r="AA5" s="70"/>
      <c r="AB5" s="70"/>
      <c r="AC5" s="70"/>
      <c r="AD5" s="70"/>
      <c r="AE5" s="70"/>
      <c r="AF5" s="70"/>
      <c r="AG5" s="70"/>
      <c r="AH5" s="70"/>
      <c r="AI5" s="70"/>
      <c r="AJ5" s="70"/>
    </row>
    <row r="6" spans="1:36" ht="15" customHeight="1">
      <c r="A6" s="70"/>
      <c r="B6" s="70"/>
      <c r="C6" s="75"/>
      <c r="D6" s="1511" t="s">
        <v>556</v>
      </c>
      <c r="E6" s="1512"/>
      <c r="F6" s="1512"/>
      <c r="G6" s="1512"/>
      <c r="H6" s="1512"/>
      <c r="I6" s="1512"/>
      <c r="J6" s="1512"/>
      <c r="K6" s="1512"/>
      <c r="L6" s="1513"/>
      <c r="M6" s="1511" t="s">
        <v>181</v>
      </c>
      <c r="N6" s="1512"/>
      <c r="O6" s="1512"/>
      <c r="P6" s="1513"/>
      <c r="Q6" s="1511" t="s">
        <v>226</v>
      </c>
      <c r="R6" s="1512"/>
      <c r="S6" s="1512"/>
      <c r="T6" s="1511" t="s">
        <v>721</v>
      </c>
      <c r="U6" s="1512"/>
      <c r="V6" s="1512"/>
      <c r="W6" s="1512"/>
      <c r="X6" s="1683" t="s">
        <v>722</v>
      </c>
      <c r="Y6" s="1683"/>
      <c r="Z6" s="1683"/>
      <c r="AA6" s="1683"/>
      <c r="AB6" s="1683"/>
      <c r="AC6" s="1683"/>
      <c r="AD6" s="1683"/>
      <c r="AE6" s="1683"/>
      <c r="AF6" s="1683"/>
      <c r="AG6" s="1683"/>
      <c r="AH6" s="1683"/>
      <c r="AI6" s="1683"/>
      <c r="AJ6" s="1683"/>
    </row>
    <row r="7" spans="1:36">
      <c r="A7" s="70"/>
      <c r="B7" s="70"/>
      <c r="C7" s="75"/>
      <c r="D7" s="1686"/>
      <c r="E7" s="1687"/>
      <c r="F7" s="1687"/>
      <c r="G7" s="1687"/>
      <c r="H7" s="1687"/>
      <c r="I7" s="1687"/>
      <c r="J7" s="1687"/>
      <c r="K7" s="1687"/>
      <c r="L7" s="1688"/>
      <c r="M7" s="1686"/>
      <c r="N7" s="1687"/>
      <c r="O7" s="1687"/>
      <c r="P7" s="1688"/>
      <c r="Q7" s="1686"/>
      <c r="R7" s="1687"/>
      <c r="S7" s="1687"/>
      <c r="T7" s="1686"/>
      <c r="U7" s="1687"/>
      <c r="V7" s="1687"/>
      <c r="W7" s="1687"/>
      <c r="X7" s="1683"/>
      <c r="Y7" s="1683"/>
      <c r="Z7" s="1683"/>
      <c r="AA7" s="1683"/>
      <c r="AB7" s="1683"/>
      <c r="AC7" s="1683"/>
      <c r="AD7" s="1683"/>
      <c r="AE7" s="1683"/>
      <c r="AF7" s="1683"/>
      <c r="AG7" s="1683"/>
      <c r="AH7" s="1683"/>
      <c r="AI7" s="1683"/>
      <c r="AJ7" s="1683"/>
    </row>
    <row r="8" spans="1:36" ht="6" customHeight="1">
      <c r="A8" s="70"/>
      <c r="B8" s="70"/>
      <c r="C8" s="75"/>
      <c r="D8" s="1514"/>
      <c r="E8" s="1515"/>
      <c r="F8" s="1515"/>
      <c r="G8" s="1515"/>
      <c r="H8" s="1515"/>
      <c r="I8" s="1515"/>
      <c r="J8" s="1515"/>
      <c r="K8" s="1515"/>
      <c r="L8" s="1516"/>
      <c r="M8" s="1514"/>
      <c r="N8" s="1515"/>
      <c r="O8" s="1515"/>
      <c r="P8" s="1516"/>
      <c r="Q8" s="1514"/>
      <c r="R8" s="1515"/>
      <c r="S8" s="1515"/>
      <c r="T8" s="1514"/>
      <c r="U8" s="1515"/>
      <c r="V8" s="1515"/>
      <c r="W8" s="1515"/>
      <c r="X8" s="1683"/>
      <c r="Y8" s="1683"/>
      <c r="Z8" s="1683"/>
      <c r="AA8" s="1683"/>
      <c r="AB8" s="1683"/>
      <c r="AC8" s="1683"/>
      <c r="AD8" s="1683"/>
      <c r="AE8" s="1683"/>
      <c r="AF8" s="1683"/>
      <c r="AG8" s="1683"/>
      <c r="AH8" s="1683"/>
      <c r="AI8" s="1683"/>
      <c r="AJ8" s="1683"/>
    </row>
    <row r="9" spans="1:36" ht="18" customHeight="1">
      <c r="A9" s="70"/>
      <c r="B9" s="70"/>
      <c r="C9" s="80">
        <v>1</v>
      </c>
      <c r="D9" s="1164"/>
      <c r="E9" s="1165"/>
      <c r="F9" s="1165"/>
      <c r="G9" s="1165"/>
      <c r="H9" s="1165"/>
      <c r="I9" s="1165"/>
      <c r="J9" s="1165"/>
      <c r="K9" s="1165"/>
      <c r="L9" s="1166"/>
      <c r="M9" s="1159"/>
      <c r="N9" s="1159"/>
      <c r="O9" s="1159"/>
      <c r="P9" s="1159"/>
      <c r="Q9" s="1160"/>
      <c r="R9" s="1160"/>
      <c r="S9" s="1160"/>
      <c r="T9" s="1135"/>
      <c r="U9" s="1140"/>
      <c r="V9" s="1140"/>
      <c r="W9" s="1140"/>
      <c r="X9" s="1160"/>
      <c r="Y9" s="1160"/>
      <c r="Z9" s="1160"/>
      <c r="AA9" s="1160"/>
      <c r="AB9" s="1160"/>
      <c r="AC9" s="1160"/>
      <c r="AD9" s="1160"/>
      <c r="AE9" s="1160"/>
      <c r="AF9" s="1160"/>
      <c r="AG9" s="1160"/>
      <c r="AH9" s="1160"/>
      <c r="AI9" s="1160"/>
      <c r="AJ9" s="1160"/>
    </row>
    <row r="10" spans="1:36" ht="18" customHeight="1">
      <c r="A10" s="70"/>
      <c r="B10" s="70"/>
      <c r="C10" s="80">
        <v>2</v>
      </c>
      <c r="D10" s="1164"/>
      <c r="E10" s="1165"/>
      <c r="F10" s="1165"/>
      <c r="G10" s="1165"/>
      <c r="H10" s="1165"/>
      <c r="I10" s="1165"/>
      <c r="J10" s="1165"/>
      <c r="K10" s="1165"/>
      <c r="L10" s="1166"/>
      <c r="M10" s="1159"/>
      <c r="N10" s="1159"/>
      <c r="O10" s="1159"/>
      <c r="P10" s="1159"/>
      <c r="Q10" s="1160"/>
      <c r="R10" s="1160"/>
      <c r="S10" s="1160"/>
      <c r="T10" s="1135"/>
      <c r="U10" s="1140"/>
      <c r="V10" s="1140"/>
      <c r="W10" s="1140"/>
      <c r="X10" s="1160"/>
      <c r="Y10" s="1160"/>
      <c r="Z10" s="1160"/>
      <c r="AA10" s="1160"/>
      <c r="AB10" s="1160"/>
      <c r="AC10" s="1160"/>
      <c r="AD10" s="1160"/>
      <c r="AE10" s="1160"/>
      <c r="AF10" s="1160"/>
      <c r="AG10" s="1160"/>
      <c r="AH10" s="1160"/>
      <c r="AI10" s="1160"/>
      <c r="AJ10" s="1160"/>
    </row>
    <row r="11" spans="1:36" ht="18" customHeight="1">
      <c r="A11" s="70"/>
      <c r="B11" s="70"/>
      <c r="C11" s="80">
        <v>3</v>
      </c>
      <c r="D11" s="1164"/>
      <c r="E11" s="1165"/>
      <c r="F11" s="1165"/>
      <c r="G11" s="1165"/>
      <c r="H11" s="1165"/>
      <c r="I11" s="1165"/>
      <c r="J11" s="1165"/>
      <c r="K11" s="1165"/>
      <c r="L11" s="1166"/>
      <c r="M11" s="1159"/>
      <c r="N11" s="1159"/>
      <c r="O11" s="1159"/>
      <c r="P11" s="1159"/>
      <c r="Q11" s="1176"/>
      <c r="R11" s="1176"/>
      <c r="S11" s="1176"/>
      <c r="T11" s="1190"/>
      <c r="U11" s="1191"/>
      <c r="V11" s="1191"/>
      <c r="W11" s="1191"/>
      <c r="X11" s="1160"/>
      <c r="Y11" s="1160"/>
      <c r="Z11" s="1160"/>
      <c r="AA11" s="1160"/>
      <c r="AB11" s="1160"/>
      <c r="AC11" s="1160"/>
      <c r="AD11" s="1160"/>
      <c r="AE11" s="1160"/>
      <c r="AF11" s="1160"/>
      <c r="AG11" s="1160"/>
      <c r="AH11" s="1160"/>
      <c r="AI11" s="1160"/>
      <c r="AJ11" s="1160"/>
    </row>
    <row r="12" spans="1:36" ht="18" customHeight="1">
      <c r="A12" s="70"/>
      <c r="B12" s="70"/>
      <c r="C12" s="80">
        <v>4</v>
      </c>
      <c r="D12" s="1164"/>
      <c r="E12" s="1165"/>
      <c r="F12" s="1165"/>
      <c r="G12" s="1165"/>
      <c r="H12" s="1165"/>
      <c r="I12" s="1165"/>
      <c r="J12" s="1165"/>
      <c r="K12" s="1165"/>
      <c r="L12" s="1166"/>
      <c r="M12" s="1159"/>
      <c r="N12" s="1159"/>
      <c r="O12" s="1159"/>
      <c r="P12" s="1159"/>
      <c r="Q12" s="1160"/>
      <c r="R12" s="1160"/>
      <c r="S12" s="1160"/>
      <c r="T12" s="1135"/>
      <c r="U12" s="1140"/>
      <c r="V12" s="1140"/>
      <c r="W12" s="1140"/>
      <c r="X12" s="1160"/>
      <c r="Y12" s="1160"/>
      <c r="Z12" s="1160"/>
      <c r="AA12" s="1160"/>
      <c r="AB12" s="1160"/>
      <c r="AC12" s="1160"/>
      <c r="AD12" s="1160"/>
      <c r="AE12" s="1160"/>
      <c r="AF12" s="1160"/>
      <c r="AG12" s="1160"/>
      <c r="AH12" s="1160"/>
      <c r="AI12" s="1160"/>
      <c r="AJ12" s="1160"/>
    </row>
    <row r="13" spans="1:36" ht="18" customHeight="1">
      <c r="A13" s="70"/>
      <c r="B13" s="70"/>
      <c r="C13" s="80">
        <v>5</v>
      </c>
      <c r="D13" s="1164"/>
      <c r="E13" s="1165"/>
      <c r="F13" s="1165"/>
      <c r="G13" s="1165"/>
      <c r="H13" s="1165"/>
      <c r="I13" s="1165"/>
      <c r="J13" s="1165"/>
      <c r="K13" s="1165"/>
      <c r="L13" s="1166"/>
      <c r="M13" s="1159"/>
      <c r="N13" s="1159"/>
      <c r="O13" s="1159"/>
      <c r="P13" s="1159"/>
      <c r="Q13" s="1160"/>
      <c r="R13" s="1160"/>
      <c r="S13" s="1160"/>
      <c r="T13" s="1135"/>
      <c r="U13" s="1140"/>
      <c r="V13" s="1140"/>
      <c r="W13" s="1140"/>
      <c r="X13" s="1160"/>
      <c r="Y13" s="1160"/>
      <c r="Z13" s="1160"/>
      <c r="AA13" s="1160"/>
      <c r="AB13" s="1160"/>
      <c r="AC13" s="1160"/>
      <c r="AD13" s="1160"/>
      <c r="AE13" s="1160"/>
      <c r="AF13" s="1160"/>
      <c r="AG13" s="1160"/>
      <c r="AH13" s="1160"/>
      <c r="AI13" s="1160"/>
      <c r="AJ13" s="1160"/>
    </row>
    <row r="14" spans="1:36" ht="18" customHeight="1">
      <c r="A14" s="70"/>
      <c r="B14" s="70"/>
      <c r="C14" s="80">
        <v>6</v>
      </c>
      <c r="D14" s="1164"/>
      <c r="E14" s="1165"/>
      <c r="F14" s="1165"/>
      <c r="G14" s="1165"/>
      <c r="H14" s="1165"/>
      <c r="I14" s="1165"/>
      <c r="J14" s="1165"/>
      <c r="K14" s="1165"/>
      <c r="L14" s="1166"/>
      <c r="M14" s="1159"/>
      <c r="N14" s="1159"/>
      <c r="O14" s="1159"/>
      <c r="P14" s="1159"/>
      <c r="Q14" s="1160"/>
      <c r="R14" s="1160"/>
      <c r="S14" s="1160"/>
      <c r="T14" s="1135"/>
      <c r="U14" s="1140"/>
      <c r="V14" s="1140"/>
      <c r="W14" s="1140"/>
      <c r="X14" s="1160"/>
      <c r="Y14" s="1160"/>
      <c r="Z14" s="1160"/>
      <c r="AA14" s="1160"/>
      <c r="AB14" s="1160"/>
      <c r="AC14" s="1160"/>
      <c r="AD14" s="1160"/>
      <c r="AE14" s="1160"/>
      <c r="AF14" s="1160"/>
      <c r="AG14" s="1160"/>
      <c r="AH14" s="1160"/>
      <c r="AI14" s="1160"/>
      <c r="AJ14" s="1160"/>
    </row>
    <row r="15" spans="1:36" ht="18" customHeight="1">
      <c r="A15" s="70"/>
      <c r="B15" s="70"/>
      <c r="C15" s="80">
        <v>7</v>
      </c>
      <c r="D15" s="1164"/>
      <c r="E15" s="1165"/>
      <c r="F15" s="1165"/>
      <c r="G15" s="1165"/>
      <c r="H15" s="1165"/>
      <c r="I15" s="1165"/>
      <c r="J15" s="1165"/>
      <c r="K15" s="1165"/>
      <c r="L15" s="1166"/>
      <c r="M15" s="1159"/>
      <c r="N15" s="1159"/>
      <c r="O15" s="1159"/>
      <c r="P15" s="1159"/>
      <c r="Q15" s="1160"/>
      <c r="R15" s="1160"/>
      <c r="S15" s="1160"/>
      <c r="T15" s="1135"/>
      <c r="U15" s="1140"/>
      <c r="V15" s="1140"/>
      <c r="W15" s="1140"/>
      <c r="X15" s="1160"/>
      <c r="Y15" s="1160"/>
      <c r="Z15" s="1160"/>
      <c r="AA15" s="1160"/>
      <c r="AB15" s="1160"/>
      <c r="AC15" s="1160"/>
      <c r="AD15" s="1160"/>
      <c r="AE15" s="1160"/>
      <c r="AF15" s="1160"/>
      <c r="AG15" s="1160"/>
      <c r="AH15" s="1160"/>
      <c r="AI15" s="1160"/>
      <c r="AJ15" s="1160"/>
    </row>
    <row r="16" spans="1:36" ht="18" customHeight="1">
      <c r="A16" s="70"/>
      <c r="B16" s="70"/>
      <c r="C16" s="80">
        <v>8</v>
      </c>
      <c r="D16" s="1164"/>
      <c r="E16" s="1165"/>
      <c r="F16" s="1165"/>
      <c r="G16" s="1165"/>
      <c r="H16" s="1165"/>
      <c r="I16" s="1165"/>
      <c r="J16" s="1165"/>
      <c r="K16" s="1165"/>
      <c r="L16" s="1166"/>
      <c r="M16" s="1159"/>
      <c r="N16" s="1159"/>
      <c r="O16" s="1159"/>
      <c r="P16" s="1159"/>
      <c r="Q16" s="1160"/>
      <c r="R16" s="1160"/>
      <c r="S16" s="1160"/>
      <c r="T16" s="1135"/>
      <c r="U16" s="1140"/>
      <c r="V16" s="1140"/>
      <c r="W16" s="1140"/>
      <c r="X16" s="1160"/>
      <c r="Y16" s="1160"/>
      <c r="Z16" s="1160"/>
      <c r="AA16" s="1160"/>
      <c r="AB16" s="1160"/>
      <c r="AC16" s="1160"/>
      <c r="AD16" s="1160"/>
      <c r="AE16" s="1160"/>
      <c r="AF16" s="1160"/>
      <c r="AG16" s="1160"/>
      <c r="AH16" s="1160"/>
      <c r="AI16" s="1160"/>
      <c r="AJ16" s="1160"/>
    </row>
    <row r="17" spans="1:36" ht="7.95" customHeight="1"/>
    <row r="18" spans="1:36">
      <c r="A18" s="71">
        <v>3</v>
      </c>
      <c r="B18" s="74" t="s">
        <v>723</v>
      </c>
      <c r="C18" s="70"/>
      <c r="D18" s="70"/>
      <c r="E18" s="70"/>
      <c r="F18" s="70"/>
      <c r="G18" s="70"/>
    </row>
    <row r="19" spans="1:36" ht="16.95" customHeight="1">
      <c r="B19" s="1684" t="s">
        <v>724</v>
      </c>
      <c r="C19" s="1685"/>
      <c r="D19" s="1685"/>
      <c r="E19" s="1685"/>
      <c r="F19" s="1685"/>
      <c r="G19" s="1685"/>
      <c r="H19" s="1685"/>
      <c r="I19" s="1685"/>
      <c r="J19" s="1685"/>
      <c r="K19" s="1685"/>
      <c r="L19" s="1685"/>
      <c r="M19" s="1685"/>
      <c r="N19" s="1685"/>
      <c r="O19" s="1685"/>
      <c r="P19" s="1685"/>
      <c r="Q19" s="1685"/>
      <c r="R19" s="1685"/>
      <c r="S19" s="1685"/>
      <c r="T19" s="1685"/>
      <c r="U19" s="1685"/>
      <c r="V19" s="1685"/>
      <c r="W19" s="1685"/>
      <c r="X19" s="1685"/>
      <c r="Y19" s="1685"/>
      <c r="Z19" s="1685"/>
      <c r="AA19" s="1685"/>
      <c r="AB19" s="1685"/>
      <c r="AC19" s="1685"/>
      <c r="AD19" s="1685"/>
      <c r="AE19" s="1685"/>
      <c r="AF19" s="1685"/>
      <c r="AG19" s="1685"/>
      <c r="AH19" s="1685"/>
      <c r="AI19" s="1685"/>
      <c r="AJ19" s="1685"/>
    </row>
    <row r="20" spans="1:36" ht="16.95" customHeight="1">
      <c r="B20" s="1685"/>
      <c r="C20" s="1685"/>
      <c r="D20" s="1685"/>
      <c r="E20" s="1685"/>
      <c r="F20" s="1685"/>
      <c r="G20" s="1685"/>
      <c r="H20" s="1685"/>
      <c r="I20" s="1685"/>
      <c r="J20" s="1685"/>
      <c r="K20" s="1685"/>
      <c r="L20" s="1685"/>
      <c r="M20" s="1685"/>
      <c r="N20" s="1685"/>
      <c r="O20" s="1685"/>
      <c r="P20" s="1685"/>
      <c r="Q20" s="1685"/>
      <c r="R20" s="1685"/>
      <c r="S20" s="1685"/>
      <c r="T20" s="1685"/>
      <c r="U20" s="1685"/>
      <c r="V20" s="1685"/>
      <c r="W20" s="1685"/>
      <c r="X20" s="1685"/>
      <c r="Y20" s="1685"/>
      <c r="Z20" s="1685"/>
      <c r="AA20" s="1685"/>
      <c r="AB20" s="1685"/>
      <c r="AC20" s="1685"/>
      <c r="AD20" s="1685"/>
      <c r="AE20" s="1685"/>
      <c r="AF20" s="1685"/>
      <c r="AG20" s="1685"/>
      <c r="AH20" s="1685"/>
      <c r="AI20" s="1685"/>
      <c r="AJ20" s="1685"/>
    </row>
    <row r="21" spans="1:36" ht="16.95" customHeight="1">
      <c r="B21" s="1685"/>
      <c r="C21" s="1685"/>
      <c r="D21" s="1685"/>
      <c r="E21" s="1685"/>
      <c r="F21" s="1685"/>
      <c r="G21" s="1685"/>
      <c r="H21" s="1685"/>
      <c r="I21" s="1685"/>
      <c r="J21" s="1685"/>
      <c r="K21" s="1685"/>
      <c r="L21" s="1685"/>
      <c r="M21" s="1685"/>
      <c r="N21" s="1685"/>
      <c r="O21" s="1685"/>
      <c r="P21" s="1685"/>
      <c r="Q21" s="1685"/>
      <c r="R21" s="1685"/>
      <c r="S21" s="1685"/>
      <c r="T21" s="1685"/>
      <c r="U21" s="1685"/>
      <c r="V21" s="1685"/>
      <c r="W21" s="1685"/>
      <c r="X21" s="1685"/>
      <c r="Y21" s="1685"/>
      <c r="Z21" s="1685"/>
      <c r="AA21" s="1685"/>
      <c r="AB21" s="1685"/>
      <c r="AC21" s="1685"/>
      <c r="AD21" s="1685"/>
      <c r="AE21" s="1685"/>
      <c r="AF21" s="1685"/>
      <c r="AG21" s="1685"/>
      <c r="AH21" s="1685"/>
      <c r="AI21" s="1685"/>
      <c r="AJ21" s="1685"/>
    </row>
    <row r="22" spans="1:36" ht="16.95" customHeight="1">
      <c r="B22" s="1685"/>
      <c r="C22" s="1685"/>
      <c r="D22" s="1685"/>
      <c r="E22" s="1685"/>
      <c r="F22" s="1685"/>
      <c r="G22" s="1685"/>
      <c r="H22" s="1685"/>
      <c r="I22" s="1685"/>
      <c r="J22" s="1685"/>
      <c r="K22" s="1685"/>
      <c r="L22" s="1685"/>
      <c r="M22" s="1685"/>
      <c r="N22" s="1685"/>
      <c r="O22" s="1685"/>
      <c r="P22" s="1685"/>
      <c r="Q22" s="1685"/>
      <c r="R22" s="1685"/>
      <c r="S22" s="1685"/>
      <c r="T22" s="1685"/>
      <c r="U22" s="1685"/>
      <c r="V22" s="1685"/>
      <c r="W22" s="1685"/>
      <c r="X22" s="1685"/>
      <c r="Y22" s="1685"/>
      <c r="Z22" s="1685"/>
      <c r="AA22" s="1685"/>
      <c r="AB22" s="1685"/>
      <c r="AC22" s="1685"/>
      <c r="AD22" s="1685"/>
      <c r="AE22" s="1685"/>
      <c r="AF22" s="1685"/>
      <c r="AG22" s="1685"/>
      <c r="AH22" s="1685"/>
      <c r="AI22" s="1685"/>
      <c r="AJ22" s="1685"/>
    </row>
    <row r="23" spans="1:36" ht="16.95" customHeight="1">
      <c r="B23" s="1685"/>
      <c r="C23" s="1685"/>
      <c r="D23" s="1685"/>
      <c r="E23" s="1685"/>
      <c r="F23" s="1685"/>
      <c r="G23" s="1685"/>
      <c r="H23" s="1685"/>
      <c r="I23" s="1685"/>
      <c r="J23" s="1685"/>
      <c r="K23" s="1685"/>
      <c r="L23" s="1685"/>
      <c r="M23" s="1685"/>
      <c r="N23" s="1685"/>
      <c r="O23" s="1685"/>
      <c r="P23" s="1685"/>
      <c r="Q23" s="1685"/>
      <c r="R23" s="1685"/>
      <c r="S23" s="1685"/>
      <c r="T23" s="1685"/>
      <c r="U23" s="1685"/>
      <c r="V23" s="1685"/>
      <c r="W23" s="1685"/>
      <c r="X23" s="1685"/>
      <c r="Y23" s="1685"/>
      <c r="Z23" s="1685"/>
      <c r="AA23" s="1685"/>
      <c r="AB23" s="1685"/>
      <c r="AC23" s="1685"/>
      <c r="AD23" s="1685"/>
      <c r="AE23" s="1685"/>
      <c r="AF23" s="1685"/>
      <c r="AG23" s="1685"/>
      <c r="AH23" s="1685"/>
      <c r="AI23" s="1685"/>
      <c r="AJ23" s="1685"/>
    </row>
    <row r="24" spans="1:36" ht="16.95" customHeight="1">
      <c r="B24" s="1685"/>
      <c r="C24" s="1685"/>
      <c r="D24" s="1685"/>
      <c r="E24" s="1685"/>
      <c r="F24" s="1685"/>
      <c r="G24" s="1685"/>
      <c r="H24" s="1685"/>
      <c r="I24" s="1685"/>
      <c r="J24" s="1685"/>
      <c r="K24" s="1685"/>
      <c r="L24" s="1685"/>
      <c r="M24" s="1685"/>
      <c r="N24" s="1685"/>
      <c r="O24" s="1685"/>
      <c r="P24" s="1685"/>
      <c r="Q24" s="1685"/>
      <c r="R24" s="1685"/>
      <c r="S24" s="1685"/>
      <c r="T24" s="1685"/>
      <c r="U24" s="1685"/>
      <c r="V24" s="1685"/>
      <c r="W24" s="1685"/>
      <c r="X24" s="1685"/>
      <c r="Y24" s="1685"/>
      <c r="Z24" s="1685"/>
      <c r="AA24" s="1685"/>
      <c r="AB24" s="1685"/>
      <c r="AC24" s="1685"/>
      <c r="AD24" s="1685"/>
      <c r="AE24" s="1685"/>
      <c r="AF24" s="1685"/>
      <c r="AG24" s="1685"/>
      <c r="AH24" s="1685"/>
      <c r="AI24" s="1685"/>
      <c r="AJ24" s="1685"/>
    </row>
    <row r="25" spans="1:36" ht="7.95" customHeight="1"/>
    <row r="26" spans="1:36">
      <c r="A26" s="71">
        <v>4</v>
      </c>
      <c r="B26" s="74" t="s">
        <v>725</v>
      </c>
      <c r="C26" s="70"/>
      <c r="D26" s="70"/>
      <c r="E26" s="70"/>
      <c r="F26" s="70"/>
    </row>
    <row r="27" spans="1:36" ht="16.95" customHeight="1">
      <c r="B27" s="1684" t="s">
        <v>726</v>
      </c>
      <c r="C27" s="1685"/>
      <c r="D27" s="1685"/>
      <c r="E27" s="1685"/>
      <c r="F27" s="1685"/>
      <c r="G27" s="1685"/>
      <c r="H27" s="1685"/>
      <c r="I27" s="1685"/>
      <c r="J27" s="1685"/>
      <c r="K27" s="1685"/>
      <c r="L27" s="1685"/>
      <c r="M27" s="1685"/>
      <c r="N27" s="1685"/>
      <c r="O27" s="1685"/>
      <c r="P27" s="1685"/>
      <c r="Q27" s="1685"/>
      <c r="R27" s="1685"/>
      <c r="S27" s="1685"/>
      <c r="T27" s="1685"/>
      <c r="U27" s="1685"/>
      <c r="V27" s="1685"/>
      <c r="W27" s="1685"/>
      <c r="X27" s="1685"/>
      <c r="Y27" s="1685"/>
      <c r="Z27" s="1685"/>
      <c r="AA27" s="1685"/>
      <c r="AB27" s="1685"/>
      <c r="AC27" s="1685"/>
      <c r="AD27" s="1685"/>
      <c r="AE27" s="1685"/>
      <c r="AF27" s="1685"/>
      <c r="AG27" s="1685"/>
      <c r="AH27" s="1685"/>
      <c r="AI27" s="1685"/>
      <c r="AJ27" s="1685"/>
    </row>
    <row r="28" spans="1:36" ht="16.95" customHeight="1">
      <c r="B28" s="1685"/>
      <c r="C28" s="1685"/>
      <c r="D28" s="1685"/>
      <c r="E28" s="1685"/>
      <c r="F28" s="1685"/>
      <c r="G28" s="1685"/>
      <c r="H28" s="1685"/>
      <c r="I28" s="1685"/>
      <c r="J28" s="1685"/>
      <c r="K28" s="1685"/>
      <c r="L28" s="1685"/>
      <c r="M28" s="1685"/>
      <c r="N28" s="1685"/>
      <c r="O28" s="1685"/>
      <c r="P28" s="1685"/>
      <c r="Q28" s="1685"/>
      <c r="R28" s="1685"/>
      <c r="S28" s="1685"/>
      <c r="T28" s="1685"/>
      <c r="U28" s="1685"/>
      <c r="V28" s="1685"/>
      <c r="W28" s="1685"/>
      <c r="X28" s="1685"/>
      <c r="Y28" s="1685"/>
      <c r="Z28" s="1685"/>
      <c r="AA28" s="1685"/>
      <c r="AB28" s="1685"/>
      <c r="AC28" s="1685"/>
      <c r="AD28" s="1685"/>
      <c r="AE28" s="1685"/>
      <c r="AF28" s="1685"/>
      <c r="AG28" s="1685"/>
      <c r="AH28" s="1685"/>
      <c r="AI28" s="1685"/>
      <c r="AJ28" s="1685"/>
    </row>
    <row r="29" spans="1:36" ht="16.95" customHeight="1">
      <c r="B29" s="1685"/>
      <c r="C29" s="1685"/>
      <c r="D29" s="1685"/>
      <c r="E29" s="1685"/>
      <c r="F29" s="1685"/>
      <c r="G29" s="1685"/>
      <c r="H29" s="1685"/>
      <c r="I29" s="1685"/>
      <c r="J29" s="1685"/>
      <c r="K29" s="1685"/>
      <c r="L29" s="1685"/>
      <c r="M29" s="1685"/>
      <c r="N29" s="1685"/>
      <c r="O29" s="1685"/>
      <c r="P29" s="1685"/>
      <c r="Q29" s="1685"/>
      <c r="R29" s="1685"/>
      <c r="S29" s="1685"/>
      <c r="T29" s="1685"/>
      <c r="U29" s="1685"/>
      <c r="V29" s="1685"/>
      <c r="W29" s="1685"/>
      <c r="X29" s="1685"/>
      <c r="Y29" s="1685"/>
      <c r="Z29" s="1685"/>
      <c r="AA29" s="1685"/>
      <c r="AB29" s="1685"/>
      <c r="AC29" s="1685"/>
      <c r="AD29" s="1685"/>
      <c r="AE29" s="1685"/>
      <c r="AF29" s="1685"/>
      <c r="AG29" s="1685"/>
      <c r="AH29" s="1685"/>
      <c r="AI29" s="1685"/>
      <c r="AJ29" s="1685"/>
    </row>
    <row r="30" spans="1:36" ht="16.95" customHeight="1">
      <c r="B30" s="1685"/>
      <c r="C30" s="1685"/>
      <c r="D30" s="1685"/>
      <c r="E30" s="1685"/>
      <c r="F30" s="1685"/>
      <c r="G30" s="1685"/>
      <c r="H30" s="1685"/>
      <c r="I30" s="1685"/>
      <c r="J30" s="1685"/>
      <c r="K30" s="1685"/>
      <c r="L30" s="1685"/>
      <c r="M30" s="1685"/>
      <c r="N30" s="1685"/>
      <c r="O30" s="1685"/>
      <c r="P30" s="1685"/>
      <c r="Q30" s="1685"/>
      <c r="R30" s="1685"/>
      <c r="S30" s="1685"/>
      <c r="T30" s="1685"/>
      <c r="U30" s="1685"/>
      <c r="V30" s="1685"/>
      <c r="W30" s="1685"/>
      <c r="X30" s="1685"/>
      <c r="Y30" s="1685"/>
      <c r="Z30" s="1685"/>
      <c r="AA30" s="1685"/>
      <c r="AB30" s="1685"/>
      <c r="AC30" s="1685"/>
      <c r="AD30" s="1685"/>
      <c r="AE30" s="1685"/>
      <c r="AF30" s="1685"/>
      <c r="AG30" s="1685"/>
      <c r="AH30" s="1685"/>
      <c r="AI30" s="1685"/>
      <c r="AJ30" s="1685"/>
    </row>
    <row r="31" spans="1:36" ht="16.95" customHeight="1">
      <c r="B31" s="1685"/>
      <c r="C31" s="1685"/>
      <c r="D31" s="1685"/>
      <c r="E31" s="1685"/>
      <c r="F31" s="1685"/>
      <c r="G31" s="1685"/>
      <c r="H31" s="1685"/>
      <c r="I31" s="1685"/>
      <c r="J31" s="1685"/>
      <c r="K31" s="1685"/>
      <c r="L31" s="1685"/>
      <c r="M31" s="1685"/>
      <c r="N31" s="1685"/>
      <c r="O31" s="1685"/>
      <c r="P31" s="1685"/>
      <c r="Q31" s="1685"/>
      <c r="R31" s="1685"/>
      <c r="S31" s="1685"/>
      <c r="T31" s="1685"/>
      <c r="U31" s="1685"/>
      <c r="V31" s="1685"/>
      <c r="W31" s="1685"/>
      <c r="X31" s="1685"/>
      <c r="Y31" s="1685"/>
      <c r="Z31" s="1685"/>
      <c r="AA31" s="1685"/>
      <c r="AB31" s="1685"/>
      <c r="AC31" s="1685"/>
      <c r="AD31" s="1685"/>
      <c r="AE31" s="1685"/>
      <c r="AF31" s="1685"/>
      <c r="AG31" s="1685"/>
      <c r="AH31" s="1685"/>
      <c r="AI31" s="1685"/>
      <c r="AJ31" s="1685"/>
    </row>
    <row r="32" spans="1:36" ht="16.95" customHeight="1">
      <c r="B32" s="1685"/>
      <c r="C32" s="1685"/>
      <c r="D32" s="1685"/>
      <c r="E32" s="1685"/>
      <c r="F32" s="1685"/>
      <c r="G32" s="1685"/>
      <c r="H32" s="1685"/>
      <c r="I32" s="1685"/>
      <c r="J32" s="1685"/>
      <c r="K32" s="1685"/>
      <c r="L32" s="1685"/>
      <c r="M32" s="1685"/>
      <c r="N32" s="1685"/>
      <c r="O32" s="1685"/>
      <c r="P32" s="1685"/>
      <c r="Q32" s="1685"/>
      <c r="R32" s="1685"/>
      <c r="S32" s="1685"/>
      <c r="T32" s="1685"/>
      <c r="U32" s="1685"/>
      <c r="V32" s="1685"/>
      <c r="W32" s="1685"/>
      <c r="X32" s="1685"/>
      <c r="Y32" s="1685"/>
      <c r="Z32" s="1685"/>
      <c r="AA32" s="1685"/>
      <c r="AB32" s="1685"/>
      <c r="AC32" s="1685"/>
      <c r="AD32" s="1685"/>
      <c r="AE32" s="1685"/>
      <c r="AF32" s="1685"/>
      <c r="AG32" s="1685"/>
      <c r="AH32" s="1685"/>
      <c r="AI32" s="1685"/>
      <c r="AJ32" s="1685"/>
    </row>
  </sheetData>
  <mergeCells count="51">
    <mergeCell ref="A1:AJ1"/>
    <mergeCell ref="T9:W9"/>
    <mergeCell ref="T10:W10"/>
    <mergeCell ref="T6:W8"/>
    <mergeCell ref="D6:L8"/>
    <mergeCell ref="M6:P8"/>
    <mergeCell ref="Q6:S8"/>
    <mergeCell ref="I2:K2"/>
    <mergeCell ref="H3:P3"/>
    <mergeCell ref="X9:AJ9"/>
    <mergeCell ref="X10:AJ10"/>
    <mergeCell ref="S2:AJ2"/>
    <mergeCell ref="X14:AJ14"/>
    <mergeCell ref="X15:AJ15"/>
    <mergeCell ref="D12:L12"/>
    <mergeCell ref="M12:P12"/>
    <mergeCell ref="Q12:S12"/>
    <mergeCell ref="T12:W12"/>
    <mergeCell ref="T13:W13"/>
    <mergeCell ref="D13:L13"/>
    <mergeCell ref="M13:P13"/>
    <mergeCell ref="Q13:S13"/>
    <mergeCell ref="X13:AJ13"/>
    <mergeCell ref="D14:L14"/>
    <mergeCell ref="M14:P14"/>
    <mergeCell ref="Q14:S14"/>
    <mergeCell ref="T14:W14"/>
    <mergeCell ref="T15:W15"/>
    <mergeCell ref="D15:L15"/>
    <mergeCell ref="M15:P15"/>
    <mergeCell ref="Q15:S15"/>
    <mergeCell ref="B19:AJ24"/>
    <mergeCell ref="B27:AJ32"/>
    <mergeCell ref="D16:L16"/>
    <mergeCell ref="M16:P16"/>
    <mergeCell ref="Q16:S16"/>
    <mergeCell ref="T16:W16"/>
    <mergeCell ref="X16:AJ16"/>
    <mergeCell ref="X11:AJ11"/>
    <mergeCell ref="X12:AJ12"/>
    <mergeCell ref="X6:AJ8"/>
    <mergeCell ref="D10:L10"/>
    <mergeCell ref="M10:P10"/>
    <mergeCell ref="Q10:S10"/>
    <mergeCell ref="T11:W11"/>
    <mergeCell ref="D11:L11"/>
    <mergeCell ref="M11:P11"/>
    <mergeCell ref="Q11:S11"/>
    <mergeCell ref="D9:L9"/>
    <mergeCell ref="M9:P9"/>
    <mergeCell ref="Q9:S9"/>
  </mergeCells>
  <pageMargins left="0.7" right="0.7" top="0.75" bottom="0.75" header="0.3" footer="0.3"/>
  <pageSetup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tabColor theme="7" tint="0.39997558519241921"/>
  </sheetPr>
  <dimension ref="A1:AJ32"/>
  <sheetViews>
    <sheetView workbookViewId="0">
      <selection activeCell="B19" sqref="B19:AJ24"/>
    </sheetView>
  </sheetViews>
  <sheetFormatPr baseColWidth="10" defaultColWidth="0" defaultRowHeight="15" customHeight="1" zeroHeight="1"/>
  <cols>
    <col min="1" max="1" width="4.109375" customWidth="1"/>
    <col min="2" max="3" width="1.6640625" customWidth="1"/>
    <col min="4" max="23" width="4.109375" customWidth="1"/>
    <col min="24" max="36" width="1.6640625" customWidth="1"/>
    <col min="37" max="16384" width="11.5546875" hidden="1"/>
  </cols>
  <sheetData>
    <row r="1" spans="1:36" ht="15.6">
      <c r="A1" s="1185" t="s">
        <v>727</v>
      </c>
      <c r="B1" s="1185"/>
      <c r="C1" s="1185"/>
      <c r="D1" s="1185"/>
      <c r="E1" s="1185"/>
      <c r="F1" s="1185"/>
      <c r="G1" s="1185"/>
      <c r="H1" s="1185"/>
      <c r="I1" s="1185"/>
      <c r="J1" s="1185"/>
      <c r="K1" s="1185"/>
      <c r="L1" s="1185"/>
      <c r="M1" s="1185"/>
      <c r="N1" s="1185"/>
      <c r="O1" s="1185"/>
      <c r="P1" s="1185"/>
      <c r="Q1" s="1185"/>
      <c r="R1" s="1185"/>
      <c r="S1" s="1185"/>
      <c r="T1" s="1185"/>
      <c r="U1" s="1185"/>
      <c r="V1" s="1185"/>
      <c r="W1" s="1185"/>
      <c r="X1" s="1185"/>
      <c r="Y1" s="1185"/>
      <c r="Z1" s="1185"/>
      <c r="AA1" s="1185"/>
      <c r="AB1" s="1185"/>
      <c r="AC1" s="1185"/>
      <c r="AD1" s="1185"/>
      <c r="AE1" s="1185"/>
      <c r="AF1" s="1185"/>
      <c r="AG1" s="1185"/>
      <c r="AH1" s="1185"/>
      <c r="AI1" s="1185"/>
      <c r="AJ1" s="1185"/>
    </row>
    <row r="2" spans="1:36" ht="14.4">
      <c r="A2" s="66">
        <v>1</v>
      </c>
      <c r="B2" s="647" t="s">
        <v>718</v>
      </c>
      <c r="C2" s="65"/>
      <c r="D2" s="65"/>
      <c r="E2" s="65"/>
      <c r="F2" s="65"/>
      <c r="G2" s="65"/>
      <c r="H2" s="65"/>
      <c r="I2" s="1689"/>
      <c r="J2" s="1690"/>
      <c r="K2" s="1691"/>
      <c r="L2" s="65"/>
      <c r="M2" s="65"/>
      <c r="N2" s="65"/>
      <c r="O2" s="65"/>
      <c r="P2" s="70"/>
      <c r="Q2" s="70"/>
      <c r="R2" s="70"/>
      <c r="S2" s="1692"/>
      <c r="T2" s="1692"/>
      <c r="U2" s="1692"/>
      <c r="V2" s="1692"/>
      <c r="W2" s="1692"/>
      <c r="X2" s="1692"/>
      <c r="Y2" s="1692"/>
      <c r="Z2" s="1692"/>
      <c r="AA2" s="1692"/>
      <c r="AB2" s="1692"/>
      <c r="AC2" s="1692"/>
      <c r="AD2" s="1692"/>
      <c r="AE2" s="1692"/>
      <c r="AF2" s="1692"/>
      <c r="AG2" s="1692"/>
      <c r="AH2" s="1692"/>
      <c r="AI2" s="1692"/>
      <c r="AJ2" s="1692"/>
    </row>
    <row r="3" spans="1:36" ht="19.95" customHeight="1">
      <c r="A3" s="71"/>
      <c r="B3" s="648" t="s">
        <v>719</v>
      </c>
      <c r="C3" s="70"/>
      <c r="D3" s="70"/>
      <c r="E3" s="70"/>
      <c r="F3" s="70"/>
      <c r="G3" s="70"/>
      <c r="H3" s="1160"/>
      <c r="I3" s="1160"/>
      <c r="J3" s="1160"/>
      <c r="K3" s="1160"/>
      <c r="L3" s="1160"/>
      <c r="M3" s="1160"/>
      <c r="N3" s="1160"/>
      <c r="O3" s="1160"/>
      <c r="P3" s="1160"/>
      <c r="Q3" s="70"/>
      <c r="R3" s="70"/>
      <c r="S3" s="70"/>
      <c r="T3" s="70"/>
      <c r="U3" s="70"/>
      <c r="V3" s="70"/>
      <c r="W3" s="70"/>
      <c r="X3" s="70"/>
      <c r="Y3" s="70"/>
      <c r="Z3" s="70"/>
      <c r="AA3" s="70"/>
      <c r="AB3" s="70"/>
      <c r="AC3" s="70"/>
      <c r="AD3" s="70"/>
      <c r="AE3" s="70"/>
      <c r="AF3" s="70"/>
      <c r="AG3" s="70"/>
      <c r="AH3" s="70"/>
      <c r="AI3" s="70"/>
      <c r="AJ3" s="70"/>
    </row>
    <row r="4" spans="1:36" ht="14.4">
      <c r="A4" s="71">
        <v>2</v>
      </c>
      <c r="B4" s="648" t="s">
        <v>720</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row>
    <row r="5" spans="1:36" ht="3.6" customHeight="1">
      <c r="A5" s="75"/>
      <c r="B5" s="70"/>
      <c r="C5" s="70"/>
      <c r="D5" s="70"/>
      <c r="E5" s="70"/>
      <c r="F5" s="70"/>
      <c r="G5" s="70"/>
      <c r="H5" s="70"/>
      <c r="I5" s="70"/>
      <c r="J5" s="70"/>
      <c r="K5" s="70"/>
      <c r="L5" s="70"/>
      <c r="M5" s="70"/>
      <c r="N5" s="70"/>
      <c r="O5" s="70"/>
      <c r="P5" s="70"/>
      <c r="Q5" s="75"/>
      <c r="R5" s="70"/>
      <c r="S5" s="70"/>
      <c r="T5" s="70"/>
      <c r="U5" s="70"/>
      <c r="V5" s="70"/>
      <c r="W5" s="70"/>
      <c r="X5" s="70"/>
      <c r="Y5" s="70"/>
      <c r="Z5" s="70"/>
      <c r="AA5" s="70"/>
      <c r="AB5" s="70"/>
      <c r="AC5" s="70"/>
      <c r="AD5" s="70"/>
      <c r="AE5" s="70"/>
      <c r="AF5" s="70"/>
      <c r="AG5" s="70"/>
      <c r="AH5" s="70"/>
      <c r="AI5" s="70"/>
      <c r="AJ5" s="70"/>
    </row>
    <row r="6" spans="1:36" ht="15" customHeight="1">
      <c r="A6" s="70"/>
      <c r="B6" s="70"/>
      <c r="C6" s="75"/>
      <c r="D6" s="1511" t="s">
        <v>556</v>
      </c>
      <c r="E6" s="1512"/>
      <c r="F6" s="1512"/>
      <c r="G6" s="1512"/>
      <c r="H6" s="1512"/>
      <c r="I6" s="1512"/>
      <c r="J6" s="1512"/>
      <c r="K6" s="1512"/>
      <c r="L6" s="1513"/>
      <c r="M6" s="1511" t="s">
        <v>181</v>
      </c>
      <c r="N6" s="1512"/>
      <c r="O6" s="1512"/>
      <c r="P6" s="1513"/>
      <c r="Q6" s="1511" t="s">
        <v>226</v>
      </c>
      <c r="R6" s="1512"/>
      <c r="S6" s="1512"/>
      <c r="T6" s="1511" t="s">
        <v>721</v>
      </c>
      <c r="U6" s="1512"/>
      <c r="V6" s="1512"/>
      <c r="W6" s="1512"/>
      <c r="X6" s="1683" t="s">
        <v>722</v>
      </c>
      <c r="Y6" s="1683"/>
      <c r="Z6" s="1683"/>
      <c r="AA6" s="1683"/>
      <c r="AB6" s="1683"/>
      <c r="AC6" s="1683"/>
      <c r="AD6" s="1683"/>
      <c r="AE6" s="1683"/>
      <c r="AF6" s="1683"/>
      <c r="AG6" s="1683"/>
      <c r="AH6" s="1683"/>
      <c r="AI6" s="1683"/>
      <c r="AJ6" s="1683"/>
    </row>
    <row r="7" spans="1:36" ht="14.4">
      <c r="A7" s="70"/>
      <c r="B7" s="70"/>
      <c r="C7" s="75"/>
      <c r="D7" s="1686"/>
      <c r="E7" s="1687"/>
      <c r="F7" s="1687"/>
      <c r="G7" s="1687"/>
      <c r="H7" s="1687"/>
      <c r="I7" s="1687"/>
      <c r="J7" s="1687"/>
      <c r="K7" s="1687"/>
      <c r="L7" s="1688"/>
      <c r="M7" s="1686"/>
      <c r="N7" s="1687"/>
      <c r="O7" s="1687"/>
      <c r="P7" s="1688"/>
      <c r="Q7" s="1686"/>
      <c r="R7" s="1687"/>
      <c r="S7" s="1687"/>
      <c r="T7" s="1686"/>
      <c r="U7" s="1687"/>
      <c r="V7" s="1687"/>
      <c r="W7" s="1687"/>
      <c r="X7" s="1683"/>
      <c r="Y7" s="1683"/>
      <c r="Z7" s="1683"/>
      <c r="AA7" s="1683"/>
      <c r="AB7" s="1683"/>
      <c r="AC7" s="1683"/>
      <c r="AD7" s="1683"/>
      <c r="AE7" s="1683"/>
      <c r="AF7" s="1683"/>
      <c r="AG7" s="1683"/>
      <c r="AH7" s="1683"/>
      <c r="AI7" s="1683"/>
      <c r="AJ7" s="1683"/>
    </row>
    <row r="8" spans="1:36" ht="6" customHeight="1">
      <c r="A8" s="70"/>
      <c r="B8" s="70"/>
      <c r="C8" s="75"/>
      <c r="D8" s="1514"/>
      <c r="E8" s="1515"/>
      <c r="F8" s="1515"/>
      <c r="G8" s="1515"/>
      <c r="H8" s="1515"/>
      <c r="I8" s="1515"/>
      <c r="J8" s="1515"/>
      <c r="K8" s="1515"/>
      <c r="L8" s="1516"/>
      <c r="M8" s="1514"/>
      <c r="N8" s="1515"/>
      <c r="O8" s="1515"/>
      <c r="P8" s="1516"/>
      <c r="Q8" s="1514"/>
      <c r="R8" s="1515"/>
      <c r="S8" s="1515"/>
      <c r="T8" s="1514"/>
      <c r="U8" s="1515"/>
      <c r="V8" s="1515"/>
      <c r="W8" s="1515"/>
      <c r="X8" s="1683"/>
      <c r="Y8" s="1683"/>
      <c r="Z8" s="1683"/>
      <c r="AA8" s="1683"/>
      <c r="AB8" s="1683"/>
      <c r="AC8" s="1683"/>
      <c r="AD8" s="1683"/>
      <c r="AE8" s="1683"/>
      <c r="AF8" s="1683"/>
      <c r="AG8" s="1683"/>
      <c r="AH8" s="1683"/>
      <c r="AI8" s="1683"/>
      <c r="AJ8" s="1683"/>
    </row>
    <row r="9" spans="1:36" ht="18" customHeight="1">
      <c r="A9" s="70"/>
      <c r="B9" s="70"/>
      <c r="C9" s="80">
        <v>1</v>
      </c>
      <c r="D9" s="1164"/>
      <c r="E9" s="1165"/>
      <c r="F9" s="1165"/>
      <c r="G9" s="1165"/>
      <c r="H9" s="1165"/>
      <c r="I9" s="1165"/>
      <c r="J9" s="1165"/>
      <c r="K9" s="1165"/>
      <c r="L9" s="1166"/>
      <c r="M9" s="1159"/>
      <c r="N9" s="1159"/>
      <c r="O9" s="1159"/>
      <c r="P9" s="1159"/>
      <c r="Q9" s="1160"/>
      <c r="R9" s="1160"/>
      <c r="S9" s="1160"/>
      <c r="T9" s="1135"/>
      <c r="U9" s="1140"/>
      <c r="V9" s="1140"/>
      <c r="W9" s="1140"/>
      <c r="X9" s="1160"/>
      <c r="Y9" s="1160"/>
      <c r="Z9" s="1160"/>
      <c r="AA9" s="1160"/>
      <c r="AB9" s="1160"/>
      <c r="AC9" s="1160"/>
      <c r="AD9" s="1160"/>
      <c r="AE9" s="1160"/>
      <c r="AF9" s="1160"/>
      <c r="AG9" s="1160"/>
      <c r="AH9" s="1160"/>
      <c r="AI9" s="1160"/>
      <c r="AJ9" s="1160"/>
    </row>
    <row r="10" spans="1:36" ht="18" customHeight="1">
      <c r="A10" s="70"/>
      <c r="B10" s="70"/>
      <c r="C10" s="80">
        <v>2</v>
      </c>
      <c r="D10" s="1164"/>
      <c r="E10" s="1165"/>
      <c r="F10" s="1165"/>
      <c r="G10" s="1165"/>
      <c r="H10" s="1165"/>
      <c r="I10" s="1165"/>
      <c r="J10" s="1165"/>
      <c r="K10" s="1165"/>
      <c r="L10" s="1166"/>
      <c r="M10" s="1159"/>
      <c r="N10" s="1159"/>
      <c r="O10" s="1159"/>
      <c r="P10" s="1159"/>
      <c r="Q10" s="1160"/>
      <c r="R10" s="1160"/>
      <c r="S10" s="1160"/>
      <c r="T10" s="1135"/>
      <c r="U10" s="1140"/>
      <c r="V10" s="1140"/>
      <c r="W10" s="1140"/>
      <c r="X10" s="1160"/>
      <c r="Y10" s="1160"/>
      <c r="Z10" s="1160"/>
      <c r="AA10" s="1160"/>
      <c r="AB10" s="1160"/>
      <c r="AC10" s="1160"/>
      <c r="AD10" s="1160"/>
      <c r="AE10" s="1160"/>
      <c r="AF10" s="1160"/>
      <c r="AG10" s="1160"/>
      <c r="AH10" s="1160"/>
      <c r="AI10" s="1160"/>
      <c r="AJ10" s="1160"/>
    </row>
    <row r="11" spans="1:36" ht="18" customHeight="1">
      <c r="A11" s="70"/>
      <c r="B11" s="70"/>
      <c r="C11" s="80">
        <v>3</v>
      </c>
      <c r="D11" s="1164"/>
      <c r="E11" s="1165"/>
      <c r="F11" s="1165"/>
      <c r="G11" s="1165"/>
      <c r="H11" s="1165"/>
      <c r="I11" s="1165"/>
      <c r="J11" s="1165"/>
      <c r="K11" s="1165"/>
      <c r="L11" s="1166"/>
      <c r="M11" s="1159"/>
      <c r="N11" s="1159"/>
      <c r="O11" s="1159"/>
      <c r="P11" s="1159"/>
      <c r="Q11" s="1176"/>
      <c r="R11" s="1176"/>
      <c r="S11" s="1176"/>
      <c r="T11" s="1190"/>
      <c r="U11" s="1191"/>
      <c r="V11" s="1191"/>
      <c r="W11" s="1191"/>
      <c r="X11" s="1160"/>
      <c r="Y11" s="1160"/>
      <c r="Z11" s="1160"/>
      <c r="AA11" s="1160"/>
      <c r="AB11" s="1160"/>
      <c r="AC11" s="1160"/>
      <c r="AD11" s="1160"/>
      <c r="AE11" s="1160"/>
      <c r="AF11" s="1160"/>
      <c r="AG11" s="1160"/>
      <c r="AH11" s="1160"/>
      <c r="AI11" s="1160"/>
      <c r="AJ11" s="1160"/>
    </row>
    <row r="12" spans="1:36" ht="18" customHeight="1">
      <c r="A12" s="70"/>
      <c r="B12" s="70"/>
      <c r="C12" s="80">
        <v>4</v>
      </c>
      <c r="D12" s="1164"/>
      <c r="E12" s="1165"/>
      <c r="F12" s="1165"/>
      <c r="G12" s="1165"/>
      <c r="H12" s="1165"/>
      <c r="I12" s="1165"/>
      <c r="J12" s="1165"/>
      <c r="K12" s="1165"/>
      <c r="L12" s="1166"/>
      <c r="M12" s="1159"/>
      <c r="N12" s="1159"/>
      <c r="O12" s="1159"/>
      <c r="P12" s="1159"/>
      <c r="Q12" s="1160"/>
      <c r="R12" s="1160"/>
      <c r="S12" s="1160"/>
      <c r="T12" s="1135"/>
      <c r="U12" s="1140"/>
      <c r="V12" s="1140"/>
      <c r="W12" s="1140"/>
      <c r="X12" s="1160"/>
      <c r="Y12" s="1160"/>
      <c r="Z12" s="1160"/>
      <c r="AA12" s="1160"/>
      <c r="AB12" s="1160"/>
      <c r="AC12" s="1160"/>
      <c r="AD12" s="1160"/>
      <c r="AE12" s="1160"/>
      <c r="AF12" s="1160"/>
      <c r="AG12" s="1160"/>
      <c r="AH12" s="1160"/>
      <c r="AI12" s="1160"/>
      <c r="AJ12" s="1160"/>
    </row>
    <row r="13" spans="1:36" ht="18" customHeight="1">
      <c r="A13" s="70"/>
      <c r="B13" s="70"/>
      <c r="C13" s="80">
        <v>5</v>
      </c>
      <c r="D13" s="1164"/>
      <c r="E13" s="1165"/>
      <c r="F13" s="1165"/>
      <c r="G13" s="1165"/>
      <c r="H13" s="1165"/>
      <c r="I13" s="1165"/>
      <c r="J13" s="1165"/>
      <c r="K13" s="1165"/>
      <c r="L13" s="1166"/>
      <c r="M13" s="1159"/>
      <c r="N13" s="1159"/>
      <c r="O13" s="1159"/>
      <c r="P13" s="1159"/>
      <c r="Q13" s="1160"/>
      <c r="R13" s="1160"/>
      <c r="S13" s="1160"/>
      <c r="T13" s="1135"/>
      <c r="U13" s="1140"/>
      <c r="V13" s="1140"/>
      <c r="W13" s="1140"/>
      <c r="X13" s="1160"/>
      <c r="Y13" s="1160"/>
      <c r="Z13" s="1160"/>
      <c r="AA13" s="1160"/>
      <c r="AB13" s="1160"/>
      <c r="AC13" s="1160"/>
      <c r="AD13" s="1160"/>
      <c r="AE13" s="1160"/>
      <c r="AF13" s="1160"/>
      <c r="AG13" s="1160"/>
      <c r="AH13" s="1160"/>
      <c r="AI13" s="1160"/>
      <c r="AJ13" s="1160"/>
    </row>
    <row r="14" spans="1:36" ht="18" customHeight="1">
      <c r="A14" s="70"/>
      <c r="B14" s="70"/>
      <c r="C14" s="80">
        <v>6</v>
      </c>
      <c r="D14" s="1164"/>
      <c r="E14" s="1165"/>
      <c r="F14" s="1165"/>
      <c r="G14" s="1165"/>
      <c r="H14" s="1165"/>
      <c r="I14" s="1165"/>
      <c r="J14" s="1165"/>
      <c r="K14" s="1165"/>
      <c r="L14" s="1166"/>
      <c r="M14" s="1159"/>
      <c r="N14" s="1159"/>
      <c r="O14" s="1159"/>
      <c r="P14" s="1159"/>
      <c r="Q14" s="1160"/>
      <c r="R14" s="1160"/>
      <c r="S14" s="1160"/>
      <c r="T14" s="1135"/>
      <c r="U14" s="1140"/>
      <c r="V14" s="1140"/>
      <c r="W14" s="1140"/>
      <c r="X14" s="1160"/>
      <c r="Y14" s="1160"/>
      <c r="Z14" s="1160"/>
      <c r="AA14" s="1160"/>
      <c r="AB14" s="1160"/>
      <c r="AC14" s="1160"/>
      <c r="AD14" s="1160"/>
      <c r="AE14" s="1160"/>
      <c r="AF14" s="1160"/>
      <c r="AG14" s="1160"/>
      <c r="AH14" s="1160"/>
      <c r="AI14" s="1160"/>
      <c r="AJ14" s="1160"/>
    </row>
    <row r="15" spans="1:36" ht="18" customHeight="1">
      <c r="A15" s="70"/>
      <c r="B15" s="70"/>
      <c r="C15" s="80">
        <v>7</v>
      </c>
      <c r="D15" s="1164"/>
      <c r="E15" s="1165"/>
      <c r="F15" s="1165"/>
      <c r="G15" s="1165"/>
      <c r="H15" s="1165"/>
      <c r="I15" s="1165"/>
      <c r="J15" s="1165"/>
      <c r="K15" s="1165"/>
      <c r="L15" s="1166"/>
      <c r="M15" s="1159"/>
      <c r="N15" s="1159"/>
      <c r="O15" s="1159"/>
      <c r="P15" s="1159"/>
      <c r="Q15" s="1160"/>
      <c r="R15" s="1160"/>
      <c r="S15" s="1160"/>
      <c r="T15" s="1135"/>
      <c r="U15" s="1140"/>
      <c r="V15" s="1140"/>
      <c r="W15" s="1140"/>
      <c r="X15" s="1160"/>
      <c r="Y15" s="1160"/>
      <c r="Z15" s="1160"/>
      <c r="AA15" s="1160"/>
      <c r="AB15" s="1160"/>
      <c r="AC15" s="1160"/>
      <c r="AD15" s="1160"/>
      <c r="AE15" s="1160"/>
      <c r="AF15" s="1160"/>
      <c r="AG15" s="1160"/>
      <c r="AH15" s="1160"/>
      <c r="AI15" s="1160"/>
      <c r="AJ15" s="1160"/>
    </row>
    <row r="16" spans="1:36" ht="18" customHeight="1">
      <c r="A16" s="70"/>
      <c r="B16" s="70"/>
      <c r="C16" s="80">
        <v>8</v>
      </c>
      <c r="D16" s="1164"/>
      <c r="E16" s="1165"/>
      <c r="F16" s="1165"/>
      <c r="G16" s="1165"/>
      <c r="H16" s="1165"/>
      <c r="I16" s="1165"/>
      <c r="J16" s="1165"/>
      <c r="K16" s="1165"/>
      <c r="L16" s="1166"/>
      <c r="M16" s="1159"/>
      <c r="N16" s="1159"/>
      <c r="O16" s="1159"/>
      <c r="P16" s="1159"/>
      <c r="Q16" s="1160"/>
      <c r="R16" s="1160"/>
      <c r="S16" s="1160"/>
      <c r="T16" s="1135"/>
      <c r="U16" s="1140"/>
      <c r="V16" s="1140"/>
      <c r="W16" s="1140"/>
      <c r="X16" s="1160"/>
      <c r="Y16" s="1160"/>
      <c r="Z16" s="1160"/>
      <c r="AA16" s="1160"/>
      <c r="AB16" s="1160"/>
      <c r="AC16" s="1160"/>
      <c r="AD16" s="1160"/>
      <c r="AE16" s="1160"/>
      <c r="AF16" s="1160"/>
      <c r="AG16" s="1160"/>
      <c r="AH16" s="1160"/>
      <c r="AI16" s="1160"/>
      <c r="AJ16" s="1160"/>
    </row>
    <row r="17" spans="1:36" ht="7.95" customHeight="1"/>
    <row r="18" spans="1:36" ht="14.4">
      <c r="A18" s="71">
        <v>3</v>
      </c>
      <c r="B18" s="74" t="s">
        <v>723</v>
      </c>
      <c r="C18" s="70"/>
      <c r="D18" s="70"/>
      <c r="E18" s="70"/>
      <c r="F18" s="70"/>
      <c r="G18" s="70"/>
    </row>
    <row r="19" spans="1:36" ht="16.95" customHeight="1">
      <c r="B19" s="1684" t="s">
        <v>724</v>
      </c>
      <c r="C19" s="1685"/>
      <c r="D19" s="1685"/>
      <c r="E19" s="1685"/>
      <c r="F19" s="1685"/>
      <c r="G19" s="1685"/>
      <c r="H19" s="1685"/>
      <c r="I19" s="1685"/>
      <c r="J19" s="1685"/>
      <c r="K19" s="1685"/>
      <c r="L19" s="1685"/>
      <c r="M19" s="1685"/>
      <c r="N19" s="1685"/>
      <c r="O19" s="1685"/>
      <c r="P19" s="1685"/>
      <c r="Q19" s="1685"/>
      <c r="R19" s="1685"/>
      <c r="S19" s="1685"/>
      <c r="T19" s="1685"/>
      <c r="U19" s="1685"/>
      <c r="V19" s="1685"/>
      <c r="W19" s="1685"/>
      <c r="X19" s="1685"/>
      <c r="Y19" s="1685"/>
      <c r="Z19" s="1685"/>
      <c r="AA19" s="1685"/>
      <c r="AB19" s="1685"/>
      <c r="AC19" s="1685"/>
      <c r="AD19" s="1685"/>
      <c r="AE19" s="1685"/>
      <c r="AF19" s="1685"/>
      <c r="AG19" s="1685"/>
      <c r="AH19" s="1685"/>
      <c r="AI19" s="1685"/>
      <c r="AJ19" s="1685"/>
    </row>
    <row r="20" spans="1:36" ht="16.95" customHeight="1">
      <c r="B20" s="1685"/>
      <c r="C20" s="1685"/>
      <c r="D20" s="1685"/>
      <c r="E20" s="1685"/>
      <c r="F20" s="1685"/>
      <c r="G20" s="1685"/>
      <c r="H20" s="1685"/>
      <c r="I20" s="1685"/>
      <c r="J20" s="1685"/>
      <c r="K20" s="1685"/>
      <c r="L20" s="1685"/>
      <c r="M20" s="1685"/>
      <c r="N20" s="1685"/>
      <c r="O20" s="1685"/>
      <c r="P20" s="1685"/>
      <c r="Q20" s="1685"/>
      <c r="R20" s="1685"/>
      <c r="S20" s="1685"/>
      <c r="T20" s="1685"/>
      <c r="U20" s="1685"/>
      <c r="V20" s="1685"/>
      <c r="W20" s="1685"/>
      <c r="X20" s="1685"/>
      <c r="Y20" s="1685"/>
      <c r="Z20" s="1685"/>
      <c r="AA20" s="1685"/>
      <c r="AB20" s="1685"/>
      <c r="AC20" s="1685"/>
      <c r="AD20" s="1685"/>
      <c r="AE20" s="1685"/>
      <c r="AF20" s="1685"/>
      <c r="AG20" s="1685"/>
      <c r="AH20" s="1685"/>
      <c r="AI20" s="1685"/>
      <c r="AJ20" s="1685"/>
    </row>
    <row r="21" spans="1:36" ht="16.95" customHeight="1">
      <c r="B21" s="1685"/>
      <c r="C21" s="1685"/>
      <c r="D21" s="1685"/>
      <c r="E21" s="1685"/>
      <c r="F21" s="1685"/>
      <c r="G21" s="1685"/>
      <c r="H21" s="1685"/>
      <c r="I21" s="1685"/>
      <c r="J21" s="1685"/>
      <c r="K21" s="1685"/>
      <c r="L21" s="1685"/>
      <c r="M21" s="1685"/>
      <c r="N21" s="1685"/>
      <c r="O21" s="1685"/>
      <c r="P21" s="1685"/>
      <c r="Q21" s="1685"/>
      <c r="R21" s="1685"/>
      <c r="S21" s="1685"/>
      <c r="T21" s="1685"/>
      <c r="U21" s="1685"/>
      <c r="V21" s="1685"/>
      <c r="W21" s="1685"/>
      <c r="X21" s="1685"/>
      <c r="Y21" s="1685"/>
      <c r="Z21" s="1685"/>
      <c r="AA21" s="1685"/>
      <c r="AB21" s="1685"/>
      <c r="AC21" s="1685"/>
      <c r="AD21" s="1685"/>
      <c r="AE21" s="1685"/>
      <c r="AF21" s="1685"/>
      <c r="AG21" s="1685"/>
      <c r="AH21" s="1685"/>
      <c r="AI21" s="1685"/>
      <c r="AJ21" s="1685"/>
    </row>
    <row r="22" spans="1:36" ht="16.95" customHeight="1">
      <c r="B22" s="1685"/>
      <c r="C22" s="1685"/>
      <c r="D22" s="1685"/>
      <c r="E22" s="1685"/>
      <c r="F22" s="1685"/>
      <c r="G22" s="1685"/>
      <c r="H22" s="1685"/>
      <c r="I22" s="1685"/>
      <c r="J22" s="1685"/>
      <c r="K22" s="1685"/>
      <c r="L22" s="1685"/>
      <c r="M22" s="1685"/>
      <c r="N22" s="1685"/>
      <c r="O22" s="1685"/>
      <c r="P22" s="1685"/>
      <c r="Q22" s="1685"/>
      <c r="R22" s="1685"/>
      <c r="S22" s="1685"/>
      <c r="T22" s="1685"/>
      <c r="U22" s="1685"/>
      <c r="V22" s="1685"/>
      <c r="W22" s="1685"/>
      <c r="X22" s="1685"/>
      <c r="Y22" s="1685"/>
      <c r="Z22" s="1685"/>
      <c r="AA22" s="1685"/>
      <c r="AB22" s="1685"/>
      <c r="AC22" s="1685"/>
      <c r="AD22" s="1685"/>
      <c r="AE22" s="1685"/>
      <c r="AF22" s="1685"/>
      <c r="AG22" s="1685"/>
      <c r="AH22" s="1685"/>
      <c r="AI22" s="1685"/>
      <c r="AJ22" s="1685"/>
    </row>
    <row r="23" spans="1:36" ht="16.95" customHeight="1">
      <c r="B23" s="1685"/>
      <c r="C23" s="1685"/>
      <c r="D23" s="1685"/>
      <c r="E23" s="1685"/>
      <c r="F23" s="1685"/>
      <c r="G23" s="1685"/>
      <c r="H23" s="1685"/>
      <c r="I23" s="1685"/>
      <c r="J23" s="1685"/>
      <c r="K23" s="1685"/>
      <c r="L23" s="1685"/>
      <c r="M23" s="1685"/>
      <c r="N23" s="1685"/>
      <c r="O23" s="1685"/>
      <c r="P23" s="1685"/>
      <c r="Q23" s="1685"/>
      <c r="R23" s="1685"/>
      <c r="S23" s="1685"/>
      <c r="T23" s="1685"/>
      <c r="U23" s="1685"/>
      <c r="V23" s="1685"/>
      <c r="W23" s="1685"/>
      <c r="X23" s="1685"/>
      <c r="Y23" s="1685"/>
      <c r="Z23" s="1685"/>
      <c r="AA23" s="1685"/>
      <c r="AB23" s="1685"/>
      <c r="AC23" s="1685"/>
      <c r="AD23" s="1685"/>
      <c r="AE23" s="1685"/>
      <c r="AF23" s="1685"/>
      <c r="AG23" s="1685"/>
      <c r="AH23" s="1685"/>
      <c r="AI23" s="1685"/>
      <c r="AJ23" s="1685"/>
    </row>
    <row r="24" spans="1:36" ht="16.95" customHeight="1">
      <c r="B24" s="1685"/>
      <c r="C24" s="1685"/>
      <c r="D24" s="1685"/>
      <c r="E24" s="1685"/>
      <c r="F24" s="1685"/>
      <c r="G24" s="1685"/>
      <c r="H24" s="1685"/>
      <c r="I24" s="1685"/>
      <c r="J24" s="1685"/>
      <c r="K24" s="1685"/>
      <c r="L24" s="1685"/>
      <c r="M24" s="1685"/>
      <c r="N24" s="1685"/>
      <c r="O24" s="1685"/>
      <c r="P24" s="1685"/>
      <c r="Q24" s="1685"/>
      <c r="R24" s="1685"/>
      <c r="S24" s="1685"/>
      <c r="T24" s="1685"/>
      <c r="U24" s="1685"/>
      <c r="V24" s="1685"/>
      <c r="W24" s="1685"/>
      <c r="X24" s="1685"/>
      <c r="Y24" s="1685"/>
      <c r="Z24" s="1685"/>
      <c r="AA24" s="1685"/>
      <c r="AB24" s="1685"/>
      <c r="AC24" s="1685"/>
      <c r="AD24" s="1685"/>
      <c r="AE24" s="1685"/>
      <c r="AF24" s="1685"/>
      <c r="AG24" s="1685"/>
      <c r="AH24" s="1685"/>
      <c r="AI24" s="1685"/>
      <c r="AJ24" s="1685"/>
    </row>
    <row r="25" spans="1:36" ht="7.95" customHeight="1"/>
    <row r="26" spans="1:36" ht="14.4">
      <c r="A26" s="71">
        <v>4</v>
      </c>
      <c r="B26" s="74" t="s">
        <v>725</v>
      </c>
      <c r="C26" s="70"/>
      <c r="D26" s="70"/>
      <c r="E26" s="70"/>
      <c r="F26" s="70"/>
    </row>
    <row r="27" spans="1:36" ht="16.95" customHeight="1">
      <c r="B27" s="1684" t="s">
        <v>726</v>
      </c>
      <c r="C27" s="1685"/>
      <c r="D27" s="1685"/>
      <c r="E27" s="1685"/>
      <c r="F27" s="1685"/>
      <c r="G27" s="1685"/>
      <c r="H27" s="1685"/>
      <c r="I27" s="1685"/>
      <c r="J27" s="1685"/>
      <c r="K27" s="1685"/>
      <c r="L27" s="1685"/>
      <c r="M27" s="1685"/>
      <c r="N27" s="1685"/>
      <c r="O27" s="1685"/>
      <c r="P27" s="1685"/>
      <c r="Q27" s="1685"/>
      <c r="R27" s="1685"/>
      <c r="S27" s="1685"/>
      <c r="T27" s="1685"/>
      <c r="U27" s="1685"/>
      <c r="V27" s="1685"/>
      <c r="W27" s="1685"/>
      <c r="X27" s="1685"/>
      <c r="Y27" s="1685"/>
      <c r="Z27" s="1685"/>
      <c r="AA27" s="1685"/>
      <c r="AB27" s="1685"/>
      <c r="AC27" s="1685"/>
      <c r="AD27" s="1685"/>
      <c r="AE27" s="1685"/>
      <c r="AF27" s="1685"/>
      <c r="AG27" s="1685"/>
      <c r="AH27" s="1685"/>
      <c r="AI27" s="1685"/>
      <c r="AJ27" s="1685"/>
    </row>
    <row r="28" spans="1:36" ht="16.95" customHeight="1">
      <c r="B28" s="1685"/>
      <c r="C28" s="1685"/>
      <c r="D28" s="1685"/>
      <c r="E28" s="1685"/>
      <c r="F28" s="1685"/>
      <c r="G28" s="1685"/>
      <c r="H28" s="1685"/>
      <c r="I28" s="1685"/>
      <c r="J28" s="1685"/>
      <c r="K28" s="1685"/>
      <c r="L28" s="1685"/>
      <c r="M28" s="1685"/>
      <c r="N28" s="1685"/>
      <c r="O28" s="1685"/>
      <c r="P28" s="1685"/>
      <c r="Q28" s="1685"/>
      <c r="R28" s="1685"/>
      <c r="S28" s="1685"/>
      <c r="T28" s="1685"/>
      <c r="U28" s="1685"/>
      <c r="V28" s="1685"/>
      <c r="W28" s="1685"/>
      <c r="X28" s="1685"/>
      <c r="Y28" s="1685"/>
      <c r="Z28" s="1685"/>
      <c r="AA28" s="1685"/>
      <c r="AB28" s="1685"/>
      <c r="AC28" s="1685"/>
      <c r="AD28" s="1685"/>
      <c r="AE28" s="1685"/>
      <c r="AF28" s="1685"/>
      <c r="AG28" s="1685"/>
      <c r="AH28" s="1685"/>
      <c r="AI28" s="1685"/>
      <c r="AJ28" s="1685"/>
    </row>
    <row r="29" spans="1:36" ht="16.95" customHeight="1">
      <c r="B29" s="1685"/>
      <c r="C29" s="1685"/>
      <c r="D29" s="1685"/>
      <c r="E29" s="1685"/>
      <c r="F29" s="1685"/>
      <c r="G29" s="1685"/>
      <c r="H29" s="1685"/>
      <c r="I29" s="1685"/>
      <c r="J29" s="1685"/>
      <c r="K29" s="1685"/>
      <c r="L29" s="1685"/>
      <c r="M29" s="1685"/>
      <c r="N29" s="1685"/>
      <c r="O29" s="1685"/>
      <c r="P29" s="1685"/>
      <c r="Q29" s="1685"/>
      <c r="R29" s="1685"/>
      <c r="S29" s="1685"/>
      <c r="T29" s="1685"/>
      <c r="U29" s="1685"/>
      <c r="V29" s="1685"/>
      <c r="W29" s="1685"/>
      <c r="X29" s="1685"/>
      <c r="Y29" s="1685"/>
      <c r="Z29" s="1685"/>
      <c r="AA29" s="1685"/>
      <c r="AB29" s="1685"/>
      <c r="AC29" s="1685"/>
      <c r="AD29" s="1685"/>
      <c r="AE29" s="1685"/>
      <c r="AF29" s="1685"/>
      <c r="AG29" s="1685"/>
      <c r="AH29" s="1685"/>
      <c r="AI29" s="1685"/>
      <c r="AJ29" s="1685"/>
    </row>
    <row r="30" spans="1:36" ht="16.95" customHeight="1">
      <c r="B30" s="1685"/>
      <c r="C30" s="1685"/>
      <c r="D30" s="1685"/>
      <c r="E30" s="1685"/>
      <c r="F30" s="1685"/>
      <c r="G30" s="1685"/>
      <c r="H30" s="1685"/>
      <c r="I30" s="1685"/>
      <c r="J30" s="1685"/>
      <c r="K30" s="1685"/>
      <c r="L30" s="1685"/>
      <c r="M30" s="1685"/>
      <c r="N30" s="1685"/>
      <c r="O30" s="1685"/>
      <c r="P30" s="1685"/>
      <c r="Q30" s="1685"/>
      <c r="R30" s="1685"/>
      <c r="S30" s="1685"/>
      <c r="T30" s="1685"/>
      <c r="U30" s="1685"/>
      <c r="V30" s="1685"/>
      <c r="W30" s="1685"/>
      <c r="X30" s="1685"/>
      <c r="Y30" s="1685"/>
      <c r="Z30" s="1685"/>
      <c r="AA30" s="1685"/>
      <c r="AB30" s="1685"/>
      <c r="AC30" s="1685"/>
      <c r="AD30" s="1685"/>
      <c r="AE30" s="1685"/>
      <c r="AF30" s="1685"/>
      <c r="AG30" s="1685"/>
      <c r="AH30" s="1685"/>
      <c r="AI30" s="1685"/>
      <c r="AJ30" s="1685"/>
    </row>
    <row r="31" spans="1:36" ht="16.95" customHeight="1">
      <c r="B31" s="1685"/>
      <c r="C31" s="1685"/>
      <c r="D31" s="1685"/>
      <c r="E31" s="1685"/>
      <c r="F31" s="1685"/>
      <c r="G31" s="1685"/>
      <c r="H31" s="1685"/>
      <c r="I31" s="1685"/>
      <c r="J31" s="1685"/>
      <c r="K31" s="1685"/>
      <c r="L31" s="1685"/>
      <c r="M31" s="1685"/>
      <c r="N31" s="1685"/>
      <c r="O31" s="1685"/>
      <c r="P31" s="1685"/>
      <c r="Q31" s="1685"/>
      <c r="R31" s="1685"/>
      <c r="S31" s="1685"/>
      <c r="T31" s="1685"/>
      <c r="U31" s="1685"/>
      <c r="V31" s="1685"/>
      <c r="W31" s="1685"/>
      <c r="X31" s="1685"/>
      <c r="Y31" s="1685"/>
      <c r="Z31" s="1685"/>
      <c r="AA31" s="1685"/>
      <c r="AB31" s="1685"/>
      <c r="AC31" s="1685"/>
      <c r="AD31" s="1685"/>
      <c r="AE31" s="1685"/>
      <c r="AF31" s="1685"/>
      <c r="AG31" s="1685"/>
      <c r="AH31" s="1685"/>
      <c r="AI31" s="1685"/>
      <c r="AJ31" s="1685"/>
    </row>
    <row r="32" spans="1:36" ht="16.95" customHeight="1">
      <c r="B32" s="1685"/>
      <c r="C32" s="1685"/>
      <c r="D32" s="1685"/>
      <c r="E32" s="1685"/>
      <c r="F32" s="1685"/>
      <c r="G32" s="1685"/>
      <c r="H32" s="1685"/>
      <c r="I32" s="1685"/>
      <c r="J32" s="1685"/>
      <c r="K32" s="1685"/>
      <c r="L32" s="1685"/>
      <c r="M32" s="1685"/>
      <c r="N32" s="1685"/>
      <c r="O32" s="1685"/>
      <c r="P32" s="1685"/>
      <c r="Q32" s="1685"/>
      <c r="R32" s="1685"/>
      <c r="S32" s="1685"/>
      <c r="T32" s="1685"/>
      <c r="U32" s="1685"/>
      <c r="V32" s="1685"/>
      <c r="W32" s="1685"/>
      <c r="X32" s="1685"/>
      <c r="Y32" s="1685"/>
      <c r="Z32" s="1685"/>
      <c r="AA32" s="1685"/>
      <c r="AB32" s="1685"/>
      <c r="AC32" s="1685"/>
      <c r="AD32" s="1685"/>
      <c r="AE32" s="1685"/>
      <c r="AF32" s="1685"/>
      <c r="AG32" s="1685"/>
      <c r="AH32" s="1685"/>
      <c r="AI32" s="1685"/>
      <c r="AJ32" s="1685"/>
    </row>
  </sheetData>
  <mergeCells count="51">
    <mergeCell ref="B19:AJ24"/>
    <mergeCell ref="B27:AJ32"/>
    <mergeCell ref="D15:L15"/>
    <mergeCell ref="M15:P15"/>
    <mergeCell ref="Q15:S15"/>
    <mergeCell ref="T15:W15"/>
    <mergeCell ref="X15:AJ15"/>
    <mergeCell ref="D16:L16"/>
    <mergeCell ref="M16:P16"/>
    <mergeCell ref="Q16:S16"/>
    <mergeCell ref="T16:W16"/>
    <mergeCell ref="X16:AJ16"/>
    <mergeCell ref="D13:L13"/>
    <mergeCell ref="M13:P13"/>
    <mergeCell ref="Q13:S13"/>
    <mergeCell ref="T13:W13"/>
    <mergeCell ref="X13:AJ13"/>
    <mergeCell ref="D14:L14"/>
    <mergeCell ref="M14:P14"/>
    <mergeCell ref="Q14:S14"/>
    <mergeCell ref="T14:W14"/>
    <mergeCell ref="X14:AJ14"/>
    <mergeCell ref="D11:L11"/>
    <mergeCell ref="M11:P11"/>
    <mergeCell ref="Q11:S11"/>
    <mergeCell ref="T11:W11"/>
    <mergeCell ref="X11:AJ11"/>
    <mergeCell ref="D12:L12"/>
    <mergeCell ref="M12:P12"/>
    <mergeCell ref="Q12:S12"/>
    <mergeCell ref="T12:W12"/>
    <mergeCell ref="X12:AJ12"/>
    <mergeCell ref="D9:L9"/>
    <mergeCell ref="M9:P9"/>
    <mergeCell ref="Q9:S9"/>
    <mergeCell ref="T9:W9"/>
    <mergeCell ref="X9:AJ9"/>
    <mergeCell ref="D10:L10"/>
    <mergeCell ref="M10:P10"/>
    <mergeCell ref="Q10:S10"/>
    <mergeCell ref="T10:W10"/>
    <mergeCell ref="X10:AJ10"/>
    <mergeCell ref="A1:AJ1"/>
    <mergeCell ref="I2:K2"/>
    <mergeCell ref="S2:AJ2"/>
    <mergeCell ref="H3:P3"/>
    <mergeCell ref="D6:L8"/>
    <mergeCell ref="M6:P8"/>
    <mergeCell ref="Q6:S8"/>
    <mergeCell ref="T6:W8"/>
    <mergeCell ref="X6:AJ8"/>
  </mergeCells>
  <pageMargins left="0.7" right="0.7" top="0.75" bottom="0.75" header="0.3" footer="0.3"/>
  <pageSetup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tabColor theme="7" tint="0.39997558519241921"/>
  </sheetPr>
  <dimension ref="A1:AJ32"/>
  <sheetViews>
    <sheetView workbookViewId="0">
      <selection activeCell="B19" sqref="B19:AJ24"/>
    </sheetView>
  </sheetViews>
  <sheetFormatPr baseColWidth="10" defaultColWidth="0" defaultRowHeight="14.4" zeroHeight="1"/>
  <cols>
    <col min="1" max="1" width="4.109375" customWidth="1"/>
    <col min="2" max="3" width="1.6640625" customWidth="1"/>
    <col min="4" max="23" width="4.109375" customWidth="1"/>
    <col min="24" max="36" width="1.6640625" customWidth="1"/>
    <col min="37" max="16384" width="11.5546875" hidden="1"/>
  </cols>
  <sheetData>
    <row r="1" spans="1:36" ht="15.6">
      <c r="A1" s="1185" t="s">
        <v>728</v>
      </c>
      <c r="B1" s="1185"/>
      <c r="C1" s="1185"/>
      <c r="D1" s="1185"/>
      <c r="E1" s="1185"/>
      <c r="F1" s="1185"/>
      <c r="G1" s="1185"/>
      <c r="H1" s="1185"/>
      <c r="I1" s="1185"/>
      <c r="J1" s="1185"/>
      <c r="K1" s="1185"/>
      <c r="L1" s="1185"/>
      <c r="M1" s="1185"/>
      <c r="N1" s="1185"/>
      <c r="O1" s="1185"/>
      <c r="P1" s="1185"/>
      <c r="Q1" s="1185"/>
      <c r="R1" s="1185"/>
      <c r="S1" s="1185"/>
      <c r="T1" s="1185"/>
      <c r="U1" s="1185"/>
      <c r="V1" s="1185"/>
      <c r="W1" s="1185"/>
      <c r="X1" s="1185"/>
      <c r="Y1" s="1185"/>
      <c r="Z1" s="1185"/>
      <c r="AA1" s="1185"/>
      <c r="AB1" s="1185"/>
      <c r="AC1" s="1185"/>
      <c r="AD1" s="1185"/>
      <c r="AE1" s="1185"/>
      <c r="AF1" s="1185"/>
      <c r="AG1" s="1185"/>
      <c r="AH1" s="1185"/>
      <c r="AI1" s="1185"/>
      <c r="AJ1" s="1185"/>
    </row>
    <row r="2" spans="1:36">
      <c r="A2" s="66">
        <v>1</v>
      </c>
      <c r="B2" s="647" t="s">
        <v>718</v>
      </c>
      <c r="C2" s="65"/>
      <c r="D2" s="65"/>
      <c r="E2" s="65"/>
      <c r="F2" s="65"/>
      <c r="G2" s="65"/>
      <c r="H2" s="65"/>
      <c r="I2" s="1689"/>
      <c r="J2" s="1690"/>
      <c r="K2" s="1691"/>
      <c r="L2" s="65"/>
      <c r="M2" s="65"/>
      <c r="N2" s="65"/>
      <c r="O2" s="65"/>
      <c r="P2" s="70"/>
      <c r="Q2" s="70"/>
      <c r="R2" s="70"/>
      <c r="S2" s="1692"/>
      <c r="T2" s="1692"/>
      <c r="U2" s="1692"/>
      <c r="V2" s="1692"/>
      <c r="W2" s="1692"/>
      <c r="X2" s="1692"/>
      <c r="Y2" s="1692"/>
      <c r="Z2" s="1692"/>
      <c r="AA2" s="1692"/>
      <c r="AB2" s="1692"/>
      <c r="AC2" s="1692"/>
      <c r="AD2" s="1692"/>
      <c r="AE2" s="1692"/>
      <c r="AF2" s="1692"/>
      <c r="AG2" s="1692"/>
      <c r="AH2" s="1692"/>
      <c r="AI2" s="1692"/>
      <c r="AJ2" s="1692"/>
    </row>
    <row r="3" spans="1:36" ht="19.95" customHeight="1">
      <c r="A3" s="71"/>
      <c r="B3" s="648" t="s">
        <v>719</v>
      </c>
      <c r="C3" s="70"/>
      <c r="D3" s="70"/>
      <c r="E3" s="70"/>
      <c r="F3" s="70"/>
      <c r="G3" s="70"/>
      <c r="H3" s="1160"/>
      <c r="I3" s="1160"/>
      <c r="J3" s="1160"/>
      <c r="K3" s="1160"/>
      <c r="L3" s="1160"/>
      <c r="M3" s="1160"/>
      <c r="N3" s="1160"/>
      <c r="O3" s="1160"/>
      <c r="P3" s="1160"/>
      <c r="Q3" s="70"/>
      <c r="R3" s="70"/>
      <c r="S3" s="70"/>
      <c r="T3" s="70"/>
      <c r="U3" s="70"/>
      <c r="V3" s="70"/>
      <c r="W3" s="70"/>
      <c r="X3" s="70"/>
      <c r="Y3" s="70"/>
      <c r="Z3" s="70"/>
      <c r="AA3" s="70"/>
      <c r="AB3" s="70"/>
      <c r="AC3" s="70"/>
      <c r="AD3" s="70"/>
      <c r="AE3" s="70"/>
      <c r="AF3" s="70"/>
      <c r="AG3" s="70"/>
      <c r="AH3" s="70"/>
      <c r="AI3" s="70"/>
      <c r="AJ3" s="70"/>
    </row>
    <row r="4" spans="1:36">
      <c r="A4" s="71">
        <v>2</v>
      </c>
      <c r="B4" s="648" t="s">
        <v>720</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row>
    <row r="5" spans="1:36" ht="3.6" customHeight="1">
      <c r="A5" s="75"/>
      <c r="B5" s="70"/>
      <c r="C5" s="70"/>
      <c r="D5" s="70"/>
      <c r="E5" s="70"/>
      <c r="F5" s="70"/>
      <c r="G5" s="70"/>
      <c r="H5" s="70"/>
      <c r="I5" s="70"/>
      <c r="J5" s="70"/>
      <c r="K5" s="70"/>
      <c r="L5" s="70"/>
      <c r="M5" s="70"/>
      <c r="N5" s="70"/>
      <c r="O5" s="70"/>
      <c r="P5" s="70"/>
      <c r="Q5" s="75"/>
      <c r="R5" s="70"/>
      <c r="S5" s="70"/>
      <c r="T5" s="70"/>
      <c r="U5" s="70"/>
      <c r="V5" s="70"/>
      <c r="W5" s="70"/>
      <c r="X5" s="70"/>
      <c r="Y5" s="70"/>
      <c r="Z5" s="70"/>
      <c r="AA5" s="70"/>
      <c r="AB5" s="70"/>
      <c r="AC5" s="70"/>
      <c r="AD5" s="70"/>
      <c r="AE5" s="70"/>
      <c r="AF5" s="70"/>
      <c r="AG5" s="70"/>
      <c r="AH5" s="70"/>
      <c r="AI5" s="70"/>
      <c r="AJ5" s="70"/>
    </row>
    <row r="6" spans="1:36" ht="15" customHeight="1">
      <c r="A6" s="70"/>
      <c r="B6" s="70"/>
      <c r="C6" s="75"/>
      <c r="D6" s="1511" t="s">
        <v>556</v>
      </c>
      <c r="E6" s="1512"/>
      <c r="F6" s="1512"/>
      <c r="G6" s="1512"/>
      <c r="H6" s="1512"/>
      <c r="I6" s="1512"/>
      <c r="J6" s="1512"/>
      <c r="K6" s="1512"/>
      <c r="L6" s="1513"/>
      <c r="M6" s="1511" t="s">
        <v>181</v>
      </c>
      <c r="N6" s="1512"/>
      <c r="O6" s="1512"/>
      <c r="P6" s="1513"/>
      <c r="Q6" s="1511" t="s">
        <v>226</v>
      </c>
      <c r="R6" s="1512"/>
      <c r="S6" s="1512"/>
      <c r="T6" s="1511" t="s">
        <v>721</v>
      </c>
      <c r="U6" s="1512"/>
      <c r="V6" s="1512"/>
      <c r="W6" s="1512"/>
      <c r="X6" s="1683" t="s">
        <v>722</v>
      </c>
      <c r="Y6" s="1683"/>
      <c r="Z6" s="1683"/>
      <c r="AA6" s="1683"/>
      <c r="AB6" s="1683"/>
      <c r="AC6" s="1683"/>
      <c r="AD6" s="1683"/>
      <c r="AE6" s="1683"/>
      <c r="AF6" s="1683"/>
      <c r="AG6" s="1683"/>
      <c r="AH6" s="1683"/>
      <c r="AI6" s="1683"/>
      <c r="AJ6" s="1683"/>
    </row>
    <row r="7" spans="1:36">
      <c r="A7" s="70"/>
      <c r="B7" s="70"/>
      <c r="C7" s="75"/>
      <c r="D7" s="1686"/>
      <c r="E7" s="1687"/>
      <c r="F7" s="1687"/>
      <c r="G7" s="1687"/>
      <c r="H7" s="1687"/>
      <c r="I7" s="1687"/>
      <c r="J7" s="1687"/>
      <c r="K7" s="1687"/>
      <c r="L7" s="1688"/>
      <c r="M7" s="1686"/>
      <c r="N7" s="1687"/>
      <c r="O7" s="1687"/>
      <c r="P7" s="1688"/>
      <c r="Q7" s="1686"/>
      <c r="R7" s="1687"/>
      <c r="S7" s="1687"/>
      <c r="T7" s="1686"/>
      <c r="U7" s="1687"/>
      <c r="V7" s="1687"/>
      <c r="W7" s="1687"/>
      <c r="X7" s="1683"/>
      <c r="Y7" s="1683"/>
      <c r="Z7" s="1683"/>
      <c r="AA7" s="1683"/>
      <c r="AB7" s="1683"/>
      <c r="AC7" s="1683"/>
      <c r="AD7" s="1683"/>
      <c r="AE7" s="1683"/>
      <c r="AF7" s="1683"/>
      <c r="AG7" s="1683"/>
      <c r="AH7" s="1683"/>
      <c r="AI7" s="1683"/>
      <c r="AJ7" s="1683"/>
    </row>
    <row r="8" spans="1:36" ht="6" customHeight="1">
      <c r="A8" s="70"/>
      <c r="B8" s="70"/>
      <c r="C8" s="75"/>
      <c r="D8" s="1514"/>
      <c r="E8" s="1515"/>
      <c r="F8" s="1515"/>
      <c r="G8" s="1515"/>
      <c r="H8" s="1515"/>
      <c r="I8" s="1515"/>
      <c r="J8" s="1515"/>
      <c r="K8" s="1515"/>
      <c r="L8" s="1516"/>
      <c r="M8" s="1514"/>
      <c r="N8" s="1515"/>
      <c r="O8" s="1515"/>
      <c r="P8" s="1516"/>
      <c r="Q8" s="1514"/>
      <c r="R8" s="1515"/>
      <c r="S8" s="1515"/>
      <c r="T8" s="1514"/>
      <c r="U8" s="1515"/>
      <c r="V8" s="1515"/>
      <c r="W8" s="1515"/>
      <c r="X8" s="1683"/>
      <c r="Y8" s="1683"/>
      <c r="Z8" s="1683"/>
      <c r="AA8" s="1683"/>
      <c r="AB8" s="1683"/>
      <c r="AC8" s="1683"/>
      <c r="AD8" s="1683"/>
      <c r="AE8" s="1683"/>
      <c r="AF8" s="1683"/>
      <c r="AG8" s="1683"/>
      <c r="AH8" s="1683"/>
      <c r="AI8" s="1683"/>
      <c r="AJ8" s="1683"/>
    </row>
    <row r="9" spans="1:36" ht="18" customHeight="1">
      <c r="A9" s="70"/>
      <c r="B9" s="70"/>
      <c r="C9" s="80">
        <v>1</v>
      </c>
      <c r="D9" s="1164"/>
      <c r="E9" s="1165"/>
      <c r="F9" s="1165"/>
      <c r="G9" s="1165"/>
      <c r="H9" s="1165"/>
      <c r="I9" s="1165"/>
      <c r="J9" s="1165"/>
      <c r="K9" s="1165"/>
      <c r="L9" s="1166"/>
      <c r="M9" s="1159"/>
      <c r="N9" s="1159"/>
      <c r="O9" s="1159"/>
      <c r="P9" s="1159"/>
      <c r="Q9" s="1160"/>
      <c r="R9" s="1160"/>
      <c r="S9" s="1160"/>
      <c r="T9" s="1135"/>
      <c r="U9" s="1140"/>
      <c r="V9" s="1140"/>
      <c r="W9" s="1140"/>
      <c r="X9" s="1160"/>
      <c r="Y9" s="1160"/>
      <c r="Z9" s="1160"/>
      <c r="AA9" s="1160"/>
      <c r="AB9" s="1160"/>
      <c r="AC9" s="1160"/>
      <c r="AD9" s="1160"/>
      <c r="AE9" s="1160"/>
      <c r="AF9" s="1160"/>
      <c r="AG9" s="1160"/>
      <c r="AH9" s="1160"/>
      <c r="AI9" s="1160"/>
      <c r="AJ9" s="1160"/>
    </row>
    <row r="10" spans="1:36" ht="18" customHeight="1">
      <c r="A10" s="70"/>
      <c r="B10" s="70"/>
      <c r="C10" s="80">
        <v>2</v>
      </c>
      <c r="D10" s="1164"/>
      <c r="E10" s="1165"/>
      <c r="F10" s="1165"/>
      <c r="G10" s="1165"/>
      <c r="H10" s="1165"/>
      <c r="I10" s="1165"/>
      <c r="J10" s="1165"/>
      <c r="K10" s="1165"/>
      <c r="L10" s="1166"/>
      <c r="M10" s="1159"/>
      <c r="N10" s="1159"/>
      <c r="O10" s="1159"/>
      <c r="P10" s="1159"/>
      <c r="Q10" s="1160"/>
      <c r="R10" s="1160"/>
      <c r="S10" s="1160"/>
      <c r="T10" s="1135"/>
      <c r="U10" s="1140"/>
      <c r="V10" s="1140"/>
      <c r="W10" s="1140"/>
      <c r="X10" s="1160"/>
      <c r="Y10" s="1160"/>
      <c r="Z10" s="1160"/>
      <c r="AA10" s="1160"/>
      <c r="AB10" s="1160"/>
      <c r="AC10" s="1160"/>
      <c r="AD10" s="1160"/>
      <c r="AE10" s="1160"/>
      <c r="AF10" s="1160"/>
      <c r="AG10" s="1160"/>
      <c r="AH10" s="1160"/>
      <c r="AI10" s="1160"/>
      <c r="AJ10" s="1160"/>
    </row>
    <row r="11" spans="1:36" ht="18" customHeight="1">
      <c r="A11" s="70"/>
      <c r="B11" s="70"/>
      <c r="C11" s="80">
        <v>3</v>
      </c>
      <c r="D11" s="1164"/>
      <c r="E11" s="1165"/>
      <c r="F11" s="1165"/>
      <c r="G11" s="1165"/>
      <c r="H11" s="1165"/>
      <c r="I11" s="1165"/>
      <c r="J11" s="1165"/>
      <c r="K11" s="1165"/>
      <c r="L11" s="1166"/>
      <c r="M11" s="1159"/>
      <c r="N11" s="1159"/>
      <c r="O11" s="1159"/>
      <c r="P11" s="1159"/>
      <c r="Q11" s="1176"/>
      <c r="R11" s="1176"/>
      <c r="S11" s="1176"/>
      <c r="T11" s="1190"/>
      <c r="U11" s="1191"/>
      <c r="V11" s="1191"/>
      <c r="W11" s="1191"/>
      <c r="X11" s="1160"/>
      <c r="Y11" s="1160"/>
      <c r="Z11" s="1160"/>
      <c r="AA11" s="1160"/>
      <c r="AB11" s="1160"/>
      <c r="AC11" s="1160"/>
      <c r="AD11" s="1160"/>
      <c r="AE11" s="1160"/>
      <c r="AF11" s="1160"/>
      <c r="AG11" s="1160"/>
      <c r="AH11" s="1160"/>
      <c r="AI11" s="1160"/>
      <c r="AJ11" s="1160"/>
    </row>
    <row r="12" spans="1:36" ht="18" customHeight="1">
      <c r="A12" s="70"/>
      <c r="B12" s="70"/>
      <c r="C12" s="80">
        <v>4</v>
      </c>
      <c r="D12" s="1164"/>
      <c r="E12" s="1165"/>
      <c r="F12" s="1165"/>
      <c r="G12" s="1165"/>
      <c r="H12" s="1165"/>
      <c r="I12" s="1165"/>
      <c r="J12" s="1165"/>
      <c r="K12" s="1165"/>
      <c r="L12" s="1166"/>
      <c r="M12" s="1159"/>
      <c r="N12" s="1159"/>
      <c r="O12" s="1159"/>
      <c r="P12" s="1159"/>
      <c r="Q12" s="1160"/>
      <c r="R12" s="1160"/>
      <c r="S12" s="1160"/>
      <c r="T12" s="1135"/>
      <c r="U12" s="1140"/>
      <c r="V12" s="1140"/>
      <c r="W12" s="1140"/>
      <c r="X12" s="1160"/>
      <c r="Y12" s="1160"/>
      <c r="Z12" s="1160"/>
      <c r="AA12" s="1160"/>
      <c r="AB12" s="1160"/>
      <c r="AC12" s="1160"/>
      <c r="AD12" s="1160"/>
      <c r="AE12" s="1160"/>
      <c r="AF12" s="1160"/>
      <c r="AG12" s="1160"/>
      <c r="AH12" s="1160"/>
      <c r="AI12" s="1160"/>
      <c r="AJ12" s="1160"/>
    </row>
    <row r="13" spans="1:36" ht="18" customHeight="1">
      <c r="A13" s="70"/>
      <c r="B13" s="70"/>
      <c r="C13" s="80">
        <v>5</v>
      </c>
      <c r="D13" s="1164"/>
      <c r="E13" s="1165"/>
      <c r="F13" s="1165"/>
      <c r="G13" s="1165"/>
      <c r="H13" s="1165"/>
      <c r="I13" s="1165"/>
      <c r="J13" s="1165"/>
      <c r="K13" s="1165"/>
      <c r="L13" s="1166"/>
      <c r="M13" s="1159"/>
      <c r="N13" s="1159"/>
      <c r="O13" s="1159"/>
      <c r="P13" s="1159"/>
      <c r="Q13" s="1160"/>
      <c r="R13" s="1160"/>
      <c r="S13" s="1160"/>
      <c r="T13" s="1135"/>
      <c r="U13" s="1140"/>
      <c r="V13" s="1140"/>
      <c r="W13" s="1140"/>
      <c r="X13" s="1160"/>
      <c r="Y13" s="1160"/>
      <c r="Z13" s="1160"/>
      <c r="AA13" s="1160"/>
      <c r="AB13" s="1160"/>
      <c r="AC13" s="1160"/>
      <c r="AD13" s="1160"/>
      <c r="AE13" s="1160"/>
      <c r="AF13" s="1160"/>
      <c r="AG13" s="1160"/>
      <c r="AH13" s="1160"/>
      <c r="AI13" s="1160"/>
      <c r="AJ13" s="1160"/>
    </row>
    <row r="14" spans="1:36" ht="18" customHeight="1">
      <c r="A14" s="70"/>
      <c r="B14" s="70"/>
      <c r="C14" s="80">
        <v>6</v>
      </c>
      <c r="D14" s="1164"/>
      <c r="E14" s="1165"/>
      <c r="F14" s="1165"/>
      <c r="G14" s="1165"/>
      <c r="H14" s="1165"/>
      <c r="I14" s="1165"/>
      <c r="J14" s="1165"/>
      <c r="K14" s="1165"/>
      <c r="L14" s="1166"/>
      <c r="M14" s="1159"/>
      <c r="N14" s="1159"/>
      <c r="O14" s="1159"/>
      <c r="P14" s="1159"/>
      <c r="Q14" s="1160"/>
      <c r="R14" s="1160"/>
      <c r="S14" s="1160"/>
      <c r="T14" s="1135"/>
      <c r="U14" s="1140"/>
      <c r="V14" s="1140"/>
      <c r="W14" s="1140"/>
      <c r="X14" s="1160"/>
      <c r="Y14" s="1160"/>
      <c r="Z14" s="1160"/>
      <c r="AA14" s="1160"/>
      <c r="AB14" s="1160"/>
      <c r="AC14" s="1160"/>
      <c r="AD14" s="1160"/>
      <c r="AE14" s="1160"/>
      <c r="AF14" s="1160"/>
      <c r="AG14" s="1160"/>
      <c r="AH14" s="1160"/>
      <c r="AI14" s="1160"/>
      <c r="AJ14" s="1160"/>
    </row>
    <row r="15" spans="1:36" ht="18" customHeight="1">
      <c r="A15" s="70"/>
      <c r="B15" s="70"/>
      <c r="C15" s="80">
        <v>7</v>
      </c>
      <c r="D15" s="1164"/>
      <c r="E15" s="1165"/>
      <c r="F15" s="1165"/>
      <c r="G15" s="1165"/>
      <c r="H15" s="1165"/>
      <c r="I15" s="1165"/>
      <c r="J15" s="1165"/>
      <c r="K15" s="1165"/>
      <c r="L15" s="1166"/>
      <c r="M15" s="1159"/>
      <c r="N15" s="1159"/>
      <c r="O15" s="1159"/>
      <c r="P15" s="1159"/>
      <c r="Q15" s="1160"/>
      <c r="R15" s="1160"/>
      <c r="S15" s="1160"/>
      <c r="T15" s="1135"/>
      <c r="U15" s="1140"/>
      <c r="V15" s="1140"/>
      <c r="W15" s="1140"/>
      <c r="X15" s="1160"/>
      <c r="Y15" s="1160"/>
      <c r="Z15" s="1160"/>
      <c r="AA15" s="1160"/>
      <c r="AB15" s="1160"/>
      <c r="AC15" s="1160"/>
      <c r="AD15" s="1160"/>
      <c r="AE15" s="1160"/>
      <c r="AF15" s="1160"/>
      <c r="AG15" s="1160"/>
      <c r="AH15" s="1160"/>
      <c r="AI15" s="1160"/>
      <c r="AJ15" s="1160"/>
    </row>
    <row r="16" spans="1:36" ht="18" customHeight="1">
      <c r="A16" s="70"/>
      <c r="B16" s="70"/>
      <c r="C16" s="80">
        <v>8</v>
      </c>
      <c r="D16" s="1164"/>
      <c r="E16" s="1165"/>
      <c r="F16" s="1165"/>
      <c r="G16" s="1165"/>
      <c r="H16" s="1165"/>
      <c r="I16" s="1165"/>
      <c r="J16" s="1165"/>
      <c r="K16" s="1165"/>
      <c r="L16" s="1166"/>
      <c r="M16" s="1159"/>
      <c r="N16" s="1159"/>
      <c r="O16" s="1159"/>
      <c r="P16" s="1159"/>
      <c r="Q16" s="1160"/>
      <c r="R16" s="1160"/>
      <c r="S16" s="1160"/>
      <c r="T16" s="1135"/>
      <c r="U16" s="1140"/>
      <c r="V16" s="1140"/>
      <c r="W16" s="1140"/>
      <c r="X16" s="1160"/>
      <c r="Y16" s="1160"/>
      <c r="Z16" s="1160"/>
      <c r="AA16" s="1160"/>
      <c r="AB16" s="1160"/>
      <c r="AC16" s="1160"/>
      <c r="AD16" s="1160"/>
      <c r="AE16" s="1160"/>
      <c r="AF16" s="1160"/>
      <c r="AG16" s="1160"/>
      <c r="AH16" s="1160"/>
      <c r="AI16" s="1160"/>
      <c r="AJ16" s="1160"/>
    </row>
    <row r="17" spans="1:36" ht="7.95" customHeight="1"/>
    <row r="18" spans="1:36">
      <c r="A18" s="71">
        <v>3</v>
      </c>
      <c r="B18" s="74" t="s">
        <v>723</v>
      </c>
      <c r="C18" s="70"/>
      <c r="D18" s="70"/>
      <c r="E18" s="70"/>
      <c r="F18" s="70"/>
      <c r="G18" s="70"/>
    </row>
    <row r="19" spans="1:36" ht="16.95" customHeight="1">
      <c r="B19" s="1684" t="s">
        <v>724</v>
      </c>
      <c r="C19" s="1685"/>
      <c r="D19" s="1685"/>
      <c r="E19" s="1685"/>
      <c r="F19" s="1685"/>
      <c r="G19" s="1685"/>
      <c r="H19" s="1685"/>
      <c r="I19" s="1685"/>
      <c r="J19" s="1685"/>
      <c r="K19" s="1685"/>
      <c r="L19" s="1685"/>
      <c r="M19" s="1685"/>
      <c r="N19" s="1685"/>
      <c r="O19" s="1685"/>
      <c r="P19" s="1685"/>
      <c r="Q19" s="1685"/>
      <c r="R19" s="1685"/>
      <c r="S19" s="1685"/>
      <c r="T19" s="1685"/>
      <c r="U19" s="1685"/>
      <c r="V19" s="1685"/>
      <c r="W19" s="1685"/>
      <c r="X19" s="1685"/>
      <c r="Y19" s="1685"/>
      <c r="Z19" s="1685"/>
      <c r="AA19" s="1685"/>
      <c r="AB19" s="1685"/>
      <c r="AC19" s="1685"/>
      <c r="AD19" s="1685"/>
      <c r="AE19" s="1685"/>
      <c r="AF19" s="1685"/>
      <c r="AG19" s="1685"/>
      <c r="AH19" s="1685"/>
      <c r="AI19" s="1685"/>
      <c r="AJ19" s="1685"/>
    </row>
    <row r="20" spans="1:36" ht="16.95" customHeight="1">
      <c r="B20" s="1685"/>
      <c r="C20" s="1685"/>
      <c r="D20" s="1685"/>
      <c r="E20" s="1685"/>
      <c r="F20" s="1685"/>
      <c r="G20" s="1685"/>
      <c r="H20" s="1685"/>
      <c r="I20" s="1685"/>
      <c r="J20" s="1685"/>
      <c r="K20" s="1685"/>
      <c r="L20" s="1685"/>
      <c r="M20" s="1685"/>
      <c r="N20" s="1685"/>
      <c r="O20" s="1685"/>
      <c r="P20" s="1685"/>
      <c r="Q20" s="1685"/>
      <c r="R20" s="1685"/>
      <c r="S20" s="1685"/>
      <c r="T20" s="1685"/>
      <c r="U20" s="1685"/>
      <c r="V20" s="1685"/>
      <c r="W20" s="1685"/>
      <c r="X20" s="1685"/>
      <c r="Y20" s="1685"/>
      <c r="Z20" s="1685"/>
      <c r="AA20" s="1685"/>
      <c r="AB20" s="1685"/>
      <c r="AC20" s="1685"/>
      <c r="AD20" s="1685"/>
      <c r="AE20" s="1685"/>
      <c r="AF20" s="1685"/>
      <c r="AG20" s="1685"/>
      <c r="AH20" s="1685"/>
      <c r="AI20" s="1685"/>
      <c r="AJ20" s="1685"/>
    </row>
    <row r="21" spans="1:36" ht="16.95" customHeight="1">
      <c r="B21" s="1685"/>
      <c r="C21" s="1685"/>
      <c r="D21" s="1685"/>
      <c r="E21" s="1685"/>
      <c r="F21" s="1685"/>
      <c r="G21" s="1685"/>
      <c r="H21" s="1685"/>
      <c r="I21" s="1685"/>
      <c r="J21" s="1685"/>
      <c r="K21" s="1685"/>
      <c r="L21" s="1685"/>
      <c r="M21" s="1685"/>
      <c r="N21" s="1685"/>
      <c r="O21" s="1685"/>
      <c r="P21" s="1685"/>
      <c r="Q21" s="1685"/>
      <c r="R21" s="1685"/>
      <c r="S21" s="1685"/>
      <c r="T21" s="1685"/>
      <c r="U21" s="1685"/>
      <c r="V21" s="1685"/>
      <c r="W21" s="1685"/>
      <c r="X21" s="1685"/>
      <c r="Y21" s="1685"/>
      <c r="Z21" s="1685"/>
      <c r="AA21" s="1685"/>
      <c r="AB21" s="1685"/>
      <c r="AC21" s="1685"/>
      <c r="AD21" s="1685"/>
      <c r="AE21" s="1685"/>
      <c r="AF21" s="1685"/>
      <c r="AG21" s="1685"/>
      <c r="AH21" s="1685"/>
      <c r="AI21" s="1685"/>
      <c r="AJ21" s="1685"/>
    </row>
    <row r="22" spans="1:36" ht="16.95" customHeight="1">
      <c r="B22" s="1685"/>
      <c r="C22" s="1685"/>
      <c r="D22" s="1685"/>
      <c r="E22" s="1685"/>
      <c r="F22" s="1685"/>
      <c r="G22" s="1685"/>
      <c r="H22" s="1685"/>
      <c r="I22" s="1685"/>
      <c r="J22" s="1685"/>
      <c r="K22" s="1685"/>
      <c r="L22" s="1685"/>
      <c r="M22" s="1685"/>
      <c r="N22" s="1685"/>
      <c r="O22" s="1685"/>
      <c r="P22" s="1685"/>
      <c r="Q22" s="1685"/>
      <c r="R22" s="1685"/>
      <c r="S22" s="1685"/>
      <c r="T22" s="1685"/>
      <c r="U22" s="1685"/>
      <c r="V22" s="1685"/>
      <c r="W22" s="1685"/>
      <c r="X22" s="1685"/>
      <c r="Y22" s="1685"/>
      <c r="Z22" s="1685"/>
      <c r="AA22" s="1685"/>
      <c r="AB22" s="1685"/>
      <c r="AC22" s="1685"/>
      <c r="AD22" s="1685"/>
      <c r="AE22" s="1685"/>
      <c r="AF22" s="1685"/>
      <c r="AG22" s="1685"/>
      <c r="AH22" s="1685"/>
      <c r="AI22" s="1685"/>
      <c r="AJ22" s="1685"/>
    </row>
    <row r="23" spans="1:36" ht="16.95" customHeight="1">
      <c r="B23" s="1685"/>
      <c r="C23" s="1685"/>
      <c r="D23" s="1685"/>
      <c r="E23" s="1685"/>
      <c r="F23" s="1685"/>
      <c r="G23" s="1685"/>
      <c r="H23" s="1685"/>
      <c r="I23" s="1685"/>
      <c r="J23" s="1685"/>
      <c r="K23" s="1685"/>
      <c r="L23" s="1685"/>
      <c r="M23" s="1685"/>
      <c r="N23" s="1685"/>
      <c r="O23" s="1685"/>
      <c r="P23" s="1685"/>
      <c r="Q23" s="1685"/>
      <c r="R23" s="1685"/>
      <c r="S23" s="1685"/>
      <c r="T23" s="1685"/>
      <c r="U23" s="1685"/>
      <c r="V23" s="1685"/>
      <c r="W23" s="1685"/>
      <c r="X23" s="1685"/>
      <c r="Y23" s="1685"/>
      <c r="Z23" s="1685"/>
      <c r="AA23" s="1685"/>
      <c r="AB23" s="1685"/>
      <c r="AC23" s="1685"/>
      <c r="AD23" s="1685"/>
      <c r="AE23" s="1685"/>
      <c r="AF23" s="1685"/>
      <c r="AG23" s="1685"/>
      <c r="AH23" s="1685"/>
      <c r="AI23" s="1685"/>
      <c r="AJ23" s="1685"/>
    </row>
    <row r="24" spans="1:36" ht="16.95" customHeight="1">
      <c r="B24" s="1685"/>
      <c r="C24" s="1685"/>
      <c r="D24" s="1685"/>
      <c r="E24" s="1685"/>
      <c r="F24" s="1685"/>
      <c r="G24" s="1685"/>
      <c r="H24" s="1685"/>
      <c r="I24" s="1685"/>
      <c r="J24" s="1685"/>
      <c r="K24" s="1685"/>
      <c r="L24" s="1685"/>
      <c r="M24" s="1685"/>
      <c r="N24" s="1685"/>
      <c r="O24" s="1685"/>
      <c r="P24" s="1685"/>
      <c r="Q24" s="1685"/>
      <c r="R24" s="1685"/>
      <c r="S24" s="1685"/>
      <c r="T24" s="1685"/>
      <c r="U24" s="1685"/>
      <c r="V24" s="1685"/>
      <c r="W24" s="1685"/>
      <c r="X24" s="1685"/>
      <c r="Y24" s="1685"/>
      <c r="Z24" s="1685"/>
      <c r="AA24" s="1685"/>
      <c r="AB24" s="1685"/>
      <c r="AC24" s="1685"/>
      <c r="AD24" s="1685"/>
      <c r="AE24" s="1685"/>
      <c r="AF24" s="1685"/>
      <c r="AG24" s="1685"/>
      <c r="AH24" s="1685"/>
      <c r="AI24" s="1685"/>
      <c r="AJ24" s="1685"/>
    </row>
    <row r="25" spans="1:36" ht="7.95" customHeight="1"/>
    <row r="26" spans="1:36">
      <c r="A26" s="71">
        <v>4</v>
      </c>
      <c r="B26" s="74" t="s">
        <v>725</v>
      </c>
      <c r="C26" s="70"/>
      <c r="D26" s="70"/>
      <c r="E26" s="70"/>
      <c r="F26" s="70"/>
    </row>
    <row r="27" spans="1:36" ht="16.95" customHeight="1">
      <c r="B27" s="1684" t="s">
        <v>726</v>
      </c>
      <c r="C27" s="1685"/>
      <c r="D27" s="1685"/>
      <c r="E27" s="1685"/>
      <c r="F27" s="1685"/>
      <c r="G27" s="1685"/>
      <c r="H27" s="1685"/>
      <c r="I27" s="1685"/>
      <c r="J27" s="1685"/>
      <c r="K27" s="1685"/>
      <c r="L27" s="1685"/>
      <c r="M27" s="1685"/>
      <c r="N27" s="1685"/>
      <c r="O27" s="1685"/>
      <c r="P27" s="1685"/>
      <c r="Q27" s="1685"/>
      <c r="R27" s="1685"/>
      <c r="S27" s="1685"/>
      <c r="T27" s="1685"/>
      <c r="U27" s="1685"/>
      <c r="V27" s="1685"/>
      <c r="W27" s="1685"/>
      <c r="X27" s="1685"/>
      <c r="Y27" s="1685"/>
      <c r="Z27" s="1685"/>
      <c r="AA27" s="1685"/>
      <c r="AB27" s="1685"/>
      <c r="AC27" s="1685"/>
      <c r="AD27" s="1685"/>
      <c r="AE27" s="1685"/>
      <c r="AF27" s="1685"/>
      <c r="AG27" s="1685"/>
      <c r="AH27" s="1685"/>
      <c r="AI27" s="1685"/>
      <c r="AJ27" s="1685"/>
    </row>
    <row r="28" spans="1:36" ht="16.95" customHeight="1">
      <c r="B28" s="1685"/>
      <c r="C28" s="1685"/>
      <c r="D28" s="1685"/>
      <c r="E28" s="1685"/>
      <c r="F28" s="1685"/>
      <c r="G28" s="1685"/>
      <c r="H28" s="1685"/>
      <c r="I28" s="1685"/>
      <c r="J28" s="1685"/>
      <c r="K28" s="1685"/>
      <c r="L28" s="1685"/>
      <c r="M28" s="1685"/>
      <c r="N28" s="1685"/>
      <c r="O28" s="1685"/>
      <c r="P28" s="1685"/>
      <c r="Q28" s="1685"/>
      <c r="R28" s="1685"/>
      <c r="S28" s="1685"/>
      <c r="T28" s="1685"/>
      <c r="U28" s="1685"/>
      <c r="V28" s="1685"/>
      <c r="W28" s="1685"/>
      <c r="X28" s="1685"/>
      <c r="Y28" s="1685"/>
      <c r="Z28" s="1685"/>
      <c r="AA28" s="1685"/>
      <c r="AB28" s="1685"/>
      <c r="AC28" s="1685"/>
      <c r="AD28" s="1685"/>
      <c r="AE28" s="1685"/>
      <c r="AF28" s="1685"/>
      <c r="AG28" s="1685"/>
      <c r="AH28" s="1685"/>
      <c r="AI28" s="1685"/>
      <c r="AJ28" s="1685"/>
    </row>
    <row r="29" spans="1:36" ht="16.95" customHeight="1">
      <c r="B29" s="1685"/>
      <c r="C29" s="1685"/>
      <c r="D29" s="1685"/>
      <c r="E29" s="1685"/>
      <c r="F29" s="1685"/>
      <c r="G29" s="1685"/>
      <c r="H29" s="1685"/>
      <c r="I29" s="1685"/>
      <c r="J29" s="1685"/>
      <c r="K29" s="1685"/>
      <c r="L29" s="1685"/>
      <c r="M29" s="1685"/>
      <c r="N29" s="1685"/>
      <c r="O29" s="1685"/>
      <c r="P29" s="1685"/>
      <c r="Q29" s="1685"/>
      <c r="R29" s="1685"/>
      <c r="S29" s="1685"/>
      <c r="T29" s="1685"/>
      <c r="U29" s="1685"/>
      <c r="V29" s="1685"/>
      <c r="W29" s="1685"/>
      <c r="X29" s="1685"/>
      <c r="Y29" s="1685"/>
      <c r="Z29" s="1685"/>
      <c r="AA29" s="1685"/>
      <c r="AB29" s="1685"/>
      <c r="AC29" s="1685"/>
      <c r="AD29" s="1685"/>
      <c r="AE29" s="1685"/>
      <c r="AF29" s="1685"/>
      <c r="AG29" s="1685"/>
      <c r="AH29" s="1685"/>
      <c r="AI29" s="1685"/>
      <c r="AJ29" s="1685"/>
    </row>
    <row r="30" spans="1:36" ht="16.95" customHeight="1">
      <c r="B30" s="1685"/>
      <c r="C30" s="1685"/>
      <c r="D30" s="1685"/>
      <c r="E30" s="1685"/>
      <c r="F30" s="1685"/>
      <c r="G30" s="1685"/>
      <c r="H30" s="1685"/>
      <c r="I30" s="1685"/>
      <c r="J30" s="1685"/>
      <c r="K30" s="1685"/>
      <c r="L30" s="1685"/>
      <c r="M30" s="1685"/>
      <c r="N30" s="1685"/>
      <c r="O30" s="1685"/>
      <c r="P30" s="1685"/>
      <c r="Q30" s="1685"/>
      <c r="R30" s="1685"/>
      <c r="S30" s="1685"/>
      <c r="T30" s="1685"/>
      <c r="U30" s="1685"/>
      <c r="V30" s="1685"/>
      <c r="W30" s="1685"/>
      <c r="X30" s="1685"/>
      <c r="Y30" s="1685"/>
      <c r="Z30" s="1685"/>
      <c r="AA30" s="1685"/>
      <c r="AB30" s="1685"/>
      <c r="AC30" s="1685"/>
      <c r="AD30" s="1685"/>
      <c r="AE30" s="1685"/>
      <c r="AF30" s="1685"/>
      <c r="AG30" s="1685"/>
      <c r="AH30" s="1685"/>
      <c r="AI30" s="1685"/>
      <c r="AJ30" s="1685"/>
    </row>
    <row r="31" spans="1:36" ht="16.95" customHeight="1">
      <c r="B31" s="1685"/>
      <c r="C31" s="1685"/>
      <c r="D31" s="1685"/>
      <c r="E31" s="1685"/>
      <c r="F31" s="1685"/>
      <c r="G31" s="1685"/>
      <c r="H31" s="1685"/>
      <c r="I31" s="1685"/>
      <c r="J31" s="1685"/>
      <c r="K31" s="1685"/>
      <c r="L31" s="1685"/>
      <c r="M31" s="1685"/>
      <c r="N31" s="1685"/>
      <c r="O31" s="1685"/>
      <c r="P31" s="1685"/>
      <c r="Q31" s="1685"/>
      <c r="R31" s="1685"/>
      <c r="S31" s="1685"/>
      <c r="T31" s="1685"/>
      <c r="U31" s="1685"/>
      <c r="V31" s="1685"/>
      <c r="W31" s="1685"/>
      <c r="X31" s="1685"/>
      <c r="Y31" s="1685"/>
      <c r="Z31" s="1685"/>
      <c r="AA31" s="1685"/>
      <c r="AB31" s="1685"/>
      <c r="AC31" s="1685"/>
      <c r="AD31" s="1685"/>
      <c r="AE31" s="1685"/>
      <c r="AF31" s="1685"/>
      <c r="AG31" s="1685"/>
      <c r="AH31" s="1685"/>
      <c r="AI31" s="1685"/>
      <c r="AJ31" s="1685"/>
    </row>
    <row r="32" spans="1:36" ht="16.95" customHeight="1">
      <c r="B32" s="1685"/>
      <c r="C32" s="1685"/>
      <c r="D32" s="1685"/>
      <c r="E32" s="1685"/>
      <c r="F32" s="1685"/>
      <c r="G32" s="1685"/>
      <c r="H32" s="1685"/>
      <c r="I32" s="1685"/>
      <c r="J32" s="1685"/>
      <c r="K32" s="1685"/>
      <c r="L32" s="1685"/>
      <c r="M32" s="1685"/>
      <c r="N32" s="1685"/>
      <c r="O32" s="1685"/>
      <c r="P32" s="1685"/>
      <c r="Q32" s="1685"/>
      <c r="R32" s="1685"/>
      <c r="S32" s="1685"/>
      <c r="T32" s="1685"/>
      <c r="U32" s="1685"/>
      <c r="V32" s="1685"/>
      <c r="W32" s="1685"/>
      <c r="X32" s="1685"/>
      <c r="Y32" s="1685"/>
      <c r="Z32" s="1685"/>
      <c r="AA32" s="1685"/>
      <c r="AB32" s="1685"/>
      <c r="AC32" s="1685"/>
      <c r="AD32" s="1685"/>
      <c r="AE32" s="1685"/>
      <c r="AF32" s="1685"/>
      <c r="AG32" s="1685"/>
      <c r="AH32" s="1685"/>
      <c r="AI32" s="1685"/>
      <c r="AJ32" s="1685"/>
    </row>
  </sheetData>
  <mergeCells count="51">
    <mergeCell ref="B19:AJ24"/>
    <mergeCell ref="B27:AJ32"/>
    <mergeCell ref="D15:L15"/>
    <mergeCell ref="M15:P15"/>
    <mergeCell ref="Q15:S15"/>
    <mergeCell ref="T15:W15"/>
    <mergeCell ref="X15:AJ15"/>
    <mergeCell ref="D16:L16"/>
    <mergeCell ref="M16:P16"/>
    <mergeCell ref="Q16:S16"/>
    <mergeCell ref="T16:W16"/>
    <mergeCell ref="X16:AJ16"/>
    <mergeCell ref="D13:L13"/>
    <mergeCell ref="M13:P13"/>
    <mergeCell ref="Q13:S13"/>
    <mergeCell ref="T13:W13"/>
    <mergeCell ref="X13:AJ13"/>
    <mergeCell ref="D14:L14"/>
    <mergeCell ref="M14:P14"/>
    <mergeCell ref="Q14:S14"/>
    <mergeCell ref="T14:W14"/>
    <mergeCell ref="X14:AJ14"/>
    <mergeCell ref="D11:L11"/>
    <mergeCell ref="M11:P11"/>
    <mergeCell ref="Q11:S11"/>
    <mergeCell ref="T11:W11"/>
    <mergeCell ref="X11:AJ11"/>
    <mergeCell ref="D12:L12"/>
    <mergeCell ref="M12:P12"/>
    <mergeCell ref="Q12:S12"/>
    <mergeCell ref="T12:W12"/>
    <mergeCell ref="X12:AJ12"/>
    <mergeCell ref="D9:L9"/>
    <mergeCell ref="M9:P9"/>
    <mergeCell ref="Q9:S9"/>
    <mergeCell ref="T9:W9"/>
    <mergeCell ref="X9:AJ9"/>
    <mergeCell ref="D10:L10"/>
    <mergeCell ref="M10:P10"/>
    <mergeCell ref="Q10:S10"/>
    <mergeCell ref="T10:W10"/>
    <mergeCell ref="X10:AJ10"/>
    <mergeCell ref="A1:AJ1"/>
    <mergeCell ref="I2:K2"/>
    <mergeCell ref="S2:AJ2"/>
    <mergeCell ref="H3:P3"/>
    <mergeCell ref="D6:L8"/>
    <mergeCell ref="M6:P8"/>
    <mergeCell ref="Q6:S8"/>
    <mergeCell ref="T6:W8"/>
    <mergeCell ref="X6:AJ8"/>
  </mergeCells>
  <pageMargins left="0.7" right="0.7" top="0.75" bottom="0.75" header="0.3" footer="0.3"/>
  <pageSetup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tabColor theme="7" tint="0.39997558519241921"/>
  </sheetPr>
  <dimension ref="A1:AJ32"/>
  <sheetViews>
    <sheetView workbookViewId="0">
      <selection activeCell="B19" sqref="B19:AJ24"/>
    </sheetView>
  </sheetViews>
  <sheetFormatPr baseColWidth="10" defaultColWidth="0" defaultRowHeight="15" customHeight="1" zeroHeight="1"/>
  <cols>
    <col min="1" max="1" width="4.109375" customWidth="1"/>
    <col min="2" max="3" width="1.6640625" customWidth="1"/>
    <col min="4" max="23" width="4.109375" customWidth="1"/>
    <col min="24" max="36" width="1.6640625" customWidth="1"/>
    <col min="37" max="16384" width="11.5546875" hidden="1"/>
  </cols>
  <sheetData>
    <row r="1" spans="1:36" ht="15.6">
      <c r="A1" s="1185" t="s">
        <v>729</v>
      </c>
      <c r="B1" s="1185"/>
      <c r="C1" s="1185"/>
      <c r="D1" s="1185"/>
      <c r="E1" s="1185"/>
      <c r="F1" s="1185"/>
      <c r="G1" s="1185"/>
      <c r="H1" s="1185"/>
      <c r="I1" s="1185"/>
      <c r="J1" s="1185"/>
      <c r="K1" s="1185"/>
      <c r="L1" s="1185"/>
      <c r="M1" s="1185"/>
      <c r="N1" s="1185"/>
      <c r="O1" s="1185"/>
      <c r="P1" s="1185"/>
      <c r="Q1" s="1185"/>
      <c r="R1" s="1185"/>
      <c r="S1" s="1185"/>
      <c r="T1" s="1185"/>
      <c r="U1" s="1185"/>
      <c r="V1" s="1185"/>
      <c r="W1" s="1185"/>
      <c r="X1" s="1185"/>
      <c r="Y1" s="1185"/>
      <c r="Z1" s="1185"/>
      <c r="AA1" s="1185"/>
      <c r="AB1" s="1185"/>
      <c r="AC1" s="1185"/>
      <c r="AD1" s="1185"/>
      <c r="AE1" s="1185"/>
      <c r="AF1" s="1185"/>
      <c r="AG1" s="1185"/>
      <c r="AH1" s="1185"/>
      <c r="AI1" s="1185"/>
      <c r="AJ1" s="1185"/>
    </row>
    <row r="2" spans="1:36" ht="14.4">
      <c r="A2" s="66">
        <v>1</v>
      </c>
      <c r="B2" s="647" t="s">
        <v>718</v>
      </c>
      <c r="C2" s="65"/>
      <c r="D2" s="65"/>
      <c r="E2" s="65"/>
      <c r="F2" s="65"/>
      <c r="G2" s="65"/>
      <c r="H2" s="65"/>
      <c r="I2" s="1689"/>
      <c r="J2" s="1690"/>
      <c r="K2" s="1691"/>
      <c r="L2" s="65"/>
      <c r="M2" s="65"/>
      <c r="N2" s="65"/>
      <c r="O2" s="65"/>
      <c r="P2" s="70"/>
      <c r="Q2" s="70"/>
      <c r="R2" s="70"/>
      <c r="S2" s="1692"/>
      <c r="T2" s="1692"/>
      <c r="U2" s="1692"/>
      <c r="V2" s="1692"/>
      <c r="W2" s="1692"/>
      <c r="X2" s="1692"/>
      <c r="Y2" s="1692"/>
      <c r="Z2" s="1692"/>
      <c r="AA2" s="1692"/>
      <c r="AB2" s="1692"/>
      <c r="AC2" s="1692"/>
      <c r="AD2" s="1692"/>
      <c r="AE2" s="1692"/>
      <c r="AF2" s="1692"/>
      <c r="AG2" s="1692"/>
      <c r="AH2" s="1692"/>
      <c r="AI2" s="1692"/>
      <c r="AJ2" s="1692"/>
    </row>
    <row r="3" spans="1:36" ht="19.95" customHeight="1">
      <c r="A3" s="71"/>
      <c r="B3" s="648" t="s">
        <v>719</v>
      </c>
      <c r="C3" s="70"/>
      <c r="D3" s="70"/>
      <c r="E3" s="70"/>
      <c r="F3" s="70"/>
      <c r="G3" s="70"/>
      <c r="H3" s="1160"/>
      <c r="I3" s="1160"/>
      <c r="J3" s="1160"/>
      <c r="K3" s="1160"/>
      <c r="L3" s="1160"/>
      <c r="M3" s="1160"/>
      <c r="N3" s="1160"/>
      <c r="O3" s="1160"/>
      <c r="P3" s="1160"/>
      <c r="Q3" s="70"/>
      <c r="R3" s="70"/>
      <c r="S3" s="70"/>
      <c r="T3" s="70"/>
      <c r="U3" s="70"/>
      <c r="V3" s="70"/>
      <c r="W3" s="70"/>
      <c r="X3" s="70"/>
      <c r="Y3" s="70"/>
      <c r="Z3" s="70"/>
      <c r="AA3" s="70"/>
      <c r="AB3" s="70"/>
      <c r="AC3" s="70"/>
      <c r="AD3" s="70"/>
      <c r="AE3" s="70"/>
      <c r="AF3" s="70"/>
      <c r="AG3" s="70"/>
      <c r="AH3" s="70"/>
      <c r="AI3" s="70"/>
      <c r="AJ3" s="70"/>
    </row>
    <row r="4" spans="1:36" ht="14.4">
      <c r="A4" s="71">
        <v>2</v>
      </c>
      <c r="B4" s="648" t="s">
        <v>720</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row>
    <row r="5" spans="1:36" ht="3.6" customHeight="1">
      <c r="A5" s="75"/>
      <c r="B5" s="70"/>
      <c r="C5" s="70"/>
      <c r="D5" s="70"/>
      <c r="E5" s="70"/>
      <c r="F5" s="70"/>
      <c r="G5" s="70"/>
      <c r="H5" s="70"/>
      <c r="I5" s="70"/>
      <c r="J5" s="70"/>
      <c r="K5" s="70"/>
      <c r="L5" s="70"/>
      <c r="M5" s="70"/>
      <c r="N5" s="70"/>
      <c r="O5" s="70"/>
      <c r="P5" s="70"/>
      <c r="Q5" s="75"/>
      <c r="R5" s="70"/>
      <c r="S5" s="70"/>
      <c r="T5" s="70"/>
      <c r="U5" s="70"/>
      <c r="V5" s="70"/>
      <c r="W5" s="70"/>
      <c r="X5" s="70"/>
      <c r="Y5" s="70"/>
      <c r="Z5" s="70"/>
      <c r="AA5" s="70"/>
      <c r="AB5" s="70"/>
      <c r="AC5" s="70"/>
      <c r="AD5" s="70"/>
      <c r="AE5" s="70"/>
      <c r="AF5" s="70"/>
      <c r="AG5" s="70"/>
      <c r="AH5" s="70"/>
      <c r="AI5" s="70"/>
      <c r="AJ5" s="70"/>
    </row>
    <row r="6" spans="1:36" ht="15" customHeight="1">
      <c r="A6" s="70"/>
      <c r="B6" s="70"/>
      <c r="C6" s="75"/>
      <c r="D6" s="1511" t="s">
        <v>556</v>
      </c>
      <c r="E6" s="1512"/>
      <c r="F6" s="1512"/>
      <c r="G6" s="1512"/>
      <c r="H6" s="1512"/>
      <c r="I6" s="1512"/>
      <c r="J6" s="1512"/>
      <c r="K6" s="1512"/>
      <c r="L6" s="1513"/>
      <c r="M6" s="1511" t="s">
        <v>181</v>
      </c>
      <c r="N6" s="1512"/>
      <c r="O6" s="1512"/>
      <c r="P6" s="1513"/>
      <c r="Q6" s="1511" t="s">
        <v>226</v>
      </c>
      <c r="R6" s="1512"/>
      <c r="S6" s="1512"/>
      <c r="T6" s="1511" t="s">
        <v>721</v>
      </c>
      <c r="U6" s="1512"/>
      <c r="V6" s="1512"/>
      <c r="W6" s="1512"/>
      <c r="X6" s="1683" t="s">
        <v>722</v>
      </c>
      <c r="Y6" s="1683"/>
      <c r="Z6" s="1683"/>
      <c r="AA6" s="1683"/>
      <c r="AB6" s="1683"/>
      <c r="AC6" s="1683"/>
      <c r="AD6" s="1683"/>
      <c r="AE6" s="1683"/>
      <c r="AF6" s="1683"/>
      <c r="AG6" s="1683"/>
      <c r="AH6" s="1683"/>
      <c r="AI6" s="1683"/>
      <c r="AJ6" s="1683"/>
    </row>
    <row r="7" spans="1:36" ht="14.4">
      <c r="A7" s="70"/>
      <c r="B7" s="70"/>
      <c r="C7" s="75"/>
      <c r="D7" s="1686"/>
      <c r="E7" s="1687"/>
      <c r="F7" s="1687"/>
      <c r="G7" s="1687"/>
      <c r="H7" s="1687"/>
      <c r="I7" s="1687"/>
      <c r="J7" s="1687"/>
      <c r="K7" s="1687"/>
      <c r="L7" s="1688"/>
      <c r="M7" s="1686"/>
      <c r="N7" s="1687"/>
      <c r="O7" s="1687"/>
      <c r="P7" s="1688"/>
      <c r="Q7" s="1686"/>
      <c r="R7" s="1687"/>
      <c r="S7" s="1687"/>
      <c r="T7" s="1686"/>
      <c r="U7" s="1687"/>
      <c r="V7" s="1687"/>
      <c r="W7" s="1687"/>
      <c r="X7" s="1683"/>
      <c r="Y7" s="1683"/>
      <c r="Z7" s="1683"/>
      <c r="AA7" s="1683"/>
      <c r="AB7" s="1683"/>
      <c r="AC7" s="1683"/>
      <c r="AD7" s="1683"/>
      <c r="AE7" s="1683"/>
      <c r="AF7" s="1683"/>
      <c r="AG7" s="1683"/>
      <c r="AH7" s="1683"/>
      <c r="AI7" s="1683"/>
      <c r="AJ7" s="1683"/>
    </row>
    <row r="8" spans="1:36" ht="6" customHeight="1">
      <c r="A8" s="70"/>
      <c r="B8" s="70"/>
      <c r="C8" s="75"/>
      <c r="D8" s="1514"/>
      <c r="E8" s="1515"/>
      <c r="F8" s="1515"/>
      <c r="G8" s="1515"/>
      <c r="H8" s="1515"/>
      <c r="I8" s="1515"/>
      <c r="J8" s="1515"/>
      <c r="K8" s="1515"/>
      <c r="L8" s="1516"/>
      <c r="M8" s="1514"/>
      <c r="N8" s="1515"/>
      <c r="O8" s="1515"/>
      <c r="P8" s="1516"/>
      <c r="Q8" s="1514"/>
      <c r="R8" s="1515"/>
      <c r="S8" s="1515"/>
      <c r="T8" s="1514"/>
      <c r="U8" s="1515"/>
      <c r="V8" s="1515"/>
      <c r="W8" s="1515"/>
      <c r="X8" s="1683"/>
      <c r="Y8" s="1683"/>
      <c r="Z8" s="1683"/>
      <c r="AA8" s="1683"/>
      <c r="AB8" s="1683"/>
      <c r="AC8" s="1683"/>
      <c r="AD8" s="1683"/>
      <c r="AE8" s="1683"/>
      <c r="AF8" s="1683"/>
      <c r="AG8" s="1683"/>
      <c r="AH8" s="1683"/>
      <c r="AI8" s="1683"/>
      <c r="AJ8" s="1683"/>
    </row>
    <row r="9" spans="1:36" ht="18" customHeight="1">
      <c r="A9" s="70"/>
      <c r="B9" s="70"/>
      <c r="C9" s="80">
        <v>1</v>
      </c>
      <c r="D9" s="1164"/>
      <c r="E9" s="1165"/>
      <c r="F9" s="1165"/>
      <c r="G9" s="1165"/>
      <c r="H9" s="1165"/>
      <c r="I9" s="1165"/>
      <c r="J9" s="1165"/>
      <c r="K9" s="1165"/>
      <c r="L9" s="1166"/>
      <c r="M9" s="1159"/>
      <c r="N9" s="1159"/>
      <c r="O9" s="1159"/>
      <c r="P9" s="1159"/>
      <c r="Q9" s="1160"/>
      <c r="R9" s="1160"/>
      <c r="S9" s="1160"/>
      <c r="T9" s="1135"/>
      <c r="U9" s="1140"/>
      <c r="V9" s="1140"/>
      <c r="W9" s="1140"/>
      <c r="X9" s="1160"/>
      <c r="Y9" s="1160"/>
      <c r="Z9" s="1160"/>
      <c r="AA9" s="1160"/>
      <c r="AB9" s="1160"/>
      <c r="AC9" s="1160"/>
      <c r="AD9" s="1160"/>
      <c r="AE9" s="1160"/>
      <c r="AF9" s="1160"/>
      <c r="AG9" s="1160"/>
      <c r="AH9" s="1160"/>
      <c r="AI9" s="1160"/>
      <c r="AJ9" s="1160"/>
    </row>
    <row r="10" spans="1:36" ht="18" customHeight="1">
      <c r="A10" s="70"/>
      <c r="B10" s="70"/>
      <c r="C10" s="80">
        <v>2</v>
      </c>
      <c r="D10" s="1164"/>
      <c r="E10" s="1165"/>
      <c r="F10" s="1165"/>
      <c r="G10" s="1165"/>
      <c r="H10" s="1165"/>
      <c r="I10" s="1165"/>
      <c r="J10" s="1165"/>
      <c r="K10" s="1165"/>
      <c r="L10" s="1166"/>
      <c r="M10" s="1159"/>
      <c r="N10" s="1159"/>
      <c r="O10" s="1159"/>
      <c r="P10" s="1159"/>
      <c r="Q10" s="1160"/>
      <c r="R10" s="1160"/>
      <c r="S10" s="1160"/>
      <c r="T10" s="1135"/>
      <c r="U10" s="1140"/>
      <c r="V10" s="1140"/>
      <c r="W10" s="1140"/>
      <c r="X10" s="1160"/>
      <c r="Y10" s="1160"/>
      <c r="Z10" s="1160"/>
      <c r="AA10" s="1160"/>
      <c r="AB10" s="1160"/>
      <c r="AC10" s="1160"/>
      <c r="AD10" s="1160"/>
      <c r="AE10" s="1160"/>
      <c r="AF10" s="1160"/>
      <c r="AG10" s="1160"/>
      <c r="AH10" s="1160"/>
      <c r="AI10" s="1160"/>
      <c r="AJ10" s="1160"/>
    </row>
    <row r="11" spans="1:36" ht="18" customHeight="1">
      <c r="A11" s="70"/>
      <c r="B11" s="70"/>
      <c r="C11" s="80">
        <v>3</v>
      </c>
      <c r="D11" s="1164"/>
      <c r="E11" s="1165"/>
      <c r="F11" s="1165"/>
      <c r="G11" s="1165"/>
      <c r="H11" s="1165"/>
      <c r="I11" s="1165"/>
      <c r="J11" s="1165"/>
      <c r="K11" s="1165"/>
      <c r="L11" s="1166"/>
      <c r="M11" s="1159"/>
      <c r="N11" s="1159"/>
      <c r="O11" s="1159"/>
      <c r="P11" s="1159"/>
      <c r="Q11" s="1176"/>
      <c r="R11" s="1176"/>
      <c r="S11" s="1176"/>
      <c r="T11" s="1190"/>
      <c r="U11" s="1191"/>
      <c r="V11" s="1191"/>
      <c r="W11" s="1191"/>
      <c r="X11" s="1160"/>
      <c r="Y11" s="1160"/>
      <c r="Z11" s="1160"/>
      <c r="AA11" s="1160"/>
      <c r="AB11" s="1160"/>
      <c r="AC11" s="1160"/>
      <c r="AD11" s="1160"/>
      <c r="AE11" s="1160"/>
      <c r="AF11" s="1160"/>
      <c r="AG11" s="1160"/>
      <c r="AH11" s="1160"/>
      <c r="AI11" s="1160"/>
      <c r="AJ11" s="1160"/>
    </row>
    <row r="12" spans="1:36" ht="18" customHeight="1">
      <c r="A12" s="70"/>
      <c r="B12" s="70"/>
      <c r="C12" s="80">
        <v>4</v>
      </c>
      <c r="D12" s="1164"/>
      <c r="E12" s="1165"/>
      <c r="F12" s="1165"/>
      <c r="G12" s="1165"/>
      <c r="H12" s="1165"/>
      <c r="I12" s="1165"/>
      <c r="J12" s="1165"/>
      <c r="K12" s="1165"/>
      <c r="L12" s="1166"/>
      <c r="M12" s="1159"/>
      <c r="N12" s="1159"/>
      <c r="O12" s="1159"/>
      <c r="P12" s="1159"/>
      <c r="Q12" s="1160"/>
      <c r="R12" s="1160"/>
      <c r="S12" s="1160"/>
      <c r="T12" s="1135"/>
      <c r="U12" s="1140"/>
      <c r="V12" s="1140"/>
      <c r="W12" s="1140"/>
      <c r="X12" s="1160"/>
      <c r="Y12" s="1160"/>
      <c r="Z12" s="1160"/>
      <c r="AA12" s="1160"/>
      <c r="AB12" s="1160"/>
      <c r="AC12" s="1160"/>
      <c r="AD12" s="1160"/>
      <c r="AE12" s="1160"/>
      <c r="AF12" s="1160"/>
      <c r="AG12" s="1160"/>
      <c r="AH12" s="1160"/>
      <c r="AI12" s="1160"/>
      <c r="AJ12" s="1160"/>
    </row>
    <row r="13" spans="1:36" ht="18" customHeight="1">
      <c r="A13" s="70"/>
      <c r="B13" s="70"/>
      <c r="C13" s="80">
        <v>5</v>
      </c>
      <c r="D13" s="1164"/>
      <c r="E13" s="1165"/>
      <c r="F13" s="1165"/>
      <c r="G13" s="1165"/>
      <c r="H13" s="1165"/>
      <c r="I13" s="1165"/>
      <c r="J13" s="1165"/>
      <c r="K13" s="1165"/>
      <c r="L13" s="1166"/>
      <c r="M13" s="1159"/>
      <c r="N13" s="1159"/>
      <c r="O13" s="1159"/>
      <c r="P13" s="1159"/>
      <c r="Q13" s="1160"/>
      <c r="R13" s="1160"/>
      <c r="S13" s="1160"/>
      <c r="T13" s="1135"/>
      <c r="U13" s="1140"/>
      <c r="V13" s="1140"/>
      <c r="W13" s="1140"/>
      <c r="X13" s="1160"/>
      <c r="Y13" s="1160"/>
      <c r="Z13" s="1160"/>
      <c r="AA13" s="1160"/>
      <c r="AB13" s="1160"/>
      <c r="AC13" s="1160"/>
      <c r="AD13" s="1160"/>
      <c r="AE13" s="1160"/>
      <c r="AF13" s="1160"/>
      <c r="AG13" s="1160"/>
      <c r="AH13" s="1160"/>
      <c r="AI13" s="1160"/>
      <c r="AJ13" s="1160"/>
    </row>
    <row r="14" spans="1:36" ht="18" customHeight="1">
      <c r="A14" s="70"/>
      <c r="B14" s="70"/>
      <c r="C14" s="80">
        <v>6</v>
      </c>
      <c r="D14" s="1164"/>
      <c r="E14" s="1165"/>
      <c r="F14" s="1165"/>
      <c r="G14" s="1165"/>
      <c r="H14" s="1165"/>
      <c r="I14" s="1165"/>
      <c r="J14" s="1165"/>
      <c r="K14" s="1165"/>
      <c r="L14" s="1166"/>
      <c r="M14" s="1159"/>
      <c r="N14" s="1159"/>
      <c r="O14" s="1159"/>
      <c r="P14" s="1159"/>
      <c r="Q14" s="1160"/>
      <c r="R14" s="1160"/>
      <c r="S14" s="1160"/>
      <c r="T14" s="1135"/>
      <c r="U14" s="1140"/>
      <c r="V14" s="1140"/>
      <c r="W14" s="1140"/>
      <c r="X14" s="1160"/>
      <c r="Y14" s="1160"/>
      <c r="Z14" s="1160"/>
      <c r="AA14" s="1160"/>
      <c r="AB14" s="1160"/>
      <c r="AC14" s="1160"/>
      <c r="AD14" s="1160"/>
      <c r="AE14" s="1160"/>
      <c r="AF14" s="1160"/>
      <c r="AG14" s="1160"/>
      <c r="AH14" s="1160"/>
      <c r="AI14" s="1160"/>
      <c r="AJ14" s="1160"/>
    </row>
    <row r="15" spans="1:36" ht="18" customHeight="1">
      <c r="A15" s="70"/>
      <c r="B15" s="70"/>
      <c r="C15" s="80">
        <v>7</v>
      </c>
      <c r="D15" s="1164"/>
      <c r="E15" s="1165"/>
      <c r="F15" s="1165"/>
      <c r="G15" s="1165"/>
      <c r="H15" s="1165"/>
      <c r="I15" s="1165"/>
      <c r="J15" s="1165"/>
      <c r="K15" s="1165"/>
      <c r="L15" s="1166"/>
      <c r="M15" s="1159"/>
      <c r="N15" s="1159"/>
      <c r="O15" s="1159"/>
      <c r="P15" s="1159"/>
      <c r="Q15" s="1160"/>
      <c r="R15" s="1160"/>
      <c r="S15" s="1160"/>
      <c r="T15" s="1135"/>
      <c r="U15" s="1140"/>
      <c r="V15" s="1140"/>
      <c r="W15" s="1140"/>
      <c r="X15" s="1160"/>
      <c r="Y15" s="1160"/>
      <c r="Z15" s="1160"/>
      <c r="AA15" s="1160"/>
      <c r="AB15" s="1160"/>
      <c r="AC15" s="1160"/>
      <c r="AD15" s="1160"/>
      <c r="AE15" s="1160"/>
      <c r="AF15" s="1160"/>
      <c r="AG15" s="1160"/>
      <c r="AH15" s="1160"/>
      <c r="AI15" s="1160"/>
      <c r="AJ15" s="1160"/>
    </row>
    <row r="16" spans="1:36" ht="18" customHeight="1">
      <c r="A16" s="70"/>
      <c r="B16" s="70"/>
      <c r="C16" s="80">
        <v>8</v>
      </c>
      <c r="D16" s="1164"/>
      <c r="E16" s="1165"/>
      <c r="F16" s="1165"/>
      <c r="G16" s="1165"/>
      <c r="H16" s="1165"/>
      <c r="I16" s="1165"/>
      <c r="J16" s="1165"/>
      <c r="K16" s="1165"/>
      <c r="L16" s="1166"/>
      <c r="M16" s="1159"/>
      <c r="N16" s="1159"/>
      <c r="O16" s="1159"/>
      <c r="P16" s="1159"/>
      <c r="Q16" s="1160"/>
      <c r="R16" s="1160"/>
      <c r="S16" s="1160"/>
      <c r="T16" s="1135"/>
      <c r="U16" s="1140"/>
      <c r="V16" s="1140"/>
      <c r="W16" s="1140"/>
      <c r="X16" s="1160"/>
      <c r="Y16" s="1160"/>
      <c r="Z16" s="1160"/>
      <c r="AA16" s="1160"/>
      <c r="AB16" s="1160"/>
      <c r="AC16" s="1160"/>
      <c r="AD16" s="1160"/>
      <c r="AE16" s="1160"/>
      <c r="AF16" s="1160"/>
      <c r="AG16" s="1160"/>
      <c r="AH16" s="1160"/>
      <c r="AI16" s="1160"/>
      <c r="AJ16" s="1160"/>
    </row>
    <row r="17" spans="1:36" ht="7.95" customHeight="1"/>
    <row r="18" spans="1:36" ht="14.4">
      <c r="A18" s="71">
        <v>3</v>
      </c>
      <c r="B18" s="74" t="s">
        <v>723</v>
      </c>
      <c r="C18" s="70"/>
      <c r="D18" s="70"/>
      <c r="E18" s="70"/>
      <c r="F18" s="70"/>
      <c r="G18" s="70"/>
    </row>
    <row r="19" spans="1:36" ht="16.95" customHeight="1">
      <c r="B19" s="1684" t="s">
        <v>724</v>
      </c>
      <c r="C19" s="1685"/>
      <c r="D19" s="1685"/>
      <c r="E19" s="1685"/>
      <c r="F19" s="1685"/>
      <c r="G19" s="1685"/>
      <c r="H19" s="1685"/>
      <c r="I19" s="1685"/>
      <c r="J19" s="1685"/>
      <c r="K19" s="1685"/>
      <c r="L19" s="1685"/>
      <c r="M19" s="1685"/>
      <c r="N19" s="1685"/>
      <c r="O19" s="1685"/>
      <c r="P19" s="1685"/>
      <c r="Q19" s="1685"/>
      <c r="R19" s="1685"/>
      <c r="S19" s="1685"/>
      <c r="T19" s="1685"/>
      <c r="U19" s="1685"/>
      <c r="V19" s="1685"/>
      <c r="W19" s="1685"/>
      <c r="X19" s="1685"/>
      <c r="Y19" s="1685"/>
      <c r="Z19" s="1685"/>
      <c r="AA19" s="1685"/>
      <c r="AB19" s="1685"/>
      <c r="AC19" s="1685"/>
      <c r="AD19" s="1685"/>
      <c r="AE19" s="1685"/>
      <c r="AF19" s="1685"/>
      <c r="AG19" s="1685"/>
      <c r="AH19" s="1685"/>
      <c r="AI19" s="1685"/>
      <c r="AJ19" s="1685"/>
    </row>
    <row r="20" spans="1:36" ht="16.95" customHeight="1">
      <c r="B20" s="1685"/>
      <c r="C20" s="1685"/>
      <c r="D20" s="1685"/>
      <c r="E20" s="1685"/>
      <c r="F20" s="1685"/>
      <c r="G20" s="1685"/>
      <c r="H20" s="1685"/>
      <c r="I20" s="1685"/>
      <c r="J20" s="1685"/>
      <c r="K20" s="1685"/>
      <c r="L20" s="1685"/>
      <c r="M20" s="1685"/>
      <c r="N20" s="1685"/>
      <c r="O20" s="1685"/>
      <c r="P20" s="1685"/>
      <c r="Q20" s="1685"/>
      <c r="R20" s="1685"/>
      <c r="S20" s="1685"/>
      <c r="T20" s="1685"/>
      <c r="U20" s="1685"/>
      <c r="V20" s="1685"/>
      <c r="W20" s="1685"/>
      <c r="X20" s="1685"/>
      <c r="Y20" s="1685"/>
      <c r="Z20" s="1685"/>
      <c r="AA20" s="1685"/>
      <c r="AB20" s="1685"/>
      <c r="AC20" s="1685"/>
      <c r="AD20" s="1685"/>
      <c r="AE20" s="1685"/>
      <c r="AF20" s="1685"/>
      <c r="AG20" s="1685"/>
      <c r="AH20" s="1685"/>
      <c r="AI20" s="1685"/>
      <c r="AJ20" s="1685"/>
    </row>
    <row r="21" spans="1:36" ht="16.95" customHeight="1">
      <c r="B21" s="1685"/>
      <c r="C21" s="1685"/>
      <c r="D21" s="1685"/>
      <c r="E21" s="1685"/>
      <c r="F21" s="1685"/>
      <c r="G21" s="1685"/>
      <c r="H21" s="1685"/>
      <c r="I21" s="1685"/>
      <c r="J21" s="1685"/>
      <c r="K21" s="1685"/>
      <c r="L21" s="1685"/>
      <c r="M21" s="1685"/>
      <c r="N21" s="1685"/>
      <c r="O21" s="1685"/>
      <c r="P21" s="1685"/>
      <c r="Q21" s="1685"/>
      <c r="R21" s="1685"/>
      <c r="S21" s="1685"/>
      <c r="T21" s="1685"/>
      <c r="U21" s="1685"/>
      <c r="V21" s="1685"/>
      <c r="W21" s="1685"/>
      <c r="X21" s="1685"/>
      <c r="Y21" s="1685"/>
      <c r="Z21" s="1685"/>
      <c r="AA21" s="1685"/>
      <c r="AB21" s="1685"/>
      <c r="AC21" s="1685"/>
      <c r="AD21" s="1685"/>
      <c r="AE21" s="1685"/>
      <c r="AF21" s="1685"/>
      <c r="AG21" s="1685"/>
      <c r="AH21" s="1685"/>
      <c r="AI21" s="1685"/>
      <c r="AJ21" s="1685"/>
    </row>
    <row r="22" spans="1:36" ht="16.95" customHeight="1">
      <c r="B22" s="1685"/>
      <c r="C22" s="1685"/>
      <c r="D22" s="1685"/>
      <c r="E22" s="1685"/>
      <c r="F22" s="1685"/>
      <c r="G22" s="1685"/>
      <c r="H22" s="1685"/>
      <c r="I22" s="1685"/>
      <c r="J22" s="1685"/>
      <c r="K22" s="1685"/>
      <c r="L22" s="1685"/>
      <c r="M22" s="1685"/>
      <c r="N22" s="1685"/>
      <c r="O22" s="1685"/>
      <c r="P22" s="1685"/>
      <c r="Q22" s="1685"/>
      <c r="R22" s="1685"/>
      <c r="S22" s="1685"/>
      <c r="T22" s="1685"/>
      <c r="U22" s="1685"/>
      <c r="V22" s="1685"/>
      <c r="W22" s="1685"/>
      <c r="X22" s="1685"/>
      <c r="Y22" s="1685"/>
      <c r="Z22" s="1685"/>
      <c r="AA22" s="1685"/>
      <c r="AB22" s="1685"/>
      <c r="AC22" s="1685"/>
      <c r="AD22" s="1685"/>
      <c r="AE22" s="1685"/>
      <c r="AF22" s="1685"/>
      <c r="AG22" s="1685"/>
      <c r="AH22" s="1685"/>
      <c r="AI22" s="1685"/>
      <c r="AJ22" s="1685"/>
    </row>
    <row r="23" spans="1:36" ht="16.95" customHeight="1">
      <c r="B23" s="1685"/>
      <c r="C23" s="1685"/>
      <c r="D23" s="1685"/>
      <c r="E23" s="1685"/>
      <c r="F23" s="1685"/>
      <c r="G23" s="1685"/>
      <c r="H23" s="1685"/>
      <c r="I23" s="1685"/>
      <c r="J23" s="1685"/>
      <c r="K23" s="1685"/>
      <c r="L23" s="1685"/>
      <c r="M23" s="1685"/>
      <c r="N23" s="1685"/>
      <c r="O23" s="1685"/>
      <c r="P23" s="1685"/>
      <c r="Q23" s="1685"/>
      <c r="R23" s="1685"/>
      <c r="S23" s="1685"/>
      <c r="T23" s="1685"/>
      <c r="U23" s="1685"/>
      <c r="V23" s="1685"/>
      <c r="W23" s="1685"/>
      <c r="X23" s="1685"/>
      <c r="Y23" s="1685"/>
      <c r="Z23" s="1685"/>
      <c r="AA23" s="1685"/>
      <c r="AB23" s="1685"/>
      <c r="AC23" s="1685"/>
      <c r="AD23" s="1685"/>
      <c r="AE23" s="1685"/>
      <c r="AF23" s="1685"/>
      <c r="AG23" s="1685"/>
      <c r="AH23" s="1685"/>
      <c r="AI23" s="1685"/>
      <c r="AJ23" s="1685"/>
    </row>
    <row r="24" spans="1:36" ht="16.95" customHeight="1">
      <c r="B24" s="1685"/>
      <c r="C24" s="1685"/>
      <c r="D24" s="1685"/>
      <c r="E24" s="1685"/>
      <c r="F24" s="1685"/>
      <c r="G24" s="1685"/>
      <c r="H24" s="1685"/>
      <c r="I24" s="1685"/>
      <c r="J24" s="1685"/>
      <c r="K24" s="1685"/>
      <c r="L24" s="1685"/>
      <c r="M24" s="1685"/>
      <c r="N24" s="1685"/>
      <c r="O24" s="1685"/>
      <c r="P24" s="1685"/>
      <c r="Q24" s="1685"/>
      <c r="R24" s="1685"/>
      <c r="S24" s="1685"/>
      <c r="T24" s="1685"/>
      <c r="U24" s="1685"/>
      <c r="V24" s="1685"/>
      <c r="W24" s="1685"/>
      <c r="X24" s="1685"/>
      <c r="Y24" s="1685"/>
      <c r="Z24" s="1685"/>
      <c r="AA24" s="1685"/>
      <c r="AB24" s="1685"/>
      <c r="AC24" s="1685"/>
      <c r="AD24" s="1685"/>
      <c r="AE24" s="1685"/>
      <c r="AF24" s="1685"/>
      <c r="AG24" s="1685"/>
      <c r="AH24" s="1685"/>
      <c r="AI24" s="1685"/>
      <c r="AJ24" s="1685"/>
    </row>
    <row r="25" spans="1:36" ht="7.95" customHeight="1"/>
    <row r="26" spans="1:36" ht="14.4">
      <c r="A26" s="71">
        <v>4</v>
      </c>
      <c r="B26" s="74" t="s">
        <v>725</v>
      </c>
      <c r="C26" s="70"/>
      <c r="D26" s="70"/>
      <c r="E26" s="70"/>
      <c r="F26" s="70"/>
    </row>
    <row r="27" spans="1:36" ht="16.95" customHeight="1">
      <c r="B27" s="1684" t="s">
        <v>726</v>
      </c>
      <c r="C27" s="1685"/>
      <c r="D27" s="1685"/>
      <c r="E27" s="1685"/>
      <c r="F27" s="1685"/>
      <c r="G27" s="1685"/>
      <c r="H27" s="1685"/>
      <c r="I27" s="1685"/>
      <c r="J27" s="1685"/>
      <c r="K27" s="1685"/>
      <c r="L27" s="1685"/>
      <c r="M27" s="1685"/>
      <c r="N27" s="1685"/>
      <c r="O27" s="1685"/>
      <c r="P27" s="1685"/>
      <c r="Q27" s="1685"/>
      <c r="R27" s="1685"/>
      <c r="S27" s="1685"/>
      <c r="T27" s="1685"/>
      <c r="U27" s="1685"/>
      <c r="V27" s="1685"/>
      <c r="W27" s="1685"/>
      <c r="X27" s="1685"/>
      <c r="Y27" s="1685"/>
      <c r="Z27" s="1685"/>
      <c r="AA27" s="1685"/>
      <c r="AB27" s="1685"/>
      <c r="AC27" s="1685"/>
      <c r="AD27" s="1685"/>
      <c r="AE27" s="1685"/>
      <c r="AF27" s="1685"/>
      <c r="AG27" s="1685"/>
      <c r="AH27" s="1685"/>
      <c r="AI27" s="1685"/>
      <c r="AJ27" s="1685"/>
    </row>
    <row r="28" spans="1:36" ht="16.95" customHeight="1">
      <c r="B28" s="1685"/>
      <c r="C28" s="1685"/>
      <c r="D28" s="1685"/>
      <c r="E28" s="1685"/>
      <c r="F28" s="1685"/>
      <c r="G28" s="1685"/>
      <c r="H28" s="1685"/>
      <c r="I28" s="1685"/>
      <c r="J28" s="1685"/>
      <c r="K28" s="1685"/>
      <c r="L28" s="1685"/>
      <c r="M28" s="1685"/>
      <c r="N28" s="1685"/>
      <c r="O28" s="1685"/>
      <c r="P28" s="1685"/>
      <c r="Q28" s="1685"/>
      <c r="R28" s="1685"/>
      <c r="S28" s="1685"/>
      <c r="T28" s="1685"/>
      <c r="U28" s="1685"/>
      <c r="V28" s="1685"/>
      <c r="W28" s="1685"/>
      <c r="X28" s="1685"/>
      <c r="Y28" s="1685"/>
      <c r="Z28" s="1685"/>
      <c r="AA28" s="1685"/>
      <c r="AB28" s="1685"/>
      <c r="AC28" s="1685"/>
      <c r="AD28" s="1685"/>
      <c r="AE28" s="1685"/>
      <c r="AF28" s="1685"/>
      <c r="AG28" s="1685"/>
      <c r="AH28" s="1685"/>
      <c r="AI28" s="1685"/>
      <c r="AJ28" s="1685"/>
    </row>
    <row r="29" spans="1:36" ht="16.95" customHeight="1">
      <c r="B29" s="1685"/>
      <c r="C29" s="1685"/>
      <c r="D29" s="1685"/>
      <c r="E29" s="1685"/>
      <c r="F29" s="1685"/>
      <c r="G29" s="1685"/>
      <c r="H29" s="1685"/>
      <c r="I29" s="1685"/>
      <c r="J29" s="1685"/>
      <c r="K29" s="1685"/>
      <c r="L29" s="1685"/>
      <c r="M29" s="1685"/>
      <c r="N29" s="1685"/>
      <c r="O29" s="1685"/>
      <c r="P29" s="1685"/>
      <c r="Q29" s="1685"/>
      <c r="R29" s="1685"/>
      <c r="S29" s="1685"/>
      <c r="T29" s="1685"/>
      <c r="U29" s="1685"/>
      <c r="V29" s="1685"/>
      <c r="W29" s="1685"/>
      <c r="X29" s="1685"/>
      <c r="Y29" s="1685"/>
      <c r="Z29" s="1685"/>
      <c r="AA29" s="1685"/>
      <c r="AB29" s="1685"/>
      <c r="AC29" s="1685"/>
      <c r="AD29" s="1685"/>
      <c r="AE29" s="1685"/>
      <c r="AF29" s="1685"/>
      <c r="AG29" s="1685"/>
      <c r="AH29" s="1685"/>
      <c r="AI29" s="1685"/>
      <c r="AJ29" s="1685"/>
    </row>
    <row r="30" spans="1:36" ht="16.95" customHeight="1">
      <c r="B30" s="1685"/>
      <c r="C30" s="1685"/>
      <c r="D30" s="1685"/>
      <c r="E30" s="1685"/>
      <c r="F30" s="1685"/>
      <c r="G30" s="1685"/>
      <c r="H30" s="1685"/>
      <c r="I30" s="1685"/>
      <c r="J30" s="1685"/>
      <c r="K30" s="1685"/>
      <c r="L30" s="1685"/>
      <c r="M30" s="1685"/>
      <c r="N30" s="1685"/>
      <c r="O30" s="1685"/>
      <c r="P30" s="1685"/>
      <c r="Q30" s="1685"/>
      <c r="R30" s="1685"/>
      <c r="S30" s="1685"/>
      <c r="T30" s="1685"/>
      <c r="U30" s="1685"/>
      <c r="V30" s="1685"/>
      <c r="W30" s="1685"/>
      <c r="X30" s="1685"/>
      <c r="Y30" s="1685"/>
      <c r="Z30" s="1685"/>
      <c r="AA30" s="1685"/>
      <c r="AB30" s="1685"/>
      <c r="AC30" s="1685"/>
      <c r="AD30" s="1685"/>
      <c r="AE30" s="1685"/>
      <c r="AF30" s="1685"/>
      <c r="AG30" s="1685"/>
      <c r="AH30" s="1685"/>
      <c r="AI30" s="1685"/>
      <c r="AJ30" s="1685"/>
    </row>
    <row r="31" spans="1:36" ht="16.95" customHeight="1">
      <c r="B31" s="1685"/>
      <c r="C31" s="1685"/>
      <c r="D31" s="1685"/>
      <c r="E31" s="1685"/>
      <c r="F31" s="1685"/>
      <c r="G31" s="1685"/>
      <c r="H31" s="1685"/>
      <c r="I31" s="1685"/>
      <c r="J31" s="1685"/>
      <c r="K31" s="1685"/>
      <c r="L31" s="1685"/>
      <c r="M31" s="1685"/>
      <c r="N31" s="1685"/>
      <c r="O31" s="1685"/>
      <c r="P31" s="1685"/>
      <c r="Q31" s="1685"/>
      <c r="R31" s="1685"/>
      <c r="S31" s="1685"/>
      <c r="T31" s="1685"/>
      <c r="U31" s="1685"/>
      <c r="V31" s="1685"/>
      <c r="W31" s="1685"/>
      <c r="X31" s="1685"/>
      <c r="Y31" s="1685"/>
      <c r="Z31" s="1685"/>
      <c r="AA31" s="1685"/>
      <c r="AB31" s="1685"/>
      <c r="AC31" s="1685"/>
      <c r="AD31" s="1685"/>
      <c r="AE31" s="1685"/>
      <c r="AF31" s="1685"/>
      <c r="AG31" s="1685"/>
      <c r="AH31" s="1685"/>
      <c r="AI31" s="1685"/>
      <c r="AJ31" s="1685"/>
    </row>
    <row r="32" spans="1:36" ht="16.95" customHeight="1">
      <c r="B32" s="1685"/>
      <c r="C32" s="1685"/>
      <c r="D32" s="1685"/>
      <c r="E32" s="1685"/>
      <c r="F32" s="1685"/>
      <c r="G32" s="1685"/>
      <c r="H32" s="1685"/>
      <c r="I32" s="1685"/>
      <c r="J32" s="1685"/>
      <c r="K32" s="1685"/>
      <c r="L32" s="1685"/>
      <c r="M32" s="1685"/>
      <c r="N32" s="1685"/>
      <c r="O32" s="1685"/>
      <c r="P32" s="1685"/>
      <c r="Q32" s="1685"/>
      <c r="R32" s="1685"/>
      <c r="S32" s="1685"/>
      <c r="T32" s="1685"/>
      <c r="U32" s="1685"/>
      <c r="V32" s="1685"/>
      <c r="W32" s="1685"/>
      <c r="X32" s="1685"/>
      <c r="Y32" s="1685"/>
      <c r="Z32" s="1685"/>
      <c r="AA32" s="1685"/>
      <c r="AB32" s="1685"/>
      <c r="AC32" s="1685"/>
      <c r="AD32" s="1685"/>
      <c r="AE32" s="1685"/>
      <c r="AF32" s="1685"/>
      <c r="AG32" s="1685"/>
      <c r="AH32" s="1685"/>
      <c r="AI32" s="1685"/>
      <c r="AJ32" s="1685"/>
    </row>
  </sheetData>
  <mergeCells count="51">
    <mergeCell ref="B19:AJ24"/>
    <mergeCell ref="B27:AJ32"/>
    <mergeCell ref="D15:L15"/>
    <mergeCell ref="M15:P15"/>
    <mergeCell ref="Q15:S15"/>
    <mergeCell ref="T15:W15"/>
    <mergeCell ref="X15:AJ15"/>
    <mergeCell ref="D16:L16"/>
    <mergeCell ref="M16:P16"/>
    <mergeCell ref="Q16:S16"/>
    <mergeCell ref="T16:W16"/>
    <mergeCell ref="X16:AJ16"/>
    <mergeCell ref="D13:L13"/>
    <mergeCell ref="M13:P13"/>
    <mergeCell ref="Q13:S13"/>
    <mergeCell ref="T13:W13"/>
    <mergeCell ref="X13:AJ13"/>
    <mergeCell ref="D14:L14"/>
    <mergeCell ref="M14:P14"/>
    <mergeCell ref="Q14:S14"/>
    <mergeCell ref="T14:W14"/>
    <mergeCell ref="X14:AJ14"/>
    <mergeCell ref="D11:L11"/>
    <mergeCell ref="M11:P11"/>
    <mergeCell ref="Q11:S11"/>
    <mergeCell ref="T11:W11"/>
    <mergeCell ref="X11:AJ11"/>
    <mergeCell ref="D12:L12"/>
    <mergeCell ref="M12:P12"/>
    <mergeCell ref="Q12:S12"/>
    <mergeCell ref="T12:W12"/>
    <mergeCell ref="X12:AJ12"/>
    <mergeCell ref="D9:L9"/>
    <mergeCell ref="M9:P9"/>
    <mergeCell ref="Q9:S9"/>
    <mergeCell ref="T9:W9"/>
    <mergeCell ref="X9:AJ9"/>
    <mergeCell ref="D10:L10"/>
    <mergeCell ref="M10:P10"/>
    <mergeCell ref="Q10:S10"/>
    <mergeCell ref="T10:W10"/>
    <mergeCell ref="X10:AJ10"/>
    <mergeCell ref="A1:AJ1"/>
    <mergeCell ref="I2:K2"/>
    <mergeCell ref="S2:AJ2"/>
    <mergeCell ref="H3:P3"/>
    <mergeCell ref="D6:L8"/>
    <mergeCell ref="M6:P8"/>
    <mergeCell ref="Q6:S8"/>
    <mergeCell ref="T6:W8"/>
    <mergeCell ref="X6:AJ8"/>
  </mergeCells>
  <pageMargins left="0.7" right="0.7" top="0.75" bottom="0.75" header="0.3" footer="0.3"/>
  <pageSetup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tabColor theme="7" tint="0.39997558519241921"/>
  </sheetPr>
  <dimension ref="A1:AJ32"/>
  <sheetViews>
    <sheetView workbookViewId="0">
      <selection activeCell="B19" sqref="B19:AJ24"/>
    </sheetView>
  </sheetViews>
  <sheetFormatPr baseColWidth="10" defaultColWidth="0" defaultRowHeight="14.4" zeroHeight="1"/>
  <cols>
    <col min="1" max="1" width="4.109375" customWidth="1"/>
    <col min="2" max="3" width="1.6640625" customWidth="1"/>
    <col min="4" max="23" width="4.109375" customWidth="1"/>
    <col min="24" max="36" width="1.6640625" customWidth="1"/>
    <col min="37" max="16384" width="11.5546875" hidden="1"/>
  </cols>
  <sheetData>
    <row r="1" spans="1:36" ht="15.6">
      <c r="A1" s="1185" t="s">
        <v>730</v>
      </c>
      <c r="B1" s="1185"/>
      <c r="C1" s="1185"/>
      <c r="D1" s="1185"/>
      <c r="E1" s="1185"/>
      <c r="F1" s="1185"/>
      <c r="G1" s="1185"/>
      <c r="H1" s="1185"/>
      <c r="I1" s="1185"/>
      <c r="J1" s="1185"/>
      <c r="K1" s="1185"/>
      <c r="L1" s="1185"/>
      <c r="M1" s="1185"/>
      <c r="N1" s="1185"/>
      <c r="O1" s="1185"/>
      <c r="P1" s="1185"/>
      <c r="Q1" s="1185"/>
      <c r="R1" s="1185"/>
      <c r="S1" s="1185"/>
      <c r="T1" s="1185"/>
      <c r="U1" s="1185"/>
      <c r="V1" s="1185"/>
      <c r="W1" s="1185"/>
      <c r="X1" s="1185"/>
      <c r="Y1" s="1185"/>
      <c r="Z1" s="1185"/>
      <c r="AA1" s="1185"/>
      <c r="AB1" s="1185"/>
      <c r="AC1" s="1185"/>
      <c r="AD1" s="1185"/>
      <c r="AE1" s="1185"/>
      <c r="AF1" s="1185"/>
      <c r="AG1" s="1185"/>
      <c r="AH1" s="1185"/>
      <c r="AI1" s="1185"/>
      <c r="AJ1" s="1185"/>
    </row>
    <row r="2" spans="1:36">
      <c r="A2" s="66">
        <v>1</v>
      </c>
      <c r="B2" s="647" t="s">
        <v>718</v>
      </c>
      <c r="C2" s="65"/>
      <c r="D2" s="65"/>
      <c r="E2" s="65"/>
      <c r="F2" s="65"/>
      <c r="G2" s="65"/>
      <c r="H2" s="65"/>
      <c r="I2" s="1689"/>
      <c r="J2" s="1690"/>
      <c r="K2" s="1691"/>
      <c r="L2" s="65"/>
      <c r="M2" s="65"/>
      <c r="N2" s="65"/>
      <c r="O2" s="65"/>
      <c r="P2" s="70"/>
      <c r="Q2" s="70"/>
      <c r="R2" s="70"/>
      <c r="S2" s="1692"/>
      <c r="T2" s="1692"/>
      <c r="U2" s="1692"/>
      <c r="V2" s="1692"/>
      <c r="W2" s="1692"/>
      <c r="X2" s="1692"/>
      <c r="Y2" s="1692"/>
      <c r="Z2" s="1692"/>
      <c r="AA2" s="1692"/>
      <c r="AB2" s="1692"/>
      <c r="AC2" s="1692"/>
      <c r="AD2" s="1692"/>
      <c r="AE2" s="1692"/>
      <c r="AF2" s="1692"/>
      <c r="AG2" s="1692"/>
      <c r="AH2" s="1692"/>
      <c r="AI2" s="1692"/>
      <c r="AJ2" s="1692"/>
    </row>
    <row r="3" spans="1:36" ht="19.95" customHeight="1">
      <c r="A3" s="71"/>
      <c r="B3" s="648" t="s">
        <v>719</v>
      </c>
      <c r="C3" s="70"/>
      <c r="D3" s="70"/>
      <c r="E3" s="70"/>
      <c r="F3" s="70"/>
      <c r="G3" s="70"/>
      <c r="H3" s="1160"/>
      <c r="I3" s="1160"/>
      <c r="J3" s="1160"/>
      <c r="K3" s="1160"/>
      <c r="L3" s="1160"/>
      <c r="M3" s="1160"/>
      <c r="N3" s="1160"/>
      <c r="O3" s="1160"/>
      <c r="P3" s="1160"/>
      <c r="Q3" s="70"/>
      <c r="R3" s="70"/>
      <c r="S3" s="70"/>
      <c r="T3" s="70"/>
      <c r="U3" s="70"/>
      <c r="V3" s="70"/>
      <c r="W3" s="70"/>
      <c r="X3" s="70"/>
      <c r="Y3" s="70"/>
      <c r="Z3" s="70"/>
      <c r="AA3" s="70"/>
      <c r="AB3" s="70"/>
      <c r="AC3" s="70"/>
      <c r="AD3" s="70"/>
      <c r="AE3" s="70"/>
      <c r="AF3" s="70"/>
      <c r="AG3" s="70"/>
      <c r="AH3" s="70"/>
      <c r="AI3" s="70"/>
      <c r="AJ3" s="70"/>
    </row>
    <row r="4" spans="1:36">
      <c r="A4" s="71">
        <v>2</v>
      </c>
      <c r="B4" s="648" t="s">
        <v>720</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row>
    <row r="5" spans="1:36" ht="3.6" customHeight="1">
      <c r="A5" s="75"/>
      <c r="B5" s="70"/>
      <c r="C5" s="70"/>
      <c r="D5" s="70"/>
      <c r="E5" s="70"/>
      <c r="F5" s="70"/>
      <c r="G5" s="70"/>
      <c r="H5" s="70"/>
      <c r="I5" s="70"/>
      <c r="J5" s="70"/>
      <c r="K5" s="70"/>
      <c r="L5" s="70"/>
      <c r="M5" s="70"/>
      <c r="N5" s="70"/>
      <c r="O5" s="70"/>
      <c r="P5" s="70"/>
      <c r="Q5" s="75"/>
      <c r="R5" s="70"/>
      <c r="S5" s="70"/>
      <c r="T5" s="70"/>
      <c r="U5" s="70"/>
      <c r="V5" s="70"/>
      <c r="W5" s="70"/>
      <c r="X5" s="70"/>
      <c r="Y5" s="70"/>
      <c r="Z5" s="70"/>
      <c r="AA5" s="70"/>
      <c r="AB5" s="70"/>
      <c r="AC5" s="70"/>
      <c r="AD5" s="70"/>
      <c r="AE5" s="70"/>
      <c r="AF5" s="70"/>
      <c r="AG5" s="70"/>
      <c r="AH5" s="70"/>
      <c r="AI5" s="70"/>
      <c r="AJ5" s="70"/>
    </row>
    <row r="6" spans="1:36" ht="15" customHeight="1">
      <c r="A6" s="70"/>
      <c r="B6" s="70"/>
      <c r="C6" s="75"/>
      <c r="D6" s="1511" t="s">
        <v>556</v>
      </c>
      <c r="E6" s="1512"/>
      <c r="F6" s="1512"/>
      <c r="G6" s="1512"/>
      <c r="H6" s="1512"/>
      <c r="I6" s="1512"/>
      <c r="J6" s="1512"/>
      <c r="K6" s="1512"/>
      <c r="L6" s="1513"/>
      <c r="M6" s="1511" t="s">
        <v>181</v>
      </c>
      <c r="N6" s="1512"/>
      <c r="O6" s="1512"/>
      <c r="P6" s="1513"/>
      <c r="Q6" s="1511" t="s">
        <v>226</v>
      </c>
      <c r="R6" s="1512"/>
      <c r="S6" s="1512"/>
      <c r="T6" s="1511" t="s">
        <v>721</v>
      </c>
      <c r="U6" s="1512"/>
      <c r="V6" s="1512"/>
      <c r="W6" s="1512"/>
      <c r="X6" s="1683" t="s">
        <v>722</v>
      </c>
      <c r="Y6" s="1683"/>
      <c r="Z6" s="1683"/>
      <c r="AA6" s="1683"/>
      <c r="AB6" s="1683"/>
      <c r="AC6" s="1683"/>
      <c r="AD6" s="1683"/>
      <c r="AE6" s="1683"/>
      <c r="AF6" s="1683"/>
      <c r="AG6" s="1683"/>
      <c r="AH6" s="1683"/>
      <c r="AI6" s="1683"/>
      <c r="AJ6" s="1683"/>
    </row>
    <row r="7" spans="1:36">
      <c r="A7" s="70"/>
      <c r="B7" s="70"/>
      <c r="C7" s="75"/>
      <c r="D7" s="1686"/>
      <c r="E7" s="1687"/>
      <c r="F7" s="1687"/>
      <c r="G7" s="1687"/>
      <c r="H7" s="1687"/>
      <c r="I7" s="1687"/>
      <c r="J7" s="1687"/>
      <c r="K7" s="1687"/>
      <c r="L7" s="1688"/>
      <c r="M7" s="1686"/>
      <c r="N7" s="1687"/>
      <c r="O7" s="1687"/>
      <c r="P7" s="1688"/>
      <c r="Q7" s="1686"/>
      <c r="R7" s="1687"/>
      <c r="S7" s="1687"/>
      <c r="T7" s="1686"/>
      <c r="U7" s="1687"/>
      <c r="V7" s="1687"/>
      <c r="W7" s="1687"/>
      <c r="X7" s="1683"/>
      <c r="Y7" s="1683"/>
      <c r="Z7" s="1683"/>
      <c r="AA7" s="1683"/>
      <c r="AB7" s="1683"/>
      <c r="AC7" s="1683"/>
      <c r="AD7" s="1683"/>
      <c r="AE7" s="1683"/>
      <c r="AF7" s="1683"/>
      <c r="AG7" s="1683"/>
      <c r="AH7" s="1683"/>
      <c r="AI7" s="1683"/>
      <c r="AJ7" s="1683"/>
    </row>
    <row r="8" spans="1:36" ht="6" customHeight="1">
      <c r="A8" s="70"/>
      <c r="B8" s="70"/>
      <c r="C8" s="75"/>
      <c r="D8" s="1514"/>
      <c r="E8" s="1515"/>
      <c r="F8" s="1515"/>
      <c r="G8" s="1515"/>
      <c r="H8" s="1515"/>
      <c r="I8" s="1515"/>
      <c r="J8" s="1515"/>
      <c r="K8" s="1515"/>
      <c r="L8" s="1516"/>
      <c r="M8" s="1514"/>
      <c r="N8" s="1515"/>
      <c r="O8" s="1515"/>
      <c r="P8" s="1516"/>
      <c r="Q8" s="1514"/>
      <c r="R8" s="1515"/>
      <c r="S8" s="1515"/>
      <c r="T8" s="1514"/>
      <c r="U8" s="1515"/>
      <c r="V8" s="1515"/>
      <c r="W8" s="1515"/>
      <c r="X8" s="1683"/>
      <c r="Y8" s="1683"/>
      <c r="Z8" s="1683"/>
      <c r="AA8" s="1683"/>
      <c r="AB8" s="1683"/>
      <c r="AC8" s="1683"/>
      <c r="AD8" s="1683"/>
      <c r="AE8" s="1683"/>
      <c r="AF8" s="1683"/>
      <c r="AG8" s="1683"/>
      <c r="AH8" s="1683"/>
      <c r="AI8" s="1683"/>
      <c r="AJ8" s="1683"/>
    </row>
    <row r="9" spans="1:36" ht="18" customHeight="1">
      <c r="A9" s="70"/>
      <c r="B9" s="70"/>
      <c r="C9" s="80">
        <v>1</v>
      </c>
      <c r="D9" s="1164"/>
      <c r="E9" s="1165"/>
      <c r="F9" s="1165"/>
      <c r="G9" s="1165"/>
      <c r="H9" s="1165"/>
      <c r="I9" s="1165"/>
      <c r="J9" s="1165"/>
      <c r="K9" s="1165"/>
      <c r="L9" s="1166"/>
      <c r="M9" s="1159"/>
      <c r="N9" s="1159"/>
      <c r="O9" s="1159"/>
      <c r="P9" s="1159"/>
      <c r="Q9" s="1160"/>
      <c r="R9" s="1160"/>
      <c r="S9" s="1160"/>
      <c r="T9" s="1135"/>
      <c r="U9" s="1140"/>
      <c r="V9" s="1140"/>
      <c r="W9" s="1140"/>
      <c r="X9" s="1160"/>
      <c r="Y9" s="1160"/>
      <c r="Z9" s="1160"/>
      <c r="AA9" s="1160"/>
      <c r="AB9" s="1160"/>
      <c r="AC9" s="1160"/>
      <c r="AD9" s="1160"/>
      <c r="AE9" s="1160"/>
      <c r="AF9" s="1160"/>
      <c r="AG9" s="1160"/>
      <c r="AH9" s="1160"/>
      <c r="AI9" s="1160"/>
      <c r="AJ9" s="1160"/>
    </row>
    <row r="10" spans="1:36" ht="18" customHeight="1">
      <c r="A10" s="70"/>
      <c r="B10" s="70"/>
      <c r="C10" s="80">
        <v>2</v>
      </c>
      <c r="D10" s="1164"/>
      <c r="E10" s="1165"/>
      <c r="F10" s="1165"/>
      <c r="G10" s="1165"/>
      <c r="H10" s="1165"/>
      <c r="I10" s="1165"/>
      <c r="J10" s="1165"/>
      <c r="K10" s="1165"/>
      <c r="L10" s="1166"/>
      <c r="M10" s="1159"/>
      <c r="N10" s="1159"/>
      <c r="O10" s="1159"/>
      <c r="P10" s="1159"/>
      <c r="Q10" s="1160"/>
      <c r="R10" s="1160"/>
      <c r="S10" s="1160"/>
      <c r="T10" s="1135"/>
      <c r="U10" s="1140"/>
      <c r="V10" s="1140"/>
      <c r="W10" s="1140"/>
      <c r="X10" s="1160"/>
      <c r="Y10" s="1160"/>
      <c r="Z10" s="1160"/>
      <c r="AA10" s="1160"/>
      <c r="AB10" s="1160"/>
      <c r="AC10" s="1160"/>
      <c r="AD10" s="1160"/>
      <c r="AE10" s="1160"/>
      <c r="AF10" s="1160"/>
      <c r="AG10" s="1160"/>
      <c r="AH10" s="1160"/>
      <c r="AI10" s="1160"/>
      <c r="AJ10" s="1160"/>
    </row>
    <row r="11" spans="1:36" ht="18" customHeight="1">
      <c r="A11" s="70"/>
      <c r="B11" s="70"/>
      <c r="C11" s="80">
        <v>3</v>
      </c>
      <c r="D11" s="1164"/>
      <c r="E11" s="1165"/>
      <c r="F11" s="1165"/>
      <c r="G11" s="1165"/>
      <c r="H11" s="1165"/>
      <c r="I11" s="1165"/>
      <c r="J11" s="1165"/>
      <c r="K11" s="1165"/>
      <c r="L11" s="1166"/>
      <c r="M11" s="1159"/>
      <c r="N11" s="1159"/>
      <c r="O11" s="1159"/>
      <c r="P11" s="1159"/>
      <c r="Q11" s="1176"/>
      <c r="R11" s="1176"/>
      <c r="S11" s="1176"/>
      <c r="T11" s="1190"/>
      <c r="U11" s="1191"/>
      <c r="V11" s="1191"/>
      <c r="W11" s="1191"/>
      <c r="X11" s="1160"/>
      <c r="Y11" s="1160"/>
      <c r="Z11" s="1160"/>
      <c r="AA11" s="1160"/>
      <c r="AB11" s="1160"/>
      <c r="AC11" s="1160"/>
      <c r="AD11" s="1160"/>
      <c r="AE11" s="1160"/>
      <c r="AF11" s="1160"/>
      <c r="AG11" s="1160"/>
      <c r="AH11" s="1160"/>
      <c r="AI11" s="1160"/>
      <c r="AJ11" s="1160"/>
    </row>
    <row r="12" spans="1:36" ht="18" customHeight="1">
      <c r="A12" s="70"/>
      <c r="B12" s="70"/>
      <c r="C12" s="80">
        <v>4</v>
      </c>
      <c r="D12" s="1164"/>
      <c r="E12" s="1165"/>
      <c r="F12" s="1165"/>
      <c r="G12" s="1165"/>
      <c r="H12" s="1165"/>
      <c r="I12" s="1165"/>
      <c r="J12" s="1165"/>
      <c r="K12" s="1165"/>
      <c r="L12" s="1166"/>
      <c r="M12" s="1159"/>
      <c r="N12" s="1159"/>
      <c r="O12" s="1159"/>
      <c r="P12" s="1159"/>
      <c r="Q12" s="1160"/>
      <c r="R12" s="1160"/>
      <c r="S12" s="1160"/>
      <c r="T12" s="1135"/>
      <c r="U12" s="1140"/>
      <c r="V12" s="1140"/>
      <c r="W12" s="1140"/>
      <c r="X12" s="1160"/>
      <c r="Y12" s="1160"/>
      <c r="Z12" s="1160"/>
      <c r="AA12" s="1160"/>
      <c r="AB12" s="1160"/>
      <c r="AC12" s="1160"/>
      <c r="AD12" s="1160"/>
      <c r="AE12" s="1160"/>
      <c r="AF12" s="1160"/>
      <c r="AG12" s="1160"/>
      <c r="AH12" s="1160"/>
      <c r="AI12" s="1160"/>
      <c r="AJ12" s="1160"/>
    </row>
    <row r="13" spans="1:36" ht="18" customHeight="1">
      <c r="A13" s="70"/>
      <c r="B13" s="70"/>
      <c r="C13" s="80">
        <v>5</v>
      </c>
      <c r="D13" s="1164"/>
      <c r="E13" s="1165"/>
      <c r="F13" s="1165"/>
      <c r="G13" s="1165"/>
      <c r="H13" s="1165"/>
      <c r="I13" s="1165"/>
      <c r="J13" s="1165"/>
      <c r="K13" s="1165"/>
      <c r="L13" s="1166"/>
      <c r="M13" s="1159"/>
      <c r="N13" s="1159"/>
      <c r="O13" s="1159"/>
      <c r="P13" s="1159"/>
      <c r="Q13" s="1160"/>
      <c r="R13" s="1160"/>
      <c r="S13" s="1160"/>
      <c r="T13" s="1135"/>
      <c r="U13" s="1140"/>
      <c r="V13" s="1140"/>
      <c r="W13" s="1140"/>
      <c r="X13" s="1160"/>
      <c r="Y13" s="1160"/>
      <c r="Z13" s="1160"/>
      <c r="AA13" s="1160"/>
      <c r="AB13" s="1160"/>
      <c r="AC13" s="1160"/>
      <c r="AD13" s="1160"/>
      <c r="AE13" s="1160"/>
      <c r="AF13" s="1160"/>
      <c r="AG13" s="1160"/>
      <c r="AH13" s="1160"/>
      <c r="AI13" s="1160"/>
      <c r="AJ13" s="1160"/>
    </row>
    <row r="14" spans="1:36" ht="18" customHeight="1">
      <c r="A14" s="70"/>
      <c r="B14" s="70"/>
      <c r="C14" s="80">
        <v>6</v>
      </c>
      <c r="D14" s="1164"/>
      <c r="E14" s="1165"/>
      <c r="F14" s="1165"/>
      <c r="G14" s="1165"/>
      <c r="H14" s="1165"/>
      <c r="I14" s="1165"/>
      <c r="J14" s="1165"/>
      <c r="K14" s="1165"/>
      <c r="L14" s="1166"/>
      <c r="M14" s="1159"/>
      <c r="N14" s="1159"/>
      <c r="O14" s="1159"/>
      <c r="P14" s="1159"/>
      <c r="Q14" s="1160"/>
      <c r="R14" s="1160"/>
      <c r="S14" s="1160"/>
      <c r="T14" s="1135"/>
      <c r="U14" s="1140"/>
      <c r="V14" s="1140"/>
      <c r="W14" s="1140"/>
      <c r="X14" s="1160"/>
      <c r="Y14" s="1160"/>
      <c r="Z14" s="1160"/>
      <c r="AA14" s="1160"/>
      <c r="AB14" s="1160"/>
      <c r="AC14" s="1160"/>
      <c r="AD14" s="1160"/>
      <c r="AE14" s="1160"/>
      <c r="AF14" s="1160"/>
      <c r="AG14" s="1160"/>
      <c r="AH14" s="1160"/>
      <c r="AI14" s="1160"/>
      <c r="AJ14" s="1160"/>
    </row>
    <row r="15" spans="1:36" ht="18" customHeight="1">
      <c r="A15" s="70"/>
      <c r="B15" s="70"/>
      <c r="C15" s="80">
        <v>7</v>
      </c>
      <c r="D15" s="1164"/>
      <c r="E15" s="1165"/>
      <c r="F15" s="1165"/>
      <c r="G15" s="1165"/>
      <c r="H15" s="1165"/>
      <c r="I15" s="1165"/>
      <c r="J15" s="1165"/>
      <c r="K15" s="1165"/>
      <c r="L15" s="1166"/>
      <c r="M15" s="1159"/>
      <c r="N15" s="1159"/>
      <c r="O15" s="1159"/>
      <c r="P15" s="1159"/>
      <c r="Q15" s="1160"/>
      <c r="R15" s="1160"/>
      <c r="S15" s="1160"/>
      <c r="T15" s="1135"/>
      <c r="U15" s="1140"/>
      <c r="V15" s="1140"/>
      <c r="W15" s="1140"/>
      <c r="X15" s="1160"/>
      <c r="Y15" s="1160"/>
      <c r="Z15" s="1160"/>
      <c r="AA15" s="1160"/>
      <c r="AB15" s="1160"/>
      <c r="AC15" s="1160"/>
      <c r="AD15" s="1160"/>
      <c r="AE15" s="1160"/>
      <c r="AF15" s="1160"/>
      <c r="AG15" s="1160"/>
      <c r="AH15" s="1160"/>
      <c r="AI15" s="1160"/>
      <c r="AJ15" s="1160"/>
    </row>
    <row r="16" spans="1:36" ht="18" customHeight="1">
      <c r="A16" s="70"/>
      <c r="B16" s="70"/>
      <c r="C16" s="80">
        <v>8</v>
      </c>
      <c r="D16" s="1164"/>
      <c r="E16" s="1165"/>
      <c r="F16" s="1165"/>
      <c r="G16" s="1165"/>
      <c r="H16" s="1165"/>
      <c r="I16" s="1165"/>
      <c r="J16" s="1165"/>
      <c r="K16" s="1165"/>
      <c r="L16" s="1166"/>
      <c r="M16" s="1159"/>
      <c r="N16" s="1159"/>
      <c r="O16" s="1159"/>
      <c r="P16" s="1159"/>
      <c r="Q16" s="1160"/>
      <c r="R16" s="1160"/>
      <c r="S16" s="1160"/>
      <c r="T16" s="1135"/>
      <c r="U16" s="1140"/>
      <c r="V16" s="1140"/>
      <c r="W16" s="1140"/>
      <c r="X16" s="1160"/>
      <c r="Y16" s="1160"/>
      <c r="Z16" s="1160"/>
      <c r="AA16" s="1160"/>
      <c r="AB16" s="1160"/>
      <c r="AC16" s="1160"/>
      <c r="AD16" s="1160"/>
      <c r="AE16" s="1160"/>
      <c r="AF16" s="1160"/>
      <c r="AG16" s="1160"/>
      <c r="AH16" s="1160"/>
      <c r="AI16" s="1160"/>
      <c r="AJ16" s="1160"/>
    </row>
    <row r="17" spans="1:36" ht="7.95" customHeight="1"/>
    <row r="18" spans="1:36">
      <c r="A18" s="71">
        <v>3</v>
      </c>
      <c r="B18" s="74" t="s">
        <v>723</v>
      </c>
      <c r="C18" s="70"/>
      <c r="D18" s="70"/>
      <c r="E18" s="70"/>
      <c r="F18" s="70"/>
      <c r="G18" s="70"/>
    </row>
    <row r="19" spans="1:36" ht="16.95" customHeight="1">
      <c r="B19" s="1684" t="s">
        <v>724</v>
      </c>
      <c r="C19" s="1685"/>
      <c r="D19" s="1685"/>
      <c r="E19" s="1685"/>
      <c r="F19" s="1685"/>
      <c r="G19" s="1685"/>
      <c r="H19" s="1685"/>
      <c r="I19" s="1685"/>
      <c r="J19" s="1685"/>
      <c r="K19" s="1685"/>
      <c r="L19" s="1685"/>
      <c r="M19" s="1685"/>
      <c r="N19" s="1685"/>
      <c r="O19" s="1685"/>
      <c r="P19" s="1685"/>
      <c r="Q19" s="1685"/>
      <c r="R19" s="1685"/>
      <c r="S19" s="1685"/>
      <c r="T19" s="1685"/>
      <c r="U19" s="1685"/>
      <c r="V19" s="1685"/>
      <c r="W19" s="1685"/>
      <c r="X19" s="1685"/>
      <c r="Y19" s="1685"/>
      <c r="Z19" s="1685"/>
      <c r="AA19" s="1685"/>
      <c r="AB19" s="1685"/>
      <c r="AC19" s="1685"/>
      <c r="AD19" s="1685"/>
      <c r="AE19" s="1685"/>
      <c r="AF19" s="1685"/>
      <c r="AG19" s="1685"/>
      <c r="AH19" s="1685"/>
      <c r="AI19" s="1685"/>
      <c r="AJ19" s="1685"/>
    </row>
    <row r="20" spans="1:36" ht="16.95" customHeight="1">
      <c r="B20" s="1685"/>
      <c r="C20" s="1685"/>
      <c r="D20" s="1685"/>
      <c r="E20" s="1685"/>
      <c r="F20" s="1685"/>
      <c r="G20" s="1685"/>
      <c r="H20" s="1685"/>
      <c r="I20" s="1685"/>
      <c r="J20" s="1685"/>
      <c r="K20" s="1685"/>
      <c r="L20" s="1685"/>
      <c r="M20" s="1685"/>
      <c r="N20" s="1685"/>
      <c r="O20" s="1685"/>
      <c r="P20" s="1685"/>
      <c r="Q20" s="1685"/>
      <c r="R20" s="1685"/>
      <c r="S20" s="1685"/>
      <c r="T20" s="1685"/>
      <c r="U20" s="1685"/>
      <c r="V20" s="1685"/>
      <c r="W20" s="1685"/>
      <c r="X20" s="1685"/>
      <c r="Y20" s="1685"/>
      <c r="Z20" s="1685"/>
      <c r="AA20" s="1685"/>
      <c r="AB20" s="1685"/>
      <c r="AC20" s="1685"/>
      <c r="AD20" s="1685"/>
      <c r="AE20" s="1685"/>
      <c r="AF20" s="1685"/>
      <c r="AG20" s="1685"/>
      <c r="AH20" s="1685"/>
      <c r="AI20" s="1685"/>
      <c r="AJ20" s="1685"/>
    </row>
    <row r="21" spans="1:36" ht="16.95" customHeight="1">
      <c r="B21" s="1685"/>
      <c r="C21" s="1685"/>
      <c r="D21" s="1685"/>
      <c r="E21" s="1685"/>
      <c r="F21" s="1685"/>
      <c r="G21" s="1685"/>
      <c r="H21" s="1685"/>
      <c r="I21" s="1685"/>
      <c r="J21" s="1685"/>
      <c r="K21" s="1685"/>
      <c r="L21" s="1685"/>
      <c r="M21" s="1685"/>
      <c r="N21" s="1685"/>
      <c r="O21" s="1685"/>
      <c r="P21" s="1685"/>
      <c r="Q21" s="1685"/>
      <c r="R21" s="1685"/>
      <c r="S21" s="1685"/>
      <c r="T21" s="1685"/>
      <c r="U21" s="1685"/>
      <c r="V21" s="1685"/>
      <c r="W21" s="1685"/>
      <c r="X21" s="1685"/>
      <c r="Y21" s="1685"/>
      <c r="Z21" s="1685"/>
      <c r="AA21" s="1685"/>
      <c r="AB21" s="1685"/>
      <c r="AC21" s="1685"/>
      <c r="AD21" s="1685"/>
      <c r="AE21" s="1685"/>
      <c r="AF21" s="1685"/>
      <c r="AG21" s="1685"/>
      <c r="AH21" s="1685"/>
      <c r="AI21" s="1685"/>
      <c r="AJ21" s="1685"/>
    </row>
    <row r="22" spans="1:36" ht="16.95" customHeight="1">
      <c r="B22" s="1685"/>
      <c r="C22" s="1685"/>
      <c r="D22" s="1685"/>
      <c r="E22" s="1685"/>
      <c r="F22" s="1685"/>
      <c r="G22" s="1685"/>
      <c r="H22" s="1685"/>
      <c r="I22" s="1685"/>
      <c r="J22" s="1685"/>
      <c r="K22" s="1685"/>
      <c r="L22" s="1685"/>
      <c r="M22" s="1685"/>
      <c r="N22" s="1685"/>
      <c r="O22" s="1685"/>
      <c r="P22" s="1685"/>
      <c r="Q22" s="1685"/>
      <c r="R22" s="1685"/>
      <c r="S22" s="1685"/>
      <c r="T22" s="1685"/>
      <c r="U22" s="1685"/>
      <c r="V22" s="1685"/>
      <c r="W22" s="1685"/>
      <c r="X22" s="1685"/>
      <c r="Y22" s="1685"/>
      <c r="Z22" s="1685"/>
      <c r="AA22" s="1685"/>
      <c r="AB22" s="1685"/>
      <c r="AC22" s="1685"/>
      <c r="AD22" s="1685"/>
      <c r="AE22" s="1685"/>
      <c r="AF22" s="1685"/>
      <c r="AG22" s="1685"/>
      <c r="AH22" s="1685"/>
      <c r="AI22" s="1685"/>
      <c r="AJ22" s="1685"/>
    </row>
    <row r="23" spans="1:36" ht="16.95" customHeight="1">
      <c r="B23" s="1685"/>
      <c r="C23" s="1685"/>
      <c r="D23" s="1685"/>
      <c r="E23" s="1685"/>
      <c r="F23" s="1685"/>
      <c r="G23" s="1685"/>
      <c r="H23" s="1685"/>
      <c r="I23" s="1685"/>
      <c r="J23" s="1685"/>
      <c r="K23" s="1685"/>
      <c r="L23" s="1685"/>
      <c r="M23" s="1685"/>
      <c r="N23" s="1685"/>
      <c r="O23" s="1685"/>
      <c r="P23" s="1685"/>
      <c r="Q23" s="1685"/>
      <c r="R23" s="1685"/>
      <c r="S23" s="1685"/>
      <c r="T23" s="1685"/>
      <c r="U23" s="1685"/>
      <c r="V23" s="1685"/>
      <c r="W23" s="1685"/>
      <c r="X23" s="1685"/>
      <c r="Y23" s="1685"/>
      <c r="Z23" s="1685"/>
      <c r="AA23" s="1685"/>
      <c r="AB23" s="1685"/>
      <c r="AC23" s="1685"/>
      <c r="AD23" s="1685"/>
      <c r="AE23" s="1685"/>
      <c r="AF23" s="1685"/>
      <c r="AG23" s="1685"/>
      <c r="AH23" s="1685"/>
      <c r="AI23" s="1685"/>
      <c r="AJ23" s="1685"/>
    </row>
    <row r="24" spans="1:36" ht="16.95" customHeight="1">
      <c r="B24" s="1685"/>
      <c r="C24" s="1685"/>
      <c r="D24" s="1685"/>
      <c r="E24" s="1685"/>
      <c r="F24" s="1685"/>
      <c r="G24" s="1685"/>
      <c r="H24" s="1685"/>
      <c r="I24" s="1685"/>
      <c r="J24" s="1685"/>
      <c r="K24" s="1685"/>
      <c r="L24" s="1685"/>
      <c r="M24" s="1685"/>
      <c r="N24" s="1685"/>
      <c r="O24" s="1685"/>
      <c r="P24" s="1685"/>
      <c r="Q24" s="1685"/>
      <c r="R24" s="1685"/>
      <c r="S24" s="1685"/>
      <c r="T24" s="1685"/>
      <c r="U24" s="1685"/>
      <c r="V24" s="1685"/>
      <c r="W24" s="1685"/>
      <c r="X24" s="1685"/>
      <c r="Y24" s="1685"/>
      <c r="Z24" s="1685"/>
      <c r="AA24" s="1685"/>
      <c r="AB24" s="1685"/>
      <c r="AC24" s="1685"/>
      <c r="AD24" s="1685"/>
      <c r="AE24" s="1685"/>
      <c r="AF24" s="1685"/>
      <c r="AG24" s="1685"/>
      <c r="AH24" s="1685"/>
      <c r="AI24" s="1685"/>
      <c r="AJ24" s="1685"/>
    </row>
    <row r="25" spans="1:36" ht="7.95" customHeight="1"/>
    <row r="26" spans="1:36">
      <c r="A26" s="71">
        <v>4</v>
      </c>
      <c r="B26" s="74" t="s">
        <v>725</v>
      </c>
      <c r="C26" s="70"/>
      <c r="D26" s="70"/>
      <c r="E26" s="70"/>
      <c r="F26" s="70"/>
    </row>
    <row r="27" spans="1:36" ht="16.95" customHeight="1">
      <c r="B27" s="1684" t="s">
        <v>726</v>
      </c>
      <c r="C27" s="1685"/>
      <c r="D27" s="1685"/>
      <c r="E27" s="1685"/>
      <c r="F27" s="1685"/>
      <c r="G27" s="1685"/>
      <c r="H27" s="1685"/>
      <c r="I27" s="1685"/>
      <c r="J27" s="1685"/>
      <c r="K27" s="1685"/>
      <c r="L27" s="1685"/>
      <c r="M27" s="1685"/>
      <c r="N27" s="1685"/>
      <c r="O27" s="1685"/>
      <c r="P27" s="1685"/>
      <c r="Q27" s="1685"/>
      <c r="R27" s="1685"/>
      <c r="S27" s="1685"/>
      <c r="T27" s="1685"/>
      <c r="U27" s="1685"/>
      <c r="V27" s="1685"/>
      <c r="W27" s="1685"/>
      <c r="X27" s="1685"/>
      <c r="Y27" s="1685"/>
      <c r="Z27" s="1685"/>
      <c r="AA27" s="1685"/>
      <c r="AB27" s="1685"/>
      <c r="AC27" s="1685"/>
      <c r="AD27" s="1685"/>
      <c r="AE27" s="1685"/>
      <c r="AF27" s="1685"/>
      <c r="AG27" s="1685"/>
      <c r="AH27" s="1685"/>
      <c r="AI27" s="1685"/>
      <c r="AJ27" s="1685"/>
    </row>
    <row r="28" spans="1:36" ht="16.95" customHeight="1">
      <c r="B28" s="1685"/>
      <c r="C28" s="1685"/>
      <c r="D28" s="1685"/>
      <c r="E28" s="1685"/>
      <c r="F28" s="1685"/>
      <c r="G28" s="1685"/>
      <c r="H28" s="1685"/>
      <c r="I28" s="1685"/>
      <c r="J28" s="1685"/>
      <c r="K28" s="1685"/>
      <c r="L28" s="1685"/>
      <c r="M28" s="1685"/>
      <c r="N28" s="1685"/>
      <c r="O28" s="1685"/>
      <c r="P28" s="1685"/>
      <c r="Q28" s="1685"/>
      <c r="R28" s="1685"/>
      <c r="S28" s="1685"/>
      <c r="T28" s="1685"/>
      <c r="U28" s="1685"/>
      <c r="V28" s="1685"/>
      <c r="W28" s="1685"/>
      <c r="X28" s="1685"/>
      <c r="Y28" s="1685"/>
      <c r="Z28" s="1685"/>
      <c r="AA28" s="1685"/>
      <c r="AB28" s="1685"/>
      <c r="AC28" s="1685"/>
      <c r="AD28" s="1685"/>
      <c r="AE28" s="1685"/>
      <c r="AF28" s="1685"/>
      <c r="AG28" s="1685"/>
      <c r="AH28" s="1685"/>
      <c r="AI28" s="1685"/>
      <c r="AJ28" s="1685"/>
    </row>
    <row r="29" spans="1:36" ht="16.95" customHeight="1">
      <c r="B29" s="1685"/>
      <c r="C29" s="1685"/>
      <c r="D29" s="1685"/>
      <c r="E29" s="1685"/>
      <c r="F29" s="1685"/>
      <c r="G29" s="1685"/>
      <c r="H29" s="1685"/>
      <c r="I29" s="1685"/>
      <c r="J29" s="1685"/>
      <c r="K29" s="1685"/>
      <c r="L29" s="1685"/>
      <c r="M29" s="1685"/>
      <c r="N29" s="1685"/>
      <c r="O29" s="1685"/>
      <c r="P29" s="1685"/>
      <c r="Q29" s="1685"/>
      <c r="R29" s="1685"/>
      <c r="S29" s="1685"/>
      <c r="T29" s="1685"/>
      <c r="U29" s="1685"/>
      <c r="V29" s="1685"/>
      <c r="W29" s="1685"/>
      <c r="X29" s="1685"/>
      <c r="Y29" s="1685"/>
      <c r="Z29" s="1685"/>
      <c r="AA29" s="1685"/>
      <c r="AB29" s="1685"/>
      <c r="AC29" s="1685"/>
      <c r="AD29" s="1685"/>
      <c r="AE29" s="1685"/>
      <c r="AF29" s="1685"/>
      <c r="AG29" s="1685"/>
      <c r="AH29" s="1685"/>
      <c r="AI29" s="1685"/>
      <c r="AJ29" s="1685"/>
    </row>
    <row r="30" spans="1:36" ht="16.95" customHeight="1">
      <c r="B30" s="1685"/>
      <c r="C30" s="1685"/>
      <c r="D30" s="1685"/>
      <c r="E30" s="1685"/>
      <c r="F30" s="1685"/>
      <c r="G30" s="1685"/>
      <c r="H30" s="1685"/>
      <c r="I30" s="1685"/>
      <c r="J30" s="1685"/>
      <c r="K30" s="1685"/>
      <c r="L30" s="1685"/>
      <c r="M30" s="1685"/>
      <c r="N30" s="1685"/>
      <c r="O30" s="1685"/>
      <c r="P30" s="1685"/>
      <c r="Q30" s="1685"/>
      <c r="R30" s="1685"/>
      <c r="S30" s="1685"/>
      <c r="T30" s="1685"/>
      <c r="U30" s="1685"/>
      <c r="V30" s="1685"/>
      <c r="W30" s="1685"/>
      <c r="X30" s="1685"/>
      <c r="Y30" s="1685"/>
      <c r="Z30" s="1685"/>
      <c r="AA30" s="1685"/>
      <c r="AB30" s="1685"/>
      <c r="AC30" s="1685"/>
      <c r="AD30" s="1685"/>
      <c r="AE30" s="1685"/>
      <c r="AF30" s="1685"/>
      <c r="AG30" s="1685"/>
      <c r="AH30" s="1685"/>
      <c r="AI30" s="1685"/>
      <c r="AJ30" s="1685"/>
    </row>
    <row r="31" spans="1:36" ht="16.95" customHeight="1">
      <c r="B31" s="1685"/>
      <c r="C31" s="1685"/>
      <c r="D31" s="1685"/>
      <c r="E31" s="1685"/>
      <c r="F31" s="1685"/>
      <c r="G31" s="1685"/>
      <c r="H31" s="1685"/>
      <c r="I31" s="1685"/>
      <c r="J31" s="1685"/>
      <c r="K31" s="1685"/>
      <c r="L31" s="1685"/>
      <c r="M31" s="1685"/>
      <c r="N31" s="1685"/>
      <c r="O31" s="1685"/>
      <c r="P31" s="1685"/>
      <c r="Q31" s="1685"/>
      <c r="R31" s="1685"/>
      <c r="S31" s="1685"/>
      <c r="T31" s="1685"/>
      <c r="U31" s="1685"/>
      <c r="V31" s="1685"/>
      <c r="W31" s="1685"/>
      <c r="X31" s="1685"/>
      <c r="Y31" s="1685"/>
      <c r="Z31" s="1685"/>
      <c r="AA31" s="1685"/>
      <c r="AB31" s="1685"/>
      <c r="AC31" s="1685"/>
      <c r="AD31" s="1685"/>
      <c r="AE31" s="1685"/>
      <c r="AF31" s="1685"/>
      <c r="AG31" s="1685"/>
      <c r="AH31" s="1685"/>
      <c r="AI31" s="1685"/>
      <c r="AJ31" s="1685"/>
    </row>
    <row r="32" spans="1:36" ht="16.95" customHeight="1">
      <c r="B32" s="1685"/>
      <c r="C32" s="1685"/>
      <c r="D32" s="1685"/>
      <c r="E32" s="1685"/>
      <c r="F32" s="1685"/>
      <c r="G32" s="1685"/>
      <c r="H32" s="1685"/>
      <c r="I32" s="1685"/>
      <c r="J32" s="1685"/>
      <c r="K32" s="1685"/>
      <c r="L32" s="1685"/>
      <c r="M32" s="1685"/>
      <c r="N32" s="1685"/>
      <c r="O32" s="1685"/>
      <c r="P32" s="1685"/>
      <c r="Q32" s="1685"/>
      <c r="R32" s="1685"/>
      <c r="S32" s="1685"/>
      <c r="T32" s="1685"/>
      <c r="U32" s="1685"/>
      <c r="V32" s="1685"/>
      <c r="W32" s="1685"/>
      <c r="X32" s="1685"/>
      <c r="Y32" s="1685"/>
      <c r="Z32" s="1685"/>
      <c r="AA32" s="1685"/>
      <c r="AB32" s="1685"/>
      <c r="AC32" s="1685"/>
      <c r="AD32" s="1685"/>
      <c r="AE32" s="1685"/>
      <c r="AF32" s="1685"/>
      <c r="AG32" s="1685"/>
      <c r="AH32" s="1685"/>
      <c r="AI32" s="1685"/>
      <c r="AJ32" s="1685"/>
    </row>
  </sheetData>
  <mergeCells count="51">
    <mergeCell ref="B19:AJ24"/>
    <mergeCell ref="B27:AJ32"/>
    <mergeCell ref="D15:L15"/>
    <mergeCell ref="M15:P15"/>
    <mergeCell ref="Q15:S15"/>
    <mergeCell ref="T15:W15"/>
    <mergeCell ref="X15:AJ15"/>
    <mergeCell ref="D16:L16"/>
    <mergeCell ref="M16:P16"/>
    <mergeCell ref="Q16:S16"/>
    <mergeCell ref="T16:W16"/>
    <mergeCell ref="X16:AJ16"/>
    <mergeCell ref="D13:L13"/>
    <mergeCell ref="M13:P13"/>
    <mergeCell ref="Q13:S13"/>
    <mergeCell ref="T13:W13"/>
    <mergeCell ref="X13:AJ13"/>
    <mergeCell ref="D14:L14"/>
    <mergeCell ref="M14:P14"/>
    <mergeCell ref="Q14:S14"/>
    <mergeCell ref="T14:W14"/>
    <mergeCell ref="X14:AJ14"/>
    <mergeCell ref="D11:L11"/>
    <mergeCell ref="M11:P11"/>
    <mergeCell ref="Q11:S11"/>
    <mergeCell ref="T11:W11"/>
    <mergeCell ref="X11:AJ11"/>
    <mergeCell ref="D12:L12"/>
    <mergeCell ref="M12:P12"/>
    <mergeCell ref="Q12:S12"/>
    <mergeCell ref="T12:W12"/>
    <mergeCell ref="X12:AJ12"/>
    <mergeCell ref="D9:L9"/>
    <mergeCell ref="M9:P9"/>
    <mergeCell ref="Q9:S9"/>
    <mergeCell ref="T9:W9"/>
    <mergeCell ref="X9:AJ9"/>
    <mergeCell ref="D10:L10"/>
    <mergeCell ref="M10:P10"/>
    <mergeCell ref="Q10:S10"/>
    <mergeCell ref="T10:W10"/>
    <mergeCell ref="X10:AJ10"/>
    <mergeCell ref="A1:AJ1"/>
    <mergeCell ref="I2:K2"/>
    <mergeCell ref="S2:AJ2"/>
    <mergeCell ref="H3:P3"/>
    <mergeCell ref="D6:L8"/>
    <mergeCell ref="M6:P8"/>
    <mergeCell ref="Q6:S8"/>
    <mergeCell ref="T6:W8"/>
    <mergeCell ref="X6:AJ8"/>
  </mergeCells>
  <pageMargins left="0.7" right="0.7" top="0.75" bottom="0.75" header="0.3" footer="0.3"/>
  <pageSetup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tabColor theme="7" tint="0.39997558519241921"/>
  </sheetPr>
  <dimension ref="A1:AJ32"/>
  <sheetViews>
    <sheetView workbookViewId="0">
      <selection activeCell="B19" sqref="B19:AJ24"/>
    </sheetView>
  </sheetViews>
  <sheetFormatPr baseColWidth="10" defaultColWidth="0" defaultRowHeight="15" customHeight="1" zeroHeight="1"/>
  <cols>
    <col min="1" max="1" width="4.109375" customWidth="1"/>
    <col min="2" max="3" width="1.6640625" customWidth="1"/>
    <col min="4" max="23" width="4.109375" customWidth="1"/>
    <col min="24" max="36" width="1.6640625" customWidth="1"/>
    <col min="37" max="16384" width="11.5546875" hidden="1"/>
  </cols>
  <sheetData>
    <row r="1" spans="1:36" ht="15.6">
      <c r="A1" s="1185" t="s">
        <v>731</v>
      </c>
      <c r="B1" s="1185"/>
      <c r="C1" s="1185"/>
      <c r="D1" s="1185"/>
      <c r="E1" s="1185"/>
      <c r="F1" s="1185"/>
      <c r="G1" s="1185"/>
      <c r="H1" s="1185"/>
      <c r="I1" s="1185"/>
      <c r="J1" s="1185"/>
      <c r="K1" s="1185"/>
      <c r="L1" s="1185"/>
      <c r="M1" s="1185"/>
      <c r="N1" s="1185"/>
      <c r="O1" s="1185"/>
      <c r="P1" s="1185"/>
      <c r="Q1" s="1185"/>
      <c r="R1" s="1185"/>
      <c r="S1" s="1185"/>
      <c r="T1" s="1185"/>
      <c r="U1" s="1185"/>
      <c r="V1" s="1185"/>
      <c r="W1" s="1185"/>
      <c r="X1" s="1185"/>
      <c r="Y1" s="1185"/>
      <c r="Z1" s="1185"/>
      <c r="AA1" s="1185"/>
      <c r="AB1" s="1185"/>
      <c r="AC1" s="1185"/>
      <c r="AD1" s="1185"/>
      <c r="AE1" s="1185"/>
      <c r="AF1" s="1185"/>
      <c r="AG1" s="1185"/>
      <c r="AH1" s="1185"/>
      <c r="AI1" s="1185"/>
      <c r="AJ1" s="1185"/>
    </row>
    <row r="2" spans="1:36" ht="14.4">
      <c r="A2" s="66">
        <v>1</v>
      </c>
      <c r="B2" s="647" t="s">
        <v>718</v>
      </c>
      <c r="C2" s="65"/>
      <c r="D2" s="65"/>
      <c r="E2" s="65"/>
      <c r="F2" s="65"/>
      <c r="G2" s="65"/>
      <c r="H2" s="65"/>
      <c r="I2" s="1689"/>
      <c r="J2" s="1690"/>
      <c r="K2" s="1691"/>
      <c r="L2" s="65"/>
      <c r="M2" s="65"/>
      <c r="N2" s="65"/>
      <c r="O2" s="65"/>
      <c r="P2" s="70"/>
      <c r="Q2" s="70"/>
      <c r="R2" s="70"/>
      <c r="S2" s="1692"/>
      <c r="T2" s="1692"/>
      <c r="U2" s="1692"/>
      <c r="V2" s="1692"/>
      <c r="W2" s="1692"/>
      <c r="X2" s="1692"/>
      <c r="Y2" s="1692"/>
      <c r="Z2" s="1692"/>
      <c r="AA2" s="1692"/>
      <c r="AB2" s="1692"/>
      <c r="AC2" s="1692"/>
      <c r="AD2" s="1692"/>
      <c r="AE2" s="1692"/>
      <c r="AF2" s="1692"/>
      <c r="AG2" s="1692"/>
      <c r="AH2" s="1692"/>
      <c r="AI2" s="1692"/>
      <c r="AJ2" s="1692"/>
    </row>
    <row r="3" spans="1:36" ht="19.95" customHeight="1">
      <c r="A3" s="71"/>
      <c r="B3" s="648" t="s">
        <v>719</v>
      </c>
      <c r="C3" s="70"/>
      <c r="D3" s="70"/>
      <c r="E3" s="70"/>
      <c r="F3" s="70"/>
      <c r="G3" s="70"/>
      <c r="H3" s="1160"/>
      <c r="I3" s="1160"/>
      <c r="J3" s="1160"/>
      <c r="K3" s="1160"/>
      <c r="L3" s="1160"/>
      <c r="M3" s="1160"/>
      <c r="N3" s="1160"/>
      <c r="O3" s="1160"/>
      <c r="P3" s="1160"/>
      <c r="Q3" s="70"/>
      <c r="R3" s="70"/>
      <c r="S3" s="70"/>
      <c r="T3" s="70"/>
      <c r="U3" s="70"/>
      <c r="V3" s="70"/>
      <c r="W3" s="70"/>
      <c r="X3" s="70"/>
      <c r="Y3" s="70"/>
      <c r="Z3" s="70"/>
      <c r="AA3" s="70"/>
      <c r="AB3" s="70"/>
      <c r="AC3" s="70"/>
      <c r="AD3" s="70"/>
      <c r="AE3" s="70"/>
      <c r="AF3" s="70"/>
      <c r="AG3" s="70"/>
      <c r="AH3" s="70"/>
      <c r="AI3" s="70"/>
      <c r="AJ3" s="70"/>
    </row>
    <row r="4" spans="1:36" ht="14.4">
      <c r="A4" s="71">
        <v>2</v>
      </c>
      <c r="B4" s="648" t="s">
        <v>720</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row>
    <row r="5" spans="1:36" ht="3.6" customHeight="1">
      <c r="A5" s="75"/>
      <c r="B5" s="70"/>
      <c r="C5" s="70"/>
      <c r="D5" s="70"/>
      <c r="E5" s="70"/>
      <c r="F5" s="70"/>
      <c r="G5" s="70"/>
      <c r="H5" s="70"/>
      <c r="I5" s="70"/>
      <c r="J5" s="70"/>
      <c r="K5" s="70"/>
      <c r="L5" s="70"/>
      <c r="M5" s="70"/>
      <c r="N5" s="70"/>
      <c r="O5" s="70"/>
      <c r="P5" s="70"/>
      <c r="Q5" s="75"/>
      <c r="R5" s="70"/>
      <c r="S5" s="70"/>
      <c r="T5" s="70"/>
      <c r="U5" s="70"/>
      <c r="V5" s="70"/>
      <c r="W5" s="70"/>
      <c r="X5" s="70"/>
      <c r="Y5" s="70"/>
      <c r="Z5" s="70"/>
      <c r="AA5" s="70"/>
      <c r="AB5" s="70"/>
      <c r="AC5" s="70"/>
      <c r="AD5" s="70"/>
      <c r="AE5" s="70"/>
      <c r="AF5" s="70"/>
      <c r="AG5" s="70"/>
      <c r="AH5" s="70"/>
      <c r="AI5" s="70"/>
      <c r="AJ5" s="70"/>
    </row>
    <row r="6" spans="1:36" ht="15" customHeight="1">
      <c r="A6" s="70"/>
      <c r="B6" s="70"/>
      <c r="C6" s="75"/>
      <c r="D6" s="1511" t="s">
        <v>556</v>
      </c>
      <c r="E6" s="1512"/>
      <c r="F6" s="1512"/>
      <c r="G6" s="1512"/>
      <c r="H6" s="1512"/>
      <c r="I6" s="1512"/>
      <c r="J6" s="1512"/>
      <c r="K6" s="1512"/>
      <c r="L6" s="1513"/>
      <c r="M6" s="1511" t="s">
        <v>181</v>
      </c>
      <c r="N6" s="1512"/>
      <c r="O6" s="1512"/>
      <c r="P6" s="1513"/>
      <c r="Q6" s="1511" t="s">
        <v>226</v>
      </c>
      <c r="R6" s="1512"/>
      <c r="S6" s="1512"/>
      <c r="T6" s="1511" t="s">
        <v>721</v>
      </c>
      <c r="U6" s="1512"/>
      <c r="V6" s="1512"/>
      <c r="W6" s="1512"/>
      <c r="X6" s="1683" t="s">
        <v>722</v>
      </c>
      <c r="Y6" s="1683"/>
      <c r="Z6" s="1683"/>
      <c r="AA6" s="1683"/>
      <c r="AB6" s="1683"/>
      <c r="AC6" s="1683"/>
      <c r="AD6" s="1683"/>
      <c r="AE6" s="1683"/>
      <c r="AF6" s="1683"/>
      <c r="AG6" s="1683"/>
      <c r="AH6" s="1683"/>
      <c r="AI6" s="1683"/>
      <c r="AJ6" s="1683"/>
    </row>
    <row r="7" spans="1:36" ht="14.4">
      <c r="A7" s="70"/>
      <c r="B7" s="70"/>
      <c r="C7" s="75"/>
      <c r="D7" s="1686"/>
      <c r="E7" s="1687"/>
      <c r="F7" s="1687"/>
      <c r="G7" s="1687"/>
      <c r="H7" s="1687"/>
      <c r="I7" s="1687"/>
      <c r="J7" s="1687"/>
      <c r="K7" s="1687"/>
      <c r="L7" s="1688"/>
      <c r="M7" s="1686"/>
      <c r="N7" s="1687"/>
      <c r="O7" s="1687"/>
      <c r="P7" s="1688"/>
      <c r="Q7" s="1686"/>
      <c r="R7" s="1687"/>
      <c r="S7" s="1687"/>
      <c r="T7" s="1686"/>
      <c r="U7" s="1687"/>
      <c r="V7" s="1687"/>
      <c r="W7" s="1687"/>
      <c r="X7" s="1683"/>
      <c r="Y7" s="1683"/>
      <c r="Z7" s="1683"/>
      <c r="AA7" s="1683"/>
      <c r="AB7" s="1683"/>
      <c r="AC7" s="1683"/>
      <c r="AD7" s="1683"/>
      <c r="AE7" s="1683"/>
      <c r="AF7" s="1683"/>
      <c r="AG7" s="1683"/>
      <c r="AH7" s="1683"/>
      <c r="AI7" s="1683"/>
      <c r="AJ7" s="1683"/>
    </row>
    <row r="8" spans="1:36" ht="6" customHeight="1">
      <c r="A8" s="70"/>
      <c r="B8" s="70"/>
      <c r="C8" s="75"/>
      <c r="D8" s="1514"/>
      <c r="E8" s="1515"/>
      <c r="F8" s="1515"/>
      <c r="G8" s="1515"/>
      <c r="H8" s="1515"/>
      <c r="I8" s="1515"/>
      <c r="J8" s="1515"/>
      <c r="K8" s="1515"/>
      <c r="L8" s="1516"/>
      <c r="M8" s="1514"/>
      <c r="N8" s="1515"/>
      <c r="O8" s="1515"/>
      <c r="P8" s="1516"/>
      <c r="Q8" s="1514"/>
      <c r="R8" s="1515"/>
      <c r="S8" s="1515"/>
      <c r="T8" s="1514"/>
      <c r="U8" s="1515"/>
      <c r="V8" s="1515"/>
      <c r="W8" s="1515"/>
      <c r="X8" s="1683"/>
      <c r="Y8" s="1683"/>
      <c r="Z8" s="1683"/>
      <c r="AA8" s="1683"/>
      <c r="AB8" s="1683"/>
      <c r="AC8" s="1683"/>
      <c r="AD8" s="1683"/>
      <c r="AE8" s="1683"/>
      <c r="AF8" s="1683"/>
      <c r="AG8" s="1683"/>
      <c r="AH8" s="1683"/>
      <c r="AI8" s="1683"/>
      <c r="AJ8" s="1683"/>
    </row>
    <row r="9" spans="1:36" ht="18" customHeight="1">
      <c r="A9" s="70"/>
      <c r="B9" s="70"/>
      <c r="C9" s="80">
        <v>1</v>
      </c>
      <c r="D9" s="1164"/>
      <c r="E9" s="1165"/>
      <c r="F9" s="1165"/>
      <c r="G9" s="1165"/>
      <c r="H9" s="1165"/>
      <c r="I9" s="1165"/>
      <c r="J9" s="1165"/>
      <c r="K9" s="1165"/>
      <c r="L9" s="1166"/>
      <c r="M9" s="1159"/>
      <c r="N9" s="1159"/>
      <c r="O9" s="1159"/>
      <c r="P9" s="1159"/>
      <c r="Q9" s="1160"/>
      <c r="R9" s="1160"/>
      <c r="S9" s="1160"/>
      <c r="T9" s="1135"/>
      <c r="U9" s="1140"/>
      <c r="V9" s="1140"/>
      <c r="W9" s="1140"/>
      <c r="X9" s="1160"/>
      <c r="Y9" s="1160"/>
      <c r="Z9" s="1160"/>
      <c r="AA9" s="1160"/>
      <c r="AB9" s="1160"/>
      <c r="AC9" s="1160"/>
      <c r="AD9" s="1160"/>
      <c r="AE9" s="1160"/>
      <c r="AF9" s="1160"/>
      <c r="AG9" s="1160"/>
      <c r="AH9" s="1160"/>
      <c r="AI9" s="1160"/>
      <c r="AJ9" s="1160"/>
    </row>
    <row r="10" spans="1:36" ht="18" customHeight="1">
      <c r="A10" s="70"/>
      <c r="B10" s="70"/>
      <c r="C10" s="80">
        <v>2</v>
      </c>
      <c r="D10" s="1164"/>
      <c r="E10" s="1165"/>
      <c r="F10" s="1165"/>
      <c r="G10" s="1165"/>
      <c r="H10" s="1165"/>
      <c r="I10" s="1165"/>
      <c r="J10" s="1165"/>
      <c r="K10" s="1165"/>
      <c r="L10" s="1166"/>
      <c r="M10" s="1159"/>
      <c r="N10" s="1159"/>
      <c r="O10" s="1159"/>
      <c r="P10" s="1159"/>
      <c r="Q10" s="1160"/>
      <c r="R10" s="1160"/>
      <c r="S10" s="1160"/>
      <c r="T10" s="1135"/>
      <c r="U10" s="1140"/>
      <c r="V10" s="1140"/>
      <c r="W10" s="1140"/>
      <c r="X10" s="1160"/>
      <c r="Y10" s="1160"/>
      <c r="Z10" s="1160"/>
      <c r="AA10" s="1160"/>
      <c r="AB10" s="1160"/>
      <c r="AC10" s="1160"/>
      <c r="AD10" s="1160"/>
      <c r="AE10" s="1160"/>
      <c r="AF10" s="1160"/>
      <c r="AG10" s="1160"/>
      <c r="AH10" s="1160"/>
      <c r="AI10" s="1160"/>
      <c r="AJ10" s="1160"/>
    </row>
    <row r="11" spans="1:36" ht="18" customHeight="1">
      <c r="A11" s="70"/>
      <c r="B11" s="70"/>
      <c r="C11" s="80">
        <v>3</v>
      </c>
      <c r="D11" s="1164"/>
      <c r="E11" s="1165"/>
      <c r="F11" s="1165"/>
      <c r="G11" s="1165"/>
      <c r="H11" s="1165"/>
      <c r="I11" s="1165"/>
      <c r="J11" s="1165"/>
      <c r="K11" s="1165"/>
      <c r="L11" s="1166"/>
      <c r="M11" s="1159"/>
      <c r="N11" s="1159"/>
      <c r="O11" s="1159"/>
      <c r="P11" s="1159"/>
      <c r="Q11" s="1176"/>
      <c r="R11" s="1176"/>
      <c r="S11" s="1176"/>
      <c r="T11" s="1190"/>
      <c r="U11" s="1191"/>
      <c r="V11" s="1191"/>
      <c r="W11" s="1191"/>
      <c r="X11" s="1160"/>
      <c r="Y11" s="1160"/>
      <c r="Z11" s="1160"/>
      <c r="AA11" s="1160"/>
      <c r="AB11" s="1160"/>
      <c r="AC11" s="1160"/>
      <c r="AD11" s="1160"/>
      <c r="AE11" s="1160"/>
      <c r="AF11" s="1160"/>
      <c r="AG11" s="1160"/>
      <c r="AH11" s="1160"/>
      <c r="AI11" s="1160"/>
      <c r="AJ11" s="1160"/>
    </row>
    <row r="12" spans="1:36" ht="18" customHeight="1">
      <c r="A12" s="70"/>
      <c r="B12" s="70"/>
      <c r="C12" s="80">
        <v>4</v>
      </c>
      <c r="D12" s="1164"/>
      <c r="E12" s="1165"/>
      <c r="F12" s="1165"/>
      <c r="G12" s="1165"/>
      <c r="H12" s="1165"/>
      <c r="I12" s="1165"/>
      <c r="J12" s="1165"/>
      <c r="K12" s="1165"/>
      <c r="L12" s="1166"/>
      <c r="M12" s="1159"/>
      <c r="N12" s="1159"/>
      <c r="O12" s="1159"/>
      <c r="P12" s="1159"/>
      <c r="Q12" s="1160"/>
      <c r="R12" s="1160"/>
      <c r="S12" s="1160"/>
      <c r="T12" s="1135"/>
      <c r="U12" s="1140"/>
      <c r="V12" s="1140"/>
      <c r="W12" s="1140"/>
      <c r="X12" s="1160"/>
      <c r="Y12" s="1160"/>
      <c r="Z12" s="1160"/>
      <c r="AA12" s="1160"/>
      <c r="AB12" s="1160"/>
      <c r="AC12" s="1160"/>
      <c r="AD12" s="1160"/>
      <c r="AE12" s="1160"/>
      <c r="AF12" s="1160"/>
      <c r="AG12" s="1160"/>
      <c r="AH12" s="1160"/>
      <c r="AI12" s="1160"/>
      <c r="AJ12" s="1160"/>
    </row>
    <row r="13" spans="1:36" ht="18" customHeight="1">
      <c r="A13" s="70"/>
      <c r="B13" s="70"/>
      <c r="C13" s="80">
        <v>5</v>
      </c>
      <c r="D13" s="1164"/>
      <c r="E13" s="1165"/>
      <c r="F13" s="1165"/>
      <c r="G13" s="1165"/>
      <c r="H13" s="1165"/>
      <c r="I13" s="1165"/>
      <c r="J13" s="1165"/>
      <c r="K13" s="1165"/>
      <c r="L13" s="1166"/>
      <c r="M13" s="1159"/>
      <c r="N13" s="1159"/>
      <c r="O13" s="1159"/>
      <c r="P13" s="1159"/>
      <c r="Q13" s="1160"/>
      <c r="R13" s="1160"/>
      <c r="S13" s="1160"/>
      <c r="T13" s="1135"/>
      <c r="U13" s="1140"/>
      <c r="V13" s="1140"/>
      <c r="W13" s="1140"/>
      <c r="X13" s="1160"/>
      <c r="Y13" s="1160"/>
      <c r="Z13" s="1160"/>
      <c r="AA13" s="1160"/>
      <c r="AB13" s="1160"/>
      <c r="AC13" s="1160"/>
      <c r="AD13" s="1160"/>
      <c r="AE13" s="1160"/>
      <c r="AF13" s="1160"/>
      <c r="AG13" s="1160"/>
      <c r="AH13" s="1160"/>
      <c r="AI13" s="1160"/>
      <c r="AJ13" s="1160"/>
    </row>
    <row r="14" spans="1:36" ht="18" customHeight="1">
      <c r="A14" s="70"/>
      <c r="B14" s="70"/>
      <c r="C14" s="80">
        <v>6</v>
      </c>
      <c r="D14" s="1164"/>
      <c r="E14" s="1165"/>
      <c r="F14" s="1165"/>
      <c r="G14" s="1165"/>
      <c r="H14" s="1165"/>
      <c r="I14" s="1165"/>
      <c r="J14" s="1165"/>
      <c r="K14" s="1165"/>
      <c r="L14" s="1166"/>
      <c r="M14" s="1159"/>
      <c r="N14" s="1159"/>
      <c r="O14" s="1159"/>
      <c r="P14" s="1159"/>
      <c r="Q14" s="1160"/>
      <c r="R14" s="1160"/>
      <c r="S14" s="1160"/>
      <c r="T14" s="1135"/>
      <c r="U14" s="1140"/>
      <c r="V14" s="1140"/>
      <c r="W14" s="1140"/>
      <c r="X14" s="1160"/>
      <c r="Y14" s="1160"/>
      <c r="Z14" s="1160"/>
      <c r="AA14" s="1160"/>
      <c r="AB14" s="1160"/>
      <c r="AC14" s="1160"/>
      <c r="AD14" s="1160"/>
      <c r="AE14" s="1160"/>
      <c r="AF14" s="1160"/>
      <c r="AG14" s="1160"/>
      <c r="AH14" s="1160"/>
      <c r="AI14" s="1160"/>
      <c r="AJ14" s="1160"/>
    </row>
    <row r="15" spans="1:36" ht="18" customHeight="1">
      <c r="A15" s="70"/>
      <c r="B15" s="70"/>
      <c r="C15" s="80">
        <v>7</v>
      </c>
      <c r="D15" s="1164"/>
      <c r="E15" s="1165"/>
      <c r="F15" s="1165"/>
      <c r="G15" s="1165"/>
      <c r="H15" s="1165"/>
      <c r="I15" s="1165"/>
      <c r="J15" s="1165"/>
      <c r="K15" s="1165"/>
      <c r="L15" s="1166"/>
      <c r="M15" s="1159"/>
      <c r="N15" s="1159"/>
      <c r="O15" s="1159"/>
      <c r="P15" s="1159"/>
      <c r="Q15" s="1160"/>
      <c r="R15" s="1160"/>
      <c r="S15" s="1160"/>
      <c r="T15" s="1135"/>
      <c r="U15" s="1140"/>
      <c r="V15" s="1140"/>
      <c r="W15" s="1140"/>
      <c r="X15" s="1160"/>
      <c r="Y15" s="1160"/>
      <c r="Z15" s="1160"/>
      <c r="AA15" s="1160"/>
      <c r="AB15" s="1160"/>
      <c r="AC15" s="1160"/>
      <c r="AD15" s="1160"/>
      <c r="AE15" s="1160"/>
      <c r="AF15" s="1160"/>
      <c r="AG15" s="1160"/>
      <c r="AH15" s="1160"/>
      <c r="AI15" s="1160"/>
      <c r="AJ15" s="1160"/>
    </row>
    <row r="16" spans="1:36" ht="18" customHeight="1">
      <c r="A16" s="70"/>
      <c r="B16" s="70"/>
      <c r="C16" s="80">
        <v>8</v>
      </c>
      <c r="D16" s="1164"/>
      <c r="E16" s="1165"/>
      <c r="F16" s="1165"/>
      <c r="G16" s="1165"/>
      <c r="H16" s="1165"/>
      <c r="I16" s="1165"/>
      <c r="J16" s="1165"/>
      <c r="K16" s="1165"/>
      <c r="L16" s="1166"/>
      <c r="M16" s="1159"/>
      <c r="N16" s="1159"/>
      <c r="O16" s="1159"/>
      <c r="P16" s="1159"/>
      <c r="Q16" s="1160"/>
      <c r="R16" s="1160"/>
      <c r="S16" s="1160"/>
      <c r="T16" s="1135"/>
      <c r="U16" s="1140"/>
      <c r="V16" s="1140"/>
      <c r="W16" s="1140"/>
      <c r="X16" s="1160"/>
      <c r="Y16" s="1160"/>
      <c r="Z16" s="1160"/>
      <c r="AA16" s="1160"/>
      <c r="AB16" s="1160"/>
      <c r="AC16" s="1160"/>
      <c r="AD16" s="1160"/>
      <c r="AE16" s="1160"/>
      <c r="AF16" s="1160"/>
      <c r="AG16" s="1160"/>
      <c r="AH16" s="1160"/>
      <c r="AI16" s="1160"/>
      <c r="AJ16" s="1160"/>
    </row>
    <row r="17" spans="1:36" ht="7.95" customHeight="1"/>
    <row r="18" spans="1:36" ht="14.4">
      <c r="A18" s="71">
        <v>3</v>
      </c>
      <c r="B18" s="74" t="s">
        <v>723</v>
      </c>
      <c r="C18" s="70"/>
      <c r="D18" s="70"/>
      <c r="E18" s="70"/>
      <c r="F18" s="70"/>
      <c r="G18" s="70"/>
    </row>
    <row r="19" spans="1:36" ht="16.95" customHeight="1">
      <c r="B19" s="1684" t="s">
        <v>724</v>
      </c>
      <c r="C19" s="1685"/>
      <c r="D19" s="1685"/>
      <c r="E19" s="1685"/>
      <c r="F19" s="1685"/>
      <c r="G19" s="1685"/>
      <c r="H19" s="1685"/>
      <c r="I19" s="1685"/>
      <c r="J19" s="1685"/>
      <c r="K19" s="1685"/>
      <c r="L19" s="1685"/>
      <c r="M19" s="1685"/>
      <c r="N19" s="1685"/>
      <c r="O19" s="1685"/>
      <c r="P19" s="1685"/>
      <c r="Q19" s="1685"/>
      <c r="R19" s="1685"/>
      <c r="S19" s="1685"/>
      <c r="T19" s="1685"/>
      <c r="U19" s="1685"/>
      <c r="V19" s="1685"/>
      <c r="W19" s="1685"/>
      <c r="X19" s="1685"/>
      <c r="Y19" s="1685"/>
      <c r="Z19" s="1685"/>
      <c r="AA19" s="1685"/>
      <c r="AB19" s="1685"/>
      <c r="AC19" s="1685"/>
      <c r="AD19" s="1685"/>
      <c r="AE19" s="1685"/>
      <c r="AF19" s="1685"/>
      <c r="AG19" s="1685"/>
      <c r="AH19" s="1685"/>
      <c r="AI19" s="1685"/>
      <c r="AJ19" s="1685"/>
    </row>
    <row r="20" spans="1:36" ht="16.95" customHeight="1">
      <c r="B20" s="1685"/>
      <c r="C20" s="1685"/>
      <c r="D20" s="1685"/>
      <c r="E20" s="1685"/>
      <c r="F20" s="1685"/>
      <c r="G20" s="1685"/>
      <c r="H20" s="1685"/>
      <c r="I20" s="1685"/>
      <c r="J20" s="1685"/>
      <c r="K20" s="1685"/>
      <c r="L20" s="1685"/>
      <c r="M20" s="1685"/>
      <c r="N20" s="1685"/>
      <c r="O20" s="1685"/>
      <c r="P20" s="1685"/>
      <c r="Q20" s="1685"/>
      <c r="R20" s="1685"/>
      <c r="S20" s="1685"/>
      <c r="T20" s="1685"/>
      <c r="U20" s="1685"/>
      <c r="V20" s="1685"/>
      <c r="W20" s="1685"/>
      <c r="X20" s="1685"/>
      <c r="Y20" s="1685"/>
      <c r="Z20" s="1685"/>
      <c r="AA20" s="1685"/>
      <c r="AB20" s="1685"/>
      <c r="AC20" s="1685"/>
      <c r="AD20" s="1685"/>
      <c r="AE20" s="1685"/>
      <c r="AF20" s="1685"/>
      <c r="AG20" s="1685"/>
      <c r="AH20" s="1685"/>
      <c r="AI20" s="1685"/>
      <c r="AJ20" s="1685"/>
    </row>
    <row r="21" spans="1:36" ht="16.95" customHeight="1">
      <c r="B21" s="1685"/>
      <c r="C21" s="1685"/>
      <c r="D21" s="1685"/>
      <c r="E21" s="1685"/>
      <c r="F21" s="1685"/>
      <c r="G21" s="1685"/>
      <c r="H21" s="1685"/>
      <c r="I21" s="1685"/>
      <c r="J21" s="1685"/>
      <c r="K21" s="1685"/>
      <c r="L21" s="1685"/>
      <c r="M21" s="1685"/>
      <c r="N21" s="1685"/>
      <c r="O21" s="1685"/>
      <c r="P21" s="1685"/>
      <c r="Q21" s="1685"/>
      <c r="R21" s="1685"/>
      <c r="S21" s="1685"/>
      <c r="T21" s="1685"/>
      <c r="U21" s="1685"/>
      <c r="V21" s="1685"/>
      <c r="W21" s="1685"/>
      <c r="X21" s="1685"/>
      <c r="Y21" s="1685"/>
      <c r="Z21" s="1685"/>
      <c r="AA21" s="1685"/>
      <c r="AB21" s="1685"/>
      <c r="AC21" s="1685"/>
      <c r="AD21" s="1685"/>
      <c r="AE21" s="1685"/>
      <c r="AF21" s="1685"/>
      <c r="AG21" s="1685"/>
      <c r="AH21" s="1685"/>
      <c r="AI21" s="1685"/>
      <c r="AJ21" s="1685"/>
    </row>
    <row r="22" spans="1:36" ht="16.95" customHeight="1">
      <c r="B22" s="1685"/>
      <c r="C22" s="1685"/>
      <c r="D22" s="1685"/>
      <c r="E22" s="1685"/>
      <c r="F22" s="1685"/>
      <c r="G22" s="1685"/>
      <c r="H22" s="1685"/>
      <c r="I22" s="1685"/>
      <c r="J22" s="1685"/>
      <c r="K22" s="1685"/>
      <c r="L22" s="1685"/>
      <c r="M22" s="1685"/>
      <c r="N22" s="1685"/>
      <c r="O22" s="1685"/>
      <c r="P22" s="1685"/>
      <c r="Q22" s="1685"/>
      <c r="R22" s="1685"/>
      <c r="S22" s="1685"/>
      <c r="T22" s="1685"/>
      <c r="U22" s="1685"/>
      <c r="V22" s="1685"/>
      <c r="W22" s="1685"/>
      <c r="X22" s="1685"/>
      <c r="Y22" s="1685"/>
      <c r="Z22" s="1685"/>
      <c r="AA22" s="1685"/>
      <c r="AB22" s="1685"/>
      <c r="AC22" s="1685"/>
      <c r="AD22" s="1685"/>
      <c r="AE22" s="1685"/>
      <c r="AF22" s="1685"/>
      <c r="AG22" s="1685"/>
      <c r="AH22" s="1685"/>
      <c r="AI22" s="1685"/>
      <c r="AJ22" s="1685"/>
    </row>
    <row r="23" spans="1:36" ht="16.95" customHeight="1">
      <c r="B23" s="1685"/>
      <c r="C23" s="1685"/>
      <c r="D23" s="1685"/>
      <c r="E23" s="1685"/>
      <c r="F23" s="1685"/>
      <c r="G23" s="1685"/>
      <c r="H23" s="1685"/>
      <c r="I23" s="1685"/>
      <c r="J23" s="1685"/>
      <c r="K23" s="1685"/>
      <c r="L23" s="1685"/>
      <c r="M23" s="1685"/>
      <c r="N23" s="1685"/>
      <c r="O23" s="1685"/>
      <c r="P23" s="1685"/>
      <c r="Q23" s="1685"/>
      <c r="R23" s="1685"/>
      <c r="S23" s="1685"/>
      <c r="T23" s="1685"/>
      <c r="U23" s="1685"/>
      <c r="V23" s="1685"/>
      <c r="W23" s="1685"/>
      <c r="X23" s="1685"/>
      <c r="Y23" s="1685"/>
      <c r="Z23" s="1685"/>
      <c r="AA23" s="1685"/>
      <c r="AB23" s="1685"/>
      <c r="AC23" s="1685"/>
      <c r="AD23" s="1685"/>
      <c r="AE23" s="1685"/>
      <c r="AF23" s="1685"/>
      <c r="AG23" s="1685"/>
      <c r="AH23" s="1685"/>
      <c r="AI23" s="1685"/>
      <c r="AJ23" s="1685"/>
    </row>
    <row r="24" spans="1:36" ht="16.95" customHeight="1">
      <c r="B24" s="1685"/>
      <c r="C24" s="1685"/>
      <c r="D24" s="1685"/>
      <c r="E24" s="1685"/>
      <c r="F24" s="1685"/>
      <c r="G24" s="1685"/>
      <c r="H24" s="1685"/>
      <c r="I24" s="1685"/>
      <c r="J24" s="1685"/>
      <c r="K24" s="1685"/>
      <c r="L24" s="1685"/>
      <c r="M24" s="1685"/>
      <c r="N24" s="1685"/>
      <c r="O24" s="1685"/>
      <c r="P24" s="1685"/>
      <c r="Q24" s="1685"/>
      <c r="R24" s="1685"/>
      <c r="S24" s="1685"/>
      <c r="T24" s="1685"/>
      <c r="U24" s="1685"/>
      <c r="V24" s="1685"/>
      <c r="W24" s="1685"/>
      <c r="X24" s="1685"/>
      <c r="Y24" s="1685"/>
      <c r="Z24" s="1685"/>
      <c r="AA24" s="1685"/>
      <c r="AB24" s="1685"/>
      <c r="AC24" s="1685"/>
      <c r="AD24" s="1685"/>
      <c r="AE24" s="1685"/>
      <c r="AF24" s="1685"/>
      <c r="AG24" s="1685"/>
      <c r="AH24" s="1685"/>
      <c r="AI24" s="1685"/>
      <c r="AJ24" s="1685"/>
    </row>
    <row r="25" spans="1:36" ht="7.95" customHeight="1"/>
    <row r="26" spans="1:36" ht="14.4">
      <c r="A26" s="71">
        <v>4</v>
      </c>
      <c r="B26" s="74" t="s">
        <v>725</v>
      </c>
      <c r="C26" s="70"/>
      <c r="D26" s="70"/>
      <c r="E26" s="70"/>
      <c r="F26" s="70"/>
    </row>
    <row r="27" spans="1:36" ht="16.95" customHeight="1">
      <c r="B27" s="1684" t="s">
        <v>726</v>
      </c>
      <c r="C27" s="1685"/>
      <c r="D27" s="1685"/>
      <c r="E27" s="1685"/>
      <c r="F27" s="1685"/>
      <c r="G27" s="1685"/>
      <c r="H27" s="1685"/>
      <c r="I27" s="1685"/>
      <c r="J27" s="1685"/>
      <c r="K27" s="1685"/>
      <c r="L27" s="1685"/>
      <c r="M27" s="1685"/>
      <c r="N27" s="1685"/>
      <c r="O27" s="1685"/>
      <c r="P27" s="1685"/>
      <c r="Q27" s="1685"/>
      <c r="R27" s="1685"/>
      <c r="S27" s="1685"/>
      <c r="T27" s="1685"/>
      <c r="U27" s="1685"/>
      <c r="V27" s="1685"/>
      <c r="W27" s="1685"/>
      <c r="X27" s="1685"/>
      <c r="Y27" s="1685"/>
      <c r="Z27" s="1685"/>
      <c r="AA27" s="1685"/>
      <c r="AB27" s="1685"/>
      <c r="AC27" s="1685"/>
      <c r="AD27" s="1685"/>
      <c r="AE27" s="1685"/>
      <c r="AF27" s="1685"/>
      <c r="AG27" s="1685"/>
      <c r="AH27" s="1685"/>
      <c r="AI27" s="1685"/>
      <c r="AJ27" s="1685"/>
    </row>
    <row r="28" spans="1:36" ht="16.95" customHeight="1">
      <c r="B28" s="1685"/>
      <c r="C28" s="1685"/>
      <c r="D28" s="1685"/>
      <c r="E28" s="1685"/>
      <c r="F28" s="1685"/>
      <c r="G28" s="1685"/>
      <c r="H28" s="1685"/>
      <c r="I28" s="1685"/>
      <c r="J28" s="1685"/>
      <c r="K28" s="1685"/>
      <c r="L28" s="1685"/>
      <c r="M28" s="1685"/>
      <c r="N28" s="1685"/>
      <c r="O28" s="1685"/>
      <c r="P28" s="1685"/>
      <c r="Q28" s="1685"/>
      <c r="R28" s="1685"/>
      <c r="S28" s="1685"/>
      <c r="T28" s="1685"/>
      <c r="U28" s="1685"/>
      <c r="V28" s="1685"/>
      <c r="W28" s="1685"/>
      <c r="X28" s="1685"/>
      <c r="Y28" s="1685"/>
      <c r="Z28" s="1685"/>
      <c r="AA28" s="1685"/>
      <c r="AB28" s="1685"/>
      <c r="AC28" s="1685"/>
      <c r="AD28" s="1685"/>
      <c r="AE28" s="1685"/>
      <c r="AF28" s="1685"/>
      <c r="AG28" s="1685"/>
      <c r="AH28" s="1685"/>
      <c r="AI28" s="1685"/>
      <c r="AJ28" s="1685"/>
    </row>
    <row r="29" spans="1:36" ht="16.95" customHeight="1">
      <c r="B29" s="1685"/>
      <c r="C29" s="1685"/>
      <c r="D29" s="1685"/>
      <c r="E29" s="1685"/>
      <c r="F29" s="1685"/>
      <c r="G29" s="1685"/>
      <c r="H29" s="1685"/>
      <c r="I29" s="1685"/>
      <c r="J29" s="1685"/>
      <c r="K29" s="1685"/>
      <c r="L29" s="1685"/>
      <c r="M29" s="1685"/>
      <c r="N29" s="1685"/>
      <c r="O29" s="1685"/>
      <c r="P29" s="1685"/>
      <c r="Q29" s="1685"/>
      <c r="R29" s="1685"/>
      <c r="S29" s="1685"/>
      <c r="T29" s="1685"/>
      <c r="U29" s="1685"/>
      <c r="V29" s="1685"/>
      <c r="W29" s="1685"/>
      <c r="X29" s="1685"/>
      <c r="Y29" s="1685"/>
      <c r="Z29" s="1685"/>
      <c r="AA29" s="1685"/>
      <c r="AB29" s="1685"/>
      <c r="AC29" s="1685"/>
      <c r="AD29" s="1685"/>
      <c r="AE29" s="1685"/>
      <c r="AF29" s="1685"/>
      <c r="AG29" s="1685"/>
      <c r="AH29" s="1685"/>
      <c r="AI29" s="1685"/>
      <c r="AJ29" s="1685"/>
    </row>
    <row r="30" spans="1:36" ht="16.95" customHeight="1">
      <c r="B30" s="1685"/>
      <c r="C30" s="1685"/>
      <c r="D30" s="1685"/>
      <c r="E30" s="1685"/>
      <c r="F30" s="1685"/>
      <c r="G30" s="1685"/>
      <c r="H30" s="1685"/>
      <c r="I30" s="1685"/>
      <c r="J30" s="1685"/>
      <c r="K30" s="1685"/>
      <c r="L30" s="1685"/>
      <c r="M30" s="1685"/>
      <c r="N30" s="1685"/>
      <c r="O30" s="1685"/>
      <c r="P30" s="1685"/>
      <c r="Q30" s="1685"/>
      <c r="R30" s="1685"/>
      <c r="S30" s="1685"/>
      <c r="T30" s="1685"/>
      <c r="U30" s="1685"/>
      <c r="V30" s="1685"/>
      <c r="W30" s="1685"/>
      <c r="X30" s="1685"/>
      <c r="Y30" s="1685"/>
      <c r="Z30" s="1685"/>
      <c r="AA30" s="1685"/>
      <c r="AB30" s="1685"/>
      <c r="AC30" s="1685"/>
      <c r="AD30" s="1685"/>
      <c r="AE30" s="1685"/>
      <c r="AF30" s="1685"/>
      <c r="AG30" s="1685"/>
      <c r="AH30" s="1685"/>
      <c r="AI30" s="1685"/>
      <c r="AJ30" s="1685"/>
    </row>
    <row r="31" spans="1:36" ht="16.95" customHeight="1">
      <c r="B31" s="1685"/>
      <c r="C31" s="1685"/>
      <c r="D31" s="1685"/>
      <c r="E31" s="1685"/>
      <c r="F31" s="1685"/>
      <c r="G31" s="1685"/>
      <c r="H31" s="1685"/>
      <c r="I31" s="1685"/>
      <c r="J31" s="1685"/>
      <c r="K31" s="1685"/>
      <c r="L31" s="1685"/>
      <c r="M31" s="1685"/>
      <c r="N31" s="1685"/>
      <c r="O31" s="1685"/>
      <c r="P31" s="1685"/>
      <c r="Q31" s="1685"/>
      <c r="R31" s="1685"/>
      <c r="S31" s="1685"/>
      <c r="T31" s="1685"/>
      <c r="U31" s="1685"/>
      <c r="V31" s="1685"/>
      <c r="W31" s="1685"/>
      <c r="X31" s="1685"/>
      <c r="Y31" s="1685"/>
      <c r="Z31" s="1685"/>
      <c r="AA31" s="1685"/>
      <c r="AB31" s="1685"/>
      <c r="AC31" s="1685"/>
      <c r="AD31" s="1685"/>
      <c r="AE31" s="1685"/>
      <c r="AF31" s="1685"/>
      <c r="AG31" s="1685"/>
      <c r="AH31" s="1685"/>
      <c r="AI31" s="1685"/>
      <c r="AJ31" s="1685"/>
    </row>
    <row r="32" spans="1:36" ht="16.95" customHeight="1">
      <c r="B32" s="1685"/>
      <c r="C32" s="1685"/>
      <c r="D32" s="1685"/>
      <c r="E32" s="1685"/>
      <c r="F32" s="1685"/>
      <c r="G32" s="1685"/>
      <c r="H32" s="1685"/>
      <c r="I32" s="1685"/>
      <c r="J32" s="1685"/>
      <c r="K32" s="1685"/>
      <c r="L32" s="1685"/>
      <c r="M32" s="1685"/>
      <c r="N32" s="1685"/>
      <c r="O32" s="1685"/>
      <c r="P32" s="1685"/>
      <c r="Q32" s="1685"/>
      <c r="R32" s="1685"/>
      <c r="S32" s="1685"/>
      <c r="T32" s="1685"/>
      <c r="U32" s="1685"/>
      <c r="V32" s="1685"/>
      <c r="W32" s="1685"/>
      <c r="X32" s="1685"/>
      <c r="Y32" s="1685"/>
      <c r="Z32" s="1685"/>
      <c r="AA32" s="1685"/>
      <c r="AB32" s="1685"/>
      <c r="AC32" s="1685"/>
      <c r="AD32" s="1685"/>
      <c r="AE32" s="1685"/>
      <c r="AF32" s="1685"/>
      <c r="AG32" s="1685"/>
      <c r="AH32" s="1685"/>
      <c r="AI32" s="1685"/>
      <c r="AJ32" s="1685"/>
    </row>
  </sheetData>
  <mergeCells count="51">
    <mergeCell ref="B19:AJ24"/>
    <mergeCell ref="B27:AJ32"/>
    <mergeCell ref="D15:L15"/>
    <mergeCell ref="M15:P15"/>
    <mergeCell ref="Q15:S15"/>
    <mergeCell ref="T15:W15"/>
    <mergeCell ref="X15:AJ15"/>
    <mergeCell ref="D16:L16"/>
    <mergeCell ref="M16:P16"/>
    <mergeCell ref="Q16:S16"/>
    <mergeCell ref="T16:W16"/>
    <mergeCell ref="X16:AJ16"/>
    <mergeCell ref="D13:L13"/>
    <mergeCell ref="M13:P13"/>
    <mergeCell ref="Q13:S13"/>
    <mergeCell ref="T13:W13"/>
    <mergeCell ref="X13:AJ13"/>
    <mergeCell ref="D14:L14"/>
    <mergeCell ref="M14:P14"/>
    <mergeCell ref="Q14:S14"/>
    <mergeCell ref="T14:W14"/>
    <mergeCell ref="X14:AJ14"/>
    <mergeCell ref="D11:L11"/>
    <mergeCell ref="M11:P11"/>
    <mergeCell ref="Q11:S11"/>
    <mergeCell ref="T11:W11"/>
    <mergeCell ref="X11:AJ11"/>
    <mergeCell ref="D12:L12"/>
    <mergeCell ref="M12:P12"/>
    <mergeCell ref="Q12:S12"/>
    <mergeCell ref="T12:W12"/>
    <mergeCell ref="X12:AJ12"/>
    <mergeCell ref="D9:L9"/>
    <mergeCell ref="M9:P9"/>
    <mergeCell ref="Q9:S9"/>
    <mergeCell ref="T9:W9"/>
    <mergeCell ref="X9:AJ9"/>
    <mergeCell ref="D10:L10"/>
    <mergeCell ref="M10:P10"/>
    <mergeCell ref="Q10:S10"/>
    <mergeCell ref="T10:W10"/>
    <mergeCell ref="X10:AJ10"/>
    <mergeCell ref="A1:AJ1"/>
    <mergeCell ref="I2:K2"/>
    <mergeCell ref="S2:AJ2"/>
    <mergeCell ref="H3:P3"/>
    <mergeCell ref="D6:L8"/>
    <mergeCell ref="M6:P8"/>
    <mergeCell ref="Q6:S8"/>
    <mergeCell ref="T6:W8"/>
    <mergeCell ref="X6:AJ8"/>
  </mergeCells>
  <pageMargins left="0.7" right="0.7" top="0.75" bottom="0.75" header="0.3" footer="0.3"/>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tabColor theme="7" tint="0.39997558519241921"/>
  </sheetPr>
  <dimension ref="A1:AJ36"/>
  <sheetViews>
    <sheetView workbookViewId="0">
      <selection activeCell="D14" sqref="D14:L14"/>
    </sheetView>
  </sheetViews>
  <sheetFormatPr baseColWidth="10" defaultColWidth="0" defaultRowHeight="14.4" customHeight="1" zeroHeight="1"/>
  <cols>
    <col min="1" max="1" width="4.109375" customWidth="1"/>
    <col min="2" max="3" width="1.6640625" customWidth="1"/>
    <col min="4" max="23" width="4.109375" customWidth="1"/>
    <col min="24" max="36" width="1.6640625" customWidth="1"/>
    <col min="37" max="16384" width="11.5546875" hidden="1"/>
  </cols>
  <sheetData>
    <row r="1" spans="1:36" ht="15.6">
      <c r="A1" s="1185" t="s">
        <v>732</v>
      </c>
      <c r="B1" s="1185"/>
      <c r="C1" s="1185"/>
      <c r="D1" s="1185"/>
      <c r="E1" s="1185"/>
      <c r="F1" s="1185"/>
      <c r="G1" s="1185"/>
      <c r="H1" s="1185"/>
      <c r="I1" s="1185"/>
      <c r="J1" s="1185"/>
      <c r="K1" s="1185"/>
      <c r="L1" s="1185"/>
      <c r="M1" s="1185"/>
      <c r="N1" s="1185"/>
      <c r="O1" s="1185"/>
      <c r="P1" s="1185"/>
      <c r="Q1" s="1185"/>
      <c r="R1" s="1185"/>
      <c r="S1" s="1185"/>
      <c r="T1" s="1185"/>
      <c r="U1" s="1185"/>
      <c r="V1" s="1185"/>
      <c r="W1" s="1185"/>
      <c r="X1" s="1185"/>
      <c r="Y1" s="1185"/>
      <c r="Z1" s="1185"/>
      <c r="AA1" s="1185"/>
      <c r="AB1" s="1185"/>
      <c r="AC1" s="1185"/>
      <c r="AD1" s="1185"/>
      <c r="AE1" s="1185"/>
      <c r="AF1" s="1185"/>
      <c r="AG1" s="1185"/>
      <c r="AH1" s="1185"/>
      <c r="AI1" s="1185"/>
      <c r="AJ1" s="1185"/>
    </row>
    <row r="2" spans="1:36">
      <c r="A2" s="66">
        <v>1</v>
      </c>
      <c r="B2" s="647" t="s">
        <v>718</v>
      </c>
      <c r="C2" s="65"/>
      <c r="D2" s="65"/>
      <c r="E2" s="65"/>
      <c r="F2" s="65"/>
      <c r="G2" s="65"/>
      <c r="H2" s="65"/>
      <c r="I2" s="1689"/>
      <c r="J2" s="1690"/>
      <c r="K2" s="1691"/>
      <c r="L2" s="65"/>
      <c r="M2" s="65"/>
      <c r="N2" s="65"/>
      <c r="O2" s="65"/>
      <c r="P2" s="70"/>
      <c r="Q2" s="70"/>
      <c r="R2" s="70"/>
      <c r="S2" s="1692"/>
      <c r="T2" s="1692"/>
      <c r="U2" s="1692"/>
      <c r="V2" s="1692"/>
      <c r="W2" s="1692"/>
      <c r="X2" s="1692"/>
      <c r="Y2" s="1692"/>
      <c r="Z2" s="1692"/>
      <c r="AA2" s="1692"/>
      <c r="AB2" s="1692"/>
      <c r="AC2" s="1692"/>
      <c r="AD2" s="1692"/>
      <c r="AE2" s="1692"/>
      <c r="AF2" s="1692"/>
      <c r="AG2" s="1692"/>
      <c r="AH2" s="1692"/>
      <c r="AI2" s="1692"/>
      <c r="AJ2" s="1692"/>
    </row>
    <row r="3" spans="1:36" ht="19.95" customHeight="1">
      <c r="A3" s="71"/>
      <c r="B3" s="648" t="s">
        <v>719</v>
      </c>
      <c r="C3" s="70"/>
      <c r="D3" s="70"/>
      <c r="E3" s="70"/>
      <c r="F3" s="70"/>
      <c r="G3" s="70"/>
      <c r="H3" s="1160"/>
      <c r="I3" s="1160"/>
      <c r="J3" s="1160"/>
      <c r="K3" s="1160"/>
      <c r="L3" s="1160"/>
      <c r="M3" s="1160"/>
      <c r="N3" s="1160"/>
      <c r="O3" s="1160"/>
      <c r="P3" s="1160"/>
      <c r="Q3" s="70"/>
      <c r="R3" s="70"/>
      <c r="S3" s="70"/>
      <c r="T3" s="70"/>
      <c r="U3" s="70"/>
      <c r="V3" s="70"/>
      <c r="W3" s="70"/>
      <c r="X3" s="70"/>
      <c r="Y3" s="70"/>
      <c r="Z3" s="70"/>
      <c r="AA3" s="70"/>
      <c r="AB3" s="70"/>
      <c r="AC3" s="70"/>
      <c r="AD3" s="70"/>
      <c r="AE3" s="70"/>
      <c r="AF3" s="70"/>
      <c r="AG3" s="70"/>
      <c r="AH3" s="70"/>
      <c r="AI3" s="70"/>
      <c r="AJ3" s="70"/>
    </row>
    <row r="4" spans="1:36">
      <c r="A4" s="71">
        <v>2</v>
      </c>
      <c r="B4" s="648" t="s">
        <v>621</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row>
    <row r="5" spans="1:36">
      <c r="A5" s="71"/>
      <c r="B5" s="648"/>
      <c r="C5" s="70"/>
      <c r="D5" s="1702"/>
      <c r="E5" s="1703"/>
      <c r="F5" s="1703"/>
      <c r="G5" s="1703"/>
      <c r="H5" s="1703"/>
      <c r="I5" s="1703"/>
      <c r="J5" s="1703"/>
      <c r="K5" s="1703"/>
      <c r="L5" s="1703"/>
      <c r="M5" s="1703"/>
      <c r="N5" s="1703"/>
      <c r="O5" s="1703"/>
      <c r="P5" s="1703"/>
      <c r="Q5" s="1703"/>
      <c r="R5" s="1703"/>
      <c r="S5" s="1703"/>
      <c r="T5" s="1703"/>
      <c r="U5" s="1703"/>
      <c r="V5" s="1703"/>
      <c r="W5" s="1703"/>
      <c r="X5" s="1703"/>
      <c r="Y5" s="1703"/>
      <c r="Z5" s="1703"/>
      <c r="AA5" s="1703"/>
      <c r="AB5" s="1703"/>
      <c r="AC5" s="1703"/>
      <c r="AD5" s="1703"/>
      <c r="AE5" s="1703"/>
      <c r="AF5" s="1703"/>
      <c r="AG5" s="1703"/>
      <c r="AH5" s="1703"/>
      <c r="AI5" s="1703"/>
      <c r="AJ5" s="1704"/>
    </row>
    <row r="6" spans="1:36">
      <c r="A6" s="71"/>
      <c r="B6" s="648"/>
      <c r="C6" s="70"/>
      <c r="D6" s="1705"/>
      <c r="E6" s="1706"/>
      <c r="F6" s="1706"/>
      <c r="G6" s="1706"/>
      <c r="H6" s="1706"/>
      <c r="I6" s="1706"/>
      <c r="J6" s="1706"/>
      <c r="K6" s="1706"/>
      <c r="L6" s="1706"/>
      <c r="M6" s="1706"/>
      <c r="N6" s="1706"/>
      <c r="O6" s="1706"/>
      <c r="P6" s="1706"/>
      <c r="Q6" s="1706"/>
      <c r="R6" s="1706"/>
      <c r="S6" s="1706"/>
      <c r="T6" s="1706"/>
      <c r="U6" s="1706"/>
      <c r="V6" s="1706"/>
      <c r="W6" s="1706"/>
      <c r="X6" s="1706"/>
      <c r="Y6" s="1706"/>
      <c r="Z6" s="1706"/>
      <c r="AA6" s="1706"/>
      <c r="AB6" s="1706"/>
      <c r="AC6" s="1706"/>
      <c r="AD6" s="1706"/>
      <c r="AE6" s="1706"/>
      <c r="AF6" s="1706"/>
      <c r="AG6" s="1706"/>
      <c r="AH6" s="1706"/>
      <c r="AI6" s="1706"/>
      <c r="AJ6" s="1707"/>
    </row>
    <row r="7" spans="1:36">
      <c r="A7" s="71"/>
      <c r="B7" s="648"/>
      <c r="C7" s="70"/>
      <c r="D7" s="1705"/>
      <c r="E7" s="1706"/>
      <c r="F7" s="1706"/>
      <c r="G7" s="1706"/>
      <c r="H7" s="1706"/>
      <c r="I7" s="1706"/>
      <c r="J7" s="1706"/>
      <c r="K7" s="1706"/>
      <c r="L7" s="1706"/>
      <c r="M7" s="1706"/>
      <c r="N7" s="1706"/>
      <c r="O7" s="1706"/>
      <c r="P7" s="1706"/>
      <c r="Q7" s="1706"/>
      <c r="R7" s="1706"/>
      <c r="S7" s="1706"/>
      <c r="T7" s="1706"/>
      <c r="U7" s="1706"/>
      <c r="V7" s="1706"/>
      <c r="W7" s="1706"/>
      <c r="X7" s="1706"/>
      <c r="Y7" s="1706"/>
      <c r="Z7" s="1706"/>
      <c r="AA7" s="1706"/>
      <c r="AB7" s="1706"/>
      <c r="AC7" s="1706"/>
      <c r="AD7" s="1706"/>
      <c r="AE7" s="1706"/>
      <c r="AF7" s="1706"/>
      <c r="AG7" s="1706"/>
      <c r="AH7" s="1706"/>
      <c r="AI7" s="1706"/>
      <c r="AJ7" s="1707"/>
    </row>
    <row r="8" spans="1:36">
      <c r="A8" s="71"/>
      <c r="B8" s="648"/>
      <c r="C8" s="70"/>
      <c r="D8" s="1708"/>
      <c r="E8" s="1709"/>
      <c r="F8" s="1709"/>
      <c r="G8" s="1709"/>
      <c r="H8" s="1709"/>
      <c r="I8" s="1709"/>
      <c r="J8" s="1709"/>
      <c r="K8" s="1709"/>
      <c r="L8" s="1709"/>
      <c r="M8" s="1709"/>
      <c r="N8" s="1709"/>
      <c r="O8" s="1709"/>
      <c r="P8" s="1709"/>
      <c r="Q8" s="1709"/>
      <c r="R8" s="1709"/>
      <c r="S8" s="1709"/>
      <c r="T8" s="1709"/>
      <c r="U8" s="1709"/>
      <c r="V8" s="1709"/>
      <c r="W8" s="1709"/>
      <c r="X8" s="1709"/>
      <c r="Y8" s="1709"/>
      <c r="Z8" s="1709"/>
      <c r="AA8" s="1709"/>
      <c r="AB8" s="1709"/>
      <c r="AC8" s="1709"/>
      <c r="AD8" s="1709"/>
      <c r="AE8" s="1709"/>
      <c r="AF8" s="1709"/>
      <c r="AG8" s="1709"/>
      <c r="AH8" s="1709"/>
      <c r="AI8" s="1709"/>
      <c r="AJ8" s="1710"/>
    </row>
    <row r="9" spans="1:36" ht="14.4" customHeight="1">
      <c r="A9" s="71">
        <v>3</v>
      </c>
      <c r="B9" s="648" t="s">
        <v>720</v>
      </c>
      <c r="C9" s="70"/>
      <c r="D9" s="70"/>
      <c r="E9" s="70"/>
      <c r="F9" s="70"/>
      <c r="G9" s="70"/>
      <c r="H9" s="70"/>
      <c r="I9" s="70"/>
      <c r="J9" s="70"/>
      <c r="K9" s="70"/>
      <c r="L9" s="70"/>
      <c r="M9" s="70"/>
      <c r="N9" s="70"/>
      <c r="O9" s="70"/>
      <c r="P9" s="70"/>
      <c r="Q9" s="75"/>
      <c r="R9" s="70"/>
      <c r="S9" s="70"/>
      <c r="T9" s="70"/>
      <c r="U9" s="70"/>
      <c r="V9" s="70"/>
      <c r="W9" s="70"/>
      <c r="X9" s="70"/>
      <c r="Y9" s="70"/>
      <c r="Z9" s="70"/>
      <c r="AA9" s="70"/>
      <c r="AB9" s="70"/>
      <c r="AC9" s="70"/>
      <c r="AD9" s="70"/>
      <c r="AE9" s="70"/>
      <c r="AF9" s="70"/>
      <c r="AG9" s="70"/>
      <c r="AH9" s="70"/>
      <c r="AI9" s="70"/>
      <c r="AJ9" s="70"/>
    </row>
    <row r="10" spans="1:36" ht="15" customHeight="1">
      <c r="A10" s="70"/>
      <c r="B10" s="70"/>
      <c r="C10" s="75"/>
      <c r="D10" s="1511" t="s">
        <v>556</v>
      </c>
      <c r="E10" s="1512"/>
      <c r="F10" s="1512"/>
      <c r="G10" s="1512"/>
      <c r="H10" s="1512"/>
      <c r="I10" s="1512"/>
      <c r="J10" s="1512"/>
      <c r="K10" s="1512"/>
      <c r="L10" s="1513"/>
      <c r="M10" s="1511" t="s">
        <v>181</v>
      </c>
      <c r="N10" s="1512"/>
      <c r="O10" s="1512"/>
      <c r="P10" s="1513"/>
      <c r="Q10" s="1511" t="s">
        <v>226</v>
      </c>
      <c r="R10" s="1512"/>
      <c r="S10" s="1512"/>
      <c r="T10" s="1511" t="s">
        <v>721</v>
      </c>
      <c r="U10" s="1512"/>
      <c r="V10" s="1512"/>
      <c r="W10" s="1512"/>
      <c r="X10" s="1683" t="s">
        <v>722</v>
      </c>
      <c r="Y10" s="1683"/>
      <c r="Z10" s="1683"/>
      <c r="AA10" s="1683"/>
      <c r="AB10" s="1683"/>
      <c r="AC10" s="1683"/>
      <c r="AD10" s="1683"/>
      <c r="AE10" s="1683"/>
      <c r="AF10" s="1683"/>
      <c r="AG10" s="1683"/>
      <c r="AH10" s="1683"/>
      <c r="AI10" s="1683"/>
      <c r="AJ10" s="1683"/>
    </row>
    <row r="11" spans="1:36">
      <c r="A11" s="70"/>
      <c r="B11" s="70"/>
      <c r="C11" s="75"/>
      <c r="D11" s="1686"/>
      <c r="E11" s="1687"/>
      <c r="F11" s="1687"/>
      <c r="G11" s="1687"/>
      <c r="H11" s="1687"/>
      <c r="I11" s="1687"/>
      <c r="J11" s="1687"/>
      <c r="K11" s="1687"/>
      <c r="L11" s="1688"/>
      <c r="M11" s="1686"/>
      <c r="N11" s="1687"/>
      <c r="O11" s="1687"/>
      <c r="P11" s="1688"/>
      <c r="Q11" s="1686"/>
      <c r="R11" s="1687"/>
      <c r="S11" s="1687"/>
      <c r="T11" s="1686"/>
      <c r="U11" s="1687"/>
      <c r="V11" s="1687"/>
      <c r="W11" s="1687"/>
      <c r="X11" s="1683"/>
      <c r="Y11" s="1683"/>
      <c r="Z11" s="1683"/>
      <c r="AA11" s="1683"/>
      <c r="AB11" s="1683"/>
      <c r="AC11" s="1683"/>
      <c r="AD11" s="1683"/>
      <c r="AE11" s="1683"/>
      <c r="AF11" s="1683"/>
      <c r="AG11" s="1683"/>
      <c r="AH11" s="1683"/>
      <c r="AI11" s="1683"/>
      <c r="AJ11" s="1683"/>
    </row>
    <row r="12" spans="1:36" ht="6" customHeight="1">
      <c r="A12" s="70"/>
      <c r="B12" s="70"/>
      <c r="C12" s="75"/>
      <c r="D12" s="1514"/>
      <c r="E12" s="1515"/>
      <c r="F12" s="1515"/>
      <c r="G12" s="1515"/>
      <c r="H12" s="1515"/>
      <c r="I12" s="1515"/>
      <c r="J12" s="1515"/>
      <c r="K12" s="1515"/>
      <c r="L12" s="1516"/>
      <c r="M12" s="1514"/>
      <c r="N12" s="1515"/>
      <c r="O12" s="1515"/>
      <c r="P12" s="1516"/>
      <c r="Q12" s="1514"/>
      <c r="R12" s="1515"/>
      <c r="S12" s="1515"/>
      <c r="T12" s="1514"/>
      <c r="U12" s="1515"/>
      <c r="V12" s="1515"/>
      <c r="W12" s="1515"/>
      <c r="X12" s="1683"/>
      <c r="Y12" s="1683"/>
      <c r="Z12" s="1683"/>
      <c r="AA12" s="1683"/>
      <c r="AB12" s="1683"/>
      <c r="AC12" s="1683"/>
      <c r="AD12" s="1683"/>
      <c r="AE12" s="1683"/>
      <c r="AF12" s="1683"/>
      <c r="AG12" s="1683"/>
      <c r="AH12" s="1683"/>
      <c r="AI12" s="1683"/>
      <c r="AJ12" s="1683"/>
    </row>
    <row r="13" spans="1:36" ht="18" customHeight="1">
      <c r="A13" s="70"/>
      <c r="B13" s="70"/>
      <c r="C13" s="80">
        <v>1</v>
      </c>
      <c r="D13" s="1164"/>
      <c r="E13" s="1165"/>
      <c r="F13" s="1165"/>
      <c r="G13" s="1165"/>
      <c r="H13" s="1165"/>
      <c r="I13" s="1165"/>
      <c r="J13" s="1165"/>
      <c r="K13" s="1165"/>
      <c r="L13" s="1166"/>
      <c r="M13" s="1159"/>
      <c r="N13" s="1159"/>
      <c r="O13" s="1159"/>
      <c r="P13" s="1159"/>
      <c r="Q13" s="1160"/>
      <c r="R13" s="1160"/>
      <c r="S13" s="1160"/>
      <c r="T13" s="1135"/>
      <c r="U13" s="1140"/>
      <c r="V13" s="1140"/>
      <c r="W13" s="1140"/>
      <c r="X13" s="1160"/>
      <c r="Y13" s="1160"/>
      <c r="Z13" s="1160"/>
      <c r="AA13" s="1160"/>
      <c r="AB13" s="1160"/>
      <c r="AC13" s="1160"/>
      <c r="AD13" s="1160"/>
      <c r="AE13" s="1160"/>
      <c r="AF13" s="1160"/>
      <c r="AG13" s="1160"/>
      <c r="AH13" s="1160"/>
      <c r="AI13" s="1160"/>
      <c r="AJ13" s="1160"/>
    </row>
    <row r="14" spans="1:36" ht="18" customHeight="1">
      <c r="A14" s="70"/>
      <c r="B14" s="70"/>
      <c r="C14" s="80">
        <v>2</v>
      </c>
      <c r="D14" s="1164"/>
      <c r="E14" s="1165"/>
      <c r="F14" s="1165"/>
      <c r="G14" s="1165"/>
      <c r="H14" s="1165"/>
      <c r="I14" s="1165"/>
      <c r="J14" s="1165"/>
      <c r="K14" s="1165"/>
      <c r="L14" s="1166"/>
      <c r="M14" s="1159"/>
      <c r="N14" s="1159"/>
      <c r="O14" s="1159"/>
      <c r="P14" s="1159"/>
      <c r="Q14" s="1160"/>
      <c r="R14" s="1160"/>
      <c r="S14" s="1160"/>
      <c r="T14" s="1135"/>
      <c r="U14" s="1140"/>
      <c r="V14" s="1140"/>
      <c r="W14" s="1140"/>
      <c r="X14" s="1160"/>
      <c r="Y14" s="1160"/>
      <c r="Z14" s="1160"/>
      <c r="AA14" s="1160"/>
      <c r="AB14" s="1160"/>
      <c r="AC14" s="1160"/>
      <c r="AD14" s="1160"/>
      <c r="AE14" s="1160"/>
      <c r="AF14" s="1160"/>
      <c r="AG14" s="1160"/>
      <c r="AH14" s="1160"/>
      <c r="AI14" s="1160"/>
      <c r="AJ14" s="1160"/>
    </row>
    <row r="15" spans="1:36" ht="18" customHeight="1">
      <c r="A15" s="70"/>
      <c r="B15" s="70"/>
      <c r="C15" s="80">
        <v>3</v>
      </c>
      <c r="D15" s="1164"/>
      <c r="E15" s="1165"/>
      <c r="F15" s="1165"/>
      <c r="G15" s="1165"/>
      <c r="H15" s="1165"/>
      <c r="I15" s="1165"/>
      <c r="J15" s="1165"/>
      <c r="K15" s="1165"/>
      <c r="L15" s="1166"/>
      <c r="M15" s="1159"/>
      <c r="N15" s="1159"/>
      <c r="O15" s="1159"/>
      <c r="P15" s="1159"/>
      <c r="Q15" s="1176"/>
      <c r="R15" s="1176"/>
      <c r="S15" s="1176"/>
      <c r="T15" s="1190"/>
      <c r="U15" s="1191"/>
      <c r="V15" s="1191"/>
      <c r="W15" s="1191"/>
      <c r="X15" s="1160"/>
      <c r="Y15" s="1160"/>
      <c r="Z15" s="1160"/>
      <c r="AA15" s="1160"/>
      <c r="AB15" s="1160"/>
      <c r="AC15" s="1160"/>
      <c r="AD15" s="1160"/>
      <c r="AE15" s="1160"/>
      <c r="AF15" s="1160"/>
      <c r="AG15" s="1160"/>
      <c r="AH15" s="1160"/>
      <c r="AI15" s="1160"/>
      <c r="AJ15" s="1160"/>
    </row>
    <row r="16" spans="1:36" ht="18" customHeight="1">
      <c r="A16" s="70"/>
      <c r="B16" s="70"/>
      <c r="C16" s="80">
        <v>4</v>
      </c>
      <c r="D16" s="1164"/>
      <c r="E16" s="1165"/>
      <c r="F16" s="1165"/>
      <c r="G16" s="1165"/>
      <c r="H16" s="1165"/>
      <c r="I16" s="1165"/>
      <c r="J16" s="1165"/>
      <c r="K16" s="1165"/>
      <c r="L16" s="1166"/>
      <c r="M16" s="1159"/>
      <c r="N16" s="1159"/>
      <c r="O16" s="1159"/>
      <c r="P16" s="1159"/>
      <c r="Q16" s="1160"/>
      <c r="R16" s="1160"/>
      <c r="S16" s="1160"/>
      <c r="T16" s="1135"/>
      <c r="U16" s="1140"/>
      <c r="V16" s="1140"/>
      <c r="W16" s="1140"/>
      <c r="X16" s="1160"/>
      <c r="Y16" s="1160"/>
      <c r="Z16" s="1160"/>
      <c r="AA16" s="1160"/>
      <c r="AB16" s="1160"/>
      <c r="AC16" s="1160"/>
      <c r="AD16" s="1160"/>
      <c r="AE16" s="1160"/>
      <c r="AF16" s="1160"/>
      <c r="AG16" s="1160"/>
      <c r="AH16" s="1160"/>
      <c r="AI16" s="1160"/>
      <c r="AJ16" s="1160"/>
    </row>
    <row r="17" spans="1:36" ht="18" customHeight="1">
      <c r="A17" s="70"/>
      <c r="B17" s="70"/>
      <c r="C17" s="80">
        <v>5</v>
      </c>
      <c r="D17" s="1164"/>
      <c r="E17" s="1165"/>
      <c r="F17" s="1165"/>
      <c r="G17" s="1165"/>
      <c r="H17" s="1165"/>
      <c r="I17" s="1165"/>
      <c r="J17" s="1165"/>
      <c r="K17" s="1165"/>
      <c r="L17" s="1166"/>
      <c r="M17" s="1159"/>
      <c r="N17" s="1159"/>
      <c r="O17" s="1159"/>
      <c r="P17" s="1159"/>
      <c r="Q17" s="1160"/>
      <c r="R17" s="1160"/>
      <c r="S17" s="1160"/>
      <c r="T17" s="1135"/>
      <c r="U17" s="1140"/>
      <c r="V17" s="1140"/>
      <c r="W17" s="1140"/>
      <c r="X17" s="1160"/>
      <c r="Y17" s="1160"/>
      <c r="Z17" s="1160"/>
      <c r="AA17" s="1160"/>
      <c r="AB17" s="1160"/>
      <c r="AC17" s="1160"/>
      <c r="AD17" s="1160"/>
      <c r="AE17" s="1160"/>
      <c r="AF17" s="1160"/>
      <c r="AG17" s="1160"/>
      <c r="AH17" s="1160"/>
      <c r="AI17" s="1160"/>
      <c r="AJ17" s="1160"/>
    </row>
    <row r="18" spans="1:36" ht="18" customHeight="1">
      <c r="A18" s="70"/>
      <c r="B18" s="70"/>
      <c r="C18" s="80">
        <v>6</v>
      </c>
      <c r="D18" s="1164"/>
      <c r="E18" s="1165"/>
      <c r="F18" s="1165"/>
      <c r="G18" s="1165"/>
      <c r="H18" s="1165"/>
      <c r="I18" s="1165"/>
      <c r="J18" s="1165"/>
      <c r="K18" s="1165"/>
      <c r="L18" s="1166"/>
      <c r="M18" s="1159"/>
      <c r="N18" s="1159"/>
      <c r="O18" s="1159"/>
      <c r="P18" s="1159"/>
      <c r="Q18" s="1160"/>
      <c r="R18" s="1160"/>
      <c r="S18" s="1160"/>
      <c r="T18" s="1135"/>
      <c r="U18" s="1140"/>
      <c r="V18" s="1140"/>
      <c r="W18" s="1140"/>
      <c r="X18" s="1160"/>
      <c r="Y18" s="1160"/>
      <c r="Z18" s="1160"/>
      <c r="AA18" s="1160"/>
      <c r="AB18" s="1160"/>
      <c r="AC18" s="1160"/>
      <c r="AD18" s="1160"/>
      <c r="AE18" s="1160"/>
      <c r="AF18" s="1160"/>
      <c r="AG18" s="1160"/>
      <c r="AH18" s="1160"/>
      <c r="AI18" s="1160"/>
      <c r="AJ18" s="1160"/>
    </row>
    <row r="19" spans="1:36" ht="18" customHeight="1">
      <c r="A19" s="70"/>
      <c r="B19" s="70"/>
      <c r="C19" s="80">
        <v>7</v>
      </c>
      <c r="D19" s="1164"/>
      <c r="E19" s="1165"/>
      <c r="F19" s="1165"/>
      <c r="G19" s="1165"/>
      <c r="H19" s="1165"/>
      <c r="I19" s="1165"/>
      <c r="J19" s="1165"/>
      <c r="K19" s="1165"/>
      <c r="L19" s="1166"/>
      <c r="M19" s="1159"/>
      <c r="N19" s="1159"/>
      <c r="O19" s="1159"/>
      <c r="P19" s="1159"/>
      <c r="Q19" s="1160"/>
      <c r="R19" s="1160"/>
      <c r="S19" s="1160"/>
      <c r="T19" s="1135"/>
      <c r="U19" s="1140"/>
      <c r="V19" s="1140"/>
      <c r="W19" s="1140"/>
      <c r="X19" s="1160"/>
      <c r="Y19" s="1160"/>
      <c r="Z19" s="1160"/>
      <c r="AA19" s="1160"/>
      <c r="AB19" s="1160"/>
      <c r="AC19" s="1160"/>
      <c r="AD19" s="1160"/>
      <c r="AE19" s="1160"/>
      <c r="AF19" s="1160"/>
      <c r="AG19" s="1160"/>
      <c r="AH19" s="1160"/>
      <c r="AI19" s="1160"/>
      <c r="AJ19" s="1160"/>
    </row>
    <row r="20" spans="1:36" ht="18" customHeight="1">
      <c r="A20" s="70"/>
      <c r="B20" s="70"/>
      <c r="C20" s="80">
        <v>8</v>
      </c>
      <c r="D20" s="1164"/>
      <c r="E20" s="1165"/>
      <c r="F20" s="1165"/>
      <c r="G20" s="1165"/>
      <c r="H20" s="1165"/>
      <c r="I20" s="1165"/>
      <c r="J20" s="1165"/>
      <c r="K20" s="1165"/>
      <c r="L20" s="1166"/>
      <c r="M20" s="1159"/>
      <c r="N20" s="1159"/>
      <c r="O20" s="1159"/>
      <c r="P20" s="1159"/>
      <c r="Q20" s="1160"/>
      <c r="R20" s="1160"/>
      <c r="S20" s="1160"/>
      <c r="T20" s="1135"/>
      <c r="U20" s="1140"/>
      <c r="V20" s="1140"/>
      <c r="W20" s="1140"/>
      <c r="X20" s="1160"/>
      <c r="Y20" s="1160"/>
      <c r="Z20" s="1160"/>
      <c r="AA20" s="1160"/>
      <c r="AB20" s="1160"/>
      <c r="AC20" s="1160"/>
      <c r="AD20" s="1160"/>
      <c r="AE20" s="1160"/>
      <c r="AF20" s="1160"/>
      <c r="AG20" s="1160"/>
      <c r="AH20" s="1160"/>
      <c r="AI20" s="1160"/>
      <c r="AJ20" s="1160"/>
    </row>
    <row r="21" spans="1:36" ht="7.95" customHeight="1"/>
    <row r="22" spans="1:36">
      <c r="A22" s="71">
        <v>3</v>
      </c>
      <c r="B22" s="74" t="s">
        <v>723</v>
      </c>
      <c r="C22" s="70"/>
      <c r="D22" s="70"/>
      <c r="E22" s="70"/>
      <c r="F22" s="70"/>
      <c r="G22" s="70"/>
    </row>
    <row r="23" spans="1:36" ht="16.95" customHeight="1">
      <c r="B23" s="1693" t="s">
        <v>724</v>
      </c>
      <c r="C23" s="1694"/>
      <c r="D23" s="1694"/>
      <c r="E23" s="1694"/>
      <c r="F23" s="1694"/>
      <c r="G23" s="1694"/>
      <c r="H23" s="1694"/>
      <c r="I23" s="1694"/>
      <c r="J23" s="1694"/>
      <c r="K23" s="1694"/>
      <c r="L23" s="1694"/>
      <c r="M23" s="1694"/>
      <c r="N23" s="1694"/>
      <c r="O23" s="1694"/>
      <c r="P23" s="1694"/>
      <c r="Q23" s="1694"/>
      <c r="R23" s="1694"/>
      <c r="S23" s="1694"/>
      <c r="T23" s="1694"/>
      <c r="U23" s="1694"/>
      <c r="V23" s="1694"/>
      <c r="W23" s="1694"/>
      <c r="X23" s="1694"/>
      <c r="Y23" s="1694"/>
      <c r="Z23" s="1694"/>
      <c r="AA23" s="1694"/>
      <c r="AB23" s="1694"/>
      <c r="AC23" s="1694"/>
      <c r="AD23" s="1694"/>
      <c r="AE23" s="1694"/>
      <c r="AF23" s="1694"/>
      <c r="AG23" s="1694"/>
      <c r="AH23" s="1694"/>
      <c r="AI23" s="1694"/>
      <c r="AJ23" s="1695"/>
    </row>
    <row r="24" spans="1:36" ht="16.95" customHeight="1">
      <c r="B24" s="1696"/>
      <c r="C24" s="1697"/>
      <c r="D24" s="1697"/>
      <c r="E24" s="1697"/>
      <c r="F24" s="1697"/>
      <c r="G24" s="1697"/>
      <c r="H24" s="1697"/>
      <c r="I24" s="1697"/>
      <c r="J24" s="1697"/>
      <c r="K24" s="1697"/>
      <c r="L24" s="1697"/>
      <c r="M24" s="1697"/>
      <c r="N24" s="1697"/>
      <c r="O24" s="1697"/>
      <c r="P24" s="1697"/>
      <c r="Q24" s="1697"/>
      <c r="R24" s="1697"/>
      <c r="S24" s="1697"/>
      <c r="T24" s="1697"/>
      <c r="U24" s="1697"/>
      <c r="V24" s="1697"/>
      <c r="W24" s="1697"/>
      <c r="X24" s="1697"/>
      <c r="Y24" s="1697"/>
      <c r="Z24" s="1697"/>
      <c r="AA24" s="1697"/>
      <c r="AB24" s="1697"/>
      <c r="AC24" s="1697"/>
      <c r="AD24" s="1697"/>
      <c r="AE24" s="1697"/>
      <c r="AF24" s="1697"/>
      <c r="AG24" s="1697"/>
      <c r="AH24" s="1697"/>
      <c r="AI24" s="1697"/>
      <c r="AJ24" s="1698"/>
    </row>
    <row r="25" spans="1:36" ht="16.95" customHeight="1">
      <c r="B25" s="1696"/>
      <c r="C25" s="1697"/>
      <c r="D25" s="1697"/>
      <c r="E25" s="1697"/>
      <c r="F25" s="1697"/>
      <c r="G25" s="1697"/>
      <c r="H25" s="1697"/>
      <c r="I25" s="1697"/>
      <c r="J25" s="1697"/>
      <c r="K25" s="1697"/>
      <c r="L25" s="1697"/>
      <c r="M25" s="1697"/>
      <c r="N25" s="1697"/>
      <c r="O25" s="1697"/>
      <c r="P25" s="1697"/>
      <c r="Q25" s="1697"/>
      <c r="R25" s="1697"/>
      <c r="S25" s="1697"/>
      <c r="T25" s="1697"/>
      <c r="U25" s="1697"/>
      <c r="V25" s="1697"/>
      <c r="W25" s="1697"/>
      <c r="X25" s="1697"/>
      <c r="Y25" s="1697"/>
      <c r="Z25" s="1697"/>
      <c r="AA25" s="1697"/>
      <c r="AB25" s="1697"/>
      <c r="AC25" s="1697"/>
      <c r="AD25" s="1697"/>
      <c r="AE25" s="1697"/>
      <c r="AF25" s="1697"/>
      <c r="AG25" s="1697"/>
      <c r="AH25" s="1697"/>
      <c r="AI25" s="1697"/>
      <c r="AJ25" s="1698"/>
    </row>
    <row r="26" spans="1:36" ht="16.95" customHeight="1">
      <c r="B26" s="1696"/>
      <c r="C26" s="1697"/>
      <c r="D26" s="1697"/>
      <c r="E26" s="1697"/>
      <c r="F26" s="1697"/>
      <c r="G26" s="1697"/>
      <c r="H26" s="1697"/>
      <c r="I26" s="1697"/>
      <c r="J26" s="1697"/>
      <c r="K26" s="1697"/>
      <c r="L26" s="1697"/>
      <c r="M26" s="1697"/>
      <c r="N26" s="1697"/>
      <c r="O26" s="1697"/>
      <c r="P26" s="1697"/>
      <c r="Q26" s="1697"/>
      <c r="R26" s="1697"/>
      <c r="S26" s="1697"/>
      <c r="T26" s="1697"/>
      <c r="U26" s="1697"/>
      <c r="V26" s="1697"/>
      <c r="W26" s="1697"/>
      <c r="X26" s="1697"/>
      <c r="Y26" s="1697"/>
      <c r="Z26" s="1697"/>
      <c r="AA26" s="1697"/>
      <c r="AB26" s="1697"/>
      <c r="AC26" s="1697"/>
      <c r="AD26" s="1697"/>
      <c r="AE26" s="1697"/>
      <c r="AF26" s="1697"/>
      <c r="AG26" s="1697"/>
      <c r="AH26" s="1697"/>
      <c r="AI26" s="1697"/>
      <c r="AJ26" s="1698"/>
    </row>
    <row r="27" spans="1:36" ht="16.95" customHeight="1">
      <c r="B27" s="1696"/>
      <c r="C27" s="1697"/>
      <c r="D27" s="1697"/>
      <c r="E27" s="1697"/>
      <c r="F27" s="1697"/>
      <c r="G27" s="1697"/>
      <c r="H27" s="1697"/>
      <c r="I27" s="1697"/>
      <c r="J27" s="1697"/>
      <c r="K27" s="1697"/>
      <c r="L27" s="1697"/>
      <c r="M27" s="1697"/>
      <c r="N27" s="1697"/>
      <c r="O27" s="1697"/>
      <c r="P27" s="1697"/>
      <c r="Q27" s="1697"/>
      <c r="R27" s="1697"/>
      <c r="S27" s="1697"/>
      <c r="T27" s="1697"/>
      <c r="U27" s="1697"/>
      <c r="V27" s="1697"/>
      <c r="W27" s="1697"/>
      <c r="X27" s="1697"/>
      <c r="Y27" s="1697"/>
      <c r="Z27" s="1697"/>
      <c r="AA27" s="1697"/>
      <c r="AB27" s="1697"/>
      <c r="AC27" s="1697"/>
      <c r="AD27" s="1697"/>
      <c r="AE27" s="1697"/>
      <c r="AF27" s="1697"/>
      <c r="AG27" s="1697"/>
      <c r="AH27" s="1697"/>
      <c r="AI27" s="1697"/>
      <c r="AJ27" s="1698"/>
    </row>
    <row r="28" spans="1:36" ht="16.95" customHeight="1">
      <c r="B28" s="1699"/>
      <c r="C28" s="1700"/>
      <c r="D28" s="1700"/>
      <c r="E28" s="1700"/>
      <c r="F28" s="1700"/>
      <c r="G28" s="1700"/>
      <c r="H28" s="1700"/>
      <c r="I28" s="1700"/>
      <c r="J28" s="1700"/>
      <c r="K28" s="1700"/>
      <c r="L28" s="1700"/>
      <c r="M28" s="1700"/>
      <c r="N28" s="1700"/>
      <c r="O28" s="1700"/>
      <c r="P28" s="1700"/>
      <c r="Q28" s="1700"/>
      <c r="R28" s="1700"/>
      <c r="S28" s="1700"/>
      <c r="T28" s="1700"/>
      <c r="U28" s="1700"/>
      <c r="V28" s="1700"/>
      <c r="W28" s="1700"/>
      <c r="X28" s="1700"/>
      <c r="Y28" s="1700"/>
      <c r="Z28" s="1700"/>
      <c r="AA28" s="1700"/>
      <c r="AB28" s="1700"/>
      <c r="AC28" s="1700"/>
      <c r="AD28" s="1700"/>
      <c r="AE28" s="1700"/>
      <c r="AF28" s="1700"/>
      <c r="AG28" s="1700"/>
      <c r="AH28" s="1700"/>
      <c r="AI28" s="1700"/>
      <c r="AJ28" s="1701"/>
    </row>
    <row r="29" spans="1:36" ht="7.95" customHeight="1"/>
    <row r="30" spans="1:36">
      <c r="A30" s="71">
        <v>4</v>
      </c>
      <c r="B30" s="74" t="s">
        <v>725</v>
      </c>
      <c r="C30" s="70"/>
      <c r="D30" s="70"/>
      <c r="E30" s="70"/>
      <c r="F30" s="70"/>
    </row>
    <row r="31" spans="1:36" ht="16.95" customHeight="1">
      <c r="B31" s="1693" t="s">
        <v>726</v>
      </c>
      <c r="C31" s="1694"/>
      <c r="D31" s="1694"/>
      <c r="E31" s="1694"/>
      <c r="F31" s="1694"/>
      <c r="G31" s="1694"/>
      <c r="H31" s="1694"/>
      <c r="I31" s="1694"/>
      <c r="J31" s="1694"/>
      <c r="K31" s="1694"/>
      <c r="L31" s="1694"/>
      <c r="M31" s="1694"/>
      <c r="N31" s="1694"/>
      <c r="O31" s="1694"/>
      <c r="P31" s="1694"/>
      <c r="Q31" s="1694"/>
      <c r="R31" s="1694"/>
      <c r="S31" s="1694"/>
      <c r="T31" s="1694"/>
      <c r="U31" s="1694"/>
      <c r="V31" s="1694"/>
      <c r="W31" s="1694"/>
      <c r="X31" s="1694"/>
      <c r="Y31" s="1694"/>
      <c r="Z31" s="1694"/>
      <c r="AA31" s="1694"/>
      <c r="AB31" s="1694"/>
      <c r="AC31" s="1694"/>
      <c r="AD31" s="1694"/>
      <c r="AE31" s="1694"/>
      <c r="AF31" s="1694"/>
      <c r="AG31" s="1694"/>
      <c r="AH31" s="1694"/>
      <c r="AI31" s="1694"/>
      <c r="AJ31" s="1695"/>
    </row>
    <row r="32" spans="1:36" ht="16.95" customHeight="1">
      <c r="B32" s="1696"/>
      <c r="C32" s="1697"/>
      <c r="D32" s="1697"/>
      <c r="E32" s="1697"/>
      <c r="F32" s="1697"/>
      <c r="G32" s="1697"/>
      <c r="H32" s="1697"/>
      <c r="I32" s="1697"/>
      <c r="J32" s="1697"/>
      <c r="K32" s="1697"/>
      <c r="L32" s="1697"/>
      <c r="M32" s="1697"/>
      <c r="N32" s="1697"/>
      <c r="O32" s="1697"/>
      <c r="P32" s="1697"/>
      <c r="Q32" s="1697"/>
      <c r="R32" s="1697"/>
      <c r="S32" s="1697"/>
      <c r="T32" s="1697"/>
      <c r="U32" s="1697"/>
      <c r="V32" s="1697"/>
      <c r="W32" s="1697"/>
      <c r="X32" s="1697"/>
      <c r="Y32" s="1697"/>
      <c r="Z32" s="1697"/>
      <c r="AA32" s="1697"/>
      <c r="AB32" s="1697"/>
      <c r="AC32" s="1697"/>
      <c r="AD32" s="1697"/>
      <c r="AE32" s="1697"/>
      <c r="AF32" s="1697"/>
      <c r="AG32" s="1697"/>
      <c r="AH32" s="1697"/>
      <c r="AI32" s="1697"/>
      <c r="AJ32" s="1698"/>
    </row>
    <row r="33" spans="2:36" ht="16.95" customHeight="1">
      <c r="B33" s="1696"/>
      <c r="C33" s="1697"/>
      <c r="D33" s="1697"/>
      <c r="E33" s="1697"/>
      <c r="F33" s="1697"/>
      <c r="G33" s="1697"/>
      <c r="H33" s="1697"/>
      <c r="I33" s="1697"/>
      <c r="J33" s="1697"/>
      <c r="K33" s="1697"/>
      <c r="L33" s="1697"/>
      <c r="M33" s="1697"/>
      <c r="N33" s="1697"/>
      <c r="O33" s="1697"/>
      <c r="P33" s="1697"/>
      <c r="Q33" s="1697"/>
      <c r="R33" s="1697"/>
      <c r="S33" s="1697"/>
      <c r="T33" s="1697"/>
      <c r="U33" s="1697"/>
      <c r="V33" s="1697"/>
      <c r="W33" s="1697"/>
      <c r="X33" s="1697"/>
      <c r="Y33" s="1697"/>
      <c r="Z33" s="1697"/>
      <c r="AA33" s="1697"/>
      <c r="AB33" s="1697"/>
      <c r="AC33" s="1697"/>
      <c r="AD33" s="1697"/>
      <c r="AE33" s="1697"/>
      <c r="AF33" s="1697"/>
      <c r="AG33" s="1697"/>
      <c r="AH33" s="1697"/>
      <c r="AI33" s="1697"/>
      <c r="AJ33" s="1698"/>
    </row>
    <row r="34" spans="2:36" ht="16.95" customHeight="1">
      <c r="B34" s="1696"/>
      <c r="C34" s="1697"/>
      <c r="D34" s="1697"/>
      <c r="E34" s="1697"/>
      <c r="F34" s="1697"/>
      <c r="G34" s="1697"/>
      <c r="H34" s="1697"/>
      <c r="I34" s="1697"/>
      <c r="J34" s="1697"/>
      <c r="K34" s="1697"/>
      <c r="L34" s="1697"/>
      <c r="M34" s="1697"/>
      <c r="N34" s="1697"/>
      <c r="O34" s="1697"/>
      <c r="P34" s="1697"/>
      <c r="Q34" s="1697"/>
      <c r="R34" s="1697"/>
      <c r="S34" s="1697"/>
      <c r="T34" s="1697"/>
      <c r="U34" s="1697"/>
      <c r="V34" s="1697"/>
      <c r="W34" s="1697"/>
      <c r="X34" s="1697"/>
      <c r="Y34" s="1697"/>
      <c r="Z34" s="1697"/>
      <c r="AA34" s="1697"/>
      <c r="AB34" s="1697"/>
      <c r="AC34" s="1697"/>
      <c r="AD34" s="1697"/>
      <c r="AE34" s="1697"/>
      <c r="AF34" s="1697"/>
      <c r="AG34" s="1697"/>
      <c r="AH34" s="1697"/>
      <c r="AI34" s="1697"/>
      <c r="AJ34" s="1698"/>
    </row>
    <row r="35" spans="2:36" ht="16.95" customHeight="1">
      <c r="B35" s="1696"/>
      <c r="C35" s="1697"/>
      <c r="D35" s="1697"/>
      <c r="E35" s="1697"/>
      <c r="F35" s="1697"/>
      <c r="G35" s="1697"/>
      <c r="H35" s="1697"/>
      <c r="I35" s="1697"/>
      <c r="J35" s="1697"/>
      <c r="K35" s="1697"/>
      <c r="L35" s="1697"/>
      <c r="M35" s="1697"/>
      <c r="N35" s="1697"/>
      <c r="O35" s="1697"/>
      <c r="P35" s="1697"/>
      <c r="Q35" s="1697"/>
      <c r="R35" s="1697"/>
      <c r="S35" s="1697"/>
      <c r="T35" s="1697"/>
      <c r="U35" s="1697"/>
      <c r="V35" s="1697"/>
      <c r="W35" s="1697"/>
      <c r="X35" s="1697"/>
      <c r="Y35" s="1697"/>
      <c r="Z35" s="1697"/>
      <c r="AA35" s="1697"/>
      <c r="AB35" s="1697"/>
      <c r="AC35" s="1697"/>
      <c r="AD35" s="1697"/>
      <c r="AE35" s="1697"/>
      <c r="AF35" s="1697"/>
      <c r="AG35" s="1697"/>
      <c r="AH35" s="1697"/>
      <c r="AI35" s="1697"/>
      <c r="AJ35" s="1698"/>
    </row>
    <row r="36" spans="2:36" ht="16.95" customHeight="1">
      <c r="B36" s="1699"/>
      <c r="C36" s="1700"/>
      <c r="D36" s="1700"/>
      <c r="E36" s="1700"/>
      <c r="F36" s="1700"/>
      <c r="G36" s="1700"/>
      <c r="H36" s="1700"/>
      <c r="I36" s="1700"/>
      <c r="J36" s="1700"/>
      <c r="K36" s="1700"/>
      <c r="L36" s="1700"/>
      <c r="M36" s="1700"/>
      <c r="N36" s="1700"/>
      <c r="O36" s="1700"/>
      <c r="P36" s="1700"/>
      <c r="Q36" s="1700"/>
      <c r="R36" s="1700"/>
      <c r="S36" s="1700"/>
      <c r="T36" s="1700"/>
      <c r="U36" s="1700"/>
      <c r="V36" s="1700"/>
      <c r="W36" s="1700"/>
      <c r="X36" s="1700"/>
      <c r="Y36" s="1700"/>
      <c r="Z36" s="1700"/>
      <c r="AA36" s="1700"/>
      <c r="AB36" s="1700"/>
      <c r="AC36" s="1700"/>
      <c r="AD36" s="1700"/>
      <c r="AE36" s="1700"/>
      <c r="AF36" s="1700"/>
      <c r="AG36" s="1700"/>
      <c r="AH36" s="1700"/>
      <c r="AI36" s="1700"/>
      <c r="AJ36" s="1701"/>
    </row>
  </sheetData>
  <mergeCells count="52">
    <mergeCell ref="B23:AJ28"/>
    <mergeCell ref="B31:AJ36"/>
    <mergeCell ref="D5:AJ8"/>
    <mergeCell ref="D19:L19"/>
    <mergeCell ref="M19:P19"/>
    <mergeCell ref="Q19:S19"/>
    <mergeCell ref="T19:W19"/>
    <mergeCell ref="X19:AJ19"/>
    <mergeCell ref="D20:L20"/>
    <mergeCell ref="M20:P20"/>
    <mergeCell ref="Q20:S20"/>
    <mergeCell ref="T20:W20"/>
    <mergeCell ref="X20:AJ20"/>
    <mergeCell ref="D17:L17"/>
    <mergeCell ref="M17:P17"/>
    <mergeCell ref="Q17:S17"/>
    <mergeCell ref="T17:W17"/>
    <mergeCell ref="X17:AJ17"/>
    <mergeCell ref="D18:L18"/>
    <mergeCell ref="M18:P18"/>
    <mergeCell ref="Q18:S18"/>
    <mergeCell ref="T18:W18"/>
    <mergeCell ref="X18:AJ18"/>
    <mergeCell ref="D15:L15"/>
    <mergeCell ref="M15:P15"/>
    <mergeCell ref="Q15:S15"/>
    <mergeCell ref="T15:W15"/>
    <mergeCell ref="X15:AJ15"/>
    <mergeCell ref="D16:L16"/>
    <mergeCell ref="M16:P16"/>
    <mergeCell ref="Q16:S16"/>
    <mergeCell ref="T16:W16"/>
    <mergeCell ref="X16:AJ16"/>
    <mergeCell ref="D13:L13"/>
    <mergeCell ref="M13:P13"/>
    <mergeCell ref="Q13:S13"/>
    <mergeCell ref="T13:W13"/>
    <mergeCell ref="X13:AJ13"/>
    <mergeCell ref="D14:L14"/>
    <mergeCell ref="M14:P14"/>
    <mergeCell ref="Q14:S14"/>
    <mergeCell ref="T14:W14"/>
    <mergeCell ref="X14:AJ14"/>
    <mergeCell ref="A1:AJ1"/>
    <mergeCell ref="I2:K2"/>
    <mergeCell ref="S2:AJ2"/>
    <mergeCell ref="H3:P3"/>
    <mergeCell ref="D10:L12"/>
    <mergeCell ref="M10:P12"/>
    <mergeCell ref="Q10:S12"/>
    <mergeCell ref="T10:W12"/>
    <mergeCell ref="X10:AJ12"/>
  </mergeCells>
  <pageMargins left="0.7" right="0.7" top="0.75" bottom="0.75" header="0.3" footer="0.3"/>
  <pageSetup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5">
    <tabColor theme="5"/>
  </sheetPr>
  <dimension ref="A1:AE114"/>
  <sheetViews>
    <sheetView showGridLines="0" workbookViewId="0">
      <selection activeCell="E43" sqref="E32:E43"/>
    </sheetView>
  </sheetViews>
  <sheetFormatPr baseColWidth="10" defaultColWidth="11.44140625" defaultRowHeight="14.4"/>
  <cols>
    <col min="1" max="1" width="3.6640625" customWidth="1"/>
    <col min="2" max="2" width="19.109375" customWidth="1"/>
    <col min="3" max="3" width="13" customWidth="1"/>
    <col min="4" max="4" width="11.44140625" customWidth="1"/>
    <col min="5" max="5" width="14.88671875" customWidth="1"/>
    <col min="6" max="6" width="15.33203125" customWidth="1"/>
    <col min="8" max="8" width="11.5546875" customWidth="1"/>
    <col min="12" max="12" width="16.44140625" customWidth="1"/>
    <col min="13" max="13" width="14.33203125" customWidth="1"/>
    <col min="14" max="14" width="12.33203125" customWidth="1"/>
    <col min="19" max="19" width="13.6640625" customWidth="1"/>
    <col min="20" max="20" width="13" customWidth="1"/>
  </cols>
  <sheetData>
    <row r="1" spans="1:21" ht="17.399999999999999">
      <c r="A1" s="279"/>
      <c r="B1" s="279" t="s">
        <v>733</v>
      </c>
      <c r="C1" s="279"/>
      <c r="D1" s="279"/>
      <c r="E1" s="279"/>
      <c r="F1" s="279"/>
      <c r="G1" s="279"/>
      <c r="H1" s="279"/>
      <c r="I1" s="279"/>
      <c r="J1" s="279"/>
      <c r="K1" s="279"/>
      <c r="L1" s="279"/>
      <c r="M1" s="279"/>
      <c r="N1" s="279"/>
      <c r="O1" s="279"/>
      <c r="P1" s="279"/>
      <c r="Q1" s="279"/>
      <c r="R1" s="279"/>
      <c r="S1" s="279"/>
      <c r="T1" s="279"/>
    </row>
    <row r="2" spans="1:21" ht="15" thickBot="1">
      <c r="A2" s="280"/>
      <c r="B2" s="281"/>
      <c r="C2" s="282"/>
      <c r="D2" s="282"/>
      <c r="E2" s="282"/>
      <c r="F2" s="283"/>
      <c r="G2" s="283"/>
      <c r="H2" s="283"/>
      <c r="I2" s="283"/>
      <c r="J2" s="283"/>
      <c r="K2" s="283"/>
      <c r="L2" s="283"/>
      <c r="M2" s="283"/>
      <c r="N2" s="283"/>
      <c r="O2" s="283"/>
      <c r="P2" s="283"/>
      <c r="Q2" s="283"/>
      <c r="R2" s="283"/>
      <c r="S2" s="283"/>
      <c r="T2" s="283"/>
    </row>
    <row r="3" spans="1:21" ht="30" thickTop="1" thickBot="1">
      <c r="A3" s="280"/>
      <c r="B3" s="280"/>
      <c r="C3" s="808" t="s">
        <v>734</v>
      </c>
      <c r="D3" s="809" t="s">
        <v>735</v>
      </c>
      <c r="E3" s="809" t="s">
        <v>203</v>
      </c>
      <c r="F3" s="809" t="s">
        <v>260</v>
      </c>
      <c r="G3" s="283"/>
      <c r="I3" s="283"/>
      <c r="J3" s="283"/>
      <c r="K3" s="283"/>
      <c r="L3" s="283"/>
      <c r="M3" s="283"/>
      <c r="N3" s="283"/>
      <c r="O3" s="283"/>
      <c r="P3" s="283"/>
      <c r="Q3" s="283"/>
      <c r="R3" s="283"/>
      <c r="S3" s="283"/>
      <c r="T3" s="283"/>
    </row>
    <row r="4" spans="1:21" ht="30" thickTop="1" thickBot="1">
      <c r="A4" s="280"/>
      <c r="B4" s="810" t="s">
        <v>736</v>
      </c>
      <c r="C4" s="284">
        <f>+E45</f>
        <v>244638</v>
      </c>
      <c r="D4" s="284">
        <f>+L45</f>
        <v>0</v>
      </c>
      <c r="E4" s="284">
        <f>+Balance!C11</f>
        <v>0</v>
      </c>
      <c r="F4" s="285">
        <f>+SUM(C4:E4)</f>
        <v>244638</v>
      </c>
      <c r="G4" s="283"/>
      <c r="I4" s="283"/>
      <c r="J4" s="283"/>
      <c r="K4" s="283"/>
      <c r="L4" s="283"/>
      <c r="M4" s="283"/>
      <c r="N4" s="283"/>
      <c r="O4" s="283"/>
      <c r="P4" s="283"/>
      <c r="Q4" s="283"/>
      <c r="R4" s="283"/>
      <c r="S4" s="283"/>
      <c r="T4" s="283"/>
    </row>
    <row r="5" spans="1:21" ht="33" customHeight="1" thickTop="1" thickBot="1">
      <c r="A5" s="280"/>
      <c r="B5" s="810" t="s">
        <v>737</v>
      </c>
      <c r="C5" s="286">
        <f>+C4/$F$4</f>
        <v>1</v>
      </c>
      <c r="D5" s="286">
        <f>+D4/$F$4</f>
        <v>0</v>
      </c>
      <c r="E5" s="286">
        <f>+E4/$F$4</f>
        <v>0</v>
      </c>
      <c r="F5" s="286">
        <f t="shared" ref="F5:F7" si="0">+SUM(C5:E5)</f>
        <v>1</v>
      </c>
      <c r="G5" s="283"/>
      <c r="I5" s="283"/>
      <c r="J5" s="283"/>
      <c r="K5" s="283"/>
      <c r="L5" s="283"/>
      <c r="M5" s="283"/>
      <c r="N5" s="283"/>
      <c r="O5" s="283"/>
      <c r="P5" s="283"/>
      <c r="Q5" s="283"/>
      <c r="R5" s="283"/>
      <c r="S5" s="283"/>
      <c r="T5" s="283"/>
    </row>
    <row r="6" spans="1:21" ht="15.6" thickTop="1" thickBot="1">
      <c r="A6" s="280"/>
      <c r="B6" s="810" t="s">
        <v>738</v>
      </c>
      <c r="C6" s="285">
        <f>+F45</f>
        <v>252591.07225764979</v>
      </c>
      <c r="D6" s="285">
        <f>+M45</f>
        <v>0</v>
      </c>
      <c r="E6" s="285">
        <f>+'5.Energy 2'!K9*Conversions!F9*2.7</f>
        <v>0</v>
      </c>
      <c r="F6" s="285">
        <f t="shared" si="0"/>
        <v>252591.07225764979</v>
      </c>
      <c r="G6" s="283"/>
      <c r="I6" s="283"/>
      <c r="J6" s="283"/>
      <c r="K6" s="283"/>
      <c r="L6" s="283"/>
      <c r="M6" s="283"/>
      <c r="N6" s="283"/>
      <c r="O6" s="283"/>
      <c r="P6" s="283"/>
      <c r="Q6" s="283"/>
      <c r="R6" s="283"/>
      <c r="S6" s="283"/>
      <c r="T6" s="283"/>
    </row>
    <row r="7" spans="1:21" ht="15.6" thickTop="1" thickBot="1">
      <c r="A7" s="280"/>
      <c r="B7" s="810" t="s">
        <v>739</v>
      </c>
      <c r="C7" s="286">
        <f>+C6/$F$6</f>
        <v>1</v>
      </c>
      <c r="D7" s="811">
        <f>+D6/$F$6</f>
        <v>0</v>
      </c>
      <c r="E7" s="811">
        <f>+E6/$F$6</f>
        <v>0</v>
      </c>
      <c r="F7" s="286">
        <f t="shared" si="0"/>
        <v>1</v>
      </c>
      <c r="G7" s="283"/>
      <c r="I7" s="283"/>
      <c r="J7" s="283"/>
      <c r="K7" s="283"/>
      <c r="L7" s="283"/>
      <c r="M7" s="283"/>
      <c r="N7" s="283"/>
      <c r="O7" s="283"/>
      <c r="P7" s="283"/>
      <c r="Q7" s="283"/>
      <c r="R7" s="283"/>
      <c r="S7" s="283"/>
      <c r="T7" s="283"/>
    </row>
    <row r="8" spans="1:21" ht="15.6" thickTop="1" thickBot="1">
      <c r="A8" s="280"/>
      <c r="B8" s="810" t="s">
        <v>740</v>
      </c>
      <c r="C8" s="285">
        <f>+C6/'0.Hypothesis'!$C$3</f>
        <v>126295.5361288249</v>
      </c>
      <c r="D8" s="285">
        <f>+D6/'0.Hypothesis'!$C$3</f>
        <v>0</v>
      </c>
      <c r="E8" s="285">
        <f>+E6/'0.Hypothesis'!$C$3</f>
        <v>0</v>
      </c>
      <c r="F8" s="285">
        <f>+F6/'0.Hypothesis'!$C$3</f>
        <v>126295.5361288249</v>
      </c>
      <c r="G8" s="283"/>
      <c r="I8" s="283"/>
      <c r="J8" s="283"/>
      <c r="K8" s="283"/>
      <c r="L8" s="283"/>
      <c r="M8" s="283"/>
      <c r="N8" s="283"/>
      <c r="O8" s="283"/>
      <c r="P8" s="283"/>
      <c r="Q8" s="283"/>
      <c r="R8" s="283"/>
      <c r="S8" s="283"/>
      <c r="T8" s="283"/>
    </row>
    <row r="9" spans="1:21" ht="15.6" thickTop="1" thickBot="1">
      <c r="A9" s="280"/>
      <c r="B9" s="810" t="s">
        <v>741</v>
      </c>
      <c r="C9" s="812">
        <f>+C8/C4</f>
        <v>0.51625477697179056</v>
      </c>
      <c r="D9" s="812" t="e">
        <f t="shared" ref="D9:F9" si="1">+D8/D4</f>
        <v>#DIV/0!</v>
      </c>
      <c r="E9" s="812" t="e">
        <f t="shared" si="1"/>
        <v>#DIV/0!</v>
      </c>
      <c r="F9" s="812">
        <f t="shared" si="1"/>
        <v>0.51625477697179056</v>
      </c>
      <c r="G9" s="283"/>
      <c r="H9" s="283"/>
      <c r="I9" s="283"/>
      <c r="J9" s="283"/>
      <c r="K9" s="283"/>
      <c r="L9" s="283"/>
      <c r="M9" s="283"/>
      <c r="N9" s="283"/>
      <c r="O9" s="283"/>
      <c r="P9" s="283"/>
      <c r="Q9" s="283"/>
      <c r="R9" s="283"/>
      <c r="S9" s="283"/>
      <c r="T9" s="283"/>
    </row>
    <row r="10" spans="1:21" ht="15.6" thickTop="1" thickBot="1">
      <c r="A10" s="280"/>
      <c r="B10" s="810" t="s">
        <v>1465</v>
      </c>
      <c r="C10" s="812">
        <f>C4/'2 Building'!$W$6</f>
        <v>244.63800000000001</v>
      </c>
      <c r="D10" s="812">
        <f>D4/'2 Building'!$W$6</f>
        <v>0</v>
      </c>
      <c r="E10" s="812">
        <f>E4/'2 Building'!$W$6</f>
        <v>0</v>
      </c>
      <c r="F10" s="284">
        <f>F4/'2 Building'!$W$6</f>
        <v>244.63800000000001</v>
      </c>
      <c r="G10" s="283"/>
      <c r="H10" s="283"/>
      <c r="I10" s="283"/>
      <c r="J10" s="283"/>
      <c r="K10" s="283"/>
      <c r="L10" s="283"/>
      <c r="M10" s="283"/>
      <c r="N10" s="283"/>
      <c r="O10" s="283"/>
      <c r="P10" s="283"/>
      <c r="Q10" s="283"/>
      <c r="R10" s="283"/>
      <c r="S10" s="283"/>
      <c r="T10" s="283"/>
    </row>
    <row r="11" spans="1:21">
      <c r="A11" s="280"/>
      <c r="B11" s="282"/>
      <c r="C11" s="282"/>
      <c r="D11" s="282"/>
      <c r="E11" s="282"/>
      <c r="F11" s="283"/>
      <c r="G11" s="283"/>
      <c r="H11" s="283"/>
      <c r="I11" s="283"/>
      <c r="J11" s="283"/>
      <c r="K11" s="283"/>
      <c r="L11" s="283"/>
      <c r="M11" s="283"/>
      <c r="N11" s="283"/>
      <c r="O11" s="283"/>
      <c r="P11" s="283"/>
      <c r="Q11" s="283"/>
      <c r="R11" s="283"/>
      <c r="S11" s="283"/>
      <c r="T11" s="283"/>
    </row>
    <row r="12" spans="1:21">
      <c r="A12" s="280"/>
      <c r="B12" s="282" t="s">
        <v>1760</v>
      </c>
      <c r="C12" s="282">
        <f>40.7*8760</f>
        <v>356532</v>
      </c>
      <c r="D12" s="282"/>
      <c r="E12" s="282"/>
      <c r="F12" s="283"/>
      <c r="G12" s="283"/>
      <c r="H12" s="283"/>
      <c r="I12" s="283"/>
      <c r="J12" s="283"/>
      <c r="K12" s="283"/>
      <c r="L12" s="283"/>
      <c r="M12" s="283"/>
      <c r="N12" s="283"/>
      <c r="O12" s="283"/>
      <c r="P12" s="283"/>
      <c r="Q12" s="283"/>
      <c r="R12" s="283"/>
      <c r="S12" s="283"/>
      <c r="T12" s="283"/>
    </row>
    <row r="13" spans="1:21">
      <c r="A13" s="280"/>
      <c r="B13" s="282"/>
      <c r="C13" s="282"/>
      <c r="D13" s="282"/>
      <c r="E13" s="282"/>
      <c r="F13" s="283"/>
      <c r="G13" s="283"/>
      <c r="H13" s="283"/>
      <c r="I13" s="283"/>
      <c r="J13" s="283"/>
      <c r="K13" s="283"/>
      <c r="L13" s="283"/>
      <c r="M13" s="283"/>
      <c r="N13" s="283"/>
      <c r="O13" s="283"/>
      <c r="P13" s="283"/>
      <c r="Q13" s="283"/>
      <c r="R13" s="283"/>
      <c r="S13" s="283"/>
      <c r="T13" s="283"/>
    </row>
    <row r="14" spans="1:21">
      <c r="A14" s="280"/>
      <c r="B14" s="282"/>
      <c r="C14" s="282"/>
      <c r="D14" s="282"/>
      <c r="E14" s="282"/>
      <c r="F14" s="283"/>
      <c r="G14" s="283"/>
      <c r="H14" s="283"/>
      <c r="I14" s="283"/>
      <c r="J14" s="283"/>
      <c r="K14" s="283"/>
      <c r="L14" s="283"/>
      <c r="M14" s="283"/>
      <c r="N14" s="283"/>
      <c r="O14" s="283"/>
      <c r="P14" s="283"/>
      <c r="Q14" s="283"/>
      <c r="R14" s="283"/>
      <c r="S14" s="283"/>
      <c r="T14" s="283"/>
    </row>
    <row r="15" spans="1:21">
      <c r="A15" s="280"/>
      <c r="B15" s="282"/>
      <c r="C15" s="282"/>
      <c r="D15" s="282"/>
      <c r="E15" s="282"/>
      <c r="F15" s="283"/>
      <c r="G15" s="283"/>
      <c r="H15" s="280"/>
      <c r="I15" s="283"/>
      <c r="J15" s="283"/>
      <c r="K15" s="283"/>
      <c r="L15" s="283"/>
      <c r="M15" s="283"/>
      <c r="N15" s="283"/>
      <c r="O15" s="283"/>
      <c r="P15" s="283"/>
      <c r="Q15" s="283"/>
      <c r="R15" s="283"/>
      <c r="S15" s="283"/>
      <c r="T15" s="283"/>
    </row>
    <row r="16" spans="1:21" ht="21">
      <c r="A16" s="813"/>
      <c r="B16" s="813" t="s">
        <v>742</v>
      </c>
      <c r="C16" s="813"/>
      <c r="D16" s="813"/>
      <c r="E16" s="813"/>
      <c r="F16" s="813"/>
      <c r="G16" s="283"/>
      <c r="H16" s="813" t="s">
        <v>735</v>
      </c>
      <c r="I16" s="813"/>
      <c r="J16" s="813"/>
      <c r="K16" s="813"/>
      <c r="L16" s="813"/>
      <c r="M16" s="813"/>
      <c r="N16" s="280"/>
      <c r="O16" s="813" t="s">
        <v>203</v>
      </c>
      <c r="P16" s="813"/>
      <c r="Q16" s="813"/>
      <c r="R16" s="813"/>
      <c r="S16" s="813"/>
      <c r="T16" s="813"/>
      <c r="U16" s="287"/>
    </row>
    <row r="17" spans="1:21">
      <c r="A17" s="280"/>
      <c r="B17" s="280"/>
      <c r="C17" s="288"/>
      <c r="D17" s="280"/>
      <c r="G17" s="280"/>
      <c r="H17" s="280"/>
      <c r="I17" s="280"/>
      <c r="J17" s="280"/>
      <c r="K17" s="280"/>
      <c r="L17" s="280"/>
      <c r="M17" s="280"/>
      <c r="N17" s="280"/>
      <c r="O17" s="280"/>
      <c r="P17" s="280"/>
      <c r="Q17" s="280"/>
      <c r="R17" s="280"/>
      <c r="S17" s="280"/>
      <c r="T17" s="280"/>
      <c r="U17" s="280"/>
    </row>
    <row r="18" spans="1:21" ht="15" thickBot="1">
      <c r="A18" s="280"/>
      <c r="B18" s="280"/>
      <c r="C18" s="288"/>
      <c r="D18" s="289" t="s">
        <v>743</v>
      </c>
      <c r="E18" s="290">
        <v>8.6000000000000003E-5</v>
      </c>
      <c r="F18" s="291" t="s">
        <v>744</v>
      </c>
      <c r="G18" s="280"/>
      <c r="H18" s="280"/>
      <c r="I18" s="280"/>
      <c r="J18" s="280"/>
      <c r="K18" s="280"/>
      <c r="L18" s="280"/>
      <c r="M18" s="280"/>
      <c r="N18" s="280"/>
      <c r="O18" s="280"/>
      <c r="P18" s="280"/>
      <c r="Q18" s="280"/>
      <c r="R18" s="280"/>
      <c r="S18" s="280"/>
      <c r="T18" s="280"/>
      <c r="U18" s="280"/>
    </row>
    <row r="19" spans="1:21" ht="44.4" thickTop="1" thickBot="1">
      <c r="A19" s="280"/>
      <c r="B19" s="1715" t="s">
        <v>745</v>
      </c>
      <c r="C19" s="814" t="s">
        <v>746</v>
      </c>
      <c r="D19" s="815" t="s">
        <v>574</v>
      </c>
      <c r="E19" s="816" t="s">
        <v>747</v>
      </c>
      <c r="F19" s="808" t="s">
        <v>1757</v>
      </c>
      <c r="G19" s="280"/>
      <c r="H19" s="1715" t="s">
        <v>735</v>
      </c>
      <c r="I19" s="814" t="s">
        <v>746</v>
      </c>
      <c r="J19" s="815" t="s">
        <v>574</v>
      </c>
      <c r="K19" s="815" t="s">
        <v>749</v>
      </c>
      <c r="L19" s="816" t="s">
        <v>747</v>
      </c>
      <c r="M19" s="808" t="s">
        <v>748</v>
      </c>
      <c r="N19" s="817"/>
      <c r="O19" s="1715" t="s">
        <v>203</v>
      </c>
      <c r="P19" s="814" t="s">
        <v>746</v>
      </c>
      <c r="Q19" s="815" t="s">
        <v>574</v>
      </c>
      <c r="R19" s="815" t="s">
        <v>204</v>
      </c>
      <c r="S19" s="816" t="s">
        <v>747</v>
      </c>
      <c r="T19" s="808" t="s">
        <v>748</v>
      </c>
      <c r="U19" s="280"/>
    </row>
    <row r="20" spans="1:21" ht="15" customHeight="1" thickBot="1">
      <c r="A20" s="280"/>
      <c r="B20" s="1716"/>
      <c r="C20" s="841">
        <v>44075</v>
      </c>
      <c r="D20" s="293"/>
      <c r="E20" s="840">
        <v>25255</v>
      </c>
      <c r="F20" s="295">
        <f>+E20*'[1]0.Hypothesis'!$C$41</f>
        <v>26076.028784845141</v>
      </c>
      <c r="G20" s="280"/>
      <c r="H20" s="1716"/>
      <c r="I20" s="292"/>
      <c r="J20" s="293"/>
      <c r="K20" s="293"/>
      <c r="L20" s="294"/>
      <c r="M20" s="295"/>
      <c r="N20" s="817"/>
      <c r="O20" s="1716"/>
      <c r="P20" s="292"/>
      <c r="Q20" s="293"/>
      <c r="R20" s="293"/>
      <c r="S20" s="294"/>
      <c r="T20" s="295"/>
      <c r="U20" s="280"/>
    </row>
    <row r="21" spans="1:21" ht="15" customHeight="1" thickBot="1">
      <c r="A21" s="280"/>
      <c r="B21" s="1716"/>
      <c r="C21" s="841">
        <v>44105</v>
      </c>
      <c r="D21" s="293"/>
      <c r="E21" s="840">
        <v>30213</v>
      </c>
      <c r="F21" s="295">
        <f>+E21*'[1]0.Hypothesis'!$C$41</f>
        <v>31195.211153297416</v>
      </c>
      <c r="G21" s="280"/>
      <c r="H21" s="1716"/>
      <c r="I21" s="292"/>
      <c r="J21" s="293"/>
      <c r="K21" s="293"/>
      <c r="L21" s="294"/>
      <c r="M21" s="295"/>
      <c r="N21" s="817"/>
      <c r="O21" s="1716"/>
      <c r="P21" s="292"/>
      <c r="Q21" s="293"/>
      <c r="R21" s="293"/>
      <c r="S21" s="294"/>
      <c r="T21" s="295"/>
      <c r="U21" s="280"/>
    </row>
    <row r="22" spans="1:21" ht="15" customHeight="1" thickBot="1">
      <c r="A22" s="280"/>
      <c r="B22" s="1716"/>
      <c r="C22" s="841">
        <v>44136</v>
      </c>
      <c r="D22" s="293"/>
      <c r="E22" s="840">
        <v>20753</v>
      </c>
      <c r="F22" s="295">
        <f>+E22*'[1]0.Hypothesis'!$C$41</f>
        <v>21427.67077299114</v>
      </c>
      <c r="G22" s="280"/>
      <c r="H22" s="1716"/>
      <c r="I22" s="292"/>
      <c r="J22" s="293"/>
      <c r="K22" s="293"/>
      <c r="L22" s="294"/>
      <c r="M22" s="295"/>
      <c r="N22" s="817"/>
      <c r="O22" s="1716"/>
      <c r="P22" s="292"/>
      <c r="Q22" s="293"/>
      <c r="R22" s="293"/>
      <c r="S22" s="294"/>
      <c r="T22" s="295"/>
      <c r="U22" s="280"/>
    </row>
    <row r="23" spans="1:21" ht="15" customHeight="1" thickBot="1">
      <c r="A23" s="280"/>
      <c r="B23" s="1716"/>
      <c r="C23" s="841">
        <v>44166</v>
      </c>
      <c r="D23" s="293"/>
      <c r="E23" s="840">
        <v>21506</v>
      </c>
      <c r="F23" s="295">
        <f>+E23*'[1]0.Hypothesis'!$C$41</f>
        <v>22205.150467110656</v>
      </c>
      <c r="G23" s="280"/>
      <c r="H23" s="1716"/>
      <c r="I23" s="292"/>
      <c r="J23" s="293"/>
      <c r="K23" s="293"/>
      <c r="L23" s="294"/>
      <c r="M23" s="295"/>
      <c r="N23" s="817"/>
      <c r="O23" s="1716"/>
      <c r="P23" s="292"/>
      <c r="Q23" s="293"/>
      <c r="R23" s="293"/>
      <c r="S23" s="294"/>
      <c r="T23" s="295"/>
      <c r="U23" s="280"/>
    </row>
    <row r="24" spans="1:21" ht="15" customHeight="1" thickBot="1">
      <c r="A24" s="280"/>
      <c r="B24" s="1716"/>
      <c r="C24" s="841">
        <v>44197</v>
      </c>
      <c r="D24" s="293"/>
      <c r="E24" s="840">
        <v>18448</v>
      </c>
      <c r="F24" s="295">
        <f>+E24*'[1]0.Hypothesis'!$C$41</f>
        <v>19047.736251151186</v>
      </c>
      <c r="G24" s="280"/>
      <c r="H24" s="1716"/>
      <c r="I24" s="292"/>
      <c r="J24" s="293"/>
      <c r="K24" s="293"/>
      <c r="L24" s="294"/>
      <c r="M24" s="295"/>
      <c r="N24" s="817"/>
      <c r="O24" s="1716"/>
      <c r="P24" s="292"/>
      <c r="Q24" s="293"/>
      <c r="R24" s="293"/>
      <c r="S24" s="294"/>
      <c r="T24" s="295"/>
      <c r="U24" s="280"/>
    </row>
    <row r="25" spans="1:21" ht="15" customHeight="1" thickBot="1">
      <c r="A25" s="280"/>
      <c r="B25" s="1716"/>
      <c r="C25" s="841">
        <v>44228</v>
      </c>
      <c r="D25" s="293"/>
      <c r="E25" s="840">
        <v>22993</v>
      </c>
      <c r="F25" s="295">
        <f>+E25*'[1]0.Hypothesis'!$C$41</f>
        <v>23740.492173824761</v>
      </c>
      <c r="G25" s="280"/>
      <c r="H25" s="1716"/>
      <c r="I25" s="292"/>
      <c r="J25" s="293"/>
      <c r="K25" s="293"/>
      <c r="L25" s="294"/>
      <c r="M25" s="295"/>
      <c r="N25" s="817"/>
      <c r="O25" s="1716"/>
      <c r="P25" s="292"/>
      <c r="Q25" s="293"/>
      <c r="R25" s="293"/>
      <c r="S25" s="294"/>
      <c r="T25" s="295"/>
      <c r="U25" s="280"/>
    </row>
    <row r="26" spans="1:21" ht="15" customHeight="1" thickBot="1">
      <c r="A26" s="280"/>
      <c r="B26" s="1716"/>
      <c r="C26" s="841">
        <v>44256</v>
      </c>
      <c r="D26" s="293"/>
      <c r="E26" s="840">
        <v>21730</v>
      </c>
      <c r="F26" s="295">
        <f>+E26*'[1]0.Hypothesis'!$C$41</f>
        <v>22436.43260719402</v>
      </c>
      <c r="G26" s="280"/>
      <c r="H26" s="1716"/>
      <c r="I26" s="292"/>
      <c r="J26" s="293"/>
      <c r="K26" s="293"/>
      <c r="L26" s="294"/>
      <c r="M26" s="295"/>
      <c r="N26" s="817"/>
      <c r="O26" s="1716"/>
      <c r="P26" s="292"/>
      <c r="Q26" s="293"/>
      <c r="R26" s="293"/>
      <c r="S26" s="294"/>
      <c r="T26" s="295"/>
      <c r="U26" s="280"/>
    </row>
    <row r="27" spans="1:21" ht="15" customHeight="1" thickBot="1">
      <c r="A27" s="280"/>
      <c r="B27" s="1716"/>
      <c r="C27" s="841">
        <v>44287</v>
      </c>
      <c r="D27" s="293"/>
      <c r="E27" s="840">
        <v>22283</v>
      </c>
      <c r="F27" s="295">
        <f>+E27*'[1]0.Hypothesis'!$C$41</f>
        <v>23007.410390524819</v>
      </c>
      <c r="G27" s="280"/>
      <c r="H27" s="1716"/>
      <c r="I27" s="292"/>
      <c r="J27" s="293"/>
      <c r="K27" s="293"/>
      <c r="L27" s="294"/>
      <c r="M27" s="295"/>
      <c r="N27" s="817"/>
      <c r="O27" s="1716"/>
      <c r="P27" s="292"/>
      <c r="Q27" s="293"/>
      <c r="R27" s="293"/>
      <c r="S27" s="294"/>
      <c r="T27" s="295"/>
      <c r="U27" s="280"/>
    </row>
    <row r="28" spans="1:21" ht="15" customHeight="1" thickBot="1">
      <c r="A28" s="280"/>
      <c r="B28" s="1716"/>
      <c r="C28" s="841">
        <v>44317</v>
      </c>
      <c r="D28" s="293"/>
      <c r="E28" s="840">
        <v>20032</v>
      </c>
      <c r="F28" s="295">
        <f>+E28*'[1]0.Hypothesis'!$C$41</f>
        <v>20683.231384597817</v>
      </c>
      <c r="G28" s="280"/>
      <c r="H28" s="1716"/>
      <c r="I28" s="292"/>
      <c r="J28" s="293"/>
      <c r="K28" s="293"/>
      <c r="L28" s="294"/>
      <c r="M28" s="295"/>
      <c r="N28" s="817"/>
      <c r="O28" s="1716"/>
      <c r="P28" s="292"/>
      <c r="Q28" s="293"/>
      <c r="R28" s="293"/>
      <c r="S28" s="294"/>
      <c r="T28" s="295"/>
      <c r="U28" s="280"/>
    </row>
    <row r="29" spans="1:21" ht="15" customHeight="1" thickBot="1">
      <c r="A29" s="280"/>
      <c r="B29" s="1716"/>
      <c r="C29" s="841">
        <v>44348</v>
      </c>
      <c r="D29" s="293"/>
      <c r="E29" s="840">
        <v>21560</v>
      </c>
      <c r="F29" s="295">
        <f>+E29*'[1]0.Hypothesis'!$C$41</f>
        <v>22260.905983023607</v>
      </c>
      <c r="G29" s="280"/>
      <c r="H29" s="1716"/>
      <c r="I29" s="292"/>
      <c r="J29" s="293"/>
      <c r="K29" s="293"/>
      <c r="L29" s="294"/>
      <c r="M29" s="295"/>
      <c r="N29" s="817"/>
      <c r="O29" s="1716"/>
      <c r="P29" s="292"/>
      <c r="Q29" s="293"/>
      <c r="R29" s="293"/>
      <c r="S29" s="294"/>
      <c r="T29" s="295"/>
      <c r="U29" s="280"/>
    </row>
    <row r="30" spans="1:21" ht="15" customHeight="1" thickBot="1">
      <c r="A30" s="280"/>
      <c r="B30" s="1716"/>
      <c r="C30" s="841">
        <v>44378</v>
      </c>
      <c r="D30" s="293"/>
      <c r="E30" s="840">
        <v>17465</v>
      </c>
      <c r="F30" s="295">
        <f>+E30*'[1]0.Hypothesis'!$C$41</f>
        <v>18032.779359624645</v>
      </c>
      <c r="G30" s="280"/>
      <c r="H30" s="1716"/>
      <c r="I30" s="296"/>
      <c r="J30" s="293"/>
      <c r="K30" s="293"/>
      <c r="L30" s="294"/>
      <c r="M30" s="295"/>
      <c r="N30" s="817"/>
      <c r="O30" s="1716"/>
      <c r="P30" s="296"/>
      <c r="Q30" s="293"/>
      <c r="R30" s="293"/>
      <c r="S30" s="294"/>
      <c r="T30" s="295"/>
      <c r="U30" s="280"/>
    </row>
    <row r="31" spans="1:21" ht="15" customHeight="1" thickBot="1">
      <c r="A31" s="280"/>
      <c r="B31" s="1716"/>
      <c r="C31" s="841">
        <v>44409</v>
      </c>
      <c r="D31" s="293"/>
      <c r="E31" s="840">
        <v>17920</v>
      </c>
      <c r="F31" s="295">
        <f>+E31*'[1]0.Hypothesis'!$C$41</f>
        <v>18502.571206668974</v>
      </c>
      <c r="G31" s="280"/>
      <c r="H31" s="1716"/>
      <c r="I31" s="296"/>
      <c r="J31" s="293"/>
      <c r="K31" s="293"/>
      <c r="L31" s="294"/>
      <c r="M31" s="295"/>
      <c r="N31" s="817"/>
      <c r="O31" s="1716"/>
      <c r="P31" s="296"/>
      <c r="Q31" s="293"/>
      <c r="R31" s="293"/>
      <c r="S31" s="294"/>
      <c r="T31" s="295"/>
      <c r="U31" s="280"/>
    </row>
    <row r="32" spans="1:21" ht="15" customHeight="1" thickBot="1">
      <c r="A32" s="280"/>
      <c r="B32" s="1716"/>
      <c r="C32" s="841">
        <v>44440</v>
      </c>
      <c r="D32" s="293"/>
      <c r="E32" s="840">
        <v>20398</v>
      </c>
      <c r="F32" s="295">
        <f>+E32*'[1]0.Hypothesis'!$C$41</f>
        <v>21061.129881341167</v>
      </c>
      <c r="G32" s="280"/>
      <c r="H32" s="1716"/>
      <c r="I32" s="292" t="s">
        <v>750</v>
      </c>
      <c r="J32" s="293"/>
      <c r="K32" s="293"/>
      <c r="L32" s="294"/>
      <c r="M32" s="295"/>
      <c r="N32" s="817"/>
      <c r="O32" s="1716"/>
      <c r="P32" s="292"/>
      <c r="Q32" s="293"/>
      <c r="R32" s="293"/>
      <c r="S32" s="294"/>
      <c r="T32" s="295"/>
      <c r="U32" s="280"/>
    </row>
    <row r="33" spans="1:31" ht="15" customHeight="1" thickBot="1">
      <c r="A33" s="280"/>
      <c r="B33" s="1716"/>
      <c r="C33" s="841">
        <v>44470</v>
      </c>
      <c r="D33" s="293"/>
      <c r="E33" s="840">
        <v>19580</v>
      </c>
      <c r="F33" s="295">
        <f>+E33*'[1]0.Hypothesis'!$C$41</f>
        <v>20216.537066215318</v>
      </c>
      <c r="G33" s="280"/>
      <c r="H33" s="1716"/>
      <c r="I33" s="292" t="s">
        <v>751</v>
      </c>
      <c r="J33" s="293"/>
      <c r="K33" s="293"/>
      <c r="L33" s="294"/>
      <c r="M33" s="295"/>
      <c r="N33" s="817"/>
      <c r="O33" s="1716"/>
      <c r="P33" s="292"/>
      <c r="Q33" s="293"/>
      <c r="R33" s="293"/>
      <c r="S33" s="294"/>
      <c r="T33" s="295"/>
      <c r="U33" s="280"/>
    </row>
    <row r="34" spans="1:31" ht="15" customHeight="1" thickBot="1">
      <c r="A34" s="280"/>
      <c r="B34" s="1716"/>
      <c r="C34" s="841">
        <v>44501</v>
      </c>
      <c r="D34" s="293"/>
      <c r="E34" s="840">
        <v>21758</v>
      </c>
      <c r="F34" s="295">
        <f>+E34*'[1]0.Hypothesis'!$C$41</f>
        <v>22465.342874704438</v>
      </c>
      <c r="G34" s="280"/>
      <c r="H34" s="1716"/>
      <c r="I34" s="292" t="s">
        <v>752</v>
      </c>
      <c r="J34" s="293"/>
      <c r="K34" s="293"/>
      <c r="L34" s="294"/>
      <c r="M34" s="295"/>
      <c r="N34" s="817"/>
      <c r="O34" s="1716"/>
      <c r="P34" s="292"/>
      <c r="Q34" s="293"/>
      <c r="R34" s="293"/>
      <c r="S34" s="294"/>
      <c r="T34" s="295"/>
      <c r="U34" s="280"/>
    </row>
    <row r="35" spans="1:31" ht="15" customHeight="1" thickBot="1">
      <c r="A35" s="280"/>
      <c r="B35" s="1716"/>
      <c r="C35" s="841">
        <v>44531</v>
      </c>
      <c r="D35" s="293"/>
      <c r="E35" s="840">
        <v>21632</v>
      </c>
      <c r="F35" s="295">
        <f>+E35*'[1]0.Hypothesis'!$C$41</f>
        <v>22335.246670907545</v>
      </c>
      <c r="G35" s="280"/>
      <c r="H35" s="1716"/>
      <c r="I35" s="292" t="s">
        <v>753</v>
      </c>
      <c r="J35" s="293"/>
      <c r="K35" s="293"/>
      <c r="L35" s="294"/>
      <c r="M35" s="295"/>
      <c r="N35" s="817"/>
      <c r="O35" s="1716"/>
      <c r="P35" s="292"/>
      <c r="Q35" s="293"/>
      <c r="R35" s="293"/>
      <c r="S35" s="294"/>
      <c r="T35" s="295"/>
      <c r="U35" s="280"/>
    </row>
    <row r="36" spans="1:31" ht="15" customHeight="1" thickBot="1">
      <c r="A36" s="280"/>
      <c r="B36" s="1716"/>
      <c r="C36" s="841">
        <v>44562</v>
      </c>
      <c r="D36" s="293"/>
      <c r="E36" s="840">
        <v>15701</v>
      </c>
      <c r="F36" s="295">
        <f>+E36*'[1]0.Hypothesis'!$C$41</f>
        <v>16211.432506468167</v>
      </c>
      <c r="G36" s="280"/>
      <c r="H36" s="1716"/>
      <c r="I36" s="292" t="s">
        <v>575</v>
      </c>
      <c r="J36" s="293"/>
      <c r="K36" s="293"/>
      <c r="L36" s="294"/>
      <c r="M36" s="295"/>
      <c r="N36" s="817"/>
      <c r="O36" s="1716"/>
      <c r="P36" s="292"/>
      <c r="Q36" s="293"/>
      <c r="R36" s="293"/>
      <c r="S36" s="294"/>
      <c r="T36" s="295"/>
      <c r="U36" s="280"/>
    </row>
    <row r="37" spans="1:31" ht="15" customHeight="1" thickBot="1">
      <c r="A37" s="280"/>
      <c r="B37" s="1716"/>
      <c r="C37" s="841">
        <v>44593</v>
      </c>
      <c r="D37" s="293"/>
      <c r="E37" s="840">
        <v>19003</v>
      </c>
      <c r="F37" s="295">
        <f>+E37*'[1]0.Hypothesis'!$C$41</f>
        <v>19620.779053589871</v>
      </c>
      <c r="G37" s="280"/>
      <c r="H37" s="1716"/>
      <c r="I37" s="292" t="s">
        <v>754</v>
      </c>
      <c r="J37" s="293"/>
      <c r="K37" s="293"/>
      <c r="L37" s="294"/>
      <c r="M37" s="295"/>
      <c r="N37" s="817"/>
      <c r="O37" s="1716"/>
      <c r="P37" s="292"/>
      <c r="Q37" s="293"/>
      <c r="R37" s="293"/>
      <c r="S37" s="294"/>
      <c r="T37" s="295"/>
      <c r="U37" s="280"/>
    </row>
    <row r="38" spans="1:31" ht="15" customHeight="1" thickBot="1">
      <c r="A38" s="280"/>
      <c r="B38" s="1716"/>
      <c r="C38" s="841">
        <v>44621</v>
      </c>
      <c r="D38" s="293"/>
      <c r="E38" s="840">
        <v>17735</v>
      </c>
      <c r="F38" s="295">
        <f>+E38*'[1]0.Hypothesis'!$C$41</f>
        <v>18311.55693918941</v>
      </c>
      <c r="G38" s="280"/>
      <c r="H38" s="1716"/>
      <c r="I38" s="292" t="s">
        <v>755</v>
      </c>
      <c r="J38" s="293"/>
      <c r="K38" s="293"/>
      <c r="L38" s="294"/>
      <c r="M38" s="295"/>
      <c r="N38" s="817"/>
      <c r="O38" s="1716"/>
      <c r="P38" s="292"/>
      <c r="Q38" s="293"/>
      <c r="R38" s="293"/>
      <c r="S38" s="294"/>
      <c r="T38" s="295"/>
      <c r="U38" s="280"/>
    </row>
    <row r="39" spans="1:31" ht="15" customHeight="1" thickBot="1">
      <c r="A39" s="280"/>
      <c r="B39" s="1716"/>
      <c r="C39" s="841">
        <v>44652</v>
      </c>
      <c r="D39" s="293"/>
      <c r="E39" s="840">
        <v>21131</v>
      </c>
      <c r="F39" s="295">
        <f>+E39*'[1]0.Hypothesis'!$C$41</f>
        <v>21817.959384381811</v>
      </c>
      <c r="G39" s="280"/>
      <c r="H39" s="1716"/>
      <c r="I39" s="292" t="s">
        <v>756</v>
      </c>
      <c r="J39" s="293"/>
      <c r="K39" s="293"/>
      <c r="L39" s="294"/>
      <c r="M39" s="295"/>
      <c r="N39" s="817"/>
      <c r="O39" s="1716"/>
      <c r="P39" s="292"/>
      <c r="Q39" s="293"/>
      <c r="R39" s="293"/>
      <c r="S39" s="294"/>
      <c r="T39" s="295"/>
      <c r="U39" s="280"/>
    </row>
    <row r="40" spans="1:31" ht="15" customHeight="1" thickBot="1">
      <c r="A40" s="280"/>
      <c r="B40" s="1716"/>
      <c r="C40" s="841">
        <v>44682</v>
      </c>
      <c r="D40" s="293"/>
      <c r="E40" s="840">
        <v>20998</v>
      </c>
      <c r="F40" s="295">
        <f>+E40*'[1]0.Hypothesis'!$C$41</f>
        <v>21680.635613707316</v>
      </c>
      <c r="G40" s="280"/>
      <c r="H40" s="1716"/>
      <c r="I40" s="292" t="s">
        <v>757</v>
      </c>
      <c r="J40" s="293"/>
      <c r="K40" s="293"/>
      <c r="L40" s="294"/>
      <c r="M40" s="295"/>
      <c r="N40" s="817"/>
      <c r="O40" s="1716"/>
      <c r="P40" s="292"/>
      <c r="Q40" s="293"/>
      <c r="R40" s="293"/>
      <c r="S40" s="294"/>
      <c r="T40" s="295"/>
      <c r="U40" s="280"/>
    </row>
    <row r="41" spans="1:31" ht="15" customHeight="1" thickBot="1">
      <c r="A41" s="280"/>
      <c r="B41" s="1716"/>
      <c r="C41" s="841">
        <v>44713</v>
      </c>
      <c r="D41" s="293"/>
      <c r="E41" s="840">
        <v>20519</v>
      </c>
      <c r="F41" s="295">
        <f>+E41*'[1]0.Hypothesis'!$C$41</f>
        <v>21186.06353736834</v>
      </c>
      <c r="G41" s="280"/>
      <c r="H41" s="1716"/>
      <c r="I41" s="292" t="s">
        <v>758</v>
      </c>
      <c r="J41" s="293"/>
      <c r="K41" s="293"/>
      <c r="L41" s="294"/>
      <c r="M41" s="295"/>
      <c r="N41" s="817"/>
      <c r="O41" s="1716"/>
      <c r="P41" s="292"/>
      <c r="Q41" s="293"/>
      <c r="R41" s="293"/>
      <c r="S41" s="294"/>
      <c r="T41" s="295"/>
      <c r="U41" s="280"/>
    </row>
    <row r="42" spans="1:31" ht="15" customHeight="1" thickBot="1">
      <c r="A42" s="280"/>
      <c r="B42" s="1716"/>
      <c r="C42" s="841">
        <v>44743</v>
      </c>
      <c r="D42" s="293"/>
      <c r="E42" s="840">
        <v>24229</v>
      </c>
      <c r="F42" s="295">
        <f>+E42*'[1]0.Hypothesis'!$C$41</f>
        <v>25016.673982499025</v>
      </c>
      <c r="G42" s="280"/>
      <c r="H42" s="1716"/>
      <c r="I42" s="292" t="s">
        <v>759</v>
      </c>
      <c r="J42" s="293"/>
      <c r="K42" s="293"/>
      <c r="L42" s="294"/>
      <c r="M42" s="295"/>
      <c r="N42" s="817"/>
      <c r="O42" s="1716"/>
      <c r="P42" s="296"/>
      <c r="Q42" s="293"/>
      <c r="R42" s="293"/>
      <c r="S42" s="294"/>
      <c r="T42" s="295"/>
      <c r="U42" s="280"/>
    </row>
    <row r="43" spans="1:31" ht="15" customHeight="1" thickBot="1">
      <c r="A43" s="280"/>
      <c r="B43" s="1716"/>
      <c r="C43" s="841">
        <v>44774</v>
      </c>
      <c r="D43" s="293"/>
      <c r="E43" s="840">
        <v>21954</v>
      </c>
      <c r="F43" s="295">
        <f>+E43*'[1]0.Hypothesis'!$C$41</f>
        <v>22667.71474727738</v>
      </c>
      <c r="G43" s="280"/>
      <c r="H43" s="1716"/>
      <c r="I43" s="292" t="s">
        <v>760</v>
      </c>
      <c r="J43" s="293"/>
      <c r="K43" s="293"/>
      <c r="L43" s="294"/>
      <c r="M43" s="295"/>
      <c r="N43" s="817"/>
      <c r="O43" s="1716"/>
      <c r="P43" s="296"/>
      <c r="Q43" s="293"/>
      <c r="R43" s="293"/>
      <c r="S43" s="294"/>
      <c r="T43" s="295"/>
      <c r="U43" s="280"/>
      <c r="V43" s="818" t="s">
        <v>761</v>
      </c>
    </row>
    <row r="44" spans="1:31" ht="15" customHeight="1" thickTop="1" thickBot="1">
      <c r="A44" s="280"/>
      <c r="B44" s="1716"/>
      <c r="C44" s="1711" t="s">
        <v>762</v>
      </c>
      <c r="D44" s="1712"/>
      <c r="E44" s="297">
        <f>AVERAGE(E21:E43)</f>
        <v>20849.608695652172</v>
      </c>
      <c r="F44" s="301">
        <f>AVERAGE(F21:F43)</f>
        <v>21527.420174246035</v>
      </c>
      <c r="G44" s="280"/>
      <c r="H44" s="1716"/>
      <c r="I44" s="1711" t="s">
        <v>762</v>
      </c>
      <c r="J44" s="1712"/>
      <c r="K44" s="297" t="e">
        <f>AVERAGE(K20:K43)</f>
        <v>#DIV/0!</v>
      </c>
      <c r="L44" s="297" t="e">
        <f>AVERAGE(L20:L43)</f>
        <v>#DIV/0!</v>
      </c>
      <c r="M44" s="297" t="e">
        <f>AVERAGE(M20:M43)</f>
        <v>#DIV/0!</v>
      </c>
      <c r="N44" s="817"/>
      <c r="O44" s="1716"/>
      <c r="P44" s="1711" t="s">
        <v>762</v>
      </c>
      <c r="Q44" s="1712"/>
      <c r="R44" s="297">
        <f>+R45/12</f>
        <v>0</v>
      </c>
      <c r="S44" s="297">
        <f>+S45/12</f>
        <v>0</v>
      </c>
      <c r="T44" s="297">
        <f>+T45/12</f>
        <v>0</v>
      </c>
      <c r="U44" s="280"/>
      <c r="V44" s="819">
        <v>5.36</v>
      </c>
    </row>
    <row r="45" spans="1:31" ht="15" customHeight="1" thickTop="1" thickBot="1">
      <c r="A45" s="280"/>
      <c r="B45" s="1716"/>
      <c r="C45" s="1711" t="s">
        <v>763</v>
      </c>
      <c r="D45" s="1712"/>
      <c r="E45" s="301">
        <f>SUM(E32:E43)</f>
        <v>244638</v>
      </c>
      <c r="F45" s="301">
        <f>SUM(F32:F43)</f>
        <v>252591.07225764979</v>
      </c>
      <c r="G45" s="280"/>
      <c r="H45" s="1716"/>
      <c r="I45" s="1711" t="s">
        <v>763</v>
      </c>
      <c r="J45" s="1712"/>
      <c r="K45" s="297">
        <f>SUM(K20:K43)/2</f>
        <v>0</v>
      </c>
      <c r="L45" s="297">
        <f>SUM(L20:L43)/2</f>
        <v>0</v>
      </c>
      <c r="M45" s="297">
        <f>SUM(M20:M43)/2</f>
        <v>0</v>
      </c>
      <c r="N45">
        <f>+M45/2.7</f>
        <v>0</v>
      </c>
      <c r="O45" s="1716"/>
      <c r="P45" s="1711" t="s">
        <v>763</v>
      </c>
      <c r="Q45" s="1712"/>
      <c r="R45" s="297">
        <f>SUM(R32:R43)</f>
        <v>0</v>
      </c>
      <c r="S45" s="297">
        <f t="shared" ref="S45" si="2">SUM(S32:S43)</f>
        <v>0</v>
      </c>
      <c r="T45" s="297">
        <f>SUM(R32:R43)*V44</f>
        <v>0</v>
      </c>
      <c r="U45">
        <f>+T45/2.7</f>
        <v>0</v>
      </c>
    </row>
    <row r="46" spans="1:31" ht="15" customHeight="1" thickTop="1" thickBot="1">
      <c r="A46" s="280"/>
      <c r="B46" s="1717"/>
      <c r="C46" s="1713" t="s">
        <v>764</v>
      </c>
      <c r="D46" s="1714"/>
      <c r="E46" s="820">
        <f>F45/E45</f>
        <v>1.0325095539435811</v>
      </c>
      <c r="F46" s="299"/>
      <c r="G46" s="280"/>
      <c r="H46" s="1717"/>
      <c r="I46" s="1713" t="s">
        <v>765</v>
      </c>
      <c r="J46" s="1714"/>
      <c r="K46" s="803" t="s">
        <v>766</v>
      </c>
      <c r="L46" s="821" t="e">
        <f>M45/K45/3.785</f>
        <v>#DIV/0!</v>
      </c>
      <c r="M46" s="299"/>
      <c r="N46" s="817"/>
      <c r="O46" s="1717"/>
      <c r="P46" s="1713" t="s">
        <v>765</v>
      </c>
      <c r="Q46" s="1714"/>
      <c r="R46" s="803" t="s">
        <v>767</v>
      </c>
      <c r="S46" s="821" t="e">
        <f>T45/R45</f>
        <v>#DIV/0!</v>
      </c>
      <c r="T46" s="299"/>
      <c r="Z46" s="298"/>
      <c r="AA46" s="298"/>
      <c r="AB46" s="298"/>
      <c r="AC46" s="298"/>
      <c r="AD46" s="298"/>
      <c r="AE46" s="298"/>
    </row>
    <row r="47" spans="1:31" ht="15" customHeight="1" thickTop="1">
      <c r="A47" s="817"/>
      <c r="B47" s="817"/>
      <c r="E47" s="471"/>
      <c r="G47" s="280"/>
      <c r="H47" s="817"/>
      <c r="I47" s="817"/>
      <c r="J47" s="817"/>
      <c r="K47" s="817"/>
      <c r="L47" s="817"/>
      <c r="M47" s="817"/>
      <c r="N47" s="817"/>
      <c r="O47" s="817"/>
      <c r="P47" s="817"/>
      <c r="Q47" s="817"/>
      <c r="R47" s="817"/>
      <c r="S47" s="817"/>
      <c r="T47" s="298"/>
      <c r="U47" s="817"/>
      <c r="Z47" s="298"/>
      <c r="AA47" s="298"/>
      <c r="AB47" s="298"/>
      <c r="AC47" s="298"/>
      <c r="AD47" s="298"/>
      <c r="AE47" s="298"/>
    </row>
    <row r="48" spans="1:31" ht="14.4" customHeight="1">
      <c r="A48" s="817"/>
      <c r="B48" s="817"/>
      <c r="C48" s="822"/>
      <c r="D48" s="822"/>
      <c r="E48" s="817"/>
      <c r="F48" s="817"/>
      <c r="G48" s="860"/>
      <c r="H48" s="817"/>
      <c r="I48" s="817"/>
      <c r="J48" s="817"/>
      <c r="K48" s="817"/>
      <c r="L48" s="823"/>
      <c r="M48" s="817"/>
      <c r="N48" s="817"/>
      <c r="O48" s="817"/>
      <c r="P48" s="817"/>
      <c r="Q48" s="817"/>
      <c r="R48" s="817"/>
      <c r="S48" s="823"/>
      <c r="T48" s="817"/>
      <c r="U48" s="817"/>
      <c r="Z48" s="298"/>
      <c r="AA48" s="298"/>
      <c r="AB48" s="298"/>
      <c r="AC48" s="298"/>
      <c r="AD48" s="298"/>
      <c r="AE48" s="298"/>
    </row>
    <row r="49" spans="1:21" ht="15" customHeight="1">
      <c r="A49" s="817" t="s">
        <v>768</v>
      </c>
      <c r="B49" s="817"/>
      <c r="C49" s="817"/>
      <c r="D49" s="817"/>
      <c r="E49" s="817"/>
      <c r="F49" s="817"/>
      <c r="G49" s="861"/>
      <c r="H49" s="817"/>
      <c r="I49" s="300"/>
      <c r="J49" s="824"/>
      <c r="K49" s="300"/>
      <c r="L49" s="300"/>
      <c r="M49" s="300"/>
      <c r="N49" s="300"/>
      <c r="O49" s="300"/>
      <c r="P49" s="300"/>
      <c r="Q49" s="300"/>
      <c r="R49" s="300"/>
      <c r="S49" s="300"/>
      <c r="T49" s="300"/>
      <c r="U49" s="300"/>
    </row>
    <row r="50" spans="1:21" ht="15" customHeight="1">
      <c r="A50" s="817"/>
      <c r="B50" s="817"/>
      <c r="C50" s="817"/>
      <c r="D50" s="817"/>
      <c r="E50" s="817"/>
      <c r="F50" s="817"/>
      <c r="G50" s="817"/>
      <c r="H50" s="817"/>
      <c r="I50" s="300"/>
      <c r="J50" s="300"/>
      <c r="K50" s="300"/>
      <c r="L50" s="300"/>
      <c r="M50" s="300"/>
      <c r="N50" s="300"/>
      <c r="O50" s="300"/>
      <c r="P50" s="300"/>
      <c r="Q50" s="300"/>
      <c r="R50" s="300"/>
      <c r="S50" s="300"/>
      <c r="T50" s="300"/>
      <c r="U50" s="300"/>
    </row>
    <row r="51" spans="1:21" ht="15" customHeight="1">
      <c r="A51" s="817"/>
      <c r="B51" s="817"/>
      <c r="C51" s="817"/>
      <c r="D51" s="817"/>
      <c r="E51" s="817"/>
      <c r="F51" s="817"/>
      <c r="G51" s="817"/>
      <c r="H51" s="817"/>
      <c r="I51" s="300"/>
      <c r="J51" s="300"/>
      <c r="K51" s="300"/>
      <c r="L51" s="300"/>
      <c r="M51" s="300"/>
      <c r="N51" s="300"/>
      <c r="O51" s="300"/>
      <c r="P51" s="300"/>
      <c r="Q51" s="300"/>
      <c r="R51" s="300"/>
      <c r="S51" s="300"/>
      <c r="T51" s="300"/>
      <c r="U51" s="300"/>
    </row>
    <row r="52" spans="1:21" ht="15" customHeight="1">
      <c r="A52" s="817"/>
      <c r="B52" s="817"/>
      <c r="C52" s="817"/>
      <c r="D52" s="817"/>
      <c r="E52" s="817"/>
      <c r="F52" s="817"/>
      <c r="G52" s="817"/>
      <c r="H52" s="817"/>
      <c r="I52" s="300"/>
      <c r="J52" s="300"/>
      <c r="K52" s="300"/>
      <c r="L52" s="300"/>
      <c r="M52" s="300"/>
      <c r="N52" s="300"/>
      <c r="O52" s="300"/>
      <c r="P52" s="300"/>
      <c r="Q52" s="300"/>
      <c r="R52" s="300"/>
      <c r="S52" s="300"/>
      <c r="T52" s="300"/>
      <c r="U52" s="300"/>
    </row>
    <row r="53" spans="1:21" ht="15" customHeight="1">
      <c r="A53" s="817"/>
      <c r="B53" s="817"/>
      <c r="C53" s="817"/>
      <c r="D53" s="817"/>
      <c r="E53" s="817"/>
      <c r="F53" s="817"/>
      <c r="G53" s="817"/>
      <c r="H53" s="817"/>
      <c r="I53" s="300"/>
      <c r="J53" s="300"/>
      <c r="K53" s="300"/>
      <c r="L53" s="300"/>
      <c r="M53" s="300"/>
      <c r="N53" s="300"/>
      <c r="O53" s="300"/>
      <c r="P53" s="300"/>
      <c r="Q53" s="300"/>
      <c r="R53" s="300"/>
      <c r="S53" s="300"/>
      <c r="T53" s="300"/>
      <c r="U53" s="300"/>
    </row>
    <row r="54" spans="1:21" ht="15" customHeight="1">
      <c r="A54" s="817"/>
      <c r="B54" s="817"/>
      <c r="C54" s="817"/>
      <c r="D54" s="817"/>
      <c r="E54" s="817"/>
      <c r="F54" s="817"/>
      <c r="G54" s="817"/>
      <c r="H54" s="817"/>
      <c r="I54" s="300"/>
      <c r="J54" s="300"/>
      <c r="K54" s="300"/>
      <c r="L54" s="300"/>
      <c r="M54" s="300"/>
      <c r="N54" s="300"/>
      <c r="O54" s="300"/>
      <c r="P54" s="300"/>
      <c r="Q54" s="300"/>
      <c r="R54" s="300"/>
      <c r="S54" s="300"/>
      <c r="T54" s="300"/>
      <c r="U54" s="300"/>
    </row>
    <row r="55" spans="1:21" ht="15" customHeight="1">
      <c r="A55" s="817"/>
      <c r="B55" s="817"/>
      <c r="C55" s="817"/>
      <c r="D55" s="817"/>
      <c r="E55" s="817"/>
      <c r="F55" s="817"/>
      <c r="G55" s="817"/>
      <c r="H55" s="817"/>
      <c r="I55" s="300"/>
      <c r="J55" s="300"/>
      <c r="K55" s="300"/>
      <c r="L55" s="300"/>
      <c r="M55" s="300"/>
      <c r="N55" s="300"/>
      <c r="O55" s="300"/>
      <c r="P55" s="300"/>
      <c r="Q55" s="300"/>
      <c r="R55" s="300"/>
      <c r="S55" s="300"/>
      <c r="T55" s="300"/>
      <c r="U55" s="300"/>
    </row>
    <row r="56" spans="1:21" ht="15" customHeight="1">
      <c r="A56" s="817"/>
      <c r="B56" s="817"/>
      <c r="C56" s="817"/>
      <c r="D56" s="817"/>
      <c r="E56" s="817"/>
      <c r="F56" s="817"/>
      <c r="G56" s="817"/>
      <c r="H56" s="817"/>
      <c r="I56" s="300"/>
      <c r="J56" s="300"/>
      <c r="K56" s="300"/>
      <c r="L56" s="300"/>
      <c r="M56" s="300"/>
      <c r="N56" s="300"/>
      <c r="O56" s="300"/>
      <c r="P56" s="300"/>
      <c r="Q56" s="300"/>
      <c r="R56" s="300"/>
      <c r="S56" s="300"/>
      <c r="T56" s="300"/>
      <c r="U56" s="300"/>
    </row>
    <row r="57" spans="1:21" ht="15" customHeight="1">
      <c r="A57" s="817"/>
      <c r="B57" s="817"/>
      <c r="C57" s="817"/>
      <c r="D57" s="817"/>
      <c r="E57" s="817"/>
      <c r="F57" s="817"/>
      <c r="G57" s="817"/>
      <c r="H57" s="817"/>
      <c r="I57" s="300"/>
      <c r="J57" s="300"/>
      <c r="K57" s="300"/>
      <c r="L57" s="300"/>
      <c r="M57" s="300"/>
      <c r="N57" s="300"/>
      <c r="O57" s="300"/>
      <c r="P57" s="300"/>
      <c r="Q57" s="300"/>
      <c r="R57" s="300"/>
      <c r="S57" s="300"/>
      <c r="T57" s="300"/>
      <c r="U57" s="300"/>
    </row>
    <row r="58" spans="1:21" ht="15" customHeight="1">
      <c r="A58" s="817"/>
      <c r="B58" s="817"/>
      <c r="C58" s="817"/>
      <c r="D58" s="817"/>
      <c r="E58" s="817"/>
      <c r="F58" s="817"/>
      <c r="G58" s="817"/>
      <c r="H58" s="817"/>
      <c r="I58" s="300"/>
      <c r="J58" s="300"/>
      <c r="K58" s="300"/>
      <c r="L58" s="300"/>
      <c r="M58" s="300"/>
      <c r="N58" s="300"/>
      <c r="O58" s="300"/>
      <c r="P58" s="300"/>
      <c r="Q58" s="300"/>
      <c r="R58" s="300"/>
      <c r="S58" s="300"/>
      <c r="T58" s="300"/>
      <c r="U58" s="300"/>
    </row>
    <row r="59" spans="1:21" ht="15" customHeight="1">
      <c r="A59" s="817"/>
      <c r="B59" s="817"/>
      <c r="C59" s="817"/>
      <c r="D59" s="817"/>
      <c r="E59" s="817"/>
      <c r="F59" s="817"/>
      <c r="G59" s="817"/>
      <c r="H59" s="817"/>
      <c r="I59" s="300"/>
      <c r="J59" s="300"/>
      <c r="K59" s="300"/>
      <c r="L59" s="300"/>
      <c r="M59" s="300"/>
      <c r="N59" s="300"/>
      <c r="O59" s="300"/>
      <c r="P59" s="300"/>
      <c r="Q59" s="300"/>
      <c r="R59" s="300"/>
      <c r="S59" s="300"/>
      <c r="T59" s="300"/>
      <c r="U59" s="300"/>
    </row>
    <row r="60" spans="1:21" ht="15" customHeight="1">
      <c r="A60" s="817"/>
      <c r="B60" s="817"/>
      <c r="C60" s="817"/>
      <c r="D60" s="817"/>
      <c r="E60" s="817"/>
      <c r="F60" s="817"/>
      <c r="G60" s="817"/>
      <c r="H60" s="817"/>
      <c r="I60" s="300"/>
      <c r="J60" s="300"/>
      <c r="K60" s="300"/>
      <c r="L60" s="300"/>
      <c r="M60" s="300"/>
      <c r="N60" s="300"/>
      <c r="O60" s="300"/>
      <c r="P60" s="300"/>
      <c r="Q60" s="300"/>
      <c r="R60" s="300"/>
      <c r="S60" s="300"/>
      <c r="T60" s="300"/>
      <c r="U60" s="300"/>
    </row>
    <row r="61" spans="1:21" ht="15" customHeight="1">
      <c r="A61" s="817"/>
      <c r="B61" s="817"/>
      <c r="C61" s="817"/>
      <c r="D61" s="817"/>
      <c r="E61" s="817"/>
      <c r="F61" s="817"/>
      <c r="G61" s="817"/>
      <c r="H61" s="817"/>
      <c r="I61" s="300"/>
      <c r="J61" s="300"/>
      <c r="K61" s="300"/>
      <c r="L61" s="300"/>
      <c r="M61" s="300"/>
      <c r="N61" s="300"/>
      <c r="O61" s="300"/>
      <c r="P61" s="300"/>
      <c r="Q61" s="300"/>
      <c r="R61" s="300"/>
      <c r="S61" s="300"/>
      <c r="T61" s="300"/>
      <c r="U61" s="300"/>
    </row>
    <row r="62" spans="1:21" ht="15" customHeight="1">
      <c r="A62" s="817"/>
      <c r="B62" s="817"/>
      <c r="C62" s="817"/>
      <c r="D62" s="817"/>
      <c r="E62" s="817"/>
      <c r="F62" s="817"/>
      <c r="G62" s="817"/>
      <c r="H62" s="817"/>
      <c r="I62" s="300"/>
      <c r="J62" s="300"/>
      <c r="K62" s="300"/>
      <c r="L62" s="300"/>
      <c r="M62" s="300"/>
      <c r="N62" s="300"/>
      <c r="O62" s="300"/>
      <c r="P62" s="300"/>
      <c r="Q62" s="300"/>
      <c r="R62" s="300"/>
      <c r="S62" s="300"/>
      <c r="T62" s="300"/>
      <c r="U62" s="300"/>
    </row>
    <row r="63" spans="1:21" ht="15" customHeight="1">
      <c r="A63" s="817"/>
      <c r="B63" s="817"/>
      <c r="C63" s="817"/>
      <c r="D63" s="817"/>
      <c r="E63" s="817"/>
      <c r="F63" s="817"/>
      <c r="G63" s="817"/>
      <c r="H63" s="817"/>
      <c r="I63" s="300"/>
      <c r="J63" s="300"/>
      <c r="K63" s="300"/>
      <c r="L63" s="300"/>
      <c r="M63" s="300"/>
      <c r="N63" s="300"/>
      <c r="O63" s="300"/>
      <c r="P63" s="300"/>
      <c r="Q63" s="300"/>
      <c r="R63" s="300"/>
      <c r="S63" s="300"/>
      <c r="T63" s="300"/>
      <c r="U63" s="300"/>
    </row>
    <row r="64" spans="1:21" ht="15" customHeight="1">
      <c r="A64" s="817"/>
      <c r="B64" s="817"/>
      <c r="C64" s="817"/>
      <c r="D64" s="817"/>
      <c r="E64" s="817"/>
      <c r="F64" s="817"/>
      <c r="G64" s="817"/>
      <c r="H64" s="817"/>
      <c r="I64" s="300"/>
      <c r="J64" s="300"/>
      <c r="K64" s="300"/>
      <c r="L64" s="300"/>
      <c r="M64" s="300"/>
      <c r="N64" s="300"/>
      <c r="O64" s="300"/>
      <c r="P64" s="300"/>
      <c r="Q64" s="300"/>
      <c r="R64" s="300"/>
      <c r="S64" s="300"/>
      <c r="T64" s="300"/>
      <c r="U64" s="300"/>
    </row>
    <row r="65" spans="1:21" ht="15" customHeight="1">
      <c r="A65" s="817"/>
      <c r="B65" s="837"/>
      <c r="C65" s="817"/>
      <c r="D65" s="817"/>
      <c r="E65" s="817"/>
      <c r="F65" s="817"/>
      <c r="G65" s="817"/>
      <c r="H65" s="817"/>
      <c r="I65" s="300"/>
      <c r="J65" s="300"/>
      <c r="K65" s="838"/>
      <c r="L65" s="838"/>
      <c r="M65" s="838"/>
      <c r="N65" s="838"/>
      <c r="O65" s="838"/>
      <c r="P65" s="838"/>
      <c r="Q65" s="300"/>
      <c r="R65" s="300"/>
      <c r="S65" s="300"/>
      <c r="T65" s="300"/>
      <c r="U65" s="300"/>
    </row>
    <row r="66" spans="1:21" ht="30" customHeight="1">
      <c r="A66" s="817"/>
      <c r="B66" s="837"/>
      <c r="C66" s="817"/>
      <c r="D66" s="817"/>
      <c r="E66" s="817"/>
      <c r="F66" s="817"/>
      <c r="G66" s="817"/>
      <c r="H66" s="817"/>
      <c r="I66" s="300"/>
      <c r="J66" s="300"/>
      <c r="K66" s="838"/>
      <c r="L66" s="838"/>
      <c r="M66" s="838"/>
      <c r="N66" s="838"/>
      <c r="O66" s="838"/>
      <c r="P66" s="838"/>
      <c r="Q66" s="300"/>
      <c r="R66" s="300"/>
      <c r="S66" s="300"/>
      <c r="T66" s="300"/>
      <c r="U66" s="300"/>
    </row>
    <row r="67" spans="1:21" ht="15" customHeight="1">
      <c r="A67" s="817"/>
      <c r="B67" s="837"/>
      <c r="C67" s="817"/>
      <c r="D67" s="817"/>
      <c r="E67" s="817"/>
      <c r="F67" s="817"/>
      <c r="G67" s="817"/>
      <c r="H67" s="817"/>
      <c r="I67" s="300"/>
      <c r="J67" s="300"/>
      <c r="K67" s="838"/>
      <c r="L67" s="838"/>
      <c r="M67" s="838"/>
      <c r="N67" s="838"/>
      <c r="O67" s="838"/>
      <c r="P67" s="838"/>
      <c r="Q67" s="300"/>
      <c r="R67" s="300"/>
      <c r="S67" s="300"/>
      <c r="T67" s="300"/>
      <c r="U67" s="300"/>
    </row>
    <row r="68" spans="1:21" ht="15" customHeight="1">
      <c r="A68" s="817"/>
      <c r="B68" s="837"/>
      <c r="C68" s="817"/>
      <c r="D68" s="817"/>
      <c r="E68" s="817"/>
      <c r="F68" s="817"/>
      <c r="G68" s="817"/>
      <c r="H68" s="817"/>
      <c r="I68" s="300"/>
      <c r="J68" s="300"/>
      <c r="K68" s="838"/>
      <c r="L68" s="838"/>
      <c r="M68" s="838"/>
      <c r="N68" s="838"/>
      <c r="O68" s="838"/>
      <c r="P68" s="838"/>
      <c r="Q68" s="300"/>
      <c r="R68" s="300"/>
      <c r="S68" s="300"/>
      <c r="T68" s="300"/>
      <c r="U68" s="300"/>
    </row>
    <row r="69" spans="1:21" ht="15" customHeight="1">
      <c r="A69" s="817"/>
      <c r="B69" s="837"/>
      <c r="C69" s="817"/>
      <c r="D69" s="817"/>
      <c r="E69" s="817"/>
      <c r="F69" s="817"/>
      <c r="G69" s="817"/>
      <c r="H69" s="817"/>
      <c r="I69" s="300"/>
      <c r="J69" s="300"/>
      <c r="K69" s="838"/>
      <c r="L69" s="838"/>
      <c r="M69" s="838"/>
      <c r="N69" s="838"/>
      <c r="O69" s="838"/>
      <c r="P69" s="838"/>
      <c r="Q69" s="300"/>
      <c r="R69" s="300"/>
      <c r="S69" s="300"/>
      <c r="T69" s="300"/>
      <c r="U69" s="300"/>
    </row>
    <row r="70" spans="1:21" ht="15" customHeight="1">
      <c r="A70" s="817"/>
      <c r="B70" s="837"/>
      <c r="C70" s="817"/>
      <c r="D70" s="817"/>
      <c r="E70" s="817"/>
      <c r="F70" s="817"/>
      <c r="G70" s="817"/>
      <c r="H70" s="817"/>
      <c r="I70" s="300"/>
      <c r="J70" s="300"/>
      <c r="K70" s="838"/>
      <c r="L70" s="838"/>
      <c r="M70" s="838"/>
      <c r="N70" s="838"/>
      <c r="O70" s="838"/>
      <c r="P70" s="838"/>
      <c r="Q70" s="300"/>
      <c r="R70" s="300"/>
      <c r="S70" s="300"/>
      <c r="T70" s="300"/>
      <c r="U70" s="300"/>
    </row>
    <row r="71" spans="1:21" ht="15" customHeight="1">
      <c r="A71" s="817"/>
      <c r="B71" s="837"/>
      <c r="C71" s="817"/>
      <c r="D71" s="817"/>
      <c r="E71" s="817"/>
      <c r="F71" s="817"/>
      <c r="G71" s="817"/>
      <c r="H71" s="817"/>
      <c r="I71" s="300"/>
      <c r="J71" s="300"/>
      <c r="K71" s="838"/>
      <c r="L71" s="838"/>
      <c r="M71" s="838"/>
      <c r="N71" s="838"/>
      <c r="O71" s="838"/>
      <c r="P71" s="838"/>
      <c r="Q71" s="300"/>
      <c r="R71" s="300"/>
      <c r="S71" s="300"/>
      <c r="T71" s="300"/>
      <c r="U71" s="300"/>
    </row>
    <row r="72" spans="1:21" ht="15" customHeight="1">
      <c r="A72" s="817"/>
      <c r="B72" s="837"/>
      <c r="C72" s="817"/>
      <c r="D72" s="817"/>
      <c r="E72" s="817"/>
      <c r="F72" s="817"/>
      <c r="G72" s="817"/>
      <c r="H72" s="817"/>
      <c r="I72" s="300"/>
      <c r="J72" s="300"/>
      <c r="K72" s="838"/>
      <c r="L72" s="838"/>
      <c r="M72" s="838"/>
      <c r="N72" s="838"/>
      <c r="O72" s="838"/>
      <c r="P72" s="838"/>
      <c r="Q72" s="300"/>
      <c r="R72" s="300"/>
      <c r="S72" s="300"/>
      <c r="T72" s="300"/>
      <c r="U72" s="300"/>
    </row>
    <row r="73" spans="1:21" ht="15" customHeight="1">
      <c r="A73" s="817"/>
      <c r="B73" s="837"/>
      <c r="C73" s="817"/>
      <c r="D73" s="817"/>
      <c r="E73" s="817"/>
      <c r="F73" s="817"/>
      <c r="G73" s="817"/>
      <c r="H73" s="817"/>
      <c r="I73" s="300"/>
      <c r="J73" s="300"/>
      <c r="K73" s="838"/>
      <c r="L73" s="838"/>
      <c r="M73" s="838"/>
      <c r="N73" s="838"/>
      <c r="O73" s="838"/>
      <c r="P73" s="838"/>
      <c r="Q73" s="300"/>
      <c r="R73" s="300"/>
      <c r="S73" s="300"/>
      <c r="T73" s="300"/>
      <c r="U73" s="300"/>
    </row>
    <row r="74" spans="1:21" ht="15" customHeight="1">
      <c r="A74" s="817"/>
      <c r="B74" s="837"/>
      <c r="C74" s="817"/>
      <c r="D74" s="817"/>
      <c r="E74" s="817"/>
      <c r="F74" s="817"/>
      <c r="G74" s="817"/>
      <c r="H74" s="817"/>
      <c r="I74" s="300"/>
      <c r="J74" s="300"/>
      <c r="K74" s="838"/>
      <c r="L74" s="838"/>
      <c r="M74" s="838"/>
      <c r="N74" s="838"/>
      <c r="O74" s="838"/>
      <c r="P74" s="838"/>
      <c r="Q74" s="300"/>
      <c r="R74" s="300"/>
      <c r="S74" s="300"/>
      <c r="T74" s="300"/>
      <c r="U74" s="300"/>
    </row>
    <row r="75" spans="1:21" ht="15" customHeight="1">
      <c r="A75" s="817"/>
      <c r="B75" s="837"/>
      <c r="C75" s="817"/>
      <c r="D75" s="817"/>
      <c r="E75" s="817"/>
      <c r="F75" s="817"/>
      <c r="G75" s="817"/>
      <c r="H75" s="817"/>
      <c r="I75" s="300"/>
      <c r="J75" s="300"/>
      <c r="K75" s="838"/>
      <c r="L75" s="838"/>
      <c r="M75" s="838"/>
      <c r="N75" s="838"/>
      <c r="O75" s="838"/>
      <c r="P75" s="838"/>
      <c r="Q75" s="300"/>
      <c r="R75" s="300"/>
      <c r="S75" s="300"/>
      <c r="T75" s="300"/>
      <c r="U75" s="300"/>
    </row>
    <row r="76" spans="1:21" ht="15" customHeight="1">
      <c r="A76" s="817"/>
      <c r="B76" s="837"/>
      <c r="C76" s="817"/>
      <c r="D76" s="817"/>
      <c r="E76" s="817"/>
      <c r="F76" s="817"/>
      <c r="G76" s="817"/>
      <c r="H76" s="817"/>
      <c r="I76" s="300"/>
      <c r="J76" s="300"/>
      <c r="K76" s="838"/>
      <c r="L76" s="838"/>
      <c r="M76" s="838"/>
      <c r="N76" s="838"/>
      <c r="O76" s="838"/>
      <c r="P76" s="838"/>
      <c r="Q76" s="300"/>
      <c r="R76" s="300"/>
      <c r="S76" s="300"/>
      <c r="T76" s="300"/>
      <c r="U76" s="300"/>
    </row>
    <row r="77" spans="1:21" ht="15" customHeight="1">
      <c r="A77" s="817"/>
      <c r="B77" s="837"/>
      <c r="C77" s="817"/>
      <c r="D77" s="817"/>
      <c r="E77" s="817"/>
      <c r="F77" s="817"/>
      <c r="G77" s="817"/>
      <c r="H77" s="817"/>
      <c r="I77" s="300"/>
      <c r="J77" s="300"/>
      <c r="K77" s="838"/>
      <c r="L77" s="838"/>
      <c r="M77" s="838"/>
      <c r="N77" s="838"/>
      <c r="O77" s="838"/>
      <c r="P77" s="838"/>
      <c r="Q77" s="300"/>
      <c r="R77" s="300"/>
      <c r="S77" s="300"/>
      <c r="T77" s="300"/>
      <c r="U77" s="300"/>
    </row>
    <row r="78" spans="1:21" ht="15" customHeight="1">
      <c r="A78" s="817"/>
      <c r="B78" s="837"/>
      <c r="C78" s="817"/>
      <c r="D78" s="817"/>
      <c r="E78" s="817"/>
      <c r="F78" s="817"/>
      <c r="G78" s="817"/>
      <c r="H78" s="817"/>
      <c r="I78" s="300"/>
      <c r="J78" s="300"/>
      <c r="K78" s="838"/>
      <c r="L78" s="838"/>
      <c r="M78" s="838"/>
      <c r="N78" s="838"/>
      <c r="O78" s="838"/>
      <c r="P78" s="838"/>
      <c r="Q78" s="300"/>
      <c r="R78" s="300"/>
      <c r="S78" s="300"/>
      <c r="T78" s="300"/>
      <c r="U78" s="300"/>
    </row>
    <row r="79" spans="1:21" ht="15" customHeight="1">
      <c r="A79" s="817"/>
      <c r="B79" s="837"/>
      <c r="C79" s="817"/>
      <c r="D79" s="817"/>
      <c r="E79" s="817"/>
      <c r="F79" s="817"/>
      <c r="G79" s="817"/>
      <c r="H79" s="817"/>
      <c r="I79" s="300"/>
      <c r="J79" s="300"/>
      <c r="K79" s="838"/>
      <c r="L79" s="838"/>
      <c r="M79" s="838"/>
      <c r="N79" s="838"/>
      <c r="O79" s="838"/>
      <c r="P79" s="838"/>
      <c r="Q79" s="300"/>
      <c r="R79" s="300"/>
      <c r="S79" s="300"/>
      <c r="T79" s="300"/>
      <c r="U79" s="300"/>
    </row>
    <row r="80" spans="1:21" ht="15" customHeight="1">
      <c r="A80" s="817"/>
      <c r="B80" s="837"/>
      <c r="C80" s="817"/>
      <c r="D80" s="817"/>
      <c r="E80" s="817"/>
      <c r="F80" s="817"/>
      <c r="G80" s="817"/>
      <c r="H80" s="817"/>
      <c r="I80" s="300"/>
      <c r="J80" s="300"/>
      <c r="K80" s="838"/>
      <c r="L80" s="838"/>
      <c r="M80" s="838"/>
      <c r="N80" s="838"/>
      <c r="O80" s="838"/>
      <c r="P80" s="838"/>
      <c r="Q80" s="300"/>
      <c r="R80" s="300"/>
      <c r="S80" s="300"/>
      <c r="T80" s="300"/>
      <c r="U80" s="300"/>
    </row>
    <row r="81" spans="1:21" ht="15" customHeight="1">
      <c r="A81" s="817"/>
      <c r="B81" s="837"/>
      <c r="C81" s="817"/>
      <c r="D81" s="817"/>
      <c r="E81" s="817"/>
      <c r="F81" s="817"/>
      <c r="G81" s="817"/>
      <c r="H81" s="817"/>
      <c r="I81" s="300"/>
      <c r="J81" s="300"/>
      <c r="K81" s="838"/>
      <c r="L81" s="838"/>
      <c r="M81" s="838"/>
      <c r="N81" s="838"/>
      <c r="O81" s="838"/>
      <c r="P81" s="838"/>
      <c r="Q81" s="300"/>
      <c r="R81" s="300"/>
      <c r="S81" s="300"/>
      <c r="T81" s="300"/>
      <c r="U81" s="300"/>
    </row>
    <row r="82" spans="1:21" ht="15" customHeight="1">
      <c r="A82" s="817"/>
      <c r="B82" s="837"/>
      <c r="C82" s="817"/>
      <c r="D82" s="817"/>
      <c r="E82" s="817"/>
      <c r="F82" s="817"/>
      <c r="G82" s="817"/>
      <c r="H82" s="817"/>
      <c r="I82" s="300"/>
      <c r="J82" s="300"/>
      <c r="K82" s="838"/>
      <c r="L82" s="838"/>
      <c r="M82" s="838"/>
      <c r="N82" s="838"/>
      <c r="O82" s="838"/>
      <c r="P82" s="838"/>
      <c r="Q82" s="300"/>
      <c r="R82" s="300"/>
      <c r="S82" s="300"/>
      <c r="T82" s="300"/>
      <c r="U82" s="300"/>
    </row>
    <row r="83" spans="1:21" ht="15" customHeight="1">
      <c r="A83" s="817"/>
      <c r="B83" s="837"/>
      <c r="C83" s="817"/>
      <c r="D83" s="817"/>
      <c r="E83" s="817"/>
      <c r="F83" s="817"/>
      <c r="G83" s="817"/>
      <c r="H83" s="817"/>
      <c r="I83" s="300"/>
      <c r="J83" s="300"/>
      <c r="K83" s="838"/>
      <c r="L83" s="838"/>
      <c r="M83" s="838"/>
      <c r="N83" s="838"/>
      <c r="O83" s="838"/>
      <c r="P83" s="838"/>
      <c r="Q83" s="300"/>
      <c r="R83" s="300"/>
      <c r="S83" s="300"/>
      <c r="T83" s="300"/>
      <c r="U83" s="300"/>
    </row>
    <row r="84" spans="1:21" ht="15" customHeight="1">
      <c r="A84" s="817"/>
      <c r="B84" s="837"/>
      <c r="C84" s="817"/>
      <c r="D84" s="817"/>
      <c r="E84" s="817"/>
      <c r="F84" s="817"/>
      <c r="G84" s="817"/>
      <c r="H84" s="817"/>
      <c r="I84" s="300"/>
      <c r="J84" s="300"/>
      <c r="K84" s="838"/>
      <c r="L84" s="838"/>
      <c r="M84" s="838"/>
      <c r="N84" s="838"/>
      <c r="O84" s="838"/>
      <c r="P84" s="838"/>
      <c r="Q84" s="300"/>
      <c r="R84" s="300"/>
      <c r="S84" s="300"/>
      <c r="T84" s="300"/>
      <c r="U84" s="300"/>
    </row>
    <row r="85" spans="1:21" ht="15" customHeight="1">
      <c r="A85" s="817"/>
      <c r="B85" s="837"/>
      <c r="C85" s="817"/>
      <c r="D85" s="817"/>
      <c r="E85" s="817"/>
      <c r="F85" s="817"/>
      <c r="G85" s="817"/>
      <c r="H85" s="817"/>
      <c r="I85" s="300"/>
      <c r="J85" s="300"/>
      <c r="K85" s="838"/>
      <c r="L85" s="838"/>
      <c r="M85" s="838"/>
      <c r="N85" s="838"/>
      <c r="O85" s="838"/>
      <c r="P85" s="838"/>
      <c r="Q85" s="300"/>
      <c r="R85" s="300"/>
      <c r="S85" s="300"/>
      <c r="T85" s="300"/>
      <c r="U85" s="300"/>
    </row>
    <row r="86" spans="1:21" ht="15" customHeight="1">
      <c r="A86" s="817"/>
      <c r="B86" s="837"/>
      <c r="C86" s="817"/>
      <c r="D86" s="817"/>
      <c r="E86" s="817"/>
      <c r="F86" s="817"/>
      <c r="G86" s="817"/>
      <c r="H86" s="817"/>
      <c r="I86" s="300"/>
      <c r="J86" s="300"/>
      <c r="K86" s="838"/>
      <c r="L86" s="838"/>
      <c r="M86" s="838"/>
      <c r="N86" s="838"/>
      <c r="O86" s="838"/>
      <c r="P86" s="838"/>
      <c r="Q86" s="300"/>
      <c r="R86" s="300"/>
      <c r="S86" s="300"/>
      <c r="T86" s="300"/>
      <c r="U86" s="300"/>
    </row>
    <row r="87" spans="1:21" ht="15" customHeight="1">
      <c r="A87" s="817"/>
      <c r="B87" s="837"/>
      <c r="C87" s="817"/>
      <c r="D87" s="817"/>
      <c r="E87" s="817"/>
      <c r="F87" s="817"/>
      <c r="G87" s="817"/>
      <c r="H87" s="817"/>
      <c r="I87" s="300"/>
      <c r="J87" s="300"/>
      <c r="K87" s="838"/>
      <c r="L87" s="838"/>
      <c r="M87" s="838"/>
      <c r="N87" s="838"/>
      <c r="O87" s="838"/>
      <c r="P87" s="838"/>
      <c r="Q87" s="300"/>
      <c r="R87" s="300"/>
      <c r="S87" s="300"/>
      <c r="T87" s="300"/>
      <c r="U87" s="300"/>
    </row>
    <row r="88" spans="1:21" ht="15" customHeight="1">
      <c r="A88" s="817"/>
      <c r="B88" s="837"/>
      <c r="C88" s="817"/>
      <c r="D88" s="817"/>
      <c r="E88" s="817"/>
      <c r="F88" s="817"/>
      <c r="G88" s="817"/>
      <c r="H88" s="817"/>
      <c r="I88" s="300"/>
      <c r="J88" s="300"/>
      <c r="K88" s="838"/>
      <c r="L88" s="838"/>
      <c r="M88" s="838"/>
      <c r="N88" s="838"/>
      <c r="O88" s="838"/>
      <c r="P88" s="838"/>
      <c r="Q88" s="300"/>
      <c r="R88" s="300"/>
      <c r="S88" s="300"/>
      <c r="T88" s="300"/>
      <c r="U88" s="300"/>
    </row>
    <row r="89" spans="1:21" ht="21">
      <c r="A89" s="300"/>
      <c r="B89" s="838"/>
      <c r="C89" s="817"/>
      <c r="D89" s="817"/>
      <c r="E89" s="817"/>
      <c r="F89" s="817"/>
      <c r="G89" s="817"/>
      <c r="H89" s="817"/>
      <c r="I89" s="300"/>
      <c r="J89" s="300"/>
      <c r="K89" s="838"/>
      <c r="L89" s="838"/>
      <c r="M89" s="838"/>
      <c r="N89" s="838"/>
      <c r="O89" s="838"/>
      <c r="P89" s="838"/>
      <c r="Q89" s="300"/>
      <c r="R89" s="300"/>
      <c r="S89" s="300"/>
      <c r="T89" s="300"/>
      <c r="U89" s="300"/>
    </row>
    <row r="90" spans="1:21" ht="21">
      <c r="A90" s="300"/>
      <c r="B90" s="838"/>
      <c r="C90" s="817"/>
      <c r="D90" s="817"/>
      <c r="E90" s="817"/>
      <c r="F90" s="817"/>
      <c r="G90" s="817"/>
      <c r="H90" s="817"/>
      <c r="I90" s="300"/>
      <c r="J90" s="300"/>
      <c r="K90" s="838"/>
      <c r="L90" s="838"/>
      <c r="M90" s="838"/>
      <c r="N90" s="838"/>
      <c r="O90" s="838"/>
      <c r="P90" s="838"/>
      <c r="Q90" s="300"/>
      <c r="R90" s="300"/>
      <c r="S90" s="300"/>
      <c r="T90" s="300"/>
      <c r="U90" s="300"/>
    </row>
    <row r="91" spans="1:21" ht="21">
      <c r="A91" s="300"/>
      <c r="B91" s="838"/>
      <c r="C91" s="817"/>
      <c r="D91" s="817"/>
      <c r="E91" s="817"/>
      <c r="F91" s="817"/>
      <c r="G91" s="817"/>
      <c r="H91" s="817"/>
      <c r="I91" s="300"/>
      <c r="J91" s="300"/>
      <c r="K91" s="838"/>
      <c r="L91" s="838"/>
      <c r="M91" s="838"/>
      <c r="N91" s="838"/>
      <c r="O91" s="838"/>
      <c r="P91" s="838"/>
      <c r="Q91" s="300"/>
      <c r="R91" s="300"/>
      <c r="S91" s="300"/>
      <c r="T91" s="300"/>
      <c r="U91" s="300"/>
    </row>
    <row r="92" spans="1:21" ht="21">
      <c r="A92" s="300"/>
      <c r="B92" s="838"/>
      <c r="C92" s="817"/>
      <c r="D92" s="817"/>
      <c r="E92" s="817"/>
      <c r="F92" s="817"/>
      <c r="G92" s="817"/>
      <c r="H92" s="817"/>
      <c r="I92" s="300"/>
      <c r="J92" s="300"/>
      <c r="K92" s="838"/>
      <c r="L92" s="838"/>
      <c r="M92" s="838"/>
      <c r="N92" s="838"/>
      <c r="O92" s="838"/>
      <c r="P92" s="838"/>
      <c r="Q92" s="300"/>
      <c r="R92" s="300"/>
      <c r="S92" s="300"/>
      <c r="T92" s="300"/>
      <c r="U92" s="300"/>
    </row>
    <row r="93" spans="1:21" ht="21">
      <c r="A93" s="300"/>
      <c r="B93" s="838"/>
      <c r="C93" s="817"/>
      <c r="D93" s="817"/>
      <c r="E93" s="817"/>
      <c r="F93" s="817"/>
      <c r="G93" s="817"/>
      <c r="H93" s="817"/>
      <c r="I93" s="300"/>
      <c r="J93" s="300"/>
      <c r="K93" s="838"/>
      <c r="L93" s="838"/>
      <c r="M93" s="838"/>
      <c r="N93" s="838"/>
      <c r="O93" s="838"/>
      <c r="P93" s="838"/>
      <c r="Q93" s="300"/>
      <c r="R93" s="300"/>
      <c r="S93" s="300"/>
      <c r="T93" s="300"/>
      <c r="U93" s="300"/>
    </row>
    <row r="94" spans="1:21" ht="21">
      <c r="A94" s="300"/>
      <c r="B94" s="838"/>
      <c r="C94" s="817"/>
      <c r="D94" s="817"/>
      <c r="E94" s="817"/>
      <c r="F94" s="817"/>
      <c r="G94" s="817"/>
      <c r="H94" s="817"/>
      <c r="I94" s="300"/>
      <c r="J94" s="300"/>
      <c r="K94" s="838"/>
      <c r="L94" s="838"/>
      <c r="M94" s="838"/>
      <c r="N94" s="838"/>
      <c r="O94" s="838"/>
      <c r="P94" s="838"/>
      <c r="Q94" s="300"/>
      <c r="R94" s="300"/>
      <c r="S94" s="300"/>
      <c r="T94" s="300"/>
      <c r="U94" s="300"/>
    </row>
    <row r="95" spans="1:21" ht="21">
      <c r="A95" s="300"/>
      <c r="B95" s="838"/>
      <c r="C95" s="817"/>
      <c r="D95" s="817"/>
      <c r="E95" s="817"/>
      <c r="F95" s="817"/>
      <c r="G95" s="817"/>
      <c r="H95" s="817"/>
      <c r="I95" s="300"/>
      <c r="J95" s="300"/>
      <c r="K95" s="838"/>
      <c r="L95" s="838"/>
      <c r="M95" s="838"/>
      <c r="N95" s="838"/>
      <c r="O95" s="838"/>
      <c r="P95" s="838"/>
      <c r="Q95" s="300"/>
      <c r="R95" s="300"/>
      <c r="S95" s="300"/>
      <c r="T95" s="300"/>
      <c r="U95" s="300"/>
    </row>
    <row r="96" spans="1:21" ht="21">
      <c r="A96" s="300"/>
      <c r="B96" s="838"/>
      <c r="C96" s="817"/>
      <c r="D96" s="817"/>
      <c r="E96" s="817"/>
      <c r="F96" s="817"/>
      <c r="G96" s="817"/>
      <c r="H96" s="817"/>
      <c r="I96" s="300"/>
      <c r="J96" s="300"/>
      <c r="K96" s="838"/>
      <c r="L96" s="838"/>
      <c r="M96" s="838"/>
      <c r="N96" s="838"/>
      <c r="O96" s="838"/>
      <c r="P96" s="838"/>
      <c r="Q96" s="300"/>
      <c r="R96" s="300"/>
      <c r="S96" s="300"/>
      <c r="T96" s="300"/>
      <c r="U96" s="300"/>
    </row>
    <row r="97" spans="2:16" ht="21">
      <c r="B97" s="839"/>
      <c r="C97" s="817"/>
      <c r="D97" s="817"/>
      <c r="E97" s="817"/>
      <c r="F97" s="817"/>
      <c r="G97" s="817"/>
      <c r="H97" s="817"/>
      <c r="I97" s="300"/>
      <c r="J97" s="300"/>
      <c r="K97" s="839"/>
      <c r="L97" s="839"/>
      <c r="M97" s="839"/>
      <c r="N97" s="839"/>
      <c r="O97" s="839"/>
      <c r="P97" s="839"/>
    </row>
    <row r="98" spans="2:16" ht="21">
      <c r="B98" s="839"/>
      <c r="C98" s="817"/>
      <c r="D98" s="817"/>
      <c r="E98" s="817"/>
      <c r="F98" s="817"/>
      <c r="G98" s="817"/>
      <c r="H98" s="817"/>
      <c r="I98" s="300"/>
      <c r="J98" s="300"/>
      <c r="K98" s="839"/>
      <c r="L98" s="839"/>
      <c r="M98" s="839"/>
      <c r="N98" s="839"/>
      <c r="O98" s="839"/>
      <c r="P98" s="839"/>
    </row>
    <row r="99" spans="2:16" ht="21">
      <c r="B99" s="839"/>
      <c r="C99" s="817"/>
      <c r="D99" s="817"/>
      <c r="E99" s="817"/>
      <c r="F99" s="817"/>
      <c r="G99" s="817"/>
      <c r="H99" s="817"/>
      <c r="I99" s="300"/>
      <c r="J99" s="300"/>
      <c r="K99" s="839"/>
      <c r="L99" s="839"/>
      <c r="M99" s="839"/>
      <c r="N99" s="839"/>
      <c r="O99" s="839"/>
      <c r="P99" s="839"/>
    </row>
    <row r="100" spans="2:16" ht="21">
      <c r="B100" s="839"/>
      <c r="C100" s="817"/>
      <c r="D100" s="817"/>
      <c r="E100" s="817"/>
      <c r="F100" s="817"/>
      <c r="G100" s="817"/>
      <c r="H100" s="817"/>
      <c r="I100" s="300"/>
      <c r="J100" s="300"/>
      <c r="K100" s="839"/>
      <c r="L100" s="839"/>
      <c r="M100" s="839"/>
      <c r="N100" s="839"/>
      <c r="O100" s="839"/>
      <c r="P100" s="839"/>
    </row>
    <row r="101" spans="2:16" ht="21">
      <c r="B101" s="839"/>
      <c r="C101" s="817"/>
      <c r="D101" s="817"/>
      <c r="E101" s="817"/>
      <c r="F101" s="817"/>
      <c r="G101" s="817"/>
      <c r="H101" s="817"/>
      <c r="I101" s="300"/>
      <c r="J101" s="300"/>
      <c r="K101" s="839"/>
      <c r="L101" s="839"/>
      <c r="M101" s="839"/>
      <c r="N101" s="839"/>
      <c r="O101" s="839"/>
      <c r="P101" s="839"/>
    </row>
    <row r="102" spans="2:16" ht="21">
      <c r="B102" s="839"/>
      <c r="C102" s="817"/>
      <c r="D102" s="817"/>
      <c r="E102" s="817"/>
      <c r="F102" s="817"/>
      <c r="G102" s="817"/>
      <c r="H102" s="817"/>
      <c r="I102" s="300"/>
      <c r="J102" s="300"/>
      <c r="K102" s="839"/>
      <c r="L102" s="839"/>
      <c r="M102" s="839"/>
      <c r="N102" s="839"/>
      <c r="O102" s="839"/>
      <c r="P102" s="839"/>
    </row>
    <row r="103" spans="2:16" ht="21">
      <c r="B103" s="839"/>
      <c r="C103" s="817"/>
      <c r="D103" s="817"/>
      <c r="E103" s="817"/>
      <c r="F103" s="817"/>
      <c r="G103" s="817"/>
      <c r="H103" s="817"/>
      <c r="I103" s="300"/>
      <c r="J103" s="300"/>
      <c r="K103" s="839"/>
      <c r="L103" s="839"/>
      <c r="M103" s="839"/>
      <c r="N103" s="839"/>
      <c r="O103" s="839"/>
      <c r="P103" s="839"/>
    </row>
    <row r="104" spans="2:16" ht="21">
      <c r="B104" s="839"/>
      <c r="C104" s="817"/>
      <c r="D104" s="817"/>
      <c r="E104" s="817"/>
      <c r="F104" s="817"/>
      <c r="G104" s="817"/>
      <c r="H104" s="817"/>
      <c r="I104" s="300"/>
      <c r="J104" s="300"/>
      <c r="K104" s="839"/>
      <c r="L104" s="839"/>
      <c r="M104" s="839"/>
      <c r="N104" s="839"/>
      <c r="O104" s="839"/>
      <c r="P104" s="839"/>
    </row>
    <row r="105" spans="2:16" ht="21">
      <c r="B105" s="839"/>
      <c r="C105" s="817"/>
      <c r="D105" s="817"/>
      <c r="E105" s="817"/>
      <c r="F105" s="817"/>
      <c r="G105" s="817"/>
      <c r="H105" s="817"/>
      <c r="I105" s="300"/>
      <c r="J105" s="300"/>
      <c r="K105" s="839"/>
      <c r="L105" s="839"/>
      <c r="M105" s="839"/>
      <c r="N105" s="839"/>
      <c r="O105" s="839"/>
      <c r="P105" s="839"/>
    </row>
    <row r="106" spans="2:16" ht="21">
      <c r="B106" s="839"/>
      <c r="C106" s="817"/>
      <c r="D106" s="817"/>
      <c r="E106" s="817"/>
      <c r="F106" s="817"/>
      <c r="G106" s="817"/>
      <c r="H106" s="817"/>
      <c r="I106" s="300"/>
      <c r="J106" s="300"/>
      <c r="K106" s="839"/>
      <c r="L106" s="839"/>
      <c r="M106" s="839"/>
      <c r="N106" s="839"/>
      <c r="O106" s="839"/>
      <c r="P106" s="839"/>
    </row>
    <row r="107" spans="2:16" ht="21">
      <c r="B107" s="839"/>
      <c r="C107" s="817"/>
      <c r="D107" s="817"/>
      <c r="E107" s="817"/>
      <c r="F107" s="817"/>
      <c r="G107" s="817"/>
      <c r="H107" s="817"/>
      <c r="I107" s="300"/>
      <c r="J107" s="300"/>
      <c r="K107" s="839"/>
      <c r="L107" s="839"/>
      <c r="M107" s="839"/>
      <c r="N107" s="839"/>
      <c r="O107" s="839"/>
      <c r="P107" s="839"/>
    </row>
    <row r="108" spans="2:16" ht="21">
      <c r="B108" s="839"/>
      <c r="C108" s="817"/>
      <c r="D108" s="817"/>
      <c r="E108" s="817"/>
      <c r="F108" s="817"/>
      <c r="G108" s="817"/>
      <c r="H108" s="817"/>
      <c r="I108" s="300"/>
      <c r="J108" s="300"/>
      <c r="K108" s="839"/>
      <c r="L108" s="839"/>
      <c r="M108" s="839"/>
      <c r="N108" s="839"/>
      <c r="O108" s="839"/>
      <c r="P108" s="839"/>
    </row>
    <row r="109" spans="2:16" ht="21">
      <c r="B109" s="839"/>
      <c r="C109" s="817"/>
      <c r="D109" s="817"/>
      <c r="E109" s="817"/>
      <c r="F109" s="817"/>
      <c r="G109" s="817"/>
      <c r="H109" s="817"/>
      <c r="I109" s="300"/>
      <c r="J109" s="300"/>
      <c r="K109" s="839"/>
      <c r="L109" s="839"/>
      <c r="M109" s="839"/>
      <c r="N109" s="839"/>
      <c r="O109" s="839"/>
      <c r="P109" s="839"/>
    </row>
    <row r="110" spans="2:16" ht="21">
      <c r="B110" s="839"/>
      <c r="C110" s="817"/>
      <c r="D110" s="817"/>
      <c r="E110" s="817"/>
      <c r="F110" s="817"/>
      <c r="G110" s="817"/>
      <c r="H110" s="817"/>
      <c r="I110" s="300"/>
      <c r="J110" s="300"/>
      <c r="K110" s="839"/>
      <c r="L110" s="839"/>
      <c r="M110" s="839"/>
      <c r="N110" s="839"/>
      <c r="O110" s="839"/>
      <c r="P110" s="839"/>
    </row>
    <row r="111" spans="2:16" ht="21">
      <c r="B111" s="839"/>
      <c r="C111" s="817"/>
      <c r="D111" s="817"/>
      <c r="E111" s="817"/>
      <c r="F111" s="817"/>
      <c r="G111" s="817"/>
      <c r="H111" s="817"/>
      <c r="I111" s="300"/>
      <c r="J111" s="300"/>
      <c r="K111" s="839"/>
      <c r="L111" s="839"/>
      <c r="M111" s="839"/>
      <c r="N111" s="839"/>
      <c r="O111" s="839"/>
      <c r="P111" s="839"/>
    </row>
    <row r="112" spans="2:16" ht="21">
      <c r="B112" s="839"/>
      <c r="C112" s="817"/>
      <c r="D112" s="817"/>
      <c r="E112" s="817"/>
      <c r="F112" s="817"/>
      <c r="G112" s="817"/>
      <c r="H112" s="817"/>
      <c r="I112" s="300"/>
      <c r="J112" s="300"/>
      <c r="K112" s="839"/>
      <c r="L112" s="839"/>
      <c r="M112" s="839"/>
      <c r="N112" s="839"/>
      <c r="O112" s="839"/>
      <c r="P112" s="839"/>
    </row>
    <row r="113" spans="2:16" ht="21">
      <c r="B113" s="839"/>
      <c r="C113" s="817"/>
      <c r="D113" s="817"/>
      <c r="E113" s="817"/>
      <c r="F113" s="817"/>
      <c r="G113" s="817"/>
      <c r="H113" s="817"/>
      <c r="I113" s="300"/>
      <c r="J113" s="300"/>
      <c r="K113" s="839"/>
      <c r="L113" s="839"/>
      <c r="M113" s="839"/>
      <c r="N113" s="839"/>
      <c r="O113" s="839"/>
      <c r="P113" s="839"/>
    </row>
    <row r="114" spans="2:16" ht="21">
      <c r="C114" s="817"/>
      <c r="D114" s="817"/>
      <c r="E114" s="817"/>
      <c r="F114" s="817"/>
      <c r="G114" s="817"/>
      <c r="H114" s="817"/>
      <c r="I114" s="300"/>
      <c r="J114" s="300"/>
    </row>
  </sheetData>
  <mergeCells count="12">
    <mergeCell ref="B19:B46"/>
    <mergeCell ref="H19:H46"/>
    <mergeCell ref="O19:O46"/>
    <mergeCell ref="C44:D44"/>
    <mergeCell ref="I44:J44"/>
    <mergeCell ref="P44:Q44"/>
    <mergeCell ref="C45:D45"/>
    <mergeCell ref="I45:J45"/>
    <mergeCell ref="P45:Q45"/>
    <mergeCell ref="C46:D46"/>
    <mergeCell ref="I46:J46"/>
    <mergeCell ref="P46:Q46"/>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2">
    <tabColor rgb="FF00B050"/>
  </sheetPr>
  <dimension ref="A1:Y98"/>
  <sheetViews>
    <sheetView showGridLines="0" workbookViewId="0">
      <selection activeCell="J8" sqref="J8"/>
    </sheetView>
  </sheetViews>
  <sheetFormatPr baseColWidth="10" defaultColWidth="11.44140625" defaultRowHeight="14.4"/>
  <cols>
    <col min="1" max="1" width="3.5546875" customWidth="1"/>
    <col min="2" max="2" width="4.5546875" customWidth="1"/>
    <col min="4" max="4" width="0" hidden="1" customWidth="1"/>
    <col min="5" max="5" width="15.33203125" customWidth="1"/>
    <col min="6" max="6" width="11.44140625" customWidth="1"/>
    <col min="8" max="9" width="8.6640625" customWidth="1"/>
    <col min="11" max="11" width="11.6640625" bestFit="1" customWidth="1"/>
    <col min="12" max="14" width="11.44140625" customWidth="1"/>
    <col min="16" max="16" width="32.44140625" hidden="1" customWidth="1"/>
    <col min="17" max="17" width="1.88671875" customWidth="1"/>
    <col min="19" max="19" width="13.5546875" customWidth="1"/>
    <col min="23" max="25" width="11.44140625" customWidth="1"/>
  </cols>
  <sheetData>
    <row r="1" spans="1:24" ht="15.6">
      <c r="A1" s="302"/>
      <c r="B1" s="303" t="s">
        <v>769</v>
      </c>
      <c r="C1" s="302"/>
      <c r="D1" s="302"/>
      <c r="E1" s="302"/>
      <c r="F1" s="302"/>
      <c r="G1" s="302"/>
      <c r="H1" s="302"/>
      <c r="I1" s="302"/>
      <c r="J1" s="302"/>
      <c r="K1" s="302"/>
      <c r="L1" s="302"/>
      <c r="M1" s="302"/>
      <c r="N1" s="302"/>
      <c r="O1" s="302"/>
      <c r="P1" s="302"/>
      <c r="Q1" s="302"/>
      <c r="R1" s="304"/>
      <c r="S1" s="304"/>
    </row>
    <row r="2" spans="1:24">
      <c r="A2" s="305"/>
      <c r="B2" s="305"/>
      <c r="C2" s="305"/>
      <c r="D2" s="305"/>
      <c r="E2" s="305"/>
      <c r="F2" s="305"/>
      <c r="G2" s="306"/>
      <c r="H2" s="305"/>
      <c r="I2" s="305"/>
      <c r="J2" s="307"/>
      <c r="K2" s="305"/>
      <c r="L2" s="305"/>
      <c r="M2" s="308"/>
      <c r="N2" s="308"/>
      <c r="O2" s="308"/>
      <c r="P2" s="305"/>
      <c r="Q2" s="305"/>
      <c r="R2" s="309"/>
      <c r="S2" s="309"/>
    </row>
    <row r="3" spans="1:24">
      <c r="A3" s="310"/>
      <c r="B3" s="310"/>
      <c r="C3" s="342" t="s">
        <v>260</v>
      </c>
      <c r="D3" s="310"/>
      <c r="E3" s="310"/>
      <c r="F3" s="310"/>
      <c r="G3" s="312"/>
      <c r="H3" s="310"/>
      <c r="I3" s="310"/>
      <c r="J3" s="312"/>
      <c r="K3" s="310"/>
      <c r="L3" s="310"/>
      <c r="M3" s="310"/>
      <c r="N3" s="310"/>
      <c r="O3" s="312"/>
      <c r="P3" s="310"/>
      <c r="Q3" s="310"/>
      <c r="R3" s="313">
        <f>SUM(R8:R42)</f>
        <v>23679.8</v>
      </c>
      <c r="S3" s="313">
        <f>SUM(S8:S42)</f>
        <v>38454.177600000003</v>
      </c>
    </row>
    <row r="4" spans="1:24">
      <c r="A4" s="314"/>
      <c r="B4" s="314"/>
      <c r="C4" s="343" t="s">
        <v>770</v>
      </c>
      <c r="D4" s="314"/>
      <c r="E4" s="314"/>
      <c r="F4" s="314"/>
      <c r="G4" s="316"/>
      <c r="H4" s="314"/>
      <c r="I4" s="314"/>
      <c r="J4" s="316"/>
      <c r="K4" s="314"/>
      <c r="L4" s="314"/>
      <c r="M4" s="314"/>
      <c r="N4" s="314"/>
      <c r="O4" s="316"/>
      <c r="P4" s="314"/>
      <c r="Q4" s="314"/>
      <c r="R4" s="317"/>
      <c r="S4" s="318">
        <f>+S3/Consumption!C4</f>
        <v>0.15718808034728865</v>
      </c>
    </row>
    <row r="5" spans="1:24">
      <c r="A5" s="305"/>
      <c r="B5" s="305"/>
      <c r="C5" s="305"/>
      <c r="D5" s="305"/>
      <c r="E5" s="305"/>
      <c r="F5" s="305"/>
      <c r="G5" s="305"/>
      <c r="H5" s="305"/>
      <c r="I5" s="305"/>
      <c r="J5" s="307"/>
      <c r="K5" s="305"/>
      <c r="L5" s="305"/>
      <c r="M5" s="308"/>
      <c r="N5" s="308"/>
      <c r="O5" s="308"/>
      <c r="P5" s="305"/>
      <c r="Q5" s="305"/>
      <c r="R5" s="309"/>
      <c r="S5" s="309"/>
      <c r="W5" s="7" t="e">
        <f>+'9.Lighting'!#REF!</f>
        <v>#REF!</v>
      </c>
      <c r="X5" s="7"/>
    </row>
    <row r="6" spans="1:24">
      <c r="A6" s="319"/>
      <c r="B6" s="319"/>
      <c r="C6" s="320"/>
      <c r="D6" s="320"/>
      <c r="E6" s="321"/>
      <c r="F6" s="321"/>
      <c r="G6" s="321"/>
      <c r="H6" s="321"/>
      <c r="I6" s="321"/>
      <c r="J6" s="322"/>
      <c r="K6" s="321"/>
      <c r="L6" s="321"/>
      <c r="M6" s="323"/>
      <c r="N6" s="323"/>
      <c r="O6" s="323"/>
      <c r="P6" s="321"/>
      <c r="Q6" s="319"/>
      <c r="R6" s="712" t="s">
        <v>771</v>
      </c>
      <c r="S6" s="712"/>
      <c r="W6" s="7" t="e">
        <f>+'9.Lighting'!#REF!</f>
        <v>#REF!</v>
      </c>
      <c r="X6" s="7"/>
    </row>
    <row r="7" spans="1:24" ht="44.4" customHeight="1">
      <c r="A7" s="325"/>
      <c r="B7" s="325"/>
      <c r="C7" s="326" t="s">
        <v>122</v>
      </c>
      <c r="D7" s="326" t="s">
        <v>772</v>
      </c>
      <c r="E7" s="326" t="s">
        <v>492</v>
      </c>
      <c r="F7" s="326" t="s">
        <v>773</v>
      </c>
      <c r="G7" s="326" t="s">
        <v>774</v>
      </c>
      <c r="H7" s="327" t="s">
        <v>775</v>
      </c>
      <c r="I7" s="327" t="s">
        <v>792</v>
      </c>
      <c r="J7" s="327" t="s">
        <v>776</v>
      </c>
      <c r="K7" s="583" t="s">
        <v>777</v>
      </c>
      <c r="L7" s="326" t="s">
        <v>778</v>
      </c>
      <c r="M7" s="327" t="s">
        <v>1467</v>
      </c>
      <c r="N7" s="327" t="s">
        <v>780</v>
      </c>
      <c r="O7" s="327" t="s">
        <v>781</v>
      </c>
      <c r="P7" s="327" t="s">
        <v>782</v>
      </c>
      <c r="Q7" s="325"/>
      <c r="R7" s="328" t="s">
        <v>783</v>
      </c>
      <c r="S7" s="328" t="s">
        <v>784</v>
      </c>
      <c r="W7" s="7" t="e">
        <f>+'9.Lighting'!#REF!</f>
        <v>#REF!</v>
      </c>
      <c r="X7" s="7"/>
    </row>
    <row r="8" spans="1:24">
      <c r="A8" s="305"/>
      <c r="B8" s="329">
        <v>1</v>
      </c>
      <c r="C8" s="330" t="str">
        <f>'9.Lighting'!D9</f>
        <v>Lobby</v>
      </c>
      <c r="D8" s="330"/>
      <c r="E8" s="330" t="str">
        <f>+'9.Lighting'!G9</f>
        <v>Fluorescent lamp</v>
      </c>
      <c r="F8" s="330"/>
      <c r="G8" s="331">
        <f>+'9.Lighting'!E9</f>
        <v>6</v>
      </c>
      <c r="H8" s="576">
        <f>+'9.Lighting'!F9</f>
        <v>1</v>
      </c>
      <c r="I8" s="576">
        <f>+H8*G8</f>
        <v>6</v>
      </c>
      <c r="J8" s="332">
        <f>+'9.Lighting'!I9</f>
        <v>15</v>
      </c>
      <c r="K8" s="525">
        <f>+'9.Lighting'!M9</f>
        <v>0</v>
      </c>
      <c r="L8" s="570">
        <f>+'9.Lighting'!H9</f>
        <v>0</v>
      </c>
      <c r="M8" s="333">
        <f>+'9.Lighting'!J9</f>
        <v>6</v>
      </c>
      <c r="N8" s="333">
        <f>+'9.Lighting'!K9*'9.Lighting'!L9</f>
        <v>276</v>
      </c>
      <c r="O8" s="333">
        <f>+N8*M8</f>
        <v>1656</v>
      </c>
      <c r="P8" s="334"/>
      <c r="Q8" s="305"/>
      <c r="R8" s="862">
        <f>+IF(AND(E8&lt;&gt;"LED lamp",E8&lt;&gt;"LED tube",E8&lt;&gt;"LED (proyector, otros)",E8&lt;&gt;"Incandescent", E8&lt;&gt;"Fluorescent lamp"),J8*H8*G8*(1+K8*10%+(1-K8)*5%),J8*H8*G8)</f>
        <v>90</v>
      </c>
      <c r="S8" s="713">
        <f t="shared" ref="S8:S41" si="0">+R8*O8/1000</f>
        <v>149.04</v>
      </c>
      <c r="T8" s="298"/>
      <c r="U8" s="298"/>
      <c r="W8" s="7" t="e">
        <f>+'9.Lighting'!#REF!</f>
        <v>#REF!</v>
      </c>
      <c r="X8" s="7"/>
    </row>
    <row r="9" spans="1:24">
      <c r="A9" s="305"/>
      <c r="B9" s="329">
        <v>2</v>
      </c>
      <c r="C9" s="330" t="str">
        <f>'9.Lighting'!D10</f>
        <v>Seminar roomx3</v>
      </c>
      <c r="D9" s="330"/>
      <c r="E9" s="330" t="str">
        <f>+'9.Lighting'!G10</f>
        <v>Fluorescente tube</v>
      </c>
      <c r="F9" s="330"/>
      <c r="G9" s="331">
        <f>+'9.Lighting'!E10</f>
        <v>36</v>
      </c>
      <c r="H9" s="576">
        <f>+'9.Lighting'!F10</f>
        <v>2</v>
      </c>
      <c r="I9" s="576">
        <f t="shared" ref="I9:I42" si="1">+H9*G9</f>
        <v>72</v>
      </c>
      <c r="J9" s="332">
        <f>+'9.Lighting'!I10</f>
        <v>36</v>
      </c>
      <c r="K9" s="525">
        <f>+'9.Lighting'!M10</f>
        <v>0</v>
      </c>
      <c r="L9" s="570">
        <f>+'9.Lighting'!H10</f>
        <v>0</v>
      </c>
      <c r="M9" s="333">
        <f>+'9.Lighting'!J10</f>
        <v>6</v>
      </c>
      <c r="N9" s="333">
        <f>+'9.Lighting'!K10*'9.Lighting'!L10</f>
        <v>276</v>
      </c>
      <c r="O9" s="333">
        <f t="shared" ref="O9:O17" si="2">+N9*M9</f>
        <v>1656</v>
      </c>
      <c r="P9" s="334"/>
      <c r="Q9" s="305"/>
      <c r="R9" s="862">
        <f t="shared" ref="R9:R42" si="3">+IF(AND(E9&lt;&gt;"LED lamp",E9&lt;&gt;"LED tube",E9&lt;&gt;"LED (proyector, otros)",E9&lt;&gt;"Incandescent", E9&lt;&gt;"Fluorescent lamp"),J9*H9*G9*(1+K9*10%+(1-K9)*5%),J9*H9*G9)</f>
        <v>2721.6</v>
      </c>
      <c r="S9" s="713">
        <f t="shared" si="0"/>
        <v>4506.9695999999994</v>
      </c>
      <c r="T9" s="298"/>
      <c r="U9" s="298"/>
      <c r="W9" s="7" t="str">
        <f>+'9.Lighting'!AD2</f>
        <v>Incandescent</v>
      </c>
      <c r="X9" s="7"/>
    </row>
    <row r="10" spans="1:24">
      <c r="A10" s="305"/>
      <c r="B10" s="329">
        <v>3</v>
      </c>
      <c r="C10" s="330" t="str">
        <f>'9.Lighting'!D11</f>
        <v>Bathroom x 4</v>
      </c>
      <c r="D10" s="330"/>
      <c r="E10" s="330" t="str">
        <f>+'9.Lighting'!G11</f>
        <v>Fluorescente tube</v>
      </c>
      <c r="F10" s="330"/>
      <c r="G10" s="331">
        <f>+'9.Lighting'!E11</f>
        <v>20</v>
      </c>
      <c r="H10" s="576">
        <f>+'9.Lighting'!F11</f>
        <v>1</v>
      </c>
      <c r="I10" s="576">
        <f t="shared" si="1"/>
        <v>20</v>
      </c>
      <c r="J10" s="332">
        <f>+'9.Lighting'!I11</f>
        <v>36</v>
      </c>
      <c r="K10" s="525">
        <f>+'9.Lighting'!M11</f>
        <v>0</v>
      </c>
      <c r="L10" s="570">
        <f>+'9.Lighting'!H11</f>
        <v>0</v>
      </c>
      <c r="M10" s="333">
        <f>+'9.Lighting'!J11</f>
        <v>6</v>
      </c>
      <c r="N10" s="333">
        <f>+'9.Lighting'!K11*'9.Lighting'!L11</f>
        <v>276</v>
      </c>
      <c r="O10" s="333">
        <f t="shared" si="2"/>
        <v>1656</v>
      </c>
      <c r="P10" s="334" t="s">
        <v>785</v>
      </c>
      <c r="Q10" s="305"/>
      <c r="R10" s="862">
        <f t="shared" si="3"/>
        <v>756</v>
      </c>
      <c r="S10" s="713">
        <f t="shared" si="0"/>
        <v>1251.9359999999999</v>
      </c>
      <c r="T10" s="298"/>
      <c r="U10" s="298"/>
      <c r="W10" s="7" t="str">
        <f>+'9.Lighting'!AD3</f>
        <v>Fluorescent lamp</v>
      </c>
      <c r="X10" s="7"/>
    </row>
    <row r="11" spans="1:24">
      <c r="A11" s="305"/>
      <c r="B11" s="329">
        <v>4</v>
      </c>
      <c r="C11" s="330" t="str">
        <f>'9.Lighting'!D12</f>
        <v>Computer Lab</v>
      </c>
      <c r="D11" s="330"/>
      <c r="E11" s="330" t="str">
        <f>+'9.Lighting'!G12</f>
        <v>Fluorescente tube</v>
      </c>
      <c r="F11" s="330"/>
      <c r="G11" s="331">
        <f>+'9.Lighting'!E12</f>
        <v>32</v>
      </c>
      <c r="H11" s="576">
        <f>+'9.Lighting'!F12</f>
        <v>2</v>
      </c>
      <c r="I11" s="576">
        <f t="shared" si="1"/>
        <v>64</v>
      </c>
      <c r="J11" s="332">
        <f>+'9.Lighting'!I12</f>
        <v>36</v>
      </c>
      <c r="K11" s="525">
        <f>+'9.Lighting'!M12</f>
        <v>0</v>
      </c>
      <c r="L11" s="570">
        <f>+'9.Lighting'!H12</f>
        <v>0</v>
      </c>
      <c r="M11" s="333">
        <f>+'9.Lighting'!J12</f>
        <v>6</v>
      </c>
      <c r="N11" s="333">
        <f>+'9.Lighting'!K12*'9.Lighting'!L12</f>
        <v>276</v>
      </c>
      <c r="O11" s="333">
        <f t="shared" si="2"/>
        <v>1656</v>
      </c>
      <c r="P11" s="334"/>
      <c r="Q11" s="305"/>
      <c r="R11" s="862">
        <f t="shared" si="3"/>
        <v>2419.2000000000003</v>
      </c>
      <c r="S11" s="713">
        <f t="shared" si="0"/>
        <v>4006.1952000000006</v>
      </c>
      <c r="T11" s="298"/>
      <c r="U11" s="298"/>
      <c r="W11" s="7" t="str">
        <f>+'9.Lighting'!AD4</f>
        <v>Fluorescente tube</v>
      </c>
      <c r="X11" s="7"/>
    </row>
    <row r="12" spans="1:24">
      <c r="A12" s="305"/>
      <c r="B12" s="329">
        <v>5</v>
      </c>
      <c r="C12" s="330" t="str">
        <f>'9.Lighting'!D13</f>
        <v>Storage x 2</v>
      </c>
      <c r="D12" s="330"/>
      <c r="E12" s="330" t="str">
        <f>+'9.Lighting'!G13</f>
        <v>Fluorescente tube</v>
      </c>
      <c r="F12" s="330"/>
      <c r="G12" s="331">
        <f>+'9.Lighting'!E13</f>
        <v>4</v>
      </c>
      <c r="H12" s="576">
        <f>+'9.Lighting'!F13</f>
        <v>2</v>
      </c>
      <c r="I12" s="576">
        <f t="shared" si="1"/>
        <v>8</v>
      </c>
      <c r="J12" s="332">
        <f>+'9.Lighting'!I13</f>
        <v>36</v>
      </c>
      <c r="K12" s="525">
        <f>+'9.Lighting'!M13</f>
        <v>0</v>
      </c>
      <c r="L12" s="570">
        <f>+'9.Lighting'!H13</f>
        <v>0</v>
      </c>
      <c r="M12" s="333">
        <f>+'9.Lighting'!J13</f>
        <v>2</v>
      </c>
      <c r="N12" s="333">
        <f>+'9.Lighting'!K13*'9.Lighting'!L13</f>
        <v>276</v>
      </c>
      <c r="O12" s="333">
        <f t="shared" si="2"/>
        <v>552</v>
      </c>
      <c r="P12" s="334" t="s">
        <v>786</v>
      </c>
      <c r="Q12" s="305"/>
      <c r="R12" s="862">
        <f t="shared" si="3"/>
        <v>302.40000000000003</v>
      </c>
      <c r="S12" s="713">
        <f t="shared" si="0"/>
        <v>166.9248</v>
      </c>
      <c r="T12" s="298"/>
      <c r="U12" s="298"/>
      <c r="W12" s="7" t="str">
        <f>+'9.Lighting'!AD5</f>
        <v>Fluorescente tube short</v>
      </c>
      <c r="X12" s="7"/>
    </row>
    <row r="13" spans="1:24">
      <c r="A13" s="305"/>
      <c r="B13" s="329">
        <v>6</v>
      </c>
      <c r="C13" s="330" t="str">
        <f>'9.Lighting'!D14</f>
        <v>Hallway</v>
      </c>
      <c r="D13" s="330"/>
      <c r="E13" s="330" t="str">
        <f>+'9.Lighting'!G14</f>
        <v>LED lamp</v>
      </c>
      <c r="F13" s="330"/>
      <c r="G13" s="331">
        <f>+'9.Lighting'!E14</f>
        <v>2</v>
      </c>
      <c r="H13" s="576">
        <f>+'9.Lighting'!F14</f>
        <v>1</v>
      </c>
      <c r="I13" s="576">
        <f t="shared" si="1"/>
        <v>2</v>
      </c>
      <c r="J13" s="332">
        <f>+'9.Lighting'!I14</f>
        <v>10</v>
      </c>
      <c r="K13" s="525">
        <f>+'9.Lighting'!M14</f>
        <v>0</v>
      </c>
      <c r="L13" s="570">
        <f>+'9.Lighting'!H14</f>
        <v>0</v>
      </c>
      <c r="M13" s="333">
        <f>+'9.Lighting'!J14</f>
        <v>6</v>
      </c>
      <c r="N13" s="333">
        <f>+'9.Lighting'!K14*'9.Lighting'!L14</f>
        <v>276</v>
      </c>
      <c r="O13" s="333">
        <f t="shared" si="2"/>
        <v>1656</v>
      </c>
      <c r="P13" s="334" t="s">
        <v>787</v>
      </c>
      <c r="Q13" s="305"/>
      <c r="R13" s="862">
        <f t="shared" si="3"/>
        <v>20</v>
      </c>
      <c r="S13" s="713">
        <f t="shared" si="0"/>
        <v>33.119999999999997</v>
      </c>
      <c r="T13" s="298"/>
      <c r="U13" s="298"/>
      <c r="W13" s="7" t="str">
        <f>+'9.Lighting'!AD10</f>
        <v>PLL</v>
      </c>
      <c r="X13" s="7"/>
    </row>
    <row r="14" spans="1:24">
      <c r="A14" s="305"/>
      <c r="B14" s="329">
        <v>7</v>
      </c>
      <c r="C14" s="330" t="str">
        <f>'9.Lighting'!D15</f>
        <v>Hallway</v>
      </c>
      <c r="D14" s="330"/>
      <c r="E14" s="330" t="str">
        <f>+'9.Lighting'!G15</f>
        <v>Fluorescent lamp</v>
      </c>
      <c r="F14" s="330"/>
      <c r="G14" s="331">
        <f>+'9.Lighting'!E15</f>
        <v>3</v>
      </c>
      <c r="H14" s="576">
        <f>+'9.Lighting'!F15</f>
        <v>1</v>
      </c>
      <c r="I14" s="576">
        <f t="shared" si="1"/>
        <v>3</v>
      </c>
      <c r="J14" s="332">
        <f>+'9.Lighting'!I15</f>
        <v>15</v>
      </c>
      <c r="K14" s="525">
        <f>+'9.Lighting'!M15</f>
        <v>0</v>
      </c>
      <c r="L14" s="570">
        <f>+'9.Lighting'!H15</f>
        <v>0</v>
      </c>
      <c r="M14" s="333">
        <f>+'9.Lighting'!J15</f>
        <v>6</v>
      </c>
      <c r="N14" s="333">
        <f>+'9.Lighting'!K15*'9.Lighting'!L15</f>
        <v>276</v>
      </c>
      <c r="O14" s="333">
        <f t="shared" si="2"/>
        <v>1656</v>
      </c>
      <c r="P14" s="334"/>
      <c r="Q14" s="305"/>
      <c r="R14" s="862">
        <f t="shared" si="3"/>
        <v>45</v>
      </c>
      <c r="S14" s="713">
        <f t="shared" si="0"/>
        <v>74.52</v>
      </c>
      <c r="T14" s="298"/>
      <c r="U14" s="298"/>
      <c r="W14" s="7" t="str">
        <f>+'9.Lighting'!AD13</f>
        <v>T12 fluorscent tube</v>
      </c>
      <c r="X14" s="7"/>
    </row>
    <row r="15" spans="1:24">
      <c r="A15" s="305"/>
      <c r="B15" s="329">
        <v>8</v>
      </c>
      <c r="C15" s="330" t="str">
        <f>'9.Lighting'!D16</f>
        <v>Staff room</v>
      </c>
      <c r="D15" s="330"/>
      <c r="E15" s="330" t="str">
        <f>+'9.Lighting'!G16</f>
        <v>Fluorescente tube</v>
      </c>
      <c r="F15" s="330"/>
      <c r="G15" s="331">
        <f>+'9.Lighting'!E16</f>
        <v>4</v>
      </c>
      <c r="H15" s="576">
        <f>+'9.Lighting'!F16</f>
        <v>2</v>
      </c>
      <c r="I15" s="576">
        <f t="shared" si="1"/>
        <v>8</v>
      </c>
      <c r="J15" s="332">
        <f>+'9.Lighting'!I16</f>
        <v>36</v>
      </c>
      <c r="K15" s="525">
        <f>+'9.Lighting'!M16</f>
        <v>0</v>
      </c>
      <c r="L15" s="570">
        <f>+'9.Lighting'!H16</f>
        <v>0</v>
      </c>
      <c r="M15" s="333">
        <f>+'9.Lighting'!J16</f>
        <v>6</v>
      </c>
      <c r="N15" s="333">
        <f>+'9.Lighting'!K16*'9.Lighting'!L16</f>
        <v>276</v>
      </c>
      <c r="O15" s="333">
        <f t="shared" si="2"/>
        <v>1656</v>
      </c>
      <c r="P15" s="334" t="s">
        <v>787</v>
      </c>
      <c r="Q15" s="305"/>
      <c r="R15" s="862">
        <f t="shared" si="3"/>
        <v>302.40000000000003</v>
      </c>
      <c r="S15" s="713">
        <f t="shared" si="0"/>
        <v>500.77440000000007</v>
      </c>
      <c r="T15" s="298"/>
      <c r="U15" s="298"/>
      <c r="W15" s="7" t="str">
        <f>+'9.Lighting'!AD14</f>
        <v>Halogen</v>
      </c>
      <c r="X15" s="7"/>
    </row>
    <row r="16" spans="1:24">
      <c r="A16" s="305"/>
      <c r="B16" s="329">
        <v>9</v>
      </c>
      <c r="C16" s="330" t="str">
        <f>'9.Lighting'!D17</f>
        <v>Lecture Room</v>
      </c>
      <c r="D16" s="330"/>
      <c r="E16" s="330" t="str">
        <f>+'9.Lighting'!G17</f>
        <v>Fluorescente tube</v>
      </c>
      <c r="F16" s="330"/>
      <c r="G16" s="331">
        <f>+'9.Lighting'!E17</f>
        <v>12</v>
      </c>
      <c r="H16" s="576">
        <f>+'9.Lighting'!F17</f>
        <v>2</v>
      </c>
      <c r="I16" s="576">
        <f t="shared" si="1"/>
        <v>24</v>
      </c>
      <c r="J16" s="332">
        <f>+'9.Lighting'!I17</f>
        <v>36</v>
      </c>
      <c r="K16" s="525">
        <f>+'9.Lighting'!M17</f>
        <v>0</v>
      </c>
      <c r="L16" s="570">
        <f>+'9.Lighting'!H17</f>
        <v>0</v>
      </c>
      <c r="M16" s="333">
        <f>+'9.Lighting'!J17</f>
        <v>6</v>
      </c>
      <c r="N16" s="333">
        <f>+'9.Lighting'!K17*'9.Lighting'!L17</f>
        <v>276</v>
      </c>
      <c r="O16" s="333">
        <f t="shared" si="2"/>
        <v>1656</v>
      </c>
      <c r="P16" s="334"/>
      <c r="Q16" s="305"/>
      <c r="R16" s="862">
        <f t="shared" si="3"/>
        <v>907.2</v>
      </c>
      <c r="S16" s="713">
        <f t="shared" si="0"/>
        <v>1502.3232000000003</v>
      </c>
      <c r="T16" s="298"/>
      <c r="U16" s="298"/>
      <c r="W16" s="7" t="str">
        <f>+'9.Lighting'!AD15</f>
        <v>halogen projector lamp</v>
      </c>
      <c r="X16" s="7"/>
    </row>
    <row r="17" spans="1:25">
      <c r="A17" s="305"/>
      <c r="B17" s="329">
        <v>10</v>
      </c>
      <c r="C17" s="330" t="str">
        <f>'9.Lighting'!D18</f>
        <v>Lecture Room</v>
      </c>
      <c r="D17" s="330"/>
      <c r="E17" s="330" t="str">
        <f>+'9.Lighting'!G18</f>
        <v>Fluorescente tube</v>
      </c>
      <c r="F17" s="330"/>
      <c r="G17" s="331">
        <f>+'9.Lighting'!E18</f>
        <v>2</v>
      </c>
      <c r="H17" s="576">
        <f>+'9.Lighting'!F18</f>
        <v>1</v>
      </c>
      <c r="I17" s="576">
        <f t="shared" si="1"/>
        <v>2</v>
      </c>
      <c r="J17" s="332">
        <f>+'9.Lighting'!I18</f>
        <v>36</v>
      </c>
      <c r="K17" s="525">
        <f>+'9.Lighting'!M18</f>
        <v>0</v>
      </c>
      <c r="L17" s="570">
        <f>+'9.Lighting'!H18</f>
        <v>0</v>
      </c>
      <c r="M17" s="333">
        <f>+'9.Lighting'!J18</f>
        <v>6</v>
      </c>
      <c r="N17" s="333">
        <f>+'9.Lighting'!K18*'9.Lighting'!L18</f>
        <v>276</v>
      </c>
      <c r="O17" s="333">
        <f t="shared" si="2"/>
        <v>1656</v>
      </c>
      <c r="P17" s="334"/>
      <c r="Q17" s="305"/>
      <c r="R17" s="862">
        <f t="shared" si="3"/>
        <v>75.600000000000009</v>
      </c>
      <c r="S17" s="713">
        <f t="shared" si="0"/>
        <v>125.19360000000002</v>
      </c>
      <c r="T17" s="298"/>
      <c r="U17" s="298"/>
      <c r="W17" s="7" t="str">
        <f>+'9.Lighting'!AD16</f>
        <v>Sodum (HPS)</v>
      </c>
      <c r="X17" s="7"/>
    </row>
    <row r="18" spans="1:25">
      <c r="A18" s="305"/>
      <c r="B18" s="329">
        <v>11</v>
      </c>
      <c r="C18" s="330" t="str">
        <f>'9.Lighting'!D19</f>
        <v>Lecture room Nr2</v>
      </c>
      <c r="D18" s="330"/>
      <c r="E18" s="330" t="str">
        <f>+'9.Lighting'!G19</f>
        <v>Fluorescente tube</v>
      </c>
      <c r="F18" s="330"/>
      <c r="G18" s="331">
        <f>+'9.Lighting'!E19</f>
        <v>24</v>
      </c>
      <c r="H18" s="576">
        <f>+'9.Lighting'!F19</f>
        <v>2</v>
      </c>
      <c r="I18" s="576">
        <f t="shared" si="1"/>
        <v>48</v>
      </c>
      <c r="J18" s="332">
        <f>+'9.Lighting'!I19</f>
        <v>36</v>
      </c>
      <c r="K18" s="525">
        <f>+'9.Lighting'!M19</f>
        <v>0</v>
      </c>
      <c r="L18" s="570">
        <f>+'9.Lighting'!H19</f>
        <v>0</v>
      </c>
      <c r="M18" s="333">
        <f>+'9.Lighting'!J19</f>
        <v>6</v>
      </c>
      <c r="N18" s="333">
        <f>+'9.Lighting'!K19*'9.Lighting'!L19</f>
        <v>276</v>
      </c>
      <c r="O18" s="333">
        <f t="shared" ref="O18:O42" si="4">+N18*M18</f>
        <v>1656</v>
      </c>
      <c r="P18" s="334"/>
      <c r="Q18" s="305"/>
      <c r="R18" s="862">
        <f t="shared" si="3"/>
        <v>1814.4</v>
      </c>
      <c r="S18" s="713">
        <f t="shared" si="0"/>
        <v>3004.6464000000005</v>
      </c>
      <c r="T18" s="298"/>
      <c r="U18" s="298"/>
      <c r="W18" s="7" t="str">
        <f>+'9.Lighting'!AD17</f>
        <v>AR111</v>
      </c>
      <c r="X18" s="7"/>
    </row>
    <row r="19" spans="1:25">
      <c r="A19" s="305"/>
      <c r="B19" s="329">
        <v>12</v>
      </c>
      <c r="C19" s="330" t="str">
        <f>'9.Lighting'!D20</f>
        <v>Lecture room Nr2</v>
      </c>
      <c r="D19" s="330"/>
      <c r="E19" s="330" t="str">
        <f>+'9.Lighting'!G20</f>
        <v>Fluorescente tube</v>
      </c>
      <c r="F19" s="330"/>
      <c r="G19" s="331">
        <f>+'9.Lighting'!E20</f>
        <v>2</v>
      </c>
      <c r="H19" s="576">
        <f>+'9.Lighting'!F20</f>
        <v>1</v>
      </c>
      <c r="I19" s="576">
        <f t="shared" si="1"/>
        <v>2</v>
      </c>
      <c r="J19" s="332">
        <f>+'9.Lighting'!I20</f>
        <v>36</v>
      </c>
      <c r="K19" s="525">
        <f>+'9.Lighting'!M20</f>
        <v>0</v>
      </c>
      <c r="L19" s="570">
        <f>+'9.Lighting'!H20</f>
        <v>0</v>
      </c>
      <c r="M19" s="333">
        <f>+'9.Lighting'!J20</f>
        <v>6</v>
      </c>
      <c r="N19" s="333">
        <f>+'9.Lighting'!K20*'9.Lighting'!L20</f>
        <v>276</v>
      </c>
      <c r="O19" s="333">
        <f t="shared" si="4"/>
        <v>1656</v>
      </c>
      <c r="P19" s="334"/>
      <c r="Q19" s="305"/>
      <c r="R19" s="862">
        <f t="shared" si="3"/>
        <v>75.600000000000009</v>
      </c>
      <c r="S19" s="713">
        <f t="shared" si="0"/>
        <v>125.19360000000002</v>
      </c>
      <c r="T19" s="298"/>
      <c r="U19" s="298"/>
      <c r="W19" s="7" t="str">
        <f>+'9.Lighting'!AD18</f>
        <v>LED (projector, otros)</v>
      </c>
    </row>
    <row r="20" spans="1:25">
      <c r="A20" s="305"/>
      <c r="B20" s="329">
        <v>13</v>
      </c>
      <c r="C20" s="330" t="str">
        <f>'9.Lighting'!D21</f>
        <v>Cafeteria</v>
      </c>
      <c r="D20" s="330"/>
      <c r="E20" s="330" t="str">
        <f>+'9.Lighting'!G21</f>
        <v>Fluorescente tube</v>
      </c>
      <c r="F20" s="330"/>
      <c r="G20" s="331">
        <f>+'9.Lighting'!E21</f>
        <v>6</v>
      </c>
      <c r="H20" s="576">
        <f>+'9.Lighting'!F21</f>
        <v>2</v>
      </c>
      <c r="I20" s="576">
        <f t="shared" si="1"/>
        <v>12</v>
      </c>
      <c r="J20" s="332">
        <f>+'9.Lighting'!I21</f>
        <v>36</v>
      </c>
      <c r="K20" s="525">
        <f>+'9.Lighting'!M21</f>
        <v>0</v>
      </c>
      <c r="L20" s="570">
        <f>+'9.Lighting'!H21</f>
        <v>0</v>
      </c>
      <c r="M20" s="333">
        <f>+'9.Lighting'!J21</f>
        <v>0</v>
      </c>
      <c r="N20" s="333">
        <f>+'9.Lighting'!K21*'9.Lighting'!L21</f>
        <v>0</v>
      </c>
      <c r="O20" s="333">
        <f t="shared" si="4"/>
        <v>0</v>
      </c>
      <c r="P20" s="334"/>
      <c r="Q20" s="305"/>
      <c r="R20" s="862">
        <f t="shared" si="3"/>
        <v>453.6</v>
      </c>
      <c r="S20" s="713">
        <f t="shared" si="0"/>
        <v>0</v>
      </c>
      <c r="T20" s="298"/>
      <c r="U20" s="298"/>
      <c r="W20" s="7"/>
      <c r="X20" s="7"/>
      <c r="Y20" s="7"/>
    </row>
    <row r="21" spans="1:25">
      <c r="A21" s="305"/>
      <c r="B21" s="329">
        <v>14</v>
      </c>
      <c r="C21" s="330" t="str">
        <f>'9.Lighting'!D22</f>
        <v>Lecture room nNr3</v>
      </c>
      <c r="D21" s="330"/>
      <c r="E21" s="330" t="str">
        <f>+'9.Lighting'!G22</f>
        <v>Fluorescente tube</v>
      </c>
      <c r="F21" s="330"/>
      <c r="G21" s="331">
        <f>+'9.Lighting'!E22</f>
        <v>20</v>
      </c>
      <c r="H21" s="576">
        <f>+'9.Lighting'!F22</f>
        <v>2</v>
      </c>
      <c r="I21" s="576">
        <f t="shared" si="1"/>
        <v>40</v>
      </c>
      <c r="J21" s="332">
        <f>+'9.Lighting'!I22</f>
        <v>36</v>
      </c>
      <c r="K21" s="525">
        <f>+'9.Lighting'!M22</f>
        <v>0</v>
      </c>
      <c r="L21" s="570">
        <f>+'9.Lighting'!H22</f>
        <v>0</v>
      </c>
      <c r="M21" s="333">
        <f>+'9.Lighting'!J22</f>
        <v>6</v>
      </c>
      <c r="N21" s="333">
        <f>+'9.Lighting'!K22*'9.Lighting'!L22</f>
        <v>276</v>
      </c>
      <c r="O21" s="333">
        <f t="shared" si="4"/>
        <v>1656</v>
      </c>
      <c r="P21" s="334"/>
      <c r="Q21" s="305"/>
      <c r="R21" s="862">
        <f t="shared" si="3"/>
        <v>1512</v>
      </c>
      <c r="S21" s="713">
        <f t="shared" si="0"/>
        <v>2503.8719999999998</v>
      </c>
      <c r="T21" s="298"/>
      <c r="U21" s="298"/>
      <c r="W21" s="7"/>
    </row>
    <row r="22" spans="1:25">
      <c r="A22" s="305"/>
      <c r="B22" s="329">
        <v>15</v>
      </c>
      <c r="C22" s="330" t="str">
        <f>'9.Lighting'!D23</f>
        <v>Lecture room nNr3</v>
      </c>
      <c r="D22" s="330"/>
      <c r="E22" s="330" t="str">
        <f>+'9.Lighting'!G23</f>
        <v>Fluorescente tube</v>
      </c>
      <c r="F22" s="330"/>
      <c r="G22" s="331">
        <f>+'9.Lighting'!E23</f>
        <v>2</v>
      </c>
      <c r="H22" s="576">
        <f>+'9.Lighting'!F23</f>
        <v>1</v>
      </c>
      <c r="I22" s="576">
        <f t="shared" si="1"/>
        <v>2</v>
      </c>
      <c r="J22" s="332">
        <f>+'9.Lighting'!I23</f>
        <v>36</v>
      </c>
      <c r="K22" s="525">
        <f>+'9.Lighting'!M23</f>
        <v>0</v>
      </c>
      <c r="L22" s="570">
        <f>+'9.Lighting'!H23</f>
        <v>0</v>
      </c>
      <c r="M22" s="333">
        <f>+'9.Lighting'!J23</f>
        <v>6</v>
      </c>
      <c r="N22" s="333">
        <f>+'9.Lighting'!K23*'9.Lighting'!L23</f>
        <v>276</v>
      </c>
      <c r="O22" s="333">
        <f t="shared" si="4"/>
        <v>1656</v>
      </c>
      <c r="P22" s="334"/>
      <c r="Q22" s="305"/>
      <c r="R22" s="862">
        <f t="shared" si="3"/>
        <v>75.600000000000009</v>
      </c>
      <c r="S22" s="713">
        <f t="shared" si="0"/>
        <v>125.19360000000002</v>
      </c>
      <c r="T22" s="298"/>
      <c r="U22" s="298"/>
      <c r="W22" s="7"/>
    </row>
    <row r="23" spans="1:25">
      <c r="A23" s="305"/>
      <c r="B23" s="329">
        <v>16</v>
      </c>
      <c r="C23" s="330" t="str">
        <f>'9.Lighting'!D24</f>
        <v>Lecture Room Nr4</v>
      </c>
      <c r="D23" s="330"/>
      <c r="E23" s="330" t="str">
        <f>+'9.Lighting'!G24</f>
        <v>Fluorescente tube</v>
      </c>
      <c r="F23" s="330"/>
      <c r="G23" s="331">
        <f>+'9.Lighting'!E24</f>
        <v>20</v>
      </c>
      <c r="H23" s="576">
        <f>+'9.Lighting'!F24</f>
        <v>2</v>
      </c>
      <c r="I23" s="576">
        <f t="shared" si="1"/>
        <v>40</v>
      </c>
      <c r="J23" s="332">
        <f>+'9.Lighting'!I24</f>
        <v>36</v>
      </c>
      <c r="K23" s="525">
        <f>+'9.Lighting'!M24</f>
        <v>0</v>
      </c>
      <c r="L23" s="570">
        <f>+'9.Lighting'!H24</f>
        <v>0</v>
      </c>
      <c r="M23" s="333">
        <f>+'9.Lighting'!J24</f>
        <v>6</v>
      </c>
      <c r="N23" s="333">
        <f>+'9.Lighting'!K24*'9.Lighting'!L24</f>
        <v>276</v>
      </c>
      <c r="O23" s="333">
        <f t="shared" si="4"/>
        <v>1656</v>
      </c>
      <c r="P23" s="334"/>
      <c r="Q23" s="305"/>
      <c r="R23" s="862">
        <f t="shared" si="3"/>
        <v>1512</v>
      </c>
      <c r="S23" s="713">
        <f t="shared" si="0"/>
        <v>2503.8719999999998</v>
      </c>
      <c r="T23" s="298"/>
      <c r="U23" s="298"/>
      <c r="W23" s="7"/>
    </row>
    <row r="24" spans="1:25">
      <c r="A24" s="305"/>
      <c r="B24" s="329">
        <v>17</v>
      </c>
      <c r="C24" s="330" t="str">
        <f>'9.Lighting'!D25</f>
        <v>Lecture Room Nr4</v>
      </c>
      <c r="D24" s="330"/>
      <c r="E24" s="330" t="str">
        <f>+'9.Lighting'!G25</f>
        <v>Fluorescente tube</v>
      </c>
      <c r="F24" s="330"/>
      <c r="G24" s="331">
        <f>+'9.Lighting'!E25</f>
        <v>2</v>
      </c>
      <c r="H24" s="576">
        <f>+'9.Lighting'!F25</f>
        <v>1</v>
      </c>
      <c r="I24" s="576">
        <f t="shared" si="1"/>
        <v>2</v>
      </c>
      <c r="J24" s="332">
        <f>+'9.Lighting'!I25</f>
        <v>36</v>
      </c>
      <c r="K24" s="525">
        <f>+'9.Lighting'!M25</f>
        <v>0</v>
      </c>
      <c r="L24" s="570">
        <f>+'9.Lighting'!H25</f>
        <v>0</v>
      </c>
      <c r="M24" s="333">
        <f>+'9.Lighting'!J25</f>
        <v>6</v>
      </c>
      <c r="N24" s="333">
        <f>+'9.Lighting'!K25*'9.Lighting'!L25</f>
        <v>276</v>
      </c>
      <c r="O24" s="333">
        <f t="shared" si="4"/>
        <v>1656</v>
      </c>
      <c r="P24" s="334"/>
      <c r="Q24" s="305"/>
      <c r="R24" s="862">
        <f t="shared" si="3"/>
        <v>75.600000000000009</v>
      </c>
      <c r="S24" s="713">
        <f t="shared" si="0"/>
        <v>125.19360000000002</v>
      </c>
      <c r="T24" s="298"/>
      <c r="U24" s="298"/>
      <c r="W24" s="7"/>
    </row>
    <row r="25" spans="1:25">
      <c r="A25" s="305"/>
      <c r="B25" s="329">
        <v>18</v>
      </c>
      <c r="C25" s="330" t="str">
        <f>'9.Lighting'!D26</f>
        <v>Theatre Nr2</v>
      </c>
      <c r="D25" s="330"/>
      <c r="E25" s="330" t="str">
        <f>+'9.Lighting'!G26</f>
        <v>Fluorescente tube</v>
      </c>
      <c r="F25" s="330"/>
      <c r="G25" s="331">
        <f>+'9.Lighting'!E26</f>
        <v>36</v>
      </c>
      <c r="H25" s="576">
        <f>+'9.Lighting'!F26</f>
        <v>2</v>
      </c>
      <c r="I25" s="576">
        <f t="shared" si="1"/>
        <v>72</v>
      </c>
      <c r="J25" s="332">
        <f>+'9.Lighting'!I26</f>
        <v>36</v>
      </c>
      <c r="K25" s="525">
        <f>+'9.Lighting'!M26</f>
        <v>0</v>
      </c>
      <c r="L25" s="570">
        <f>+'9.Lighting'!H26</f>
        <v>0</v>
      </c>
      <c r="M25" s="333">
        <f>+'9.Lighting'!J26</f>
        <v>6</v>
      </c>
      <c r="N25" s="333">
        <f>+'9.Lighting'!K26*'9.Lighting'!L26</f>
        <v>276</v>
      </c>
      <c r="O25" s="333">
        <f t="shared" si="4"/>
        <v>1656</v>
      </c>
      <c r="P25" s="334"/>
      <c r="Q25" s="305"/>
      <c r="R25" s="862">
        <f t="shared" si="3"/>
        <v>2721.6</v>
      </c>
      <c r="S25" s="713">
        <f t="shared" si="0"/>
        <v>4506.9695999999994</v>
      </c>
      <c r="T25" s="298"/>
      <c r="U25" s="298"/>
      <c r="W25" s="7"/>
    </row>
    <row r="26" spans="1:25">
      <c r="A26" s="305"/>
      <c r="B26" s="329">
        <v>19</v>
      </c>
      <c r="C26" s="330" t="str">
        <f>'9.Lighting'!D27</f>
        <v>Theatre Nr1</v>
      </c>
      <c r="D26" s="330"/>
      <c r="E26" s="330" t="str">
        <f>+'9.Lighting'!G27</f>
        <v>Fluorescente tube</v>
      </c>
      <c r="F26" s="330"/>
      <c r="G26" s="331">
        <f>+'9.Lighting'!E27</f>
        <v>64</v>
      </c>
      <c r="H26" s="576">
        <f>+'9.Lighting'!F27</f>
        <v>2</v>
      </c>
      <c r="I26" s="576">
        <f t="shared" si="1"/>
        <v>128</v>
      </c>
      <c r="J26" s="332">
        <f>+'9.Lighting'!I27</f>
        <v>36</v>
      </c>
      <c r="K26" s="525">
        <f>+'9.Lighting'!M27</f>
        <v>0</v>
      </c>
      <c r="L26" s="570">
        <f>+'9.Lighting'!H27</f>
        <v>0</v>
      </c>
      <c r="M26" s="333">
        <f>+'9.Lighting'!J27</f>
        <v>6</v>
      </c>
      <c r="N26" s="333">
        <f>+'9.Lighting'!K27*'9.Lighting'!L27</f>
        <v>276</v>
      </c>
      <c r="O26" s="333">
        <f t="shared" si="4"/>
        <v>1656</v>
      </c>
      <c r="P26" s="334"/>
      <c r="Q26" s="305"/>
      <c r="R26" s="862">
        <f t="shared" si="3"/>
        <v>4838.4000000000005</v>
      </c>
      <c r="S26" s="713">
        <f t="shared" si="0"/>
        <v>8012.3904000000011</v>
      </c>
      <c r="T26" s="298"/>
      <c r="U26" s="298"/>
      <c r="W26" s="7"/>
    </row>
    <row r="27" spans="1:25">
      <c r="A27" s="305"/>
      <c r="B27" s="329">
        <v>20</v>
      </c>
      <c r="C27" s="330" t="str">
        <f>'9.Lighting'!D28</f>
        <v>Theatre Nr1</v>
      </c>
      <c r="D27" s="330"/>
      <c r="E27" s="330" t="str">
        <f>+'9.Lighting'!G28</f>
        <v>Fluorescent lamp</v>
      </c>
      <c r="F27" s="330"/>
      <c r="G27" s="331">
        <f>+'9.Lighting'!E28</f>
        <v>8</v>
      </c>
      <c r="H27" s="576">
        <f>+'9.Lighting'!F28</f>
        <v>1</v>
      </c>
      <c r="I27" s="576">
        <f t="shared" si="1"/>
        <v>8</v>
      </c>
      <c r="J27" s="332">
        <f>+'9.Lighting'!I28</f>
        <v>15</v>
      </c>
      <c r="K27" s="525">
        <f>+'9.Lighting'!M28</f>
        <v>0</v>
      </c>
      <c r="L27" s="570">
        <f>+'9.Lighting'!H28</f>
        <v>0</v>
      </c>
      <c r="M27" s="333">
        <f>+'9.Lighting'!J28</f>
        <v>6</v>
      </c>
      <c r="N27" s="333">
        <f>+'9.Lighting'!K28*'9.Lighting'!L28</f>
        <v>276</v>
      </c>
      <c r="O27" s="333">
        <f t="shared" si="4"/>
        <v>1656</v>
      </c>
      <c r="P27" s="334"/>
      <c r="Q27" s="305"/>
      <c r="R27" s="862">
        <f t="shared" si="3"/>
        <v>120</v>
      </c>
      <c r="S27" s="713">
        <f t="shared" si="0"/>
        <v>198.72</v>
      </c>
      <c r="T27" s="298"/>
      <c r="U27" s="298"/>
      <c r="W27" s="7"/>
    </row>
    <row r="28" spans="1:25">
      <c r="A28" s="305"/>
      <c r="B28" s="329">
        <v>21</v>
      </c>
      <c r="C28" s="330" t="str">
        <f>'9.Lighting'!D29</f>
        <v>Theatre Nr3</v>
      </c>
      <c r="D28" s="330"/>
      <c r="E28" s="330" t="str">
        <f>+'9.Lighting'!G29</f>
        <v>Fluorescente tube</v>
      </c>
      <c r="F28" s="330"/>
      <c r="G28" s="331">
        <f>+'9.Lighting'!E29</f>
        <v>36</v>
      </c>
      <c r="H28" s="576">
        <f>+'9.Lighting'!F29</f>
        <v>2</v>
      </c>
      <c r="I28" s="576">
        <f t="shared" si="1"/>
        <v>72</v>
      </c>
      <c r="J28" s="332">
        <f>+'9.Lighting'!I29</f>
        <v>36</v>
      </c>
      <c r="K28" s="525">
        <f>+'9.Lighting'!M29</f>
        <v>0</v>
      </c>
      <c r="L28" s="570">
        <f>+'9.Lighting'!H29</f>
        <v>0</v>
      </c>
      <c r="M28" s="333">
        <f>+'9.Lighting'!J29</f>
        <v>6</v>
      </c>
      <c r="N28" s="333">
        <f>+'9.Lighting'!K29*'9.Lighting'!L29</f>
        <v>276</v>
      </c>
      <c r="O28" s="333">
        <f t="shared" si="4"/>
        <v>1656</v>
      </c>
      <c r="P28" s="334"/>
      <c r="Q28" s="305"/>
      <c r="R28" s="862">
        <f t="shared" si="3"/>
        <v>2721.6</v>
      </c>
      <c r="S28" s="713">
        <f t="shared" si="0"/>
        <v>4506.9695999999994</v>
      </c>
      <c r="T28" s="298"/>
      <c r="U28" s="298"/>
      <c r="W28" s="7"/>
    </row>
    <row r="29" spans="1:25">
      <c r="A29" s="305"/>
      <c r="B29" s="329">
        <v>22</v>
      </c>
      <c r="C29" s="330" t="str">
        <f>'9.Lighting'!D30</f>
        <v>Exterior</v>
      </c>
      <c r="D29" s="330"/>
      <c r="E29" s="330" t="str">
        <f>+'9.Lighting'!G30</f>
        <v>Fluorescent lamp</v>
      </c>
      <c r="F29" s="330"/>
      <c r="G29" s="331">
        <f>+'9.Lighting'!E30</f>
        <v>8</v>
      </c>
      <c r="H29" s="576">
        <f>+'9.Lighting'!F30</f>
        <v>1</v>
      </c>
      <c r="I29" s="576">
        <f t="shared" si="1"/>
        <v>8</v>
      </c>
      <c r="J29" s="332">
        <f>+'9.Lighting'!I30</f>
        <v>15</v>
      </c>
      <c r="K29" s="525">
        <f>+'9.Lighting'!M30</f>
        <v>0</v>
      </c>
      <c r="L29" s="570">
        <f>+'9.Lighting'!H30</f>
        <v>0</v>
      </c>
      <c r="M29" s="333">
        <f>+'9.Lighting'!J30</f>
        <v>12</v>
      </c>
      <c r="N29" s="333">
        <f>+'9.Lighting'!K30*'9.Lighting'!L30</f>
        <v>364</v>
      </c>
      <c r="O29" s="333">
        <f t="shared" si="4"/>
        <v>4368</v>
      </c>
      <c r="P29" s="334"/>
      <c r="Q29" s="305"/>
      <c r="R29" s="862">
        <f t="shared" si="3"/>
        <v>120</v>
      </c>
      <c r="S29" s="713">
        <f t="shared" si="0"/>
        <v>524.16</v>
      </c>
      <c r="T29" s="298"/>
      <c r="U29" s="298"/>
      <c r="W29" s="7"/>
    </row>
    <row r="30" spans="1:25">
      <c r="A30" s="305"/>
      <c r="B30" s="329">
        <v>23</v>
      </c>
      <c r="C30" s="330">
        <f>'9.Lighting'!D31</f>
        <v>0</v>
      </c>
      <c r="D30" s="330"/>
      <c r="E30" s="330">
        <f>+'9.Lighting'!G31</f>
        <v>0</v>
      </c>
      <c r="F30" s="330"/>
      <c r="G30" s="331">
        <f>+'9.Lighting'!E31</f>
        <v>0</v>
      </c>
      <c r="H30" s="576">
        <f>+'9.Lighting'!F31</f>
        <v>0</v>
      </c>
      <c r="I30" s="576">
        <f t="shared" si="1"/>
        <v>0</v>
      </c>
      <c r="J30" s="332">
        <f>+'9.Lighting'!I31</f>
        <v>0</v>
      </c>
      <c r="K30" s="525">
        <f>+'9.Lighting'!M31</f>
        <v>0</v>
      </c>
      <c r="L30" s="570">
        <f>+'9.Lighting'!H31</f>
        <v>0</v>
      </c>
      <c r="M30" s="333">
        <f>+'9.Lighting'!J31</f>
        <v>0</v>
      </c>
      <c r="N30" s="333">
        <f>+'9.Lighting'!K31*'9.Lighting'!L31</f>
        <v>0</v>
      </c>
      <c r="O30" s="333">
        <f t="shared" si="4"/>
        <v>0</v>
      </c>
      <c r="P30" s="334"/>
      <c r="Q30" s="305"/>
      <c r="R30" s="862">
        <f t="shared" si="3"/>
        <v>0</v>
      </c>
      <c r="S30" s="713">
        <f t="shared" si="0"/>
        <v>0</v>
      </c>
      <c r="T30" s="298"/>
      <c r="U30" s="298"/>
      <c r="W30" s="7"/>
    </row>
    <row r="31" spans="1:25">
      <c r="A31" s="305"/>
      <c r="B31" s="329">
        <v>24</v>
      </c>
      <c r="C31" s="330">
        <f>'9.Lighting'!D32</f>
        <v>0</v>
      </c>
      <c r="D31" s="330"/>
      <c r="E31" s="330">
        <f>+'9.Lighting'!G32</f>
        <v>0</v>
      </c>
      <c r="F31" s="330"/>
      <c r="G31" s="331">
        <f>+'9.Lighting'!E32</f>
        <v>0</v>
      </c>
      <c r="H31" s="576">
        <f>+'9.Lighting'!F32</f>
        <v>0</v>
      </c>
      <c r="I31" s="576">
        <f t="shared" si="1"/>
        <v>0</v>
      </c>
      <c r="J31" s="332">
        <f>+'9.Lighting'!I32</f>
        <v>0</v>
      </c>
      <c r="K31" s="525">
        <f>+'9.Lighting'!M32</f>
        <v>0</v>
      </c>
      <c r="L31" s="570">
        <f>+'9.Lighting'!H32</f>
        <v>0</v>
      </c>
      <c r="M31" s="333">
        <f>+'9.Lighting'!J32</f>
        <v>0</v>
      </c>
      <c r="N31" s="333">
        <f>+'9.Lighting'!K32*'9.Lighting'!L32</f>
        <v>0</v>
      </c>
      <c r="O31" s="333">
        <f t="shared" si="4"/>
        <v>0</v>
      </c>
      <c r="P31" s="334"/>
      <c r="Q31" s="305"/>
      <c r="R31" s="862">
        <f t="shared" si="3"/>
        <v>0</v>
      </c>
      <c r="S31" s="713">
        <f t="shared" si="0"/>
        <v>0</v>
      </c>
      <c r="T31" s="298"/>
      <c r="U31" s="298"/>
      <c r="W31" s="7"/>
    </row>
    <row r="32" spans="1:25">
      <c r="A32" s="305"/>
      <c r="B32" s="329">
        <v>25</v>
      </c>
      <c r="C32" s="330">
        <f>'9.Lighting'!D33</f>
        <v>0</v>
      </c>
      <c r="D32" s="330"/>
      <c r="E32" s="330">
        <f>+'9.Lighting'!G33</f>
        <v>0</v>
      </c>
      <c r="F32" s="330"/>
      <c r="G32" s="331">
        <f>+'9.Lighting'!E33</f>
        <v>0</v>
      </c>
      <c r="H32" s="576">
        <f>+'9.Lighting'!F33</f>
        <v>0</v>
      </c>
      <c r="I32" s="576">
        <f t="shared" si="1"/>
        <v>0</v>
      </c>
      <c r="J32" s="332">
        <f>+'9.Lighting'!I33</f>
        <v>0</v>
      </c>
      <c r="K32" s="525">
        <f>+'9.Lighting'!M33</f>
        <v>0</v>
      </c>
      <c r="L32" s="570">
        <f>+'9.Lighting'!H33</f>
        <v>0</v>
      </c>
      <c r="M32" s="333">
        <f>+'9.Lighting'!J33</f>
        <v>0</v>
      </c>
      <c r="N32" s="333">
        <f>+'9.Lighting'!K33*'9.Lighting'!L33</f>
        <v>0</v>
      </c>
      <c r="O32" s="333">
        <f t="shared" si="4"/>
        <v>0</v>
      </c>
      <c r="P32" s="334"/>
      <c r="Q32" s="305"/>
      <c r="R32" s="862">
        <f t="shared" si="3"/>
        <v>0</v>
      </c>
      <c r="S32" s="713">
        <f t="shared" si="0"/>
        <v>0</v>
      </c>
      <c r="T32" s="298"/>
      <c r="U32" s="298"/>
      <c r="W32" s="7"/>
    </row>
    <row r="33" spans="1:23">
      <c r="A33" s="305"/>
      <c r="B33" s="329">
        <v>26</v>
      </c>
      <c r="C33" s="330">
        <f>'9.Lighting'!D34</f>
        <v>0</v>
      </c>
      <c r="D33" s="330"/>
      <c r="E33" s="330">
        <f>+'9.Lighting'!G34</f>
        <v>0</v>
      </c>
      <c r="F33" s="330"/>
      <c r="G33" s="331">
        <f>+'9.Lighting'!E34</f>
        <v>0</v>
      </c>
      <c r="H33" s="576">
        <f>+'9.Lighting'!F34</f>
        <v>0</v>
      </c>
      <c r="I33" s="576">
        <f t="shared" si="1"/>
        <v>0</v>
      </c>
      <c r="J33" s="332">
        <f>+'9.Lighting'!I34</f>
        <v>0</v>
      </c>
      <c r="K33" s="525">
        <f>+'9.Lighting'!M34</f>
        <v>0</v>
      </c>
      <c r="L33" s="570">
        <f>+'9.Lighting'!H34</f>
        <v>0</v>
      </c>
      <c r="M33" s="333">
        <f>+'9.Lighting'!J34</f>
        <v>0</v>
      </c>
      <c r="N33" s="333">
        <f>+'9.Lighting'!K34*'9.Lighting'!L34</f>
        <v>0</v>
      </c>
      <c r="O33" s="333">
        <f t="shared" si="4"/>
        <v>0</v>
      </c>
      <c r="P33" s="334"/>
      <c r="Q33" s="305"/>
      <c r="R33" s="862">
        <f t="shared" si="3"/>
        <v>0</v>
      </c>
      <c r="S33" s="713">
        <f t="shared" si="0"/>
        <v>0</v>
      </c>
      <c r="T33" s="298"/>
      <c r="U33" s="298"/>
      <c r="W33" s="7"/>
    </row>
    <row r="34" spans="1:23">
      <c r="A34" s="329"/>
      <c r="B34" s="329">
        <v>27</v>
      </c>
      <c r="C34" s="330">
        <f>'9.Lighting'!D35</f>
        <v>0</v>
      </c>
      <c r="D34" s="330"/>
      <c r="E34" s="330">
        <f>+'9.Lighting'!G35</f>
        <v>0</v>
      </c>
      <c r="F34" s="330"/>
      <c r="G34" s="331">
        <f>+'9.Lighting'!E35</f>
        <v>0</v>
      </c>
      <c r="H34" s="576">
        <f>+'9.Lighting'!F35</f>
        <v>0</v>
      </c>
      <c r="I34" s="576">
        <f t="shared" si="1"/>
        <v>0</v>
      </c>
      <c r="J34" s="332">
        <f>+'9.Lighting'!I35</f>
        <v>0</v>
      </c>
      <c r="K34" s="525">
        <f>+'9.Lighting'!M35</f>
        <v>0</v>
      </c>
      <c r="L34" s="570">
        <f>+'9.Lighting'!H35</f>
        <v>0</v>
      </c>
      <c r="M34" s="333">
        <f>+'9.Lighting'!J35</f>
        <v>0</v>
      </c>
      <c r="N34" s="333">
        <f>+'9.Lighting'!K35*'9.Lighting'!L35</f>
        <v>0</v>
      </c>
      <c r="O34" s="333">
        <f t="shared" si="4"/>
        <v>0</v>
      </c>
      <c r="P34" s="336"/>
      <c r="Q34" s="329"/>
      <c r="R34" s="862">
        <f t="shared" si="3"/>
        <v>0</v>
      </c>
      <c r="S34" s="713">
        <f t="shared" si="0"/>
        <v>0</v>
      </c>
      <c r="T34" s="298"/>
      <c r="U34" s="298"/>
      <c r="W34" s="7"/>
    </row>
    <row r="35" spans="1:23">
      <c r="A35" s="329"/>
      <c r="B35" s="329">
        <v>28</v>
      </c>
      <c r="C35" s="330">
        <f>'9.Lighting'!D36</f>
        <v>0</v>
      </c>
      <c r="D35" s="330"/>
      <c r="E35" s="330">
        <f>+'9.Lighting'!G36</f>
        <v>0</v>
      </c>
      <c r="F35" s="330"/>
      <c r="G35" s="331">
        <f>+'9.Lighting'!E36</f>
        <v>0</v>
      </c>
      <c r="H35" s="576">
        <f>+'9.Lighting'!F36</f>
        <v>0</v>
      </c>
      <c r="I35" s="576">
        <f t="shared" si="1"/>
        <v>0</v>
      </c>
      <c r="J35" s="332">
        <f>+'9.Lighting'!I36</f>
        <v>0</v>
      </c>
      <c r="K35" s="525">
        <f>+'9.Lighting'!M36</f>
        <v>0</v>
      </c>
      <c r="L35" s="570">
        <f>+'9.Lighting'!H36</f>
        <v>0</v>
      </c>
      <c r="M35" s="333">
        <f>+'9.Lighting'!J36</f>
        <v>0</v>
      </c>
      <c r="N35" s="333">
        <f>+'9.Lighting'!K36*'9.Lighting'!L36</f>
        <v>0</v>
      </c>
      <c r="O35" s="333">
        <f t="shared" si="4"/>
        <v>0</v>
      </c>
      <c r="P35" s="336"/>
      <c r="Q35" s="329"/>
      <c r="R35" s="862">
        <f t="shared" si="3"/>
        <v>0</v>
      </c>
      <c r="S35" s="713">
        <f t="shared" si="0"/>
        <v>0</v>
      </c>
      <c r="T35" s="298"/>
      <c r="U35" s="298"/>
      <c r="W35" s="7"/>
    </row>
    <row r="36" spans="1:23">
      <c r="A36" s="329"/>
      <c r="B36" s="329">
        <v>29</v>
      </c>
      <c r="C36" s="330">
        <f>'9.Lighting'!D37</f>
        <v>0</v>
      </c>
      <c r="D36" s="330"/>
      <c r="E36" s="330">
        <f>+'9.Lighting'!G37</f>
        <v>0</v>
      </c>
      <c r="F36" s="330"/>
      <c r="G36" s="331">
        <f>+'9.Lighting'!E37</f>
        <v>0</v>
      </c>
      <c r="H36" s="576">
        <f>+'9.Lighting'!F37</f>
        <v>0</v>
      </c>
      <c r="I36" s="576">
        <f t="shared" si="1"/>
        <v>0</v>
      </c>
      <c r="J36" s="332">
        <f>+'9.Lighting'!I37</f>
        <v>0</v>
      </c>
      <c r="K36" s="525">
        <f>+'9.Lighting'!M37</f>
        <v>0</v>
      </c>
      <c r="L36" s="570">
        <f>+'9.Lighting'!H37</f>
        <v>0</v>
      </c>
      <c r="M36" s="333">
        <f>+'9.Lighting'!J37</f>
        <v>0</v>
      </c>
      <c r="N36" s="333">
        <f>+'9.Lighting'!K37*'9.Lighting'!L37</f>
        <v>0</v>
      </c>
      <c r="O36" s="333">
        <f t="shared" si="4"/>
        <v>0</v>
      </c>
      <c r="P36" s="336"/>
      <c r="Q36" s="329"/>
      <c r="R36" s="862">
        <f t="shared" si="3"/>
        <v>0</v>
      </c>
      <c r="S36" s="713">
        <f t="shared" si="0"/>
        <v>0</v>
      </c>
      <c r="T36" s="298"/>
      <c r="U36" s="298"/>
    </row>
    <row r="37" spans="1:23">
      <c r="A37" s="329"/>
      <c r="B37" s="329">
        <v>30</v>
      </c>
      <c r="C37" s="330">
        <f>'9.Lighting'!D38</f>
        <v>0</v>
      </c>
      <c r="D37" s="330"/>
      <c r="E37" s="330">
        <f>+'9.Lighting'!G38</f>
        <v>0</v>
      </c>
      <c r="F37" s="330"/>
      <c r="G37" s="331">
        <f>+'9.Lighting'!E38</f>
        <v>0</v>
      </c>
      <c r="H37" s="576">
        <f>+'9.Lighting'!F38</f>
        <v>0</v>
      </c>
      <c r="I37" s="576">
        <f t="shared" si="1"/>
        <v>0</v>
      </c>
      <c r="J37" s="332">
        <f>+'9.Lighting'!I38</f>
        <v>0</v>
      </c>
      <c r="K37" s="525">
        <f>+'9.Lighting'!M38</f>
        <v>0</v>
      </c>
      <c r="L37" s="570">
        <f>+'9.Lighting'!H38</f>
        <v>0</v>
      </c>
      <c r="M37" s="333">
        <f>+'9.Lighting'!J38</f>
        <v>0</v>
      </c>
      <c r="N37" s="333">
        <f>+'9.Lighting'!K38*'9.Lighting'!L38</f>
        <v>0</v>
      </c>
      <c r="O37" s="333">
        <f t="shared" si="4"/>
        <v>0</v>
      </c>
      <c r="P37" s="336"/>
      <c r="Q37" s="329"/>
      <c r="R37" s="862">
        <f t="shared" si="3"/>
        <v>0</v>
      </c>
      <c r="S37" s="713">
        <f t="shared" si="0"/>
        <v>0</v>
      </c>
      <c r="T37" s="298"/>
      <c r="U37" s="298"/>
    </row>
    <row r="38" spans="1:23">
      <c r="A38" s="329"/>
      <c r="B38" s="329">
        <v>31</v>
      </c>
      <c r="C38" s="330">
        <f>'9.Lighting'!D39</f>
        <v>0</v>
      </c>
      <c r="D38" s="330"/>
      <c r="E38" s="330">
        <f>+'9.Lighting'!G39</f>
        <v>0</v>
      </c>
      <c r="F38" s="330"/>
      <c r="G38" s="331">
        <f>+'9.Lighting'!E39</f>
        <v>0</v>
      </c>
      <c r="H38" s="576">
        <f>+'9.Lighting'!F39</f>
        <v>0</v>
      </c>
      <c r="I38" s="576">
        <f t="shared" si="1"/>
        <v>0</v>
      </c>
      <c r="J38" s="332">
        <f>+'9.Lighting'!I39</f>
        <v>0</v>
      </c>
      <c r="K38" s="525">
        <f>+'9.Lighting'!M39</f>
        <v>0</v>
      </c>
      <c r="L38" s="570">
        <f>+'9.Lighting'!H39</f>
        <v>0</v>
      </c>
      <c r="M38" s="333">
        <f>+'9.Lighting'!J39</f>
        <v>0</v>
      </c>
      <c r="N38" s="333">
        <f>+'9.Lighting'!K39*'9.Lighting'!L39</f>
        <v>0</v>
      </c>
      <c r="O38" s="333">
        <f t="shared" si="4"/>
        <v>0</v>
      </c>
      <c r="P38" s="336"/>
      <c r="Q38" s="329"/>
      <c r="R38" s="862">
        <f t="shared" si="3"/>
        <v>0</v>
      </c>
      <c r="S38" s="713">
        <f t="shared" si="0"/>
        <v>0</v>
      </c>
      <c r="T38" s="298"/>
      <c r="U38" s="298"/>
    </row>
    <row r="39" spans="1:23">
      <c r="A39" s="305"/>
      <c r="B39" s="329">
        <v>32</v>
      </c>
      <c r="C39" s="330">
        <f>'9.Lighting'!D40</f>
        <v>0</v>
      </c>
      <c r="D39" s="330"/>
      <c r="E39" s="330">
        <f>+'9.Lighting'!G40</f>
        <v>0</v>
      </c>
      <c r="F39" s="330"/>
      <c r="G39" s="331">
        <f>+'9.Lighting'!E40</f>
        <v>0</v>
      </c>
      <c r="H39" s="576">
        <f>+'9.Lighting'!F40</f>
        <v>0</v>
      </c>
      <c r="I39" s="576">
        <f t="shared" si="1"/>
        <v>0</v>
      </c>
      <c r="J39" s="332">
        <f>+'9.Lighting'!I40</f>
        <v>0</v>
      </c>
      <c r="K39" s="525">
        <f>+'9.Lighting'!M40</f>
        <v>0</v>
      </c>
      <c r="L39" s="570">
        <f>+'9.Lighting'!H40</f>
        <v>0</v>
      </c>
      <c r="M39" s="333">
        <f>+'9.Lighting'!J40</f>
        <v>0</v>
      </c>
      <c r="N39" s="333">
        <f>+'9.Lighting'!K40*'9.Lighting'!L40</f>
        <v>0</v>
      </c>
      <c r="O39" s="333">
        <f t="shared" si="4"/>
        <v>0</v>
      </c>
      <c r="P39" s="334"/>
      <c r="Q39" s="305"/>
      <c r="R39" s="862">
        <f t="shared" si="3"/>
        <v>0</v>
      </c>
      <c r="S39" s="713">
        <f t="shared" si="0"/>
        <v>0</v>
      </c>
      <c r="T39" s="298"/>
      <c r="U39" s="298"/>
    </row>
    <row r="40" spans="1:23">
      <c r="A40" s="305"/>
      <c r="B40" s="329">
        <v>33</v>
      </c>
      <c r="C40" s="330">
        <f>'9.Lighting'!D41</f>
        <v>0</v>
      </c>
      <c r="D40" s="330"/>
      <c r="E40" s="330">
        <f>+'9.Lighting'!G41</f>
        <v>0</v>
      </c>
      <c r="F40" s="330"/>
      <c r="G40" s="331">
        <f>+'9.Lighting'!E41</f>
        <v>0</v>
      </c>
      <c r="H40" s="576">
        <f>+'9.Lighting'!F41</f>
        <v>0</v>
      </c>
      <c r="I40" s="576">
        <f t="shared" si="1"/>
        <v>0</v>
      </c>
      <c r="J40" s="332">
        <f>+'9.Lighting'!I41</f>
        <v>0</v>
      </c>
      <c r="K40" s="525">
        <f>+'9.Lighting'!M41</f>
        <v>0</v>
      </c>
      <c r="L40" s="570">
        <f>+'9.Lighting'!H41</f>
        <v>0</v>
      </c>
      <c r="M40" s="333">
        <f>+'9.Lighting'!J41</f>
        <v>0</v>
      </c>
      <c r="N40" s="333">
        <f>+'9.Lighting'!K41*'9.Lighting'!L41</f>
        <v>0</v>
      </c>
      <c r="O40" s="333">
        <f t="shared" si="4"/>
        <v>0</v>
      </c>
      <c r="P40" s="334"/>
      <c r="Q40" s="305"/>
      <c r="R40" s="862">
        <f t="shared" si="3"/>
        <v>0</v>
      </c>
      <c r="S40" s="713">
        <f t="shared" si="0"/>
        <v>0</v>
      </c>
      <c r="T40" s="298"/>
      <c r="U40" s="298"/>
    </row>
    <row r="41" spans="1:23">
      <c r="A41" s="305"/>
      <c r="B41" s="329">
        <v>34</v>
      </c>
      <c r="C41" s="330">
        <f>'9.Lighting'!D42</f>
        <v>0</v>
      </c>
      <c r="D41" s="330"/>
      <c r="E41" s="330">
        <f>+'9.Lighting'!G42</f>
        <v>0</v>
      </c>
      <c r="F41" s="330"/>
      <c r="G41" s="331">
        <f>+'9.Lighting'!E42</f>
        <v>0</v>
      </c>
      <c r="H41" s="576">
        <f>+'9.Lighting'!F42</f>
        <v>0</v>
      </c>
      <c r="I41" s="576">
        <f t="shared" si="1"/>
        <v>0</v>
      </c>
      <c r="J41" s="332">
        <f>+'9.Lighting'!I42</f>
        <v>0</v>
      </c>
      <c r="K41" s="525">
        <f>+'9.Lighting'!M42</f>
        <v>0</v>
      </c>
      <c r="L41" s="570">
        <f>+'9.Lighting'!H42</f>
        <v>0</v>
      </c>
      <c r="M41" s="333">
        <f>+'9.Lighting'!J42</f>
        <v>0</v>
      </c>
      <c r="N41" s="333">
        <f>+'9.Lighting'!K42*'9.Lighting'!L42</f>
        <v>0</v>
      </c>
      <c r="O41" s="333">
        <f t="shared" si="4"/>
        <v>0</v>
      </c>
      <c r="P41" s="334"/>
      <c r="Q41" s="305"/>
      <c r="R41" s="862">
        <f t="shared" si="3"/>
        <v>0</v>
      </c>
      <c r="S41" s="713">
        <f t="shared" si="0"/>
        <v>0</v>
      </c>
      <c r="T41" s="298"/>
      <c r="U41" s="298"/>
    </row>
    <row r="42" spans="1:23">
      <c r="A42" s="305"/>
      <c r="B42" s="329">
        <v>35</v>
      </c>
      <c r="C42" s="330">
        <f>'9.Lighting'!D43</f>
        <v>0</v>
      </c>
      <c r="D42" s="330"/>
      <c r="E42" s="330">
        <f>+'9.Lighting'!G43</f>
        <v>0</v>
      </c>
      <c r="F42" s="330"/>
      <c r="G42" s="331">
        <f>+'9.Lighting'!E43</f>
        <v>0</v>
      </c>
      <c r="H42" s="576">
        <f>+'9.Lighting'!F43</f>
        <v>0</v>
      </c>
      <c r="I42" s="576">
        <f t="shared" si="1"/>
        <v>0</v>
      </c>
      <c r="J42" s="332">
        <f>+'9.Lighting'!I43</f>
        <v>0</v>
      </c>
      <c r="K42" s="525">
        <f>+'9.Lighting'!M43</f>
        <v>0</v>
      </c>
      <c r="L42" s="570">
        <f>+'9.Lighting'!H43</f>
        <v>0</v>
      </c>
      <c r="M42" s="333">
        <f>+'9.Lighting'!J43</f>
        <v>0</v>
      </c>
      <c r="N42" s="333">
        <f>+'9.Lighting'!K43*'9.Lighting'!L43</f>
        <v>0</v>
      </c>
      <c r="O42" s="333">
        <f t="shared" si="4"/>
        <v>0</v>
      </c>
      <c r="P42" s="334"/>
      <c r="Q42" s="305"/>
      <c r="R42" s="862">
        <f t="shared" si="3"/>
        <v>0</v>
      </c>
      <c r="S42" s="713">
        <f t="shared" ref="S42:S44" si="5">+R42*O42/1000</f>
        <v>0</v>
      </c>
      <c r="T42" s="298"/>
      <c r="U42" s="298"/>
      <c r="V42" s="305"/>
      <c r="W42" s="305"/>
    </row>
    <row r="43" spans="1:23">
      <c r="A43" s="305"/>
      <c r="B43" s="305"/>
      <c r="C43" s="330">
        <f>'9.Lighting'!D44</f>
        <v>0</v>
      </c>
      <c r="D43" s="330"/>
      <c r="E43" s="330">
        <f>+'9.Lighting'!G44</f>
        <v>0</v>
      </c>
      <c r="F43" s="330"/>
      <c r="G43" s="331">
        <f>+'9.Lighting'!E44</f>
        <v>0</v>
      </c>
      <c r="H43" s="576">
        <f>+'9.Lighting'!F44</f>
        <v>0</v>
      </c>
      <c r="I43" s="576">
        <f t="shared" ref="I43:I95" si="6">+H43*G43</f>
        <v>0</v>
      </c>
      <c r="J43" s="332">
        <f>+'9.Lighting'!I44</f>
        <v>0</v>
      </c>
      <c r="K43" s="525">
        <f>+'9.Lighting'!M44</f>
        <v>0</v>
      </c>
      <c r="L43" s="570">
        <f>+'9.Lighting'!H44</f>
        <v>0</v>
      </c>
      <c r="M43" s="333">
        <f>+'9.Lighting'!J44</f>
        <v>0</v>
      </c>
      <c r="N43" s="333">
        <f>+'9.Lighting'!K44*'9.Lighting'!L44</f>
        <v>0</v>
      </c>
      <c r="O43" s="333">
        <f t="shared" ref="O43:O95" si="7">+N43*M43</f>
        <v>0</v>
      </c>
      <c r="P43" s="334"/>
      <c r="Q43" s="305"/>
      <c r="R43" s="862">
        <f t="shared" ref="R43:R95" si="8">+IF(AND(E43&lt;&gt;"LED lamp",E43&lt;&gt;"LED tube",E43&lt;&gt;"LED (proyector, otros)",E43&lt;&gt;"Incandescent", E43&lt;&gt;"Fluorescent lamp"),J43*H43*G43*(1+K43*10%+(1-K43)*5%),J43*H43*G43)</f>
        <v>0</v>
      </c>
      <c r="S43" s="713">
        <f t="shared" si="5"/>
        <v>0</v>
      </c>
      <c r="T43" s="298"/>
      <c r="U43" s="305"/>
      <c r="V43" s="305"/>
      <c r="W43" s="305"/>
    </row>
    <row r="44" spans="1:23">
      <c r="A44" s="305"/>
      <c r="B44" s="305"/>
      <c r="C44" s="330">
        <f>'9.Lighting'!D45</f>
        <v>0</v>
      </c>
      <c r="D44" s="330"/>
      <c r="E44" s="330">
        <f>+'9.Lighting'!G45</f>
        <v>0</v>
      </c>
      <c r="F44" s="330"/>
      <c r="G44" s="331">
        <f>+'9.Lighting'!E45</f>
        <v>0</v>
      </c>
      <c r="H44" s="576">
        <f>+'9.Lighting'!F45</f>
        <v>0</v>
      </c>
      <c r="I44" s="576">
        <f t="shared" si="6"/>
        <v>0</v>
      </c>
      <c r="J44" s="332">
        <f>+'9.Lighting'!I45</f>
        <v>0</v>
      </c>
      <c r="K44" s="525">
        <f>+'9.Lighting'!M45</f>
        <v>0</v>
      </c>
      <c r="L44" s="570">
        <f>+'9.Lighting'!H45</f>
        <v>0</v>
      </c>
      <c r="M44" s="333">
        <f>+'9.Lighting'!J45</f>
        <v>0</v>
      </c>
      <c r="N44" s="333">
        <f>+'9.Lighting'!K45*'9.Lighting'!L45</f>
        <v>0</v>
      </c>
      <c r="O44" s="333">
        <f t="shared" si="7"/>
        <v>0</v>
      </c>
      <c r="P44" s="334"/>
      <c r="Q44" s="305"/>
      <c r="R44" s="862">
        <f t="shared" si="8"/>
        <v>0</v>
      </c>
      <c r="S44" s="713">
        <f t="shared" si="5"/>
        <v>0</v>
      </c>
      <c r="T44" s="298"/>
      <c r="U44" s="305"/>
      <c r="V44" s="305"/>
      <c r="W44" s="305"/>
    </row>
    <row r="45" spans="1:23">
      <c r="A45" s="305"/>
      <c r="B45" s="305"/>
      <c r="C45" s="330">
        <f>'9.Lighting'!D46</f>
        <v>0</v>
      </c>
      <c r="D45" s="330"/>
      <c r="E45" s="330">
        <f>+'9.Lighting'!G46</f>
        <v>0</v>
      </c>
      <c r="F45" s="330"/>
      <c r="G45" s="331">
        <f>+'9.Lighting'!E46</f>
        <v>0</v>
      </c>
      <c r="H45" s="576">
        <f>+'9.Lighting'!F46</f>
        <v>0</v>
      </c>
      <c r="I45" s="576">
        <f t="shared" si="6"/>
        <v>0</v>
      </c>
      <c r="J45" s="332">
        <f>+'9.Lighting'!I46</f>
        <v>0</v>
      </c>
      <c r="K45" s="525">
        <f>+'9.Lighting'!M46</f>
        <v>0</v>
      </c>
      <c r="L45" s="570">
        <f>+'9.Lighting'!H46</f>
        <v>0</v>
      </c>
      <c r="M45" s="333">
        <f>+'9.Lighting'!J46</f>
        <v>0</v>
      </c>
      <c r="N45" s="333">
        <f>+'9.Lighting'!K46*'9.Lighting'!L46</f>
        <v>0</v>
      </c>
      <c r="O45" s="333">
        <f t="shared" si="7"/>
        <v>0</v>
      </c>
      <c r="P45" s="334"/>
      <c r="Q45" s="305"/>
      <c r="R45" s="862">
        <f t="shared" si="8"/>
        <v>0</v>
      </c>
      <c r="S45" s="713">
        <f t="shared" ref="S45:S95" si="9">+R45*O45/1000</f>
        <v>0</v>
      </c>
      <c r="T45" s="305"/>
      <c r="U45" s="305"/>
      <c r="V45" s="305"/>
      <c r="W45" s="305"/>
    </row>
    <row r="46" spans="1:23">
      <c r="A46" s="305"/>
      <c r="B46" s="305"/>
      <c r="C46" s="330">
        <f>'9.Lighting'!D47</f>
        <v>0</v>
      </c>
      <c r="D46" s="330"/>
      <c r="E46" s="330">
        <f>+'9.Lighting'!G47</f>
        <v>0</v>
      </c>
      <c r="F46" s="330"/>
      <c r="G46" s="331">
        <f>+'9.Lighting'!E47</f>
        <v>0</v>
      </c>
      <c r="H46" s="576">
        <f>+'9.Lighting'!F47</f>
        <v>0</v>
      </c>
      <c r="I46" s="576">
        <f t="shared" si="6"/>
        <v>0</v>
      </c>
      <c r="J46" s="332">
        <f>+'9.Lighting'!I47</f>
        <v>0</v>
      </c>
      <c r="K46" s="525">
        <f>+'9.Lighting'!M47</f>
        <v>0</v>
      </c>
      <c r="L46" s="570">
        <f>+'9.Lighting'!H47</f>
        <v>0</v>
      </c>
      <c r="M46" s="333">
        <f>+'9.Lighting'!J47</f>
        <v>0</v>
      </c>
      <c r="N46" s="333">
        <f>+'9.Lighting'!K47*'9.Lighting'!L47</f>
        <v>0</v>
      </c>
      <c r="O46" s="333">
        <f t="shared" si="7"/>
        <v>0</v>
      </c>
      <c r="P46" s="334"/>
      <c r="Q46" s="305"/>
      <c r="R46" s="862">
        <f t="shared" si="8"/>
        <v>0</v>
      </c>
      <c r="S46" s="713">
        <f t="shared" si="9"/>
        <v>0</v>
      </c>
      <c r="T46" s="305"/>
      <c r="U46" s="305"/>
      <c r="V46" s="305"/>
      <c r="W46" s="305"/>
    </row>
    <row r="47" spans="1:23">
      <c r="A47" s="305"/>
      <c r="B47" s="305"/>
      <c r="C47" s="330">
        <f>'9.Lighting'!D48</f>
        <v>0</v>
      </c>
      <c r="D47" s="330"/>
      <c r="E47" s="330">
        <f>+'9.Lighting'!G48</f>
        <v>0</v>
      </c>
      <c r="F47" s="330"/>
      <c r="G47" s="331">
        <f>+'9.Lighting'!E48</f>
        <v>0</v>
      </c>
      <c r="H47" s="576">
        <f>+'9.Lighting'!F48</f>
        <v>0</v>
      </c>
      <c r="I47" s="576">
        <f t="shared" si="6"/>
        <v>0</v>
      </c>
      <c r="J47" s="332">
        <f>+'9.Lighting'!I48</f>
        <v>0</v>
      </c>
      <c r="K47" s="525">
        <f>+'9.Lighting'!M48</f>
        <v>0</v>
      </c>
      <c r="L47" s="570">
        <f>+'9.Lighting'!H48</f>
        <v>0</v>
      </c>
      <c r="M47" s="333">
        <f>+'9.Lighting'!J48</f>
        <v>0</v>
      </c>
      <c r="N47" s="333">
        <f>+'9.Lighting'!K48*'9.Lighting'!L48</f>
        <v>0</v>
      </c>
      <c r="O47" s="333">
        <f t="shared" si="7"/>
        <v>0</v>
      </c>
      <c r="P47" s="334"/>
      <c r="Q47" s="305"/>
      <c r="R47" s="862">
        <f t="shared" si="8"/>
        <v>0</v>
      </c>
      <c r="S47" s="713">
        <f t="shared" si="9"/>
        <v>0</v>
      </c>
      <c r="T47" s="305"/>
      <c r="U47" s="305"/>
      <c r="V47" s="305"/>
      <c r="W47" s="305"/>
    </row>
    <row r="48" spans="1:23">
      <c r="A48" s="305"/>
      <c r="B48" s="305"/>
      <c r="C48" s="330">
        <f>'9.Lighting'!D49</f>
        <v>0</v>
      </c>
      <c r="D48" s="330"/>
      <c r="E48" s="330">
        <f>+'9.Lighting'!G49</f>
        <v>0</v>
      </c>
      <c r="F48" s="330"/>
      <c r="G48" s="331">
        <f>+'9.Lighting'!E49</f>
        <v>0</v>
      </c>
      <c r="H48" s="576">
        <f>+'9.Lighting'!F49</f>
        <v>0</v>
      </c>
      <c r="I48" s="576">
        <f t="shared" si="6"/>
        <v>0</v>
      </c>
      <c r="J48" s="332">
        <f>+'9.Lighting'!I49</f>
        <v>0</v>
      </c>
      <c r="K48" s="525">
        <f>+'9.Lighting'!M49</f>
        <v>0</v>
      </c>
      <c r="L48" s="570">
        <f>+'9.Lighting'!H49</f>
        <v>0</v>
      </c>
      <c r="M48" s="333">
        <f>+'9.Lighting'!J49</f>
        <v>0</v>
      </c>
      <c r="N48" s="333">
        <f>+'9.Lighting'!K49*'9.Lighting'!L49</f>
        <v>0</v>
      </c>
      <c r="O48" s="333">
        <f t="shared" si="7"/>
        <v>0</v>
      </c>
      <c r="P48" s="334"/>
      <c r="Q48" s="305"/>
      <c r="R48" s="862">
        <f t="shared" si="8"/>
        <v>0</v>
      </c>
      <c r="S48" s="713">
        <f t="shared" si="9"/>
        <v>0</v>
      </c>
      <c r="T48" s="305"/>
      <c r="U48" s="305"/>
      <c r="V48" s="305"/>
      <c r="W48" s="305"/>
    </row>
    <row r="49" spans="1:23">
      <c r="A49" s="305"/>
      <c r="B49" s="305"/>
      <c r="C49" s="330">
        <f>'9.Lighting'!D50</f>
        <v>0</v>
      </c>
      <c r="D49" s="330"/>
      <c r="E49" s="330">
        <f>+'9.Lighting'!G50</f>
        <v>0</v>
      </c>
      <c r="F49" s="330"/>
      <c r="G49" s="331">
        <f>+'9.Lighting'!E50</f>
        <v>0</v>
      </c>
      <c r="H49" s="576">
        <f>+'9.Lighting'!F50</f>
        <v>0</v>
      </c>
      <c r="I49" s="576">
        <f t="shared" si="6"/>
        <v>0</v>
      </c>
      <c r="J49" s="332">
        <f>+'9.Lighting'!I50</f>
        <v>0</v>
      </c>
      <c r="K49" s="525">
        <f>+'9.Lighting'!M50</f>
        <v>0</v>
      </c>
      <c r="L49" s="570">
        <f>+'9.Lighting'!H50</f>
        <v>0</v>
      </c>
      <c r="M49" s="333">
        <f>+'9.Lighting'!J50</f>
        <v>0</v>
      </c>
      <c r="N49" s="333">
        <f>+'9.Lighting'!K50*'9.Lighting'!L50</f>
        <v>0</v>
      </c>
      <c r="O49" s="333">
        <f t="shared" si="7"/>
        <v>0</v>
      </c>
      <c r="P49" s="334"/>
      <c r="Q49" s="305"/>
      <c r="R49" s="862">
        <f t="shared" si="8"/>
        <v>0</v>
      </c>
      <c r="S49" s="713">
        <f t="shared" si="9"/>
        <v>0</v>
      </c>
      <c r="T49" s="305"/>
      <c r="U49" s="305"/>
      <c r="V49" s="305"/>
      <c r="W49" s="305"/>
    </row>
    <row r="50" spans="1:23">
      <c r="A50" s="305"/>
      <c r="B50" s="305"/>
      <c r="C50" s="330">
        <f>'9.Lighting'!D51</f>
        <v>0</v>
      </c>
      <c r="D50" s="330"/>
      <c r="E50" s="330">
        <f>+'9.Lighting'!G51</f>
        <v>0</v>
      </c>
      <c r="F50" s="330"/>
      <c r="G50" s="331">
        <f>+'9.Lighting'!E51</f>
        <v>0</v>
      </c>
      <c r="H50" s="576">
        <f>+'9.Lighting'!F51</f>
        <v>0</v>
      </c>
      <c r="I50" s="576">
        <f t="shared" si="6"/>
        <v>0</v>
      </c>
      <c r="J50" s="332">
        <f>+'9.Lighting'!I51</f>
        <v>0</v>
      </c>
      <c r="K50" s="525">
        <f>+'9.Lighting'!M51</f>
        <v>0</v>
      </c>
      <c r="L50" s="570">
        <f>+'9.Lighting'!H51</f>
        <v>0</v>
      </c>
      <c r="M50" s="333">
        <f>+'9.Lighting'!J51</f>
        <v>0</v>
      </c>
      <c r="N50" s="333">
        <f>+'9.Lighting'!K51*'9.Lighting'!L51</f>
        <v>0</v>
      </c>
      <c r="O50" s="333">
        <f t="shared" si="7"/>
        <v>0</v>
      </c>
      <c r="P50" s="334"/>
      <c r="Q50" s="305"/>
      <c r="R50" s="862">
        <f t="shared" si="8"/>
        <v>0</v>
      </c>
      <c r="S50" s="713">
        <f t="shared" si="9"/>
        <v>0</v>
      </c>
      <c r="T50" s="305"/>
      <c r="U50" s="305"/>
      <c r="V50" s="305"/>
      <c r="W50" s="305"/>
    </row>
    <row r="51" spans="1:23">
      <c r="A51" s="305"/>
      <c r="B51" s="305"/>
      <c r="C51" s="330">
        <f>'9.Lighting'!D52</f>
        <v>0</v>
      </c>
      <c r="D51" s="330"/>
      <c r="E51" s="330">
        <f>+'9.Lighting'!G52</f>
        <v>0</v>
      </c>
      <c r="F51" s="330"/>
      <c r="G51" s="331">
        <f>+'9.Lighting'!E52</f>
        <v>0</v>
      </c>
      <c r="H51" s="576">
        <f>+'9.Lighting'!F52</f>
        <v>0</v>
      </c>
      <c r="I51" s="576">
        <f t="shared" si="6"/>
        <v>0</v>
      </c>
      <c r="J51" s="332">
        <f>+'9.Lighting'!I52</f>
        <v>0</v>
      </c>
      <c r="K51" s="525">
        <f>+'9.Lighting'!M52</f>
        <v>0</v>
      </c>
      <c r="L51" s="570">
        <f>+'9.Lighting'!H52</f>
        <v>0</v>
      </c>
      <c r="M51" s="333">
        <f>+'9.Lighting'!J52</f>
        <v>0</v>
      </c>
      <c r="N51" s="333">
        <f>+'9.Lighting'!K52*'9.Lighting'!L52</f>
        <v>0</v>
      </c>
      <c r="O51" s="333">
        <f t="shared" si="7"/>
        <v>0</v>
      </c>
      <c r="P51" s="334"/>
      <c r="Q51" s="305"/>
      <c r="R51" s="862">
        <f t="shared" si="8"/>
        <v>0</v>
      </c>
      <c r="S51" s="713">
        <f t="shared" si="9"/>
        <v>0</v>
      </c>
      <c r="T51" s="305"/>
      <c r="U51" s="305"/>
      <c r="V51" s="305"/>
      <c r="W51" s="305"/>
    </row>
    <row r="52" spans="1:23">
      <c r="A52" s="305"/>
      <c r="B52" s="305"/>
      <c r="C52" s="330">
        <f>'9.Lighting'!D53</f>
        <v>0</v>
      </c>
      <c r="D52" s="330"/>
      <c r="E52" s="330">
        <f>+'9.Lighting'!G53</f>
        <v>0</v>
      </c>
      <c r="F52" s="330"/>
      <c r="G52" s="331">
        <f>+'9.Lighting'!E53</f>
        <v>0</v>
      </c>
      <c r="H52" s="576">
        <f>+'9.Lighting'!F53</f>
        <v>0</v>
      </c>
      <c r="I52" s="576">
        <f t="shared" si="6"/>
        <v>0</v>
      </c>
      <c r="J52" s="332">
        <f>+'9.Lighting'!I53</f>
        <v>0</v>
      </c>
      <c r="K52" s="525">
        <f>+'9.Lighting'!M53</f>
        <v>0</v>
      </c>
      <c r="L52" s="570">
        <f>+'9.Lighting'!H53</f>
        <v>0</v>
      </c>
      <c r="M52" s="333">
        <f>+'9.Lighting'!J53</f>
        <v>0</v>
      </c>
      <c r="N52" s="333">
        <f>+'9.Lighting'!K53*'9.Lighting'!L53</f>
        <v>0</v>
      </c>
      <c r="O52" s="333">
        <f t="shared" si="7"/>
        <v>0</v>
      </c>
      <c r="P52" s="334"/>
      <c r="Q52" s="305"/>
      <c r="R52" s="862">
        <f t="shared" si="8"/>
        <v>0</v>
      </c>
      <c r="S52" s="713">
        <f t="shared" si="9"/>
        <v>0</v>
      </c>
      <c r="T52" s="305"/>
      <c r="U52" s="305"/>
      <c r="V52" s="305"/>
      <c r="W52" s="305"/>
    </row>
    <row r="53" spans="1:23">
      <c r="A53" s="305"/>
      <c r="B53" s="305"/>
      <c r="C53" s="330">
        <f>'9.Lighting'!D54</f>
        <v>0</v>
      </c>
      <c r="D53" s="330"/>
      <c r="E53" s="330">
        <f>+'9.Lighting'!G54</f>
        <v>0</v>
      </c>
      <c r="F53" s="330"/>
      <c r="G53" s="331">
        <f>+'9.Lighting'!E54</f>
        <v>0</v>
      </c>
      <c r="H53" s="576">
        <f>+'9.Lighting'!F54</f>
        <v>0</v>
      </c>
      <c r="I53" s="576">
        <f t="shared" si="6"/>
        <v>0</v>
      </c>
      <c r="J53" s="332">
        <f>+'9.Lighting'!I54</f>
        <v>0</v>
      </c>
      <c r="K53" s="525">
        <f>+'9.Lighting'!M54</f>
        <v>0</v>
      </c>
      <c r="L53" s="570">
        <f>+'9.Lighting'!H54</f>
        <v>0</v>
      </c>
      <c r="M53" s="333">
        <f>+'9.Lighting'!J54</f>
        <v>0</v>
      </c>
      <c r="N53" s="333">
        <f>+'9.Lighting'!K54*'9.Lighting'!L54</f>
        <v>0</v>
      </c>
      <c r="O53" s="333">
        <f t="shared" si="7"/>
        <v>0</v>
      </c>
      <c r="P53" s="334"/>
      <c r="Q53" s="305"/>
      <c r="R53" s="862">
        <f t="shared" si="8"/>
        <v>0</v>
      </c>
      <c r="S53" s="713">
        <f t="shared" si="9"/>
        <v>0</v>
      </c>
      <c r="T53" s="305"/>
      <c r="U53" s="305"/>
      <c r="V53" s="305"/>
      <c r="W53" s="305"/>
    </row>
    <row r="54" spans="1:23">
      <c r="A54" s="305"/>
      <c r="B54" s="305"/>
      <c r="C54" s="330">
        <f>'9.Lighting'!D55</f>
        <v>0</v>
      </c>
      <c r="D54" s="330"/>
      <c r="E54" s="330">
        <f>+'9.Lighting'!G55</f>
        <v>0</v>
      </c>
      <c r="F54" s="330"/>
      <c r="G54" s="331">
        <f>+'9.Lighting'!E55</f>
        <v>0</v>
      </c>
      <c r="H54" s="576">
        <f>+'9.Lighting'!F55</f>
        <v>0</v>
      </c>
      <c r="I54" s="576">
        <f t="shared" si="6"/>
        <v>0</v>
      </c>
      <c r="J54" s="332">
        <f>+'9.Lighting'!I55</f>
        <v>0</v>
      </c>
      <c r="K54" s="525">
        <f>+'9.Lighting'!M55</f>
        <v>0</v>
      </c>
      <c r="L54" s="570">
        <f>+'9.Lighting'!H55</f>
        <v>0</v>
      </c>
      <c r="M54" s="333">
        <f>+'9.Lighting'!J55</f>
        <v>0</v>
      </c>
      <c r="N54" s="333">
        <f>+'9.Lighting'!K55*'9.Lighting'!L55</f>
        <v>0</v>
      </c>
      <c r="O54" s="333">
        <f t="shared" si="7"/>
        <v>0</v>
      </c>
      <c r="P54" s="334"/>
      <c r="Q54" s="305"/>
      <c r="R54" s="862">
        <f t="shared" si="8"/>
        <v>0</v>
      </c>
      <c r="S54" s="713">
        <f t="shared" si="9"/>
        <v>0</v>
      </c>
      <c r="T54" s="305"/>
      <c r="U54" s="305"/>
      <c r="V54" s="305"/>
      <c r="W54" s="305"/>
    </row>
    <row r="55" spans="1:23">
      <c r="A55" s="305"/>
      <c r="B55" s="305"/>
      <c r="C55" s="330">
        <f>'9.Lighting'!D56</f>
        <v>0</v>
      </c>
      <c r="D55" s="330"/>
      <c r="E55" s="330">
        <f>+'9.Lighting'!G56</f>
        <v>0</v>
      </c>
      <c r="F55" s="330"/>
      <c r="G55" s="331">
        <f>+'9.Lighting'!E56</f>
        <v>0</v>
      </c>
      <c r="H55" s="576">
        <f>+'9.Lighting'!F56</f>
        <v>0</v>
      </c>
      <c r="I55" s="576">
        <f t="shared" si="6"/>
        <v>0</v>
      </c>
      <c r="J55" s="332">
        <f>+'9.Lighting'!I56</f>
        <v>0</v>
      </c>
      <c r="K55" s="525">
        <f>+'9.Lighting'!M56</f>
        <v>0</v>
      </c>
      <c r="L55" s="570">
        <f>+'9.Lighting'!H56</f>
        <v>0</v>
      </c>
      <c r="M55" s="333">
        <f>+'9.Lighting'!J56</f>
        <v>0</v>
      </c>
      <c r="N55" s="333">
        <f>+'9.Lighting'!K56*'9.Lighting'!L56</f>
        <v>0</v>
      </c>
      <c r="O55" s="333">
        <f t="shared" si="7"/>
        <v>0</v>
      </c>
      <c r="P55" s="334"/>
      <c r="Q55" s="305"/>
      <c r="R55" s="862">
        <f t="shared" si="8"/>
        <v>0</v>
      </c>
      <c r="S55" s="713">
        <f t="shared" si="9"/>
        <v>0</v>
      </c>
      <c r="T55" s="305"/>
      <c r="U55" s="305"/>
      <c r="V55" s="305"/>
      <c r="W55" s="305"/>
    </row>
    <row r="56" spans="1:23">
      <c r="A56" s="305"/>
      <c r="B56" s="305"/>
      <c r="C56" s="330">
        <f>'9.Lighting'!D57</f>
        <v>0</v>
      </c>
      <c r="D56" s="330"/>
      <c r="E56" s="330">
        <f>+'9.Lighting'!G57</f>
        <v>0</v>
      </c>
      <c r="F56" s="330"/>
      <c r="G56" s="331">
        <f>+'9.Lighting'!E57</f>
        <v>0</v>
      </c>
      <c r="H56" s="576">
        <f>+'9.Lighting'!F57</f>
        <v>0</v>
      </c>
      <c r="I56" s="576">
        <f t="shared" si="6"/>
        <v>0</v>
      </c>
      <c r="J56" s="332">
        <f>+'9.Lighting'!I57</f>
        <v>0</v>
      </c>
      <c r="K56" s="525">
        <f>+'9.Lighting'!M57</f>
        <v>0</v>
      </c>
      <c r="L56" s="570">
        <f>+'9.Lighting'!H57</f>
        <v>0</v>
      </c>
      <c r="M56" s="333">
        <f>+'9.Lighting'!J57</f>
        <v>0</v>
      </c>
      <c r="N56" s="333">
        <f>+'9.Lighting'!K57*'9.Lighting'!L57</f>
        <v>0</v>
      </c>
      <c r="O56" s="333">
        <f t="shared" si="7"/>
        <v>0</v>
      </c>
      <c r="P56" s="334"/>
      <c r="Q56" s="305"/>
      <c r="R56" s="862">
        <f t="shared" si="8"/>
        <v>0</v>
      </c>
      <c r="S56" s="713">
        <f t="shared" si="9"/>
        <v>0</v>
      </c>
      <c r="T56" s="305"/>
      <c r="U56" s="305"/>
      <c r="V56" s="305"/>
      <c r="W56" s="305"/>
    </row>
    <row r="57" spans="1:23">
      <c r="A57" s="305"/>
      <c r="B57" s="305"/>
      <c r="C57" s="330">
        <f>'9.Lighting'!D58</f>
        <v>0</v>
      </c>
      <c r="D57" s="330"/>
      <c r="E57" s="330">
        <f>+'9.Lighting'!G58</f>
        <v>0</v>
      </c>
      <c r="F57" s="330"/>
      <c r="G57" s="331">
        <f>+'9.Lighting'!E58</f>
        <v>0</v>
      </c>
      <c r="H57" s="576">
        <f>+'9.Lighting'!F58</f>
        <v>0</v>
      </c>
      <c r="I57" s="576">
        <f t="shared" si="6"/>
        <v>0</v>
      </c>
      <c r="J57" s="332">
        <f>+'9.Lighting'!I58</f>
        <v>0</v>
      </c>
      <c r="K57" s="525">
        <f>+'9.Lighting'!M58</f>
        <v>0</v>
      </c>
      <c r="L57" s="570">
        <f>+'9.Lighting'!H58</f>
        <v>0</v>
      </c>
      <c r="M57" s="333">
        <f>+'9.Lighting'!J58</f>
        <v>0</v>
      </c>
      <c r="N57" s="333">
        <f>+'9.Lighting'!K58*'9.Lighting'!L58</f>
        <v>0</v>
      </c>
      <c r="O57" s="333">
        <f t="shared" si="7"/>
        <v>0</v>
      </c>
      <c r="P57" s="334"/>
      <c r="Q57" s="305"/>
      <c r="R57" s="862">
        <f t="shared" si="8"/>
        <v>0</v>
      </c>
      <c r="S57" s="713">
        <f t="shared" si="9"/>
        <v>0</v>
      </c>
      <c r="T57" s="305"/>
      <c r="U57" s="305"/>
      <c r="V57" s="305"/>
      <c r="W57" s="305"/>
    </row>
    <row r="58" spans="1:23">
      <c r="A58" s="305"/>
      <c r="B58" s="305"/>
      <c r="C58" s="330">
        <f>'9.Lighting'!D59</f>
        <v>0</v>
      </c>
      <c r="D58" s="330"/>
      <c r="E58" s="330">
        <f>+'9.Lighting'!G59</f>
        <v>0</v>
      </c>
      <c r="F58" s="330"/>
      <c r="G58" s="331">
        <f>+'9.Lighting'!E59</f>
        <v>0</v>
      </c>
      <c r="H58" s="576">
        <f>+'9.Lighting'!F59</f>
        <v>0</v>
      </c>
      <c r="I58" s="576">
        <f t="shared" si="6"/>
        <v>0</v>
      </c>
      <c r="J58" s="332">
        <f>+'9.Lighting'!I59</f>
        <v>0</v>
      </c>
      <c r="K58" s="525">
        <f>+'9.Lighting'!M59</f>
        <v>0</v>
      </c>
      <c r="L58" s="570">
        <f>+'9.Lighting'!H59</f>
        <v>0</v>
      </c>
      <c r="M58" s="333">
        <f>+'9.Lighting'!J59</f>
        <v>0</v>
      </c>
      <c r="N58" s="333">
        <f>+'9.Lighting'!K59*'9.Lighting'!L59</f>
        <v>0</v>
      </c>
      <c r="O58" s="333">
        <f t="shared" si="7"/>
        <v>0</v>
      </c>
      <c r="P58" s="334"/>
      <c r="Q58" s="305"/>
      <c r="R58" s="862">
        <f t="shared" si="8"/>
        <v>0</v>
      </c>
      <c r="S58" s="713">
        <f t="shared" si="9"/>
        <v>0</v>
      </c>
      <c r="T58" s="305"/>
      <c r="U58" s="305"/>
      <c r="V58" s="305"/>
      <c r="W58" s="305"/>
    </row>
    <row r="59" spans="1:23">
      <c r="A59" s="305"/>
      <c r="B59" s="305"/>
      <c r="C59" s="330">
        <f>'9.Lighting'!D60</f>
        <v>0</v>
      </c>
      <c r="D59" s="330"/>
      <c r="E59" s="330">
        <f>+'9.Lighting'!G60</f>
        <v>0</v>
      </c>
      <c r="F59" s="330"/>
      <c r="G59" s="331">
        <f>+'9.Lighting'!E60</f>
        <v>0</v>
      </c>
      <c r="H59" s="576">
        <f>+'9.Lighting'!F60</f>
        <v>0</v>
      </c>
      <c r="I59" s="576">
        <f t="shared" si="6"/>
        <v>0</v>
      </c>
      <c r="J59" s="332">
        <f>+'9.Lighting'!I60</f>
        <v>0</v>
      </c>
      <c r="K59" s="525">
        <f>+'9.Lighting'!M60</f>
        <v>0</v>
      </c>
      <c r="L59" s="570">
        <f>+'9.Lighting'!H60</f>
        <v>0</v>
      </c>
      <c r="M59" s="333">
        <f>+'9.Lighting'!J60</f>
        <v>0</v>
      </c>
      <c r="N59" s="333">
        <f>+'9.Lighting'!K60*'9.Lighting'!L60</f>
        <v>0</v>
      </c>
      <c r="O59" s="333">
        <f t="shared" si="7"/>
        <v>0</v>
      </c>
      <c r="P59" s="334"/>
      <c r="Q59" s="305"/>
      <c r="R59" s="862">
        <f t="shared" si="8"/>
        <v>0</v>
      </c>
      <c r="S59" s="713">
        <f t="shared" si="9"/>
        <v>0</v>
      </c>
      <c r="T59" s="305"/>
      <c r="U59" s="305"/>
      <c r="V59" s="305"/>
      <c r="W59" s="305"/>
    </row>
    <row r="60" spans="1:23">
      <c r="A60" s="305"/>
      <c r="B60" s="305"/>
      <c r="C60" s="330">
        <f>'9.Lighting'!D61</f>
        <v>0</v>
      </c>
      <c r="D60" s="330"/>
      <c r="E60" s="330">
        <f>+'9.Lighting'!G61</f>
        <v>0</v>
      </c>
      <c r="F60" s="330"/>
      <c r="G60" s="331">
        <f>+'9.Lighting'!E61</f>
        <v>0</v>
      </c>
      <c r="H60" s="576">
        <f>+'9.Lighting'!F61</f>
        <v>0</v>
      </c>
      <c r="I60" s="576">
        <f t="shared" si="6"/>
        <v>0</v>
      </c>
      <c r="J60" s="332">
        <f>+'9.Lighting'!I61</f>
        <v>0</v>
      </c>
      <c r="K60" s="525">
        <f>+'9.Lighting'!M61</f>
        <v>0</v>
      </c>
      <c r="L60" s="570">
        <f>+'9.Lighting'!H61</f>
        <v>0</v>
      </c>
      <c r="M60" s="333">
        <f>+'9.Lighting'!J61</f>
        <v>0</v>
      </c>
      <c r="N60" s="333">
        <f>+'9.Lighting'!K61*'9.Lighting'!L61</f>
        <v>0</v>
      </c>
      <c r="O60" s="333">
        <f t="shared" si="7"/>
        <v>0</v>
      </c>
      <c r="P60" s="334"/>
      <c r="Q60" s="305"/>
      <c r="R60" s="862">
        <f t="shared" si="8"/>
        <v>0</v>
      </c>
      <c r="S60" s="713">
        <f t="shared" si="9"/>
        <v>0</v>
      </c>
      <c r="T60" s="305"/>
      <c r="U60" s="305"/>
      <c r="V60" s="305"/>
      <c r="W60" s="305"/>
    </row>
    <row r="61" spans="1:23">
      <c r="A61" s="305"/>
      <c r="B61" s="305"/>
      <c r="C61" s="330">
        <f>'9.Lighting'!D62</f>
        <v>0</v>
      </c>
      <c r="D61" s="330"/>
      <c r="E61" s="330">
        <f>+'9.Lighting'!G62</f>
        <v>0</v>
      </c>
      <c r="F61" s="330"/>
      <c r="G61" s="331">
        <f>+'9.Lighting'!E62</f>
        <v>0</v>
      </c>
      <c r="H61" s="576">
        <f>+'9.Lighting'!F62</f>
        <v>0</v>
      </c>
      <c r="I61" s="576">
        <f t="shared" si="6"/>
        <v>0</v>
      </c>
      <c r="J61" s="332">
        <f>+'9.Lighting'!I62</f>
        <v>0</v>
      </c>
      <c r="K61" s="525">
        <f>+'9.Lighting'!M62</f>
        <v>0</v>
      </c>
      <c r="L61" s="570">
        <f>+'9.Lighting'!H62</f>
        <v>0</v>
      </c>
      <c r="M61" s="333">
        <f>+'9.Lighting'!J62</f>
        <v>0</v>
      </c>
      <c r="N61" s="333">
        <f>+'9.Lighting'!K62*'9.Lighting'!L62</f>
        <v>0</v>
      </c>
      <c r="O61" s="333">
        <f t="shared" si="7"/>
        <v>0</v>
      </c>
      <c r="P61" s="334"/>
      <c r="Q61" s="305"/>
      <c r="R61" s="862">
        <f t="shared" si="8"/>
        <v>0</v>
      </c>
      <c r="S61" s="713">
        <f t="shared" si="9"/>
        <v>0</v>
      </c>
      <c r="T61" s="305"/>
      <c r="U61" s="305"/>
      <c r="V61" s="305"/>
      <c r="W61" s="305"/>
    </row>
    <row r="62" spans="1:23">
      <c r="A62" s="305"/>
      <c r="B62" s="305"/>
      <c r="C62" s="330">
        <f>'9.Lighting'!D63</f>
        <v>0</v>
      </c>
      <c r="D62" s="330"/>
      <c r="E62" s="330">
        <f>+'9.Lighting'!G63</f>
        <v>0</v>
      </c>
      <c r="F62" s="330"/>
      <c r="G62" s="331">
        <f>+'9.Lighting'!E63</f>
        <v>0</v>
      </c>
      <c r="H62" s="576">
        <f>+'9.Lighting'!F63</f>
        <v>0</v>
      </c>
      <c r="I62" s="576">
        <f t="shared" si="6"/>
        <v>0</v>
      </c>
      <c r="J62" s="332">
        <f>+'9.Lighting'!I63</f>
        <v>0</v>
      </c>
      <c r="K62" s="525">
        <f>+'9.Lighting'!M63</f>
        <v>0</v>
      </c>
      <c r="L62" s="570">
        <f>+'9.Lighting'!H63</f>
        <v>0</v>
      </c>
      <c r="M62" s="333">
        <f>+'9.Lighting'!J63</f>
        <v>0</v>
      </c>
      <c r="N62" s="333">
        <f>+'9.Lighting'!K63*'9.Lighting'!L63</f>
        <v>0</v>
      </c>
      <c r="O62" s="333">
        <f t="shared" si="7"/>
        <v>0</v>
      </c>
      <c r="P62" s="334"/>
      <c r="Q62" s="305"/>
      <c r="R62" s="862">
        <f t="shared" si="8"/>
        <v>0</v>
      </c>
      <c r="S62" s="713">
        <f t="shared" si="9"/>
        <v>0</v>
      </c>
      <c r="T62" s="305"/>
      <c r="U62" s="305"/>
      <c r="V62" s="305"/>
      <c r="W62" s="305"/>
    </row>
    <row r="63" spans="1:23">
      <c r="A63" s="305"/>
      <c r="B63" s="305"/>
      <c r="C63" s="330">
        <f>'9.Lighting'!D64</f>
        <v>0</v>
      </c>
      <c r="D63" s="330"/>
      <c r="E63" s="330">
        <f>+'9.Lighting'!G64</f>
        <v>0</v>
      </c>
      <c r="F63" s="330"/>
      <c r="G63" s="331">
        <f>+'9.Lighting'!E64</f>
        <v>0</v>
      </c>
      <c r="H63" s="576">
        <f>+'9.Lighting'!F64</f>
        <v>0</v>
      </c>
      <c r="I63" s="576">
        <f t="shared" si="6"/>
        <v>0</v>
      </c>
      <c r="J63" s="332">
        <f>+'9.Lighting'!I64</f>
        <v>0</v>
      </c>
      <c r="K63" s="525">
        <f>+'9.Lighting'!M64</f>
        <v>0</v>
      </c>
      <c r="L63" s="570">
        <f>+'9.Lighting'!H64</f>
        <v>0</v>
      </c>
      <c r="M63" s="333">
        <f>+'9.Lighting'!J64</f>
        <v>0</v>
      </c>
      <c r="N63" s="333">
        <f>+'9.Lighting'!K64*'9.Lighting'!L64</f>
        <v>0</v>
      </c>
      <c r="O63" s="333">
        <f t="shared" si="7"/>
        <v>0</v>
      </c>
      <c r="P63" s="334"/>
      <c r="Q63" s="305"/>
      <c r="R63" s="862">
        <f t="shared" si="8"/>
        <v>0</v>
      </c>
      <c r="S63" s="713">
        <f t="shared" si="9"/>
        <v>0</v>
      </c>
      <c r="T63" s="305"/>
      <c r="U63" s="305"/>
      <c r="V63" s="305"/>
      <c r="W63" s="305"/>
    </row>
    <row r="64" spans="1:23">
      <c r="A64" s="305"/>
      <c r="B64" s="305"/>
      <c r="C64" s="330">
        <f>'9.Lighting'!D65</f>
        <v>0</v>
      </c>
      <c r="D64" s="330"/>
      <c r="E64" s="330">
        <f>+'9.Lighting'!G65</f>
        <v>0</v>
      </c>
      <c r="F64" s="330"/>
      <c r="G64" s="331">
        <f>+'9.Lighting'!E65</f>
        <v>0</v>
      </c>
      <c r="H64" s="576">
        <f>+'9.Lighting'!F65</f>
        <v>0</v>
      </c>
      <c r="I64" s="576">
        <f t="shared" si="6"/>
        <v>0</v>
      </c>
      <c r="J64" s="332">
        <f>+'9.Lighting'!I65</f>
        <v>0</v>
      </c>
      <c r="K64" s="525">
        <f>+'9.Lighting'!M65</f>
        <v>0</v>
      </c>
      <c r="L64" s="570">
        <f>+'9.Lighting'!H65</f>
        <v>0</v>
      </c>
      <c r="M64" s="333">
        <f>+'9.Lighting'!J65</f>
        <v>0</v>
      </c>
      <c r="N64" s="333">
        <f>+'9.Lighting'!K65*'9.Lighting'!L65</f>
        <v>0</v>
      </c>
      <c r="O64" s="333">
        <f t="shared" si="7"/>
        <v>0</v>
      </c>
      <c r="P64" s="334"/>
      <c r="Q64" s="305"/>
      <c r="R64" s="862">
        <f t="shared" si="8"/>
        <v>0</v>
      </c>
      <c r="S64" s="713">
        <f t="shared" si="9"/>
        <v>0</v>
      </c>
      <c r="T64" s="305"/>
      <c r="U64" s="305"/>
      <c r="V64" s="305"/>
      <c r="W64" s="305"/>
    </row>
    <row r="65" spans="1:23">
      <c r="A65" s="305"/>
      <c r="B65" s="305"/>
      <c r="C65" s="330">
        <f>'9.Lighting'!D66</f>
        <v>0</v>
      </c>
      <c r="D65" s="330"/>
      <c r="E65" s="330">
        <f>+'9.Lighting'!G66</f>
        <v>0</v>
      </c>
      <c r="F65" s="330"/>
      <c r="G65" s="331">
        <f>+'9.Lighting'!E66</f>
        <v>0</v>
      </c>
      <c r="H65" s="576">
        <f>+'9.Lighting'!F66</f>
        <v>0</v>
      </c>
      <c r="I65" s="576">
        <f t="shared" si="6"/>
        <v>0</v>
      </c>
      <c r="J65" s="332">
        <f>+'9.Lighting'!I66</f>
        <v>0</v>
      </c>
      <c r="K65" s="525">
        <f>+'9.Lighting'!M66</f>
        <v>0</v>
      </c>
      <c r="L65" s="570">
        <f>+'9.Lighting'!H66</f>
        <v>0</v>
      </c>
      <c r="M65" s="333">
        <f>+'9.Lighting'!J66</f>
        <v>0</v>
      </c>
      <c r="N65" s="333">
        <f>+'9.Lighting'!K66*'9.Lighting'!L66</f>
        <v>0</v>
      </c>
      <c r="O65" s="333">
        <f t="shared" si="7"/>
        <v>0</v>
      </c>
      <c r="P65" s="334"/>
      <c r="Q65" s="305"/>
      <c r="R65" s="862">
        <f t="shared" si="8"/>
        <v>0</v>
      </c>
      <c r="S65" s="713">
        <f t="shared" si="9"/>
        <v>0</v>
      </c>
      <c r="T65" s="305"/>
      <c r="U65" s="305"/>
      <c r="V65" s="305"/>
      <c r="W65" s="305"/>
    </row>
    <row r="66" spans="1:23">
      <c r="A66" s="305"/>
      <c r="B66" s="305"/>
      <c r="C66" s="330">
        <f>'9.Lighting'!D67</f>
        <v>0</v>
      </c>
      <c r="D66" s="330"/>
      <c r="E66" s="330">
        <f>+'9.Lighting'!G67</f>
        <v>0</v>
      </c>
      <c r="F66" s="330"/>
      <c r="G66" s="331">
        <f>+'9.Lighting'!E67</f>
        <v>0</v>
      </c>
      <c r="H66" s="576">
        <f>+'9.Lighting'!F67</f>
        <v>0</v>
      </c>
      <c r="I66" s="576">
        <f t="shared" si="6"/>
        <v>0</v>
      </c>
      <c r="J66" s="332">
        <f>+'9.Lighting'!I67</f>
        <v>0</v>
      </c>
      <c r="K66" s="525">
        <f>+'9.Lighting'!M67</f>
        <v>0</v>
      </c>
      <c r="L66" s="570">
        <f>+'9.Lighting'!H67</f>
        <v>0</v>
      </c>
      <c r="M66" s="333">
        <f>+'9.Lighting'!J67</f>
        <v>0</v>
      </c>
      <c r="N66" s="333">
        <f>+'9.Lighting'!K67*'9.Lighting'!L67</f>
        <v>0</v>
      </c>
      <c r="O66" s="333">
        <f t="shared" si="7"/>
        <v>0</v>
      </c>
      <c r="P66" s="334"/>
      <c r="Q66" s="305"/>
      <c r="R66" s="862">
        <f t="shared" si="8"/>
        <v>0</v>
      </c>
      <c r="S66" s="713">
        <f t="shared" si="9"/>
        <v>0</v>
      </c>
      <c r="T66" s="305"/>
      <c r="U66" s="305"/>
      <c r="V66" s="305"/>
      <c r="W66" s="305"/>
    </row>
    <row r="67" spans="1:23">
      <c r="A67" s="305"/>
      <c r="B67" s="305"/>
      <c r="C67" s="330">
        <f>'9.Lighting'!D68</f>
        <v>0</v>
      </c>
      <c r="D67" s="330"/>
      <c r="E67" s="330">
        <f>+'9.Lighting'!G68</f>
        <v>0</v>
      </c>
      <c r="F67" s="330"/>
      <c r="G67" s="331">
        <f>+'9.Lighting'!E68</f>
        <v>0</v>
      </c>
      <c r="H67" s="576">
        <f>+'9.Lighting'!F68</f>
        <v>0</v>
      </c>
      <c r="I67" s="576">
        <f t="shared" si="6"/>
        <v>0</v>
      </c>
      <c r="J67" s="332">
        <f>+'9.Lighting'!I68</f>
        <v>0</v>
      </c>
      <c r="K67" s="525">
        <f>+'9.Lighting'!M68</f>
        <v>0</v>
      </c>
      <c r="L67" s="570">
        <f>+'9.Lighting'!H68</f>
        <v>0</v>
      </c>
      <c r="M67" s="333">
        <f>+'9.Lighting'!J68</f>
        <v>0</v>
      </c>
      <c r="N67" s="333">
        <f>+'9.Lighting'!K68*'9.Lighting'!L68</f>
        <v>0</v>
      </c>
      <c r="O67" s="333">
        <f t="shared" si="7"/>
        <v>0</v>
      </c>
      <c r="P67" s="334"/>
      <c r="Q67" s="305"/>
      <c r="R67" s="862">
        <f t="shared" si="8"/>
        <v>0</v>
      </c>
      <c r="S67" s="713">
        <f t="shared" si="9"/>
        <v>0</v>
      </c>
      <c r="T67" s="305"/>
      <c r="U67" s="305"/>
      <c r="V67" s="305"/>
      <c r="W67" s="305"/>
    </row>
    <row r="68" spans="1:23">
      <c r="A68" s="305"/>
      <c r="B68" s="305"/>
      <c r="C68" s="330">
        <f>'9.Lighting'!D69</f>
        <v>0</v>
      </c>
      <c r="D68" s="330"/>
      <c r="E68" s="330">
        <f>+'9.Lighting'!G69</f>
        <v>0</v>
      </c>
      <c r="F68" s="330"/>
      <c r="G68" s="331">
        <f>+'9.Lighting'!E69</f>
        <v>0</v>
      </c>
      <c r="H68" s="576">
        <f>+'9.Lighting'!F69</f>
        <v>0</v>
      </c>
      <c r="I68" s="576">
        <f t="shared" si="6"/>
        <v>0</v>
      </c>
      <c r="J68" s="332">
        <f>+'9.Lighting'!I69</f>
        <v>0</v>
      </c>
      <c r="K68" s="525">
        <f>+'9.Lighting'!M69</f>
        <v>0</v>
      </c>
      <c r="L68" s="570">
        <f>+'9.Lighting'!H69</f>
        <v>0</v>
      </c>
      <c r="M68" s="333">
        <f>+'9.Lighting'!J69</f>
        <v>0</v>
      </c>
      <c r="N68" s="333">
        <f>+'9.Lighting'!K69*'9.Lighting'!L69</f>
        <v>0</v>
      </c>
      <c r="O68" s="333">
        <f t="shared" si="7"/>
        <v>0</v>
      </c>
      <c r="P68" s="334"/>
      <c r="Q68" s="305"/>
      <c r="R68" s="862">
        <f t="shared" si="8"/>
        <v>0</v>
      </c>
      <c r="S68" s="713">
        <f t="shared" si="9"/>
        <v>0</v>
      </c>
      <c r="T68" s="305"/>
      <c r="U68" s="305"/>
      <c r="V68" s="305"/>
      <c r="W68" s="305"/>
    </row>
    <row r="69" spans="1:23">
      <c r="A69" s="305"/>
      <c r="B69" s="305"/>
      <c r="C69" s="330">
        <f>'9.Lighting'!D70</f>
        <v>0</v>
      </c>
      <c r="D69" s="330"/>
      <c r="E69" s="330">
        <f>+'9.Lighting'!G70</f>
        <v>0</v>
      </c>
      <c r="F69" s="330"/>
      <c r="G69" s="331">
        <f>+'9.Lighting'!E70</f>
        <v>0</v>
      </c>
      <c r="H69" s="576">
        <f>+'9.Lighting'!F70</f>
        <v>0</v>
      </c>
      <c r="I69" s="576">
        <f t="shared" si="6"/>
        <v>0</v>
      </c>
      <c r="J69" s="332">
        <f>+'9.Lighting'!I70</f>
        <v>0</v>
      </c>
      <c r="K69" s="525">
        <f>+'9.Lighting'!M70</f>
        <v>0</v>
      </c>
      <c r="L69" s="570">
        <f>+'9.Lighting'!H70</f>
        <v>0</v>
      </c>
      <c r="M69" s="333">
        <f>+'9.Lighting'!J70</f>
        <v>0</v>
      </c>
      <c r="N69" s="333">
        <f>+'9.Lighting'!K70*'9.Lighting'!L70</f>
        <v>0</v>
      </c>
      <c r="O69" s="333">
        <f t="shared" si="7"/>
        <v>0</v>
      </c>
      <c r="P69" s="334"/>
      <c r="Q69" s="305"/>
      <c r="R69" s="862">
        <f t="shared" si="8"/>
        <v>0</v>
      </c>
      <c r="S69" s="713">
        <f t="shared" si="9"/>
        <v>0</v>
      </c>
      <c r="T69" s="305"/>
      <c r="U69" s="305"/>
      <c r="V69" s="305"/>
      <c r="W69" s="305"/>
    </row>
    <row r="70" spans="1:23">
      <c r="A70" s="305"/>
      <c r="B70" s="305"/>
      <c r="C70" s="330">
        <f>'9.Lighting'!D71</f>
        <v>0</v>
      </c>
      <c r="D70" s="330"/>
      <c r="E70" s="330">
        <f>+'9.Lighting'!G71</f>
        <v>0</v>
      </c>
      <c r="F70" s="330"/>
      <c r="G70" s="331">
        <f>+'9.Lighting'!E71</f>
        <v>0</v>
      </c>
      <c r="H70" s="576">
        <f>+'9.Lighting'!F71</f>
        <v>0</v>
      </c>
      <c r="I70" s="576">
        <f t="shared" si="6"/>
        <v>0</v>
      </c>
      <c r="J70" s="332">
        <f>+'9.Lighting'!I71</f>
        <v>0</v>
      </c>
      <c r="K70" s="525">
        <f>+'9.Lighting'!M71</f>
        <v>0</v>
      </c>
      <c r="L70" s="570">
        <f>+'9.Lighting'!H71</f>
        <v>0</v>
      </c>
      <c r="M70" s="333">
        <f>+'9.Lighting'!J71</f>
        <v>0</v>
      </c>
      <c r="N70" s="333">
        <f>+'9.Lighting'!K71*'9.Lighting'!L71</f>
        <v>0</v>
      </c>
      <c r="O70" s="333">
        <f t="shared" si="7"/>
        <v>0</v>
      </c>
      <c r="P70" s="334"/>
      <c r="Q70" s="305"/>
      <c r="R70" s="862">
        <f t="shared" si="8"/>
        <v>0</v>
      </c>
      <c r="S70" s="713">
        <f t="shared" si="9"/>
        <v>0</v>
      </c>
      <c r="T70" s="305"/>
      <c r="U70" s="305"/>
      <c r="V70" s="305"/>
      <c r="W70" s="305"/>
    </row>
    <row r="71" spans="1:23">
      <c r="A71" s="305"/>
      <c r="B71" s="305"/>
      <c r="C71" s="330">
        <f>'9.Lighting'!D72</f>
        <v>0</v>
      </c>
      <c r="D71" s="330"/>
      <c r="E71" s="330">
        <f>+'9.Lighting'!G72</f>
        <v>0</v>
      </c>
      <c r="F71" s="330"/>
      <c r="G71" s="331">
        <f>+'9.Lighting'!E72</f>
        <v>0</v>
      </c>
      <c r="H71" s="576">
        <f>+'9.Lighting'!F72</f>
        <v>0</v>
      </c>
      <c r="I71" s="576">
        <f t="shared" si="6"/>
        <v>0</v>
      </c>
      <c r="J71" s="332">
        <f>+'9.Lighting'!I72</f>
        <v>0</v>
      </c>
      <c r="K71" s="525">
        <f>+'9.Lighting'!M72</f>
        <v>0</v>
      </c>
      <c r="L71" s="570">
        <f>+'9.Lighting'!H72</f>
        <v>0</v>
      </c>
      <c r="M71" s="333">
        <f>+'9.Lighting'!J72</f>
        <v>0</v>
      </c>
      <c r="N71" s="333">
        <f>+'9.Lighting'!K72*'9.Lighting'!L72</f>
        <v>0</v>
      </c>
      <c r="O71" s="333">
        <f t="shared" si="7"/>
        <v>0</v>
      </c>
      <c r="P71" s="334"/>
      <c r="Q71" s="305"/>
      <c r="R71" s="862">
        <f t="shared" si="8"/>
        <v>0</v>
      </c>
      <c r="S71" s="713">
        <f t="shared" si="9"/>
        <v>0</v>
      </c>
      <c r="T71" s="305"/>
      <c r="U71" s="305"/>
      <c r="V71" s="305"/>
      <c r="W71" s="305"/>
    </row>
    <row r="72" spans="1:23">
      <c r="A72" s="305"/>
      <c r="B72" s="305"/>
      <c r="C72" s="330">
        <f>'9.Lighting'!D73</f>
        <v>0</v>
      </c>
      <c r="D72" s="330"/>
      <c r="E72" s="330">
        <f>+'9.Lighting'!G73</f>
        <v>0</v>
      </c>
      <c r="F72" s="330"/>
      <c r="G72" s="331">
        <f>+'9.Lighting'!E73</f>
        <v>0</v>
      </c>
      <c r="H72" s="576">
        <f>+'9.Lighting'!F73</f>
        <v>0</v>
      </c>
      <c r="I72" s="576">
        <f t="shared" si="6"/>
        <v>0</v>
      </c>
      <c r="J72" s="332">
        <f>+'9.Lighting'!I73</f>
        <v>0</v>
      </c>
      <c r="K72" s="525">
        <f>+'9.Lighting'!M73</f>
        <v>0</v>
      </c>
      <c r="L72" s="570">
        <f>+'9.Lighting'!H73</f>
        <v>0</v>
      </c>
      <c r="M72" s="333">
        <f>+'9.Lighting'!J73</f>
        <v>0</v>
      </c>
      <c r="N72" s="333">
        <f>+'9.Lighting'!K73*'9.Lighting'!L73</f>
        <v>0</v>
      </c>
      <c r="O72" s="333">
        <f t="shared" si="7"/>
        <v>0</v>
      </c>
      <c r="P72" s="334"/>
      <c r="Q72" s="305"/>
      <c r="R72" s="862">
        <f t="shared" si="8"/>
        <v>0</v>
      </c>
      <c r="S72" s="713">
        <f t="shared" si="9"/>
        <v>0</v>
      </c>
      <c r="T72" s="305"/>
      <c r="U72" s="305"/>
      <c r="V72" s="305"/>
      <c r="W72" s="305"/>
    </row>
    <row r="73" spans="1:23">
      <c r="A73" s="305"/>
      <c r="B73" s="305"/>
      <c r="C73" s="330">
        <f>'9.Lighting'!D74</f>
        <v>0</v>
      </c>
      <c r="D73" s="330"/>
      <c r="E73" s="330">
        <f>+'9.Lighting'!G74</f>
        <v>0</v>
      </c>
      <c r="F73" s="330"/>
      <c r="G73" s="331">
        <f>+'9.Lighting'!E74</f>
        <v>0</v>
      </c>
      <c r="H73" s="576">
        <f>+'9.Lighting'!F74</f>
        <v>0</v>
      </c>
      <c r="I73" s="576">
        <f t="shared" si="6"/>
        <v>0</v>
      </c>
      <c r="J73" s="332">
        <f>+'9.Lighting'!I74</f>
        <v>0</v>
      </c>
      <c r="K73" s="525">
        <f>+'9.Lighting'!M74</f>
        <v>0</v>
      </c>
      <c r="L73" s="570">
        <f>+'9.Lighting'!H74</f>
        <v>0</v>
      </c>
      <c r="M73" s="333">
        <f>+'9.Lighting'!J74</f>
        <v>0</v>
      </c>
      <c r="N73" s="333">
        <f>+'9.Lighting'!K74*'9.Lighting'!L74</f>
        <v>0</v>
      </c>
      <c r="O73" s="333">
        <f t="shared" si="7"/>
        <v>0</v>
      </c>
      <c r="P73" s="334"/>
      <c r="Q73" s="305"/>
      <c r="R73" s="862">
        <f t="shared" si="8"/>
        <v>0</v>
      </c>
      <c r="S73" s="713">
        <f t="shared" si="9"/>
        <v>0</v>
      </c>
      <c r="T73" s="305"/>
      <c r="U73" s="305"/>
      <c r="V73" s="305"/>
      <c r="W73" s="305"/>
    </row>
    <row r="74" spans="1:23">
      <c r="A74" s="305"/>
      <c r="B74" s="305"/>
      <c r="C74" s="330">
        <f>'9.Lighting'!D75</f>
        <v>0</v>
      </c>
      <c r="D74" s="330"/>
      <c r="E74" s="330">
        <f>+'9.Lighting'!G75</f>
        <v>0</v>
      </c>
      <c r="F74" s="330"/>
      <c r="G74" s="331">
        <f>+'9.Lighting'!E75</f>
        <v>0</v>
      </c>
      <c r="H74" s="576">
        <f>+'9.Lighting'!F75</f>
        <v>0</v>
      </c>
      <c r="I74" s="576">
        <f t="shared" si="6"/>
        <v>0</v>
      </c>
      <c r="J74" s="332">
        <f>+'9.Lighting'!I75</f>
        <v>0</v>
      </c>
      <c r="K74" s="525">
        <f>+'9.Lighting'!M75</f>
        <v>0</v>
      </c>
      <c r="L74" s="570">
        <f>+'9.Lighting'!H75</f>
        <v>0</v>
      </c>
      <c r="M74" s="333">
        <f>+'9.Lighting'!J75</f>
        <v>0</v>
      </c>
      <c r="N74" s="333">
        <f>+'9.Lighting'!K75*'9.Lighting'!L75</f>
        <v>0</v>
      </c>
      <c r="O74" s="333">
        <f t="shared" si="7"/>
        <v>0</v>
      </c>
      <c r="P74" s="334"/>
      <c r="Q74" s="305"/>
      <c r="R74" s="862">
        <f t="shared" si="8"/>
        <v>0</v>
      </c>
      <c r="S74" s="713">
        <f t="shared" si="9"/>
        <v>0</v>
      </c>
      <c r="T74" s="305"/>
      <c r="U74" s="305"/>
      <c r="V74" s="305"/>
      <c r="W74" s="305"/>
    </row>
    <row r="75" spans="1:23">
      <c r="A75" s="305"/>
      <c r="B75" s="305"/>
      <c r="C75" s="330">
        <f>'9.Lighting'!D76</f>
        <v>0</v>
      </c>
      <c r="D75" s="330"/>
      <c r="E75" s="330">
        <f>+'9.Lighting'!G76</f>
        <v>0</v>
      </c>
      <c r="F75" s="330"/>
      <c r="G75" s="331">
        <f>+'9.Lighting'!E76</f>
        <v>0</v>
      </c>
      <c r="H75" s="576">
        <f>+'9.Lighting'!F76</f>
        <v>0</v>
      </c>
      <c r="I75" s="576">
        <f t="shared" si="6"/>
        <v>0</v>
      </c>
      <c r="J75" s="332">
        <f>+'9.Lighting'!I76</f>
        <v>0</v>
      </c>
      <c r="K75" s="525">
        <f>+'9.Lighting'!M76</f>
        <v>0</v>
      </c>
      <c r="L75" s="570">
        <f>+'9.Lighting'!H76</f>
        <v>0</v>
      </c>
      <c r="M75" s="333">
        <f>+'9.Lighting'!J76</f>
        <v>0</v>
      </c>
      <c r="N75" s="333">
        <f>+'9.Lighting'!K76*'9.Lighting'!L76</f>
        <v>0</v>
      </c>
      <c r="O75" s="333">
        <f t="shared" si="7"/>
        <v>0</v>
      </c>
      <c r="P75" s="334"/>
      <c r="Q75" s="305"/>
      <c r="R75" s="862">
        <f t="shared" si="8"/>
        <v>0</v>
      </c>
      <c r="S75" s="713">
        <f t="shared" si="9"/>
        <v>0</v>
      </c>
      <c r="T75" s="305"/>
      <c r="U75" s="305"/>
      <c r="V75" s="305"/>
      <c r="W75" s="305"/>
    </row>
    <row r="76" spans="1:23">
      <c r="A76" s="305"/>
      <c r="B76" s="305"/>
      <c r="C76" s="330">
        <f>'9.Lighting'!D77</f>
        <v>0</v>
      </c>
      <c r="D76" s="330"/>
      <c r="E76" s="330">
        <f>+'9.Lighting'!G77</f>
        <v>0</v>
      </c>
      <c r="F76" s="330"/>
      <c r="G76" s="331">
        <f>+'9.Lighting'!E77</f>
        <v>0</v>
      </c>
      <c r="H76" s="576">
        <f>+'9.Lighting'!F77</f>
        <v>0</v>
      </c>
      <c r="I76" s="576">
        <f t="shared" si="6"/>
        <v>0</v>
      </c>
      <c r="J76" s="332">
        <f>+'9.Lighting'!I77</f>
        <v>0</v>
      </c>
      <c r="K76" s="525">
        <f>+'9.Lighting'!M77</f>
        <v>0</v>
      </c>
      <c r="L76" s="570">
        <f>+'9.Lighting'!H77</f>
        <v>0</v>
      </c>
      <c r="M76" s="333">
        <f>+'9.Lighting'!J77</f>
        <v>0</v>
      </c>
      <c r="N76" s="333">
        <f>+'9.Lighting'!K77*'9.Lighting'!L77</f>
        <v>0</v>
      </c>
      <c r="O76" s="333">
        <f t="shared" si="7"/>
        <v>0</v>
      </c>
      <c r="P76" s="334"/>
      <c r="Q76" s="305"/>
      <c r="R76" s="862">
        <f t="shared" si="8"/>
        <v>0</v>
      </c>
      <c r="S76" s="713">
        <f t="shared" si="9"/>
        <v>0</v>
      </c>
      <c r="T76" s="305"/>
      <c r="U76" s="305"/>
      <c r="V76" s="305"/>
      <c r="W76" s="305"/>
    </row>
    <row r="77" spans="1:23">
      <c r="A77" s="305"/>
      <c r="B77" s="305"/>
      <c r="C77" s="330">
        <f>'9.Lighting'!D78</f>
        <v>0</v>
      </c>
      <c r="D77" s="330"/>
      <c r="E77" s="330">
        <f>+'9.Lighting'!G78</f>
        <v>0</v>
      </c>
      <c r="F77" s="330"/>
      <c r="G77" s="331">
        <f>+'9.Lighting'!E78</f>
        <v>0</v>
      </c>
      <c r="H77" s="576">
        <f>+'9.Lighting'!F78</f>
        <v>0</v>
      </c>
      <c r="I77" s="576">
        <f t="shared" si="6"/>
        <v>0</v>
      </c>
      <c r="J77" s="332">
        <f>+'9.Lighting'!I78</f>
        <v>0</v>
      </c>
      <c r="K77" s="525">
        <f>+'9.Lighting'!M78</f>
        <v>0</v>
      </c>
      <c r="L77" s="570">
        <f>+'9.Lighting'!H78</f>
        <v>0</v>
      </c>
      <c r="M77" s="333">
        <f>+'9.Lighting'!J78</f>
        <v>0</v>
      </c>
      <c r="N77" s="333">
        <f>+'9.Lighting'!K78*'9.Lighting'!L78</f>
        <v>0</v>
      </c>
      <c r="O77" s="333">
        <f t="shared" si="7"/>
        <v>0</v>
      </c>
      <c r="P77" s="334"/>
      <c r="Q77" s="305"/>
      <c r="R77" s="862">
        <f t="shared" si="8"/>
        <v>0</v>
      </c>
      <c r="S77" s="713">
        <f t="shared" si="9"/>
        <v>0</v>
      </c>
      <c r="T77" s="305"/>
      <c r="U77" s="305"/>
      <c r="V77" s="305"/>
      <c r="W77" s="305"/>
    </row>
    <row r="78" spans="1:23">
      <c r="A78" s="305"/>
      <c r="B78" s="305"/>
      <c r="C78" s="330">
        <f>'9.Lighting'!D79</f>
        <v>0</v>
      </c>
      <c r="D78" s="330"/>
      <c r="E78" s="330">
        <f>+'9.Lighting'!G79</f>
        <v>0</v>
      </c>
      <c r="F78" s="330"/>
      <c r="G78" s="331">
        <f>+'9.Lighting'!E79</f>
        <v>0</v>
      </c>
      <c r="H78" s="576">
        <f>+'9.Lighting'!F79</f>
        <v>0</v>
      </c>
      <c r="I78" s="576">
        <f t="shared" si="6"/>
        <v>0</v>
      </c>
      <c r="J78" s="332">
        <f>+'9.Lighting'!I79</f>
        <v>0</v>
      </c>
      <c r="K78" s="525">
        <f>+'9.Lighting'!M79</f>
        <v>0</v>
      </c>
      <c r="L78" s="570">
        <f>+'9.Lighting'!H79</f>
        <v>0</v>
      </c>
      <c r="M78" s="333">
        <f>+'9.Lighting'!J79</f>
        <v>0</v>
      </c>
      <c r="N78" s="333">
        <f>+'9.Lighting'!K79*'9.Lighting'!L79</f>
        <v>0</v>
      </c>
      <c r="O78" s="333">
        <f t="shared" si="7"/>
        <v>0</v>
      </c>
      <c r="P78" s="334"/>
      <c r="Q78" s="305"/>
      <c r="R78" s="862">
        <f t="shared" si="8"/>
        <v>0</v>
      </c>
      <c r="S78" s="713">
        <f t="shared" si="9"/>
        <v>0</v>
      </c>
      <c r="T78" s="305"/>
      <c r="U78" s="305"/>
      <c r="V78" s="305"/>
      <c r="W78" s="305"/>
    </row>
    <row r="79" spans="1:23">
      <c r="A79" s="305"/>
      <c r="B79" s="305"/>
      <c r="C79" s="330">
        <f>'9.Lighting'!D80</f>
        <v>0</v>
      </c>
      <c r="D79" s="330"/>
      <c r="E79" s="330">
        <f>+'9.Lighting'!G80</f>
        <v>0</v>
      </c>
      <c r="F79" s="330"/>
      <c r="G79" s="331">
        <f>+'9.Lighting'!E80</f>
        <v>0</v>
      </c>
      <c r="H79" s="576">
        <f>+'9.Lighting'!F80</f>
        <v>0</v>
      </c>
      <c r="I79" s="576">
        <f t="shared" si="6"/>
        <v>0</v>
      </c>
      <c r="J79" s="332">
        <f>+'9.Lighting'!I80</f>
        <v>0</v>
      </c>
      <c r="K79" s="525">
        <f>+'9.Lighting'!M80</f>
        <v>0</v>
      </c>
      <c r="L79" s="570">
        <f>+'9.Lighting'!H80</f>
        <v>0</v>
      </c>
      <c r="M79" s="333">
        <f>+'9.Lighting'!J80</f>
        <v>0</v>
      </c>
      <c r="N79" s="333">
        <f>+'9.Lighting'!K80*'9.Lighting'!L80</f>
        <v>0</v>
      </c>
      <c r="O79" s="333">
        <f t="shared" si="7"/>
        <v>0</v>
      </c>
      <c r="P79" s="334"/>
      <c r="Q79" s="305"/>
      <c r="R79" s="862">
        <f t="shared" si="8"/>
        <v>0</v>
      </c>
      <c r="S79" s="713">
        <f t="shared" si="9"/>
        <v>0</v>
      </c>
      <c r="T79" s="305"/>
      <c r="U79" s="305"/>
      <c r="V79" s="305"/>
      <c r="W79" s="305"/>
    </row>
    <row r="80" spans="1:23">
      <c r="A80" s="305"/>
      <c r="B80" s="305"/>
      <c r="C80" s="330">
        <f>'9.Lighting'!D81</f>
        <v>0</v>
      </c>
      <c r="D80" s="330"/>
      <c r="E80" s="330">
        <f>+'9.Lighting'!G81</f>
        <v>0</v>
      </c>
      <c r="F80" s="330"/>
      <c r="G80" s="331">
        <f>+'9.Lighting'!E81</f>
        <v>0</v>
      </c>
      <c r="H80" s="576">
        <f>+'9.Lighting'!F81</f>
        <v>0</v>
      </c>
      <c r="I80" s="576">
        <f t="shared" si="6"/>
        <v>0</v>
      </c>
      <c r="J80" s="332">
        <f>+'9.Lighting'!I81</f>
        <v>0</v>
      </c>
      <c r="K80" s="525">
        <f>+'9.Lighting'!M81</f>
        <v>0</v>
      </c>
      <c r="L80" s="570">
        <f>+'9.Lighting'!H81</f>
        <v>0</v>
      </c>
      <c r="M80" s="333">
        <f>+'9.Lighting'!J81</f>
        <v>0</v>
      </c>
      <c r="N80" s="333">
        <f>+'9.Lighting'!K81*'9.Lighting'!L81</f>
        <v>0</v>
      </c>
      <c r="O80" s="333">
        <f t="shared" si="7"/>
        <v>0</v>
      </c>
      <c r="P80" s="334"/>
      <c r="Q80" s="305"/>
      <c r="R80" s="862">
        <f t="shared" si="8"/>
        <v>0</v>
      </c>
      <c r="S80" s="713">
        <f t="shared" si="9"/>
        <v>0</v>
      </c>
      <c r="T80" s="305"/>
      <c r="U80" s="305"/>
      <c r="V80" s="305"/>
      <c r="W80" s="305"/>
    </row>
    <row r="81" spans="1:23">
      <c r="A81" s="305"/>
      <c r="B81" s="305"/>
      <c r="C81" s="330">
        <f>'9.Lighting'!D82</f>
        <v>0</v>
      </c>
      <c r="D81" s="330"/>
      <c r="E81" s="330">
        <f>+'9.Lighting'!G82</f>
        <v>0</v>
      </c>
      <c r="F81" s="330"/>
      <c r="G81" s="331">
        <f>+'9.Lighting'!E82</f>
        <v>0</v>
      </c>
      <c r="H81" s="576">
        <f>+'9.Lighting'!F82</f>
        <v>0</v>
      </c>
      <c r="I81" s="576">
        <f t="shared" si="6"/>
        <v>0</v>
      </c>
      <c r="J81" s="332">
        <f>+'9.Lighting'!I82</f>
        <v>0</v>
      </c>
      <c r="K81" s="525">
        <f>+'9.Lighting'!M82</f>
        <v>0</v>
      </c>
      <c r="L81" s="570">
        <f>+'9.Lighting'!H82</f>
        <v>0</v>
      </c>
      <c r="M81" s="333">
        <f>+'9.Lighting'!J82</f>
        <v>0</v>
      </c>
      <c r="N81" s="333">
        <f>+'9.Lighting'!K82*'9.Lighting'!L82</f>
        <v>0</v>
      </c>
      <c r="O81" s="333">
        <f t="shared" si="7"/>
        <v>0</v>
      </c>
      <c r="P81" s="334"/>
      <c r="Q81" s="305"/>
      <c r="R81" s="862">
        <f t="shared" si="8"/>
        <v>0</v>
      </c>
      <c r="S81" s="713">
        <f t="shared" si="9"/>
        <v>0</v>
      </c>
      <c r="T81" s="305"/>
      <c r="U81" s="305"/>
      <c r="V81" s="305"/>
      <c r="W81" s="305"/>
    </row>
    <row r="82" spans="1:23">
      <c r="A82" s="305"/>
      <c r="B82" s="305"/>
      <c r="C82" s="330">
        <f>'9.Lighting'!D83</f>
        <v>0</v>
      </c>
      <c r="D82" s="330"/>
      <c r="E82" s="330">
        <f>+'9.Lighting'!G83</f>
        <v>0</v>
      </c>
      <c r="F82" s="330"/>
      <c r="G82" s="331">
        <f>+'9.Lighting'!E83</f>
        <v>0</v>
      </c>
      <c r="H82" s="576">
        <f>+'9.Lighting'!F83</f>
        <v>0</v>
      </c>
      <c r="I82" s="576">
        <f t="shared" si="6"/>
        <v>0</v>
      </c>
      <c r="J82" s="332">
        <f>+'9.Lighting'!I83</f>
        <v>0</v>
      </c>
      <c r="K82" s="525">
        <f>+'9.Lighting'!M83</f>
        <v>0</v>
      </c>
      <c r="L82" s="570">
        <f>+'9.Lighting'!H83</f>
        <v>0</v>
      </c>
      <c r="M82" s="333">
        <f>+'9.Lighting'!J83</f>
        <v>0</v>
      </c>
      <c r="N82" s="333">
        <f>+'9.Lighting'!K83*'9.Lighting'!L83</f>
        <v>0</v>
      </c>
      <c r="O82" s="333">
        <f t="shared" si="7"/>
        <v>0</v>
      </c>
      <c r="P82" s="334"/>
      <c r="Q82" s="305"/>
      <c r="R82" s="862">
        <f t="shared" si="8"/>
        <v>0</v>
      </c>
      <c r="S82" s="713">
        <f t="shared" si="9"/>
        <v>0</v>
      </c>
      <c r="T82" s="305"/>
      <c r="U82" s="305"/>
      <c r="V82" s="305"/>
      <c r="W82" s="305"/>
    </row>
    <row r="83" spans="1:23">
      <c r="A83" s="305"/>
      <c r="B83" s="305"/>
      <c r="C83" s="330">
        <f>'9.Lighting'!D84</f>
        <v>0</v>
      </c>
      <c r="D83" s="330"/>
      <c r="E83" s="330">
        <f>+'9.Lighting'!G84</f>
        <v>0</v>
      </c>
      <c r="F83" s="330"/>
      <c r="G83" s="331">
        <f>+'9.Lighting'!E84</f>
        <v>0</v>
      </c>
      <c r="H83" s="576">
        <f>+'9.Lighting'!F84</f>
        <v>0</v>
      </c>
      <c r="I83" s="576">
        <f t="shared" si="6"/>
        <v>0</v>
      </c>
      <c r="J83" s="332">
        <f>+'9.Lighting'!I84</f>
        <v>0</v>
      </c>
      <c r="K83" s="525">
        <f>+'9.Lighting'!M84</f>
        <v>0</v>
      </c>
      <c r="L83" s="570">
        <f>+'9.Lighting'!H84</f>
        <v>0</v>
      </c>
      <c r="M83" s="333">
        <f>+'9.Lighting'!J84</f>
        <v>0</v>
      </c>
      <c r="N83" s="333">
        <f>+'9.Lighting'!K84*'9.Lighting'!L84</f>
        <v>0</v>
      </c>
      <c r="O83" s="333">
        <f t="shared" si="7"/>
        <v>0</v>
      </c>
      <c r="P83" s="334"/>
      <c r="Q83" s="305"/>
      <c r="R83" s="862">
        <f t="shared" si="8"/>
        <v>0</v>
      </c>
      <c r="S83" s="713">
        <f t="shared" si="9"/>
        <v>0</v>
      </c>
      <c r="T83" s="305"/>
      <c r="U83" s="305"/>
      <c r="V83" s="305"/>
      <c r="W83" s="305"/>
    </row>
    <row r="84" spans="1:23">
      <c r="A84" s="305"/>
      <c r="B84" s="305"/>
      <c r="C84" s="330">
        <f>'9.Lighting'!D85</f>
        <v>0</v>
      </c>
      <c r="D84" s="330"/>
      <c r="E84" s="330">
        <f>+'9.Lighting'!G85</f>
        <v>0</v>
      </c>
      <c r="F84" s="330"/>
      <c r="G84" s="331">
        <f>+'9.Lighting'!E85</f>
        <v>0</v>
      </c>
      <c r="H84" s="576">
        <f>+'9.Lighting'!F85</f>
        <v>0</v>
      </c>
      <c r="I84" s="576">
        <f t="shared" si="6"/>
        <v>0</v>
      </c>
      <c r="J84" s="332">
        <f>+'9.Lighting'!I85</f>
        <v>0</v>
      </c>
      <c r="K84" s="525">
        <f>+'9.Lighting'!M85</f>
        <v>0</v>
      </c>
      <c r="L84" s="570">
        <f>+'9.Lighting'!H85</f>
        <v>0</v>
      </c>
      <c r="M84" s="333">
        <f>+'9.Lighting'!J85</f>
        <v>0</v>
      </c>
      <c r="N84" s="333">
        <f>+'9.Lighting'!K85*'9.Lighting'!L85</f>
        <v>0</v>
      </c>
      <c r="O84" s="333">
        <f t="shared" si="7"/>
        <v>0</v>
      </c>
      <c r="P84" s="334"/>
      <c r="Q84" s="305"/>
      <c r="R84" s="862">
        <f t="shared" si="8"/>
        <v>0</v>
      </c>
      <c r="S84" s="713">
        <f t="shared" si="9"/>
        <v>0</v>
      </c>
      <c r="T84" s="305"/>
      <c r="U84" s="305"/>
      <c r="V84" s="305"/>
      <c r="W84" s="305"/>
    </row>
    <row r="85" spans="1:23">
      <c r="A85" s="305"/>
      <c r="B85" s="305"/>
      <c r="C85" s="330">
        <f>'9.Lighting'!D86</f>
        <v>0</v>
      </c>
      <c r="D85" s="330"/>
      <c r="E85" s="330">
        <f>+'9.Lighting'!G86</f>
        <v>0</v>
      </c>
      <c r="F85" s="330"/>
      <c r="G85" s="331">
        <f>+'9.Lighting'!E86</f>
        <v>0</v>
      </c>
      <c r="H85" s="576">
        <f>+'9.Lighting'!F86</f>
        <v>0</v>
      </c>
      <c r="I85" s="576">
        <f t="shared" si="6"/>
        <v>0</v>
      </c>
      <c r="J85" s="332">
        <f>+'9.Lighting'!I86</f>
        <v>0</v>
      </c>
      <c r="K85" s="525">
        <f>+'9.Lighting'!M86</f>
        <v>0</v>
      </c>
      <c r="L85" s="570">
        <f>+'9.Lighting'!H86</f>
        <v>0</v>
      </c>
      <c r="M85" s="333">
        <f>+'9.Lighting'!J86</f>
        <v>0</v>
      </c>
      <c r="N85" s="333">
        <f>+'9.Lighting'!K86*'9.Lighting'!L86</f>
        <v>0</v>
      </c>
      <c r="O85" s="333">
        <f t="shared" si="7"/>
        <v>0</v>
      </c>
      <c r="P85" s="334"/>
      <c r="Q85" s="305"/>
      <c r="R85" s="862">
        <f t="shared" si="8"/>
        <v>0</v>
      </c>
      <c r="S85" s="713">
        <f t="shared" si="9"/>
        <v>0</v>
      </c>
      <c r="T85" s="305"/>
      <c r="U85" s="305"/>
      <c r="V85" s="305"/>
      <c r="W85" s="305"/>
    </row>
    <row r="86" spans="1:23">
      <c r="A86" s="305"/>
      <c r="B86" s="305"/>
      <c r="C86" s="330">
        <f>'9.Lighting'!D87</f>
        <v>0</v>
      </c>
      <c r="D86" s="330"/>
      <c r="E86" s="330">
        <f>+'9.Lighting'!G87</f>
        <v>0</v>
      </c>
      <c r="F86" s="330"/>
      <c r="G86" s="331">
        <f>+'9.Lighting'!E87</f>
        <v>0</v>
      </c>
      <c r="H86" s="576">
        <f>+'9.Lighting'!F87</f>
        <v>0</v>
      </c>
      <c r="I86" s="576">
        <f t="shared" si="6"/>
        <v>0</v>
      </c>
      <c r="J86" s="332">
        <f>+'9.Lighting'!I87</f>
        <v>0</v>
      </c>
      <c r="K86" s="525">
        <f>+'9.Lighting'!M87</f>
        <v>0</v>
      </c>
      <c r="L86" s="570">
        <f>+'9.Lighting'!H87</f>
        <v>0</v>
      </c>
      <c r="M86" s="333">
        <f>+'9.Lighting'!J87</f>
        <v>0</v>
      </c>
      <c r="N86" s="333">
        <f>+'9.Lighting'!K87*'9.Lighting'!L87</f>
        <v>0</v>
      </c>
      <c r="O86" s="333">
        <f t="shared" si="7"/>
        <v>0</v>
      </c>
      <c r="P86" s="334"/>
      <c r="Q86" s="305"/>
      <c r="R86" s="862">
        <f t="shared" si="8"/>
        <v>0</v>
      </c>
      <c r="S86" s="713">
        <f t="shared" si="9"/>
        <v>0</v>
      </c>
      <c r="T86" s="305"/>
      <c r="U86" s="305"/>
      <c r="V86" s="305"/>
      <c r="W86" s="305"/>
    </row>
    <row r="87" spans="1:23">
      <c r="A87" s="305"/>
      <c r="B87" s="305"/>
      <c r="C87" s="330">
        <f>'9.Lighting'!D88</f>
        <v>0</v>
      </c>
      <c r="D87" s="330"/>
      <c r="E87" s="330">
        <f>+'9.Lighting'!G88</f>
        <v>0</v>
      </c>
      <c r="F87" s="330"/>
      <c r="G87" s="331">
        <f>+'9.Lighting'!E88</f>
        <v>0</v>
      </c>
      <c r="H87" s="576">
        <f>+'9.Lighting'!F88</f>
        <v>0</v>
      </c>
      <c r="I87" s="576">
        <f t="shared" si="6"/>
        <v>0</v>
      </c>
      <c r="J87" s="332">
        <f>+'9.Lighting'!I88</f>
        <v>0</v>
      </c>
      <c r="K87" s="525">
        <f>+'9.Lighting'!M88</f>
        <v>0</v>
      </c>
      <c r="L87" s="570">
        <f>+'9.Lighting'!H88</f>
        <v>0</v>
      </c>
      <c r="M87" s="333">
        <f>+'9.Lighting'!J88</f>
        <v>0</v>
      </c>
      <c r="N87" s="333">
        <f>+'9.Lighting'!K88*'9.Lighting'!L88</f>
        <v>0</v>
      </c>
      <c r="O87" s="333">
        <f t="shared" si="7"/>
        <v>0</v>
      </c>
      <c r="P87" s="334"/>
      <c r="Q87" s="305"/>
      <c r="R87" s="862">
        <f t="shared" si="8"/>
        <v>0</v>
      </c>
      <c r="S87" s="713">
        <f t="shared" si="9"/>
        <v>0</v>
      </c>
      <c r="T87" s="305"/>
      <c r="U87" s="305"/>
      <c r="V87" s="305"/>
      <c r="W87" s="305"/>
    </row>
    <row r="88" spans="1:23">
      <c r="A88" s="305"/>
      <c r="B88" s="305"/>
      <c r="C88" s="330">
        <f>'9.Lighting'!D89</f>
        <v>0</v>
      </c>
      <c r="D88" s="330"/>
      <c r="E88" s="330">
        <f>+'9.Lighting'!G89</f>
        <v>0</v>
      </c>
      <c r="F88" s="330"/>
      <c r="G88" s="331">
        <f>+'9.Lighting'!E89</f>
        <v>0</v>
      </c>
      <c r="H88" s="576">
        <f>+'9.Lighting'!F89</f>
        <v>0</v>
      </c>
      <c r="I88" s="576">
        <f t="shared" si="6"/>
        <v>0</v>
      </c>
      <c r="J88" s="332">
        <f>+'9.Lighting'!I89</f>
        <v>0</v>
      </c>
      <c r="K88" s="525">
        <f>+'9.Lighting'!M89</f>
        <v>0</v>
      </c>
      <c r="L88" s="570">
        <f>+'9.Lighting'!H89</f>
        <v>0</v>
      </c>
      <c r="M88" s="333">
        <f>+'9.Lighting'!J89</f>
        <v>0</v>
      </c>
      <c r="N88" s="333">
        <f>+'9.Lighting'!K89*'9.Lighting'!L89</f>
        <v>0</v>
      </c>
      <c r="O88" s="333">
        <f t="shared" si="7"/>
        <v>0</v>
      </c>
      <c r="P88" s="334"/>
      <c r="Q88" s="305"/>
      <c r="R88" s="862">
        <f t="shared" si="8"/>
        <v>0</v>
      </c>
      <c r="S88" s="713">
        <f t="shared" si="9"/>
        <v>0</v>
      </c>
      <c r="T88" s="305"/>
      <c r="U88" s="305"/>
      <c r="V88" s="305"/>
      <c r="W88" s="305"/>
    </row>
    <row r="89" spans="1:23">
      <c r="A89" s="305"/>
      <c r="B89" s="305"/>
      <c r="C89" s="330">
        <f>'9.Lighting'!D90</f>
        <v>0</v>
      </c>
      <c r="D89" s="330"/>
      <c r="E89" s="330">
        <f>+'9.Lighting'!G90</f>
        <v>0</v>
      </c>
      <c r="F89" s="330"/>
      <c r="G89" s="331">
        <f>+'9.Lighting'!E90</f>
        <v>0</v>
      </c>
      <c r="H89" s="576">
        <f>+'9.Lighting'!F90</f>
        <v>0</v>
      </c>
      <c r="I89" s="576">
        <f t="shared" si="6"/>
        <v>0</v>
      </c>
      <c r="J89" s="332">
        <f>+'9.Lighting'!I90</f>
        <v>0</v>
      </c>
      <c r="K89" s="525">
        <f>+'9.Lighting'!M90</f>
        <v>0</v>
      </c>
      <c r="L89" s="570">
        <f>+'9.Lighting'!H90</f>
        <v>0</v>
      </c>
      <c r="M89" s="333">
        <f>+'9.Lighting'!J90</f>
        <v>0</v>
      </c>
      <c r="N89" s="333">
        <f>+'9.Lighting'!K90*'9.Lighting'!L90</f>
        <v>0</v>
      </c>
      <c r="O89" s="333">
        <f t="shared" si="7"/>
        <v>0</v>
      </c>
      <c r="P89" s="334"/>
      <c r="Q89" s="305"/>
      <c r="R89" s="862">
        <f t="shared" si="8"/>
        <v>0</v>
      </c>
      <c r="S89" s="713">
        <f t="shared" si="9"/>
        <v>0</v>
      </c>
      <c r="T89" s="305"/>
      <c r="U89" s="305"/>
      <c r="V89" s="305"/>
      <c r="W89" s="305"/>
    </row>
    <row r="90" spans="1:23">
      <c r="A90" s="305"/>
      <c r="B90" s="305"/>
      <c r="C90" s="330">
        <f>'9.Lighting'!D91</f>
        <v>0</v>
      </c>
      <c r="D90" s="330"/>
      <c r="E90" s="330">
        <f>+'9.Lighting'!G91</f>
        <v>0</v>
      </c>
      <c r="F90" s="330"/>
      <c r="G90" s="331">
        <f>+'9.Lighting'!E91</f>
        <v>0</v>
      </c>
      <c r="H90" s="576">
        <f>+'9.Lighting'!F91</f>
        <v>0</v>
      </c>
      <c r="I90" s="576">
        <f t="shared" si="6"/>
        <v>0</v>
      </c>
      <c r="J90" s="332">
        <f>+'9.Lighting'!I91</f>
        <v>0</v>
      </c>
      <c r="K90" s="525">
        <f>+'9.Lighting'!M91</f>
        <v>0</v>
      </c>
      <c r="L90" s="570">
        <f>+'9.Lighting'!H91</f>
        <v>0</v>
      </c>
      <c r="M90" s="333">
        <f>+'9.Lighting'!J91</f>
        <v>0</v>
      </c>
      <c r="N90" s="333">
        <f>+'9.Lighting'!K91*'9.Lighting'!L91</f>
        <v>0</v>
      </c>
      <c r="O90" s="333">
        <f t="shared" si="7"/>
        <v>0</v>
      </c>
      <c r="P90" s="334"/>
      <c r="Q90" s="305"/>
      <c r="R90" s="862">
        <f t="shared" si="8"/>
        <v>0</v>
      </c>
      <c r="S90" s="713">
        <f t="shared" si="9"/>
        <v>0</v>
      </c>
      <c r="T90" s="305"/>
      <c r="U90" s="305"/>
      <c r="V90" s="305"/>
      <c r="W90" s="305"/>
    </row>
    <row r="91" spans="1:23">
      <c r="A91" s="305"/>
      <c r="B91" s="305"/>
      <c r="C91" s="330">
        <f>'9.Lighting'!D92</f>
        <v>0</v>
      </c>
      <c r="D91" s="330"/>
      <c r="E91" s="330">
        <f>+'9.Lighting'!G92</f>
        <v>0</v>
      </c>
      <c r="F91" s="330"/>
      <c r="G91" s="331">
        <f>+'9.Lighting'!E92</f>
        <v>0</v>
      </c>
      <c r="H91" s="576">
        <f>+'9.Lighting'!F92</f>
        <v>0</v>
      </c>
      <c r="I91" s="576">
        <f t="shared" si="6"/>
        <v>0</v>
      </c>
      <c r="J91" s="332">
        <f>+'9.Lighting'!I92</f>
        <v>0</v>
      </c>
      <c r="K91" s="525">
        <f>+'9.Lighting'!M92</f>
        <v>0</v>
      </c>
      <c r="L91" s="570">
        <f>+'9.Lighting'!H92</f>
        <v>0</v>
      </c>
      <c r="M91" s="333">
        <f>+'9.Lighting'!J92</f>
        <v>0</v>
      </c>
      <c r="N91" s="333">
        <f>+'9.Lighting'!K92*'9.Lighting'!L92</f>
        <v>0</v>
      </c>
      <c r="O91" s="333">
        <f t="shared" si="7"/>
        <v>0</v>
      </c>
      <c r="P91" s="334"/>
      <c r="Q91" s="305"/>
      <c r="R91" s="862">
        <f t="shared" si="8"/>
        <v>0</v>
      </c>
      <c r="S91" s="713">
        <f t="shared" si="9"/>
        <v>0</v>
      </c>
      <c r="T91" s="305"/>
      <c r="U91" s="305"/>
      <c r="V91" s="305"/>
      <c r="W91" s="305"/>
    </row>
    <row r="92" spans="1:23">
      <c r="A92" s="305"/>
      <c r="B92" s="305"/>
      <c r="C92" s="330">
        <f>'9.Lighting'!D93</f>
        <v>0</v>
      </c>
      <c r="D92" s="330"/>
      <c r="E92" s="330">
        <f>+'9.Lighting'!G93</f>
        <v>0</v>
      </c>
      <c r="F92" s="330"/>
      <c r="G92" s="331">
        <f>+'9.Lighting'!E93</f>
        <v>0</v>
      </c>
      <c r="H92" s="576">
        <f>+'9.Lighting'!F93</f>
        <v>0</v>
      </c>
      <c r="I92" s="576">
        <f t="shared" si="6"/>
        <v>0</v>
      </c>
      <c r="J92" s="332">
        <f>+'9.Lighting'!I93</f>
        <v>0</v>
      </c>
      <c r="K92" s="525">
        <f>+'9.Lighting'!M93</f>
        <v>0</v>
      </c>
      <c r="L92" s="570">
        <f>+'9.Lighting'!H93</f>
        <v>0</v>
      </c>
      <c r="M92" s="333">
        <f>+'9.Lighting'!J93</f>
        <v>0</v>
      </c>
      <c r="N92" s="333">
        <f>+'9.Lighting'!K93*'9.Lighting'!L93</f>
        <v>0</v>
      </c>
      <c r="O92" s="333">
        <f t="shared" si="7"/>
        <v>0</v>
      </c>
      <c r="P92" s="334"/>
      <c r="Q92" s="305"/>
      <c r="R92" s="862">
        <f t="shared" si="8"/>
        <v>0</v>
      </c>
      <c r="S92" s="713">
        <f t="shared" si="9"/>
        <v>0</v>
      </c>
      <c r="T92" s="305"/>
      <c r="U92" s="305"/>
      <c r="V92" s="305"/>
      <c r="W92" s="305"/>
    </row>
    <row r="93" spans="1:23">
      <c r="A93" s="305"/>
      <c r="B93" s="305"/>
      <c r="C93" s="330">
        <f>'9.Lighting'!D94</f>
        <v>0</v>
      </c>
      <c r="D93" s="330"/>
      <c r="E93" s="330">
        <f>+'9.Lighting'!G94</f>
        <v>0</v>
      </c>
      <c r="F93" s="330"/>
      <c r="G93" s="331">
        <f>+'9.Lighting'!E94</f>
        <v>0</v>
      </c>
      <c r="H93" s="576">
        <f>+'9.Lighting'!F94</f>
        <v>0</v>
      </c>
      <c r="I93" s="576">
        <f t="shared" si="6"/>
        <v>0</v>
      </c>
      <c r="J93" s="332">
        <f>+'9.Lighting'!I94</f>
        <v>0</v>
      </c>
      <c r="K93" s="525">
        <f>+'9.Lighting'!M94</f>
        <v>0</v>
      </c>
      <c r="L93" s="570">
        <f>+'9.Lighting'!H94</f>
        <v>0</v>
      </c>
      <c r="M93" s="333">
        <f>+'9.Lighting'!J94</f>
        <v>0</v>
      </c>
      <c r="N93" s="333">
        <f>+'9.Lighting'!K94*'9.Lighting'!L94</f>
        <v>0</v>
      </c>
      <c r="O93" s="333">
        <f t="shared" si="7"/>
        <v>0</v>
      </c>
      <c r="P93" s="334"/>
      <c r="Q93" s="305"/>
      <c r="R93" s="862">
        <f t="shared" si="8"/>
        <v>0</v>
      </c>
      <c r="S93" s="713">
        <f t="shared" si="9"/>
        <v>0</v>
      </c>
      <c r="T93" s="305"/>
      <c r="U93" s="305"/>
      <c r="V93" s="305"/>
      <c r="W93" s="305"/>
    </row>
    <row r="94" spans="1:23">
      <c r="A94" s="305"/>
      <c r="B94" s="305"/>
      <c r="C94" s="330">
        <f>'9.Lighting'!D95</f>
        <v>0</v>
      </c>
      <c r="D94" s="330"/>
      <c r="E94" s="330">
        <f>+'9.Lighting'!G95</f>
        <v>0</v>
      </c>
      <c r="F94" s="330"/>
      <c r="G94" s="331">
        <f>+'9.Lighting'!E95</f>
        <v>0</v>
      </c>
      <c r="H94" s="576">
        <f>+'9.Lighting'!F95</f>
        <v>0</v>
      </c>
      <c r="I94" s="576">
        <f t="shared" si="6"/>
        <v>0</v>
      </c>
      <c r="J94" s="332">
        <f>+'9.Lighting'!I95</f>
        <v>0</v>
      </c>
      <c r="K94" s="525">
        <f>+'9.Lighting'!M95</f>
        <v>0</v>
      </c>
      <c r="L94" s="570">
        <f>+'9.Lighting'!H95</f>
        <v>0</v>
      </c>
      <c r="M94" s="333">
        <f>+'9.Lighting'!J95</f>
        <v>0</v>
      </c>
      <c r="N94" s="333">
        <f>+'9.Lighting'!K95*'9.Lighting'!L95</f>
        <v>0</v>
      </c>
      <c r="O94" s="333">
        <f t="shared" si="7"/>
        <v>0</v>
      </c>
      <c r="P94" s="334"/>
      <c r="Q94" s="305"/>
      <c r="R94" s="862">
        <f t="shared" si="8"/>
        <v>0</v>
      </c>
      <c r="S94" s="713">
        <f t="shared" si="9"/>
        <v>0</v>
      </c>
      <c r="T94" s="305"/>
      <c r="U94" s="305"/>
      <c r="V94" s="305"/>
      <c r="W94" s="305"/>
    </row>
    <row r="95" spans="1:23">
      <c r="A95" s="305"/>
      <c r="B95" s="305"/>
      <c r="C95" s="330">
        <f>'9.Lighting'!D96</f>
        <v>0</v>
      </c>
      <c r="D95" s="330"/>
      <c r="E95" s="330">
        <f>+'9.Lighting'!G96</f>
        <v>0</v>
      </c>
      <c r="F95" s="330"/>
      <c r="G95" s="331">
        <f>+'9.Lighting'!E96</f>
        <v>0</v>
      </c>
      <c r="H95" s="576">
        <f>+'9.Lighting'!F96</f>
        <v>0</v>
      </c>
      <c r="I95" s="576">
        <f t="shared" si="6"/>
        <v>0</v>
      </c>
      <c r="J95" s="332">
        <f>+'9.Lighting'!I96</f>
        <v>0</v>
      </c>
      <c r="K95" s="525">
        <f>+'9.Lighting'!M96</f>
        <v>0</v>
      </c>
      <c r="L95" s="570">
        <f>+'9.Lighting'!H96</f>
        <v>0</v>
      </c>
      <c r="M95" s="333">
        <f>+'9.Lighting'!J96</f>
        <v>0</v>
      </c>
      <c r="N95" s="333">
        <f>+'9.Lighting'!K96*'9.Lighting'!L96</f>
        <v>0</v>
      </c>
      <c r="O95" s="333">
        <f t="shared" si="7"/>
        <v>0</v>
      </c>
      <c r="P95" s="334"/>
      <c r="Q95" s="305"/>
      <c r="R95" s="862">
        <f t="shared" si="8"/>
        <v>0</v>
      </c>
      <c r="S95" s="713">
        <f t="shared" si="9"/>
        <v>0</v>
      </c>
      <c r="T95" s="305"/>
      <c r="U95" s="305"/>
      <c r="V95" s="305"/>
      <c r="W95" s="305"/>
    </row>
    <row r="96" spans="1:23">
      <c r="A96" s="305"/>
      <c r="B96" s="305"/>
      <c r="C96" s="305"/>
      <c r="D96" s="305"/>
      <c r="E96" s="305"/>
      <c r="F96" s="305"/>
      <c r="G96" s="305"/>
      <c r="H96" s="305"/>
      <c r="I96" s="305"/>
      <c r="J96" s="305"/>
      <c r="K96" s="305"/>
      <c r="L96" s="305"/>
      <c r="M96" s="305"/>
      <c r="N96" s="305"/>
      <c r="O96" s="305"/>
      <c r="P96" s="305"/>
      <c r="Q96" s="305"/>
      <c r="R96" s="305"/>
      <c r="S96" s="305"/>
      <c r="T96" s="305"/>
      <c r="U96" s="305"/>
      <c r="V96" s="305"/>
      <c r="W96" s="305"/>
    </row>
    <row r="97" spans="1:23">
      <c r="A97" s="305"/>
      <c r="B97" s="305"/>
      <c r="C97" s="305"/>
      <c r="D97" s="305"/>
      <c r="E97" s="305"/>
      <c r="F97" s="305"/>
      <c r="G97" s="305"/>
      <c r="H97" s="305"/>
      <c r="I97" s="305"/>
      <c r="J97" s="305"/>
      <c r="K97" s="305"/>
      <c r="L97" s="305"/>
      <c r="M97" s="305"/>
      <c r="N97" s="305"/>
      <c r="O97" s="305"/>
      <c r="P97" s="305"/>
      <c r="Q97" s="305"/>
      <c r="R97" s="305"/>
      <c r="S97" s="305"/>
      <c r="T97" s="305"/>
      <c r="U97" s="305"/>
      <c r="V97" s="305"/>
      <c r="W97" s="305"/>
    </row>
    <row r="98" spans="1:23">
      <c r="A98" s="305"/>
      <c r="B98" s="305"/>
      <c r="C98" s="305"/>
      <c r="D98" s="305"/>
      <c r="E98" s="305"/>
      <c r="F98" s="305"/>
      <c r="G98" s="305"/>
      <c r="H98" s="305"/>
      <c r="I98" s="305"/>
      <c r="J98" s="305"/>
      <c r="K98" s="305"/>
      <c r="L98" s="305"/>
      <c r="M98" s="305"/>
      <c r="N98" s="305"/>
      <c r="O98" s="305"/>
      <c r="P98" s="305"/>
      <c r="Q98" s="305"/>
      <c r="R98" s="305"/>
      <c r="S98" s="305"/>
      <c r="T98" s="305"/>
      <c r="U98" s="305"/>
      <c r="V98" s="305"/>
      <c r="W98" s="305"/>
    </row>
  </sheetData>
  <pageMargins left="0.7" right="0.7" top="0.75" bottom="0.75" header="0.3" footer="0.3"/>
  <pageSetup orientation="portrait" r:id="rId1"/>
  <ignoredErrors>
    <ignoredError sqref="C9:C17 M8:O17 C8 J8 J9:J17 D9:E17 D8:E8 F9:G17 F8:G8" unlockedFormula="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tabColor rgb="FF00B050"/>
  </sheetPr>
  <dimension ref="A1:X177"/>
  <sheetViews>
    <sheetView showGridLines="0" topLeftCell="I1" workbookViewId="0">
      <selection activeCell="S4" sqref="S4"/>
    </sheetView>
  </sheetViews>
  <sheetFormatPr baseColWidth="10" defaultColWidth="11.44140625" defaultRowHeight="14.4"/>
  <cols>
    <col min="1" max="1" width="3.5546875" customWidth="1"/>
    <col min="2" max="2" width="4.44140625" customWidth="1"/>
    <col min="3" max="3" width="15.88671875" bestFit="1" customWidth="1"/>
    <col min="4" max="4" width="18" customWidth="1"/>
    <col min="5" max="5" width="34.33203125" customWidth="1"/>
    <col min="7" max="7" width="13" customWidth="1"/>
    <col min="9" max="9" width="11" customWidth="1"/>
    <col min="10" max="10" width="12.109375" customWidth="1"/>
    <col min="16" max="16" width="18.88671875" bestFit="1" customWidth="1"/>
    <col min="17" max="17" width="11.88671875" bestFit="1" customWidth="1"/>
    <col min="18" max="18" width="21.33203125" bestFit="1" customWidth="1"/>
    <col min="19" max="19" width="21.6640625" customWidth="1"/>
    <col min="22" max="22" width="17" customWidth="1"/>
    <col min="24" max="24" width="11.44140625" customWidth="1"/>
  </cols>
  <sheetData>
    <row r="1" spans="1:24" ht="15.6">
      <c r="A1" s="302"/>
      <c r="B1" s="303" t="s">
        <v>788</v>
      </c>
      <c r="C1" s="302"/>
      <c r="D1" s="302"/>
      <c r="E1" s="302"/>
      <c r="F1" s="302"/>
      <c r="G1" s="302"/>
      <c r="H1" s="302"/>
      <c r="I1" s="302"/>
      <c r="J1" s="302"/>
      <c r="K1" s="302"/>
      <c r="L1" s="302"/>
      <c r="M1" s="302"/>
      <c r="N1" s="302"/>
      <c r="O1" s="302"/>
      <c r="P1" s="302"/>
      <c r="Q1" s="302"/>
      <c r="R1" s="304"/>
      <c r="S1" s="304"/>
    </row>
    <row r="2" spans="1:24">
      <c r="A2" s="305"/>
      <c r="B2" s="305"/>
      <c r="C2" s="306"/>
      <c r="D2" s="306"/>
      <c r="E2" s="305"/>
      <c r="F2" s="306"/>
      <c r="G2" s="305"/>
      <c r="H2" s="305"/>
      <c r="I2" s="307"/>
      <c r="J2" s="308"/>
      <c r="K2" s="308"/>
      <c r="L2" s="308"/>
      <c r="M2" s="308"/>
      <c r="N2" s="308"/>
      <c r="O2" s="305"/>
      <c r="P2" s="308"/>
      <c r="Q2" s="308"/>
      <c r="R2" s="309"/>
      <c r="S2" s="309"/>
    </row>
    <row r="3" spans="1:24">
      <c r="A3" s="310"/>
      <c r="B3" s="310"/>
      <c r="C3" s="310"/>
      <c r="D3" s="310"/>
      <c r="E3" s="310"/>
      <c r="F3" s="312"/>
      <c r="G3" s="310"/>
      <c r="H3" s="310"/>
      <c r="I3" s="310"/>
      <c r="J3" s="310"/>
      <c r="K3" s="310"/>
      <c r="L3" s="310"/>
      <c r="M3" s="310"/>
      <c r="N3" s="310"/>
      <c r="O3" s="310"/>
      <c r="P3" s="310"/>
      <c r="Q3" s="310"/>
      <c r="R3" s="342" t="s">
        <v>789</v>
      </c>
      <c r="S3" s="310"/>
      <c r="T3" s="381">
        <f>+T4+T5+T6</f>
        <v>0</v>
      </c>
      <c r="U3" s="381">
        <f>+U4+U5+U6</f>
        <v>0.3</v>
      </c>
      <c r="V3" s="313">
        <f>+V4+V5+V6</f>
        <v>6600</v>
      </c>
    </row>
    <row r="4" spans="1:24">
      <c r="A4" s="310"/>
      <c r="B4" s="310"/>
      <c r="C4" s="310"/>
      <c r="D4" s="310"/>
      <c r="E4" s="310"/>
      <c r="F4" s="312"/>
      <c r="G4" s="310"/>
      <c r="H4" s="310"/>
      <c r="I4" s="310"/>
      <c r="J4" s="310"/>
      <c r="K4" s="310"/>
      <c r="L4" s="310"/>
      <c r="M4" s="310"/>
      <c r="N4" s="310"/>
      <c r="O4" s="310"/>
      <c r="P4" s="310"/>
      <c r="Q4" s="310"/>
      <c r="R4" s="342" t="s">
        <v>790</v>
      </c>
      <c r="S4" s="382" t="str">
        <f>+X16</f>
        <v>Fridges</v>
      </c>
      <c r="T4" s="381">
        <f>SUMIF($C$12:$C$34,$X$16,T$12:T$35)</f>
        <v>0</v>
      </c>
      <c r="U4" s="381">
        <f>SUMIF($C$12:$C$34,$X$16,U$12:U$35)</f>
        <v>0.3</v>
      </c>
      <c r="V4" s="313">
        <f>SUMIF($C$12:$C$34,$X$15,V$12:V$35)+SUMIF($C$12:$C$34,$X$16,V$12:V$35)</f>
        <v>6600</v>
      </c>
    </row>
    <row r="5" spans="1:24">
      <c r="A5" s="310"/>
      <c r="B5" s="310"/>
      <c r="C5" s="310"/>
      <c r="D5" s="310"/>
      <c r="E5" s="310"/>
      <c r="F5" s="312"/>
      <c r="G5" s="310"/>
      <c r="H5" s="310"/>
      <c r="I5" s="310"/>
      <c r="J5" s="310"/>
      <c r="K5" s="310"/>
      <c r="L5" s="310"/>
      <c r="M5" s="310"/>
      <c r="N5" s="310"/>
      <c r="O5" s="310"/>
      <c r="P5" s="310"/>
      <c r="Q5" s="310"/>
      <c r="R5" s="342" t="s">
        <v>790</v>
      </c>
      <c r="S5" s="382" t="str">
        <f>+X17</f>
        <v>Cold Chamber</v>
      </c>
      <c r="T5" s="381">
        <f>SUMIF($C$12:$C$34,$X$18,T$12:T$35)</f>
        <v>0</v>
      </c>
      <c r="U5" s="381">
        <f>SUMIF($C$12:$C$34,$X$17,U$12:U$35)</f>
        <v>0</v>
      </c>
      <c r="V5" s="313">
        <f>SUMIF($C$12:$C$34,$X$17,V$12:V$35)</f>
        <v>0</v>
      </c>
    </row>
    <row r="6" spans="1:24">
      <c r="A6" s="310"/>
      <c r="B6" s="310"/>
      <c r="C6" s="310"/>
      <c r="D6" s="310"/>
      <c r="E6" s="310"/>
      <c r="F6" s="312"/>
      <c r="G6" s="310"/>
      <c r="H6" s="310"/>
      <c r="I6" s="310"/>
      <c r="J6" s="310"/>
      <c r="K6" s="310"/>
      <c r="L6" s="310"/>
      <c r="M6" s="310"/>
      <c r="N6" s="310"/>
      <c r="O6" s="310"/>
      <c r="P6" s="310"/>
      <c r="Q6" s="310"/>
      <c r="R6" s="342" t="s">
        <v>790</v>
      </c>
      <c r="S6" s="382" t="str">
        <f>+X18</f>
        <v>Ice Machines</v>
      </c>
      <c r="T6" s="381">
        <f>SUMIF($C$12:$C$34,$X$18,T$12:T$35)</f>
        <v>0</v>
      </c>
      <c r="U6" s="381">
        <f>SUMIF($C$12:$C$34,$X$18,U$12:U$35)</f>
        <v>0</v>
      </c>
      <c r="V6" s="381">
        <f>SUMIF($C$12:$C$34,$X$18,V$12:V$35)</f>
        <v>0</v>
      </c>
    </row>
    <row r="7" spans="1:24">
      <c r="A7" s="314"/>
      <c r="B7" s="314"/>
      <c r="C7" s="314"/>
      <c r="D7" s="314"/>
      <c r="E7" s="314"/>
      <c r="F7" s="316"/>
      <c r="G7" s="314"/>
      <c r="H7" s="314"/>
      <c r="I7" s="316"/>
      <c r="J7" s="314"/>
      <c r="K7" s="314"/>
      <c r="L7" s="314"/>
      <c r="M7" s="314"/>
      <c r="N7" s="314"/>
      <c r="O7" s="314"/>
      <c r="P7" s="314"/>
      <c r="Q7" s="314"/>
      <c r="R7" s="343" t="s">
        <v>791</v>
      </c>
      <c r="S7" s="314"/>
      <c r="T7" s="318" t="str">
        <f>+IFERROR(#REF!/T3,"-")</f>
        <v>-</v>
      </c>
      <c r="U7" s="318" t="str">
        <f>+IFERROR(#REF!/U3,"-")</f>
        <v>-</v>
      </c>
      <c r="V7" s="318">
        <f>+V3/Consumption!C4</f>
        <v>2.6978637824050231E-2</v>
      </c>
    </row>
    <row r="8" spans="1:24">
      <c r="A8" s="305"/>
      <c r="B8" s="305"/>
      <c r="C8" s="305"/>
      <c r="D8" s="305"/>
      <c r="E8" s="305"/>
      <c r="F8" s="305"/>
      <c r="G8" s="305"/>
      <c r="H8" s="305"/>
      <c r="I8" s="307"/>
      <c r="J8" s="308"/>
      <c r="K8" s="308"/>
      <c r="N8" s="308"/>
      <c r="P8" s="308"/>
      <c r="Q8" s="308"/>
      <c r="R8" s="305"/>
      <c r="S8" s="308"/>
      <c r="T8" s="308"/>
      <c r="U8" s="309"/>
      <c r="V8" s="309"/>
    </row>
    <row r="9" spans="1:24">
      <c r="A9" s="319"/>
      <c r="B9" s="319"/>
      <c r="C9" s="345"/>
      <c r="D9" s="345"/>
      <c r="E9" s="345"/>
      <c r="F9" s="345"/>
      <c r="G9" s="345"/>
      <c r="H9" s="345"/>
      <c r="I9" s="346"/>
      <c r="J9" s="347"/>
      <c r="K9" s="347"/>
      <c r="L9" s="347"/>
      <c r="M9" s="347"/>
      <c r="N9" s="347"/>
      <c r="O9" s="347"/>
      <c r="P9" s="347"/>
      <c r="Q9" s="347"/>
      <c r="R9" s="345"/>
      <c r="S9" s="308"/>
      <c r="T9" s="324"/>
      <c r="U9" s="324"/>
      <c r="V9" s="324"/>
    </row>
    <row r="10" spans="1:24" ht="27" thickBot="1">
      <c r="A10" s="325"/>
      <c r="B10" s="325"/>
      <c r="C10" s="327" t="s">
        <v>532</v>
      </c>
      <c r="D10" s="326" t="s">
        <v>305</v>
      </c>
      <c r="E10" s="326" t="s">
        <v>492</v>
      </c>
      <c r="F10" s="327" t="s">
        <v>792</v>
      </c>
      <c r="G10" s="327" t="s">
        <v>793</v>
      </c>
      <c r="H10" s="327" t="s">
        <v>605</v>
      </c>
      <c r="I10" s="327" t="s">
        <v>534</v>
      </c>
      <c r="J10" s="583" t="str">
        <f>+'10. Refrigeration'!H6</f>
        <v>Temperature (ºC)</v>
      </c>
      <c r="K10" s="583" t="str">
        <f>+'10. Refrigeration'!I6</f>
        <v>Temp Set point (ºC)</v>
      </c>
      <c r="L10" s="327" t="s">
        <v>794</v>
      </c>
      <c r="M10" s="327" t="s">
        <v>795</v>
      </c>
      <c r="N10" s="327" t="s">
        <v>796</v>
      </c>
      <c r="O10" s="327" t="s">
        <v>399</v>
      </c>
      <c r="P10" s="327" t="s">
        <v>400</v>
      </c>
      <c r="Q10" s="327" t="s">
        <v>797</v>
      </c>
      <c r="R10" s="327" t="s">
        <v>125</v>
      </c>
      <c r="S10" s="308"/>
      <c r="T10" s="328" t="s">
        <v>798</v>
      </c>
      <c r="U10" s="328" t="s">
        <v>799</v>
      </c>
      <c r="V10" s="328" t="s">
        <v>800</v>
      </c>
    </row>
    <row r="11" spans="1:24" ht="15.6" thickTop="1" thickBot="1">
      <c r="A11" s="305"/>
      <c r="B11" s="329"/>
      <c r="C11" s="348"/>
      <c r="D11" s="348"/>
      <c r="E11" s="348"/>
      <c r="F11" s="348"/>
      <c r="G11" s="348"/>
      <c r="H11" s="348"/>
      <c r="I11" s="349"/>
      <c r="J11" s="349"/>
      <c r="K11" s="349"/>
      <c r="L11" s="349"/>
      <c r="M11" s="349"/>
      <c r="N11" s="349"/>
      <c r="O11" s="349"/>
      <c r="P11" s="350"/>
      <c r="Q11" s="350"/>
      <c r="R11" s="351"/>
      <c r="S11" s="308"/>
      <c r="T11" s="352"/>
      <c r="U11" s="352"/>
      <c r="V11" s="352"/>
      <c r="X11" s="353" t="s">
        <v>801</v>
      </c>
    </row>
    <row r="12" spans="1:24" ht="15" thickTop="1">
      <c r="A12" s="305"/>
      <c r="B12" s="329"/>
      <c r="C12" s="330" t="str">
        <f>+'10. Refrigeration'!E8</f>
        <v>Fridges</v>
      </c>
      <c r="D12" s="693">
        <f>+'10. Refrigeration'!G8</f>
        <v>0</v>
      </c>
      <c r="E12" s="330" t="str">
        <f>+'10. Refrigeration'!F8</f>
        <v>Small</v>
      </c>
      <c r="F12" s="331">
        <f>+'10. Refrigeration'!J8</f>
        <v>1</v>
      </c>
      <c r="G12" s="362"/>
      <c r="H12" s="362">
        <f>+'10. Refrigeration'!K8</f>
        <v>0.3</v>
      </c>
      <c r="I12" s="355"/>
      <c r="J12" s="333">
        <f>+'10. Refrigeration'!H8</f>
        <v>5</v>
      </c>
      <c r="K12" s="333">
        <f>+'10. Refrigeration'!I8</f>
        <v>7</v>
      </c>
      <c r="L12" s="360"/>
      <c r="M12" s="360"/>
      <c r="N12" s="357">
        <v>0.3</v>
      </c>
      <c r="O12" s="593">
        <f>+'10. Refrigeration'!P8</f>
        <v>24</v>
      </c>
      <c r="P12" s="593">
        <f>+'10. Refrigeration'!Q8</f>
        <v>7</v>
      </c>
      <c r="Q12" s="593">
        <f>+'10. Refrigeration'!R8</f>
        <v>52</v>
      </c>
      <c r="R12" s="330">
        <f>+'10. Refrigeration'!S8</f>
        <v>0</v>
      </c>
      <c r="S12" s="308"/>
      <c r="T12" s="359">
        <f t="shared" ref="T12:T35" si="0">+G12*F12</f>
        <v>0</v>
      </c>
      <c r="U12" s="417">
        <f>+H12*F12</f>
        <v>0.3</v>
      </c>
      <c r="V12" s="361">
        <f>100*12*F12</f>
        <v>1200</v>
      </c>
      <c r="X12" s="360" t="s">
        <v>802</v>
      </c>
    </row>
    <row r="13" spans="1:24">
      <c r="A13" s="305"/>
      <c r="B13" s="329"/>
      <c r="C13" s="330" t="str">
        <f>+'10. Refrigeration'!E9</f>
        <v>Freezer</v>
      </c>
      <c r="D13" s="693">
        <f>+'10. Refrigeration'!G9</f>
        <v>0</v>
      </c>
      <c r="E13" s="330" t="str">
        <f>+'10. Refrigeration'!F9</f>
        <v>Horizontal 2 door freezer</v>
      </c>
      <c r="F13" s="331">
        <f>+'10. Refrigeration'!J9</f>
        <v>3</v>
      </c>
      <c r="G13" s="362"/>
      <c r="H13" s="362">
        <f>+'10. Refrigeration'!K9</f>
        <v>0.5</v>
      </c>
      <c r="I13" s="355"/>
      <c r="J13" s="333">
        <f>+'10. Refrigeration'!H9</f>
        <v>0</v>
      </c>
      <c r="K13" s="333">
        <f>+'10. Refrigeration'!I9</f>
        <v>0</v>
      </c>
      <c r="L13" s="360"/>
      <c r="M13" s="360"/>
      <c r="N13" s="357">
        <v>0.3</v>
      </c>
      <c r="O13" s="593">
        <f>+'10. Refrigeration'!P9</f>
        <v>24</v>
      </c>
      <c r="P13" s="593">
        <f>+'10. Refrigeration'!Q9</f>
        <v>7</v>
      </c>
      <c r="Q13" s="593">
        <f>+'10. Refrigeration'!R9</f>
        <v>52</v>
      </c>
      <c r="R13" s="330">
        <f>+'10. Refrigeration'!S10</f>
        <v>0</v>
      </c>
      <c r="S13" s="308"/>
      <c r="T13" s="359">
        <f t="shared" si="0"/>
        <v>0</v>
      </c>
      <c r="U13" s="417">
        <f>+H13*F13</f>
        <v>1.5</v>
      </c>
      <c r="V13" s="361">
        <f>150*12*F13</f>
        <v>5400</v>
      </c>
      <c r="X13" s="360" t="s">
        <v>803</v>
      </c>
    </row>
    <row r="14" spans="1:24">
      <c r="A14" s="305"/>
      <c r="B14" s="329"/>
      <c r="C14" s="330">
        <f>+'10. Refrigeration'!E10</f>
        <v>0</v>
      </c>
      <c r="D14" s="693">
        <f>+'10. Refrigeration'!G10</f>
        <v>0</v>
      </c>
      <c r="E14" s="330">
        <f>+'10. Refrigeration'!F10</f>
        <v>0</v>
      </c>
      <c r="F14" s="331">
        <f>+'10. Refrigeration'!J10</f>
        <v>0</v>
      </c>
      <c r="G14" s="362"/>
      <c r="H14" s="362">
        <f>+'10. Refrigeration'!K10</f>
        <v>0</v>
      </c>
      <c r="I14" s="355"/>
      <c r="J14" s="333">
        <f>+'10. Refrigeration'!H10</f>
        <v>0</v>
      </c>
      <c r="K14" s="333">
        <f>+'10. Refrigeration'!I10</f>
        <v>0</v>
      </c>
      <c r="L14" s="360"/>
      <c r="M14" s="360"/>
      <c r="N14" s="357">
        <v>0.3</v>
      </c>
      <c r="O14" s="593">
        <f>+'10. Refrigeration'!P10</f>
        <v>0</v>
      </c>
      <c r="P14" s="593">
        <f>+'10. Refrigeration'!Q10</f>
        <v>0</v>
      </c>
      <c r="Q14" s="593">
        <f>+'10. Refrigeration'!R10</f>
        <v>0</v>
      </c>
      <c r="R14" s="330">
        <f>+'10. Refrigeration'!S11</f>
        <v>0</v>
      </c>
      <c r="S14" s="308"/>
      <c r="T14" s="359">
        <f t="shared" si="0"/>
        <v>0</v>
      </c>
      <c r="U14" s="417">
        <f>+H14*F14</f>
        <v>0</v>
      </c>
      <c r="V14" s="361"/>
      <c r="X14" s="360"/>
    </row>
    <row r="15" spans="1:24">
      <c r="A15" s="305"/>
      <c r="B15" s="329"/>
      <c r="C15" s="330">
        <f>+'10. Refrigeration'!E11</f>
        <v>0</v>
      </c>
      <c r="D15" s="693">
        <f>+'10. Refrigeration'!G11</f>
        <v>0</v>
      </c>
      <c r="E15" s="330">
        <f>+'10. Refrigeration'!F11</f>
        <v>0</v>
      </c>
      <c r="F15" s="331">
        <f>+'10. Refrigeration'!J11</f>
        <v>0</v>
      </c>
      <c r="G15" s="362"/>
      <c r="H15" s="362">
        <f>+'10. Refrigeration'!K11</f>
        <v>0</v>
      </c>
      <c r="I15" s="355"/>
      <c r="J15" s="333">
        <f>+'10. Refrigeration'!H11</f>
        <v>0</v>
      </c>
      <c r="K15" s="333">
        <f>+'10. Refrigeration'!I11</f>
        <v>0</v>
      </c>
      <c r="L15" s="360"/>
      <c r="M15" s="360"/>
      <c r="N15" s="357"/>
      <c r="O15" s="593">
        <f>+'10. Refrigeration'!P11</f>
        <v>0</v>
      </c>
      <c r="P15" s="593">
        <f>+'10. Refrigeration'!Q11</f>
        <v>0</v>
      </c>
      <c r="Q15" s="593">
        <f>+'10. Refrigeration'!R11</f>
        <v>0</v>
      </c>
      <c r="R15" s="330">
        <f>+'10. Refrigeration'!S12</f>
        <v>0</v>
      </c>
      <c r="S15" s="308"/>
      <c r="T15" s="359">
        <f t="shared" si="0"/>
        <v>0</v>
      </c>
      <c r="U15" s="417">
        <v>0</v>
      </c>
      <c r="V15" s="361"/>
      <c r="X15" s="360" t="str">
        <f>+'10. Refrigeration'!U8</f>
        <v>Freezer</v>
      </c>
    </row>
    <row r="16" spans="1:24">
      <c r="A16" s="305"/>
      <c r="B16" s="329"/>
      <c r="C16" s="330">
        <f>+'10. Refrigeration'!E12</f>
        <v>0</v>
      </c>
      <c r="D16" s="693">
        <f>+'10. Refrigeration'!G12</f>
        <v>0</v>
      </c>
      <c r="E16" s="330">
        <f>+'10. Refrigeration'!F12</f>
        <v>0</v>
      </c>
      <c r="F16" s="331">
        <f>+'10. Refrigeration'!J12</f>
        <v>0</v>
      </c>
      <c r="G16" s="362"/>
      <c r="H16" s="362">
        <f>+'10. Refrigeration'!K12</f>
        <v>0</v>
      </c>
      <c r="I16" s="355"/>
      <c r="J16" s="333">
        <f>+'10. Refrigeration'!H12</f>
        <v>0</v>
      </c>
      <c r="K16" s="333">
        <f>+'10. Refrigeration'!I12</f>
        <v>0</v>
      </c>
      <c r="L16" s="360"/>
      <c r="M16" s="360"/>
      <c r="N16" s="357"/>
      <c r="O16" s="593">
        <f>+'10. Refrigeration'!P12</f>
        <v>0</v>
      </c>
      <c r="P16" s="593">
        <f>+'10. Refrigeration'!Q12</f>
        <v>0</v>
      </c>
      <c r="Q16" s="593">
        <f>+'10. Refrigeration'!R12</f>
        <v>0</v>
      </c>
      <c r="R16" s="330">
        <f>+'10. Refrigeration'!S13</f>
        <v>0</v>
      </c>
      <c r="S16" s="308"/>
      <c r="T16" s="359">
        <f t="shared" si="0"/>
        <v>0</v>
      </c>
      <c r="U16" s="417">
        <f>+H15*F15</f>
        <v>0</v>
      </c>
      <c r="V16" s="361">
        <f>+U16*Q16*P16*O16*N16</f>
        <v>0</v>
      </c>
      <c r="X16" s="360" t="str">
        <f>+'10. Refrigeration'!U9</f>
        <v>Fridges</v>
      </c>
    </row>
    <row r="17" spans="1:24">
      <c r="A17" s="305"/>
      <c r="B17" s="329"/>
      <c r="C17" s="330">
        <f>+'10. Refrigeration'!E13</f>
        <v>0</v>
      </c>
      <c r="D17" s="693">
        <f>+'10. Refrigeration'!G13</f>
        <v>0</v>
      </c>
      <c r="E17" s="330">
        <f>+'10. Refrigeration'!F13</f>
        <v>0</v>
      </c>
      <c r="F17" s="331">
        <f>+'10. Refrigeration'!J14</f>
        <v>0</v>
      </c>
      <c r="G17" s="362"/>
      <c r="H17" s="362">
        <f>+'10. Refrigeration'!K13</f>
        <v>0</v>
      </c>
      <c r="I17" s="355"/>
      <c r="J17" s="333">
        <f>+'10. Refrigeration'!H13</f>
        <v>0</v>
      </c>
      <c r="K17" s="333">
        <f>+'10. Refrigeration'!I13</f>
        <v>0</v>
      </c>
      <c r="L17" s="360"/>
      <c r="M17" s="360"/>
      <c r="N17" s="357"/>
      <c r="O17" s="593">
        <f>+'10. Refrigeration'!P13</f>
        <v>0</v>
      </c>
      <c r="P17" s="593">
        <f>+'10. Refrigeration'!Q13</f>
        <v>0</v>
      </c>
      <c r="Q17" s="593">
        <f>+'10. Refrigeration'!R13</f>
        <v>0</v>
      </c>
      <c r="R17" s="330">
        <f>+'10. Refrigeration'!S14</f>
        <v>0</v>
      </c>
      <c r="S17" s="308"/>
      <c r="T17" s="359">
        <f t="shared" si="0"/>
        <v>0</v>
      </c>
      <c r="U17" s="417">
        <f t="shared" ref="U17:U35" si="1">+H17*F17</f>
        <v>0</v>
      </c>
      <c r="V17" s="361">
        <f t="shared" ref="V17:V35" si="2">+U17*Q17*P17*O17*N17</f>
        <v>0</v>
      </c>
      <c r="X17" s="360" t="str">
        <f>+'10. Refrigeration'!U10</f>
        <v>Cold Chamber</v>
      </c>
    </row>
    <row r="18" spans="1:24">
      <c r="A18" s="305"/>
      <c r="B18" s="329"/>
      <c r="C18" s="330">
        <f>+'10. Refrigeration'!E14</f>
        <v>0</v>
      </c>
      <c r="D18" s="693">
        <f>+'10. Refrigeration'!G14</f>
        <v>0</v>
      </c>
      <c r="E18" s="330">
        <f>+'10. Refrigeration'!F14</f>
        <v>0</v>
      </c>
      <c r="F18" s="331">
        <f>+'10. Refrigeration'!J14</f>
        <v>0</v>
      </c>
      <c r="G18" s="362"/>
      <c r="H18" s="362">
        <f>+'10. Refrigeration'!K14</f>
        <v>0</v>
      </c>
      <c r="I18" s="355"/>
      <c r="J18" s="333">
        <f>+'10. Refrigeration'!H14</f>
        <v>0</v>
      </c>
      <c r="K18" s="333">
        <f>+'10. Refrigeration'!I14</f>
        <v>0</v>
      </c>
      <c r="L18" s="360"/>
      <c r="M18" s="360"/>
      <c r="N18" s="357"/>
      <c r="O18" s="593">
        <f>+'10. Refrigeration'!P14</f>
        <v>0</v>
      </c>
      <c r="P18" s="593">
        <f>+'10. Refrigeration'!Q14</f>
        <v>0</v>
      </c>
      <c r="Q18" s="593">
        <f>+'10. Refrigeration'!R14</f>
        <v>0</v>
      </c>
      <c r="R18" s="330">
        <f>+'10. Refrigeration'!S15</f>
        <v>0</v>
      </c>
      <c r="S18" s="308"/>
      <c r="T18" s="359">
        <f t="shared" si="0"/>
        <v>0</v>
      </c>
      <c r="U18" s="417">
        <f t="shared" si="1"/>
        <v>0</v>
      </c>
      <c r="V18" s="361">
        <f t="shared" si="2"/>
        <v>0</v>
      </c>
      <c r="X18" s="360" t="str">
        <f>+'10. Refrigeration'!U11</f>
        <v>Ice Machines</v>
      </c>
    </row>
    <row r="19" spans="1:24">
      <c r="A19" s="305"/>
      <c r="B19" s="329"/>
      <c r="C19" s="330">
        <f>+'10. Refrigeration'!E16</f>
        <v>0</v>
      </c>
      <c r="D19" s="693">
        <f>+'10. Refrigeration'!G16</f>
        <v>0</v>
      </c>
      <c r="E19" s="330">
        <f>+'10. Refrigeration'!F16</f>
        <v>0</v>
      </c>
      <c r="F19" s="331">
        <f>+'10. Refrigeration'!J16</f>
        <v>0</v>
      </c>
      <c r="G19" s="362"/>
      <c r="H19" s="362">
        <f>+'10. Refrigeration'!K15</f>
        <v>0</v>
      </c>
      <c r="I19" s="355"/>
      <c r="J19" s="333">
        <f>+'10. Refrigeration'!H15</f>
        <v>0</v>
      </c>
      <c r="K19" s="333">
        <f>+'10. Refrigeration'!I15</f>
        <v>0</v>
      </c>
      <c r="L19" s="360"/>
      <c r="M19" s="360"/>
      <c r="N19" s="357"/>
      <c r="O19" s="593">
        <f>+'10. Refrigeration'!P16</f>
        <v>0</v>
      </c>
      <c r="P19" s="593">
        <f>+'10. Refrigeration'!Q16</f>
        <v>0</v>
      </c>
      <c r="Q19" s="593">
        <f>+'10. Refrigeration'!R16</f>
        <v>0</v>
      </c>
      <c r="R19" s="330">
        <f>+'10. Refrigeration'!S16</f>
        <v>0</v>
      </c>
      <c r="S19" s="308"/>
      <c r="T19" s="359">
        <f t="shared" si="0"/>
        <v>0</v>
      </c>
      <c r="U19" s="417">
        <f t="shared" si="1"/>
        <v>0</v>
      </c>
      <c r="V19" s="361">
        <f t="shared" si="2"/>
        <v>0</v>
      </c>
      <c r="X19" s="360" t="str">
        <f>+'10. Refrigeration'!U12</f>
        <v>Other</v>
      </c>
    </row>
    <row r="20" spans="1:24">
      <c r="A20" s="305"/>
      <c r="B20" s="329"/>
      <c r="C20" s="330">
        <f>+'10. Refrigeration'!E17</f>
        <v>0</v>
      </c>
      <c r="D20" s="693">
        <f>+'10. Refrigeration'!G17</f>
        <v>0</v>
      </c>
      <c r="E20" s="330">
        <f>+'10. Refrigeration'!F17</f>
        <v>0</v>
      </c>
      <c r="F20" s="331">
        <f>+'10. Refrigeration'!J17</f>
        <v>0</v>
      </c>
      <c r="G20" s="362"/>
      <c r="H20" s="362">
        <f>+'10. Refrigeration'!K17</f>
        <v>0</v>
      </c>
      <c r="I20" s="355"/>
      <c r="J20" s="333">
        <f>+'10. Refrigeration'!H16</f>
        <v>0</v>
      </c>
      <c r="K20" s="333">
        <f>+'10. Refrigeration'!I16</f>
        <v>0</v>
      </c>
      <c r="L20" s="360"/>
      <c r="M20" s="360"/>
      <c r="N20" s="357"/>
      <c r="O20" s="593">
        <f>+'10. Refrigeration'!P17</f>
        <v>0</v>
      </c>
      <c r="P20" s="593">
        <f>+'10. Refrigeration'!Q17</f>
        <v>0</v>
      </c>
      <c r="Q20" s="593">
        <f>+'10. Refrigeration'!R17</f>
        <v>0</v>
      </c>
      <c r="R20" s="330">
        <f>+'10. Refrigeration'!S17</f>
        <v>0</v>
      </c>
      <c r="S20" s="308"/>
      <c r="T20" s="359">
        <f t="shared" si="0"/>
        <v>0</v>
      </c>
      <c r="U20" s="417">
        <f t="shared" si="1"/>
        <v>0</v>
      </c>
      <c r="V20" s="361">
        <f t="shared" si="2"/>
        <v>0</v>
      </c>
    </row>
    <row r="21" spans="1:24">
      <c r="A21" s="305"/>
      <c r="B21" s="329"/>
      <c r="C21" s="330">
        <f>+'10. Refrigeration'!E18</f>
        <v>0</v>
      </c>
      <c r="D21" s="693">
        <f>+'10. Refrigeration'!G18</f>
        <v>0</v>
      </c>
      <c r="E21" s="330">
        <f>+'10. Refrigeration'!F18</f>
        <v>0</v>
      </c>
      <c r="F21" s="331">
        <f>+'10. Refrigeration'!J18</f>
        <v>0</v>
      </c>
      <c r="G21" s="362"/>
      <c r="H21" s="362">
        <f>+'10. Refrigeration'!K18</f>
        <v>0</v>
      </c>
      <c r="I21" s="355"/>
      <c r="J21" s="333">
        <f>+'10. Refrigeration'!H17</f>
        <v>0</v>
      </c>
      <c r="K21" s="333">
        <f>+'10. Refrigeration'!I17</f>
        <v>0</v>
      </c>
      <c r="L21" s="360"/>
      <c r="M21" s="360"/>
      <c r="N21" s="357"/>
      <c r="O21" s="593">
        <f>+'10. Refrigeration'!P18</f>
        <v>0</v>
      </c>
      <c r="P21" s="593">
        <f>+'10. Refrigeration'!Q18</f>
        <v>0</v>
      </c>
      <c r="Q21" s="593">
        <f>+'10. Refrigeration'!R18</f>
        <v>0</v>
      </c>
      <c r="R21" s="330">
        <f>+'10. Refrigeration'!S18</f>
        <v>0</v>
      </c>
      <c r="S21" s="308"/>
      <c r="T21" s="359">
        <f t="shared" si="0"/>
        <v>0</v>
      </c>
      <c r="U21" s="417">
        <f t="shared" si="1"/>
        <v>0</v>
      </c>
      <c r="V21" s="361">
        <f t="shared" si="2"/>
        <v>0</v>
      </c>
    </row>
    <row r="22" spans="1:24">
      <c r="A22" s="305"/>
      <c r="B22" s="329"/>
      <c r="C22" s="330">
        <f>+'10. Refrigeration'!E19</f>
        <v>0</v>
      </c>
      <c r="D22" s="693">
        <f>+'10. Refrigeration'!G19</f>
        <v>0</v>
      </c>
      <c r="E22" s="330">
        <f>+'10. Refrigeration'!F19</f>
        <v>0</v>
      </c>
      <c r="F22" s="331">
        <f>+'10. Refrigeration'!J19</f>
        <v>0</v>
      </c>
      <c r="G22" s="362"/>
      <c r="H22" s="362">
        <f>+'10. Refrigeration'!K19</f>
        <v>0</v>
      </c>
      <c r="I22" s="355"/>
      <c r="J22" s="333">
        <f>+'10. Refrigeration'!H18</f>
        <v>0</v>
      </c>
      <c r="K22" s="333">
        <f>+'10. Refrigeration'!I18</f>
        <v>0</v>
      </c>
      <c r="L22" s="360"/>
      <c r="M22" s="360"/>
      <c r="N22" s="357"/>
      <c r="O22" s="593">
        <f>+'10. Refrigeration'!P19</f>
        <v>0</v>
      </c>
      <c r="P22" s="593">
        <f>+'10. Refrigeration'!Q19</f>
        <v>0</v>
      </c>
      <c r="Q22" s="593">
        <f>+'10. Refrigeration'!R19</f>
        <v>0</v>
      </c>
      <c r="R22" s="330">
        <f>+'10. Refrigeration'!S19</f>
        <v>0</v>
      </c>
      <c r="S22" s="308"/>
      <c r="T22" s="359">
        <f t="shared" si="0"/>
        <v>0</v>
      </c>
      <c r="U22" s="417">
        <f t="shared" si="1"/>
        <v>0</v>
      </c>
      <c r="V22" s="361">
        <f t="shared" si="2"/>
        <v>0</v>
      </c>
    </row>
    <row r="23" spans="1:24">
      <c r="A23" s="305"/>
      <c r="B23" s="329"/>
      <c r="C23" s="330">
        <f>+'10. Refrigeration'!E20</f>
        <v>0</v>
      </c>
      <c r="D23" s="693">
        <f>+'10. Refrigeration'!G20</f>
        <v>0</v>
      </c>
      <c r="E23" s="330">
        <f>+'10. Refrigeration'!F20</f>
        <v>0</v>
      </c>
      <c r="F23" s="331">
        <f>+'10. Refrigeration'!J20</f>
        <v>0</v>
      </c>
      <c r="G23" s="362"/>
      <c r="H23" s="362">
        <f>+'10. Refrigeration'!K20</f>
        <v>0</v>
      </c>
      <c r="I23" s="355"/>
      <c r="J23" s="333">
        <f>+'10. Refrigeration'!H19</f>
        <v>0</v>
      </c>
      <c r="K23" s="333">
        <f>+'10. Refrigeration'!I19</f>
        <v>0</v>
      </c>
      <c r="L23" s="360"/>
      <c r="M23" s="360"/>
      <c r="N23" s="357"/>
      <c r="O23" s="593">
        <f>+'10. Refrigeration'!P20</f>
        <v>0</v>
      </c>
      <c r="P23" s="593">
        <f>+'10. Refrigeration'!Q20</f>
        <v>0</v>
      </c>
      <c r="Q23" s="593">
        <f>+'10. Refrigeration'!R20</f>
        <v>0</v>
      </c>
      <c r="R23" s="330">
        <f>+'10. Refrigeration'!S20</f>
        <v>0</v>
      </c>
      <c r="S23" s="308"/>
      <c r="T23" s="359">
        <f t="shared" si="0"/>
        <v>0</v>
      </c>
      <c r="U23" s="417">
        <f t="shared" si="1"/>
        <v>0</v>
      </c>
      <c r="V23" s="361">
        <f t="shared" si="2"/>
        <v>0</v>
      </c>
      <c r="X23" s="360"/>
    </row>
    <row r="24" spans="1:24">
      <c r="A24" s="305"/>
      <c r="B24" s="329"/>
      <c r="C24" s="330">
        <f>+'10. Refrigeration'!E21</f>
        <v>0</v>
      </c>
      <c r="D24" s="693">
        <f>+'10. Refrigeration'!G21</f>
        <v>0</v>
      </c>
      <c r="E24" s="330">
        <f>+'10. Refrigeration'!F21</f>
        <v>0</v>
      </c>
      <c r="F24" s="331">
        <f>+'10. Refrigeration'!J21</f>
        <v>0</v>
      </c>
      <c r="G24" s="362"/>
      <c r="H24" s="362">
        <f>+'10. Refrigeration'!K21</f>
        <v>0</v>
      </c>
      <c r="I24" s="355"/>
      <c r="J24" s="333">
        <f>+'10. Refrigeration'!H20</f>
        <v>0</v>
      </c>
      <c r="K24" s="333">
        <f>+'10. Refrigeration'!I20</f>
        <v>0</v>
      </c>
      <c r="L24" s="360"/>
      <c r="M24" s="360"/>
      <c r="N24" s="357"/>
      <c r="O24" s="593">
        <f>+'10. Refrigeration'!P21</f>
        <v>0</v>
      </c>
      <c r="P24" s="593">
        <f>+'10. Refrigeration'!Q21</f>
        <v>0</v>
      </c>
      <c r="Q24" s="593">
        <f>+'10. Refrigeration'!R21</f>
        <v>0</v>
      </c>
      <c r="R24" s="330">
        <f>+'10. Refrigeration'!S21</f>
        <v>0</v>
      </c>
      <c r="S24" s="308"/>
      <c r="T24" s="359">
        <f t="shared" si="0"/>
        <v>0</v>
      </c>
      <c r="U24" s="417">
        <f t="shared" si="1"/>
        <v>0</v>
      </c>
      <c r="V24" s="361">
        <f t="shared" si="2"/>
        <v>0</v>
      </c>
      <c r="X24" s="410" t="s">
        <v>155</v>
      </c>
    </row>
    <row r="25" spans="1:24">
      <c r="A25" s="305"/>
      <c r="B25" s="329"/>
      <c r="C25" s="330">
        <f>+'10. Refrigeration'!E22</f>
        <v>0</v>
      </c>
      <c r="D25" s="693">
        <f>+'10. Refrigeration'!G22</f>
        <v>0</v>
      </c>
      <c r="E25" s="330">
        <f>+'10. Refrigeration'!F22</f>
        <v>0</v>
      </c>
      <c r="F25" s="331">
        <f>+'10. Refrigeration'!J22</f>
        <v>0</v>
      </c>
      <c r="G25" s="362"/>
      <c r="H25" s="362">
        <f>+'10. Refrigeration'!K22</f>
        <v>0</v>
      </c>
      <c r="I25" s="355"/>
      <c r="J25" s="333">
        <f>+'10. Refrigeration'!H21</f>
        <v>0</v>
      </c>
      <c r="K25" s="333">
        <f>+'10. Refrigeration'!I21</f>
        <v>0</v>
      </c>
      <c r="L25" s="360"/>
      <c r="M25" s="360"/>
      <c r="N25" s="357"/>
      <c r="O25" s="593">
        <f>+'10. Refrigeration'!P22</f>
        <v>0</v>
      </c>
      <c r="P25" s="593">
        <f>+'10. Refrigeration'!Q22</f>
        <v>0</v>
      </c>
      <c r="Q25" s="593">
        <f>+'10. Refrigeration'!R22</f>
        <v>0</v>
      </c>
      <c r="R25" s="330">
        <f>+'10. Refrigeration'!S22</f>
        <v>0</v>
      </c>
      <c r="S25" s="308"/>
      <c r="T25" s="359">
        <f t="shared" si="0"/>
        <v>0</v>
      </c>
      <c r="U25" s="417">
        <f t="shared" si="1"/>
        <v>0</v>
      </c>
      <c r="V25" s="361">
        <f t="shared" si="2"/>
        <v>0</v>
      </c>
      <c r="X25" s="410" t="s">
        <v>121</v>
      </c>
    </row>
    <row r="26" spans="1:24">
      <c r="A26" s="305"/>
      <c r="B26" s="329"/>
      <c r="C26" s="330">
        <f>+'10. Refrigeration'!E23</f>
        <v>0</v>
      </c>
      <c r="D26" s="693">
        <f>+'10. Refrigeration'!G23</f>
        <v>0</v>
      </c>
      <c r="E26" s="330">
        <f>+'10. Refrigeration'!F23</f>
        <v>0</v>
      </c>
      <c r="F26" s="331">
        <f>+'10. Refrigeration'!J23</f>
        <v>0</v>
      </c>
      <c r="G26" s="362"/>
      <c r="H26" s="362">
        <f>+'10. Refrigeration'!K23</f>
        <v>0</v>
      </c>
      <c r="I26" s="355"/>
      <c r="J26" s="333">
        <f>+'10. Refrigeration'!H22</f>
        <v>0</v>
      </c>
      <c r="K26" s="333">
        <f>+'10. Refrigeration'!I22</f>
        <v>0</v>
      </c>
      <c r="L26" s="360"/>
      <c r="M26" s="360"/>
      <c r="N26" s="357"/>
      <c r="O26" s="593">
        <f>+'10. Refrigeration'!P23</f>
        <v>0</v>
      </c>
      <c r="P26" s="593">
        <f>+'10. Refrigeration'!Q23</f>
        <v>0</v>
      </c>
      <c r="Q26" s="593">
        <f>+'10. Refrigeration'!R23</f>
        <v>0</v>
      </c>
      <c r="R26" s="330">
        <f>+'10. Refrigeration'!S23</f>
        <v>0</v>
      </c>
      <c r="S26" s="308"/>
      <c r="T26" s="359">
        <f t="shared" si="0"/>
        <v>0</v>
      </c>
      <c r="U26" s="417">
        <f t="shared" si="1"/>
        <v>0</v>
      </c>
      <c r="V26" s="361">
        <f t="shared" si="2"/>
        <v>0</v>
      </c>
    </row>
    <row r="27" spans="1:24">
      <c r="A27" s="305"/>
      <c r="B27" s="329"/>
      <c r="C27" s="330">
        <f>+'10. Refrigeration'!E24</f>
        <v>0</v>
      </c>
      <c r="D27" s="693">
        <f>+'10. Refrigeration'!G24</f>
        <v>0</v>
      </c>
      <c r="E27" s="330">
        <f>+'10. Refrigeration'!F24</f>
        <v>0</v>
      </c>
      <c r="F27" s="331">
        <f>+'10. Refrigeration'!J24</f>
        <v>0</v>
      </c>
      <c r="G27" s="362"/>
      <c r="H27" s="362">
        <f>+'10. Refrigeration'!K24</f>
        <v>0</v>
      </c>
      <c r="I27" s="355"/>
      <c r="J27" s="333">
        <f>+'10. Refrigeration'!H23</f>
        <v>0</v>
      </c>
      <c r="K27" s="333">
        <f>+'10. Refrigeration'!I23</f>
        <v>0</v>
      </c>
      <c r="L27" s="360"/>
      <c r="M27" s="360"/>
      <c r="N27" s="357"/>
      <c r="O27" s="593">
        <f>+'10. Refrigeration'!P24</f>
        <v>0</v>
      </c>
      <c r="P27" s="593">
        <f>+'10. Refrigeration'!Q24</f>
        <v>0</v>
      </c>
      <c r="Q27" s="593">
        <f>+'10. Refrigeration'!R24</f>
        <v>0</v>
      </c>
      <c r="R27" s="330">
        <f>+'10. Refrigeration'!S24</f>
        <v>0</v>
      </c>
      <c r="S27" s="308"/>
      <c r="T27" s="359">
        <f t="shared" si="0"/>
        <v>0</v>
      </c>
      <c r="U27" s="417">
        <f t="shared" si="1"/>
        <v>0</v>
      </c>
      <c r="V27" s="361">
        <f t="shared" si="2"/>
        <v>0</v>
      </c>
    </row>
    <row r="28" spans="1:24">
      <c r="A28" s="305"/>
      <c r="B28" s="329"/>
      <c r="C28" s="330">
        <f>+'10. Refrigeration'!E25</f>
        <v>0</v>
      </c>
      <c r="D28" s="693">
        <f>+'10. Refrigeration'!G25</f>
        <v>0</v>
      </c>
      <c r="E28" s="330">
        <f>+'10. Refrigeration'!F25</f>
        <v>0</v>
      </c>
      <c r="F28" s="331">
        <f>+'10. Refrigeration'!J25</f>
        <v>0</v>
      </c>
      <c r="G28" s="362"/>
      <c r="H28" s="362">
        <f>+'10. Refrigeration'!K25</f>
        <v>0</v>
      </c>
      <c r="I28" s="355"/>
      <c r="J28" s="333">
        <f>+'10. Refrigeration'!H24</f>
        <v>0</v>
      </c>
      <c r="K28" s="333">
        <f>+'10. Refrigeration'!I24</f>
        <v>0</v>
      </c>
      <c r="L28" s="360"/>
      <c r="M28" s="360"/>
      <c r="N28" s="357"/>
      <c r="O28" s="593">
        <f>+'10. Refrigeration'!P25</f>
        <v>0</v>
      </c>
      <c r="P28" s="593">
        <f>+'10. Refrigeration'!Q25</f>
        <v>0</v>
      </c>
      <c r="Q28" s="593">
        <f>+'10. Refrigeration'!R25</f>
        <v>0</v>
      </c>
      <c r="R28" s="330">
        <f>+'10. Refrigeration'!S25</f>
        <v>0</v>
      </c>
      <c r="S28" s="308"/>
      <c r="T28" s="359">
        <f t="shared" si="0"/>
        <v>0</v>
      </c>
      <c r="U28" s="417">
        <f t="shared" si="1"/>
        <v>0</v>
      </c>
      <c r="V28" s="361">
        <f t="shared" si="2"/>
        <v>0</v>
      </c>
    </row>
    <row r="29" spans="1:24">
      <c r="A29" s="305"/>
      <c r="B29" s="329"/>
      <c r="C29" s="330">
        <f>+'10. Refrigeration'!E26</f>
        <v>0</v>
      </c>
      <c r="D29" s="693">
        <f>+'10. Refrigeration'!G26</f>
        <v>0</v>
      </c>
      <c r="E29" s="330">
        <f>+'10. Refrigeration'!F26</f>
        <v>0</v>
      </c>
      <c r="F29" s="331">
        <f>+'10. Refrigeration'!J26</f>
        <v>0</v>
      </c>
      <c r="G29" s="362"/>
      <c r="H29" s="362">
        <f>+'10. Refrigeration'!K26</f>
        <v>0</v>
      </c>
      <c r="I29" s="355"/>
      <c r="J29" s="333">
        <f>+'10. Refrigeration'!H25</f>
        <v>0</v>
      </c>
      <c r="K29" s="333">
        <f>+'10. Refrigeration'!I25</f>
        <v>0</v>
      </c>
      <c r="L29" s="360"/>
      <c r="M29" s="360"/>
      <c r="N29" s="357"/>
      <c r="O29" s="593">
        <f>+'10. Refrigeration'!P26</f>
        <v>0</v>
      </c>
      <c r="P29" s="593">
        <f>+'10. Refrigeration'!Q26</f>
        <v>0</v>
      </c>
      <c r="Q29" s="593">
        <f>+'10. Refrigeration'!R26</f>
        <v>0</v>
      </c>
      <c r="R29" s="330">
        <f>+'10. Refrigeration'!S26</f>
        <v>0</v>
      </c>
      <c r="S29" s="308"/>
      <c r="T29" s="359">
        <f t="shared" si="0"/>
        <v>0</v>
      </c>
      <c r="U29" s="417">
        <f t="shared" si="1"/>
        <v>0</v>
      </c>
      <c r="V29" s="361">
        <f t="shared" si="2"/>
        <v>0</v>
      </c>
    </row>
    <row r="30" spans="1:24">
      <c r="A30" s="305"/>
      <c r="B30" s="329"/>
      <c r="C30" s="330">
        <f>+'10. Refrigeration'!E27</f>
        <v>0</v>
      </c>
      <c r="D30" s="693">
        <f>+'10. Refrigeration'!G27</f>
        <v>0</v>
      </c>
      <c r="E30" s="330">
        <f>+'10. Refrigeration'!F27</f>
        <v>0</v>
      </c>
      <c r="F30" s="331">
        <f>+'10. Refrigeration'!J27</f>
        <v>0</v>
      </c>
      <c r="G30" s="362"/>
      <c r="H30" s="362">
        <f>+'10. Refrigeration'!K27</f>
        <v>0</v>
      </c>
      <c r="I30" s="355"/>
      <c r="J30" s="333">
        <f>+'10. Refrigeration'!H26</f>
        <v>0</v>
      </c>
      <c r="K30" s="333">
        <f>+'10. Refrigeration'!I26</f>
        <v>0</v>
      </c>
      <c r="L30" s="360"/>
      <c r="M30" s="360"/>
      <c r="N30" s="357"/>
      <c r="O30" s="593">
        <f>+'10. Refrigeration'!P27</f>
        <v>0</v>
      </c>
      <c r="P30" s="593">
        <f>+'10. Refrigeration'!Q27</f>
        <v>0</v>
      </c>
      <c r="Q30" s="593">
        <f>+'10. Refrigeration'!R27</f>
        <v>0</v>
      </c>
      <c r="R30" s="330">
        <f>+'10. Refrigeration'!S27</f>
        <v>0</v>
      </c>
      <c r="S30" s="308"/>
      <c r="T30" s="359">
        <f t="shared" si="0"/>
        <v>0</v>
      </c>
      <c r="U30" s="417">
        <f t="shared" si="1"/>
        <v>0</v>
      </c>
      <c r="V30" s="361">
        <f t="shared" si="2"/>
        <v>0</v>
      </c>
    </row>
    <row r="31" spans="1:24">
      <c r="A31" s="305"/>
      <c r="B31" s="329"/>
      <c r="C31" s="330">
        <f>+'10. Refrigeration'!E28</f>
        <v>0</v>
      </c>
      <c r="D31" s="693">
        <f>+'10. Refrigeration'!G28</f>
        <v>0</v>
      </c>
      <c r="E31" s="330">
        <f>+'10. Refrigeration'!F28</f>
        <v>0</v>
      </c>
      <c r="F31" s="331">
        <f>+'10. Refrigeration'!J28</f>
        <v>0</v>
      </c>
      <c r="G31" s="362"/>
      <c r="H31" s="362">
        <f>+'10. Refrigeration'!K28</f>
        <v>0</v>
      </c>
      <c r="I31" s="355"/>
      <c r="J31" s="333">
        <f>+'10. Refrigeration'!H27</f>
        <v>0</v>
      </c>
      <c r="K31" s="333">
        <f>+'10. Refrigeration'!I27</f>
        <v>0</v>
      </c>
      <c r="L31" s="360"/>
      <c r="M31" s="360"/>
      <c r="N31" s="357"/>
      <c r="O31" s="593">
        <f>+'10. Refrigeration'!P28</f>
        <v>0</v>
      </c>
      <c r="P31" s="593">
        <f>+'10. Refrigeration'!Q28</f>
        <v>0</v>
      </c>
      <c r="Q31" s="593">
        <f>+'10. Refrigeration'!R28</f>
        <v>0</v>
      </c>
      <c r="R31" s="330">
        <f>+'10. Refrigeration'!S28</f>
        <v>0</v>
      </c>
      <c r="S31" s="329"/>
      <c r="T31" s="359">
        <f t="shared" si="0"/>
        <v>0</v>
      </c>
      <c r="U31" s="417">
        <f t="shared" si="1"/>
        <v>0</v>
      </c>
      <c r="V31" s="361">
        <f t="shared" si="2"/>
        <v>0</v>
      </c>
    </row>
    <row r="32" spans="1:24">
      <c r="A32" s="305"/>
      <c r="B32" s="329"/>
      <c r="C32" s="330">
        <f>+'10. Refrigeration'!E29</f>
        <v>0</v>
      </c>
      <c r="D32" s="693">
        <f>+'10. Refrigeration'!G29</f>
        <v>0</v>
      </c>
      <c r="E32" s="330">
        <f>+'10. Refrigeration'!F29</f>
        <v>0</v>
      </c>
      <c r="F32" s="331">
        <f>+'10. Refrigeration'!J29</f>
        <v>0</v>
      </c>
      <c r="G32" s="362"/>
      <c r="H32" s="362">
        <f>+'10. Refrigeration'!K29</f>
        <v>0</v>
      </c>
      <c r="I32" s="355"/>
      <c r="J32" s="333">
        <f>+'10. Refrigeration'!H28</f>
        <v>0</v>
      </c>
      <c r="K32" s="333">
        <f>+'10. Refrigeration'!I28</f>
        <v>0</v>
      </c>
      <c r="L32" s="360"/>
      <c r="M32" s="360"/>
      <c r="N32" s="333"/>
      <c r="O32" s="593">
        <f>+'10. Refrigeration'!P29</f>
        <v>0</v>
      </c>
      <c r="P32" s="593">
        <f>+'10. Refrigeration'!Q29</f>
        <v>0</v>
      </c>
      <c r="Q32" s="593">
        <f>+'10. Refrigeration'!R29</f>
        <v>0</v>
      </c>
      <c r="R32" s="330">
        <f>+'10. Refrigeration'!S29</f>
        <v>0</v>
      </c>
      <c r="S32" s="329"/>
      <c r="T32" s="359">
        <f t="shared" si="0"/>
        <v>0</v>
      </c>
      <c r="U32" s="417">
        <f t="shared" si="1"/>
        <v>0</v>
      </c>
      <c r="V32" s="361">
        <f t="shared" si="2"/>
        <v>0</v>
      </c>
    </row>
    <row r="33" spans="1:22">
      <c r="A33" s="305"/>
      <c r="B33" s="329"/>
      <c r="C33" s="330">
        <f>+'10. Refrigeration'!E30</f>
        <v>0</v>
      </c>
      <c r="D33" s="693">
        <f>+'10. Refrigeration'!G30</f>
        <v>0</v>
      </c>
      <c r="E33" s="330">
        <f>+'10. Refrigeration'!F30</f>
        <v>0</v>
      </c>
      <c r="F33" s="331">
        <f>+'10. Refrigeration'!J30</f>
        <v>0</v>
      </c>
      <c r="G33" s="362"/>
      <c r="H33" s="362">
        <f>+'10. Refrigeration'!K30</f>
        <v>0</v>
      </c>
      <c r="I33" s="355"/>
      <c r="J33" s="333">
        <f>+'10. Refrigeration'!H29</f>
        <v>0</v>
      </c>
      <c r="K33" s="333">
        <f>+'10. Refrigeration'!I29</f>
        <v>0</v>
      </c>
      <c r="L33" s="360"/>
      <c r="M33" s="360"/>
      <c r="N33" s="333"/>
      <c r="O33" s="593">
        <f>+'10. Refrigeration'!P30</f>
        <v>0</v>
      </c>
      <c r="P33" s="593">
        <f>+'10. Refrigeration'!Q30</f>
        <v>0</v>
      </c>
      <c r="Q33" s="593">
        <f>+'10. Refrigeration'!R30</f>
        <v>0</v>
      </c>
      <c r="R33" s="330">
        <f>+'10. Refrigeration'!S30</f>
        <v>0</v>
      </c>
      <c r="S33" s="329"/>
      <c r="T33" s="359">
        <f t="shared" si="0"/>
        <v>0</v>
      </c>
      <c r="U33" s="417">
        <f t="shared" si="1"/>
        <v>0</v>
      </c>
      <c r="V33" s="361">
        <f t="shared" si="2"/>
        <v>0</v>
      </c>
    </row>
    <row r="34" spans="1:22">
      <c r="A34" s="305"/>
      <c r="B34" s="329"/>
      <c r="C34" s="330">
        <f>+'10. Refrigeration'!E31</f>
        <v>0</v>
      </c>
      <c r="D34" s="693">
        <f>+'10. Refrigeration'!G31</f>
        <v>0</v>
      </c>
      <c r="E34" s="330">
        <f>+'10. Refrigeration'!F31</f>
        <v>0</v>
      </c>
      <c r="F34" s="331">
        <f>+'10. Refrigeration'!J31</f>
        <v>0</v>
      </c>
      <c r="G34" s="362"/>
      <c r="H34" s="362">
        <f>+'10. Refrigeration'!K31</f>
        <v>0</v>
      </c>
      <c r="I34" s="355"/>
      <c r="J34" s="333">
        <f>+'10. Refrigeration'!H30</f>
        <v>0</v>
      </c>
      <c r="K34" s="333">
        <f>+'10. Refrigeration'!I30</f>
        <v>0</v>
      </c>
      <c r="L34" s="360"/>
      <c r="M34" s="360"/>
      <c r="N34" s="333"/>
      <c r="O34" s="593">
        <f>+'10. Refrigeration'!P31</f>
        <v>0</v>
      </c>
      <c r="P34" s="593">
        <f>+'10. Refrigeration'!Q31</f>
        <v>0</v>
      </c>
      <c r="Q34" s="593">
        <f>+'10. Refrigeration'!R31</f>
        <v>0</v>
      </c>
      <c r="R34" s="330">
        <f>+'10. Refrigeration'!S31</f>
        <v>0</v>
      </c>
      <c r="S34" s="329"/>
      <c r="T34" s="359">
        <f t="shared" si="0"/>
        <v>0</v>
      </c>
      <c r="U34" s="417">
        <f t="shared" si="1"/>
        <v>0</v>
      </c>
      <c r="V34" s="361">
        <f t="shared" si="2"/>
        <v>0</v>
      </c>
    </row>
    <row r="35" spans="1:22">
      <c r="A35" s="305"/>
      <c r="B35" s="329"/>
      <c r="L35" s="360"/>
      <c r="M35" s="360"/>
      <c r="N35" s="333"/>
      <c r="O35" s="593"/>
      <c r="P35" s="593"/>
      <c r="Q35" s="593"/>
      <c r="R35" s="330"/>
      <c r="S35" s="329"/>
      <c r="T35" s="359">
        <f t="shared" si="0"/>
        <v>0</v>
      </c>
      <c r="U35" s="417">
        <f t="shared" si="1"/>
        <v>0</v>
      </c>
      <c r="V35" s="361">
        <f t="shared" si="2"/>
        <v>0</v>
      </c>
    </row>
    <row r="36" spans="1:22">
      <c r="A36" s="305"/>
      <c r="B36" s="329"/>
      <c r="P36" s="329"/>
      <c r="Q36" s="329"/>
      <c r="R36" s="329"/>
      <c r="S36" s="329"/>
      <c r="T36" s="329"/>
    </row>
    <row r="37" spans="1:22">
      <c r="A37" s="305"/>
      <c r="B37" s="329"/>
      <c r="P37" s="329"/>
      <c r="Q37" s="329"/>
      <c r="R37" s="329"/>
      <c r="S37" s="329"/>
      <c r="T37" s="329"/>
    </row>
    <row r="38" spans="1:22">
      <c r="A38" s="305"/>
      <c r="B38" s="329"/>
      <c r="P38" s="329"/>
      <c r="Q38" s="329"/>
      <c r="R38" s="329"/>
      <c r="S38" s="329"/>
      <c r="T38" s="329"/>
    </row>
    <row r="39" spans="1:22">
      <c r="A39" s="305"/>
      <c r="B39" s="329"/>
      <c r="C39" s="329"/>
      <c r="D39" s="329"/>
      <c r="E39" s="329"/>
      <c r="F39" s="329"/>
      <c r="G39" s="329"/>
      <c r="H39" s="329"/>
      <c r="I39" s="329"/>
      <c r="J39" s="329"/>
      <c r="K39" s="329"/>
      <c r="P39" s="329"/>
      <c r="Q39" s="329"/>
      <c r="R39" s="329"/>
      <c r="S39" s="329"/>
      <c r="T39" s="329"/>
    </row>
    <row r="40" spans="1:22">
      <c r="A40" s="305"/>
      <c r="B40" s="329"/>
      <c r="C40" s="329"/>
      <c r="D40" s="329"/>
      <c r="E40" s="329"/>
      <c r="F40" s="329"/>
      <c r="G40" s="329"/>
      <c r="H40" s="329"/>
      <c r="I40" s="329"/>
      <c r="J40" s="329"/>
      <c r="K40" s="329"/>
      <c r="L40" s="329"/>
      <c r="M40" s="329"/>
      <c r="N40" s="329"/>
      <c r="O40" s="329"/>
      <c r="P40" s="329"/>
      <c r="Q40" s="329"/>
      <c r="R40" s="329"/>
      <c r="S40" s="329"/>
      <c r="T40" s="329"/>
    </row>
    <row r="41" spans="1:22">
      <c r="A41" s="305"/>
      <c r="B41" s="329"/>
      <c r="C41" s="329"/>
      <c r="D41" s="329"/>
      <c r="E41" s="329"/>
      <c r="F41" s="329"/>
      <c r="G41" s="329"/>
      <c r="H41" s="329"/>
      <c r="I41" s="329"/>
      <c r="J41" s="329"/>
      <c r="K41" s="329"/>
      <c r="L41" s="329"/>
      <c r="M41" s="329"/>
      <c r="N41" s="329"/>
      <c r="O41" s="329"/>
      <c r="P41" s="329"/>
      <c r="Q41" s="329"/>
      <c r="R41" s="329"/>
      <c r="S41" s="329"/>
      <c r="T41" s="329"/>
    </row>
    <row r="42" spans="1:22">
      <c r="A42" s="305"/>
      <c r="B42" s="329"/>
      <c r="C42" s="329"/>
      <c r="D42" s="329"/>
      <c r="E42" s="329"/>
      <c r="F42" s="329"/>
      <c r="G42" s="329"/>
      <c r="H42" s="329"/>
      <c r="I42" s="329"/>
      <c r="J42" s="329"/>
      <c r="K42" s="329"/>
      <c r="L42" s="329"/>
      <c r="M42" s="329"/>
      <c r="N42" s="329"/>
      <c r="O42" s="329"/>
      <c r="P42" s="329"/>
      <c r="Q42" s="329"/>
      <c r="R42" s="329"/>
      <c r="S42" s="329"/>
      <c r="T42" s="329"/>
    </row>
    <row r="43" spans="1:22">
      <c r="A43" s="305"/>
      <c r="B43" s="329"/>
      <c r="C43" s="329"/>
      <c r="D43" s="329"/>
      <c r="E43" s="329"/>
      <c r="F43" s="329"/>
      <c r="G43" s="329"/>
      <c r="H43" s="329"/>
      <c r="I43" s="329"/>
      <c r="J43" s="329"/>
      <c r="K43" s="329"/>
      <c r="L43" s="329"/>
      <c r="M43" s="329"/>
      <c r="N43" s="329"/>
      <c r="O43" s="329"/>
      <c r="P43" s="329"/>
      <c r="Q43" s="329"/>
      <c r="R43" s="329"/>
      <c r="S43" s="329"/>
      <c r="T43" s="329"/>
    </row>
    <row r="44" spans="1:22">
      <c r="A44" s="305"/>
      <c r="B44" s="329"/>
      <c r="C44" s="329"/>
      <c r="D44" s="329"/>
      <c r="E44" s="329"/>
      <c r="F44" s="329"/>
      <c r="G44" s="329"/>
      <c r="H44" s="329"/>
      <c r="I44" s="329"/>
      <c r="J44" s="329"/>
      <c r="K44" s="329"/>
      <c r="L44" s="329"/>
      <c r="M44" s="329"/>
      <c r="N44" s="329"/>
      <c r="O44" s="329"/>
      <c r="P44" s="329"/>
      <c r="Q44" s="329"/>
      <c r="R44" s="329"/>
      <c r="S44" s="329"/>
      <c r="T44" s="329"/>
    </row>
    <row r="45" spans="1:22">
      <c r="A45" s="305"/>
      <c r="B45" s="329"/>
      <c r="C45" s="329"/>
      <c r="D45" s="329"/>
      <c r="E45" s="329"/>
      <c r="F45" s="329"/>
      <c r="G45" s="329"/>
      <c r="H45" s="329"/>
      <c r="I45" s="329"/>
      <c r="J45" s="329"/>
      <c r="K45" s="329"/>
      <c r="L45" s="329"/>
      <c r="M45" s="329"/>
      <c r="N45" s="329"/>
      <c r="O45" s="329"/>
      <c r="P45" s="329"/>
      <c r="Q45" s="329"/>
      <c r="R45" s="329"/>
      <c r="S45" s="329"/>
      <c r="T45" s="329"/>
    </row>
    <row r="46" spans="1:22">
      <c r="A46" s="305"/>
      <c r="B46" s="329"/>
      <c r="C46" s="329"/>
      <c r="D46" s="329"/>
      <c r="E46" s="329"/>
      <c r="F46" s="329"/>
      <c r="G46" s="329"/>
      <c r="H46" s="329"/>
      <c r="I46" s="329"/>
      <c r="J46" s="329"/>
      <c r="K46" s="329"/>
      <c r="L46" s="329"/>
      <c r="M46" s="329"/>
      <c r="N46" s="329"/>
      <c r="O46" s="329"/>
      <c r="P46" s="329"/>
      <c r="Q46" s="329"/>
      <c r="R46" s="329"/>
      <c r="S46" s="329"/>
      <c r="T46" s="329"/>
    </row>
    <row r="47" spans="1:22">
      <c r="A47" s="305"/>
      <c r="B47" s="329"/>
      <c r="C47" s="329"/>
      <c r="D47" s="329"/>
      <c r="E47" s="329"/>
      <c r="F47" s="329"/>
      <c r="G47" s="329"/>
      <c r="H47" s="329"/>
      <c r="I47" s="329"/>
      <c r="J47" s="329"/>
      <c r="K47" s="329"/>
      <c r="L47" s="329"/>
      <c r="M47" s="329"/>
      <c r="N47" s="329"/>
      <c r="O47" s="329"/>
      <c r="P47" s="329"/>
      <c r="Q47" s="329"/>
      <c r="R47" s="329"/>
      <c r="S47" s="329"/>
      <c r="T47" s="329"/>
    </row>
    <row r="48" spans="1:22">
      <c r="A48" s="305"/>
      <c r="B48" s="329"/>
      <c r="C48" s="329"/>
      <c r="D48" s="329"/>
      <c r="E48" s="329"/>
      <c r="F48" s="329"/>
      <c r="G48" s="329"/>
      <c r="H48" s="329"/>
      <c r="I48" s="329"/>
      <c r="J48" s="329"/>
      <c r="K48" s="329"/>
      <c r="L48" s="329"/>
      <c r="M48" s="329"/>
      <c r="N48" s="329"/>
      <c r="O48" s="329"/>
      <c r="P48" s="329"/>
      <c r="Q48" s="329"/>
      <c r="R48" s="329"/>
      <c r="S48" s="329"/>
      <c r="T48" s="329"/>
    </row>
    <row r="49" spans="1:20">
      <c r="A49" s="305"/>
      <c r="B49" s="329"/>
      <c r="C49" s="329"/>
      <c r="D49" s="329"/>
      <c r="E49" s="329"/>
      <c r="F49" s="329"/>
      <c r="G49" s="329"/>
      <c r="H49" s="329"/>
      <c r="I49" s="329"/>
      <c r="J49" s="329"/>
      <c r="K49" s="329"/>
      <c r="L49" s="329"/>
      <c r="M49" s="329"/>
      <c r="N49" s="329"/>
      <c r="O49" s="329"/>
      <c r="P49" s="329"/>
      <c r="Q49" s="329"/>
      <c r="R49" s="329"/>
      <c r="S49" s="329"/>
      <c r="T49" s="329"/>
    </row>
    <row r="50" spans="1:20">
      <c r="A50" s="305"/>
      <c r="B50" s="329"/>
      <c r="C50" s="329"/>
      <c r="D50" s="329"/>
      <c r="E50" s="329"/>
      <c r="F50" s="329"/>
      <c r="G50" s="329"/>
      <c r="H50" s="329"/>
      <c r="I50" s="329"/>
      <c r="J50" s="329"/>
      <c r="K50" s="329"/>
      <c r="L50" s="329"/>
      <c r="M50" s="329"/>
      <c r="N50" s="329"/>
      <c r="O50" s="329"/>
      <c r="P50" s="329"/>
      <c r="Q50" s="329"/>
      <c r="R50" s="329"/>
      <c r="S50" s="329"/>
      <c r="T50" s="329"/>
    </row>
    <row r="51" spans="1:20">
      <c r="A51" s="305"/>
      <c r="B51" s="329"/>
      <c r="C51" s="329"/>
      <c r="D51" s="329"/>
      <c r="E51" s="329"/>
      <c r="F51" s="329"/>
      <c r="G51" s="329"/>
      <c r="H51" s="329"/>
      <c r="I51" s="329"/>
      <c r="J51" s="329"/>
      <c r="K51" s="329"/>
      <c r="L51" s="329"/>
      <c r="M51" s="329"/>
      <c r="N51" s="329"/>
      <c r="O51" s="329"/>
      <c r="P51" s="329"/>
      <c r="Q51" s="329"/>
      <c r="R51" s="329"/>
      <c r="S51" s="329"/>
      <c r="T51" s="329"/>
    </row>
    <row r="52" spans="1:20">
      <c r="A52" s="305"/>
      <c r="B52" s="329"/>
      <c r="C52" s="329"/>
      <c r="D52" s="329"/>
      <c r="E52" s="329"/>
      <c r="F52" s="329"/>
      <c r="G52" s="329"/>
      <c r="H52" s="329"/>
      <c r="I52" s="329"/>
      <c r="J52" s="329"/>
      <c r="K52" s="329"/>
      <c r="L52" s="329"/>
      <c r="M52" s="329"/>
      <c r="N52" s="329"/>
      <c r="O52" s="329"/>
      <c r="P52" s="329"/>
      <c r="Q52" s="329"/>
      <c r="R52" s="329"/>
      <c r="S52" s="329"/>
      <c r="T52" s="329"/>
    </row>
    <row r="53" spans="1:20">
      <c r="A53" s="305"/>
      <c r="B53" s="329"/>
      <c r="C53" s="329"/>
      <c r="D53" s="329"/>
      <c r="E53" s="329"/>
      <c r="F53" s="329"/>
      <c r="G53" s="329"/>
      <c r="H53" s="329"/>
      <c r="I53" s="329"/>
      <c r="J53" s="329"/>
      <c r="K53" s="329"/>
      <c r="L53" s="329"/>
      <c r="M53" s="329"/>
      <c r="N53" s="329"/>
      <c r="O53" s="329"/>
      <c r="P53" s="329"/>
      <c r="Q53" s="329"/>
      <c r="R53" s="329"/>
      <c r="S53" s="329"/>
      <c r="T53" s="329"/>
    </row>
    <row r="54" spans="1:20">
      <c r="A54" s="305"/>
      <c r="B54" s="329"/>
      <c r="C54" s="329"/>
      <c r="D54" s="329"/>
      <c r="E54" s="329"/>
      <c r="F54" s="329"/>
      <c r="G54" s="329"/>
      <c r="H54" s="329"/>
      <c r="I54" s="329"/>
      <c r="J54" s="329"/>
      <c r="K54" s="329"/>
      <c r="L54" s="329"/>
      <c r="M54" s="329"/>
      <c r="N54" s="329"/>
      <c r="O54" s="329"/>
      <c r="P54" s="329"/>
      <c r="Q54" s="329"/>
      <c r="R54" s="329"/>
      <c r="S54" s="329"/>
      <c r="T54" s="329"/>
    </row>
    <row r="55" spans="1:20">
      <c r="A55" s="305"/>
      <c r="B55" s="329"/>
      <c r="C55" s="329"/>
      <c r="D55" s="329"/>
      <c r="E55" s="329"/>
      <c r="F55" s="329"/>
      <c r="G55" s="329"/>
      <c r="H55" s="329"/>
      <c r="I55" s="329"/>
      <c r="J55" s="329"/>
      <c r="K55" s="329"/>
      <c r="L55" s="329"/>
      <c r="M55" s="329"/>
      <c r="N55" s="329"/>
      <c r="O55" s="329"/>
      <c r="P55" s="329"/>
      <c r="Q55" s="329"/>
      <c r="R55" s="329"/>
      <c r="S55" s="329"/>
      <c r="T55" s="329"/>
    </row>
    <row r="56" spans="1:20">
      <c r="A56" s="305"/>
      <c r="B56" s="329"/>
      <c r="C56" s="329"/>
      <c r="D56" s="329"/>
      <c r="E56" s="329"/>
      <c r="F56" s="329"/>
      <c r="G56" s="329"/>
      <c r="H56" s="329"/>
      <c r="I56" s="329"/>
      <c r="J56" s="329"/>
      <c r="K56" s="329"/>
      <c r="L56" s="329"/>
      <c r="M56" s="329"/>
      <c r="N56" s="329"/>
      <c r="O56" s="329"/>
      <c r="P56" s="329"/>
      <c r="Q56" s="329"/>
      <c r="R56" s="329"/>
      <c r="S56" s="329"/>
      <c r="T56" s="329"/>
    </row>
    <row r="57" spans="1:20">
      <c r="A57" s="305"/>
      <c r="B57" s="329"/>
      <c r="C57" s="329"/>
      <c r="D57" s="329"/>
      <c r="E57" s="329"/>
      <c r="F57" s="329"/>
      <c r="G57" s="329"/>
      <c r="H57" s="329"/>
      <c r="I57" s="329"/>
      <c r="J57" s="329"/>
      <c r="K57" s="329"/>
      <c r="L57" s="329"/>
      <c r="M57" s="329"/>
      <c r="N57" s="329"/>
      <c r="O57" s="329"/>
      <c r="P57" s="329"/>
      <c r="Q57" s="329"/>
      <c r="R57" s="329"/>
      <c r="S57" s="329"/>
      <c r="T57" s="329"/>
    </row>
    <row r="58" spans="1:20">
      <c r="A58" s="305"/>
      <c r="B58" s="329"/>
      <c r="C58" s="329"/>
      <c r="D58" s="329"/>
      <c r="E58" s="329"/>
      <c r="F58" s="329"/>
      <c r="G58" s="329"/>
      <c r="H58" s="329"/>
      <c r="I58" s="329"/>
      <c r="J58" s="329"/>
      <c r="K58" s="329"/>
      <c r="L58" s="329"/>
      <c r="M58" s="329"/>
      <c r="N58" s="329"/>
      <c r="O58" s="329"/>
      <c r="P58" s="329"/>
      <c r="Q58" s="329"/>
      <c r="R58" s="329"/>
      <c r="S58" s="329"/>
      <c r="T58" s="329"/>
    </row>
    <row r="59" spans="1:20">
      <c r="A59" s="305"/>
      <c r="B59" s="329"/>
      <c r="C59" s="329"/>
      <c r="D59" s="329"/>
      <c r="E59" s="329"/>
      <c r="F59" s="329"/>
      <c r="G59" s="329"/>
      <c r="H59" s="329"/>
      <c r="I59" s="329"/>
      <c r="J59" s="329"/>
      <c r="K59" s="329"/>
      <c r="L59" s="329"/>
      <c r="M59" s="329"/>
      <c r="N59" s="329"/>
      <c r="O59" s="329"/>
      <c r="P59" s="329"/>
      <c r="Q59" s="329"/>
      <c r="R59" s="329"/>
      <c r="S59" s="329"/>
      <c r="T59" s="329"/>
    </row>
    <row r="60" spans="1:20">
      <c r="A60" s="305"/>
      <c r="B60" s="329"/>
      <c r="C60" s="329"/>
      <c r="D60" s="329"/>
      <c r="E60" s="329"/>
      <c r="F60" s="329"/>
      <c r="G60" s="329"/>
      <c r="H60" s="329"/>
      <c r="I60" s="329"/>
      <c r="J60" s="329"/>
      <c r="K60" s="329"/>
      <c r="L60" s="329"/>
      <c r="M60" s="329"/>
      <c r="N60" s="329"/>
      <c r="O60" s="329"/>
      <c r="P60" s="329"/>
      <c r="Q60" s="329"/>
      <c r="R60" s="329"/>
      <c r="S60" s="329"/>
      <c r="T60" s="329"/>
    </row>
    <row r="61" spans="1:20">
      <c r="A61" s="305"/>
      <c r="B61" s="329"/>
      <c r="C61" s="329"/>
      <c r="D61" s="329"/>
      <c r="E61" s="329"/>
      <c r="F61" s="329"/>
      <c r="G61" s="329"/>
      <c r="H61" s="329"/>
      <c r="I61" s="329"/>
      <c r="J61" s="329"/>
      <c r="K61" s="329"/>
      <c r="L61" s="329"/>
      <c r="M61" s="329"/>
      <c r="N61" s="329"/>
      <c r="O61" s="329"/>
      <c r="P61" s="329"/>
      <c r="Q61" s="329"/>
      <c r="R61" s="329"/>
      <c r="S61" s="329"/>
      <c r="T61" s="329"/>
    </row>
    <row r="62" spans="1:20">
      <c r="A62" s="305"/>
      <c r="B62" s="329"/>
      <c r="C62" s="329"/>
      <c r="D62" s="329"/>
      <c r="E62" s="329"/>
      <c r="F62" s="329"/>
      <c r="G62" s="329"/>
      <c r="H62" s="329"/>
      <c r="I62" s="329"/>
      <c r="J62" s="329"/>
      <c r="K62" s="329"/>
      <c r="L62" s="329"/>
      <c r="M62" s="329"/>
      <c r="N62" s="329"/>
      <c r="O62" s="329"/>
      <c r="P62" s="329"/>
      <c r="Q62" s="329"/>
      <c r="R62" s="329"/>
      <c r="S62" s="329"/>
      <c r="T62" s="329"/>
    </row>
    <row r="63" spans="1:20">
      <c r="A63" s="305"/>
      <c r="B63" s="329"/>
      <c r="C63" s="329"/>
      <c r="D63" s="329"/>
      <c r="E63" s="329"/>
      <c r="F63" s="329"/>
      <c r="G63" s="329"/>
      <c r="H63" s="329"/>
      <c r="I63" s="329"/>
      <c r="J63" s="329"/>
      <c r="K63" s="329"/>
      <c r="L63" s="329"/>
      <c r="M63" s="329"/>
      <c r="N63" s="329"/>
      <c r="O63" s="329"/>
      <c r="P63" s="329"/>
      <c r="Q63" s="329"/>
      <c r="R63" s="329"/>
      <c r="S63" s="329"/>
      <c r="T63" s="329"/>
    </row>
    <row r="64" spans="1:20">
      <c r="A64" s="305"/>
      <c r="B64" s="329"/>
      <c r="C64" s="329"/>
      <c r="D64" s="329"/>
      <c r="E64" s="329"/>
      <c r="F64" s="329"/>
      <c r="G64" s="329"/>
      <c r="H64" s="329"/>
      <c r="I64" s="329"/>
      <c r="J64" s="329"/>
      <c r="K64" s="329"/>
      <c r="L64" s="329"/>
      <c r="M64" s="329"/>
      <c r="N64" s="329"/>
      <c r="O64" s="329"/>
      <c r="P64" s="329"/>
      <c r="Q64" s="329"/>
      <c r="R64" s="329"/>
      <c r="S64" s="329"/>
      <c r="T64" s="329"/>
    </row>
    <row r="65" spans="1:20">
      <c r="A65" s="305"/>
      <c r="B65" s="329"/>
      <c r="C65" s="329"/>
      <c r="D65" s="329"/>
      <c r="E65" s="329"/>
      <c r="F65" s="329"/>
      <c r="G65" s="329"/>
      <c r="H65" s="329"/>
      <c r="I65" s="329"/>
      <c r="J65" s="329"/>
      <c r="K65" s="329"/>
      <c r="L65" s="329"/>
      <c r="M65" s="329"/>
      <c r="N65" s="329"/>
      <c r="O65" s="329"/>
      <c r="P65" s="329"/>
      <c r="Q65" s="329"/>
      <c r="R65" s="329"/>
      <c r="S65" s="329"/>
      <c r="T65" s="329"/>
    </row>
    <row r="66" spans="1:20">
      <c r="A66" s="305"/>
      <c r="B66" s="329"/>
      <c r="C66" s="329"/>
      <c r="D66" s="329"/>
      <c r="E66" s="329"/>
      <c r="F66" s="329"/>
      <c r="G66" s="329"/>
      <c r="H66" s="329"/>
      <c r="I66" s="329"/>
      <c r="J66" s="329"/>
      <c r="K66" s="329"/>
      <c r="L66" s="329"/>
      <c r="M66" s="329"/>
      <c r="N66" s="329"/>
      <c r="O66" s="329"/>
      <c r="P66" s="329"/>
      <c r="Q66" s="329"/>
      <c r="R66" s="329"/>
      <c r="S66" s="329"/>
      <c r="T66" s="329"/>
    </row>
    <row r="67" spans="1:20">
      <c r="A67" s="305"/>
      <c r="B67" s="329"/>
      <c r="C67" s="329"/>
      <c r="D67" s="329"/>
      <c r="E67" s="329"/>
      <c r="F67" s="329"/>
      <c r="G67" s="329"/>
      <c r="H67" s="329"/>
      <c r="I67" s="329"/>
      <c r="J67" s="329"/>
      <c r="K67" s="329"/>
      <c r="L67" s="329"/>
      <c r="M67" s="329"/>
      <c r="N67" s="329"/>
      <c r="O67" s="329"/>
      <c r="P67" s="329"/>
      <c r="Q67" s="329"/>
      <c r="R67" s="329"/>
      <c r="S67" s="329"/>
      <c r="T67" s="329"/>
    </row>
    <row r="68" spans="1:20">
      <c r="A68" s="305"/>
      <c r="B68" s="329"/>
      <c r="C68" s="329"/>
      <c r="D68" s="329"/>
      <c r="E68" s="329"/>
      <c r="F68" s="329"/>
      <c r="G68" s="329"/>
      <c r="H68" s="329"/>
      <c r="I68" s="329"/>
      <c r="J68" s="329"/>
      <c r="K68" s="329"/>
      <c r="L68" s="329"/>
      <c r="M68" s="329"/>
      <c r="N68" s="329"/>
      <c r="O68" s="329"/>
      <c r="P68" s="329"/>
      <c r="Q68" s="329"/>
      <c r="R68" s="329"/>
      <c r="S68" s="329"/>
      <c r="T68" s="329"/>
    </row>
    <row r="69" spans="1:20">
      <c r="A69" s="305"/>
      <c r="B69" s="329"/>
      <c r="C69" s="329"/>
      <c r="D69" s="329"/>
      <c r="E69" s="329"/>
      <c r="F69" s="329"/>
      <c r="G69" s="329"/>
      <c r="H69" s="329"/>
      <c r="I69" s="329"/>
      <c r="J69" s="329"/>
      <c r="K69" s="329"/>
      <c r="L69" s="329"/>
      <c r="M69" s="329"/>
      <c r="N69" s="329"/>
      <c r="O69" s="329"/>
      <c r="P69" s="329"/>
      <c r="Q69" s="329"/>
      <c r="R69" s="329"/>
      <c r="S69" s="329"/>
      <c r="T69" s="329"/>
    </row>
    <row r="70" spans="1:20">
      <c r="A70" s="305"/>
      <c r="B70" s="329"/>
      <c r="C70" s="329"/>
      <c r="D70" s="329"/>
      <c r="E70" s="329"/>
      <c r="F70" s="329"/>
      <c r="G70" s="329"/>
      <c r="H70" s="329"/>
      <c r="I70" s="329"/>
      <c r="J70" s="329"/>
      <c r="K70" s="329"/>
      <c r="L70" s="329"/>
      <c r="M70" s="329"/>
      <c r="N70" s="329"/>
      <c r="O70" s="329"/>
      <c r="P70" s="329"/>
      <c r="Q70" s="329"/>
      <c r="R70" s="329"/>
      <c r="S70" s="329"/>
      <c r="T70" s="329"/>
    </row>
    <row r="71" spans="1:20">
      <c r="A71" s="305"/>
      <c r="B71" s="329"/>
      <c r="C71" s="329"/>
      <c r="D71" s="329"/>
      <c r="E71" s="329"/>
      <c r="F71" s="329"/>
      <c r="G71" s="329"/>
      <c r="H71" s="329"/>
      <c r="I71" s="329"/>
      <c r="J71" s="329"/>
      <c r="K71" s="329"/>
      <c r="L71" s="329"/>
      <c r="M71" s="329"/>
      <c r="N71" s="329"/>
      <c r="O71" s="329"/>
      <c r="P71" s="329"/>
      <c r="Q71" s="329"/>
      <c r="R71" s="329"/>
      <c r="S71" s="329"/>
      <c r="T71" s="329"/>
    </row>
    <row r="72" spans="1:20">
      <c r="A72" s="305"/>
      <c r="B72" s="329"/>
      <c r="C72" s="329"/>
      <c r="D72" s="329"/>
      <c r="E72" s="329"/>
      <c r="F72" s="329"/>
      <c r="G72" s="329"/>
      <c r="H72" s="329"/>
      <c r="I72" s="329"/>
      <c r="J72" s="329"/>
      <c r="K72" s="329"/>
      <c r="L72" s="329"/>
      <c r="M72" s="329"/>
      <c r="N72" s="329"/>
      <c r="O72" s="329"/>
      <c r="P72" s="329"/>
      <c r="Q72" s="329"/>
      <c r="R72" s="329"/>
      <c r="S72" s="329"/>
      <c r="T72" s="329"/>
    </row>
    <row r="73" spans="1:20">
      <c r="A73" s="305"/>
      <c r="B73" s="329"/>
      <c r="C73" s="329"/>
      <c r="D73" s="329"/>
      <c r="E73" s="329"/>
      <c r="F73" s="329"/>
      <c r="G73" s="329"/>
      <c r="H73" s="329"/>
      <c r="I73" s="329"/>
      <c r="J73" s="329"/>
      <c r="K73" s="329"/>
      <c r="L73" s="329"/>
      <c r="M73" s="329"/>
      <c r="N73" s="329"/>
      <c r="O73" s="329"/>
      <c r="P73" s="329"/>
      <c r="Q73" s="329"/>
      <c r="R73" s="329"/>
      <c r="S73" s="329"/>
      <c r="T73" s="329"/>
    </row>
    <row r="74" spans="1:20">
      <c r="A74" s="305"/>
      <c r="B74" s="329"/>
      <c r="C74" s="329"/>
      <c r="D74" s="329"/>
      <c r="E74" s="329"/>
      <c r="F74" s="329"/>
      <c r="G74" s="329"/>
      <c r="H74" s="329"/>
      <c r="I74" s="329"/>
      <c r="J74" s="329"/>
      <c r="K74" s="329"/>
      <c r="L74" s="329"/>
      <c r="M74" s="329"/>
      <c r="N74" s="329"/>
      <c r="O74" s="329"/>
      <c r="P74" s="329"/>
      <c r="Q74" s="329"/>
      <c r="R74" s="329"/>
      <c r="S74" s="329"/>
      <c r="T74" s="329"/>
    </row>
    <row r="75" spans="1:20">
      <c r="A75" s="305"/>
      <c r="B75" s="329"/>
      <c r="C75" s="329"/>
      <c r="D75" s="329"/>
      <c r="E75" s="329"/>
      <c r="F75" s="329"/>
      <c r="G75" s="329"/>
      <c r="H75" s="329"/>
      <c r="I75" s="329"/>
      <c r="J75" s="329"/>
      <c r="K75" s="329"/>
      <c r="L75" s="329"/>
      <c r="M75" s="329"/>
      <c r="N75" s="329"/>
      <c r="O75" s="329"/>
      <c r="P75" s="329"/>
      <c r="Q75" s="329"/>
      <c r="R75" s="329"/>
      <c r="S75" s="329"/>
      <c r="T75" s="329"/>
    </row>
    <row r="76" spans="1:20">
      <c r="A76" s="305"/>
      <c r="B76" s="329"/>
      <c r="C76" s="329"/>
      <c r="D76" s="329"/>
      <c r="E76" s="329"/>
      <c r="F76" s="329"/>
      <c r="G76" s="329"/>
      <c r="H76" s="329"/>
      <c r="I76" s="329"/>
      <c r="J76" s="329"/>
      <c r="K76" s="329"/>
      <c r="L76" s="329"/>
      <c r="M76" s="329"/>
      <c r="N76" s="329"/>
      <c r="O76" s="329"/>
      <c r="P76" s="329"/>
      <c r="Q76" s="329"/>
      <c r="R76" s="329"/>
      <c r="S76" s="329"/>
      <c r="T76" s="329"/>
    </row>
    <row r="77" spans="1:20">
      <c r="A77" s="305"/>
      <c r="B77" s="329"/>
      <c r="C77" s="329"/>
      <c r="D77" s="329"/>
      <c r="E77" s="329"/>
      <c r="F77" s="329"/>
      <c r="G77" s="329"/>
      <c r="H77" s="329"/>
      <c r="I77" s="329"/>
      <c r="J77" s="329"/>
      <c r="K77" s="329"/>
      <c r="L77" s="329"/>
      <c r="M77" s="329"/>
      <c r="N77" s="329"/>
      <c r="O77" s="329"/>
      <c r="P77" s="329"/>
      <c r="Q77" s="329"/>
      <c r="R77" s="329"/>
      <c r="S77" s="329"/>
      <c r="T77" s="329"/>
    </row>
    <row r="78" spans="1:20">
      <c r="A78" s="305"/>
      <c r="B78" s="329"/>
      <c r="C78" s="329"/>
      <c r="D78" s="329"/>
      <c r="E78" s="329"/>
      <c r="F78" s="329"/>
      <c r="G78" s="329"/>
      <c r="H78" s="329"/>
      <c r="I78" s="329"/>
      <c r="J78" s="329"/>
      <c r="K78" s="329"/>
      <c r="L78" s="329"/>
      <c r="M78" s="329"/>
      <c r="N78" s="329"/>
      <c r="O78" s="329"/>
      <c r="P78" s="329"/>
      <c r="Q78" s="329"/>
      <c r="R78" s="329"/>
      <c r="S78" s="329"/>
      <c r="T78" s="329"/>
    </row>
    <row r="79" spans="1:20">
      <c r="A79" s="305"/>
      <c r="B79" s="329"/>
      <c r="C79" s="329"/>
      <c r="D79" s="329"/>
      <c r="E79" s="329"/>
      <c r="F79" s="329"/>
      <c r="G79" s="329"/>
      <c r="H79" s="329"/>
      <c r="I79" s="329"/>
      <c r="J79" s="329"/>
      <c r="K79" s="329"/>
      <c r="L79" s="329"/>
      <c r="M79" s="329"/>
      <c r="N79" s="329"/>
      <c r="O79" s="329"/>
      <c r="P79" s="329"/>
      <c r="Q79" s="329"/>
      <c r="R79" s="329"/>
      <c r="S79" s="329"/>
      <c r="T79" s="329"/>
    </row>
    <row r="80" spans="1:20">
      <c r="A80" s="305"/>
      <c r="B80" s="329"/>
      <c r="C80" s="329"/>
      <c r="D80" s="329"/>
      <c r="E80" s="329"/>
      <c r="F80" s="329"/>
      <c r="G80" s="329"/>
      <c r="H80" s="329"/>
      <c r="I80" s="329"/>
      <c r="J80" s="329"/>
      <c r="K80" s="329"/>
      <c r="L80" s="329"/>
      <c r="M80" s="329"/>
      <c r="N80" s="329"/>
      <c r="O80" s="329"/>
      <c r="P80" s="329"/>
      <c r="Q80" s="329"/>
      <c r="R80" s="329"/>
      <c r="S80" s="329"/>
      <c r="T80" s="329"/>
    </row>
    <row r="81" spans="1:20">
      <c r="A81" s="305"/>
      <c r="B81" s="329"/>
      <c r="C81" s="329"/>
      <c r="D81" s="329"/>
      <c r="E81" s="329"/>
      <c r="F81" s="329"/>
      <c r="G81" s="329"/>
      <c r="H81" s="329"/>
      <c r="I81" s="329"/>
      <c r="J81" s="329"/>
      <c r="K81" s="329"/>
      <c r="L81" s="329"/>
      <c r="M81" s="329"/>
      <c r="N81" s="329"/>
      <c r="O81" s="329"/>
      <c r="P81" s="329"/>
      <c r="Q81" s="329"/>
      <c r="R81" s="329"/>
      <c r="S81" s="329"/>
      <c r="T81" s="329"/>
    </row>
    <row r="82" spans="1:20">
      <c r="A82" s="305"/>
      <c r="B82" s="329"/>
      <c r="C82" s="329"/>
      <c r="D82" s="329"/>
      <c r="E82" s="329"/>
      <c r="F82" s="329"/>
      <c r="G82" s="329"/>
      <c r="H82" s="329"/>
      <c r="I82" s="329"/>
      <c r="J82" s="329"/>
      <c r="K82" s="329"/>
      <c r="L82" s="329"/>
      <c r="M82" s="329"/>
      <c r="N82" s="329"/>
      <c r="O82" s="329"/>
      <c r="P82" s="329"/>
      <c r="Q82" s="329"/>
      <c r="R82" s="329"/>
      <c r="S82" s="329"/>
      <c r="T82" s="329"/>
    </row>
    <row r="83" spans="1:20">
      <c r="A83" s="305"/>
      <c r="B83" s="329"/>
      <c r="C83" s="329"/>
      <c r="D83" s="329"/>
      <c r="E83" s="329"/>
      <c r="F83" s="329"/>
      <c r="G83" s="329"/>
      <c r="H83" s="329"/>
      <c r="I83" s="329"/>
      <c r="J83" s="329"/>
      <c r="K83" s="329"/>
      <c r="L83" s="329"/>
      <c r="M83" s="329"/>
      <c r="N83" s="329"/>
      <c r="O83" s="329"/>
      <c r="P83" s="329"/>
      <c r="Q83" s="329"/>
      <c r="R83" s="329"/>
      <c r="S83" s="329"/>
      <c r="T83" s="329"/>
    </row>
    <row r="84" spans="1:20">
      <c r="A84" s="305"/>
      <c r="B84" s="329"/>
      <c r="C84" s="329"/>
      <c r="D84" s="329"/>
      <c r="E84" s="329"/>
      <c r="F84" s="329"/>
      <c r="G84" s="329"/>
      <c r="H84" s="329"/>
      <c r="I84" s="329"/>
      <c r="J84" s="329"/>
      <c r="K84" s="329"/>
      <c r="L84" s="329"/>
      <c r="M84" s="329"/>
      <c r="N84" s="329"/>
      <c r="O84" s="329"/>
      <c r="P84" s="329"/>
      <c r="Q84" s="329"/>
      <c r="R84" s="329"/>
      <c r="S84" s="329"/>
      <c r="T84" s="329"/>
    </row>
    <row r="85" spans="1:20">
      <c r="A85" s="305"/>
      <c r="B85" s="329"/>
      <c r="C85" s="329"/>
      <c r="D85" s="329"/>
      <c r="E85" s="329"/>
      <c r="F85" s="329"/>
      <c r="G85" s="329"/>
      <c r="H85" s="329"/>
      <c r="I85" s="329"/>
      <c r="J85" s="329"/>
      <c r="K85" s="329"/>
      <c r="L85" s="329"/>
      <c r="M85" s="329"/>
      <c r="N85" s="329"/>
      <c r="O85" s="329"/>
      <c r="P85" s="329"/>
      <c r="Q85" s="329"/>
      <c r="R85" s="329"/>
      <c r="S85" s="329"/>
      <c r="T85" s="329"/>
    </row>
    <row r="86" spans="1:20">
      <c r="A86" s="305"/>
      <c r="B86" s="329"/>
      <c r="C86" s="329"/>
      <c r="D86" s="329"/>
      <c r="E86" s="329"/>
      <c r="F86" s="329"/>
      <c r="G86" s="329"/>
      <c r="H86" s="329"/>
      <c r="I86" s="329"/>
      <c r="J86" s="329"/>
      <c r="K86" s="329"/>
      <c r="L86" s="329"/>
      <c r="M86" s="329"/>
      <c r="N86" s="329"/>
      <c r="O86" s="329"/>
      <c r="P86" s="329"/>
      <c r="Q86" s="329"/>
      <c r="R86" s="329"/>
      <c r="S86" s="329"/>
      <c r="T86" s="329"/>
    </row>
    <row r="87" spans="1:20">
      <c r="A87" s="305"/>
      <c r="B87" s="329"/>
      <c r="C87" s="329"/>
      <c r="D87" s="329"/>
      <c r="E87" s="329"/>
      <c r="F87" s="329"/>
      <c r="G87" s="329"/>
      <c r="H87" s="329"/>
      <c r="I87" s="329"/>
      <c r="J87" s="329"/>
      <c r="K87" s="329"/>
      <c r="L87" s="329"/>
      <c r="M87" s="329"/>
      <c r="N87" s="329"/>
      <c r="O87" s="329"/>
      <c r="P87" s="329"/>
      <c r="Q87" s="329"/>
      <c r="R87" s="329"/>
      <c r="S87" s="329"/>
      <c r="T87" s="329"/>
    </row>
    <row r="88" spans="1:20">
      <c r="A88" s="305"/>
      <c r="B88" s="329"/>
      <c r="C88" s="329"/>
      <c r="D88" s="329"/>
      <c r="E88" s="329"/>
      <c r="F88" s="329"/>
      <c r="G88" s="329"/>
      <c r="H88" s="329"/>
      <c r="I88" s="329"/>
      <c r="J88" s="329"/>
      <c r="K88" s="329"/>
      <c r="L88" s="329"/>
      <c r="M88" s="329"/>
      <c r="N88" s="329"/>
      <c r="O88" s="329"/>
      <c r="P88" s="329"/>
      <c r="Q88" s="329"/>
      <c r="R88" s="329"/>
      <c r="S88" s="329"/>
      <c r="T88" s="329"/>
    </row>
    <row r="89" spans="1:20">
      <c r="A89" s="305"/>
      <c r="B89" s="329"/>
      <c r="C89" s="329"/>
      <c r="D89" s="329"/>
      <c r="E89" s="329"/>
      <c r="F89" s="329"/>
      <c r="G89" s="329"/>
      <c r="H89" s="329"/>
      <c r="I89" s="329"/>
      <c r="J89" s="329"/>
      <c r="K89" s="329"/>
      <c r="L89" s="329"/>
      <c r="M89" s="329"/>
      <c r="N89" s="329"/>
      <c r="O89" s="329"/>
      <c r="P89" s="329"/>
      <c r="Q89" s="329"/>
      <c r="R89" s="329"/>
      <c r="S89" s="329"/>
      <c r="T89" s="329"/>
    </row>
    <row r="90" spans="1:20">
      <c r="A90" s="305"/>
      <c r="B90" s="329"/>
      <c r="C90" s="329"/>
      <c r="D90" s="329"/>
      <c r="E90" s="329"/>
      <c r="F90" s="329"/>
      <c r="G90" s="329"/>
      <c r="H90" s="329"/>
      <c r="I90" s="329"/>
      <c r="J90" s="329"/>
      <c r="K90" s="329"/>
      <c r="L90" s="329"/>
      <c r="M90" s="329"/>
      <c r="N90" s="329"/>
      <c r="O90" s="329"/>
      <c r="P90" s="329"/>
      <c r="Q90" s="329"/>
      <c r="R90" s="329"/>
      <c r="S90" s="329"/>
      <c r="T90" s="329"/>
    </row>
    <row r="91" spans="1:20">
      <c r="A91" s="305"/>
      <c r="B91" s="329"/>
      <c r="C91" s="329"/>
      <c r="D91" s="329"/>
      <c r="E91" s="329"/>
      <c r="F91" s="329"/>
      <c r="G91" s="329"/>
      <c r="H91" s="329"/>
      <c r="I91" s="329"/>
      <c r="J91" s="329"/>
      <c r="K91" s="329"/>
      <c r="L91" s="329"/>
      <c r="M91" s="329"/>
      <c r="N91" s="329"/>
      <c r="O91" s="329"/>
      <c r="P91" s="329"/>
      <c r="Q91" s="329"/>
      <c r="R91" s="329"/>
      <c r="S91" s="329"/>
      <c r="T91" s="329"/>
    </row>
    <row r="92" spans="1:20">
      <c r="A92" s="305"/>
      <c r="B92" s="329"/>
      <c r="C92" s="329"/>
      <c r="D92" s="329"/>
      <c r="E92" s="329"/>
      <c r="F92" s="329"/>
      <c r="G92" s="329"/>
      <c r="H92" s="329"/>
      <c r="I92" s="329"/>
      <c r="J92" s="329"/>
      <c r="K92" s="329"/>
      <c r="L92" s="329"/>
      <c r="M92" s="329"/>
      <c r="N92" s="329"/>
      <c r="O92" s="329"/>
      <c r="P92" s="329"/>
      <c r="Q92" s="329"/>
      <c r="R92" s="329"/>
      <c r="S92" s="329"/>
      <c r="T92" s="329"/>
    </row>
    <row r="93" spans="1:20">
      <c r="A93" s="305"/>
      <c r="B93" s="329"/>
      <c r="C93" s="329"/>
      <c r="D93" s="329"/>
      <c r="E93" s="329"/>
      <c r="F93" s="329"/>
      <c r="G93" s="329"/>
      <c r="H93" s="329"/>
      <c r="I93" s="329"/>
      <c r="J93" s="329"/>
      <c r="K93" s="329"/>
      <c r="L93" s="329"/>
      <c r="M93" s="329"/>
      <c r="N93" s="329"/>
      <c r="O93" s="329"/>
      <c r="P93" s="329"/>
      <c r="Q93" s="329"/>
      <c r="R93" s="329"/>
      <c r="S93" s="329"/>
      <c r="T93" s="329"/>
    </row>
    <row r="94" spans="1:20">
      <c r="A94" s="305"/>
      <c r="B94" s="329"/>
      <c r="C94" s="329"/>
      <c r="D94" s="329"/>
      <c r="E94" s="329"/>
      <c r="F94" s="329"/>
      <c r="G94" s="329"/>
      <c r="H94" s="329"/>
      <c r="I94" s="329"/>
      <c r="J94" s="329"/>
      <c r="K94" s="329"/>
      <c r="L94" s="329"/>
      <c r="M94" s="329"/>
      <c r="N94" s="329"/>
      <c r="O94" s="329"/>
      <c r="P94" s="329"/>
      <c r="Q94" s="329"/>
      <c r="R94" s="329"/>
      <c r="S94" s="329"/>
      <c r="T94" s="329"/>
    </row>
    <row r="95" spans="1:20">
      <c r="A95" s="305"/>
      <c r="B95" s="329"/>
      <c r="C95" s="329"/>
      <c r="D95" s="329"/>
      <c r="E95" s="329"/>
      <c r="F95" s="329"/>
      <c r="G95" s="329"/>
      <c r="H95" s="329"/>
      <c r="I95" s="329"/>
      <c r="J95" s="329"/>
      <c r="K95" s="329"/>
      <c r="L95" s="329"/>
      <c r="M95" s="329"/>
      <c r="N95" s="329"/>
      <c r="O95" s="329"/>
      <c r="P95" s="329"/>
      <c r="Q95" s="329"/>
      <c r="R95" s="329"/>
      <c r="S95" s="329"/>
      <c r="T95" s="329"/>
    </row>
    <row r="96" spans="1:20">
      <c r="A96" s="305"/>
      <c r="B96" s="329"/>
      <c r="C96" s="329"/>
      <c r="D96" s="329"/>
      <c r="E96" s="329"/>
      <c r="F96" s="329"/>
      <c r="G96" s="329"/>
      <c r="H96" s="329"/>
      <c r="I96" s="329"/>
      <c r="J96" s="329"/>
      <c r="K96" s="329"/>
      <c r="L96" s="329"/>
      <c r="M96" s="329"/>
      <c r="N96" s="329"/>
      <c r="O96" s="329"/>
      <c r="P96" s="329"/>
      <c r="Q96" s="329"/>
      <c r="R96" s="329"/>
      <c r="S96" s="329"/>
      <c r="T96" s="329"/>
    </row>
    <row r="97" spans="1:20">
      <c r="A97" s="305"/>
      <c r="B97" s="329"/>
      <c r="C97" s="329"/>
      <c r="D97" s="329"/>
      <c r="E97" s="329"/>
      <c r="F97" s="329"/>
      <c r="G97" s="329"/>
      <c r="H97" s="329"/>
      <c r="I97" s="329"/>
      <c r="J97" s="329"/>
      <c r="K97" s="329"/>
      <c r="L97" s="329"/>
      <c r="M97" s="329"/>
      <c r="N97" s="329"/>
      <c r="O97" s="329"/>
      <c r="P97" s="329"/>
      <c r="Q97" s="329"/>
      <c r="R97" s="329"/>
      <c r="S97" s="329"/>
      <c r="T97" s="329"/>
    </row>
    <row r="98" spans="1:20">
      <c r="A98" s="305"/>
      <c r="B98" s="329"/>
      <c r="C98" s="329"/>
      <c r="D98" s="329"/>
      <c r="E98" s="329"/>
      <c r="F98" s="329"/>
      <c r="G98" s="329"/>
      <c r="H98" s="329"/>
      <c r="I98" s="329"/>
      <c r="J98" s="329"/>
      <c r="K98" s="329"/>
      <c r="L98" s="329"/>
      <c r="M98" s="329"/>
      <c r="N98" s="329"/>
      <c r="O98" s="329"/>
      <c r="P98" s="329"/>
      <c r="Q98" s="329"/>
      <c r="R98" s="329"/>
      <c r="S98" s="329"/>
      <c r="T98" s="329"/>
    </row>
    <row r="99" spans="1:20">
      <c r="A99" s="305"/>
      <c r="B99" s="329"/>
      <c r="C99" s="329"/>
      <c r="D99" s="329"/>
      <c r="E99" s="329"/>
      <c r="F99" s="329"/>
      <c r="G99" s="329"/>
      <c r="H99" s="329"/>
      <c r="I99" s="329"/>
      <c r="J99" s="329"/>
      <c r="K99" s="329"/>
      <c r="L99" s="329"/>
      <c r="M99" s="329"/>
      <c r="N99" s="329"/>
      <c r="O99" s="329"/>
      <c r="P99" s="329"/>
      <c r="Q99" s="329"/>
      <c r="R99" s="329"/>
      <c r="S99" s="329"/>
      <c r="T99" s="329"/>
    </row>
    <row r="100" spans="1:20">
      <c r="A100" s="305"/>
      <c r="P100" s="308"/>
      <c r="Q100" s="308"/>
    </row>
    <row r="101" spans="1:20">
      <c r="A101" s="305"/>
      <c r="P101" s="308"/>
      <c r="Q101" s="308"/>
    </row>
    <row r="102" spans="1:20">
      <c r="A102" s="305"/>
      <c r="P102" s="308"/>
      <c r="Q102" s="308"/>
    </row>
    <row r="103" spans="1:20">
      <c r="A103" s="305"/>
      <c r="P103" s="308"/>
      <c r="Q103" s="308"/>
    </row>
    <row r="104" spans="1:20">
      <c r="A104" s="305"/>
      <c r="P104" s="308"/>
      <c r="Q104" s="308"/>
    </row>
    <row r="105" spans="1:20">
      <c r="A105" s="305"/>
      <c r="P105" s="308"/>
      <c r="Q105" s="308"/>
    </row>
    <row r="106" spans="1:20">
      <c r="A106" s="305"/>
      <c r="P106" s="308"/>
      <c r="Q106" s="308"/>
    </row>
    <row r="107" spans="1:20">
      <c r="A107" s="305"/>
      <c r="P107" s="308"/>
      <c r="Q107" s="308"/>
    </row>
    <row r="108" spans="1:20">
      <c r="A108" s="305"/>
      <c r="P108" s="308"/>
      <c r="Q108" s="308"/>
    </row>
    <row r="109" spans="1:20">
      <c r="A109" s="305"/>
      <c r="P109" s="308"/>
      <c r="Q109" s="308"/>
    </row>
    <row r="110" spans="1:20">
      <c r="A110" s="305"/>
      <c r="P110" s="308"/>
      <c r="Q110" s="308"/>
    </row>
    <row r="111" spans="1:20">
      <c r="A111" s="305"/>
      <c r="P111" s="308"/>
      <c r="Q111" s="308"/>
    </row>
    <row r="112" spans="1:20">
      <c r="A112" s="305"/>
      <c r="P112" s="308"/>
      <c r="Q112" s="308"/>
    </row>
    <row r="113" spans="1:17">
      <c r="A113" s="305"/>
      <c r="P113" s="308"/>
      <c r="Q113" s="308"/>
    </row>
    <row r="114" spans="1:17">
      <c r="A114" s="305"/>
      <c r="P114" s="308"/>
      <c r="Q114" s="308"/>
    </row>
    <row r="115" spans="1:17">
      <c r="A115" s="305"/>
      <c r="P115" s="308"/>
      <c r="Q115" s="308"/>
    </row>
    <row r="116" spans="1:17">
      <c r="A116" s="305"/>
      <c r="P116" s="308"/>
      <c r="Q116" s="308"/>
    </row>
    <row r="117" spans="1:17">
      <c r="A117" s="305"/>
      <c r="P117" s="308"/>
      <c r="Q117" s="308"/>
    </row>
    <row r="118" spans="1:17">
      <c r="A118" s="305"/>
      <c r="P118" s="308"/>
      <c r="Q118" s="308"/>
    </row>
    <row r="119" spans="1:17">
      <c r="A119" s="305"/>
      <c r="P119" s="308"/>
      <c r="Q119" s="308"/>
    </row>
    <row r="120" spans="1:17">
      <c r="A120" s="305"/>
      <c r="P120" s="308"/>
      <c r="Q120" s="308"/>
    </row>
    <row r="121" spans="1:17">
      <c r="A121" s="305"/>
      <c r="P121" s="308"/>
      <c r="Q121" s="308"/>
    </row>
    <row r="122" spans="1:17">
      <c r="A122" s="305"/>
      <c r="P122" s="308"/>
      <c r="Q122" s="308"/>
    </row>
    <row r="123" spans="1:17">
      <c r="A123" s="305"/>
      <c r="P123" s="308"/>
      <c r="Q123" s="308"/>
    </row>
    <row r="124" spans="1:17">
      <c r="A124" s="305"/>
      <c r="P124" s="308"/>
      <c r="Q124" s="308"/>
    </row>
    <row r="125" spans="1:17">
      <c r="A125" s="305"/>
      <c r="P125" s="308"/>
      <c r="Q125" s="308"/>
    </row>
    <row r="126" spans="1:17">
      <c r="A126" s="305"/>
      <c r="P126" s="308"/>
      <c r="Q126" s="308"/>
    </row>
    <row r="127" spans="1:17">
      <c r="A127" s="305"/>
      <c r="P127" s="308"/>
      <c r="Q127" s="308"/>
    </row>
    <row r="128" spans="1:17">
      <c r="A128" s="305"/>
      <c r="P128" s="308"/>
      <c r="Q128" s="308"/>
    </row>
    <row r="129" spans="1:17">
      <c r="A129" s="305"/>
      <c r="P129" s="308"/>
      <c r="Q129" s="308"/>
    </row>
    <row r="130" spans="1:17">
      <c r="A130" s="305"/>
      <c r="P130" s="308"/>
      <c r="Q130" s="308"/>
    </row>
    <row r="131" spans="1:17">
      <c r="A131" s="305"/>
      <c r="P131" s="308"/>
      <c r="Q131" s="308"/>
    </row>
    <row r="132" spans="1:17">
      <c r="A132" s="305"/>
      <c r="P132" s="308"/>
      <c r="Q132" s="308"/>
    </row>
    <row r="133" spans="1:17">
      <c r="A133" s="305"/>
      <c r="P133" s="308"/>
      <c r="Q133" s="308"/>
    </row>
    <row r="134" spans="1:17">
      <c r="A134" s="305"/>
      <c r="P134" s="308"/>
      <c r="Q134" s="308"/>
    </row>
    <row r="135" spans="1:17">
      <c r="A135" s="305"/>
      <c r="P135" s="308"/>
      <c r="Q135" s="308"/>
    </row>
    <row r="136" spans="1:17">
      <c r="A136" s="305"/>
      <c r="P136" s="308"/>
      <c r="Q136" s="308"/>
    </row>
    <row r="137" spans="1:17">
      <c r="A137" s="305"/>
      <c r="P137" s="308"/>
      <c r="Q137" s="308"/>
    </row>
    <row r="138" spans="1:17">
      <c r="A138" s="305"/>
      <c r="P138" s="308"/>
      <c r="Q138" s="308"/>
    </row>
    <row r="139" spans="1:17">
      <c r="A139" s="305"/>
    </row>
    <row r="140" spans="1:17">
      <c r="A140" s="305"/>
    </row>
    <row r="141" spans="1:17">
      <c r="A141" s="305"/>
    </row>
    <row r="142" spans="1:17">
      <c r="A142" s="305"/>
    </row>
    <row r="143" spans="1:17">
      <c r="A143" s="305"/>
    </row>
    <row r="144" spans="1:17">
      <c r="A144" s="305"/>
    </row>
    <row r="145" spans="1:1">
      <c r="A145" s="305"/>
    </row>
    <row r="146" spans="1:1">
      <c r="A146" s="305"/>
    </row>
    <row r="147" spans="1:1">
      <c r="A147" s="305"/>
    </row>
    <row r="148" spans="1:1">
      <c r="A148" s="305"/>
    </row>
    <row r="149" spans="1:1">
      <c r="A149" s="305"/>
    </row>
    <row r="150" spans="1:1">
      <c r="A150" s="305"/>
    </row>
    <row r="151" spans="1:1">
      <c r="A151" s="305"/>
    </row>
    <row r="152" spans="1:1">
      <c r="A152" s="305"/>
    </row>
    <row r="153" spans="1:1">
      <c r="A153" s="305"/>
    </row>
    <row r="154" spans="1:1">
      <c r="A154" s="305"/>
    </row>
    <row r="155" spans="1:1">
      <c r="A155" s="305"/>
    </row>
    <row r="156" spans="1:1">
      <c r="A156" s="305"/>
    </row>
    <row r="157" spans="1:1">
      <c r="A157" s="305"/>
    </row>
    <row r="158" spans="1:1">
      <c r="A158" s="305"/>
    </row>
    <row r="159" spans="1:1">
      <c r="A159" s="305"/>
    </row>
    <row r="160" spans="1:1">
      <c r="A160" s="305"/>
    </row>
    <row r="161" spans="1:1">
      <c r="A161" s="305"/>
    </row>
    <row r="162" spans="1:1">
      <c r="A162" s="305"/>
    </row>
    <row r="163" spans="1:1">
      <c r="A163" s="305"/>
    </row>
    <row r="164" spans="1:1">
      <c r="A164" s="305"/>
    </row>
    <row r="165" spans="1:1">
      <c r="A165" s="305"/>
    </row>
    <row r="166" spans="1:1">
      <c r="A166" s="305"/>
    </row>
    <row r="167" spans="1:1">
      <c r="A167" s="305"/>
    </row>
    <row r="168" spans="1:1">
      <c r="A168" s="305"/>
    </row>
    <row r="169" spans="1:1">
      <c r="A169" s="305"/>
    </row>
    <row r="170" spans="1:1">
      <c r="A170" s="305"/>
    </row>
    <row r="171" spans="1:1">
      <c r="A171" s="305"/>
    </row>
    <row r="172" spans="1:1">
      <c r="A172" s="305"/>
    </row>
    <row r="173" spans="1:1">
      <c r="A173" s="305"/>
    </row>
    <row r="174" spans="1:1">
      <c r="A174" s="305"/>
    </row>
    <row r="175" spans="1:1">
      <c r="A175" s="305"/>
    </row>
    <row r="176" spans="1:1">
      <c r="A176" s="305"/>
    </row>
    <row r="177" spans="1:1">
      <c r="A177" s="305"/>
    </row>
  </sheetData>
  <dataValidations count="2">
    <dataValidation type="list" allowBlank="1" showInputMessage="1" showErrorMessage="1" sqref="L12:L35" xr:uid="{00000000-0002-0000-1F00-000000000000}">
      <formula1>$X$24:$X$25</formula1>
    </dataValidation>
    <dataValidation type="list" allowBlank="1" showInputMessage="1" showErrorMessage="1" sqref="E11" xr:uid="{00000000-0002-0000-1F00-000001000000}">
      <formula1>Ilum_Tipo_lampara</formula1>
    </dataValidation>
  </dataValidation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tabColor rgb="FF00B050"/>
  </sheetPr>
  <dimension ref="A1:S25"/>
  <sheetViews>
    <sheetView showGridLines="0" workbookViewId="0">
      <selection activeCell="D14" sqref="D14:L14"/>
    </sheetView>
  </sheetViews>
  <sheetFormatPr baseColWidth="10" defaultColWidth="11.44140625" defaultRowHeight="14.4"/>
  <cols>
    <col min="1" max="1" width="3.109375" customWidth="1"/>
    <col min="2" max="2" width="2.44140625" customWidth="1"/>
    <col min="5" max="5" width="12.33203125" customWidth="1"/>
    <col min="7" max="8" width="13.5546875" customWidth="1"/>
  </cols>
  <sheetData>
    <row r="1" spans="1:19" ht="16.8" thickTop="1" thickBot="1">
      <c r="A1" s="302"/>
      <c r="B1" s="303" t="s">
        <v>804</v>
      </c>
      <c r="C1" s="302"/>
      <c r="D1" s="302"/>
      <c r="E1" s="302"/>
      <c r="F1" s="302"/>
      <c r="G1" s="302"/>
      <c r="H1" s="302"/>
      <c r="I1" s="302"/>
      <c r="J1" s="302"/>
      <c r="K1" s="302"/>
      <c r="L1" s="304"/>
      <c r="M1" s="304"/>
      <c r="S1" s="353" t="s">
        <v>801</v>
      </c>
    </row>
    <row r="2" spans="1:19" ht="15" thickTop="1">
      <c r="A2" s="305"/>
      <c r="B2" s="305"/>
      <c r="C2" s="305"/>
      <c r="D2" s="305"/>
      <c r="E2" s="305"/>
      <c r="F2" s="305"/>
      <c r="G2" s="305"/>
      <c r="H2" s="305"/>
      <c r="I2" s="308"/>
      <c r="J2" s="305"/>
      <c r="K2" s="305"/>
      <c r="L2" s="309"/>
      <c r="M2" s="309"/>
      <c r="N2" s="309"/>
      <c r="O2" s="309"/>
      <c r="S2" s="360" t="s">
        <v>805</v>
      </c>
    </row>
    <row r="3" spans="1:19">
      <c r="A3" s="310"/>
      <c r="B3" s="311"/>
      <c r="C3" s="310"/>
      <c r="D3" s="310"/>
      <c r="E3" s="310"/>
      <c r="F3" s="310"/>
      <c r="G3" s="310"/>
      <c r="H3" s="310"/>
      <c r="I3" s="312"/>
      <c r="J3" s="311"/>
      <c r="K3" s="310"/>
      <c r="L3" s="313">
        <f>+SUM(L8:L925)</f>
        <v>0</v>
      </c>
      <c r="M3" s="313">
        <f>+SUM(M8:M925)</f>
        <v>0</v>
      </c>
      <c r="N3" s="313">
        <f>+SUM(N8:N925)</f>
        <v>0</v>
      </c>
      <c r="O3" s="313">
        <f>+SUM(O8:O925)</f>
        <v>0</v>
      </c>
      <c r="S3" s="360" t="s">
        <v>208</v>
      </c>
    </row>
    <row r="4" spans="1:19">
      <c r="A4" s="314"/>
      <c r="B4" s="315"/>
      <c r="C4" s="314"/>
      <c r="D4" s="314"/>
      <c r="E4" s="314"/>
      <c r="F4" s="314"/>
      <c r="G4" s="314"/>
      <c r="H4" s="314"/>
      <c r="I4" s="316"/>
      <c r="J4" s="315"/>
      <c r="K4" s="314"/>
      <c r="L4" s="318" t="str">
        <f>+IFERROR(#REF!/L3,"-")</f>
        <v>-</v>
      </c>
      <c r="M4" s="418" t="e">
        <f>+M3/Consumption!Q36</f>
        <v>#DIV/0!</v>
      </c>
      <c r="N4" s="418" t="e">
        <f>+N3/Consumption!E75</f>
        <v>#DIV/0!</v>
      </c>
      <c r="O4" s="418" t="e">
        <f>+O3/Consumption!E94</f>
        <v>#DIV/0!</v>
      </c>
      <c r="S4" s="360" t="s">
        <v>487</v>
      </c>
    </row>
    <row r="5" spans="1:19" ht="15" thickBot="1">
      <c r="A5" s="305"/>
      <c r="B5" s="305"/>
      <c r="C5" s="305"/>
      <c r="D5" s="305"/>
      <c r="E5" s="305"/>
      <c r="F5" s="305"/>
      <c r="G5" s="305"/>
      <c r="H5" s="305"/>
      <c r="I5" s="308"/>
      <c r="J5" s="305"/>
      <c r="K5" s="305"/>
      <c r="L5" s="309"/>
      <c r="M5" s="309"/>
    </row>
    <row r="6" spans="1:19" ht="15" thickBot="1">
      <c r="A6" s="319"/>
      <c r="B6" s="319"/>
      <c r="C6" s="338"/>
      <c r="D6" s="321"/>
      <c r="E6" s="338"/>
      <c r="F6" s="321"/>
      <c r="G6" s="321"/>
      <c r="H6" s="321"/>
      <c r="I6" s="323"/>
      <c r="J6" s="321"/>
      <c r="K6" s="319"/>
      <c r="L6" s="324"/>
      <c r="M6" s="1718" t="s">
        <v>806</v>
      </c>
      <c r="N6" s="1719"/>
      <c r="O6" s="1719"/>
    </row>
    <row r="7" spans="1:19" ht="39.6">
      <c r="A7" s="325"/>
      <c r="B7" s="325"/>
      <c r="C7" s="326" t="s">
        <v>428</v>
      </c>
      <c r="D7" s="327" t="s">
        <v>807</v>
      </c>
      <c r="E7" s="326" t="s">
        <v>808</v>
      </c>
      <c r="F7" s="327" t="s">
        <v>809</v>
      </c>
      <c r="G7" s="327" t="s">
        <v>810</v>
      </c>
      <c r="H7" s="375" t="s">
        <v>811</v>
      </c>
      <c r="I7" s="375" t="s">
        <v>812</v>
      </c>
      <c r="J7" s="375" t="s">
        <v>813</v>
      </c>
      <c r="K7" s="325"/>
      <c r="L7" s="368" t="s">
        <v>814</v>
      </c>
      <c r="M7" s="383" t="s">
        <v>815</v>
      </c>
      <c r="N7" s="383" t="s">
        <v>816</v>
      </c>
      <c r="O7" s="383" t="s">
        <v>817</v>
      </c>
    </row>
    <row r="8" spans="1:19">
      <c r="A8" s="305"/>
      <c r="B8" s="329"/>
      <c r="C8" s="334">
        <f>+'12.Internal transportation'!D9</f>
        <v>0</v>
      </c>
      <c r="D8" s="710">
        <f>+'12.Internal transportation'!K9</f>
        <v>0</v>
      </c>
      <c r="E8" s="693">
        <f>+'12.Internal transportation'!T9</f>
        <v>0</v>
      </c>
      <c r="F8" s="333">
        <f>+'12.Internal transportation'!N9</f>
        <v>0</v>
      </c>
      <c r="G8" s="333">
        <f>+'12.Internal transportation'!W9</f>
        <v>0</v>
      </c>
      <c r="H8" s="333">
        <f>+'12.Internal transportation'!Y9</f>
        <v>0</v>
      </c>
      <c r="I8" s="693">
        <f>+'12.Internal transportation'!AA9</f>
        <v>0</v>
      </c>
      <c r="J8" s="681"/>
      <c r="K8" s="308"/>
      <c r="L8" s="565">
        <f>+F8*0.745</f>
        <v>0</v>
      </c>
      <c r="M8" s="711">
        <f>+IFERROR(IF(E8=$S$2,IF(J8&gt;0,#REF!*J8*H8,#REF!*G8/#REF!*H8),0),0)</f>
        <v>0</v>
      </c>
      <c r="N8" s="711">
        <f>+IFERROR(IF(E8=$S$3,IF(J8&gt;0,#REF!*J8*H8,#REF!*G8/#REF!*H8),0),0)</f>
        <v>0</v>
      </c>
      <c r="O8" s="711">
        <f>+IFERROR(IF(E8=$S$4,IF(J8&gt;0,#REF!*J8*H8,#REF!*G8/#REF!*H8),0),0)</f>
        <v>0</v>
      </c>
    </row>
    <row r="9" spans="1:19">
      <c r="A9" s="305"/>
      <c r="B9" s="329"/>
      <c r="C9" s="334">
        <f>+'12.Internal transportation'!D10</f>
        <v>0</v>
      </c>
      <c r="D9" s="710">
        <f>+'12.Internal transportation'!K10</f>
        <v>0</v>
      </c>
      <c r="E9" s="693">
        <f>+'12.Internal transportation'!T10</f>
        <v>0</v>
      </c>
      <c r="F9" s="333">
        <f>+'12.Internal transportation'!N10</f>
        <v>0</v>
      </c>
      <c r="G9" s="333">
        <f>+'12.Internal transportation'!W10</f>
        <v>0</v>
      </c>
      <c r="H9" s="333">
        <f>+'12.Internal transportation'!Y10</f>
        <v>0</v>
      </c>
      <c r="I9" s="693">
        <f>+'12.Internal transportation'!AA10</f>
        <v>0</v>
      </c>
      <c r="J9" s="681"/>
      <c r="K9" s="308"/>
      <c r="L9" s="565">
        <f t="shared" ref="L9:L12" si="0">+F9*0.745</f>
        <v>0</v>
      </c>
      <c r="M9" s="711">
        <f>+IFERROR(IF(E9=$S$2,IF(J9&gt;0,#REF!*J9*H9,#REF!*G9/#REF!*H9),0),0)</f>
        <v>0</v>
      </c>
      <c r="N9" s="711">
        <f>+IFERROR(IF(E9=$S$3,IF(J9&gt;0,#REF!*J9*H9,#REF!*G9/#REF!*H9),0),0)</f>
        <v>0</v>
      </c>
      <c r="O9" s="711">
        <f>+IFERROR(IF(E9=$S$4,IF(J9&gt;0,#REF!*J9*H9,#REF!*G9/#REF!*H9),0),0)</f>
        <v>0</v>
      </c>
    </row>
    <row r="10" spans="1:19">
      <c r="A10" s="305"/>
      <c r="B10" s="329"/>
      <c r="C10" s="334">
        <f>+'12.Internal transportation'!D11</f>
        <v>0</v>
      </c>
      <c r="D10" s="710">
        <f>+'12.Internal transportation'!K11</f>
        <v>0</v>
      </c>
      <c r="E10" s="693">
        <f>+'12.Internal transportation'!T11</f>
        <v>0</v>
      </c>
      <c r="F10" s="333">
        <f>+'12.Internal transportation'!N11</f>
        <v>0</v>
      </c>
      <c r="G10" s="333">
        <f>+'12.Internal transportation'!W11</f>
        <v>0</v>
      </c>
      <c r="H10" s="333">
        <f>+'12.Internal transportation'!Y11</f>
        <v>0</v>
      </c>
      <c r="I10" s="693">
        <f>+'12.Internal transportation'!AA11</f>
        <v>0</v>
      </c>
      <c r="J10" s="681"/>
      <c r="K10" s="308"/>
      <c r="L10" s="565">
        <f t="shared" si="0"/>
        <v>0</v>
      </c>
      <c r="M10" s="711">
        <f>+IFERROR(IF(E10=$S$2,IF(J10&gt;0,#REF!*J10*H10,#REF!*G10/#REF!*H10),0),0)</f>
        <v>0</v>
      </c>
      <c r="N10" s="711">
        <f>+IFERROR(IF(E10=$S$3,IF(J10&gt;0,#REF!*J10*H10,#REF!*G10/#REF!*H10),0),0)</f>
        <v>0</v>
      </c>
      <c r="O10" s="711">
        <f>+IFERROR(IF(E10=$S$4,IF(J10&gt;0,#REF!*J10*H10,#REF!*G10/#REF!*H10),0),0)</f>
        <v>0</v>
      </c>
    </row>
    <row r="11" spans="1:19">
      <c r="A11" s="305"/>
      <c r="B11" s="329"/>
      <c r="C11" s="334">
        <f>+'12.Internal transportation'!D12</f>
        <v>0</v>
      </c>
      <c r="D11" s="710">
        <f>+'12.Internal transportation'!K12</f>
        <v>0</v>
      </c>
      <c r="E11" s="693">
        <f>+'12.Internal transportation'!T12</f>
        <v>0</v>
      </c>
      <c r="F11" s="333">
        <f>+'12.Internal transportation'!N12</f>
        <v>0</v>
      </c>
      <c r="G11" s="333">
        <f>+'12.Internal transportation'!W12</f>
        <v>0</v>
      </c>
      <c r="H11" s="333">
        <f>+'12.Internal transportation'!Y12</f>
        <v>0</v>
      </c>
      <c r="I11" s="693">
        <f>+'12.Internal transportation'!AA12</f>
        <v>0</v>
      </c>
      <c r="J11" s="681"/>
      <c r="K11" s="308"/>
      <c r="L11" s="565">
        <f t="shared" si="0"/>
        <v>0</v>
      </c>
      <c r="M11" s="711">
        <f>+IFERROR(IF(E11=$S$2,IF(J11&gt;0,#REF!*J11*H11,#REF!*G11/#REF!*H11),0),0)</f>
        <v>0</v>
      </c>
      <c r="N11" s="711">
        <f>+IFERROR(IF(E11=$S$3,IF(J11&gt;0,#REF!*J11*H11,#REF!*G11/#REF!*H11),0),0)</f>
        <v>0</v>
      </c>
      <c r="O11" s="711">
        <f>+IFERROR(IF(E11=$S$4,IF(J11&gt;0,#REF!*J11*H11,#REF!*G11/#REF!*H11),0),0)</f>
        <v>0</v>
      </c>
    </row>
    <row r="12" spans="1:19">
      <c r="A12" s="305"/>
      <c r="B12" s="329"/>
      <c r="C12" s="334">
        <f>+'12.Internal transportation'!D13</f>
        <v>0</v>
      </c>
      <c r="D12" s="710">
        <f>+'12.Internal transportation'!K13</f>
        <v>0</v>
      </c>
      <c r="E12" s="693">
        <f>+'12.Internal transportation'!T13</f>
        <v>0</v>
      </c>
      <c r="F12" s="333">
        <f>+'12.Internal transportation'!N13</f>
        <v>0</v>
      </c>
      <c r="G12" s="333">
        <f>+'12.Internal transportation'!W13</f>
        <v>0</v>
      </c>
      <c r="H12" s="333">
        <f>+'12.Internal transportation'!Y13</f>
        <v>0</v>
      </c>
      <c r="I12" s="693">
        <f>+'12.Internal transportation'!AA13</f>
        <v>0</v>
      </c>
      <c r="J12" s="681"/>
      <c r="K12" s="308"/>
      <c r="L12" s="565">
        <f t="shared" si="0"/>
        <v>0</v>
      </c>
      <c r="M12" s="711">
        <f>+IFERROR(IF(E12=$S$2,IF(J12&gt;0,#REF!*J12*H12,#REF!*G12/#REF!*H12),0),0)</f>
        <v>0</v>
      </c>
      <c r="N12" s="711">
        <f>+IFERROR(IF(E12=$S$3,IF(J12&gt;0,#REF!*J12*H12,#REF!*G12/#REF!*H12),0),0)</f>
        <v>0</v>
      </c>
      <c r="O12" s="711">
        <f>+IFERROR(IF(E12=$S$4,IF(J12&gt;0,#REF!*J12*H12,#REF!*G12/#REF!*H12),0),0)</f>
        <v>0</v>
      </c>
    </row>
    <row r="13" spans="1:19">
      <c r="A13" s="305"/>
      <c r="B13" s="329"/>
      <c r="C13" s="334">
        <f>+'12.Internal transportation'!D14</f>
        <v>0</v>
      </c>
      <c r="D13" s="710">
        <f>+'12.Internal transportation'!K14</f>
        <v>0</v>
      </c>
      <c r="E13" s="693">
        <f>+'12.Internal transportation'!T14</f>
        <v>0</v>
      </c>
      <c r="F13" s="333">
        <f>+'12.Internal transportation'!N14</f>
        <v>0</v>
      </c>
      <c r="G13" s="333">
        <f>+'12.Internal transportation'!W14</f>
        <v>0</v>
      </c>
      <c r="H13" s="333">
        <f>+'12.Internal transportation'!Y14</f>
        <v>0</v>
      </c>
      <c r="I13" s="693">
        <f>+'12.Internal transportation'!AA14</f>
        <v>0</v>
      </c>
      <c r="J13" s="681"/>
      <c r="K13" s="308"/>
      <c r="L13" s="565"/>
      <c r="M13" s="711">
        <f>+IFERROR(IF(E13=$S$2,IF(J13&gt;0,#REF!*J13*H13,#REF!*G13/#REF!*H13),0),0)</f>
        <v>0</v>
      </c>
      <c r="N13" s="711">
        <f>+IFERROR(IF(E13=$S$3,IF(J13&gt;0,#REF!*J13*H13,#REF!*G13/#REF!*H13),0),0)</f>
        <v>0</v>
      </c>
      <c r="O13" s="711">
        <f>+IFERROR(IF(E13=$S$4,IF(J13&gt;0,#REF!*J13*H13,#REF!*G13/#REF!*H13),0),0)</f>
        <v>0</v>
      </c>
    </row>
    <row r="14" spans="1:19">
      <c r="A14" s="305"/>
      <c r="B14" s="329"/>
      <c r="C14" s="334"/>
      <c r="D14" s="330"/>
      <c r="E14" s="330"/>
      <c r="F14" s="333"/>
      <c r="G14" s="333"/>
      <c r="H14" s="333"/>
      <c r="I14" s="333"/>
      <c r="J14" s="339"/>
      <c r="K14" s="308"/>
      <c r="L14" s="361"/>
      <c r="M14" s="398">
        <f>+IFERROR(IF(E14=$S$2,IF(I14&gt;0,#REF!*I14*H14,#REF!*G14/#REF!*H14),0),0)</f>
        <v>0</v>
      </c>
      <c r="N14" s="398">
        <f>+IFERROR(IF(E14=$S$3,IF(I14&gt;0,#REF!*I14*H14,#REF!*G14/#REF!*H14),0),0)</f>
        <v>0</v>
      </c>
      <c r="O14" s="398">
        <f>+IFERROR(IF(E14=$S$4,IF(I14&gt;0,#REF!*I14*H14,#REF!*G14/#REF!*H14),0),0)</f>
        <v>0</v>
      </c>
    </row>
    <row r="15" spans="1:19">
      <c r="A15" s="305"/>
      <c r="B15" s="329"/>
      <c r="C15" s="330"/>
      <c r="D15" s="330"/>
      <c r="E15" s="330"/>
      <c r="F15" s="333"/>
      <c r="G15" s="333"/>
      <c r="H15" s="333"/>
      <c r="I15" s="333"/>
      <c r="J15" s="339"/>
      <c r="K15" s="308"/>
      <c r="L15" s="361"/>
      <c r="M15" s="398">
        <f>+IFERROR(IF(E15=$S$2,IF(I15&gt;0,#REF!*I15*H15,#REF!*G15/#REF!*H15),0),0)</f>
        <v>0</v>
      </c>
      <c r="N15" s="398">
        <f>+IFERROR(IF(E15=$S$3,IF(I15&gt;0,#REF!*I15*H15,#REF!*G15/#REF!*H15),0),0)</f>
        <v>0</v>
      </c>
      <c r="O15" s="398">
        <f>+IFERROR(IF(E15=$S$4,IF(I15&gt;0,#REF!*I15*H15,#REF!*G15/#REF!*H15),0),0)</f>
        <v>0</v>
      </c>
    </row>
    <row r="16" spans="1:19">
      <c r="A16" s="305"/>
      <c r="B16" s="329"/>
      <c r="C16" s="330"/>
      <c r="D16" s="330"/>
      <c r="E16" s="330"/>
      <c r="F16" s="333"/>
      <c r="G16" s="333"/>
      <c r="H16" s="333"/>
      <c r="I16" s="333"/>
      <c r="J16" s="339"/>
      <c r="K16" s="308"/>
      <c r="L16" s="361"/>
      <c r="M16" s="398">
        <f>+IFERROR(IF(E16=$S$2,IF(I16&gt;0,#REF!*I16*H16,#REF!*G16/#REF!*H16),0),0)</f>
        <v>0</v>
      </c>
      <c r="N16" s="398">
        <f>+IFERROR(IF(E16=$S$3,IF(I16&gt;0,#REF!*I16*H16,#REF!*G16/#REF!*H16),0),0)</f>
        <v>0</v>
      </c>
      <c r="O16" s="398">
        <f>+IFERROR(IF(E16=$S$4,IF(I16&gt;0,#REF!*I16*H16,#REF!*G16/#REF!*H16),0),0)</f>
        <v>0</v>
      </c>
    </row>
    <row r="17" spans="1:15">
      <c r="A17" s="305"/>
      <c r="B17" s="329"/>
      <c r="C17" s="330"/>
      <c r="D17" s="330"/>
      <c r="E17" s="330"/>
      <c r="F17" s="333"/>
      <c r="G17" s="333"/>
      <c r="H17" s="333"/>
      <c r="I17" s="333"/>
      <c r="J17" s="339"/>
      <c r="K17" s="308"/>
      <c r="L17" s="361"/>
      <c r="M17" s="398">
        <f>+IFERROR(IF(E17=$S$2,IF(I17&gt;0,#REF!*I17*H17,#REF!*G17/#REF!*H17),0),0)</f>
        <v>0</v>
      </c>
      <c r="N17" s="398">
        <f>+IFERROR(IF(E17=$S$3,IF(I17&gt;0,#REF!*I17*H17,#REF!*G17/#REF!*H17),0),0)</f>
        <v>0</v>
      </c>
      <c r="O17" s="398">
        <f>+IFERROR(IF(E17=$S$4,IF(I17&gt;0,#REF!*I17*H17,#REF!*G17/#REF!*H17),0),0)</f>
        <v>0</v>
      </c>
    </row>
    <row r="18" spans="1:15">
      <c r="A18" s="305"/>
      <c r="B18" s="329"/>
      <c r="C18" s="330"/>
      <c r="D18" s="330"/>
      <c r="E18" s="330"/>
      <c r="F18" s="333"/>
      <c r="G18" s="333"/>
      <c r="H18" s="333"/>
      <c r="I18" s="333"/>
      <c r="J18" s="339"/>
      <c r="K18" s="308"/>
      <c r="L18" s="361"/>
      <c r="M18" s="398">
        <f>+IFERROR(IF(E18=$S$2,IF(I18&gt;0,#REF!*I18*H18,#REF!*G18/#REF!*H18),0),0)</f>
        <v>0</v>
      </c>
      <c r="N18" s="398">
        <f>+IFERROR(IF(E18=$S$3,IF(I18&gt;0,#REF!*I18*H18,#REF!*G18/#REF!*H18),0),0)</f>
        <v>0</v>
      </c>
      <c r="O18" s="398">
        <f>+IFERROR(IF(E18=$S$4,IF(I18&gt;0,#REF!*I18*H18,#REF!*G18/#REF!*H18),0),0)</f>
        <v>0</v>
      </c>
    </row>
    <row r="19" spans="1:15">
      <c r="A19" s="305"/>
      <c r="B19" s="329"/>
      <c r="C19" s="330"/>
      <c r="D19" s="330"/>
      <c r="E19" s="330"/>
      <c r="F19" s="333"/>
      <c r="G19" s="333"/>
      <c r="H19" s="333"/>
      <c r="I19" s="333"/>
      <c r="J19" s="339"/>
      <c r="K19" s="308"/>
      <c r="L19" s="361"/>
      <c r="M19" s="398">
        <f>+IFERROR(IF(E19=$S$2,IF(I19&gt;0,#REF!*I19*H19,#REF!*G19/#REF!*H19),0),0)</f>
        <v>0</v>
      </c>
      <c r="N19" s="398">
        <f>+IFERROR(IF(E19=$S$3,IF(I19&gt;0,#REF!*I19*H19,#REF!*G19/#REF!*H19),0),0)</f>
        <v>0</v>
      </c>
      <c r="O19" s="398">
        <f>+IFERROR(IF(E19=$S$4,IF(I19&gt;0,#REF!*I19*H19,#REF!*G19/#REF!*H19),0),0)</f>
        <v>0</v>
      </c>
    </row>
    <row r="20" spans="1:15">
      <c r="A20" s="305"/>
      <c r="B20" s="329"/>
      <c r="C20" s="330"/>
      <c r="D20" s="330"/>
      <c r="E20" s="330"/>
      <c r="F20" s="333"/>
      <c r="G20" s="333"/>
      <c r="H20" s="333"/>
      <c r="I20" s="333"/>
      <c r="J20" s="339"/>
      <c r="K20" s="308"/>
      <c r="L20" s="361"/>
      <c r="M20" s="398">
        <f>+IFERROR(IF(E20=$S$2,IF(I20&gt;0,#REF!*I20*H20,#REF!*G20/#REF!*H20),0),0)</f>
        <v>0</v>
      </c>
      <c r="N20" s="398">
        <f>+IFERROR(IF(E20=$S$3,IF(I20&gt;0,#REF!*I20*H20,#REF!*G20/#REF!*H20),0),0)</f>
        <v>0</v>
      </c>
      <c r="O20" s="398">
        <f>+IFERROR(IF(E20=$S$4,IF(I20&gt;0,#REF!*I20*H20,#REF!*G20/#REF!*H20),0),0)</f>
        <v>0</v>
      </c>
    </row>
    <row r="21" spans="1:15">
      <c r="A21" s="305"/>
      <c r="B21" s="329"/>
      <c r="C21" s="330"/>
      <c r="D21" s="330"/>
      <c r="E21" s="330"/>
      <c r="F21" s="333"/>
      <c r="G21" s="333"/>
      <c r="H21" s="333"/>
      <c r="I21" s="333"/>
      <c r="J21" s="339"/>
      <c r="K21" s="308"/>
      <c r="L21" s="361"/>
      <c r="M21" s="398">
        <f>+IFERROR(IF(E21=$S$2,IF(I21&gt;0,#REF!*I21*H21,#REF!*G21/#REF!*H21),0),0)</f>
        <v>0</v>
      </c>
      <c r="N21" s="398">
        <f>+IFERROR(IF(E21=$S$3,IF(I21&gt;0,#REF!*I21*H21,#REF!*G21/#REF!*H21),0),0)</f>
        <v>0</v>
      </c>
      <c r="O21" s="398">
        <f>+IFERROR(IF(E21=$S$4,IF(I21&gt;0,#REF!*I21*H21,#REF!*G21/#REF!*H21),0),0)</f>
        <v>0</v>
      </c>
    </row>
    <row r="22" spans="1:15">
      <c r="A22" s="305"/>
      <c r="B22" s="329"/>
      <c r="C22" s="330"/>
      <c r="D22" s="330"/>
      <c r="E22" s="330"/>
      <c r="F22" s="333"/>
      <c r="G22" s="333"/>
      <c r="H22" s="333"/>
      <c r="I22" s="333"/>
      <c r="J22" s="339"/>
      <c r="K22" s="308"/>
      <c r="L22" s="361"/>
      <c r="M22" s="398">
        <f>+IFERROR(IF(E22=$S$2,IF(I22&gt;0,#REF!*I22*H22,#REF!*G22/#REF!*H22),0),0)</f>
        <v>0</v>
      </c>
      <c r="N22" s="398">
        <f>+IFERROR(IF(E22=$S$3,IF(I22&gt;0,#REF!*I22*H22,#REF!*G22/#REF!*H22),0),0)</f>
        <v>0</v>
      </c>
      <c r="O22" s="398">
        <f>+IFERROR(IF(E22=$S$4,IF(I22&gt;0,#REF!*I22*H22,#REF!*G22/#REF!*H22),0),0)</f>
        <v>0</v>
      </c>
    </row>
    <row r="23" spans="1:15">
      <c r="A23" s="305"/>
      <c r="B23" s="329"/>
      <c r="C23" s="330"/>
      <c r="D23" s="330"/>
      <c r="E23" s="330"/>
      <c r="F23" s="333"/>
      <c r="G23" s="333"/>
      <c r="H23" s="333"/>
      <c r="I23" s="333"/>
      <c r="J23" s="339"/>
      <c r="K23" s="308"/>
      <c r="L23" s="361"/>
      <c r="M23" s="398">
        <f>+IFERROR(IF(E23=$S$2,IF(I23&gt;0,#REF!*I23*H23,#REF!*G23/#REF!*H23),0),0)</f>
        <v>0</v>
      </c>
      <c r="N23" s="398">
        <f>+IFERROR(IF(E23=$S$3,IF(I23&gt;0,#REF!*I23*H23,#REF!*G23/#REF!*H23),0),0)</f>
        <v>0</v>
      </c>
      <c r="O23" s="398">
        <f>+IFERROR(IF(E23=$S$4,IF(I23&gt;0,#REF!*I23*H23,#REF!*G23/#REF!*H23),0),0)</f>
        <v>0</v>
      </c>
    </row>
    <row r="24" spans="1:15">
      <c r="A24" s="305"/>
      <c r="B24" s="329"/>
      <c r="C24" s="330"/>
      <c r="D24" s="330"/>
      <c r="E24" s="330"/>
      <c r="F24" s="333"/>
      <c r="G24" s="333"/>
      <c r="H24" s="333"/>
      <c r="I24" s="333"/>
      <c r="J24" s="339"/>
      <c r="K24" s="308"/>
      <c r="L24" s="361"/>
      <c r="M24" s="398">
        <f>+IFERROR(IF(E24=$S$2,IF(I24&gt;0,#REF!*I24*H24,#REF!*G24/#REF!*H24),0),0)</f>
        <v>0</v>
      </c>
      <c r="N24" s="398">
        <f>+IFERROR(IF(E24=$S$3,IF(I24&gt;0,#REF!*I24*H24,#REF!*G24/#REF!*H24),0),0)</f>
        <v>0</v>
      </c>
      <c r="O24" s="398">
        <f>+IFERROR(IF(E24=$S$4,IF(I24&gt;0,#REF!*I24*H24,#REF!*G24/#REF!*H24),0),0)</f>
        <v>0</v>
      </c>
    </row>
    <row r="25" spans="1:15">
      <c r="A25" s="305"/>
      <c r="B25" s="329"/>
      <c r="C25" s="330"/>
      <c r="D25" s="330"/>
      <c r="E25" s="330"/>
      <c r="F25" s="333"/>
      <c r="G25" s="333"/>
      <c r="H25" s="333"/>
      <c r="I25" s="333"/>
      <c r="J25" s="339"/>
      <c r="K25" s="308"/>
      <c r="L25" s="361"/>
      <c r="M25" s="398">
        <f>+IFERROR(IF(E25=$S$2,IF(I25&gt;0,#REF!*I25*H25,#REF!*G25/#REF!*H25),0),0)</f>
        <v>0</v>
      </c>
      <c r="N25" s="398">
        <f>+IFERROR(IF(E25=$S$3,IF(I25&gt;0,#REF!*I25*H25,#REF!*G25/#REF!*H25),0),0)</f>
        <v>0</v>
      </c>
      <c r="O25" s="398">
        <f>+IFERROR(IF(E25=$S$4,IF(I25&gt;0,#REF!*I25*H25,#REF!*G25/#REF!*H25),0),0)</f>
        <v>0</v>
      </c>
    </row>
  </sheetData>
  <mergeCells count="1">
    <mergeCell ref="M6:O6"/>
  </mergeCells>
  <dataValidations count="1">
    <dataValidation type="list" allowBlank="1" showInputMessage="1" showErrorMessage="1" sqref="E14:E25" xr:uid="{00000000-0002-0000-2100-000000000000}">
      <formula1>$S$2:$S$3</formula1>
    </dataValidation>
  </dataValidations>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tabColor theme="4"/>
  </sheetPr>
  <dimension ref="A1:R71"/>
  <sheetViews>
    <sheetView showGridLines="0" topLeftCell="A52" workbookViewId="0">
      <selection activeCell="D14" sqref="D14:L14"/>
    </sheetView>
  </sheetViews>
  <sheetFormatPr baseColWidth="10" defaultColWidth="9.109375" defaultRowHeight="14.4"/>
  <cols>
    <col min="1" max="1" width="2.6640625" customWidth="1"/>
    <col min="2" max="2" width="2.44140625" customWidth="1"/>
    <col min="3" max="3" width="2.6640625" customWidth="1"/>
    <col min="4" max="4" width="25.109375" bestFit="1" customWidth="1"/>
    <col min="5" max="5" width="15.5546875" bestFit="1" customWidth="1"/>
    <col min="14" max="14" width="3.88671875" customWidth="1"/>
    <col min="15" max="15" width="8.88671875" bestFit="1" customWidth="1"/>
    <col min="18" max="18" width="13" bestFit="1" customWidth="1"/>
    <col min="19" max="19" width="23" bestFit="1" customWidth="1"/>
    <col min="20" max="20" width="23" customWidth="1"/>
    <col min="21" max="21" width="10.109375" bestFit="1" customWidth="1"/>
    <col min="22" max="22" width="15.33203125" bestFit="1" customWidth="1"/>
    <col min="24" max="24" width="9.109375" customWidth="1"/>
  </cols>
  <sheetData>
    <row r="1" spans="1:18">
      <c r="A1" s="262"/>
      <c r="B1" s="262"/>
      <c r="C1" s="263" t="s">
        <v>818</v>
      </c>
      <c r="D1" s="262"/>
      <c r="E1" s="262"/>
      <c r="F1" s="262"/>
      <c r="G1" s="262"/>
      <c r="H1" s="262"/>
      <c r="I1" s="262"/>
      <c r="J1" s="262"/>
      <c r="K1" s="262"/>
      <c r="L1" s="262"/>
    </row>
    <row r="2" spans="1:18" ht="15" thickBot="1">
      <c r="A2" s="264"/>
      <c r="B2" s="264"/>
      <c r="C2" s="264"/>
      <c r="D2" s="264"/>
      <c r="E2" s="264"/>
      <c r="F2" s="264"/>
      <c r="G2" s="264"/>
      <c r="H2" s="264"/>
      <c r="I2" s="264"/>
      <c r="J2" s="264"/>
      <c r="K2" s="264"/>
      <c r="L2" s="264"/>
    </row>
    <row r="3" spans="1:18" ht="15" thickBot="1">
      <c r="A3" s="264"/>
      <c r="B3" s="264"/>
      <c r="C3" s="265"/>
      <c r="D3" s="266"/>
      <c r="E3" s="266"/>
      <c r="F3" s="266"/>
      <c r="G3" s="266"/>
      <c r="H3" s="266"/>
      <c r="I3" s="266"/>
      <c r="J3" s="266"/>
      <c r="K3" s="267"/>
      <c r="L3" s="264"/>
      <c r="M3" s="1720" t="s">
        <v>819</v>
      </c>
      <c r="N3" s="1721"/>
      <c r="O3" s="1721"/>
      <c r="P3" s="1721"/>
      <c r="Q3" s="1721"/>
      <c r="R3" s="1722"/>
    </row>
    <row r="4" spans="1:18">
      <c r="A4" s="264"/>
      <c r="B4" s="264"/>
      <c r="C4" s="268"/>
      <c r="D4" s="269" t="s">
        <v>820</v>
      </c>
      <c r="E4" s="264"/>
      <c r="F4" s="1723"/>
      <c r="G4" s="1724"/>
      <c r="H4" s="1724"/>
      <c r="I4" s="1725"/>
      <c r="J4" s="264"/>
      <c r="K4" s="270"/>
      <c r="L4" s="264"/>
      <c r="M4" s="1726"/>
      <c r="N4" s="1727"/>
      <c r="O4" s="1727"/>
      <c r="P4" s="1727"/>
      <c r="Q4" s="1727"/>
      <c r="R4" s="1728"/>
    </row>
    <row r="5" spans="1:18">
      <c r="A5" s="264"/>
      <c r="B5" s="264"/>
      <c r="C5" s="268"/>
      <c r="D5" s="264"/>
      <c r="E5" s="264"/>
      <c r="F5" s="264"/>
      <c r="G5" s="264"/>
      <c r="H5" s="264"/>
      <c r="I5" s="264"/>
      <c r="J5" s="264"/>
      <c r="K5" s="270"/>
      <c r="L5" s="264"/>
      <c r="M5" s="1729"/>
      <c r="N5" s="1730"/>
      <c r="O5" s="1730"/>
      <c r="P5" s="1730"/>
      <c r="Q5" s="1730"/>
      <c r="R5" s="1731"/>
    </row>
    <row r="6" spans="1:18">
      <c r="A6" s="264"/>
      <c r="B6" s="264"/>
      <c r="C6" s="268"/>
      <c r="D6" s="269" t="s">
        <v>821</v>
      </c>
      <c r="E6" s="264" t="s">
        <v>822</v>
      </c>
      <c r="F6" s="1723"/>
      <c r="G6" s="1724"/>
      <c r="H6" s="1724"/>
      <c r="I6" s="1725"/>
      <c r="J6" s="264"/>
      <c r="K6" s="270"/>
      <c r="L6" s="264"/>
      <c r="M6" s="1729"/>
      <c r="N6" s="1730"/>
      <c r="O6" s="1730"/>
      <c r="P6" s="1730"/>
      <c r="Q6" s="1730"/>
      <c r="R6" s="1731"/>
    </row>
    <row r="7" spans="1:18">
      <c r="A7" s="264"/>
      <c r="B7" s="264"/>
      <c r="C7" s="268"/>
      <c r="D7" s="271"/>
      <c r="E7" s="264" t="s">
        <v>823</v>
      </c>
      <c r="F7" s="1723"/>
      <c r="G7" s="1724"/>
      <c r="H7" s="1724"/>
      <c r="I7" s="1725"/>
      <c r="J7" s="264"/>
      <c r="K7" s="270"/>
      <c r="L7" s="264"/>
      <c r="M7" s="1729"/>
      <c r="N7" s="1730"/>
      <c r="O7" s="1730"/>
      <c r="P7" s="1730"/>
      <c r="Q7" s="1730"/>
      <c r="R7" s="1731"/>
    </row>
    <row r="8" spans="1:18">
      <c r="A8" s="264"/>
      <c r="B8" s="264"/>
      <c r="C8" s="268"/>
      <c r="D8" s="264"/>
      <c r="E8" s="264"/>
      <c r="F8" s="264"/>
      <c r="G8" s="264"/>
      <c r="H8" s="264"/>
      <c r="I8" s="264"/>
      <c r="J8" s="264"/>
      <c r="K8" s="270"/>
      <c r="L8" s="264"/>
      <c r="M8" s="1729"/>
      <c r="N8" s="1730"/>
      <c r="O8" s="1730"/>
      <c r="P8" s="1730"/>
      <c r="Q8" s="1730"/>
      <c r="R8" s="1731"/>
    </row>
    <row r="9" spans="1:18">
      <c r="A9" s="264"/>
      <c r="B9" s="264"/>
      <c r="C9" s="268"/>
      <c r="D9" s="269" t="s">
        <v>824</v>
      </c>
      <c r="E9" s="264" t="s">
        <v>825</v>
      </c>
      <c r="F9" s="1723"/>
      <c r="G9" s="1724"/>
      <c r="H9" s="1724"/>
      <c r="I9" s="1725"/>
      <c r="J9" s="264"/>
      <c r="K9" s="270"/>
      <c r="L9" s="264"/>
      <c r="M9" s="1729"/>
      <c r="N9" s="1730"/>
      <c r="O9" s="1730"/>
      <c r="P9" s="1730"/>
      <c r="Q9" s="1730"/>
      <c r="R9" s="1731"/>
    </row>
    <row r="10" spans="1:18">
      <c r="A10" s="264"/>
      <c r="B10" s="264"/>
      <c r="C10" s="268"/>
      <c r="D10" s="271"/>
      <c r="E10" s="264" t="s">
        <v>826</v>
      </c>
      <c r="F10" s="1723"/>
      <c r="G10" s="1724"/>
      <c r="H10" s="1724"/>
      <c r="I10" s="1725"/>
      <c r="J10" s="264"/>
      <c r="K10" s="270"/>
      <c r="L10" s="264"/>
      <c r="M10" s="1729"/>
      <c r="N10" s="1730"/>
      <c r="O10" s="1730"/>
      <c r="P10" s="1730"/>
      <c r="Q10" s="1730"/>
      <c r="R10" s="1731"/>
    </row>
    <row r="11" spans="1:18">
      <c r="A11" s="264"/>
      <c r="B11" s="264"/>
      <c r="C11" s="268"/>
      <c r="D11" s="271"/>
      <c r="E11" s="264" t="s">
        <v>827</v>
      </c>
      <c r="F11" s="1723"/>
      <c r="G11" s="1724"/>
      <c r="H11" s="1724"/>
      <c r="I11" s="1725"/>
      <c r="J11" s="264"/>
      <c r="K11" s="270"/>
      <c r="L11" s="264"/>
      <c r="M11" s="1729"/>
      <c r="N11" s="1730"/>
      <c r="O11" s="1730"/>
      <c r="P11" s="1730"/>
      <c r="Q11" s="1730"/>
      <c r="R11" s="1731"/>
    </row>
    <row r="12" spans="1:18">
      <c r="A12" s="264"/>
      <c r="B12" s="264"/>
      <c r="C12" s="268"/>
      <c r="D12" s="264"/>
      <c r="E12" s="264"/>
      <c r="F12" s="264"/>
      <c r="G12" s="264"/>
      <c r="H12" s="264"/>
      <c r="I12" s="264"/>
      <c r="J12" s="264"/>
      <c r="K12" s="270"/>
      <c r="L12" s="264"/>
      <c r="M12" s="1729"/>
      <c r="N12" s="1730"/>
      <c r="O12" s="1730"/>
      <c r="P12" s="1730"/>
      <c r="Q12" s="1730"/>
      <c r="R12" s="1731"/>
    </row>
    <row r="13" spans="1:18" ht="15" thickBot="1">
      <c r="A13" s="264"/>
      <c r="B13" s="264"/>
      <c r="C13" s="272"/>
      <c r="D13" s="273"/>
      <c r="E13" s="273"/>
      <c r="F13" s="273"/>
      <c r="G13" s="273"/>
      <c r="H13" s="273"/>
      <c r="I13" s="273"/>
      <c r="J13" s="273"/>
      <c r="K13" s="274"/>
      <c r="L13" s="264"/>
      <c r="M13" s="1732"/>
      <c r="N13" s="1733"/>
      <c r="O13" s="1733"/>
      <c r="P13" s="1733"/>
      <c r="Q13" s="1733"/>
      <c r="R13" s="1734"/>
    </row>
    <row r="14" spans="1:18" ht="15" thickBot="1">
      <c r="A14" s="264"/>
      <c r="B14" s="264"/>
      <c r="C14" s="264"/>
      <c r="D14" s="264"/>
      <c r="E14" s="264"/>
      <c r="F14" s="264"/>
      <c r="G14" s="264"/>
      <c r="H14" s="264"/>
      <c r="I14" s="264"/>
      <c r="J14" s="264"/>
      <c r="K14" s="264"/>
      <c r="L14" s="264"/>
    </row>
    <row r="15" spans="1:18" ht="15" thickBot="1">
      <c r="A15" s="264"/>
      <c r="B15" s="264"/>
      <c r="C15" s="265"/>
      <c r="D15" s="275" t="s">
        <v>828</v>
      </c>
      <c r="E15" s="266"/>
      <c r="F15" s="266"/>
      <c r="G15" s="266"/>
      <c r="H15" s="266"/>
      <c r="I15" s="266"/>
      <c r="J15" s="266"/>
      <c r="K15" s="267"/>
      <c r="L15" s="264"/>
      <c r="M15" s="1720" t="s">
        <v>829</v>
      </c>
      <c r="N15" s="1721"/>
      <c r="O15" s="1721"/>
      <c r="P15" s="1721"/>
      <c r="Q15" s="1721"/>
      <c r="R15" s="1722"/>
    </row>
    <row r="16" spans="1:18">
      <c r="A16" s="264"/>
      <c r="B16" s="264"/>
      <c r="C16" s="268"/>
      <c r="D16" s="264"/>
      <c r="E16" s="264"/>
      <c r="F16" s="264"/>
      <c r="G16" s="264"/>
      <c r="H16" s="264"/>
      <c r="I16" s="264"/>
      <c r="J16" s="264"/>
      <c r="K16" s="270"/>
      <c r="L16" s="264"/>
      <c r="M16" s="1726"/>
      <c r="N16" s="1727"/>
      <c r="O16" s="1727"/>
      <c r="P16" s="1727"/>
      <c r="Q16" s="1727"/>
      <c r="R16" s="1728"/>
    </row>
    <row r="17" spans="1:18">
      <c r="A17" s="264"/>
      <c r="B17" s="264"/>
      <c r="C17" s="268"/>
      <c r="D17" s="269" t="s">
        <v>830</v>
      </c>
      <c r="E17" s="264"/>
      <c r="F17" s="1723"/>
      <c r="G17" s="1724"/>
      <c r="H17" s="1724"/>
      <c r="I17" s="1725"/>
      <c r="J17" s="264"/>
      <c r="K17" s="270"/>
      <c r="L17" s="264"/>
      <c r="M17" s="1729"/>
      <c r="N17" s="1730"/>
      <c r="O17" s="1730"/>
      <c r="P17" s="1730"/>
      <c r="Q17" s="1730"/>
      <c r="R17" s="1731"/>
    </row>
    <row r="18" spans="1:18">
      <c r="A18" s="264"/>
      <c r="B18" s="264"/>
      <c r="C18" s="268"/>
      <c r="D18" s="264"/>
      <c r="E18" s="264"/>
      <c r="F18" s="264"/>
      <c r="G18" s="264"/>
      <c r="H18" s="264"/>
      <c r="I18" s="264"/>
      <c r="J18" s="264"/>
      <c r="K18" s="270"/>
      <c r="L18" s="264"/>
      <c r="M18" s="1729"/>
      <c r="N18" s="1730"/>
      <c r="O18" s="1730"/>
      <c r="P18" s="1730"/>
      <c r="Q18" s="1730"/>
      <c r="R18" s="1731"/>
    </row>
    <row r="19" spans="1:18">
      <c r="A19" s="264"/>
      <c r="B19" s="264"/>
      <c r="C19" s="268"/>
      <c r="D19" s="269" t="s">
        <v>831</v>
      </c>
      <c r="E19" s="264"/>
      <c r="F19" s="1723"/>
      <c r="G19" s="1724"/>
      <c r="H19" s="1724"/>
      <c r="I19" s="1725"/>
      <c r="J19" s="276"/>
      <c r="K19" s="270"/>
      <c r="L19" s="264"/>
      <c r="M19" s="1729"/>
      <c r="N19" s="1730"/>
      <c r="O19" s="1730"/>
      <c r="P19" s="1730"/>
      <c r="Q19" s="1730"/>
      <c r="R19" s="1731"/>
    </row>
    <row r="20" spans="1:18">
      <c r="A20" s="264"/>
      <c r="B20" s="264"/>
      <c r="C20" s="268"/>
      <c r="D20" s="264"/>
      <c r="E20" s="264"/>
      <c r="F20" s="264"/>
      <c r="G20" s="264"/>
      <c r="H20" s="264"/>
      <c r="I20" s="264"/>
      <c r="J20" s="264"/>
      <c r="K20" s="270"/>
      <c r="L20" s="264"/>
      <c r="M20" s="1729"/>
      <c r="N20" s="1730"/>
      <c r="O20" s="1730"/>
      <c r="P20" s="1730"/>
      <c r="Q20" s="1730"/>
      <c r="R20" s="1731"/>
    </row>
    <row r="21" spans="1:18">
      <c r="A21" s="264"/>
      <c r="B21" s="264"/>
      <c r="C21" s="268"/>
      <c r="D21" s="269" t="s">
        <v>832</v>
      </c>
      <c r="E21" s="264"/>
      <c r="F21" s="1735" t="s">
        <v>833</v>
      </c>
      <c r="G21" s="1735"/>
      <c r="H21" s="1735" t="s">
        <v>807</v>
      </c>
      <c r="I21" s="1735"/>
      <c r="J21" s="264"/>
      <c r="K21" s="270"/>
      <c r="L21" s="264"/>
      <c r="M21" s="1729"/>
      <c r="N21" s="1730"/>
      <c r="O21" s="1730"/>
      <c r="P21" s="1730"/>
      <c r="Q21" s="1730"/>
      <c r="R21" s="1731"/>
    </row>
    <row r="22" spans="1:18">
      <c r="A22" s="264"/>
      <c r="B22" s="264"/>
      <c r="C22" s="268"/>
      <c r="D22" s="264"/>
      <c r="E22" s="264"/>
      <c r="F22" s="1735"/>
      <c r="G22" s="1735"/>
      <c r="H22" s="1723"/>
      <c r="I22" s="1725"/>
      <c r="J22" s="264"/>
      <c r="K22" s="270"/>
      <c r="L22" s="264"/>
      <c r="M22" s="1729"/>
      <c r="N22" s="1730"/>
      <c r="O22" s="1730"/>
      <c r="P22" s="1730"/>
      <c r="Q22" s="1730"/>
      <c r="R22" s="1731"/>
    </row>
    <row r="23" spans="1:18">
      <c r="A23" s="264"/>
      <c r="B23" s="264"/>
      <c r="C23" s="268"/>
      <c r="D23" s="264"/>
      <c r="E23" s="264"/>
      <c r="F23" s="1735"/>
      <c r="G23" s="1735"/>
      <c r="H23" s="1723"/>
      <c r="I23" s="1725"/>
      <c r="J23" s="264"/>
      <c r="K23" s="270"/>
      <c r="L23" s="264"/>
      <c r="M23" s="1729"/>
      <c r="N23" s="1730"/>
      <c r="O23" s="1730"/>
      <c r="P23" s="1730"/>
      <c r="Q23" s="1730"/>
      <c r="R23" s="1731"/>
    </row>
    <row r="24" spans="1:18">
      <c r="A24" s="264"/>
      <c r="B24" s="264"/>
      <c r="C24" s="268"/>
      <c r="D24" s="264"/>
      <c r="E24" s="264"/>
      <c r="F24" s="1735"/>
      <c r="G24" s="1735"/>
      <c r="H24" s="1723"/>
      <c r="I24" s="1725"/>
      <c r="J24" s="264"/>
      <c r="K24" s="270"/>
      <c r="L24" s="264"/>
      <c r="M24" s="1729"/>
      <c r="N24" s="1730"/>
      <c r="O24" s="1730"/>
      <c r="P24" s="1730"/>
      <c r="Q24" s="1730"/>
      <c r="R24" s="1731"/>
    </row>
    <row r="25" spans="1:18" ht="15" thickBot="1">
      <c r="A25" s="264"/>
      <c r="B25" s="264"/>
      <c r="C25" s="268"/>
      <c r="D25" s="264"/>
      <c r="E25" s="264"/>
      <c r="F25" s="1735"/>
      <c r="G25" s="1735"/>
      <c r="H25" s="1723"/>
      <c r="I25" s="1725"/>
      <c r="J25" s="264"/>
      <c r="K25" s="270"/>
      <c r="L25" s="264"/>
      <c r="M25" s="1732"/>
      <c r="N25" s="1733"/>
      <c r="O25" s="1733"/>
      <c r="P25" s="1733"/>
      <c r="Q25" s="1733"/>
      <c r="R25" s="1734"/>
    </row>
    <row r="26" spans="1:18">
      <c r="A26" s="264"/>
      <c r="B26" s="264"/>
      <c r="C26" s="268"/>
      <c r="D26" s="264"/>
      <c r="E26" s="264"/>
      <c r="F26" s="264"/>
      <c r="G26" s="264"/>
      <c r="H26" s="264"/>
      <c r="I26" s="264"/>
      <c r="J26" s="276"/>
      <c r="K26" s="270"/>
      <c r="L26" s="264"/>
    </row>
    <row r="27" spans="1:18">
      <c r="A27" s="264"/>
      <c r="B27" s="264"/>
      <c r="C27" s="268"/>
      <c r="D27" s="264"/>
      <c r="E27" s="264"/>
      <c r="F27" s="264"/>
      <c r="G27" s="264"/>
      <c r="H27" s="264"/>
      <c r="I27" s="264"/>
      <c r="J27" s="264"/>
      <c r="K27" s="270"/>
      <c r="L27" s="264"/>
    </row>
    <row r="28" spans="1:18">
      <c r="A28" s="264"/>
      <c r="B28" s="264"/>
      <c r="C28" s="268"/>
      <c r="D28" s="264"/>
      <c r="E28" s="264"/>
      <c r="F28" s="264"/>
      <c r="G28" s="264"/>
      <c r="H28" s="264"/>
      <c r="I28" s="264"/>
      <c r="J28" s="264"/>
      <c r="K28" s="270"/>
      <c r="L28" s="264"/>
    </row>
    <row r="29" spans="1:18">
      <c r="A29" s="264"/>
      <c r="B29" s="264"/>
      <c r="C29" s="268"/>
      <c r="D29" s="269" t="s">
        <v>834</v>
      </c>
      <c r="E29" s="264" t="s">
        <v>835</v>
      </c>
      <c r="F29" s="1723"/>
      <c r="G29" s="1724"/>
      <c r="H29" s="1724"/>
      <c r="I29" s="1725"/>
      <c r="J29" s="264" t="s">
        <v>836</v>
      </c>
      <c r="K29" s="270"/>
      <c r="L29" s="264"/>
    </row>
    <row r="30" spans="1:18">
      <c r="A30" s="264"/>
      <c r="B30" s="264"/>
      <c r="C30" s="268"/>
      <c r="D30" s="264"/>
      <c r="E30" s="264" t="s">
        <v>837</v>
      </c>
      <c r="F30" s="1723"/>
      <c r="G30" s="1724"/>
      <c r="H30" s="1724"/>
      <c r="I30" s="1725"/>
      <c r="J30" s="264" t="s">
        <v>836</v>
      </c>
      <c r="K30" s="270"/>
      <c r="L30" s="264"/>
    </row>
    <row r="31" spans="1:18">
      <c r="A31" s="264"/>
      <c r="B31" s="264"/>
      <c r="C31" s="268"/>
      <c r="D31" s="264"/>
      <c r="E31" s="264" t="s">
        <v>432</v>
      </c>
      <c r="F31" s="1723"/>
      <c r="G31" s="1724"/>
      <c r="H31" s="1724"/>
      <c r="I31" s="1725"/>
      <c r="J31" s="264" t="s">
        <v>836</v>
      </c>
      <c r="K31" s="270"/>
      <c r="L31" s="264"/>
    </row>
    <row r="32" spans="1:18">
      <c r="A32" s="264"/>
      <c r="B32" s="264"/>
      <c r="C32" s="268"/>
      <c r="D32" s="264"/>
      <c r="E32" s="264"/>
      <c r="F32" s="264"/>
      <c r="G32" s="264"/>
      <c r="H32" s="264"/>
      <c r="I32" s="264"/>
      <c r="J32" s="276"/>
      <c r="K32" s="270"/>
      <c r="L32" s="264"/>
    </row>
    <row r="33" spans="1:12">
      <c r="A33" s="264"/>
      <c r="B33" s="264"/>
      <c r="C33" s="268"/>
      <c r="D33" s="269" t="s">
        <v>838</v>
      </c>
      <c r="E33" s="264"/>
      <c r="F33" s="1723"/>
      <c r="G33" s="1724"/>
      <c r="H33" s="1724"/>
      <c r="I33" s="1725"/>
      <c r="J33" s="276" t="s">
        <v>839</v>
      </c>
      <c r="K33" s="270"/>
      <c r="L33" s="264"/>
    </row>
    <row r="34" spans="1:12">
      <c r="A34" s="264"/>
      <c r="B34" s="264"/>
      <c r="C34" s="268"/>
      <c r="D34" s="264"/>
      <c r="E34" s="264"/>
      <c r="F34" s="264"/>
      <c r="G34" s="264"/>
      <c r="H34" s="264"/>
      <c r="I34" s="264"/>
      <c r="J34" s="276"/>
      <c r="K34" s="270"/>
      <c r="L34" s="264"/>
    </row>
    <row r="35" spans="1:12">
      <c r="A35" s="264"/>
      <c r="B35" s="264"/>
      <c r="C35" s="268"/>
      <c r="D35" s="269" t="s">
        <v>840</v>
      </c>
      <c r="E35" s="264"/>
      <c r="F35" s="1723"/>
      <c r="G35" s="1724"/>
      <c r="H35" s="1724"/>
      <c r="I35" s="1725"/>
      <c r="J35" s="277"/>
      <c r="K35" s="270"/>
      <c r="L35" s="264"/>
    </row>
    <row r="36" spans="1:12">
      <c r="A36" s="264"/>
      <c r="B36" s="264"/>
      <c r="C36" s="268"/>
      <c r="D36" s="264"/>
      <c r="E36" s="264"/>
      <c r="F36" s="264"/>
      <c r="G36" s="264"/>
      <c r="H36" s="264"/>
      <c r="I36" s="264"/>
      <c r="J36" s="264"/>
      <c r="K36" s="270"/>
      <c r="L36" s="264"/>
    </row>
    <row r="37" spans="1:12">
      <c r="A37" s="264"/>
      <c r="B37" s="264"/>
      <c r="C37" s="268"/>
      <c r="D37" s="269" t="s">
        <v>841</v>
      </c>
      <c r="E37" s="264" t="s">
        <v>260</v>
      </c>
      <c r="F37" s="1723"/>
      <c r="G37" s="1724"/>
      <c r="H37" s="1724"/>
      <c r="I37" s="1725"/>
      <c r="J37" s="264"/>
      <c r="K37" s="270"/>
      <c r="L37" s="264"/>
    </row>
    <row r="38" spans="1:12">
      <c r="A38" s="264"/>
      <c r="B38" s="264"/>
      <c r="C38" s="268"/>
      <c r="D38" s="264"/>
      <c r="E38" s="264"/>
      <c r="F38" s="264"/>
      <c r="G38" s="264"/>
      <c r="H38" s="264"/>
      <c r="I38" s="264"/>
      <c r="J38" s="264"/>
      <c r="K38" s="270"/>
      <c r="L38" s="264"/>
    </row>
    <row r="39" spans="1:12">
      <c r="A39" s="264"/>
      <c r="B39" s="264"/>
      <c r="C39" s="268"/>
      <c r="D39" s="264"/>
      <c r="E39" s="264"/>
      <c r="F39" s="264"/>
      <c r="G39" s="264"/>
      <c r="H39" s="264"/>
      <c r="I39" s="264"/>
      <c r="J39" s="264"/>
      <c r="K39" s="270"/>
      <c r="L39" s="264"/>
    </row>
    <row r="40" spans="1:12">
      <c r="A40" s="264"/>
      <c r="B40" s="264"/>
      <c r="C40" s="268"/>
      <c r="D40" s="269" t="s">
        <v>842</v>
      </c>
      <c r="E40" s="264"/>
      <c r="F40" s="1723"/>
      <c r="G40" s="1724"/>
      <c r="H40" s="1724"/>
      <c r="I40" s="1725"/>
      <c r="J40" s="264"/>
      <c r="K40" s="270"/>
      <c r="L40" s="264"/>
    </row>
    <row r="41" spans="1:12">
      <c r="A41" s="264"/>
      <c r="B41" s="264"/>
      <c r="C41" s="268"/>
      <c r="D41" s="264"/>
      <c r="E41" s="264"/>
      <c r="F41" s="264"/>
      <c r="G41" s="264"/>
      <c r="H41" s="264"/>
      <c r="I41" s="264"/>
      <c r="J41" s="264"/>
      <c r="K41" s="270"/>
      <c r="L41" s="264"/>
    </row>
    <row r="42" spans="1:12">
      <c r="A42" s="264"/>
      <c r="B42" s="264"/>
      <c r="C42" s="268"/>
      <c r="D42" s="269" t="s">
        <v>843</v>
      </c>
      <c r="E42" s="264" t="s">
        <v>844</v>
      </c>
      <c r="F42" s="1723"/>
      <c r="G42" s="1724"/>
      <c r="H42" s="1724"/>
      <c r="I42" s="1725"/>
      <c r="J42" s="264"/>
      <c r="K42" s="270"/>
      <c r="L42" s="264"/>
    </row>
    <row r="43" spans="1:12">
      <c r="A43" s="264"/>
      <c r="B43" s="264"/>
      <c r="C43" s="268"/>
      <c r="D43" s="271"/>
      <c r="E43" s="264" t="s">
        <v>845</v>
      </c>
      <c r="F43" s="1723"/>
      <c r="G43" s="1724"/>
      <c r="H43" s="1724"/>
      <c r="I43" s="1725"/>
      <c r="J43" s="264"/>
      <c r="K43" s="270"/>
      <c r="L43" s="264"/>
    </row>
    <row r="44" spans="1:12">
      <c r="A44" s="264"/>
      <c r="B44" s="264"/>
      <c r="C44" s="268"/>
      <c r="D44" s="271"/>
      <c r="E44" s="264" t="s">
        <v>846</v>
      </c>
      <c r="F44" s="1723"/>
      <c r="G44" s="1724"/>
      <c r="H44" s="1724"/>
      <c r="I44" s="1725"/>
      <c r="J44" s="264"/>
      <c r="K44" s="270"/>
      <c r="L44" s="264"/>
    </row>
    <row r="45" spans="1:12">
      <c r="A45" s="264"/>
      <c r="B45" s="264"/>
      <c r="C45" s="268"/>
      <c r="D45" s="271"/>
      <c r="E45" s="264" t="s">
        <v>847</v>
      </c>
      <c r="F45" s="1723"/>
      <c r="G45" s="1724"/>
      <c r="H45" s="1724"/>
      <c r="I45" s="1725"/>
      <c r="J45" s="264"/>
      <c r="K45" s="270"/>
      <c r="L45" s="264"/>
    </row>
    <row r="46" spans="1:12">
      <c r="A46" s="264"/>
      <c r="B46" s="264"/>
      <c r="C46" s="268"/>
      <c r="D46" s="271"/>
      <c r="E46" s="264"/>
      <c r="F46" s="278"/>
      <c r="G46" s="278"/>
      <c r="H46" s="278"/>
      <c r="I46" s="278"/>
      <c r="J46" s="264"/>
      <c r="K46" s="270"/>
      <c r="L46" s="264"/>
    </row>
    <row r="47" spans="1:12">
      <c r="A47" s="264"/>
      <c r="B47" s="264"/>
      <c r="C47" s="268"/>
      <c r="D47" s="264"/>
      <c r="E47" s="264"/>
      <c r="F47" s="264"/>
      <c r="G47" s="264"/>
      <c r="H47" s="264"/>
      <c r="I47" s="264"/>
      <c r="J47" s="264"/>
      <c r="K47" s="270"/>
      <c r="L47" s="264"/>
    </row>
    <row r="48" spans="1:12">
      <c r="A48" s="264"/>
      <c r="B48" s="264"/>
      <c r="C48" s="268"/>
      <c r="D48" s="269" t="s">
        <v>848</v>
      </c>
      <c r="E48" s="264"/>
      <c r="F48" s="1723"/>
      <c r="G48" s="1724"/>
      <c r="H48" s="1724"/>
      <c r="I48" s="1725"/>
      <c r="J48" s="264"/>
      <c r="K48" s="270"/>
      <c r="L48" s="264"/>
    </row>
    <row r="49" spans="1:12">
      <c r="A49" s="264"/>
      <c r="B49" s="264"/>
      <c r="C49" s="268"/>
      <c r="D49" s="264"/>
      <c r="E49" s="264"/>
      <c r="F49" s="264"/>
      <c r="G49" s="264"/>
      <c r="H49" s="264"/>
      <c r="I49" s="264"/>
      <c r="J49" s="264"/>
      <c r="K49" s="270"/>
      <c r="L49" s="264"/>
    </row>
    <row r="50" spans="1:12">
      <c r="A50" s="264"/>
      <c r="B50" s="264"/>
      <c r="C50" s="268"/>
      <c r="D50" s="269" t="s">
        <v>843</v>
      </c>
      <c r="E50" s="264" t="s">
        <v>844</v>
      </c>
      <c r="F50" s="1723"/>
      <c r="G50" s="1724"/>
      <c r="H50" s="1724"/>
      <c r="I50" s="1725"/>
      <c r="J50" s="264"/>
      <c r="K50" s="270"/>
      <c r="L50" s="264"/>
    </row>
    <row r="51" spans="1:12">
      <c r="A51" s="264"/>
      <c r="B51" s="264"/>
      <c r="C51" s="268"/>
      <c r="D51" s="271"/>
      <c r="E51" s="264" t="s">
        <v>845</v>
      </c>
      <c r="F51" s="1723"/>
      <c r="G51" s="1724"/>
      <c r="H51" s="1724"/>
      <c r="I51" s="1725"/>
      <c r="J51" s="264"/>
      <c r="K51" s="270"/>
      <c r="L51" s="264"/>
    </row>
    <row r="52" spans="1:12">
      <c r="A52" s="264"/>
      <c r="B52" s="264"/>
      <c r="C52" s="268"/>
      <c r="D52" s="271"/>
      <c r="E52" s="264" t="s">
        <v>846</v>
      </c>
      <c r="F52" s="1723"/>
      <c r="G52" s="1724"/>
      <c r="H52" s="1724"/>
      <c r="I52" s="1725"/>
      <c r="J52" s="264"/>
      <c r="K52" s="270"/>
      <c r="L52" s="264"/>
    </row>
    <row r="53" spans="1:12">
      <c r="A53" s="264"/>
      <c r="B53" s="264"/>
      <c r="C53" s="268"/>
      <c r="D53" s="271"/>
      <c r="E53" s="264" t="s">
        <v>847</v>
      </c>
      <c r="F53" s="1723"/>
      <c r="G53" s="1724"/>
      <c r="H53" s="1724"/>
      <c r="I53" s="1725"/>
      <c r="J53" s="264"/>
      <c r="K53" s="270"/>
      <c r="L53" s="264"/>
    </row>
    <row r="54" spans="1:12">
      <c r="A54" s="264"/>
      <c r="B54" s="264"/>
      <c r="C54" s="268"/>
      <c r="D54" s="271"/>
      <c r="E54" s="264"/>
      <c r="F54" s="264"/>
      <c r="G54" s="264"/>
      <c r="H54" s="264"/>
      <c r="I54" s="264"/>
      <c r="J54" s="264"/>
      <c r="K54" s="270"/>
      <c r="L54" s="264"/>
    </row>
    <row r="55" spans="1:12" ht="15" thickBot="1">
      <c r="A55" s="264"/>
      <c r="B55" s="264"/>
      <c r="C55" s="272"/>
      <c r="D55" s="273"/>
      <c r="E55" s="273"/>
      <c r="F55" s="273"/>
      <c r="G55" s="273"/>
      <c r="H55" s="273"/>
      <c r="I55" s="273"/>
      <c r="J55" s="273"/>
      <c r="K55" s="274"/>
      <c r="L55" s="264"/>
    </row>
    <row r="56" spans="1:12">
      <c r="A56" s="264"/>
      <c r="B56" s="264"/>
      <c r="C56" s="264"/>
      <c r="D56" s="264"/>
      <c r="E56" s="264"/>
      <c r="F56" s="264"/>
      <c r="G56" s="264"/>
      <c r="H56" s="264"/>
      <c r="I56" s="264"/>
      <c r="J56" s="264"/>
      <c r="K56" s="264"/>
      <c r="L56" s="264"/>
    </row>
    <row r="57" spans="1:12">
      <c r="A57" s="264"/>
      <c r="B57" s="264"/>
      <c r="C57" s="264"/>
      <c r="D57" s="264"/>
      <c r="E57" s="264"/>
      <c r="F57" s="264"/>
      <c r="G57" s="264"/>
      <c r="H57" s="264"/>
      <c r="I57" s="264"/>
      <c r="J57" s="264"/>
      <c r="K57" s="264"/>
      <c r="L57" s="264"/>
    </row>
    <row r="58" spans="1:12">
      <c r="A58" s="264"/>
      <c r="B58" s="264"/>
      <c r="C58" s="264"/>
      <c r="D58" s="264"/>
      <c r="E58" s="264"/>
      <c r="F58" s="264"/>
      <c r="G58" s="264"/>
      <c r="H58" s="264"/>
      <c r="I58" s="264"/>
      <c r="J58" s="264"/>
      <c r="K58" s="264"/>
      <c r="L58" s="264"/>
    </row>
    <row r="59" spans="1:12">
      <c r="A59" s="264"/>
      <c r="B59" s="264"/>
      <c r="C59" s="264"/>
      <c r="D59" s="264"/>
      <c r="E59" s="264"/>
      <c r="F59" s="264"/>
      <c r="G59" s="264"/>
      <c r="H59" s="264"/>
      <c r="I59" s="264"/>
      <c r="J59" s="264"/>
      <c r="K59" s="264"/>
      <c r="L59" s="264"/>
    </row>
    <row r="60" spans="1:12">
      <c r="A60" s="264"/>
      <c r="B60" s="264"/>
      <c r="C60" s="264"/>
      <c r="D60" s="264"/>
      <c r="E60" s="264"/>
      <c r="F60" s="264"/>
      <c r="G60" s="264"/>
      <c r="H60" s="264"/>
      <c r="I60" s="264"/>
      <c r="J60" s="264"/>
      <c r="K60" s="264"/>
      <c r="L60" s="264"/>
    </row>
    <row r="61" spans="1:12">
      <c r="A61" s="264"/>
      <c r="B61" s="264"/>
      <c r="C61" s="264"/>
      <c r="D61" s="264"/>
      <c r="E61" s="264"/>
      <c r="F61" s="264"/>
      <c r="G61" s="264"/>
      <c r="H61" s="264"/>
      <c r="I61" s="264"/>
      <c r="J61" s="264"/>
      <c r="K61" s="264"/>
      <c r="L61" s="264"/>
    </row>
    <row r="62" spans="1:12">
      <c r="A62" s="264"/>
      <c r="B62" s="264"/>
      <c r="C62" s="264"/>
      <c r="D62" s="264"/>
      <c r="E62" s="264"/>
      <c r="F62" s="264"/>
      <c r="G62" s="264"/>
      <c r="H62" s="264"/>
      <c r="I62" s="264"/>
      <c r="J62" s="264"/>
      <c r="K62" s="264"/>
      <c r="L62" s="264"/>
    </row>
    <row r="63" spans="1:12">
      <c r="A63" s="264"/>
      <c r="B63" s="264"/>
      <c r="C63" s="264"/>
      <c r="D63" s="264"/>
      <c r="E63" s="264"/>
      <c r="F63" s="264"/>
      <c r="G63" s="264"/>
      <c r="H63" s="264"/>
      <c r="I63" s="264"/>
      <c r="J63" s="264"/>
      <c r="K63" s="264"/>
      <c r="L63" s="264"/>
    </row>
    <row r="64" spans="1:12">
      <c r="A64" s="264"/>
      <c r="B64" s="264"/>
      <c r="C64" s="264"/>
      <c r="D64" s="264"/>
      <c r="E64" s="264"/>
      <c r="F64" s="264"/>
      <c r="G64" s="264"/>
      <c r="H64" s="264"/>
      <c r="I64" s="264"/>
      <c r="J64" s="264"/>
      <c r="K64" s="264"/>
      <c r="L64" s="264"/>
    </row>
    <row r="65" spans="1:12">
      <c r="A65" s="264"/>
      <c r="B65" s="264"/>
      <c r="C65" s="264"/>
      <c r="D65" s="264"/>
      <c r="E65" s="264"/>
      <c r="F65" s="264"/>
      <c r="G65" s="264"/>
      <c r="H65" s="264"/>
      <c r="I65" s="264"/>
      <c r="J65" s="264"/>
      <c r="K65" s="264"/>
      <c r="L65" s="264"/>
    </row>
    <row r="66" spans="1:12">
      <c r="A66" s="264"/>
      <c r="B66" s="264"/>
      <c r="C66" s="264"/>
      <c r="D66" s="264"/>
      <c r="E66" s="264"/>
      <c r="F66" s="264"/>
      <c r="G66" s="264"/>
      <c r="H66" s="264"/>
      <c r="I66" s="264"/>
      <c r="J66" s="264"/>
      <c r="K66" s="264"/>
      <c r="L66" s="264"/>
    </row>
    <row r="67" spans="1:12">
      <c r="A67" s="264"/>
      <c r="B67" s="264"/>
      <c r="C67" s="264"/>
      <c r="D67" s="264"/>
      <c r="E67" s="264"/>
      <c r="F67" s="264"/>
      <c r="G67" s="264"/>
      <c r="H67" s="264"/>
      <c r="I67" s="264"/>
      <c r="J67" s="264"/>
      <c r="K67" s="264"/>
      <c r="L67" s="264"/>
    </row>
    <row r="68" spans="1:12">
      <c r="A68" s="264"/>
      <c r="B68" s="264"/>
      <c r="C68" s="264"/>
      <c r="D68" s="264"/>
      <c r="E68" s="264"/>
      <c r="F68" s="264"/>
      <c r="G68" s="264"/>
      <c r="H68" s="264"/>
      <c r="I68" s="264"/>
      <c r="J68" s="264"/>
      <c r="K68" s="264"/>
      <c r="L68" s="264"/>
    </row>
    <row r="69" spans="1:12">
      <c r="A69" s="264"/>
      <c r="B69" s="264"/>
      <c r="C69" s="264"/>
      <c r="D69" s="264"/>
      <c r="E69" s="264"/>
      <c r="F69" s="264"/>
      <c r="G69" s="264"/>
      <c r="H69" s="264"/>
      <c r="I69" s="264"/>
      <c r="J69" s="264"/>
      <c r="K69" s="264"/>
      <c r="L69" s="264"/>
    </row>
    <row r="70" spans="1:12">
      <c r="A70" s="264"/>
      <c r="B70" s="264"/>
      <c r="C70" s="264"/>
      <c r="D70" s="264"/>
      <c r="E70" s="264"/>
      <c r="F70" s="264"/>
      <c r="G70" s="264"/>
      <c r="H70" s="264"/>
      <c r="I70" s="264"/>
      <c r="J70" s="264"/>
      <c r="K70" s="264"/>
      <c r="L70" s="264"/>
    </row>
    <row r="71" spans="1:12">
      <c r="A71" s="264"/>
      <c r="B71" s="264"/>
      <c r="C71" s="264"/>
      <c r="D71" s="264"/>
      <c r="E71" s="264"/>
      <c r="F71" s="264"/>
      <c r="G71" s="264"/>
      <c r="H71" s="264"/>
      <c r="I71" s="264"/>
      <c r="J71" s="264"/>
      <c r="K71" s="264"/>
      <c r="L71" s="264"/>
    </row>
  </sheetData>
  <mergeCells count="38">
    <mergeCell ref="F52:I52"/>
    <mergeCell ref="F53:I53"/>
    <mergeCell ref="F43:I43"/>
    <mergeCell ref="F44:I44"/>
    <mergeCell ref="F45:I45"/>
    <mergeCell ref="F48:I48"/>
    <mergeCell ref="F50:I50"/>
    <mergeCell ref="F51:I51"/>
    <mergeCell ref="F42:I42"/>
    <mergeCell ref="F24:G24"/>
    <mergeCell ref="H24:I24"/>
    <mergeCell ref="F25:G25"/>
    <mergeCell ref="H25:I25"/>
    <mergeCell ref="F29:I29"/>
    <mergeCell ref="F30:I30"/>
    <mergeCell ref="F31:I31"/>
    <mergeCell ref="F33:I33"/>
    <mergeCell ref="F35:I35"/>
    <mergeCell ref="F37:I37"/>
    <mergeCell ref="F40:I40"/>
    <mergeCell ref="M15:R15"/>
    <mergeCell ref="M16:R25"/>
    <mergeCell ref="F17:I17"/>
    <mergeCell ref="F19:I19"/>
    <mergeCell ref="F21:G21"/>
    <mergeCell ref="H21:I21"/>
    <mergeCell ref="F22:G22"/>
    <mergeCell ref="H22:I22"/>
    <mergeCell ref="F23:G23"/>
    <mergeCell ref="H23:I23"/>
    <mergeCell ref="M3:R3"/>
    <mergeCell ref="F4:I4"/>
    <mergeCell ref="M4:R13"/>
    <mergeCell ref="F6:I6"/>
    <mergeCell ref="F7:I7"/>
    <mergeCell ref="F9:I9"/>
    <mergeCell ref="F10:I10"/>
    <mergeCell ref="F11:I11"/>
  </mergeCells>
  <dataValidations disablePrompts="1" count="4">
    <dataValidation type="list" allowBlank="1" showInputMessage="1" showErrorMessage="1" sqref="F48:I48 F40:I40" xr:uid="{00000000-0002-0000-2200-000000000000}">
      <formula1>SI_NO</formula1>
    </dataValidation>
    <dataValidation type="list" allowBlank="1" showInputMessage="1" showErrorMessage="1" sqref="F44:I44 F52" xr:uid="{00000000-0002-0000-2200-000001000000}">
      <formula1>Datos_Orientacion</formula1>
    </dataValidation>
    <dataValidation type="list" allowBlank="1" showInputMessage="1" showErrorMessage="1" sqref="F42:I42" xr:uid="{00000000-0002-0000-2200-000002000000}">
      <formula1>Datos_Tipo_solartérmica</formula1>
    </dataValidation>
    <dataValidation type="list" allowBlank="1" showInputMessage="1" showErrorMessage="1" sqref="F50:I50" xr:uid="{00000000-0002-0000-2200-000003000000}">
      <formula1>Datos_Tipo_solarfotovoltaica</formula1>
    </dataValidation>
  </dataValidations>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6">
    <tabColor rgb="FF00B050"/>
  </sheetPr>
  <dimension ref="A1:T33"/>
  <sheetViews>
    <sheetView showGridLines="0" workbookViewId="0">
      <selection activeCell="J11" sqref="J11"/>
    </sheetView>
  </sheetViews>
  <sheetFormatPr baseColWidth="10" defaultColWidth="11.44140625" defaultRowHeight="14.4"/>
  <cols>
    <col min="1" max="1" width="1.88671875" customWidth="1"/>
    <col min="2" max="2" width="6" customWidth="1"/>
    <col min="4" max="4" width="17.33203125" bestFit="1" customWidth="1"/>
    <col min="5" max="5" width="11.44140625" customWidth="1"/>
    <col min="9" max="9" width="11.44140625" style="341"/>
    <col min="14" max="14" width="18.44140625" bestFit="1" customWidth="1"/>
  </cols>
  <sheetData>
    <row r="1" spans="1:20" ht="15.6">
      <c r="A1" s="302"/>
      <c r="B1" s="303" t="s">
        <v>615</v>
      </c>
      <c r="C1" s="302"/>
      <c r="D1" s="302"/>
      <c r="E1" s="302"/>
      <c r="F1" s="337"/>
      <c r="G1" s="302"/>
      <c r="H1" s="302"/>
      <c r="I1" s="337"/>
      <c r="J1" s="302"/>
      <c r="K1" s="302"/>
      <c r="L1" s="302"/>
      <c r="M1" s="302"/>
      <c r="N1" s="302"/>
      <c r="O1" s="302"/>
      <c r="P1" s="304"/>
      <c r="Q1" s="304"/>
      <c r="R1" s="304"/>
      <c r="S1" s="304"/>
      <c r="T1" s="304"/>
    </row>
    <row r="2" spans="1:20">
      <c r="A2" s="305"/>
      <c r="B2" s="305"/>
      <c r="C2" s="305"/>
      <c r="D2" s="305"/>
      <c r="E2" s="305"/>
      <c r="F2" s="308"/>
      <c r="G2" s="306"/>
      <c r="H2" s="305"/>
      <c r="I2" s="308"/>
      <c r="J2" s="308"/>
      <c r="K2" s="308"/>
      <c r="L2" s="308"/>
      <c r="M2" s="308"/>
      <c r="N2" s="305"/>
      <c r="O2" s="305"/>
      <c r="P2" s="309"/>
      <c r="Q2" s="309"/>
      <c r="R2" s="309"/>
      <c r="S2" s="309"/>
      <c r="T2" s="309"/>
    </row>
    <row r="3" spans="1:20">
      <c r="A3" s="310"/>
      <c r="B3" s="311"/>
      <c r="C3" s="311" t="s">
        <v>849</v>
      </c>
      <c r="D3" s="310"/>
      <c r="E3" s="310"/>
      <c r="F3" s="310"/>
      <c r="G3" s="312"/>
      <c r="H3" s="312"/>
      <c r="I3" s="310"/>
      <c r="J3" s="310"/>
      <c r="K3" s="310"/>
      <c r="L3" s="312"/>
      <c r="M3" s="312"/>
      <c r="N3" s="310"/>
      <c r="O3" s="310"/>
      <c r="P3" s="313"/>
      <c r="Q3" s="313"/>
      <c r="R3" s="313">
        <f>SUM(R8:R33)</f>
        <v>4758.24</v>
      </c>
      <c r="S3" s="313">
        <f>SUM(S8:S33)</f>
        <v>0</v>
      </c>
      <c r="T3" s="313">
        <f>SUM(T8:T33)</f>
        <v>4758.24</v>
      </c>
    </row>
    <row r="4" spans="1:20">
      <c r="A4" s="314"/>
      <c r="B4" s="315"/>
      <c r="C4" s="315" t="s">
        <v>791</v>
      </c>
      <c r="D4" s="314"/>
      <c r="E4" s="314"/>
      <c r="F4" s="314"/>
      <c r="G4" s="316"/>
      <c r="H4" s="314"/>
      <c r="I4" s="316"/>
      <c r="J4" s="314"/>
      <c r="K4" s="314"/>
      <c r="L4" s="316"/>
      <c r="M4" s="316"/>
      <c r="N4" s="314"/>
      <c r="O4" s="314"/>
      <c r="P4" s="317"/>
      <c r="Q4" s="318"/>
      <c r="R4" s="318" t="e">
        <f>+R3/Consumption!$Q$36</f>
        <v>#DIV/0!</v>
      </c>
      <c r="S4" s="318" t="e">
        <f>+S3/Consumption!$Q$36</f>
        <v>#DIV/0!</v>
      </c>
      <c r="T4" s="318">
        <f>+T3/Consumption!C4</f>
        <v>1.9450126309077085E-2</v>
      </c>
    </row>
    <row r="5" spans="1:20">
      <c r="A5" s="305"/>
      <c r="B5" s="305"/>
      <c r="C5" s="305"/>
      <c r="D5" s="305"/>
      <c r="E5" s="305"/>
      <c r="F5" s="308"/>
      <c r="G5" s="305"/>
      <c r="H5" s="305"/>
      <c r="I5" s="308"/>
      <c r="J5" s="308"/>
      <c r="K5" s="308"/>
      <c r="L5" s="308"/>
      <c r="M5" s="308"/>
      <c r="N5" s="305"/>
      <c r="O5" s="305"/>
      <c r="P5" s="309"/>
      <c r="Q5" s="309"/>
      <c r="R5" s="309"/>
      <c r="S5" s="309"/>
      <c r="T5" s="309"/>
    </row>
    <row r="6" spans="1:20">
      <c r="A6" s="319"/>
      <c r="B6" s="319"/>
      <c r="C6" s="338"/>
      <c r="D6" s="338"/>
      <c r="E6" s="321"/>
      <c r="F6" s="323"/>
      <c r="G6" s="321"/>
      <c r="H6" s="321"/>
      <c r="I6" s="323"/>
      <c r="J6" s="323"/>
      <c r="K6" s="323"/>
      <c r="L6" s="323"/>
      <c r="M6" s="323"/>
      <c r="N6" s="321"/>
      <c r="O6" s="319"/>
      <c r="P6" s="324"/>
      <c r="Q6" s="324"/>
      <c r="R6" s="324"/>
      <c r="S6" s="324"/>
      <c r="T6" s="324"/>
    </row>
    <row r="7" spans="1:20" ht="39.6">
      <c r="A7" s="325"/>
      <c r="B7" s="325"/>
      <c r="C7" s="326" t="s">
        <v>122</v>
      </c>
      <c r="D7" s="326" t="s">
        <v>850</v>
      </c>
      <c r="E7" s="326" t="s">
        <v>549</v>
      </c>
      <c r="F7" s="327" t="s">
        <v>792</v>
      </c>
      <c r="G7" s="327" t="s">
        <v>605</v>
      </c>
      <c r="H7" s="327" t="s">
        <v>851</v>
      </c>
      <c r="I7" s="327" t="s">
        <v>852</v>
      </c>
      <c r="J7" s="583" t="str">
        <f>+'11. Equipment'!J7</f>
        <v>hours/day</v>
      </c>
      <c r="K7" s="583" t="str">
        <f>+'11. Equipment'!K7</f>
        <v>days/
week</v>
      </c>
      <c r="L7" s="583" t="str">
        <f>+'11. Equipment'!L7</f>
        <v>weeks/
year</v>
      </c>
      <c r="M7" s="327" t="s">
        <v>853</v>
      </c>
      <c r="N7" s="327" t="s">
        <v>782</v>
      </c>
      <c r="O7" s="325"/>
      <c r="P7" s="328" t="s">
        <v>854</v>
      </c>
      <c r="Q7" s="328" t="s">
        <v>855</v>
      </c>
      <c r="R7" s="328" t="s">
        <v>856</v>
      </c>
      <c r="S7" s="328" t="s">
        <v>857</v>
      </c>
      <c r="T7" s="328" t="s">
        <v>858</v>
      </c>
    </row>
    <row r="8" spans="1:20">
      <c r="A8" s="305"/>
      <c r="B8" s="329"/>
      <c r="C8" s="330" t="str">
        <f>+'11. Equipment'!D8</f>
        <v>Lobby</v>
      </c>
      <c r="D8" s="330" t="str">
        <f>+'11. Equipment'!E8</f>
        <v>TV</v>
      </c>
      <c r="E8" s="330" t="str">
        <f>+'11. Equipment'!F8</f>
        <v>32"</v>
      </c>
      <c r="F8" s="333">
        <f>+'11. Equipment'!G8</f>
        <v>1</v>
      </c>
      <c r="G8" s="339">
        <f>+'11. Equipment'!H8/1000</f>
        <v>0.1</v>
      </c>
      <c r="H8" s="339"/>
      <c r="I8" s="339"/>
      <c r="J8" s="333">
        <f>+'11. Equipment'!J8</f>
        <v>12</v>
      </c>
      <c r="K8" s="333">
        <f>+'11. Equipment'!K8</f>
        <v>6</v>
      </c>
      <c r="L8" s="333">
        <f>+'11. Equipment'!L8</f>
        <v>46</v>
      </c>
      <c r="M8" s="357">
        <v>1</v>
      </c>
      <c r="N8" s="330"/>
      <c r="O8" s="305"/>
      <c r="P8" s="340">
        <f t="shared" ref="P8:P33" si="0">+G8*F8</f>
        <v>0.1</v>
      </c>
      <c r="Q8" s="340">
        <f t="shared" ref="Q8:Q33" si="1">+H8*F8</f>
        <v>0</v>
      </c>
      <c r="R8" s="335">
        <f>+L8*K8*J8*P8*M8</f>
        <v>331.20000000000005</v>
      </c>
      <c r="S8" s="335">
        <f>+Q8*M8/1000</f>
        <v>0</v>
      </c>
      <c r="T8" s="335">
        <f>+R8+S8</f>
        <v>331.20000000000005</v>
      </c>
    </row>
    <row r="9" spans="1:20">
      <c r="A9" s="305"/>
      <c r="B9" s="329"/>
      <c r="C9" s="330" t="str">
        <f>+'11. Equipment'!D9</f>
        <v>Lobby</v>
      </c>
      <c r="D9" s="330" t="str">
        <f>+'11. Equipment'!E9</f>
        <v>Fan</v>
      </c>
      <c r="E9" s="330"/>
      <c r="F9" s="333">
        <f>+'11. Equipment'!G9</f>
        <v>1</v>
      </c>
      <c r="G9" s="339">
        <f>+'11. Equipment'!H9/1000</f>
        <v>0.1</v>
      </c>
      <c r="H9" s="339"/>
      <c r="I9" s="339"/>
      <c r="J9" s="333">
        <f>+'11. Equipment'!J9</f>
        <v>6</v>
      </c>
      <c r="K9" s="333">
        <f>+'11. Equipment'!K9</f>
        <v>6</v>
      </c>
      <c r="L9" s="333">
        <f>+'11. Equipment'!L9</f>
        <v>46</v>
      </c>
      <c r="M9" s="357">
        <v>1</v>
      </c>
      <c r="N9" s="330"/>
      <c r="O9" s="305"/>
      <c r="P9" s="340">
        <f t="shared" si="0"/>
        <v>0.1</v>
      </c>
      <c r="Q9" s="340">
        <f t="shared" si="1"/>
        <v>0</v>
      </c>
      <c r="R9" s="335">
        <f t="shared" ref="R9:R33" si="2">+L9*K9*J9*P9*M9</f>
        <v>165.60000000000002</v>
      </c>
      <c r="S9" s="335">
        <f t="shared" ref="S9:S33" si="3">+Q9*M9/1000</f>
        <v>0</v>
      </c>
      <c r="T9" s="335">
        <f t="shared" ref="T9:T33" si="4">+R9+S9</f>
        <v>165.60000000000002</v>
      </c>
    </row>
    <row r="10" spans="1:20">
      <c r="A10" s="305"/>
      <c r="B10" s="329"/>
      <c r="C10" s="330" t="str">
        <f>+'11. Equipment'!D10</f>
        <v>Seminar rooms</v>
      </c>
      <c r="D10" s="330" t="str">
        <f>+'11. Equipment'!E10</f>
        <v>Projector</v>
      </c>
      <c r="E10" s="330"/>
      <c r="F10" s="333">
        <f>+'11. Equipment'!G10</f>
        <v>3</v>
      </c>
      <c r="G10" s="339">
        <f>+'11. Equipment'!H10/1000</f>
        <v>0.3</v>
      </c>
      <c r="H10" s="339"/>
      <c r="I10" s="339"/>
      <c r="J10" s="333">
        <f>+'11. Equipment'!J10</f>
        <v>6</v>
      </c>
      <c r="K10" s="333">
        <f>+'11. Equipment'!K10</f>
        <v>6</v>
      </c>
      <c r="L10" s="333">
        <f>+'11. Equipment'!L10</f>
        <v>46</v>
      </c>
      <c r="M10" s="357">
        <v>0.2</v>
      </c>
      <c r="N10" s="330"/>
      <c r="O10" s="305"/>
      <c r="P10" s="340">
        <f t="shared" si="0"/>
        <v>0.89999999999999991</v>
      </c>
      <c r="Q10" s="340">
        <f t="shared" si="1"/>
        <v>0</v>
      </c>
      <c r="R10" s="335">
        <f t="shared" si="2"/>
        <v>298.08</v>
      </c>
      <c r="S10" s="335">
        <f t="shared" si="3"/>
        <v>0</v>
      </c>
      <c r="T10" s="335">
        <f t="shared" si="4"/>
        <v>298.08</v>
      </c>
    </row>
    <row r="11" spans="1:20">
      <c r="A11" s="305"/>
      <c r="B11" s="329"/>
      <c r="C11" s="330" t="str">
        <f>+'11. Equipment'!D11</f>
        <v>Computer LAB</v>
      </c>
      <c r="D11" s="330" t="str">
        <f>+'11. Equipment'!E11</f>
        <v>PC</v>
      </c>
      <c r="E11" s="330"/>
      <c r="F11" s="333">
        <f>+'11. Equipment'!G11</f>
        <v>40</v>
      </c>
      <c r="G11" s="339">
        <f>+'11. Equipment'!H11/1000</f>
        <v>0.05</v>
      </c>
      <c r="H11" s="339"/>
      <c r="I11" s="339"/>
      <c r="J11" s="333">
        <f>+'11. Equipment'!J11</f>
        <v>4</v>
      </c>
      <c r="K11" s="333">
        <f>+'11. Equipment'!K11</f>
        <v>6</v>
      </c>
      <c r="L11" s="333">
        <f>+'11. Equipment'!L11</f>
        <v>46</v>
      </c>
      <c r="M11" s="357">
        <v>1</v>
      </c>
      <c r="N11" s="330"/>
      <c r="O11" s="305"/>
      <c r="P11" s="340">
        <f t="shared" si="0"/>
        <v>2</v>
      </c>
      <c r="Q11" s="340">
        <f t="shared" si="1"/>
        <v>0</v>
      </c>
      <c r="R11" s="335">
        <f t="shared" si="2"/>
        <v>2208</v>
      </c>
      <c r="S11" s="335">
        <f t="shared" si="3"/>
        <v>0</v>
      </c>
      <c r="T11" s="335">
        <f t="shared" si="4"/>
        <v>2208</v>
      </c>
    </row>
    <row r="12" spans="1:20">
      <c r="A12" s="305"/>
      <c r="B12" s="329"/>
      <c r="C12" s="330" t="str">
        <f>+'11. Equipment'!D12</f>
        <v>Computer LAB</v>
      </c>
      <c r="D12" s="330" t="str">
        <f>+'11. Equipment'!E12</f>
        <v>Printer</v>
      </c>
      <c r="E12" s="330"/>
      <c r="F12" s="333">
        <f>+'11. Equipment'!G12</f>
        <v>3</v>
      </c>
      <c r="G12" s="339">
        <f>+'11. Equipment'!H12/1000</f>
        <v>0.1</v>
      </c>
      <c r="H12" s="339"/>
      <c r="I12" s="339"/>
      <c r="J12" s="333">
        <f>+'11. Equipment'!J12</f>
        <v>1</v>
      </c>
      <c r="K12" s="333">
        <f>+'11. Equipment'!K12</f>
        <v>6</v>
      </c>
      <c r="L12" s="333">
        <f>+'11. Equipment'!L12</f>
        <v>46</v>
      </c>
      <c r="M12" s="357">
        <v>0.2</v>
      </c>
      <c r="N12" s="330"/>
      <c r="O12" s="305"/>
      <c r="P12" s="340">
        <f t="shared" si="0"/>
        <v>0.30000000000000004</v>
      </c>
      <c r="Q12" s="340">
        <f t="shared" si="1"/>
        <v>0</v>
      </c>
      <c r="R12" s="335">
        <f t="shared" si="2"/>
        <v>16.560000000000002</v>
      </c>
      <c r="S12" s="335">
        <f t="shared" si="3"/>
        <v>0</v>
      </c>
      <c r="T12" s="335">
        <f t="shared" si="4"/>
        <v>16.560000000000002</v>
      </c>
    </row>
    <row r="13" spans="1:20">
      <c r="A13" s="305"/>
      <c r="B13" s="329"/>
      <c r="C13" s="330" t="str">
        <f>+'11. Equipment'!D13</f>
        <v>Lecture rooms</v>
      </c>
      <c r="D13" s="330" t="str">
        <f>+'11. Equipment'!E13</f>
        <v>Projector</v>
      </c>
      <c r="E13" s="330"/>
      <c r="F13" s="333">
        <f>+'11. Equipment'!G13</f>
        <v>4</v>
      </c>
      <c r="G13" s="339">
        <f>+'11. Equipment'!H13/1000</f>
        <v>0.3</v>
      </c>
      <c r="H13" s="339"/>
      <c r="I13" s="339"/>
      <c r="J13" s="333">
        <f>+'11. Equipment'!J13</f>
        <v>6</v>
      </c>
      <c r="K13" s="333">
        <f>+'11. Equipment'!K13</f>
        <v>6</v>
      </c>
      <c r="L13" s="333">
        <f>+'11. Equipment'!L13</f>
        <v>46</v>
      </c>
      <c r="M13" s="357">
        <v>0.5</v>
      </c>
      <c r="N13" s="330"/>
      <c r="O13" s="305"/>
      <c r="P13" s="340">
        <f t="shared" si="0"/>
        <v>1.2</v>
      </c>
      <c r="Q13" s="340">
        <f t="shared" si="1"/>
        <v>0</v>
      </c>
      <c r="R13" s="335">
        <f t="shared" si="2"/>
        <v>993.59999999999991</v>
      </c>
      <c r="S13" s="335">
        <f t="shared" si="3"/>
        <v>0</v>
      </c>
      <c r="T13" s="335">
        <f t="shared" si="4"/>
        <v>993.59999999999991</v>
      </c>
    </row>
    <row r="14" spans="1:20">
      <c r="A14" s="305"/>
      <c r="B14" s="329"/>
      <c r="C14" s="330" t="str">
        <f>+'11. Equipment'!D14</f>
        <v>Theatres</v>
      </c>
      <c r="D14" s="330" t="str">
        <f>+'11. Equipment'!E14</f>
        <v>Projector</v>
      </c>
      <c r="E14" s="330"/>
      <c r="F14" s="333">
        <f>+'11. Equipment'!G14</f>
        <v>3</v>
      </c>
      <c r="G14" s="339">
        <f>+'11. Equipment'!H14/1000</f>
        <v>0.3</v>
      </c>
      <c r="H14" s="339"/>
      <c r="I14" s="339"/>
      <c r="J14" s="333">
        <f>+'11. Equipment'!J14</f>
        <v>6</v>
      </c>
      <c r="K14" s="333">
        <f>+'11. Equipment'!K14</f>
        <v>6</v>
      </c>
      <c r="L14" s="333">
        <f>+'11. Equipment'!L14</f>
        <v>46</v>
      </c>
      <c r="M14" s="357">
        <v>0.5</v>
      </c>
      <c r="N14" s="330"/>
      <c r="O14" s="305"/>
      <c r="P14" s="340">
        <f t="shared" si="0"/>
        <v>0.89999999999999991</v>
      </c>
      <c r="Q14" s="340">
        <f t="shared" si="1"/>
        <v>0</v>
      </c>
      <c r="R14" s="335">
        <f t="shared" si="2"/>
        <v>745.19999999999993</v>
      </c>
      <c r="S14" s="335">
        <f t="shared" si="3"/>
        <v>0</v>
      </c>
      <c r="T14" s="335">
        <f t="shared" si="4"/>
        <v>745.19999999999993</v>
      </c>
    </row>
    <row r="15" spans="1:20">
      <c r="A15" s="305"/>
      <c r="B15" s="329"/>
      <c r="C15" s="330">
        <f>+'11. Equipment'!D15</f>
        <v>0</v>
      </c>
      <c r="D15" s="330">
        <f>+'11. Equipment'!E15</f>
        <v>0</v>
      </c>
      <c r="E15" s="330"/>
      <c r="F15" s="333">
        <f>+'11. Equipment'!G15</f>
        <v>0</v>
      </c>
      <c r="G15" s="339">
        <f>+'11. Equipment'!H15</f>
        <v>0</v>
      </c>
      <c r="H15" s="339"/>
      <c r="I15" s="339"/>
      <c r="J15" s="333">
        <f>+'11. Equipment'!J15</f>
        <v>0</v>
      </c>
      <c r="K15" s="333">
        <f>+'11. Equipment'!K15</f>
        <v>0</v>
      </c>
      <c r="L15" s="333">
        <f>+'11. Equipment'!L15</f>
        <v>0</v>
      </c>
      <c r="M15" s="357">
        <v>0</v>
      </c>
      <c r="N15" s="330"/>
      <c r="O15" s="305"/>
      <c r="P15" s="340">
        <f t="shared" si="0"/>
        <v>0</v>
      </c>
      <c r="Q15" s="340">
        <f t="shared" si="1"/>
        <v>0</v>
      </c>
      <c r="R15" s="335">
        <f t="shared" si="2"/>
        <v>0</v>
      </c>
      <c r="S15" s="335">
        <f t="shared" si="3"/>
        <v>0</v>
      </c>
      <c r="T15" s="335">
        <f t="shared" si="4"/>
        <v>0</v>
      </c>
    </row>
    <row r="16" spans="1:20">
      <c r="A16" s="305"/>
      <c r="B16" s="329"/>
      <c r="C16" s="330">
        <f>+'11. Equipment'!D16</f>
        <v>0</v>
      </c>
      <c r="D16" s="330">
        <f>+'11. Equipment'!E16</f>
        <v>0</v>
      </c>
      <c r="E16" s="330"/>
      <c r="F16" s="333">
        <f>+'11. Equipment'!G16</f>
        <v>0</v>
      </c>
      <c r="G16" s="339">
        <f>+'11. Equipment'!H16</f>
        <v>0</v>
      </c>
      <c r="H16" s="339"/>
      <c r="I16" s="339"/>
      <c r="J16" s="333">
        <f>+'11. Equipment'!J16</f>
        <v>0</v>
      </c>
      <c r="K16" s="333">
        <f>+'11. Equipment'!K16</f>
        <v>0</v>
      </c>
      <c r="L16" s="333">
        <f>+'11. Equipment'!L16</f>
        <v>0</v>
      </c>
      <c r="M16" s="357">
        <v>0</v>
      </c>
      <c r="N16" s="330"/>
      <c r="O16" s="305"/>
      <c r="P16" s="340">
        <f t="shared" si="0"/>
        <v>0</v>
      </c>
      <c r="Q16" s="340">
        <f t="shared" si="1"/>
        <v>0</v>
      </c>
      <c r="R16" s="335">
        <f t="shared" si="2"/>
        <v>0</v>
      </c>
      <c r="S16" s="335">
        <f t="shared" si="3"/>
        <v>0</v>
      </c>
      <c r="T16" s="335">
        <f t="shared" si="4"/>
        <v>0</v>
      </c>
    </row>
    <row r="17" spans="1:20">
      <c r="A17" s="305"/>
      <c r="B17" s="329"/>
      <c r="C17" s="330">
        <f>+'11. Equipment'!D17</f>
        <v>0</v>
      </c>
      <c r="D17" s="330">
        <f>+'11. Equipment'!E17</f>
        <v>0</v>
      </c>
      <c r="E17" s="330"/>
      <c r="F17" s="333">
        <f>+'11. Equipment'!G17</f>
        <v>0</v>
      </c>
      <c r="G17" s="339">
        <f>+'11. Equipment'!H17</f>
        <v>0</v>
      </c>
      <c r="H17" s="339"/>
      <c r="I17" s="339"/>
      <c r="J17" s="333">
        <f>+'11. Equipment'!J17</f>
        <v>0</v>
      </c>
      <c r="K17" s="333">
        <f>+'11. Equipment'!K17</f>
        <v>0</v>
      </c>
      <c r="L17" s="333">
        <f>+'11. Equipment'!L17</f>
        <v>0</v>
      </c>
      <c r="M17" s="357">
        <v>0</v>
      </c>
      <c r="N17" s="330"/>
      <c r="O17" s="305"/>
      <c r="P17" s="340">
        <f t="shared" si="0"/>
        <v>0</v>
      </c>
      <c r="Q17" s="340">
        <f t="shared" si="1"/>
        <v>0</v>
      </c>
      <c r="R17" s="335">
        <f t="shared" si="2"/>
        <v>0</v>
      </c>
      <c r="S17" s="335">
        <f t="shared" si="3"/>
        <v>0</v>
      </c>
      <c r="T17" s="335">
        <f t="shared" si="4"/>
        <v>0</v>
      </c>
    </row>
    <row r="18" spans="1:20">
      <c r="A18" s="305"/>
      <c r="B18" s="329"/>
      <c r="C18" s="330">
        <f>+'11. Equipment'!D18</f>
        <v>0</v>
      </c>
      <c r="D18" s="330">
        <f>+'11. Equipment'!E18</f>
        <v>0</v>
      </c>
      <c r="E18" s="330"/>
      <c r="F18" s="333">
        <f>+'11. Equipment'!G18</f>
        <v>0</v>
      </c>
      <c r="G18" s="339">
        <f>+'11. Equipment'!H18</f>
        <v>0</v>
      </c>
      <c r="H18" s="339"/>
      <c r="I18" s="339"/>
      <c r="J18" s="333">
        <f>+'11. Equipment'!J18</f>
        <v>0</v>
      </c>
      <c r="K18" s="333">
        <f>+'11. Equipment'!K18</f>
        <v>0</v>
      </c>
      <c r="L18" s="333">
        <f>+'11. Equipment'!L18</f>
        <v>0</v>
      </c>
      <c r="M18" s="357">
        <v>0</v>
      </c>
      <c r="N18" s="330"/>
      <c r="O18" s="305"/>
      <c r="P18" s="340">
        <f t="shared" si="0"/>
        <v>0</v>
      </c>
      <c r="Q18" s="340">
        <f t="shared" si="1"/>
        <v>0</v>
      </c>
      <c r="R18" s="335">
        <f t="shared" si="2"/>
        <v>0</v>
      </c>
      <c r="S18" s="335">
        <f t="shared" si="3"/>
        <v>0</v>
      </c>
      <c r="T18" s="335">
        <f t="shared" si="4"/>
        <v>0</v>
      </c>
    </row>
    <row r="19" spans="1:20">
      <c r="A19" s="305"/>
      <c r="B19" s="329"/>
      <c r="C19" s="330">
        <f>+'11. Equipment'!D19</f>
        <v>0</v>
      </c>
      <c r="D19" s="330">
        <f>+'11. Equipment'!E19</f>
        <v>0</v>
      </c>
      <c r="E19" s="330"/>
      <c r="F19" s="333">
        <f>+'11. Equipment'!G19</f>
        <v>0</v>
      </c>
      <c r="G19" s="339">
        <f>+'11. Equipment'!H19</f>
        <v>0</v>
      </c>
      <c r="H19" s="339"/>
      <c r="I19" s="339"/>
      <c r="J19" s="333">
        <f>+'11. Equipment'!J19</f>
        <v>0</v>
      </c>
      <c r="K19" s="333">
        <f>+'11. Equipment'!K19</f>
        <v>0</v>
      </c>
      <c r="L19" s="333">
        <f>+'11. Equipment'!L19</f>
        <v>0</v>
      </c>
      <c r="M19" s="357">
        <v>0</v>
      </c>
      <c r="N19" s="330"/>
      <c r="O19" s="305"/>
      <c r="P19" s="340">
        <f t="shared" si="0"/>
        <v>0</v>
      </c>
      <c r="Q19" s="340">
        <f t="shared" si="1"/>
        <v>0</v>
      </c>
      <c r="R19" s="335">
        <f t="shared" si="2"/>
        <v>0</v>
      </c>
      <c r="S19" s="335">
        <f t="shared" si="3"/>
        <v>0</v>
      </c>
      <c r="T19" s="335">
        <f t="shared" si="4"/>
        <v>0</v>
      </c>
    </row>
    <row r="20" spans="1:20">
      <c r="A20" s="305"/>
      <c r="B20" s="329"/>
      <c r="C20" s="330">
        <f>+'11. Equipment'!D20</f>
        <v>0</v>
      </c>
      <c r="D20" s="330">
        <f>+'11. Equipment'!E20</f>
        <v>0</v>
      </c>
      <c r="E20" s="330"/>
      <c r="F20" s="333">
        <f>+'11. Equipment'!G20</f>
        <v>0</v>
      </c>
      <c r="G20" s="339">
        <f>+'11. Equipment'!H20</f>
        <v>0</v>
      </c>
      <c r="H20" s="339"/>
      <c r="I20" s="339"/>
      <c r="J20" s="333">
        <f>+'11. Equipment'!J20</f>
        <v>0</v>
      </c>
      <c r="K20" s="333">
        <f>+'11. Equipment'!K20</f>
        <v>0</v>
      </c>
      <c r="L20" s="333">
        <f>+'11. Equipment'!L20</f>
        <v>0</v>
      </c>
      <c r="M20" s="357">
        <v>0</v>
      </c>
      <c r="N20" s="330"/>
      <c r="O20" s="305"/>
      <c r="P20" s="340">
        <f t="shared" si="0"/>
        <v>0</v>
      </c>
      <c r="Q20" s="340">
        <f t="shared" si="1"/>
        <v>0</v>
      </c>
      <c r="R20" s="335">
        <f t="shared" si="2"/>
        <v>0</v>
      </c>
      <c r="S20" s="335">
        <f t="shared" si="3"/>
        <v>0</v>
      </c>
      <c r="T20" s="335">
        <f t="shared" si="4"/>
        <v>0</v>
      </c>
    </row>
    <row r="21" spans="1:20">
      <c r="A21" s="305"/>
      <c r="B21" s="329"/>
      <c r="C21" s="330">
        <f>+'11. Equipment'!D21</f>
        <v>0</v>
      </c>
      <c r="D21" s="330">
        <f>+'11. Equipment'!E21</f>
        <v>0</v>
      </c>
      <c r="E21" s="330"/>
      <c r="F21" s="333">
        <f>+'11. Equipment'!G21</f>
        <v>0</v>
      </c>
      <c r="G21" s="339">
        <f>+'11. Equipment'!H21</f>
        <v>0</v>
      </c>
      <c r="H21" s="339"/>
      <c r="I21" s="339"/>
      <c r="J21" s="333">
        <f>+'11. Equipment'!J21</f>
        <v>0</v>
      </c>
      <c r="K21" s="333">
        <f>+'11. Equipment'!K21</f>
        <v>0</v>
      </c>
      <c r="L21" s="333">
        <f>+'11. Equipment'!L21</f>
        <v>0</v>
      </c>
      <c r="M21" s="357">
        <v>0</v>
      </c>
      <c r="N21" s="330"/>
      <c r="O21" s="305"/>
      <c r="P21" s="340">
        <f t="shared" si="0"/>
        <v>0</v>
      </c>
      <c r="Q21" s="340">
        <f t="shared" si="1"/>
        <v>0</v>
      </c>
      <c r="R21" s="335">
        <f t="shared" si="2"/>
        <v>0</v>
      </c>
      <c r="S21" s="335">
        <f t="shared" si="3"/>
        <v>0</v>
      </c>
      <c r="T21" s="335">
        <f t="shared" si="4"/>
        <v>0</v>
      </c>
    </row>
    <row r="22" spans="1:20">
      <c r="A22" s="305"/>
      <c r="B22" s="329"/>
      <c r="C22" s="330">
        <f>+'11. Equipment'!D22</f>
        <v>0</v>
      </c>
      <c r="D22" s="330">
        <f>+'11. Equipment'!E22</f>
        <v>0</v>
      </c>
      <c r="E22" s="330"/>
      <c r="F22" s="333">
        <f>+'11. Equipment'!G22</f>
        <v>0</v>
      </c>
      <c r="G22" s="339">
        <f>+'11. Equipment'!H22</f>
        <v>0</v>
      </c>
      <c r="H22" s="339"/>
      <c r="I22" s="339"/>
      <c r="J22" s="333">
        <f>+'11. Equipment'!J22</f>
        <v>0</v>
      </c>
      <c r="K22" s="333">
        <f>+'11. Equipment'!K22</f>
        <v>0</v>
      </c>
      <c r="L22" s="333">
        <f>+'11. Equipment'!L22</f>
        <v>0</v>
      </c>
      <c r="M22" s="357">
        <v>0</v>
      </c>
      <c r="N22" s="330"/>
      <c r="O22" s="305"/>
      <c r="P22" s="340">
        <f t="shared" si="0"/>
        <v>0</v>
      </c>
      <c r="Q22" s="340">
        <f t="shared" si="1"/>
        <v>0</v>
      </c>
      <c r="R22" s="335">
        <f t="shared" si="2"/>
        <v>0</v>
      </c>
      <c r="S22" s="335">
        <f t="shared" si="3"/>
        <v>0</v>
      </c>
      <c r="T22" s="335">
        <f t="shared" si="4"/>
        <v>0</v>
      </c>
    </row>
    <row r="23" spans="1:20">
      <c r="A23" s="305"/>
      <c r="B23" s="329"/>
      <c r="C23" s="330">
        <f>+'11. Equipment'!D23</f>
        <v>0</v>
      </c>
      <c r="D23" s="330">
        <f>+'11. Equipment'!E23</f>
        <v>0</v>
      </c>
      <c r="E23" s="330"/>
      <c r="F23" s="333">
        <f>+'11. Equipment'!G23</f>
        <v>0</v>
      </c>
      <c r="G23" s="339">
        <f>+'11. Equipment'!H23</f>
        <v>0</v>
      </c>
      <c r="H23" s="339"/>
      <c r="I23" s="339"/>
      <c r="J23" s="333">
        <f>+'11. Equipment'!J23</f>
        <v>0</v>
      </c>
      <c r="K23" s="333">
        <f>+'11. Equipment'!K23</f>
        <v>0</v>
      </c>
      <c r="L23" s="333">
        <f>+'11. Equipment'!L23</f>
        <v>0</v>
      </c>
      <c r="M23" s="357">
        <v>0</v>
      </c>
      <c r="N23" s="330"/>
      <c r="O23" s="305"/>
      <c r="P23" s="340">
        <f t="shared" si="0"/>
        <v>0</v>
      </c>
      <c r="Q23" s="340">
        <f t="shared" si="1"/>
        <v>0</v>
      </c>
      <c r="R23" s="335">
        <f t="shared" si="2"/>
        <v>0</v>
      </c>
      <c r="S23" s="335">
        <f t="shared" si="3"/>
        <v>0</v>
      </c>
      <c r="T23" s="335">
        <f t="shared" si="4"/>
        <v>0</v>
      </c>
    </row>
    <row r="24" spans="1:20">
      <c r="A24" s="305"/>
      <c r="B24" s="329"/>
      <c r="C24" s="330">
        <f>+'11. Equipment'!D24</f>
        <v>0</v>
      </c>
      <c r="D24" s="330">
        <f>+'11. Equipment'!E24</f>
        <v>0</v>
      </c>
      <c r="E24" s="330"/>
      <c r="F24" s="333">
        <f>+'11. Equipment'!G24</f>
        <v>0</v>
      </c>
      <c r="G24" s="339">
        <f>+'11. Equipment'!H24</f>
        <v>0</v>
      </c>
      <c r="H24" s="339"/>
      <c r="I24" s="339"/>
      <c r="J24" s="333">
        <f>+'11. Equipment'!J24</f>
        <v>0</v>
      </c>
      <c r="K24" s="333">
        <f>+'11. Equipment'!K24</f>
        <v>0</v>
      </c>
      <c r="L24" s="333">
        <f>+'11. Equipment'!L24</f>
        <v>0</v>
      </c>
      <c r="M24" s="357">
        <v>0</v>
      </c>
      <c r="N24" s="330"/>
      <c r="O24" s="305"/>
      <c r="P24" s="340">
        <f t="shared" si="0"/>
        <v>0</v>
      </c>
      <c r="Q24" s="340">
        <f t="shared" si="1"/>
        <v>0</v>
      </c>
      <c r="R24" s="335">
        <f t="shared" si="2"/>
        <v>0</v>
      </c>
      <c r="S24" s="335">
        <f t="shared" si="3"/>
        <v>0</v>
      </c>
      <c r="T24" s="335">
        <f t="shared" si="4"/>
        <v>0</v>
      </c>
    </row>
    <row r="25" spans="1:20">
      <c r="A25" s="305"/>
      <c r="B25" s="329"/>
      <c r="C25" s="330">
        <f>+'11. Equipment'!D25</f>
        <v>0</v>
      </c>
      <c r="D25" s="330">
        <f>+'11. Equipment'!E25</f>
        <v>0</v>
      </c>
      <c r="E25" s="330"/>
      <c r="F25" s="333">
        <f>+'11. Equipment'!G25</f>
        <v>0</v>
      </c>
      <c r="G25" s="339">
        <f>+'11. Equipment'!H25</f>
        <v>0</v>
      </c>
      <c r="H25" s="339"/>
      <c r="I25" s="339"/>
      <c r="J25" s="333">
        <f>+'11. Equipment'!J25</f>
        <v>0</v>
      </c>
      <c r="K25" s="333">
        <f>+'11. Equipment'!K25</f>
        <v>0</v>
      </c>
      <c r="L25" s="333">
        <f>+'11. Equipment'!L25</f>
        <v>0</v>
      </c>
      <c r="M25" s="357">
        <v>0</v>
      </c>
      <c r="N25" s="330"/>
      <c r="O25" s="305"/>
      <c r="P25" s="340">
        <f t="shared" si="0"/>
        <v>0</v>
      </c>
      <c r="Q25" s="340">
        <f t="shared" si="1"/>
        <v>0</v>
      </c>
      <c r="R25" s="335">
        <f t="shared" si="2"/>
        <v>0</v>
      </c>
      <c r="S25" s="335">
        <f t="shared" si="3"/>
        <v>0</v>
      </c>
      <c r="T25" s="335">
        <f t="shared" si="4"/>
        <v>0</v>
      </c>
    </row>
    <row r="26" spans="1:20">
      <c r="A26" s="305"/>
      <c r="B26" s="329"/>
      <c r="C26" s="330">
        <f>+'11. Equipment'!D26</f>
        <v>0</v>
      </c>
      <c r="D26" s="330">
        <f>+'11. Equipment'!E26</f>
        <v>0</v>
      </c>
      <c r="E26" s="330"/>
      <c r="F26" s="333">
        <f>+'11. Equipment'!G26</f>
        <v>0</v>
      </c>
      <c r="G26" s="339">
        <f>+'11. Equipment'!H26</f>
        <v>0</v>
      </c>
      <c r="H26" s="339"/>
      <c r="I26" s="339"/>
      <c r="J26" s="333">
        <f>+'11. Equipment'!J26</f>
        <v>0</v>
      </c>
      <c r="K26" s="333">
        <f>+'11. Equipment'!K26</f>
        <v>0</v>
      </c>
      <c r="L26" s="333">
        <f>+'11. Equipment'!L26</f>
        <v>0</v>
      </c>
      <c r="M26" s="357">
        <v>0</v>
      </c>
      <c r="N26" s="330"/>
      <c r="O26" s="305"/>
      <c r="P26" s="340">
        <f t="shared" si="0"/>
        <v>0</v>
      </c>
      <c r="Q26" s="340">
        <f t="shared" si="1"/>
        <v>0</v>
      </c>
      <c r="R26" s="335">
        <f t="shared" si="2"/>
        <v>0</v>
      </c>
      <c r="S26" s="335">
        <f t="shared" si="3"/>
        <v>0</v>
      </c>
      <c r="T26" s="335">
        <f t="shared" si="4"/>
        <v>0</v>
      </c>
    </row>
    <row r="27" spans="1:20">
      <c r="A27" s="305"/>
      <c r="B27" s="329"/>
      <c r="C27" s="330">
        <f>+'11. Equipment'!D27</f>
        <v>0</v>
      </c>
      <c r="D27" s="330">
        <f>+'11. Equipment'!E27</f>
        <v>0</v>
      </c>
      <c r="E27" s="330"/>
      <c r="F27" s="333">
        <f>+'11. Equipment'!G27</f>
        <v>0</v>
      </c>
      <c r="G27" s="339">
        <f>+'11. Equipment'!H27</f>
        <v>0</v>
      </c>
      <c r="H27" s="339"/>
      <c r="I27" s="339"/>
      <c r="J27" s="333">
        <f>+'11. Equipment'!J27</f>
        <v>0</v>
      </c>
      <c r="K27" s="333">
        <f>+'11. Equipment'!K27</f>
        <v>0</v>
      </c>
      <c r="L27" s="333">
        <f>+'11. Equipment'!L27</f>
        <v>0</v>
      </c>
      <c r="M27" s="357">
        <v>0</v>
      </c>
      <c r="N27" s="330"/>
      <c r="O27" s="305"/>
      <c r="P27" s="340">
        <f t="shared" si="0"/>
        <v>0</v>
      </c>
      <c r="Q27" s="340">
        <f t="shared" si="1"/>
        <v>0</v>
      </c>
      <c r="R27" s="335">
        <f t="shared" si="2"/>
        <v>0</v>
      </c>
      <c r="S27" s="335">
        <f t="shared" si="3"/>
        <v>0</v>
      </c>
      <c r="T27" s="335">
        <f t="shared" si="4"/>
        <v>0</v>
      </c>
    </row>
    <row r="28" spans="1:20">
      <c r="A28" s="305"/>
      <c r="B28" s="329"/>
      <c r="C28" s="330">
        <f>+'11. Equipment'!D28</f>
        <v>0</v>
      </c>
      <c r="D28" s="330">
        <f>+'11. Equipment'!E28</f>
        <v>0</v>
      </c>
      <c r="E28" s="330"/>
      <c r="F28" s="333">
        <f>+'11. Equipment'!G28</f>
        <v>0</v>
      </c>
      <c r="G28" s="339">
        <f>+'11. Equipment'!H28</f>
        <v>0</v>
      </c>
      <c r="H28" s="339"/>
      <c r="I28" s="339"/>
      <c r="J28" s="333">
        <f>+'11. Equipment'!J28</f>
        <v>0</v>
      </c>
      <c r="K28" s="333">
        <f>+'11. Equipment'!K28</f>
        <v>0</v>
      </c>
      <c r="L28" s="333">
        <f>+'11. Equipment'!L28</f>
        <v>0</v>
      </c>
      <c r="M28" s="357">
        <v>0</v>
      </c>
      <c r="N28" s="330"/>
      <c r="O28" s="305"/>
      <c r="P28" s="340">
        <f t="shared" si="0"/>
        <v>0</v>
      </c>
      <c r="Q28" s="340">
        <f t="shared" si="1"/>
        <v>0</v>
      </c>
      <c r="R28" s="335">
        <f t="shared" si="2"/>
        <v>0</v>
      </c>
      <c r="S28" s="335">
        <f t="shared" si="3"/>
        <v>0</v>
      </c>
      <c r="T28" s="335">
        <f t="shared" si="4"/>
        <v>0</v>
      </c>
    </row>
    <row r="29" spans="1:20">
      <c r="A29" s="305"/>
      <c r="B29" s="329"/>
      <c r="C29" s="330">
        <f>+'11. Equipment'!D29</f>
        <v>0</v>
      </c>
      <c r="D29" s="330">
        <f>+'11. Equipment'!E29</f>
        <v>0</v>
      </c>
      <c r="E29" s="330"/>
      <c r="F29" s="333">
        <f>+'11. Equipment'!G29</f>
        <v>0</v>
      </c>
      <c r="G29" s="339">
        <f>+'11. Equipment'!H29</f>
        <v>0</v>
      </c>
      <c r="H29" s="339"/>
      <c r="I29" s="339"/>
      <c r="J29" s="333">
        <f>+'11. Equipment'!J29</f>
        <v>0</v>
      </c>
      <c r="K29" s="333">
        <f>+'11. Equipment'!K29</f>
        <v>0</v>
      </c>
      <c r="L29" s="333">
        <f>+'11. Equipment'!L29</f>
        <v>0</v>
      </c>
      <c r="M29" s="357">
        <v>0</v>
      </c>
      <c r="N29" s="330"/>
      <c r="O29" s="305"/>
      <c r="P29" s="340">
        <f t="shared" si="0"/>
        <v>0</v>
      </c>
      <c r="Q29" s="340">
        <f t="shared" si="1"/>
        <v>0</v>
      </c>
      <c r="R29" s="335">
        <f t="shared" si="2"/>
        <v>0</v>
      </c>
      <c r="S29" s="335">
        <f t="shared" si="3"/>
        <v>0</v>
      </c>
      <c r="T29" s="335">
        <f t="shared" si="4"/>
        <v>0</v>
      </c>
    </row>
    <row r="30" spans="1:20">
      <c r="A30" s="305"/>
      <c r="B30" s="329"/>
      <c r="C30" s="330">
        <f>+'11. Equipment'!D30</f>
        <v>0</v>
      </c>
      <c r="D30" s="330">
        <f>+'11. Equipment'!E30</f>
        <v>0</v>
      </c>
      <c r="E30" s="330"/>
      <c r="F30" s="333">
        <f>+'11. Equipment'!G30</f>
        <v>0</v>
      </c>
      <c r="G30" s="339">
        <f>+'11. Equipment'!H30</f>
        <v>0</v>
      </c>
      <c r="H30" s="339"/>
      <c r="I30" s="339"/>
      <c r="J30" s="333">
        <f>+'11. Equipment'!J30</f>
        <v>0</v>
      </c>
      <c r="K30" s="333">
        <f>+'11. Equipment'!K30</f>
        <v>0</v>
      </c>
      <c r="L30" s="333">
        <f>+'11. Equipment'!L30</f>
        <v>0</v>
      </c>
      <c r="M30" s="357">
        <v>0</v>
      </c>
      <c r="N30" s="330"/>
      <c r="O30" s="305"/>
      <c r="P30" s="340">
        <f t="shared" si="0"/>
        <v>0</v>
      </c>
      <c r="Q30" s="340">
        <f t="shared" si="1"/>
        <v>0</v>
      </c>
      <c r="R30" s="335">
        <f t="shared" si="2"/>
        <v>0</v>
      </c>
      <c r="S30" s="335">
        <f t="shared" si="3"/>
        <v>0</v>
      </c>
      <c r="T30" s="335">
        <f t="shared" si="4"/>
        <v>0</v>
      </c>
    </row>
    <row r="31" spans="1:20">
      <c r="A31" s="305"/>
      <c r="B31" s="329"/>
      <c r="C31" s="330">
        <f>+'11. Equipment'!D31</f>
        <v>0</v>
      </c>
      <c r="D31" s="330">
        <f>+'11. Equipment'!E31</f>
        <v>0</v>
      </c>
      <c r="E31" s="330"/>
      <c r="F31" s="333">
        <f>+'11. Equipment'!G31</f>
        <v>0</v>
      </c>
      <c r="G31" s="339">
        <f>+'11. Equipment'!H31</f>
        <v>0</v>
      </c>
      <c r="H31" s="339"/>
      <c r="I31" s="339"/>
      <c r="J31" s="333">
        <f>+'11. Equipment'!J31</f>
        <v>0</v>
      </c>
      <c r="K31" s="333">
        <f>+'11. Equipment'!K31</f>
        <v>0</v>
      </c>
      <c r="L31" s="333">
        <f>+'11. Equipment'!L31</f>
        <v>0</v>
      </c>
      <c r="M31" s="357">
        <v>0</v>
      </c>
      <c r="N31" s="330"/>
      <c r="O31" s="305"/>
      <c r="P31" s="340">
        <f t="shared" si="0"/>
        <v>0</v>
      </c>
      <c r="Q31" s="340">
        <f t="shared" si="1"/>
        <v>0</v>
      </c>
      <c r="R31" s="335">
        <f t="shared" si="2"/>
        <v>0</v>
      </c>
      <c r="S31" s="335">
        <f t="shared" si="3"/>
        <v>0</v>
      </c>
      <c r="T31" s="335">
        <f t="shared" si="4"/>
        <v>0</v>
      </c>
    </row>
    <row r="32" spans="1:20">
      <c r="A32" s="305"/>
      <c r="B32" s="329"/>
      <c r="C32" s="330">
        <f>+'11. Equipment'!D32</f>
        <v>0</v>
      </c>
      <c r="D32" s="330">
        <f>+'11. Equipment'!E32</f>
        <v>0</v>
      </c>
      <c r="E32" s="330"/>
      <c r="F32" s="333">
        <f>+'11. Equipment'!G32</f>
        <v>0</v>
      </c>
      <c r="G32" s="339">
        <f>+'11. Equipment'!H32</f>
        <v>0</v>
      </c>
      <c r="H32" s="339"/>
      <c r="I32" s="339"/>
      <c r="J32" s="333">
        <f>+'11. Equipment'!J32</f>
        <v>0</v>
      </c>
      <c r="K32" s="333">
        <f>+'11. Equipment'!K32</f>
        <v>0</v>
      </c>
      <c r="L32" s="333">
        <f>+'11. Equipment'!L32</f>
        <v>0</v>
      </c>
      <c r="M32" s="357">
        <v>0</v>
      </c>
      <c r="N32" s="330"/>
      <c r="O32" s="305"/>
      <c r="P32" s="340">
        <f t="shared" si="0"/>
        <v>0</v>
      </c>
      <c r="Q32" s="340">
        <f t="shared" si="1"/>
        <v>0</v>
      </c>
      <c r="R32" s="335">
        <f t="shared" si="2"/>
        <v>0</v>
      </c>
      <c r="S32" s="335">
        <f t="shared" si="3"/>
        <v>0</v>
      </c>
      <c r="T32" s="335">
        <f t="shared" si="4"/>
        <v>0</v>
      </c>
    </row>
    <row r="33" spans="1:20">
      <c r="A33" s="305"/>
      <c r="B33" s="329"/>
      <c r="C33" s="330">
        <f>+'11. Equipment'!D33</f>
        <v>0</v>
      </c>
      <c r="D33" s="330">
        <f>+'11. Equipment'!E33</f>
        <v>0</v>
      </c>
      <c r="E33" s="330"/>
      <c r="F33" s="333">
        <f>+'11. Equipment'!G33</f>
        <v>0</v>
      </c>
      <c r="G33" s="339">
        <f>+'11. Equipment'!H33</f>
        <v>0</v>
      </c>
      <c r="H33" s="339"/>
      <c r="I33" s="339"/>
      <c r="J33" s="333">
        <f>+'11. Equipment'!J33</f>
        <v>0</v>
      </c>
      <c r="K33" s="333">
        <f>+'11. Equipment'!K33</f>
        <v>0</v>
      </c>
      <c r="L33" s="333">
        <f>+'11. Equipment'!L33</f>
        <v>0</v>
      </c>
      <c r="M33" s="357">
        <v>0</v>
      </c>
      <c r="N33" s="330"/>
      <c r="O33" s="305"/>
      <c r="P33" s="340">
        <f t="shared" si="0"/>
        <v>0</v>
      </c>
      <c r="Q33" s="340">
        <f t="shared" si="1"/>
        <v>0</v>
      </c>
      <c r="R33" s="335">
        <f t="shared" si="2"/>
        <v>0</v>
      </c>
      <c r="S33" s="335">
        <f t="shared" si="3"/>
        <v>0</v>
      </c>
      <c r="T33" s="335">
        <f t="shared" si="4"/>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7">
    <tabColor rgb="FF00B050"/>
  </sheetPr>
  <dimension ref="A1:AA32"/>
  <sheetViews>
    <sheetView showGridLines="0" topLeftCell="G1" workbookViewId="0">
      <selection activeCell="P22" sqref="P22"/>
    </sheetView>
  </sheetViews>
  <sheetFormatPr baseColWidth="10" defaultColWidth="11.44140625" defaultRowHeight="14.4"/>
  <cols>
    <col min="1" max="1" width="1.6640625" customWidth="1"/>
    <col min="2" max="2" width="4.6640625" customWidth="1"/>
    <col min="9" max="9" width="12.33203125" bestFit="1" customWidth="1"/>
    <col min="11" max="11" width="12.88671875" customWidth="1"/>
    <col min="14" max="14" width="12.44140625" customWidth="1"/>
    <col min="15" max="15" width="10.44140625" customWidth="1"/>
    <col min="16" max="16" width="11.44140625" customWidth="1"/>
    <col min="19" max="19" width="12.5546875" bestFit="1" customWidth="1"/>
    <col min="21" max="21" width="10.6640625" customWidth="1"/>
  </cols>
  <sheetData>
    <row r="1" spans="1:27" ht="15.6">
      <c r="A1" s="302"/>
      <c r="B1" s="303" t="s">
        <v>859</v>
      </c>
      <c r="C1" s="302"/>
      <c r="D1" s="302"/>
      <c r="E1" s="302"/>
      <c r="F1" s="302"/>
      <c r="G1" s="302"/>
      <c r="H1" s="302"/>
      <c r="I1" s="302"/>
      <c r="J1" s="302"/>
      <c r="K1" s="302"/>
      <c r="L1" s="302"/>
      <c r="M1" s="302"/>
      <c r="N1" s="302"/>
      <c r="O1" s="302"/>
      <c r="P1" s="302"/>
      <c r="Q1" s="302"/>
      <c r="R1" s="302"/>
      <c r="S1" s="304"/>
      <c r="T1" s="304"/>
      <c r="U1" s="304"/>
      <c r="V1" s="304"/>
    </row>
    <row r="2" spans="1:27">
      <c r="A2" s="371"/>
      <c r="B2" s="305"/>
      <c r="C2" s="305"/>
      <c r="D2" s="305"/>
      <c r="E2" s="305"/>
      <c r="F2" s="305"/>
      <c r="G2" s="305"/>
      <c r="H2" s="305"/>
      <c r="I2" s="306"/>
      <c r="J2" s="305"/>
      <c r="K2" s="308"/>
      <c r="L2" s="308"/>
      <c r="M2" s="308"/>
      <c r="N2" s="308"/>
      <c r="O2" s="308"/>
      <c r="P2" s="305"/>
      <c r="Q2" s="308"/>
      <c r="R2" s="305"/>
      <c r="S2" s="309"/>
      <c r="T2" s="309"/>
      <c r="U2" s="309"/>
      <c r="V2" s="309"/>
      <c r="AA2" s="372" t="s">
        <v>860</v>
      </c>
    </row>
    <row r="3" spans="1:27">
      <c r="A3" s="310"/>
      <c r="B3" s="311"/>
      <c r="C3" s="310"/>
      <c r="D3" s="310"/>
      <c r="E3" s="310"/>
      <c r="F3" s="310"/>
      <c r="G3" s="310"/>
      <c r="H3" s="310"/>
      <c r="I3" s="312"/>
      <c r="J3" s="310"/>
      <c r="K3" s="310"/>
      <c r="L3" s="310"/>
      <c r="M3" s="310"/>
      <c r="N3" s="310"/>
      <c r="O3" s="310"/>
      <c r="P3" s="310"/>
      <c r="Q3" s="310"/>
      <c r="R3" s="312"/>
      <c r="S3" s="310"/>
      <c r="T3" s="310"/>
      <c r="U3" s="313">
        <f>+SUM(U8:U32)</f>
        <v>1.5</v>
      </c>
      <c r="V3" s="313"/>
      <c r="W3" s="313">
        <f>+SUM(W8:W32)</f>
        <v>3276</v>
      </c>
      <c r="X3" s="313">
        <f>+SUM(X8:X32)</f>
        <v>0</v>
      </c>
      <c r="AA3" s="339" t="s">
        <v>745</v>
      </c>
    </row>
    <row r="4" spans="1:27">
      <c r="A4" s="314"/>
      <c r="B4" s="315"/>
      <c r="C4" s="314"/>
      <c r="D4" s="314"/>
      <c r="E4" s="314"/>
      <c r="F4" s="314"/>
      <c r="G4" s="314"/>
      <c r="H4" s="314"/>
      <c r="I4" s="316"/>
      <c r="J4" s="314"/>
      <c r="K4" s="316"/>
      <c r="L4" s="314"/>
      <c r="M4" s="314"/>
      <c r="N4" s="314"/>
      <c r="O4" s="314"/>
      <c r="P4" s="314"/>
      <c r="Q4" s="314"/>
      <c r="R4" s="316"/>
      <c r="S4" s="314"/>
      <c r="T4" s="314"/>
      <c r="U4" s="318" t="str">
        <f>+IFERROR(#REF!/U3,"-")</f>
        <v>-</v>
      </c>
      <c r="V4" s="318"/>
      <c r="W4" s="418">
        <f>W3/Consumption!C4</f>
        <v>1.3391214774483113E-2</v>
      </c>
      <c r="X4" s="318" t="e">
        <f>X3/Consumption!E75</f>
        <v>#DIV/0!</v>
      </c>
      <c r="AA4" s="339" t="s">
        <v>486</v>
      </c>
    </row>
    <row r="5" spans="1:27">
      <c r="A5" s="371"/>
      <c r="B5" s="305"/>
      <c r="C5" s="305"/>
      <c r="D5" s="305"/>
      <c r="E5" s="305"/>
      <c r="F5" s="305"/>
      <c r="G5" s="305"/>
      <c r="H5" s="305"/>
      <c r="I5" s="305"/>
      <c r="J5" s="305"/>
      <c r="K5" s="307"/>
      <c r="L5" s="308"/>
      <c r="M5" s="308"/>
      <c r="P5" s="308"/>
      <c r="Q5" s="308"/>
      <c r="R5" s="308"/>
      <c r="S5" s="305"/>
      <c r="T5" s="305"/>
      <c r="U5" s="309"/>
      <c r="V5" s="309"/>
      <c r="W5" s="309"/>
      <c r="X5" s="309"/>
    </row>
    <row r="6" spans="1:27">
      <c r="A6" s="319"/>
      <c r="B6" s="325"/>
      <c r="C6" s="338"/>
      <c r="D6" s="338"/>
      <c r="E6" s="338"/>
      <c r="F6" s="321"/>
      <c r="G6" s="321"/>
      <c r="H6" s="321"/>
      <c r="I6" s="321"/>
      <c r="J6" s="321"/>
      <c r="K6" s="322"/>
      <c r="L6" s="323"/>
      <c r="M6" s="323"/>
      <c r="N6" s="323"/>
      <c r="O6" s="323"/>
      <c r="P6" s="323"/>
      <c r="Q6" s="323"/>
      <c r="R6" s="323"/>
      <c r="S6" s="321"/>
      <c r="T6" s="319"/>
      <c r="U6" s="324"/>
      <c r="V6" s="324"/>
      <c r="W6" s="324"/>
      <c r="X6" s="324"/>
      <c r="AA6" t="s">
        <v>502</v>
      </c>
    </row>
    <row r="7" spans="1:27" ht="39.6">
      <c r="A7" s="325"/>
      <c r="B7" s="325"/>
      <c r="C7" s="367" t="s">
        <v>861</v>
      </c>
      <c r="D7" s="367" t="s">
        <v>862</v>
      </c>
      <c r="E7" s="367" t="s">
        <v>557</v>
      </c>
      <c r="F7" s="367" t="s">
        <v>492</v>
      </c>
      <c r="G7" s="367" t="s">
        <v>792</v>
      </c>
      <c r="H7" s="367" t="s">
        <v>863</v>
      </c>
      <c r="I7" s="367" t="s">
        <v>605</v>
      </c>
      <c r="J7" s="367" t="s">
        <v>864</v>
      </c>
      <c r="K7" s="327" t="s">
        <v>865</v>
      </c>
      <c r="L7" s="327" t="s">
        <v>866</v>
      </c>
      <c r="M7" s="367" t="s">
        <v>867</v>
      </c>
      <c r="N7" s="327" t="s">
        <v>868</v>
      </c>
      <c r="O7" s="367" t="s">
        <v>400</v>
      </c>
      <c r="P7" s="367" t="s">
        <v>869</v>
      </c>
      <c r="Q7" s="367" t="s">
        <v>797</v>
      </c>
      <c r="R7" s="375" t="s">
        <v>781</v>
      </c>
      <c r="S7" s="327" t="s">
        <v>870</v>
      </c>
      <c r="T7" s="325"/>
      <c r="U7" s="376" t="s">
        <v>871</v>
      </c>
      <c r="V7" s="376" t="s">
        <v>864</v>
      </c>
      <c r="W7" s="376" t="s">
        <v>800</v>
      </c>
      <c r="X7" s="376" t="s">
        <v>872</v>
      </c>
    </row>
    <row r="8" spans="1:27">
      <c r="A8" s="371"/>
      <c r="B8" s="329"/>
      <c r="C8" s="330" t="str">
        <f>+'13. Pump &amp; vent'!C9</f>
        <v>Pump</v>
      </c>
      <c r="D8" s="330" t="str">
        <f>+'13. Pump &amp; vent'!D9</f>
        <v>Lowara</v>
      </c>
      <c r="E8" s="330" t="str">
        <f>+'13. Pump &amp; vent'!E9</f>
        <v>potable water</v>
      </c>
      <c r="F8" s="330" t="str">
        <f>+'13. Pump &amp; vent'!F9</f>
        <v>pump</v>
      </c>
      <c r="G8" s="330">
        <f>+'13. Pump &amp; vent'!G9</f>
        <v>2</v>
      </c>
      <c r="H8" s="360" t="s">
        <v>745</v>
      </c>
      <c r="I8" s="330">
        <f>IF('13. Pump &amp; vent'!I9=$AA$6,'13. Pump &amp; vent'!H9,'13. Pump &amp; vent'!H9*0.75)</f>
        <v>1.5</v>
      </c>
      <c r="J8" s="330">
        <f>+'13. Pump &amp; vent'!R9</f>
        <v>0</v>
      </c>
      <c r="K8" s="693">
        <f>+'13. Pump &amp; vent'!O9</f>
        <v>0</v>
      </c>
      <c r="L8" s="339"/>
      <c r="M8" s="339">
        <f>+'13. Pump &amp; vent'!J9</f>
        <v>24</v>
      </c>
      <c r="N8" s="357">
        <v>0.25</v>
      </c>
      <c r="O8" s="358">
        <f>+'13. Pump &amp; vent'!K9</f>
        <v>7</v>
      </c>
      <c r="P8" s="333"/>
      <c r="Q8" s="333">
        <f>+'13. Pump &amp; vent'!L9</f>
        <v>52</v>
      </c>
      <c r="R8" s="333">
        <f>+M8*O8*Q8</f>
        <v>8736</v>
      </c>
      <c r="S8" s="377" t="s">
        <v>1764</v>
      </c>
      <c r="T8" s="378"/>
      <c r="U8" s="379">
        <f>+I8</f>
        <v>1.5</v>
      </c>
      <c r="V8" s="379">
        <f>+J8*G8</f>
        <v>0</v>
      </c>
      <c r="W8" s="361">
        <f t="shared" ref="W8:W18" si="0">IF(H8=$AA$3,U8*R8*N8,0)</f>
        <v>3276</v>
      </c>
      <c r="X8" s="361">
        <f t="shared" ref="X8:X18" si="1">IF(H8=$AA$4,Q8*P8*N8,0)</f>
        <v>0</v>
      </c>
    </row>
    <row r="9" spans="1:27">
      <c r="A9" s="371"/>
      <c r="B9" s="329"/>
      <c r="C9" s="330">
        <f>+'13. Pump &amp; vent'!C10</f>
        <v>0</v>
      </c>
      <c r="D9" s="330">
        <f>+'13. Pump &amp; vent'!D10</f>
        <v>0</v>
      </c>
      <c r="E9" s="330">
        <f>+'13. Pump &amp; vent'!E10</f>
        <v>0</v>
      </c>
      <c r="F9" s="330">
        <f>+'13. Pump &amp; vent'!F10</f>
        <v>0</v>
      </c>
      <c r="G9" s="330">
        <f>+'13. Pump &amp; vent'!G10</f>
        <v>0</v>
      </c>
      <c r="H9" s="360" t="s">
        <v>745</v>
      </c>
      <c r="I9" s="330">
        <f>IF('13. Pump &amp; vent'!I10=$AA$6,'13. Pump &amp; vent'!H10,'13. Pump &amp; vent'!H10*0.75)</f>
        <v>0</v>
      </c>
      <c r="J9" s="330">
        <f>+'13. Pump &amp; vent'!R10</f>
        <v>0</v>
      </c>
      <c r="K9" s="693">
        <f>+'13. Pump &amp; vent'!O10</f>
        <v>0</v>
      </c>
      <c r="L9" s="339"/>
      <c r="M9" s="339">
        <f>+'13. Pump &amp; vent'!J10</f>
        <v>0</v>
      </c>
      <c r="N9" s="357"/>
      <c r="O9" s="358">
        <f>+'13. Pump &amp; vent'!K10</f>
        <v>0</v>
      </c>
      <c r="P9" s="333"/>
      <c r="Q9" s="333">
        <f>+'13. Pump &amp; vent'!L10</f>
        <v>0</v>
      </c>
      <c r="R9" s="333">
        <f t="shared" ref="R9:R16" si="2">+M9*O9*Q9</f>
        <v>0</v>
      </c>
      <c r="S9" s="377"/>
      <c r="T9" s="378"/>
      <c r="U9" s="379">
        <f t="shared" ref="U9:U18" si="3">+I9*G9</f>
        <v>0</v>
      </c>
      <c r="V9" s="379">
        <f t="shared" ref="V9:V18" si="4">+J9*G9</f>
        <v>0</v>
      </c>
      <c r="W9" s="361">
        <f t="shared" si="0"/>
        <v>0</v>
      </c>
      <c r="X9" s="361">
        <f t="shared" si="1"/>
        <v>0</v>
      </c>
    </row>
    <row r="10" spans="1:27">
      <c r="A10" s="371"/>
      <c r="B10" s="329"/>
      <c r="C10" s="330">
        <f>+'13. Pump &amp; vent'!C11</f>
        <v>0</v>
      </c>
      <c r="D10" s="330">
        <f>+'13. Pump &amp; vent'!D11</f>
        <v>0</v>
      </c>
      <c r="E10" s="330">
        <f>+'13. Pump &amp; vent'!E11</f>
        <v>0</v>
      </c>
      <c r="F10" s="330">
        <f>+'13. Pump &amp; vent'!F11</f>
        <v>0</v>
      </c>
      <c r="G10" s="330">
        <f>+'13. Pump &amp; vent'!G11</f>
        <v>0</v>
      </c>
      <c r="H10" s="360" t="s">
        <v>745</v>
      </c>
      <c r="I10" s="330">
        <f>IF('13. Pump &amp; vent'!I11=$AA$6,'13. Pump &amp; vent'!H11,'13. Pump &amp; vent'!H11*0.75)</f>
        <v>0</v>
      </c>
      <c r="J10" s="330">
        <f>+'13. Pump &amp; vent'!R11</f>
        <v>0</v>
      </c>
      <c r="K10" s="693">
        <f>+'13. Pump &amp; vent'!O11</f>
        <v>0</v>
      </c>
      <c r="L10" s="339"/>
      <c r="M10" s="339">
        <f>+'13. Pump &amp; vent'!J11</f>
        <v>0</v>
      </c>
      <c r="N10" s="357"/>
      <c r="O10" s="358">
        <f>+'13. Pump &amp; vent'!K11</f>
        <v>0</v>
      </c>
      <c r="P10" s="333"/>
      <c r="Q10" s="333">
        <f>+'13. Pump &amp; vent'!L11</f>
        <v>0</v>
      </c>
      <c r="R10" s="333">
        <f t="shared" si="2"/>
        <v>0</v>
      </c>
      <c r="S10" s="377"/>
      <c r="T10" s="378"/>
      <c r="U10" s="379">
        <f t="shared" si="3"/>
        <v>0</v>
      </c>
      <c r="V10" s="379">
        <f t="shared" si="4"/>
        <v>0</v>
      </c>
      <c r="W10" s="361">
        <f t="shared" si="0"/>
        <v>0</v>
      </c>
      <c r="X10" s="361">
        <f t="shared" si="1"/>
        <v>0</v>
      </c>
    </row>
    <row r="11" spans="1:27">
      <c r="A11" s="371"/>
      <c r="B11" s="329"/>
      <c r="C11" s="330">
        <f>+'13. Pump &amp; vent'!C12</f>
        <v>0</v>
      </c>
      <c r="D11" s="330">
        <f>+'13. Pump &amp; vent'!D12</f>
        <v>0</v>
      </c>
      <c r="E11" s="330">
        <f>+'13. Pump &amp; vent'!E12</f>
        <v>0</v>
      </c>
      <c r="F11" s="330">
        <f>+'13. Pump &amp; vent'!F12</f>
        <v>0</v>
      </c>
      <c r="G11" s="330">
        <f>+'13. Pump &amp; vent'!G12</f>
        <v>0</v>
      </c>
      <c r="H11" s="360" t="s">
        <v>745</v>
      </c>
      <c r="I11" s="330">
        <f>IF('13. Pump &amp; vent'!I12=$AA$6,'13. Pump &amp; vent'!H12,'13. Pump &amp; vent'!H12*0.75)</f>
        <v>0</v>
      </c>
      <c r="J11" s="330">
        <f>+'13. Pump &amp; vent'!R12</f>
        <v>0</v>
      </c>
      <c r="K11" s="693">
        <f>+'13. Pump &amp; vent'!O12</f>
        <v>0</v>
      </c>
      <c r="L11" s="339"/>
      <c r="M11" s="339">
        <f>+'13. Pump &amp; vent'!J12</f>
        <v>0</v>
      </c>
      <c r="N11" s="357"/>
      <c r="O11" s="358">
        <f>+'13. Pump &amp; vent'!K12</f>
        <v>0</v>
      </c>
      <c r="P11" s="333"/>
      <c r="Q11" s="333">
        <f>+'13. Pump &amp; vent'!L12</f>
        <v>0</v>
      </c>
      <c r="R11" s="333">
        <f t="shared" si="2"/>
        <v>0</v>
      </c>
      <c r="S11" s="377"/>
      <c r="T11" s="378"/>
      <c r="U11" s="379">
        <f t="shared" si="3"/>
        <v>0</v>
      </c>
      <c r="V11" s="379">
        <f t="shared" si="4"/>
        <v>0</v>
      </c>
      <c r="W11" s="361">
        <f t="shared" si="0"/>
        <v>0</v>
      </c>
      <c r="X11" s="361">
        <f t="shared" si="1"/>
        <v>0</v>
      </c>
    </row>
    <row r="12" spans="1:27">
      <c r="A12" s="371"/>
      <c r="B12" s="329"/>
      <c r="C12" s="330">
        <f>+'13. Pump &amp; vent'!C13</f>
        <v>0</v>
      </c>
      <c r="D12" s="330">
        <f>+'13. Pump &amp; vent'!D13</f>
        <v>0</v>
      </c>
      <c r="E12" s="330">
        <f>+'13. Pump &amp; vent'!E13</f>
        <v>0</v>
      </c>
      <c r="F12" s="330">
        <f>+'13. Pump &amp; vent'!F13</f>
        <v>0</v>
      </c>
      <c r="G12" s="330">
        <f>+'13. Pump &amp; vent'!G13</f>
        <v>0</v>
      </c>
      <c r="H12" s="360" t="s">
        <v>745</v>
      </c>
      <c r="I12" s="330">
        <f>IF('13. Pump &amp; vent'!I13=$AA$6,'13. Pump &amp; vent'!H13,'13. Pump &amp; vent'!H13*0.75)</f>
        <v>0</v>
      </c>
      <c r="J12" s="330">
        <f>+'13. Pump &amp; vent'!R13</f>
        <v>0</v>
      </c>
      <c r="K12" s="693">
        <f>+'13. Pump &amp; vent'!O13</f>
        <v>0</v>
      </c>
      <c r="L12" s="339"/>
      <c r="M12" s="339">
        <f>+'13. Pump &amp; vent'!J13</f>
        <v>0</v>
      </c>
      <c r="N12" s="357"/>
      <c r="O12" s="358">
        <f>+'13. Pump &amp; vent'!K13</f>
        <v>0</v>
      </c>
      <c r="P12" s="333"/>
      <c r="Q12" s="333">
        <f>+'13. Pump &amp; vent'!L13</f>
        <v>0</v>
      </c>
      <c r="R12" s="333">
        <f t="shared" si="2"/>
        <v>0</v>
      </c>
      <c r="S12" s="377"/>
      <c r="T12" s="378"/>
      <c r="U12" s="379">
        <f t="shared" si="3"/>
        <v>0</v>
      </c>
      <c r="V12" s="379">
        <f t="shared" si="4"/>
        <v>0</v>
      </c>
      <c r="W12" s="361">
        <f t="shared" si="0"/>
        <v>0</v>
      </c>
      <c r="X12" s="361">
        <f t="shared" si="1"/>
        <v>0</v>
      </c>
    </row>
    <row r="13" spans="1:27">
      <c r="A13" s="371"/>
      <c r="B13" s="329"/>
      <c r="C13" s="330">
        <f>+'13. Pump &amp; vent'!C14</f>
        <v>0</v>
      </c>
      <c r="D13" s="330">
        <f>+'13. Pump &amp; vent'!D14</f>
        <v>0</v>
      </c>
      <c r="E13" s="330">
        <f>+'13. Pump &amp; vent'!E14</f>
        <v>0</v>
      </c>
      <c r="F13" s="330">
        <f>+'13. Pump &amp; vent'!F14</f>
        <v>0</v>
      </c>
      <c r="G13" s="330">
        <f>+'13. Pump &amp; vent'!G14</f>
        <v>0</v>
      </c>
      <c r="H13" s="360" t="s">
        <v>745</v>
      </c>
      <c r="I13" s="330">
        <f>IF('13. Pump &amp; vent'!I14=$AA$6,'13. Pump &amp; vent'!H14,'13. Pump &amp; vent'!H14*0.75)</f>
        <v>0</v>
      </c>
      <c r="J13" s="330">
        <f>+'13. Pump &amp; vent'!R14</f>
        <v>0</v>
      </c>
      <c r="K13" s="693">
        <f>+'13. Pump &amp; vent'!O14</f>
        <v>0</v>
      </c>
      <c r="L13" s="339"/>
      <c r="M13" s="339">
        <f>+'13. Pump &amp; vent'!J14</f>
        <v>0</v>
      </c>
      <c r="N13" s="357"/>
      <c r="O13" s="358">
        <f>+'13. Pump &amp; vent'!K14</f>
        <v>0</v>
      </c>
      <c r="P13" s="333"/>
      <c r="Q13" s="333">
        <f>+'13. Pump &amp; vent'!L14</f>
        <v>0</v>
      </c>
      <c r="R13" s="333">
        <f t="shared" si="2"/>
        <v>0</v>
      </c>
      <c r="S13" s="377"/>
      <c r="T13" s="378"/>
      <c r="U13" s="379">
        <f t="shared" si="3"/>
        <v>0</v>
      </c>
      <c r="V13" s="379">
        <f t="shared" si="4"/>
        <v>0</v>
      </c>
      <c r="W13" s="361">
        <f t="shared" si="0"/>
        <v>0</v>
      </c>
      <c r="X13" s="361">
        <f t="shared" si="1"/>
        <v>0</v>
      </c>
    </row>
    <row r="14" spans="1:27">
      <c r="A14" s="371"/>
      <c r="B14" s="329"/>
      <c r="C14" s="330">
        <f>+'13. Pump &amp; vent'!C15</f>
        <v>0</v>
      </c>
      <c r="D14" s="330">
        <f>+'13. Pump &amp; vent'!D15</f>
        <v>0</v>
      </c>
      <c r="E14" s="330">
        <f>+'13. Pump &amp; vent'!E15</f>
        <v>0</v>
      </c>
      <c r="F14" s="330">
        <f>+'13. Pump &amp; vent'!F15</f>
        <v>0</v>
      </c>
      <c r="G14" s="330">
        <f>+'13. Pump &amp; vent'!G15</f>
        <v>0</v>
      </c>
      <c r="H14" s="360" t="s">
        <v>745</v>
      </c>
      <c r="I14" s="330">
        <f>IF('13. Pump &amp; vent'!I15=$AA$6,'13. Pump &amp; vent'!H15,'13. Pump &amp; vent'!H15*0.75)</f>
        <v>0</v>
      </c>
      <c r="J14" s="330">
        <f>+'13. Pump &amp; vent'!R15</f>
        <v>0</v>
      </c>
      <c r="K14" s="693">
        <f>+'13. Pump &amp; vent'!O15</f>
        <v>0</v>
      </c>
      <c r="L14" s="339"/>
      <c r="M14" s="339">
        <f>+'13. Pump &amp; vent'!J15</f>
        <v>0</v>
      </c>
      <c r="N14" s="357"/>
      <c r="O14" s="358">
        <f>+'13. Pump &amp; vent'!K15</f>
        <v>0</v>
      </c>
      <c r="P14" s="333"/>
      <c r="Q14" s="333">
        <f>+'13. Pump &amp; vent'!L15</f>
        <v>0</v>
      </c>
      <c r="R14" s="333">
        <f t="shared" si="2"/>
        <v>0</v>
      </c>
      <c r="S14" s="377"/>
      <c r="T14" s="378"/>
      <c r="U14" s="379">
        <f t="shared" si="3"/>
        <v>0</v>
      </c>
      <c r="V14" s="379">
        <f t="shared" si="4"/>
        <v>0</v>
      </c>
      <c r="W14" s="361">
        <f t="shared" si="0"/>
        <v>0</v>
      </c>
      <c r="X14" s="361">
        <f t="shared" si="1"/>
        <v>0</v>
      </c>
    </row>
    <row r="15" spans="1:27">
      <c r="A15" s="371"/>
      <c r="B15" s="329"/>
      <c r="C15" s="330">
        <f>+'13. Pump &amp; vent'!C16</f>
        <v>0</v>
      </c>
      <c r="D15" s="330">
        <f>+'13. Pump &amp; vent'!D16</f>
        <v>0</v>
      </c>
      <c r="E15" s="330">
        <f>+'13. Pump &amp; vent'!E16</f>
        <v>0</v>
      </c>
      <c r="F15" s="330">
        <f>+'13. Pump &amp; vent'!F16</f>
        <v>0</v>
      </c>
      <c r="G15" s="330">
        <f>+'13. Pump &amp; vent'!G16</f>
        <v>0</v>
      </c>
      <c r="H15" s="360" t="s">
        <v>745</v>
      </c>
      <c r="I15" s="330">
        <f>IF('13. Pump &amp; vent'!I16=$AA$6,'13. Pump &amp; vent'!H16,'13. Pump &amp; vent'!H16*0.75)</f>
        <v>0</v>
      </c>
      <c r="J15" s="330">
        <f>+'13. Pump &amp; vent'!R16</f>
        <v>0</v>
      </c>
      <c r="K15" s="693">
        <f>+'13. Pump &amp; vent'!O16</f>
        <v>0</v>
      </c>
      <c r="L15" s="339"/>
      <c r="M15" s="339">
        <f>+'13. Pump &amp; vent'!J16</f>
        <v>0</v>
      </c>
      <c r="N15" s="357"/>
      <c r="O15" s="358">
        <f>+'13. Pump &amp; vent'!K16</f>
        <v>0</v>
      </c>
      <c r="P15" s="333"/>
      <c r="Q15" s="333">
        <f>+'13. Pump &amp; vent'!L16</f>
        <v>0</v>
      </c>
      <c r="R15" s="333">
        <f t="shared" si="2"/>
        <v>0</v>
      </c>
      <c r="S15" s="377"/>
      <c r="T15" s="378"/>
      <c r="U15" s="379">
        <f t="shared" si="3"/>
        <v>0</v>
      </c>
      <c r="V15" s="379">
        <f t="shared" si="4"/>
        <v>0</v>
      </c>
      <c r="W15" s="361">
        <f t="shared" si="0"/>
        <v>0</v>
      </c>
      <c r="X15" s="361">
        <f t="shared" si="1"/>
        <v>0</v>
      </c>
    </row>
    <row r="16" spans="1:27">
      <c r="A16" s="371"/>
      <c r="B16" s="329"/>
      <c r="C16" s="330">
        <f>+'13. Pump &amp; vent'!C17</f>
        <v>0</v>
      </c>
      <c r="D16" s="330">
        <f>+'13. Pump &amp; vent'!D17</f>
        <v>0</v>
      </c>
      <c r="E16" s="330">
        <f>+'13. Pump &amp; vent'!E17</f>
        <v>0</v>
      </c>
      <c r="F16" s="330">
        <f>+'13. Pump &amp; vent'!F17</f>
        <v>0</v>
      </c>
      <c r="G16" s="330">
        <f>+'13. Pump &amp; vent'!G17</f>
        <v>0</v>
      </c>
      <c r="H16" s="360" t="s">
        <v>745</v>
      </c>
      <c r="I16" s="330">
        <f>IF('13. Pump &amp; vent'!I17=$AA$6,'13. Pump &amp; vent'!H17,'13. Pump &amp; vent'!H17*0.75)</f>
        <v>0</v>
      </c>
      <c r="J16" s="330">
        <f>+'13. Pump &amp; vent'!R17</f>
        <v>0</v>
      </c>
      <c r="K16" s="693">
        <f>+'13. Pump &amp; vent'!O17</f>
        <v>0</v>
      </c>
      <c r="L16" s="339"/>
      <c r="M16" s="339">
        <f>+'13. Pump &amp; vent'!J17</f>
        <v>0</v>
      </c>
      <c r="N16" s="357"/>
      <c r="O16" s="358">
        <f>+'13. Pump &amp; vent'!K17</f>
        <v>0</v>
      </c>
      <c r="P16" s="333"/>
      <c r="Q16" s="333">
        <f>+'13. Pump &amp; vent'!L17</f>
        <v>0</v>
      </c>
      <c r="R16" s="333">
        <f t="shared" si="2"/>
        <v>0</v>
      </c>
      <c r="S16" s="377"/>
      <c r="T16" s="378"/>
      <c r="U16" s="379">
        <f t="shared" si="3"/>
        <v>0</v>
      </c>
      <c r="V16" s="379">
        <f t="shared" si="4"/>
        <v>0</v>
      </c>
      <c r="W16" s="361">
        <f t="shared" si="0"/>
        <v>0</v>
      </c>
      <c r="X16" s="361">
        <f t="shared" si="1"/>
        <v>0</v>
      </c>
    </row>
    <row r="17" spans="1:24">
      <c r="A17" s="371"/>
      <c r="B17" s="329"/>
      <c r="C17" s="330"/>
      <c r="D17" s="330"/>
      <c r="E17" s="330"/>
      <c r="F17" s="330"/>
      <c r="G17" s="330"/>
      <c r="H17" s="360"/>
      <c r="I17" s="330"/>
      <c r="J17" s="330"/>
      <c r="K17" s="693"/>
      <c r="L17" s="339"/>
      <c r="M17" s="339"/>
      <c r="N17" s="357"/>
      <c r="O17" s="358"/>
      <c r="P17" s="333"/>
      <c r="Q17" s="333"/>
      <c r="R17" s="333"/>
      <c r="S17" s="377"/>
      <c r="T17" s="378"/>
      <c r="U17" s="379">
        <f t="shared" si="3"/>
        <v>0</v>
      </c>
      <c r="V17" s="379">
        <f t="shared" si="4"/>
        <v>0</v>
      </c>
      <c r="W17" s="361">
        <f t="shared" si="0"/>
        <v>0</v>
      </c>
      <c r="X17" s="361">
        <f t="shared" si="1"/>
        <v>0</v>
      </c>
    </row>
    <row r="18" spans="1:24">
      <c r="A18" s="371"/>
      <c r="B18" s="329"/>
      <c r="C18" s="330"/>
      <c r="D18" s="330"/>
      <c r="E18" s="330"/>
      <c r="F18" s="330"/>
      <c r="G18" s="330"/>
      <c r="H18" s="360"/>
      <c r="I18" s="330"/>
      <c r="J18" s="330"/>
      <c r="K18" s="693"/>
      <c r="L18" s="339"/>
      <c r="M18" s="339"/>
      <c r="N18" s="357"/>
      <c r="O18" s="358"/>
      <c r="P18" s="333"/>
      <c r="Q18" s="333"/>
      <c r="R18" s="333"/>
      <c r="S18" s="377"/>
      <c r="T18" s="378"/>
      <c r="U18" s="379">
        <f t="shared" si="3"/>
        <v>0</v>
      </c>
      <c r="V18" s="379">
        <f t="shared" si="4"/>
        <v>0</v>
      </c>
      <c r="W18" s="361">
        <f t="shared" si="0"/>
        <v>0</v>
      </c>
      <c r="X18" s="361">
        <f t="shared" si="1"/>
        <v>0</v>
      </c>
    </row>
    <row r="19" spans="1:24">
      <c r="A19" s="371"/>
      <c r="B19" s="329"/>
      <c r="C19" s="330"/>
      <c r="D19" s="330"/>
      <c r="E19" s="330"/>
      <c r="F19" s="330"/>
      <c r="G19" s="330"/>
      <c r="H19" s="360"/>
      <c r="I19" s="330"/>
      <c r="J19" s="330"/>
      <c r="K19" s="693"/>
      <c r="L19" s="339"/>
      <c r="M19" s="339"/>
      <c r="N19" s="357"/>
      <c r="O19" s="358"/>
      <c r="P19" s="333"/>
      <c r="Q19" s="333"/>
      <c r="R19" s="333"/>
      <c r="S19" s="377"/>
      <c r="T19" s="378"/>
    </row>
    <row r="20" spans="1:24">
      <c r="A20" s="371"/>
      <c r="B20" s="329"/>
      <c r="T20" s="378"/>
    </row>
    <row r="21" spans="1:24">
      <c r="A21" s="371"/>
      <c r="B21" s="329"/>
      <c r="T21" s="378"/>
    </row>
    <row r="22" spans="1:24">
      <c r="A22" s="371"/>
      <c r="B22" s="329"/>
      <c r="T22" s="378"/>
    </row>
    <row r="23" spans="1:24">
      <c r="A23" s="371"/>
      <c r="B23" s="329"/>
      <c r="T23" s="378"/>
    </row>
    <row r="24" spans="1:24">
      <c r="A24" s="371"/>
      <c r="B24" s="329"/>
      <c r="T24" s="378"/>
    </row>
    <row r="25" spans="1:24">
      <c r="A25" s="371"/>
      <c r="B25" s="329"/>
      <c r="T25" s="378"/>
    </row>
    <row r="26" spans="1:24">
      <c r="A26" s="371"/>
      <c r="B26" s="329"/>
      <c r="T26" s="378"/>
    </row>
    <row r="27" spans="1:24">
      <c r="A27" s="371"/>
      <c r="B27" s="329"/>
      <c r="T27" s="378"/>
    </row>
    <row r="28" spans="1:24">
      <c r="A28" s="371"/>
      <c r="B28" s="329"/>
      <c r="T28" s="378"/>
    </row>
    <row r="29" spans="1:24">
      <c r="A29" s="371"/>
      <c r="B29" s="329"/>
      <c r="T29" s="378"/>
    </row>
    <row r="30" spans="1:24">
      <c r="A30" s="371"/>
      <c r="B30" s="329"/>
      <c r="T30" s="378"/>
    </row>
    <row r="31" spans="1:24">
      <c r="A31" s="371"/>
      <c r="B31" s="329"/>
      <c r="T31" s="378"/>
    </row>
    <row r="32" spans="1:24">
      <c r="A32" s="371"/>
      <c r="B32" s="329"/>
      <c r="T32" s="378"/>
    </row>
  </sheetData>
  <dataValidations count="1">
    <dataValidation type="list" allowBlank="1" showInputMessage="1" showErrorMessage="1" sqref="H8:H19" xr:uid="{00000000-0002-0000-2500-000000000000}">
      <formula1>$AA$3:$AA$4</formula1>
    </dataValidation>
  </dataValidations>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8">
    <tabColor rgb="FF00B050"/>
  </sheetPr>
  <dimension ref="A1:AG97"/>
  <sheetViews>
    <sheetView showGridLines="0" workbookViewId="0">
      <selection activeCell="J7" sqref="J7"/>
    </sheetView>
  </sheetViews>
  <sheetFormatPr baseColWidth="10" defaultColWidth="11.44140625" defaultRowHeight="14.4"/>
  <cols>
    <col min="1" max="1" width="2" customWidth="1"/>
    <col min="2" max="2" width="2.44140625" customWidth="1"/>
    <col min="5" max="5" width="11.44140625" hidden="1" customWidth="1"/>
    <col min="6" max="6" width="11.44140625" customWidth="1"/>
    <col min="9" max="9" width="11.109375" customWidth="1"/>
    <col min="11" max="11" width="12.5546875" customWidth="1"/>
    <col min="12" max="12" width="12.44140625" customWidth="1"/>
    <col min="13" max="13" width="12.109375" customWidth="1"/>
    <col min="18" max="18" width="12.44140625" customWidth="1"/>
    <col min="20" max="20" width="14" customWidth="1"/>
    <col min="22" max="22" width="14.5546875" bestFit="1" customWidth="1"/>
    <col min="23" max="23" width="13" customWidth="1"/>
    <col min="24" max="24" width="12.109375" customWidth="1"/>
    <col min="25" max="25" width="11.6640625" customWidth="1"/>
    <col min="26" max="26" width="10" customWidth="1"/>
    <col min="27" max="27" width="9.109375" customWidth="1"/>
    <col min="28" max="28" width="8.44140625" customWidth="1"/>
    <col min="29" max="29" width="8.88671875" bestFit="1" customWidth="1"/>
    <col min="33" max="33" width="13.6640625" bestFit="1" customWidth="1"/>
  </cols>
  <sheetData>
    <row r="1" spans="1:33" ht="15.6">
      <c r="A1" s="302"/>
      <c r="B1" s="303" t="s">
        <v>873</v>
      </c>
      <c r="C1" s="302"/>
      <c r="D1" s="302"/>
      <c r="E1" s="302"/>
      <c r="F1" s="302"/>
      <c r="G1" s="302"/>
      <c r="H1" s="302"/>
      <c r="I1" s="302"/>
      <c r="J1" s="302"/>
      <c r="K1" s="302"/>
      <c r="L1" s="302"/>
      <c r="M1" s="302"/>
      <c r="N1" s="302"/>
      <c r="O1" s="302"/>
      <c r="P1" s="302"/>
      <c r="Q1" s="302"/>
      <c r="R1" s="302"/>
      <c r="S1" s="302"/>
      <c r="T1" s="302"/>
      <c r="U1" s="302"/>
      <c r="V1" s="302"/>
      <c r="W1" s="302"/>
      <c r="X1" s="302"/>
      <c r="Y1" s="302"/>
      <c r="Z1" s="302"/>
      <c r="AA1" s="302"/>
      <c r="AB1" s="302"/>
      <c r="AC1" s="302"/>
      <c r="AD1" s="302"/>
    </row>
    <row r="2" spans="1:33" ht="52.8">
      <c r="A2" s="371"/>
      <c r="B2" s="305"/>
      <c r="C2" s="305"/>
      <c r="D2" s="305"/>
      <c r="E2" s="305"/>
      <c r="F2" s="305"/>
      <c r="G2" s="305"/>
      <c r="H2" s="305"/>
      <c r="I2" s="306"/>
      <c r="J2" s="305"/>
      <c r="K2" s="307"/>
      <c r="L2" s="307"/>
      <c r="M2" s="308"/>
      <c r="N2" s="308"/>
      <c r="O2" s="308"/>
      <c r="P2" s="308"/>
      <c r="Q2" s="308"/>
      <c r="R2" s="308"/>
      <c r="S2" s="308"/>
      <c r="T2" s="308"/>
      <c r="V2" s="305"/>
      <c r="W2" s="305"/>
      <c r="X2" s="380" t="s">
        <v>874</v>
      </c>
      <c r="Y2" s="380" t="s">
        <v>875</v>
      </c>
      <c r="Z2" s="380" t="s">
        <v>815</v>
      </c>
      <c r="AA2" s="380" t="s">
        <v>876</v>
      </c>
      <c r="AB2" s="380" t="s">
        <v>816</v>
      </c>
      <c r="AC2" s="380" t="s">
        <v>817</v>
      </c>
      <c r="AD2" s="380" t="s">
        <v>877</v>
      </c>
    </row>
    <row r="3" spans="1:33">
      <c r="C3" s="310"/>
      <c r="D3" s="310"/>
      <c r="E3" s="310"/>
      <c r="F3" s="310"/>
      <c r="G3" s="310"/>
      <c r="H3" s="310"/>
      <c r="I3" s="312"/>
      <c r="J3" s="310"/>
      <c r="K3" s="310"/>
      <c r="L3" s="310"/>
      <c r="M3" s="310"/>
      <c r="N3" s="310"/>
      <c r="O3" s="310"/>
      <c r="P3" s="310"/>
      <c r="Q3" s="310"/>
      <c r="R3" s="310"/>
      <c r="S3" s="312"/>
      <c r="T3" s="312"/>
      <c r="U3" s="312"/>
      <c r="V3" s="342" t="s">
        <v>789</v>
      </c>
      <c r="W3" s="310"/>
      <c r="X3" s="381">
        <f>+SUM(X11:X28)</f>
        <v>0</v>
      </c>
      <c r="Y3" s="381">
        <f>+SUM(X11:X97)</f>
        <v>0</v>
      </c>
      <c r="Z3" s="313">
        <f>+SUM(Z12:Z28)</f>
        <v>0</v>
      </c>
      <c r="AA3" s="313">
        <f>+SUM(AA12:AA28)</f>
        <v>0</v>
      </c>
      <c r="AB3" s="313">
        <f>+SUM(AB12:AB28)</f>
        <v>0</v>
      </c>
      <c r="AC3" s="313">
        <f>+SUM(AC12:AC28)</f>
        <v>0</v>
      </c>
      <c r="AD3" s="313">
        <f>+SUM(AD12:AD28)</f>
        <v>0</v>
      </c>
    </row>
    <row r="4" spans="1:33">
      <c r="C4" s="310"/>
      <c r="D4" s="310"/>
      <c r="E4" s="310"/>
      <c r="F4" s="310"/>
      <c r="G4" s="310"/>
      <c r="H4" s="310"/>
      <c r="I4" s="312"/>
      <c r="J4" s="310"/>
      <c r="K4" s="310"/>
      <c r="L4" s="310"/>
      <c r="M4" s="310"/>
      <c r="N4" s="310"/>
      <c r="O4" s="310"/>
      <c r="P4" s="310"/>
      <c r="Q4" s="310"/>
      <c r="R4" s="310"/>
      <c r="S4" s="312"/>
      <c r="T4" s="312"/>
      <c r="U4" s="312"/>
      <c r="V4" s="342" t="s">
        <v>790</v>
      </c>
      <c r="W4" s="382" t="s">
        <v>878</v>
      </c>
      <c r="X4" s="381">
        <f>SUMIF($F$12:$F$28,$AG$11,X$12:X$28)</f>
        <v>0</v>
      </c>
      <c r="Y4" s="381">
        <f t="shared" ref="Y4:AD4" si="0">SUMIF($F$12:$F$28,$AG$11,Y12:Y28)</f>
        <v>0</v>
      </c>
      <c r="Z4" s="313">
        <f t="shared" si="0"/>
        <v>0</v>
      </c>
      <c r="AA4" s="313">
        <f t="shared" si="0"/>
        <v>0</v>
      </c>
      <c r="AB4" s="313">
        <f t="shared" si="0"/>
        <v>0</v>
      </c>
      <c r="AC4" s="313">
        <f t="shared" si="0"/>
        <v>0</v>
      </c>
      <c r="AD4" s="313">
        <f t="shared" si="0"/>
        <v>0</v>
      </c>
    </row>
    <row r="5" spans="1:33">
      <c r="C5" s="310"/>
      <c r="D5" s="310"/>
      <c r="E5" s="310"/>
      <c r="F5" s="310"/>
      <c r="G5" s="310"/>
      <c r="H5" s="310"/>
      <c r="I5" s="312"/>
      <c r="J5" s="310"/>
      <c r="K5" s="310"/>
      <c r="L5" s="310"/>
      <c r="M5" s="310"/>
      <c r="N5" s="310"/>
      <c r="O5" s="310"/>
      <c r="P5" s="310"/>
      <c r="Q5" s="310"/>
      <c r="R5" s="310"/>
      <c r="S5" s="312"/>
      <c r="T5" s="312"/>
      <c r="U5" s="312"/>
      <c r="V5" s="342" t="s">
        <v>790</v>
      </c>
      <c r="W5" s="382" t="s">
        <v>879</v>
      </c>
      <c r="X5" s="381">
        <f t="shared" ref="X5:AD5" si="1">SUMIF($F$12:$F$28,$AG$12,X$12:X$28)</f>
        <v>0</v>
      </c>
      <c r="Y5" s="381">
        <f t="shared" si="1"/>
        <v>0</v>
      </c>
      <c r="Z5" s="313">
        <f t="shared" si="1"/>
        <v>0</v>
      </c>
      <c r="AA5" s="313">
        <f t="shared" si="1"/>
        <v>0</v>
      </c>
      <c r="AB5" s="313">
        <f t="shared" si="1"/>
        <v>0</v>
      </c>
      <c r="AC5" s="313">
        <f t="shared" si="1"/>
        <v>0</v>
      </c>
      <c r="AD5" s="313">
        <f t="shared" si="1"/>
        <v>0</v>
      </c>
    </row>
    <row r="6" spans="1:33">
      <c r="C6" s="310"/>
      <c r="D6" s="310"/>
      <c r="E6" s="310"/>
      <c r="F6" s="310"/>
      <c r="G6" s="310"/>
      <c r="H6" s="310"/>
      <c r="I6" s="312"/>
      <c r="J6" s="310"/>
      <c r="K6" s="310"/>
      <c r="L6" s="310"/>
      <c r="M6" s="310"/>
      <c r="N6" s="310"/>
      <c r="O6" s="310"/>
      <c r="P6" s="310"/>
      <c r="Q6" s="310"/>
      <c r="R6" s="310"/>
      <c r="S6" s="312"/>
      <c r="T6" s="312"/>
      <c r="U6" s="312"/>
      <c r="V6" s="342" t="s">
        <v>790</v>
      </c>
      <c r="W6" s="382" t="s">
        <v>880</v>
      </c>
      <c r="X6" s="381">
        <f t="shared" ref="X6:AD6" si="2">SUMIF($F$12:$F$28,$AG$13,X$12:X$28)</f>
        <v>0</v>
      </c>
      <c r="Y6" s="381">
        <f t="shared" si="2"/>
        <v>0</v>
      </c>
      <c r="Z6" s="313">
        <f t="shared" si="2"/>
        <v>0</v>
      </c>
      <c r="AA6" s="313">
        <f t="shared" si="2"/>
        <v>0</v>
      </c>
      <c r="AB6" s="313">
        <f t="shared" si="2"/>
        <v>0</v>
      </c>
      <c r="AC6" s="313">
        <f t="shared" si="2"/>
        <v>0</v>
      </c>
      <c r="AD6" s="313">
        <f t="shared" si="2"/>
        <v>0</v>
      </c>
    </row>
    <row r="7" spans="1:33">
      <c r="C7" s="314"/>
      <c r="D7" s="314"/>
      <c r="E7" s="314"/>
      <c r="F7" s="314"/>
      <c r="G7" s="314"/>
      <c r="H7" s="314"/>
      <c r="I7" s="316"/>
      <c r="J7" s="314"/>
      <c r="K7" s="316"/>
      <c r="L7" s="316"/>
      <c r="M7" s="314"/>
      <c r="N7" s="314"/>
      <c r="O7" s="314"/>
      <c r="P7" s="314"/>
      <c r="Q7" s="314"/>
      <c r="R7" s="314"/>
      <c r="S7" s="316"/>
      <c r="T7" s="316"/>
      <c r="U7" s="316"/>
      <c r="V7" s="343" t="s">
        <v>791</v>
      </c>
      <c r="W7" s="314"/>
      <c r="X7" s="318" t="str">
        <f>+IFERROR(#REF!/X3,"-")</f>
        <v>-</v>
      </c>
      <c r="Y7" s="318" t="str">
        <f>+IFERROR(#REF!/Y3,"-")</f>
        <v>-</v>
      </c>
      <c r="Z7" s="318">
        <f>+Z3/Consumption!C4</f>
        <v>0</v>
      </c>
      <c r="AA7" s="318" t="e">
        <f>+AA3/Consumption!E56</f>
        <v>#DIV/0!</v>
      </c>
      <c r="AB7" s="318" t="e">
        <f>+AB3/Consumption!$E$75</f>
        <v>#DIV/0!</v>
      </c>
      <c r="AC7" s="318" t="e">
        <f>+AC3/Consumption!$E$94</f>
        <v>#DIV/0!</v>
      </c>
      <c r="AD7" s="318" t="e">
        <f>+AD3/Consumption!$E$114</f>
        <v>#DIV/0!</v>
      </c>
    </row>
    <row r="8" spans="1:33" ht="15" thickBot="1">
      <c r="A8" s="371"/>
      <c r="B8" s="305"/>
      <c r="C8" s="305"/>
      <c r="D8" s="305"/>
      <c r="E8" s="305"/>
      <c r="F8" s="305"/>
      <c r="G8" s="305"/>
      <c r="H8" s="305"/>
      <c r="I8" s="305"/>
      <c r="J8" s="305"/>
      <c r="K8" s="307"/>
      <c r="L8" s="307"/>
      <c r="M8" s="308"/>
      <c r="N8" s="308"/>
      <c r="O8" s="308"/>
      <c r="P8" s="308"/>
      <c r="Q8" s="308"/>
      <c r="R8" s="308"/>
      <c r="S8" s="308"/>
      <c r="T8" s="308"/>
      <c r="V8" s="305"/>
      <c r="W8" s="305"/>
      <c r="X8" s="309"/>
      <c r="Y8" s="309"/>
      <c r="Z8" s="309"/>
      <c r="AA8" s="309"/>
    </row>
    <row r="9" spans="1:33" ht="15" thickBot="1">
      <c r="A9" s="319"/>
      <c r="B9" s="319"/>
      <c r="C9" s="338"/>
      <c r="D9" s="338"/>
      <c r="E9" s="321"/>
      <c r="F9" s="321"/>
      <c r="G9" s="321"/>
      <c r="H9" s="321"/>
      <c r="I9" s="321"/>
      <c r="J9" s="321"/>
      <c r="K9" s="322"/>
      <c r="L9" s="322"/>
      <c r="M9" s="323"/>
      <c r="N9" s="323"/>
      <c r="O9" s="323"/>
      <c r="P9" s="323"/>
      <c r="Q9" s="323"/>
      <c r="R9" s="323"/>
      <c r="S9" s="323"/>
      <c r="T9" s="323"/>
      <c r="U9" s="323"/>
      <c r="V9" s="321"/>
      <c r="W9" s="319"/>
      <c r="X9" s="324"/>
      <c r="Y9" s="324"/>
      <c r="Z9" s="1718" t="s">
        <v>806</v>
      </c>
      <c r="AA9" s="1719"/>
      <c r="AB9" s="1719"/>
      <c r="AC9" s="1719"/>
      <c r="AD9" s="1737"/>
    </row>
    <row r="10" spans="1:33" ht="52.8">
      <c r="A10" s="325"/>
      <c r="B10" s="325"/>
      <c r="C10" s="373" t="s">
        <v>881</v>
      </c>
      <c r="D10" s="373" t="s">
        <v>882</v>
      </c>
      <c r="E10" s="373" t="s">
        <v>772</v>
      </c>
      <c r="F10" s="373" t="s">
        <v>883</v>
      </c>
      <c r="G10" s="367" t="s">
        <v>884</v>
      </c>
      <c r="H10" s="327" t="s">
        <v>885</v>
      </c>
      <c r="I10" s="367" t="s">
        <v>886</v>
      </c>
      <c r="J10" s="367" t="s">
        <v>887</v>
      </c>
      <c r="K10" s="367" t="s">
        <v>888</v>
      </c>
      <c r="L10" s="367" t="s">
        <v>889</v>
      </c>
      <c r="M10" s="367" t="s">
        <v>890</v>
      </c>
      <c r="N10" s="367" t="s">
        <v>891</v>
      </c>
      <c r="O10" s="367" t="s">
        <v>892</v>
      </c>
      <c r="P10" s="367" t="s">
        <v>893</v>
      </c>
      <c r="Q10" s="367" t="s">
        <v>894</v>
      </c>
      <c r="R10" s="367" t="s">
        <v>895</v>
      </c>
      <c r="S10" s="375" t="s">
        <v>896</v>
      </c>
      <c r="T10" s="375" t="s">
        <v>897</v>
      </c>
      <c r="U10" s="375" t="s">
        <v>898</v>
      </c>
      <c r="V10" s="327" t="s">
        <v>782</v>
      </c>
      <c r="W10" s="325"/>
      <c r="X10" s="376" t="s">
        <v>874</v>
      </c>
      <c r="Y10" s="376" t="s">
        <v>875</v>
      </c>
      <c r="Z10" s="383" t="s">
        <v>815</v>
      </c>
      <c r="AA10" s="383" t="s">
        <v>876</v>
      </c>
      <c r="AB10" s="383" t="s">
        <v>816</v>
      </c>
      <c r="AC10" s="383" t="s">
        <v>817</v>
      </c>
      <c r="AD10" s="383" t="s">
        <v>877</v>
      </c>
      <c r="AF10" s="1738" t="s">
        <v>899</v>
      </c>
      <c r="AG10" s="1739"/>
    </row>
    <row r="11" spans="1:33">
      <c r="A11" s="371"/>
      <c r="B11" s="329"/>
      <c r="C11" s="384" t="s">
        <v>900</v>
      </c>
      <c r="D11" s="385"/>
      <c r="E11" s="385"/>
      <c r="F11" s="385"/>
      <c r="G11" s="385"/>
      <c r="H11" s="385"/>
      <c r="I11" s="385"/>
      <c r="J11" s="385"/>
      <c r="K11" s="385"/>
      <c r="L11" s="386"/>
      <c r="M11" s="386"/>
      <c r="N11" s="386"/>
      <c r="O11" s="386"/>
      <c r="P11" s="386"/>
      <c r="Q11" s="386"/>
      <c r="R11" s="386"/>
      <c r="S11" s="386" t="s">
        <v>901</v>
      </c>
      <c r="T11" s="386"/>
      <c r="U11" s="386"/>
      <c r="V11" s="386"/>
      <c r="W11" s="305"/>
      <c r="X11" s="387"/>
      <c r="Y11" s="387"/>
      <c r="Z11" s="387"/>
      <c r="AA11" s="387"/>
      <c r="AB11" s="387"/>
      <c r="AC11" s="387"/>
      <c r="AD11" s="387"/>
      <c r="AF11" s="360" t="s">
        <v>485</v>
      </c>
      <c r="AG11" s="360" t="s">
        <v>878</v>
      </c>
    </row>
    <row r="12" spans="1:33">
      <c r="A12" s="371"/>
      <c r="B12" s="329"/>
      <c r="C12" s="388"/>
      <c r="D12" s="388"/>
      <c r="E12" s="388"/>
      <c r="F12" s="388"/>
      <c r="G12" s="388"/>
      <c r="H12" s="388"/>
      <c r="I12" s="389"/>
      <c r="J12" s="389"/>
      <c r="K12" s="390"/>
      <c r="L12" s="391"/>
      <c r="M12" s="392"/>
      <c r="N12" s="392"/>
      <c r="O12" s="393"/>
      <c r="P12" s="392"/>
      <c r="Q12" s="392"/>
      <c r="R12" s="392"/>
      <c r="S12" s="392"/>
      <c r="T12" s="394"/>
      <c r="U12" s="395"/>
      <c r="V12" s="396"/>
      <c r="W12" s="378"/>
      <c r="X12" s="397">
        <f t="shared" ref="X12:X28" si="3">J12*I12</f>
        <v>0</v>
      </c>
      <c r="Y12" s="397">
        <f t="shared" ref="Y12:Y28" si="4">L12*I12</f>
        <v>0</v>
      </c>
      <c r="Z12" s="398">
        <f>P12*R12*Q12*L12</f>
        <v>0</v>
      </c>
      <c r="AA12" s="398">
        <f>+IFERROR(IF(H12=$AF$12,IF(T12&gt;0,T12*R12,U12*R12/Conversions!$D$4),0),0)</f>
        <v>0</v>
      </c>
      <c r="AB12" s="398">
        <f>+IFERROR(IF(H12=$AF$13,IF(T12&gt;0,T12*R12,U12*R12/Conversions!$D$5),0),0)</f>
        <v>0</v>
      </c>
      <c r="AC12" s="398">
        <f>+IFERROR(IF(H12=$AF$14,IF(T12&gt;0,T12*R12,U12*R12/Conversions!$D$6),0),0)</f>
        <v>0</v>
      </c>
      <c r="AD12" s="398">
        <f>+IFERROR(IF(H12=$AF$15,IF(T12&gt;0,T12*R12,U12*R12/Conversions!$D$7),0),0)</f>
        <v>0</v>
      </c>
      <c r="AF12" s="360" t="s">
        <v>902</v>
      </c>
      <c r="AG12" s="360" t="s">
        <v>903</v>
      </c>
    </row>
    <row r="13" spans="1:33">
      <c r="A13" s="371"/>
      <c r="B13" s="329"/>
      <c r="C13" s="388"/>
      <c r="D13" s="388"/>
      <c r="E13" s="388"/>
      <c r="F13" s="388"/>
      <c r="G13" s="388"/>
      <c r="H13" s="388"/>
      <c r="I13" s="389"/>
      <c r="J13" s="389"/>
      <c r="K13" s="390"/>
      <c r="L13" s="391"/>
      <c r="M13" s="392"/>
      <c r="N13" s="392"/>
      <c r="O13" s="393"/>
      <c r="P13" s="392"/>
      <c r="Q13" s="392"/>
      <c r="R13" s="392"/>
      <c r="S13" s="392"/>
      <c r="T13" s="399"/>
      <c r="U13" s="395"/>
      <c r="V13" s="396"/>
      <c r="W13" s="378"/>
      <c r="X13" s="397">
        <f t="shared" si="3"/>
        <v>0</v>
      </c>
      <c r="Y13" s="397">
        <f t="shared" si="4"/>
        <v>0</v>
      </c>
      <c r="Z13" s="398">
        <f>P13*R13*Q13*L13</f>
        <v>0</v>
      </c>
      <c r="AA13" s="398">
        <f>+IFERROR(IF(H13=$AF$12,IF(T13&gt;0,T13*R13,U13*R13/Conversions!$D$4),0),0)</f>
        <v>0</v>
      </c>
      <c r="AB13" s="398">
        <f>+IFERROR(IF(H13=$AF$13,IF(T13&gt;0,T13*R13,U13*R13/Conversions!$D$5),0),0)</f>
        <v>0</v>
      </c>
      <c r="AC13" s="398">
        <f>+IFERROR(IF(H13=$AF$14,IF(T13&gt;0,T13*R13,U13*R13/Conversions!$D$6),0),0)</f>
        <v>0</v>
      </c>
      <c r="AD13" s="398">
        <f>+IFERROR(IF(H13=$AF$15,IF(T13&gt;0,T13*R13,U13*R13/Conversions!$D$7),0),0)</f>
        <v>0</v>
      </c>
      <c r="AF13" s="360" t="s">
        <v>486</v>
      </c>
      <c r="AG13" s="360" t="s">
        <v>880</v>
      </c>
    </row>
    <row r="14" spans="1:33">
      <c r="A14" s="371"/>
      <c r="B14" s="329"/>
      <c r="C14" s="388"/>
      <c r="D14" s="388"/>
      <c r="E14" s="388"/>
      <c r="F14" s="388"/>
      <c r="G14" s="388"/>
      <c r="H14" s="388"/>
      <c r="I14" s="389"/>
      <c r="J14" s="389"/>
      <c r="K14" s="390"/>
      <c r="L14" s="391"/>
      <c r="M14" s="392"/>
      <c r="N14" s="392"/>
      <c r="O14" s="393"/>
      <c r="P14" s="392"/>
      <c r="Q14" s="392"/>
      <c r="R14" s="392"/>
      <c r="S14" s="392"/>
      <c r="T14" s="394"/>
      <c r="U14" s="395"/>
      <c r="V14" s="396"/>
      <c r="W14" s="378"/>
      <c r="X14" s="397">
        <f t="shared" si="3"/>
        <v>0</v>
      </c>
      <c r="Y14" s="397">
        <f t="shared" si="4"/>
        <v>0</v>
      </c>
      <c r="Z14" s="398">
        <f t="shared" ref="Z14:Z28" si="5">+IFERROR(IF(H14=$AF$11,IF(T14&gt;0,T14*R14,U14*R14),0),0)</f>
        <v>0</v>
      </c>
      <c r="AA14" s="398">
        <f>+IFERROR(IF(H14=$AF$12,IF(T14&gt;0,T14*R14,U14*R14/Conversions!$D$4),0),0)</f>
        <v>0</v>
      </c>
      <c r="AB14" s="398">
        <f>+IFERROR(IF(H14=$AF$13,IF(T14&gt;0,T14*R14,U14*R14/Conversions!$D$5),0),0)</f>
        <v>0</v>
      </c>
      <c r="AC14" s="398">
        <f>+IFERROR(IF(H14=$AF$14,IF(T14&gt;0,T14*R14,U14*R14/Conversions!$D$6),0),0)</f>
        <v>0</v>
      </c>
      <c r="AD14" s="398">
        <f>+IFERROR(IF(H14=$AF$15,IF(T14&gt;0,T14*R14,U14*R14/Conversions!$D$7),0),0)</f>
        <v>0</v>
      </c>
      <c r="AF14" s="360" t="s">
        <v>487</v>
      </c>
    </row>
    <row r="15" spans="1:33">
      <c r="A15" s="371"/>
      <c r="B15" s="329"/>
      <c r="C15" s="388"/>
      <c r="D15" s="388"/>
      <c r="E15" s="388"/>
      <c r="F15" s="388"/>
      <c r="G15" s="388"/>
      <c r="H15" s="388"/>
      <c r="I15" s="389"/>
      <c r="J15" s="389"/>
      <c r="K15" s="400"/>
      <c r="L15" s="391"/>
      <c r="M15" s="392"/>
      <c r="N15" s="392"/>
      <c r="O15" s="393"/>
      <c r="P15" s="392"/>
      <c r="Q15" s="392"/>
      <c r="R15" s="392"/>
      <c r="S15" s="392"/>
      <c r="T15" s="394"/>
      <c r="U15" s="395"/>
      <c r="V15" s="396"/>
      <c r="W15" s="378"/>
      <c r="X15" s="397">
        <f t="shared" si="3"/>
        <v>0</v>
      </c>
      <c r="Y15" s="397">
        <f t="shared" si="4"/>
        <v>0</v>
      </c>
      <c r="Z15" s="398">
        <f t="shared" si="5"/>
        <v>0</v>
      </c>
      <c r="AA15" s="398">
        <f>+IFERROR(IF(H15=$AF$12,IF(T15&gt;0,T15*R15,U15*R15/Conversions!$D$4),0),0)</f>
        <v>0</v>
      </c>
      <c r="AB15" s="398">
        <f>+IFERROR(IF(H15=$AF$13,IF(T15&gt;0,T15*R15,U15*R15/Conversions!$D$5),0),0)</f>
        <v>0</v>
      </c>
      <c r="AC15" s="398">
        <f>+IFERROR(IF(H15=$AF$14,IF(T15&gt;0,T15*R15,U15*R15/Conversions!$D$6),0),0)</f>
        <v>0</v>
      </c>
      <c r="AD15" s="398">
        <f>+IFERROR(IF(H15=$AF$15,IF(T15&gt;0,T15*R15,U15*R15/Conversions!$D$7),0),0)</f>
        <v>0</v>
      </c>
      <c r="AF15" s="360" t="s">
        <v>904</v>
      </c>
    </row>
    <row r="16" spans="1:33">
      <c r="A16" s="371"/>
      <c r="B16" s="329"/>
      <c r="C16" s="388"/>
      <c r="D16" s="388"/>
      <c r="E16" s="388"/>
      <c r="F16" s="388"/>
      <c r="G16" s="388"/>
      <c r="H16" s="388"/>
      <c r="I16" s="389"/>
      <c r="J16" s="389"/>
      <c r="K16" s="400"/>
      <c r="L16" s="391"/>
      <c r="M16" s="392"/>
      <c r="N16" s="392"/>
      <c r="O16" s="393"/>
      <c r="P16" s="392"/>
      <c r="Q16" s="392"/>
      <c r="R16" s="392"/>
      <c r="S16" s="392"/>
      <c r="T16" s="394"/>
      <c r="U16" s="395"/>
      <c r="V16" s="396"/>
      <c r="W16" s="378"/>
      <c r="X16" s="397">
        <f t="shared" si="3"/>
        <v>0</v>
      </c>
      <c r="Y16" s="397">
        <f t="shared" si="4"/>
        <v>0</v>
      </c>
      <c r="Z16" s="398">
        <f t="shared" si="5"/>
        <v>0</v>
      </c>
      <c r="AA16" s="398">
        <f>+IFERROR(IF(H16=$AF$12,IF(T16&gt;0,T16*R16,U16*R16/Conversions!$D$4),0),0)</f>
        <v>0</v>
      </c>
      <c r="AB16" s="398">
        <f>+IFERROR(IF(H16=$AF$13,IF(T16&gt;0,T16*R16,U16*R16/Conversions!$D$5),0),0)</f>
        <v>0</v>
      </c>
      <c r="AC16" s="398">
        <f>+IFERROR(IF(H16=$AF$14,IF(T16&gt;0,T16*R16,U16*R16/Conversions!$D$6),0),0)</f>
        <v>0</v>
      </c>
      <c r="AD16" s="398">
        <f>+IFERROR(IF(H16=$AF$15,IF(T16&gt;0,T16*R16,U16*R16/Conversions!$D$7),0),0)</f>
        <v>0</v>
      </c>
      <c r="AF16" s="360"/>
    </row>
    <row r="17" spans="1:30">
      <c r="A17" s="371"/>
      <c r="B17" s="329"/>
      <c r="C17" s="388"/>
      <c r="D17" s="388"/>
      <c r="E17" s="388"/>
      <c r="F17" s="388"/>
      <c r="G17" s="388"/>
      <c r="H17" s="388"/>
      <c r="I17" s="389"/>
      <c r="J17" s="389"/>
      <c r="K17" s="400"/>
      <c r="L17" s="391" t="str">
        <f t="shared" ref="L17:L28" si="6">+IFERROR(J17/K17,"0")</f>
        <v>0</v>
      </c>
      <c r="M17" s="392"/>
      <c r="N17" s="392"/>
      <c r="O17" s="393"/>
      <c r="P17" s="392"/>
      <c r="Q17" s="392"/>
      <c r="R17" s="392"/>
      <c r="S17" s="392">
        <f>+O17*Q17</f>
        <v>0</v>
      </c>
      <c r="T17" s="394"/>
      <c r="U17" s="395">
        <f t="shared" ref="U17:U28" si="7">IFERROR(IF(T17&gt;0,0,S17*1000*4.18*(N17-15)/K17/3600),0)</f>
        <v>0</v>
      </c>
      <c r="V17" s="396"/>
      <c r="W17" s="378"/>
      <c r="X17" s="397">
        <f t="shared" si="3"/>
        <v>0</v>
      </c>
      <c r="Y17" s="397">
        <f t="shared" si="4"/>
        <v>0</v>
      </c>
      <c r="Z17" s="398">
        <f t="shared" si="5"/>
        <v>0</v>
      </c>
      <c r="AA17" s="398">
        <f>+IFERROR(IF(H17=$AF$12,IF(T17&gt;0,T17*R17,U17*R17/Conversions!$D$4),0),0)</f>
        <v>0</v>
      </c>
      <c r="AB17" s="398">
        <f>+IFERROR(IF(H17=$AF$13,IF(T17&gt;0,T17*R17,U17*R17/Conversions!$D$5),0),0)</f>
        <v>0</v>
      </c>
      <c r="AC17" s="398">
        <f>+IFERROR(IF(H17=$AF$14,IF(T17&gt;0,T17*R17,U17*R17/Conversions!$D$6),0),0)</f>
        <v>0</v>
      </c>
      <c r="AD17" s="398">
        <f>+IFERROR(IF(H17=$AF$15,IF(T17&gt;0,T17*R17,U17*R17/Conversions!$D$7),0),0)</f>
        <v>0</v>
      </c>
    </row>
    <row r="18" spans="1:30">
      <c r="A18" s="371"/>
      <c r="B18" s="329"/>
      <c r="C18" s="388"/>
      <c r="D18" s="388"/>
      <c r="E18" s="388"/>
      <c r="F18" s="388"/>
      <c r="G18" s="388"/>
      <c r="H18" s="388"/>
      <c r="I18" s="389"/>
      <c r="J18" s="389"/>
      <c r="K18" s="390"/>
      <c r="L18" s="391" t="str">
        <f>+IFERROR(J18/K18,"0")</f>
        <v>0</v>
      </c>
      <c r="M18" s="392"/>
      <c r="N18" s="392"/>
      <c r="O18" s="393"/>
      <c r="P18" s="392"/>
      <c r="Q18" s="392"/>
      <c r="R18" s="392"/>
      <c r="S18" s="392">
        <f>+O18*Q18</f>
        <v>0</v>
      </c>
      <c r="T18" s="394"/>
      <c r="U18" s="395">
        <f t="shared" si="7"/>
        <v>0</v>
      </c>
      <c r="V18" s="396"/>
      <c r="W18" s="378"/>
      <c r="X18" s="397">
        <f t="shared" si="3"/>
        <v>0</v>
      </c>
      <c r="Y18" s="397">
        <f t="shared" si="4"/>
        <v>0</v>
      </c>
      <c r="Z18" s="398">
        <f t="shared" si="5"/>
        <v>0</v>
      </c>
      <c r="AA18" s="398">
        <f>+IFERROR(IF(H18=$AF$12,IF(T18&gt;0,T18*R18,U18*R18/Conversions!$D$4),0),0)</f>
        <v>0</v>
      </c>
      <c r="AB18" s="398">
        <f>+IFERROR(IF(H18=$AF$13,IF(T18&gt;0,T18*R18,U18*R18/Conversions!$D$5),0),0)</f>
        <v>0</v>
      </c>
      <c r="AC18" s="398">
        <f>+IFERROR(IF(H18=$AF$14,IF(T18&gt;0,T18*R18,U18*R18/Conversions!$D$6),0),0)</f>
        <v>0</v>
      </c>
      <c r="AD18" s="398">
        <f>+IFERROR(IF(H18=$AF$15,IF(T18&gt;0,T18*R18,U18*R18/Conversions!$D$7),0),0)</f>
        <v>0</v>
      </c>
    </row>
    <row r="19" spans="1:30">
      <c r="A19" s="371"/>
      <c r="B19" s="329"/>
      <c r="C19" s="388"/>
      <c r="D19" s="388"/>
      <c r="E19" s="388"/>
      <c r="F19" s="388"/>
      <c r="G19" s="388"/>
      <c r="H19" s="388"/>
      <c r="I19" s="389"/>
      <c r="J19" s="389"/>
      <c r="K19" s="400"/>
      <c r="L19" s="401" t="str">
        <f t="shared" si="6"/>
        <v>0</v>
      </c>
      <c r="M19" s="392"/>
      <c r="N19" s="392"/>
      <c r="O19" s="392"/>
      <c r="P19" s="392"/>
      <c r="Q19" s="392"/>
      <c r="R19" s="392"/>
      <c r="S19" s="392">
        <f t="shared" ref="S19:S28" si="8">O19*Q19*R19</f>
        <v>0</v>
      </c>
      <c r="T19" s="394"/>
      <c r="U19" s="395">
        <f t="shared" si="7"/>
        <v>0</v>
      </c>
      <c r="V19" s="396"/>
      <c r="W19" s="378"/>
      <c r="X19" s="397">
        <f t="shared" si="3"/>
        <v>0</v>
      </c>
      <c r="Y19" s="397">
        <f t="shared" si="4"/>
        <v>0</v>
      </c>
      <c r="Z19" s="398">
        <f t="shared" si="5"/>
        <v>0</v>
      </c>
      <c r="AA19" s="398">
        <f>+IFERROR(IF(H19=$AF$12,IF(T19&gt;0,T19*R19,U19*R19/Conversions!$D$4),0),0)</f>
        <v>0</v>
      </c>
      <c r="AB19" s="398">
        <f>+IFERROR(IF(H19=$AF$13,IF(T19&gt;0,T19*R19,U19*R19/Conversions!$D$5),0),0)</f>
        <v>0</v>
      </c>
      <c r="AC19" s="398">
        <f>+IFERROR(IF(H19=$AF$14,IF(T19&gt;0,T19*R19,U19*R19/Conversions!$D$6),0),0)</f>
        <v>0</v>
      </c>
      <c r="AD19" s="398">
        <f>+IFERROR(IF(H19=$AF$15,IF(T19&gt;0,T19*R19,U19*R19/Conversions!$D$7),0),0)</f>
        <v>0</v>
      </c>
    </row>
    <row r="20" spans="1:30">
      <c r="A20" s="371"/>
      <c r="B20" s="329"/>
      <c r="C20" s="388"/>
      <c r="D20" s="388"/>
      <c r="E20" s="388"/>
      <c r="F20" s="388"/>
      <c r="G20" s="388"/>
      <c r="H20" s="388"/>
      <c r="I20" s="389"/>
      <c r="J20" s="389"/>
      <c r="K20" s="400"/>
      <c r="L20" s="401" t="str">
        <f t="shared" si="6"/>
        <v>0</v>
      </c>
      <c r="M20" s="392"/>
      <c r="N20" s="392"/>
      <c r="O20" s="392"/>
      <c r="P20" s="392"/>
      <c r="Q20" s="392"/>
      <c r="R20" s="392"/>
      <c r="S20" s="392">
        <f t="shared" si="8"/>
        <v>0</v>
      </c>
      <c r="T20" s="394"/>
      <c r="U20" s="395">
        <f t="shared" si="7"/>
        <v>0</v>
      </c>
      <c r="V20" s="396"/>
      <c r="W20" s="378"/>
      <c r="X20" s="397">
        <f t="shared" si="3"/>
        <v>0</v>
      </c>
      <c r="Y20" s="397">
        <f t="shared" si="4"/>
        <v>0</v>
      </c>
      <c r="Z20" s="398">
        <f t="shared" si="5"/>
        <v>0</v>
      </c>
      <c r="AA20" s="398">
        <f>+IFERROR(IF(H20=$AF$12,IF(T20&gt;0,T20*R20,U20*R20/Conversions!$D$4),0),0)</f>
        <v>0</v>
      </c>
      <c r="AB20" s="398">
        <f>+IFERROR(IF(H20=$AF$13,IF(T20&gt;0,T20*R20,U20*R20/Conversions!$D$5),0),0)</f>
        <v>0</v>
      </c>
      <c r="AC20" s="398">
        <f>+IFERROR(IF(H20=$AF$14,IF(T20&gt;0,T20*R20,U20*R20/Conversions!$D$6),0),0)</f>
        <v>0</v>
      </c>
      <c r="AD20" s="398">
        <f>+IFERROR(IF(H20=$AF$15,IF(T20&gt;0,T20*R20,U20*R20/Conversions!$D$7),0),0)</f>
        <v>0</v>
      </c>
    </row>
    <row r="21" spans="1:30">
      <c r="A21" s="371"/>
      <c r="B21" s="329"/>
      <c r="C21" s="388"/>
      <c r="D21" s="388"/>
      <c r="E21" s="388"/>
      <c r="F21" s="388"/>
      <c r="G21" s="388"/>
      <c r="H21" s="388"/>
      <c r="I21" s="389"/>
      <c r="J21" s="389"/>
      <c r="K21" s="400"/>
      <c r="L21" s="401" t="str">
        <f t="shared" si="6"/>
        <v>0</v>
      </c>
      <c r="M21" s="392"/>
      <c r="N21" s="392"/>
      <c r="O21" s="392"/>
      <c r="P21" s="392"/>
      <c r="Q21" s="392"/>
      <c r="R21" s="392"/>
      <c r="S21" s="392">
        <f t="shared" si="8"/>
        <v>0</v>
      </c>
      <c r="T21" s="394"/>
      <c r="U21" s="395">
        <f t="shared" si="7"/>
        <v>0</v>
      </c>
      <c r="V21" s="396"/>
      <c r="W21" s="378"/>
      <c r="X21" s="397">
        <f t="shared" si="3"/>
        <v>0</v>
      </c>
      <c r="Y21" s="397">
        <f t="shared" si="4"/>
        <v>0</v>
      </c>
      <c r="Z21" s="398">
        <f t="shared" si="5"/>
        <v>0</v>
      </c>
      <c r="AA21" s="398">
        <f>+IFERROR(IF(H21=$AF$12,IF(T21&gt;0,T21*R21,U21*R21/Conversions!$D$4),0),0)</f>
        <v>0</v>
      </c>
      <c r="AB21" s="398">
        <f>+IFERROR(IF(H21=$AF$13,IF(T21&gt;0,T21*R21,U21*R21/Conversions!$D$5),0),0)</f>
        <v>0</v>
      </c>
      <c r="AC21" s="398">
        <f>+IFERROR(IF(H21=$AF$14,IF(T21&gt;0,T21*R21,U21*R21/Conversions!$D$6),0),0)</f>
        <v>0</v>
      </c>
      <c r="AD21" s="398">
        <f>+IFERROR(IF(H21=$AF$15,IF(T21&gt;0,T21*R21,U21*R21/Conversions!$D$7),0),0)</f>
        <v>0</v>
      </c>
    </row>
    <row r="22" spans="1:30">
      <c r="A22" s="371"/>
      <c r="B22" s="329"/>
      <c r="C22" s="388"/>
      <c r="D22" s="388"/>
      <c r="E22" s="388"/>
      <c r="F22" s="388"/>
      <c r="G22" s="388"/>
      <c r="H22" s="388"/>
      <c r="I22" s="389"/>
      <c r="J22" s="389"/>
      <c r="K22" s="400"/>
      <c r="L22" s="401" t="str">
        <f t="shared" si="6"/>
        <v>0</v>
      </c>
      <c r="M22" s="392"/>
      <c r="N22" s="392"/>
      <c r="O22" s="392"/>
      <c r="P22" s="392"/>
      <c r="Q22" s="392"/>
      <c r="R22" s="392"/>
      <c r="S22" s="392">
        <f t="shared" si="8"/>
        <v>0</v>
      </c>
      <c r="T22" s="394"/>
      <c r="U22" s="395">
        <f t="shared" si="7"/>
        <v>0</v>
      </c>
      <c r="V22" s="396"/>
      <c r="W22" s="378"/>
      <c r="X22" s="397">
        <f t="shared" si="3"/>
        <v>0</v>
      </c>
      <c r="Y22" s="397">
        <f t="shared" si="4"/>
        <v>0</v>
      </c>
      <c r="Z22" s="398">
        <f t="shared" si="5"/>
        <v>0</v>
      </c>
      <c r="AA22" s="398">
        <f>+IFERROR(IF(H22=$AF$12,IF(T22&gt;0,T22*R22,U22*R22/Conversions!$D$4),0),0)</f>
        <v>0</v>
      </c>
      <c r="AB22" s="398">
        <f>+IFERROR(IF(H22=$AF$13,IF(T22&gt;0,T22*R22,U22*R22/Conversions!$D$5),0),0)</f>
        <v>0</v>
      </c>
      <c r="AC22" s="398">
        <f>+IFERROR(IF(H22=$AF$14,IF(T22&gt;0,T22*R22,U22*R22/Conversions!$D$6),0),0)</f>
        <v>0</v>
      </c>
      <c r="AD22" s="398">
        <f>+IFERROR(IF(H22=$AF$15,IF(T22&gt;0,T22*R22,U22*R22/Conversions!$D$7),0),0)</f>
        <v>0</v>
      </c>
    </row>
    <row r="23" spans="1:30">
      <c r="A23" s="371"/>
      <c r="B23" s="329"/>
      <c r="C23" s="388"/>
      <c r="D23" s="388"/>
      <c r="E23" s="388"/>
      <c r="F23" s="388"/>
      <c r="G23" s="388"/>
      <c r="H23" s="388"/>
      <c r="I23" s="389"/>
      <c r="J23" s="389"/>
      <c r="K23" s="400"/>
      <c r="L23" s="401" t="str">
        <f t="shared" si="6"/>
        <v>0</v>
      </c>
      <c r="M23" s="392"/>
      <c r="N23" s="392"/>
      <c r="O23" s="392"/>
      <c r="P23" s="392"/>
      <c r="Q23" s="392"/>
      <c r="R23" s="392"/>
      <c r="S23" s="392">
        <f t="shared" si="8"/>
        <v>0</v>
      </c>
      <c r="T23" s="394"/>
      <c r="U23" s="395">
        <f t="shared" si="7"/>
        <v>0</v>
      </c>
      <c r="V23" s="396"/>
      <c r="W23" s="378"/>
      <c r="X23" s="397">
        <f t="shared" si="3"/>
        <v>0</v>
      </c>
      <c r="Y23" s="397">
        <f t="shared" si="4"/>
        <v>0</v>
      </c>
      <c r="Z23" s="398">
        <f t="shared" si="5"/>
        <v>0</v>
      </c>
      <c r="AA23" s="398">
        <f>+IFERROR(IF(H23=$AF$12,IF(T23&gt;0,T23*R23,U23*R23/Conversions!$D$4),0),0)</f>
        <v>0</v>
      </c>
      <c r="AB23" s="398">
        <f>+IFERROR(IF(H23=$AF$13,IF(T23&gt;0,T23*R23,U23*R23/Conversions!$D$5),0),0)</f>
        <v>0</v>
      </c>
      <c r="AC23" s="398">
        <f>+IFERROR(IF(H23=$AF$14,IF(T23&gt;0,T23*R23,U23*R23/Conversions!$D$6),0),0)</f>
        <v>0</v>
      </c>
      <c r="AD23" s="398">
        <f>+IFERROR(IF(H23=$AF$15,IF(T23&gt;0,T23*R23,U23*R23/Conversions!$D$7),0),0)</f>
        <v>0</v>
      </c>
    </row>
    <row r="24" spans="1:30">
      <c r="A24" s="371"/>
      <c r="B24" s="329"/>
      <c r="C24" s="388"/>
      <c r="D24" s="388"/>
      <c r="E24" s="388"/>
      <c r="F24" s="388"/>
      <c r="G24" s="388"/>
      <c r="H24" s="388"/>
      <c r="I24" s="389"/>
      <c r="J24" s="389"/>
      <c r="K24" s="400"/>
      <c r="L24" s="401" t="str">
        <f t="shared" si="6"/>
        <v>0</v>
      </c>
      <c r="M24" s="392"/>
      <c r="N24" s="392"/>
      <c r="O24" s="392"/>
      <c r="P24" s="392"/>
      <c r="Q24" s="392"/>
      <c r="R24" s="392"/>
      <c r="S24" s="392">
        <f t="shared" si="8"/>
        <v>0</v>
      </c>
      <c r="T24" s="394"/>
      <c r="U24" s="395">
        <f t="shared" si="7"/>
        <v>0</v>
      </c>
      <c r="V24" s="396"/>
      <c r="W24" s="378"/>
      <c r="X24" s="397">
        <f t="shared" si="3"/>
        <v>0</v>
      </c>
      <c r="Y24" s="397">
        <f t="shared" si="4"/>
        <v>0</v>
      </c>
      <c r="Z24" s="398">
        <f t="shared" si="5"/>
        <v>0</v>
      </c>
      <c r="AA24" s="398">
        <f>+IFERROR(IF(H24=$AF$12,IF(T24&gt;0,T24*R24,U24*R24/Conversions!$D$4),0),0)</f>
        <v>0</v>
      </c>
      <c r="AB24" s="398">
        <f>+IFERROR(IF(H24=$AF$13,IF(T24&gt;0,T24*R24,U24*R24/Conversions!$D$5),0),0)</f>
        <v>0</v>
      </c>
      <c r="AC24" s="398">
        <f>+IFERROR(IF(H24=$AF$14,IF(T24&gt;0,T24*R24,U24*R24/Conversions!$D$6),0),0)</f>
        <v>0</v>
      </c>
      <c r="AD24" s="398">
        <f>+IFERROR(IF(H24=$AF$15,IF(T24&gt;0,T24*R24,U24*R24/Conversions!$D$7),0),0)</f>
        <v>0</v>
      </c>
    </row>
    <row r="25" spans="1:30">
      <c r="A25" s="371"/>
      <c r="B25" s="329"/>
      <c r="C25" s="388"/>
      <c r="D25" s="388"/>
      <c r="E25" s="388"/>
      <c r="F25" s="388"/>
      <c r="G25" s="388"/>
      <c r="H25" s="388"/>
      <c r="I25" s="389"/>
      <c r="J25" s="389"/>
      <c r="K25" s="400"/>
      <c r="L25" s="401" t="str">
        <f t="shared" si="6"/>
        <v>0</v>
      </c>
      <c r="M25" s="392"/>
      <c r="N25" s="392"/>
      <c r="O25" s="392"/>
      <c r="P25" s="392"/>
      <c r="Q25" s="392"/>
      <c r="R25" s="392"/>
      <c r="S25" s="392">
        <f t="shared" si="8"/>
        <v>0</v>
      </c>
      <c r="T25" s="394"/>
      <c r="U25" s="395">
        <f t="shared" si="7"/>
        <v>0</v>
      </c>
      <c r="V25" s="396"/>
      <c r="W25" s="378"/>
      <c r="X25" s="397">
        <f t="shared" si="3"/>
        <v>0</v>
      </c>
      <c r="Y25" s="397">
        <f t="shared" si="4"/>
        <v>0</v>
      </c>
      <c r="Z25" s="398">
        <f t="shared" si="5"/>
        <v>0</v>
      </c>
      <c r="AA25" s="398">
        <f>+IFERROR(IF(H25=$AF$12,IF(T25&gt;0,T25*R25,U25*R25/Conversions!$D$4),0),0)</f>
        <v>0</v>
      </c>
      <c r="AB25" s="398">
        <f>+IFERROR(IF(H25=$AF$13,IF(T25&gt;0,T25*R25,U25*R25/Conversions!$D$5),0),0)</f>
        <v>0</v>
      </c>
      <c r="AC25" s="398">
        <f>+IFERROR(IF(H25=$AF$14,IF(T25&gt;0,T25*R25,U25*R25/Conversions!$D$6),0),0)</f>
        <v>0</v>
      </c>
      <c r="AD25" s="398">
        <f>+IFERROR(IF(H25=$AF$15,IF(T25&gt;0,T25*R25,U25*R25/Conversions!$D$7),0),0)</f>
        <v>0</v>
      </c>
    </row>
    <row r="26" spans="1:30">
      <c r="A26" s="371"/>
      <c r="B26" s="329"/>
      <c r="C26" s="388"/>
      <c r="D26" s="388"/>
      <c r="E26" s="388"/>
      <c r="F26" s="388"/>
      <c r="G26" s="388"/>
      <c r="H26" s="388"/>
      <c r="I26" s="389"/>
      <c r="J26" s="389"/>
      <c r="K26" s="400"/>
      <c r="L26" s="401" t="str">
        <f t="shared" si="6"/>
        <v>0</v>
      </c>
      <c r="M26" s="392"/>
      <c r="N26" s="392"/>
      <c r="O26" s="392"/>
      <c r="P26" s="392"/>
      <c r="Q26" s="392"/>
      <c r="R26" s="392"/>
      <c r="S26" s="392">
        <f t="shared" si="8"/>
        <v>0</v>
      </c>
      <c r="T26" s="394"/>
      <c r="U26" s="395">
        <f t="shared" si="7"/>
        <v>0</v>
      </c>
      <c r="V26" s="396"/>
      <c r="W26" s="378"/>
      <c r="X26" s="397">
        <f t="shared" si="3"/>
        <v>0</v>
      </c>
      <c r="Y26" s="397">
        <f t="shared" si="4"/>
        <v>0</v>
      </c>
      <c r="Z26" s="398">
        <f t="shared" si="5"/>
        <v>0</v>
      </c>
      <c r="AA26" s="398">
        <f>+IFERROR(IF(H26=$AF$12,IF(T26&gt;0,T26*R26,U26*R26/Conversions!$D$4),0),0)</f>
        <v>0</v>
      </c>
      <c r="AB26" s="398">
        <f>+IFERROR(IF(H26=$AF$13,IF(T26&gt;0,T26*R26,U26*R26/Conversions!$D$5),0),0)</f>
        <v>0</v>
      </c>
      <c r="AC26" s="398">
        <f>+IFERROR(IF(H26=$AF$14,IF(T26&gt;0,T26*R26,U26*R26/Conversions!$D$6),0),0)</f>
        <v>0</v>
      </c>
      <c r="AD26" s="398">
        <f>+IFERROR(IF(H26=$AF$15,IF(T26&gt;0,T26*R26,U26*R26/Conversions!$D$7),0),0)</f>
        <v>0</v>
      </c>
    </row>
    <row r="27" spans="1:30">
      <c r="A27" s="371"/>
      <c r="B27" s="329"/>
      <c r="C27" s="388"/>
      <c r="D27" s="388"/>
      <c r="E27" s="388"/>
      <c r="F27" s="388"/>
      <c r="G27" s="388"/>
      <c r="H27" s="388"/>
      <c r="I27" s="389"/>
      <c r="J27" s="389"/>
      <c r="K27" s="400"/>
      <c r="L27" s="401" t="str">
        <f t="shared" si="6"/>
        <v>0</v>
      </c>
      <c r="M27" s="392"/>
      <c r="N27" s="392"/>
      <c r="O27" s="392"/>
      <c r="P27" s="392"/>
      <c r="Q27" s="392"/>
      <c r="R27" s="392"/>
      <c r="S27" s="392">
        <f t="shared" si="8"/>
        <v>0</v>
      </c>
      <c r="T27" s="394"/>
      <c r="U27" s="395">
        <f t="shared" si="7"/>
        <v>0</v>
      </c>
      <c r="V27" s="396"/>
      <c r="W27" s="378"/>
      <c r="X27" s="397">
        <f t="shared" si="3"/>
        <v>0</v>
      </c>
      <c r="Y27" s="397">
        <f t="shared" si="4"/>
        <v>0</v>
      </c>
      <c r="Z27" s="398">
        <f t="shared" si="5"/>
        <v>0</v>
      </c>
      <c r="AA27" s="398">
        <f>+IFERROR(IF(H27=$AF$12,IF(T27&gt;0,T27*R27,U27*R27/Conversions!$D$4),0),0)</f>
        <v>0</v>
      </c>
      <c r="AB27" s="398">
        <f>+IFERROR(IF(H27=$AF$13,IF(T27&gt;0,T27*R27,U27*R27/Conversions!$D$5),0),0)</f>
        <v>0</v>
      </c>
      <c r="AC27" s="398">
        <f>+IFERROR(IF(H27=$AF$14,IF(T27&gt;0,T27*R27,U27*R27/Conversions!$D$6),0),0)</f>
        <v>0</v>
      </c>
      <c r="AD27" s="398">
        <f>+IFERROR(IF(H27=$AF$15,IF(T27&gt;0,T27*R27,U27*R27/Conversions!$D$7),0),0)</f>
        <v>0</v>
      </c>
    </row>
    <row r="28" spans="1:30">
      <c r="A28" s="371"/>
      <c r="B28" s="329"/>
      <c r="C28" s="388"/>
      <c r="D28" s="388"/>
      <c r="E28" s="388"/>
      <c r="F28" s="388"/>
      <c r="G28" s="388"/>
      <c r="H28" s="388"/>
      <c r="I28" s="389"/>
      <c r="J28" s="389"/>
      <c r="K28" s="400"/>
      <c r="L28" s="401" t="str">
        <f t="shared" si="6"/>
        <v>0</v>
      </c>
      <c r="M28" s="392"/>
      <c r="N28" s="392"/>
      <c r="O28" s="392"/>
      <c r="P28" s="392"/>
      <c r="Q28" s="392"/>
      <c r="R28" s="392"/>
      <c r="S28" s="392">
        <f t="shared" si="8"/>
        <v>0</v>
      </c>
      <c r="T28" s="394"/>
      <c r="U28" s="395">
        <f t="shared" si="7"/>
        <v>0</v>
      </c>
      <c r="V28" s="396"/>
      <c r="W28" s="378"/>
      <c r="X28" s="397">
        <f t="shared" si="3"/>
        <v>0</v>
      </c>
      <c r="Y28" s="397">
        <f t="shared" si="4"/>
        <v>0</v>
      </c>
      <c r="Z28" s="398">
        <f t="shared" si="5"/>
        <v>0</v>
      </c>
      <c r="AA28" s="398">
        <f>+IFERROR(IF(H28=$AF$12,IF(T28&gt;0,T28*R28,U28*R28/Conversions!$D$4),0),0)</f>
        <v>0</v>
      </c>
      <c r="AB28" s="398">
        <f>+IFERROR(IF(H28=$AF$13,IF(T28&gt;0,T28*R28,U28*R28/Conversions!$D$5),0),0)</f>
        <v>0</v>
      </c>
      <c r="AC28" s="398">
        <f>+IFERROR(IF(H28=$AF$14,IF(T28&gt;0,T28*R28,U28*R28/Conversions!$D$6),0),0)</f>
        <v>0</v>
      </c>
      <c r="AD28" s="398">
        <f>+IFERROR(IF(H28=$AF$15,IF(T28&gt;0,T28*R28,U28*R28/Conversions!$D$7),0),0)</f>
        <v>0</v>
      </c>
    </row>
    <row r="29" spans="1:30">
      <c r="A29" s="371"/>
      <c r="B29" s="371"/>
      <c r="C29" s="371"/>
      <c r="D29" s="371"/>
      <c r="E29" s="371"/>
      <c r="F29" s="371"/>
      <c r="G29" s="371"/>
      <c r="H29" s="371"/>
      <c r="I29" s="371"/>
      <c r="J29" s="371"/>
      <c r="K29" s="371"/>
      <c r="L29" s="371"/>
      <c r="M29" s="371"/>
      <c r="N29" s="371"/>
      <c r="O29" s="371"/>
      <c r="P29" s="371"/>
      <c r="Q29" s="371"/>
      <c r="R29" s="371"/>
      <c r="S29" s="329"/>
      <c r="T29" s="329"/>
      <c r="U29" s="329"/>
      <c r="V29" s="329"/>
      <c r="W29" s="329"/>
      <c r="X29" s="329"/>
      <c r="Y29" s="329"/>
      <c r="Z29" s="329"/>
      <c r="AA29" s="329"/>
    </row>
    <row r="30" spans="1:30">
      <c r="A30" s="371"/>
      <c r="B30" s="371"/>
      <c r="C30" s="371"/>
      <c r="D30" s="371"/>
      <c r="E30" s="371"/>
      <c r="F30" s="371"/>
      <c r="G30" s="371"/>
      <c r="H30" s="371"/>
      <c r="I30" s="371"/>
      <c r="J30" s="371"/>
      <c r="K30" s="371"/>
      <c r="L30" s="371"/>
      <c r="M30" s="371"/>
      <c r="N30" s="371"/>
      <c r="O30" s="371"/>
      <c r="P30" s="371"/>
      <c r="Q30" s="371"/>
      <c r="R30" s="371"/>
      <c r="S30" s="329"/>
      <c r="T30" s="329"/>
      <c r="U30" s="329"/>
      <c r="V30" s="329"/>
      <c r="W30" s="329"/>
      <c r="X30" s="329"/>
      <c r="Y30" s="329"/>
      <c r="Z30" s="329"/>
      <c r="AA30" s="329"/>
    </row>
    <row r="31" spans="1:30">
      <c r="A31" s="371"/>
      <c r="B31" s="371"/>
      <c r="C31" s="371"/>
      <c r="D31" s="371"/>
      <c r="E31" s="371"/>
      <c r="F31" s="371"/>
      <c r="G31" s="371"/>
      <c r="H31" s="371"/>
      <c r="I31" s="371"/>
      <c r="J31" s="371"/>
      <c r="K31" s="371"/>
      <c r="L31" s="371"/>
      <c r="M31" s="371"/>
      <c r="N31" s="371"/>
      <c r="O31" s="371"/>
      <c r="P31" s="371"/>
      <c r="Q31" s="371"/>
      <c r="R31" s="371"/>
      <c r="S31" s="329"/>
      <c r="T31" s="329"/>
      <c r="U31" s="329"/>
      <c r="V31" s="329"/>
      <c r="W31" s="329"/>
      <c r="X31" s="329"/>
      <c r="Y31" s="329"/>
      <c r="Z31" s="329"/>
      <c r="AA31" s="329"/>
    </row>
    <row r="32" spans="1:30">
      <c r="A32" s="371"/>
      <c r="B32" s="371"/>
      <c r="C32" s="371"/>
      <c r="D32" s="371"/>
      <c r="E32" s="371"/>
      <c r="F32" s="371"/>
      <c r="G32" s="371"/>
      <c r="H32" s="371"/>
      <c r="I32" s="371"/>
      <c r="J32" s="371"/>
      <c r="K32" s="371"/>
      <c r="L32" s="371"/>
      <c r="M32" s="371"/>
      <c r="N32" s="371"/>
      <c r="O32" s="371"/>
      <c r="P32" s="371"/>
      <c r="Q32" s="371"/>
      <c r="R32" s="371"/>
      <c r="S32" s="329"/>
      <c r="T32" s="329"/>
      <c r="U32" s="329"/>
      <c r="V32" s="329"/>
      <c r="W32" s="329"/>
      <c r="X32" s="329"/>
      <c r="Y32" s="329"/>
      <c r="Z32" s="329"/>
      <c r="AA32" s="329"/>
    </row>
    <row r="33" spans="1:27">
      <c r="A33" s="371"/>
      <c r="B33" s="371"/>
      <c r="C33" s="371"/>
      <c r="D33" s="371"/>
      <c r="E33" s="371"/>
      <c r="F33" s="371"/>
      <c r="G33" s="371"/>
      <c r="H33" s="371"/>
      <c r="I33" s="371"/>
      <c r="J33" s="371"/>
      <c r="K33" s="371"/>
      <c r="L33" s="371"/>
      <c r="M33" s="371"/>
      <c r="N33" s="371"/>
      <c r="O33" s="371"/>
      <c r="P33" s="371"/>
      <c r="Q33" s="371"/>
      <c r="R33" s="371"/>
      <c r="S33" s="329"/>
      <c r="T33" s="329"/>
      <c r="U33" s="329"/>
      <c r="V33" s="329"/>
      <c r="W33" s="329"/>
      <c r="X33" s="329"/>
      <c r="Y33" s="329"/>
      <c r="Z33" s="329"/>
      <c r="AA33" s="329"/>
    </row>
    <row r="34" spans="1:27">
      <c r="A34" s="371"/>
      <c r="B34" s="371"/>
      <c r="C34" s="371"/>
      <c r="D34" s="371"/>
      <c r="E34" s="371"/>
      <c r="F34" s="371"/>
      <c r="G34" s="371"/>
      <c r="H34" s="371"/>
      <c r="I34" s="371"/>
      <c r="J34" s="371"/>
      <c r="K34" s="371"/>
      <c r="L34" s="371"/>
      <c r="M34" s="371"/>
      <c r="N34" s="371"/>
      <c r="O34" s="371"/>
      <c r="P34" s="371"/>
      <c r="Q34" s="371"/>
      <c r="R34" s="371"/>
      <c r="S34" s="329"/>
      <c r="T34" s="329"/>
      <c r="U34" s="329"/>
      <c r="V34" s="329"/>
      <c r="W34" s="329"/>
      <c r="X34" s="329"/>
      <c r="Y34" s="329"/>
      <c r="Z34" s="329"/>
      <c r="AA34" s="329"/>
    </row>
    <row r="35" spans="1:27" ht="15" thickBot="1">
      <c r="A35" s="371"/>
      <c r="B35" s="371"/>
      <c r="C35" s="371"/>
      <c r="D35" s="371"/>
      <c r="E35" s="371"/>
      <c r="F35" s="371"/>
      <c r="G35" s="371"/>
      <c r="H35" s="371"/>
      <c r="I35" s="371"/>
      <c r="J35" s="371"/>
      <c r="K35" s="371"/>
      <c r="L35" s="371"/>
      <c r="M35" s="371"/>
      <c r="N35" s="371"/>
      <c r="O35" s="371"/>
      <c r="P35" s="371"/>
      <c r="Q35" s="371"/>
      <c r="R35" s="371"/>
      <c r="S35" s="329"/>
      <c r="T35" s="329"/>
      <c r="U35" s="329"/>
      <c r="V35" s="329"/>
      <c r="W35" s="329"/>
      <c r="X35" s="329"/>
      <c r="Y35" s="329"/>
      <c r="Z35" s="329"/>
      <c r="AA35" s="329"/>
    </row>
    <row r="36" spans="1:27" ht="15.6" thickTop="1" thickBot="1">
      <c r="A36" s="371"/>
      <c r="B36" s="371"/>
      <c r="C36" s="371"/>
      <c r="D36" s="371"/>
      <c r="E36" s="371"/>
      <c r="F36" s="371"/>
      <c r="G36" s="1740" t="s">
        <v>905</v>
      </c>
      <c r="H36" s="1740"/>
      <c r="I36" s="1740"/>
      <c r="J36" s="371"/>
      <c r="K36" s="371"/>
      <c r="L36" s="371"/>
      <c r="M36" s="371"/>
      <c r="N36" s="371"/>
      <c r="O36" s="371"/>
      <c r="P36" s="371"/>
      <c r="Q36" s="371"/>
      <c r="R36" s="371"/>
      <c r="S36" s="329"/>
      <c r="T36" s="329"/>
      <c r="U36" s="329"/>
      <c r="V36" s="329"/>
      <c r="W36" s="329"/>
      <c r="X36" s="329"/>
      <c r="Y36" s="329"/>
      <c r="Z36" s="329"/>
      <c r="AA36" s="329"/>
    </row>
    <row r="37" spans="1:27" ht="58.2" thickTop="1">
      <c r="A37" s="371"/>
      <c r="B37" s="371"/>
      <c r="C37" s="371"/>
      <c r="D37" s="371"/>
      <c r="E37" s="371"/>
      <c r="F37" s="371"/>
      <c r="G37" s="402" t="s">
        <v>906</v>
      </c>
      <c r="H37" s="402"/>
      <c r="I37" s="403" t="s">
        <v>907</v>
      </c>
      <c r="J37" s="371"/>
      <c r="K37" s="371"/>
      <c r="L37" s="371"/>
      <c r="M37" s="371"/>
      <c r="N37" s="371"/>
      <c r="O37" s="371"/>
      <c r="P37" s="371"/>
      <c r="Q37" s="371"/>
      <c r="R37" s="371"/>
      <c r="S37" s="329"/>
      <c r="T37" s="329"/>
      <c r="U37" s="329"/>
      <c r="V37" s="329"/>
      <c r="W37" s="329"/>
      <c r="X37" s="329"/>
      <c r="Y37" s="329"/>
      <c r="Z37" s="329"/>
      <c r="AA37" s="329"/>
    </row>
    <row r="38" spans="1:27">
      <c r="A38" s="371"/>
      <c r="B38" s="371"/>
      <c r="C38" s="371"/>
      <c r="D38" s="371"/>
      <c r="E38" s="371"/>
      <c r="F38" s="371"/>
      <c r="G38" s="1736" t="s">
        <v>908</v>
      </c>
      <c r="H38" s="1736"/>
      <c r="I38" s="404">
        <v>40</v>
      </c>
      <c r="J38" s="371"/>
      <c r="K38" s="371"/>
      <c r="L38" s="371"/>
      <c r="M38" s="371"/>
      <c r="N38" s="371"/>
      <c r="O38" s="371"/>
      <c r="P38" s="371"/>
      <c r="Q38" s="371"/>
      <c r="R38" s="371"/>
      <c r="S38" s="329"/>
      <c r="T38" s="329"/>
      <c r="U38" s="329"/>
      <c r="V38" s="329"/>
      <c r="W38" s="329"/>
      <c r="X38" s="329"/>
      <c r="Y38" s="329"/>
      <c r="Z38" s="329"/>
      <c r="AA38" s="329"/>
    </row>
    <row r="39" spans="1:27">
      <c r="A39" s="371"/>
      <c r="B39" s="371"/>
      <c r="C39" s="371"/>
      <c r="D39" s="371"/>
      <c r="E39" s="371"/>
      <c r="F39" s="371"/>
      <c r="G39" s="1736" t="s">
        <v>909</v>
      </c>
      <c r="H39" s="1736"/>
      <c r="I39" s="404">
        <v>80</v>
      </c>
      <c r="J39" s="371"/>
      <c r="K39" s="371"/>
      <c r="L39" s="371"/>
      <c r="M39" s="371"/>
      <c r="N39" s="371"/>
      <c r="O39" s="371"/>
      <c r="P39" s="371"/>
      <c r="Q39" s="371"/>
      <c r="R39" s="371"/>
      <c r="S39" s="329"/>
      <c r="T39" s="329"/>
      <c r="U39" s="329"/>
      <c r="V39" s="329"/>
      <c r="W39" s="329"/>
      <c r="X39" s="329"/>
      <c r="Y39" s="329"/>
      <c r="Z39" s="329"/>
      <c r="AA39" s="329"/>
    </row>
    <row r="40" spans="1:27">
      <c r="A40" s="371"/>
      <c r="B40" s="329"/>
      <c r="C40" s="329"/>
      <c r="D40" s="329"/>
      <c r="E40" s="329"/>
      <c r="F40" s="329"/>
      <c r="G40" s="1736" t="s">
        <v>910</v>
      </c>
      <c r="H40" s="1736"/>
      <c r="I40" s="404">
        <v>60</v>
      </c>
      <c r="J40" s="329"/>
      <c r="K40" s="329"/>
      <c r="L40" s="329"/>
      <c r="M40" s="329"/>
      <c r="N40" s="329"/>
      <c r="O40" s="329"/>
      <c r="P40" s="405"/>
      <c r="Q40" s="405"/>
      <c r="R40" s="405"/>
      <c r="S40" s="329"/>
      <c r="T40" s="329"/>
      <c r="U40" s="329"/>
      <c r="V40" s="329"/>
      <c r="W40" s="329"/>
      <c r="X40" s="329"/>
      <c r="Y40" s="329"/>
      <c r="Z40" s="329"/>
      <c r="AA40" s="329"/>
    </row>
    <row r="41" spans="1:27">
      <c r="A41" s="371"/>
      <c r="B41" s="329"/>
      <c r="C41" s="329"/>
      <c r="D41" s="329"/>
      <c r="E41" s="329"/>
      <c r="F41" s="329"/>
      <c r="G41" s="1736" t="s">
        <v>911</v>
      </c>
      <c r="H41" s="1736"/>
      <c r="I41" s="404">
        <v>30</v>
      </c>
      <c r="J41" s="329"/>
      <c r="K41" s="329"/>
      <c r="L41" s="329"/>
      <c r="M41" s="329"/>
      <c r="N41" s="329"/>
      <c r="O41" s="329"/>
      <c r="P41" s="405"/>
      <c r="Q41" s="405"/>
      <c r="R41" s="405"/>
      <c r="S41" s="329"/>
      <c r="T41" s="329"/>
      <c r="U41" s="329"/>
      <c r="V41" s="329"/>
      <c r="W41" s="329"/>
      <c r="X41" s="329"/>
      <c r="Y41" s="329"/>
      <c r="Z41" s="329"/>
      <c r="AA41" s="329"/>
    </row>
    <row r="42" spans="1:27">
      <c r="A42" s="371"/>
      <c r="B42" s="329"/>
      <c r="C42" s="329"/>
      <c r="D42" s="329"/>
      <c r="E42" s="329"/>
      <c r="F42" s="329"/>
      <c r="G42" s="1736" t="s">
        <v>912</v>
      </c>
      <c r="H42" s="1736"/>
      <c r="I42" s="404">
        <v>30</v>
      </c>
      <c r="J42" s="329"/>
      <c r="K42" s="329"/>
      <c r="L42" s="329"/>
      <c r="M42" s="329"/>
      <c r="N42" s="329"/>
      <c r="O42" s="329"/>
      <c r="P42" s="405"/>
      <c r="Q42" s="405"/>
      <c r="R42" s="405"/>
      <c r="S42" s="329"/>
      <c r="T42" s="329"/>
      <c r="U42" s="329"/>
      <c r="V42" s="329"/>
      <c r="W42" s="329"/>
      <c r="X42" s="329"/>
      <c r="Y42" s="329"/>
      <c r="Z42" s="329"/>
      <c r="AA42" s="329"/>
    </row>
    <row r="43" spans="1:27">
      <c r="A43" s="371"/>
      <c r="B43" s="329"/>
      <c r="C43" s="329"/>
      <c r="D43" s="329"/>
      <c r="E43" s="329"/>
      <c r="F43" s="329"/>
      <c r="G43" s="1736" t="s">
        <v>913</v>
      </c>
      <c r="H43" s="1736"/>
      <c r="I43" s="404">
        <v>3</v>
      </c>
      <c r="J43" s="329"/>
      <c r="K43" s="329"/>
      <c r="L43" s="329"/>
      <c r="M43" s="329"/>
      <c r="N43" s="329"/>
      <c r="O43" s="329"/>
      <c r="P43" s="405"/>
      <c r="Q43" s="405"/>
      <c r="R43" s="405"/>
      <c r="S43" s="329"/>
      <c r="T43" s="329"/>
      <c r="U43" s="329"/>
      <c r="V43" s="329"/>
      <c r="W43" s="329"/>
      <c r="X43" s="329"/>
      <c r="Y43" s="329"/>
      <c r="Z43" s="329"/>
      <c r="AA43" s="329"/>
    </row>
    <row r="44" spans="1:27">
      <c r="A44" s="371"/>
      <c r="B44" s="329"/>
      <c r="C44" s="329"/>
      <c r="D44" s="329"/>
      <c r="E44" s="329"/>
      <c r="F44" s="329"/>
      <c r="G44" s="1736" t="s">
        <v>914</v>
      </c>
      <c r="H44" s="1736"/>
      <c r="I44" s="404">
        <v>30</v>
      </c>
      <c r="J44" s="329"/>
      <c r="K44" s="329"/>
      <c r="L44" s="329"/>
      <c r="M44" s="329"/>
      <c r="N44" s="329"/>
      <c r="O44" s="329"/>
      <c r="P44" s="405"/>
      <c r="Q44" s="405"/>
      <c r="R44" s="405"/>
      <c r="S44" s="329"/>
      <c r="T44" s="329"/>
      <c r="U44" s="329"/>
      <c r="V44" s="329"/>
      <c r="W44" s="329"/>
      <c r="X44" s="329"/>
      <c r="Y44" s="329"/>
      <c r="Z44" s="329"/>
      <c r="AA44" s="329"/>
    </row>
    <row r="45" spans="1:27">
      <c r="A45" s="371"/>
      <c r="B45" s="329"/>
      <c r="C45" s="329"/>
      <c r="D45" s="329"/>
      <c r="E45" s="329"/>
      <c r="F45" s="329"/>
      <c r="G45" s="1736" t="s">
        <v>915</v>
      </c>
      <c r="H45" s="1736"/>
      <c r="I45" s="404">
        <v>12</v>
      </c>
      <c r="J45" s="329"/>
      <c r="K45" s="329"/>
      <c r="L45" s="329"/>
      <c r="M45" s="329"/>
      <c r="N45" s="329"/>
      <c r="O45" s="329"/>
      <c r="P45" s="405"/>
      <c r="Q45" s="405"/>
      <c r="R45" s="405"/>
      <c r="S45" s="329"/>
      <c r="T45" s="329"/>
      <c r="U45" s="329"/>
      <c r="V45" s="329"/>
      <c r="W45" s="329"/>
      <c r="X45" s="329"/>
      <c r="Y45" s="329"/>
      <c r="Z45" s="329"/>
      <c r="AA45" s="329"/>
    </row>
    <row r="46" spans="1:27">
      <c r="A46" s="371"/>
      <c r="B46" s="329"/>
      <c r="C46" s="329"/>
      <c r="D46" s="329"/>
      <c r="E46" s="329"/>
      <c r="F46" s="329"/>
      <c r="G46" s="329"/>
      <c r="H46" s="329"/>
      <c r="I46" s="329"/>
      <c r="J46" s="329"/>
      <c r="K46" s="329"/>
      <c r="L46" s="329"/>
      <c r="M46" s="329"/>
      <c r="N46" s="329"/>
      <c r="O46" s="329"/>
      <c r="P46" s="405"/>
      <c r="Q46" s="211"/>
      <c r="R46" s="405"/>
      <c r="S46" s="329"/>
      <c r="T46" s="329"/>
      <c r="U46" s="329"/>
      <c r="V46" s="329"/>
      <c r="W46" s="329"/>
      <c r="X46" s="329"/>
      <c r="Y46" s="329"/>
      <c r="Z46" s="329"/>
      <c r="AA46" s="329"/>
    </row>
    <row r="47" spans="1:27">
      <c r="A47" s="371"/>
      <c r="B47" s="329"/>
      <c r="C47" s="329"/>
      <c r="D47" s="329"/>
      <c r="E47" s="329"/>
      <c r="F47" s="329"/>
      <c r="G47" s="329"/>
      <c r="H47" s="329"/>
      <c r="I47" s="329"/>
      <c r="J47" s="329"/>
      <c r="K47" s="329"/>
      <c r="L47" s="329"/>
      <c r="M47" s="329"/>
      <c r="N47" s="329"/>
      <c r="O47" s="329"/>
      <c r="P47" s="405"/>
      <c r="Q47" s="405"/>
      <c r="R47" s="405"/>
      <c r="S47" s="329"/>
      <c r="T47" s="329"/>
      <c r="U47" s="329"/>
      <c r="V47" s="329"/>
      <c r="W47" s="329"/>
      <c r="X47" s="329"/>
      <c r="Y47" s="329"/>
      <c r="Z47" s="329"/>
      <c r="AA47" s="329"/>
    </row>
    <row r="48" spans="1:27">
      <c r="A48" s="371"/>
      <c r="P48" s="405"/>
      <c r="Q48" s="405"/>
      <c r="R48" s="405"/>
    </row>
    <row r="49" spans="1:1">
      <c r="A49" s="371"/>
    </row>
    <row r="50" spans="1:1">
      <c r="A50" s="371"/>
    </row>
    <row r="51" spans="1:1">
      <c r="A51" s="371"/>
    </row>
    <row r="52" spans="1:1">
      <c r="A52" s="371"/>
    </row>
    <row r="53" spans="1:1">
      <c r="A53" s="371"/>
    </row>
    <row r="54" spans="1:1">
      <c r="A54" s="371"/>
    </row>
    <row r="55" spans="1:1">
      <c r="A55" s="371"/>
    </row>
    <row r="56" spans="1:1">
      <c r="A56" s="371"/>
    </row>
    <row r="57" spans="1:1">
      <c r="A57" s="371"/>
    </row>
    <row r="58" spans="1:1">
      <c r="A58" s="371"/>
    </row>
    <row r="59" spans="1:1">
      <c r="A59" s="371"/>
    </row>
    <row r="60" spans="1:1">
      <c r="A60" s="371"/>
    </row>
    <row r="61" spans="1:1">
      <c r="A61" s="371"/>
    </row>
    <row r="62" spans="1:1">
      <c r="A62" s="371"/>
    </row>
    <row r="63" spans="1:1">
      <c r="A63" s="371"/>
    </row>
    <row r="64" spans="1:1">
      <c r="A64" s="371"/>
    </row>
    <row r="65" spans="1:1">
      <c r="A65" s="371"/>
    </row>
    <row r="66" spans="1:1">
      <c r="A66" s="371"/>
    </row>
    <row r="67" spans="1:1">
      <c r="A67" s="371"/>
    </row>
    <row r="68" spans="1:1">
      <c r="A68" s="371"/>
    </row>
    <row r="69" spans="1:1">
      <c r="A69" s="371"/>
    </row>
    <row r="70" spans="1:1">
      <c r="A70" s="371"/>
    </row>
    <row r="71" spans="1:1">
      <c r="A71" s="371"/>
    </row>
    <row r="72" spans="1:1">
      <c r="A72" s="371"/>
    </row>
    <row r="73" spans="1:1">
      <c r="A73" s="371"/>
    </row>
    <row r="74" spans="1:1">
      <c r="A74" s="371"/>
    </row>
    <row r="75" spans="1:1">
      <c r="A75" s="371"/>
    </row>
    <row r="76" spans="1:1">
      <c r="A76" s="371"/>
    </row>
    <row r="77" spans="1:1">
      <c r="A77" s="371"/>
    </row>
    <row r="78" spans="1:1">
      <c r="A78" s="371"/>
    </row>
    <row r="79" spans="1:1">
      <c r="A79" s="371"/>
    </row>
    <row r="80" spans="1:1">
      <c r="A80" s="371"/>
    </row>
    <row r="81" spans="1:1">
      <c r="A81" s="371"/>
    </row>
    <row r="82" spans="1:1">
      <c r="A82" s="371"/>
    </row>
    <row r="83" spans="1:1">
      <c r="A83" s="371"/>
    </row>
    <row r="84" spans="1:1">
      <c r="A84" s="371"/>
    </row>
    <row r="85" spans="1:1">
      <c r="A85" s="371"/>
    </row>
    <row r="86" spans="1:1">
      <c r="A86" s="371"/>
    </row>
    <row r="87" spans="1:1">
      <c r="A87" s="371"/>
    </row>
    <row r="88" spans="1:1">
      <c r="A88" s="371"/>
    </row>
    <row r="89" spans="1:1">
      <c r="A89" s="371"/>
    </row>
    <row r="90" spans="1:1">
      <c r="A90" s="371"/>
    </row>
    <row r="91" spans="1:1">
      <c r="A91" s="371"/>
    </row>
    <row r="92" spans="1:1">
      <c r="A92" s="371"/>
    </row>
    <row r="93" spans="1:1">
      <c r="A93" s="371"/>
    </row>
    <row r="94" spans="1:1">
      <c r="A94" s="371"/>
    </row>
    <row r="95" spans="1:1">
      <c r="A95" s="371"/>
    </row>
    <row r="96" spans="1:1">
      <c r="A96" s="371"/>
    </row>
    <row r="97" spans="1:1">
      <c r="A97" s="371"/>
    </row>
  </sheetData>
  <mergeCells count="11">
    <mergeCell ref="G41:H41"/>
    <mergeCell ref="G42:H42"/>
    <mergeCell ref="G43:H43"/>
    <mergeCell ref="G44:H44"/>
    <mergeCell ref="G45:H45"/>
    <mergeCell ref="G40:H40"/>
    <mergeCell ref="Z9:AD9"/>
    <mergeCell ref="AF10:AG10"/>
    <mergeCell ref="G36:I36"/>
    <mergeCell ref="G38:H38"/>
    <mergeCell ref="G39:H39"/>
  </mergeCells>
  <dataValidations count="2">
    <dataValidation type="list" allowBlank="1" showInputMessage="1" showErrorMessage="1" sqref="F12:F28" xr:uid="{00000000-0002-0000-2600-000000000000}">
      <formula1>$AG$11:$AG$13</formula1>
    </dataValidation>
    <dataValidation type="list" allowBlank="1" showInputMessage="1" showErrorMessage="1" sqref="H12:H28" xr:uid="{00000000-0002-0000-2600-000001000000}">
      <formula1>$AF$11:$AF$15</formula1>
    </dataValidation>
  </dataValidations>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39">
    <tabColor rgb="FF00B050"/>
  </sheetPr>
  <dimension ref="A1:V172"/>
  <sheetViews>
    <sheetView topLeftCell="F1" workbookViewId="0">
      <selection activeCell="F16" sqref="F16"/>
    </sheetView>
  </sheetViews>
  <sheetFormatPr baseColWidth="10" defaultColWidth="11.44140625" defaultRowHeight="14.4"/>
  <cols>
    <col min="1" max="1" width="3.5546875" customWidth="1"/>
    <col min="2" max="2" width="4.44140625" customWidth="1"/>
    <col min="3" max="3" width="20.6640625" bestFit="1" customWidth="1"/>
    <col min="4" max="4" width="11.6640625" customWidth="1"/>
    <col min="5" max="5" width="0" hidden="1" customWidth="1"/>
    <col min="6" max="6" width="13" customWidth="1"/>
    <col min="7" max="7" width="12.88671875" customWidth="1"/>
    <col min="8" max="8" width="7" customWidth="1"/>
    <col min="10" max="10" width="20.109375" bestFit="1" customWidth="1"/>
    <col min="12" max="12" width="8.44140625" customWidth="1"/>
    <col min="13" max="13" width="10.5546875" customWidth="1"/>
    <col min="14" max="15" width="11.44140625" customWidth="1"/>
    <col min="16" max="16" width="12.44140625" customWidth="1"/>
    <col min="18" max="18" width="18.88671875" bestFit="1" customWidth="1"/>
    <col min="19" max="19" width="11.88671875" bestFit="1" customWidth="1"/>
    <col min="21" max="21" width="13" customWidth="1"/>
    <col min="24" max="24" width="22.88671875" bestFit="1" customWidth="1"/>
  </cols>
  <sheetData>
    <row r="1" spans="1:21" ht="15.6">
      <c r="A1" s="302"/>
      <c r="B1" s="303" t="s">
        <v>916</v>
      </c>
      <c r="C1" s="302"/>
      <c r="D1" s="302"/>
      <c r="E1" s="302"/>
      <c r="F1" s="302"/>
      <c r="G1" s="302"/>
      <c r="H1" s="302"/>
      <c r="I1" s="302"/>
      <c r="J1" s="302"/>
      <c r="K1" s="302"/>
      <c r="L1" s="302"/>
      <c r="M1" s="302"/>
      <c r="N1" s="302"/>
      <c r="O1" s="302"/>
      <c r="P1" s="302"/>
      <c r="Q1" s="302"/>
      <c r="R1" s="302"/>
      <c r="S1" s="302"/>
      <c r="T1" s="304"/>
      <c r="U1" s="304"/>
    </row>
    <row r="2" spans="1:21">
      <c r="A2" s="305"/>
      <c r="B2" s="305"/>
      <c r="C2" s="306"/>
      <c r="D2" s="306"/>
      <c r="E2" s="305"/>
      <c r="F2" s="305"/>
      <c r="G2" s="305"/>
      <c r="H2" s="307"/>
      <c r="I2" s="308"/>
      <c r="J2" s="308"/>
      <c r="K2" s="308"/>
      <c r="L2" s="308"/>
      <c r="M2" s="308"/>
      <c r="N2" s="308"/>
      <c r="O2" s="308"/>
      <c r="P2" s="308"/>
      <c r="Q2" s="305"/>
      <c r="R2" s="308"/>
      <c r="S2" s="308"/>
      <c r="T2" s="309"/>
      <c r="U2" s="309"/>
    </row>
    <row r="3" spans="1:21">
      <c r="A3" s="310"/>
      <c r="B3" s="310"/>
      <c r="C3" s="310"/>
      <c r="D3" s="310"/>
      <c r="E3" s="310"/>
      <c r="F3" s="310"/>
      <c r="G3" s="310"/>
      <c r="H3" s="310"/>
      <c r="I3" s="310"/>
      <c r="J3" s="310"/>
      <c r="K3" s="310"/>
      <c r="L3" s="310"/>
      <c r="M3" s="310"/>
      <c r="N3" s="310"/>
      <c r="O3" s="310"/>
      <c r="P3" s="310"/>
      <c r="Q3" s="342" t="s">
        <v>789</v>
      </c>
      <c r="R3" s="310"/>
      <c r="S3" s="313"/>
      <c r="T3" s="313">
        <f>+SUM(T9:T25)</f>
        <v>0</v>
      </c>
      <c r="U3" s="313">
        <f>+SUM(U9:U25)</f>
        <v>0</v>
      </c>
    </row>
    <row r="4" spans="1:21">
      <c r="A4" s="314"/>
      <c r="B4" s="314"/>
      <c r="C4" s="314"/>
      <c r="D4" s="314"/>
      <c r="E4" s="314"/>
      <c r="F4" s="314"/>
      <c r="G4" s="314"/>
      <c r="H4" s="316"/>
      <c r="I4" s="314"/>
      <c r="J4" s="314"/>
      <c r="K4" s="314"/>
      <c r="L4" s="314"/>
      <c r="M4" s="314"/>
      <c r="N4" s="314"/>
      <c r="O4" s="314"/>
      <c r="P4" s="314"/>
      <c r="Q4" s="343" t="s">
        <v>917</v>
      </c>
      <c r="R4" s="314"/>
      <c r="S4" s="318"/>
      <c r="T4" s="318" t="str">
        <f>+IFERROR(#REF!/T3,"-")</f>
        <v>-</v>
      </c>
      <c r="U4" s="318">
        <f>+U3/Consumption!C4</f>
        <v>0</v>
      </c>
    </row>
    <row r="5" spans="1:21">
      <c r="A5" s="319"/>
      <c r="B5" s="305"/>
      <c r="C5" s="305"/>
      <c r="D5" s="305"/>
      <c r="E5" s="305"/>
      <c r="F5" s="305"/>
      <c r="G5" s="305"/>
      <c r="H5" s="307"/>
      <c r="I5" s="308"/>
      <c r="J5" s="308"/>
      <c r="K5" s="308"/>
      <c r="L5" s="308"/>
      <c r="M5" s="308"/>
      <c r="N5" s="308"/>
      <c r="O5" s="308"/>
      <c r="P5" s="308"/>
      <c r="Q5" s="305"/>
      <c r="R5" s="308"/>
      <c r="S5" s="308"/>
      <c r="T5" s="309"/>
      <c r="U5" s="309"/>
    </row>
    <row r="6" spans="1:21">
      <c r="A6" s="319"/>
      <c r="B6" s="319"/>
      <c r="C6" s="345"/>
      <c r="D6" s="345"/>
      <c r="E6" s="345"/>
      <c r="F6" s="345"/>
      <c r="G6" s="345"/>
      <c r="H6" s="346"/>
      <c r="I6" s="347"/>
      <c r="J6" s="347"/>
      <c r="K6" s="347"/>
      <c r="L6" s="347"/>
      <c r="M6" s="347"/>
      <c r="N6" s="347"/>
      <c r="O6" s="347"/>
      <c r="P6" s="347"/>
      <c r="Q6" s="345"/>
      <c r="R6" s="308"/>
      <c r="S6" s="324"/>
      <c r="T6" s="324"/>
      <c r="U6" s="324"/>
    </row>
    <row r="7" spans="1:21" ht="39.6">
      <c r="A7" s="325"/>
      <c r="B7" s="325"/>
      <c r="C7" s="327" t="s">
        <v>850</v>
      </c>
      <c r="D7" s="327" t="s">
        <v>918</v>
      </c>
      <c r="E7" s="326" t="s">
        <v>772</v>
      </c>
      <c r="F7" s="327" t="s">
        <v>919</v>
      </c>
      <c r="G7" s="327" t="s">
        <v>920</v>
      </c>
      <c r="H7" s="327" t="s">
        <v>794</v>
      </c>
      <c r="I7" s="327" t="s">
        <v>399</v>
      </c>
      <c r="J7" s="327" t="s">
        <v>400</v>
      </c>
      <c r="K7" s="327" t="s">
        <v>921</v>
      </c>
      <c r="L7" s="327" t="s">
        <v>922</v>
      </c>
      <c r="M7" s="327" t="s">
        <v>923</v>
      </c>
      <c r="N7" s="374" t="s">
        <v>924</v>
      </c>
      <c r="O7" s="374" t="s">
        <v>925</v>
      </c>
      <c r="P7" s="327" t="s">
        <v>800</v>
      </c>
      <c r="Q7" s="327" t="s">
        <v>926</v>
      </c>
      <c r="R7" s="308"/>
      <c r="S7" s="328"/>
      <c r="T7" s="328" t="s">
        <v>927</v>
      </c>
      <c r="U7" s="327" t="s">
        <v>800</v>
      </c>
    </row>
    <row r="8" spans="1:21">
      <c r="A8" s="305"/>
      <c r="B8" s="329"/>
      <c r="C8" s="348"/>
      <c r="D8" s="348"/>
      <c r="E8" s="348"/>
      <c r="F8" s="348"/>
      <c r="G8" s="348"/>
      <c r="H8" s="349"/>
      <c r="I8" s="349"/>
      <c r="J8" s="349"/>
      <c r="K8" s="349"/>
      <c r="L8" s="349"/>
      <c r="M8" s="349"/>
      <c r="N8" s="350"/>
      <c r="O8" s="350"/>
      <c r="P8" s="350"/>
      <c r="Q8" s="351"/>
      <c r="R8" s="308"/>
      <c r="S8" s="352"/>
      <c r="T8" s="352"/>
      <c r="U8" s="352"/>
    </row>
    <row r="9" spans="1:21">
      <c r="A9" s="305"/>
      <c r="B9" s="329"/>
      <c r="C9" s="577">
        <f>+'12.Compressed air'!F8</f>
        <v>0</v>
      </c>
      <c r="D9" s="577">
        <f>+'12.Compressed air'!E8</f>
        <v>0</v>
      </c>
      <c r="E9" s="570"/>
      <c r="F9" s="354">
        <f>+'12.Compressed air'!J8</f>
        <v>0</v>
      </c>
      <c r="G9" s="577">
        <f>'12.Compressed air'!L8</f>
        <v>0</v>
      </c>
      <c r="H9" s="360">
        <f>+'12.Compressed air'!U8</f>
        <v>0</v>
      </c>
      <c r="I9" s="679">
        <f>+'12.Compressed air'!N8</f>
        <v>0</v>
      </c>
      <c r="J9" s="679">
        <f>+'12.Compressed air'!O8</f>
        <v>0</v>
      </c>
      <c r="K9" s="679">
        <f>+'12.Compressed air'!P8</f>
        <v>0</v>
      </c>
      <c r="L9" s="679">
        <f>+'12.Compressed air'!Q8</f>
        <v>0</v>
      </c>
      <c r="M9" s="679">
        <f>+'12.Compressed air'!R8</f>
        <v>0</v>
      </c>
      <c r="N9" s="679">
        <f>+'12.Compressed air'!S8</f>
        <v>0</v>
      </c>
      <c r="O9" s="679">
        <f>+'12.Compressed air'!S8</f>
        <v>0</v>
      </c>
      <c r="P9" s="333">
        <f>+I9*J9*K9*(L9*N9/100+M9*O9/100)</f>
        <v>0</v>
      </c>
      <c r="Q9" s="330"/>
      <c r="R9" s="308"/>
      <c r="S9" s="359"/>
      <c r="T9" s="417">
        <f>+F9</f>
        <v>0</v>
      </c>
      <c r="U9" s="361">
        <f>+P9</f>
        <v>0</v>
      </c>
    </row>
    <row r="10" spans="1:21">
      <c r="A10" s="305"/>
      <c r="B10" s="329"/>
      <c r="C10" s="577">
        <f>+'12.Compressed air'!F9</f>
        <v>0</v>
      </c>
      <c r="D10" s="577">
        <f>+'12.Compressed air'!E9</f>
        <v>0</v>
      </c>
      <c r="E10" s="570"/>
      <c r="F10" s="354">
        <f>+'12.Compressed air'!J9</f>
        <v>0</v>
      </c>
      <c r="G10" s="577">
        <f>'12.Compressed air'!L9</f>
        <v>0</v>
      </c>
      <c r="H10" s="360">
        <f>+'12.Compressed air'!U9</f>
        <v>0</v>
      </c>
      <c r="I10" s="679">
        <f>+'12.Compressed air'!N9</f>
        <v>0</v>
      </c>
      <c r="J10" s="679">
        <f>+'12.Compressed air'!O9</f>
        <v>0</v>
      </c>
      <c r="K10" s="679">
        <f>+'12.Compressed air'!P9</f>
        <v>0</v>
      </c>
      <c r="L10" s="679">
        <f>+'12.Compressed air'!Q9</f>
        <v>0</v>
      </c>
      <c r="M10" s="679">
        <f>+'12.Compressed air'!R9</f>
        <v>0</v>
      </c>
      <c r="N10" s="679">
        <f>+'12.Compressed air'!S9</f>
        <v>0</v>
      </c>
      <c r="O10" s="679">
        <f>+'12.Compressed air'!S9</f>
        <v>0</v>
      </c>
      <c r="P10" s="333">
        <f t="shared" ref="P10:P11" si="0">+I10*J10*K10*(L10*N10/100+M10*O10/100)</f>
        <v>0</v>
      </c>
      <c r="Q10" s="330"/>
      <c r="R10" s="308"/>
      <c r="S10" s="359"/>
      <c r="T10" s="417">
        <f t="shared" ref="T10:T13" si="1">+F10</f>
        <v>0</v>
      </c>
      <c r="U10" s="361">
        <f t="shared" ref="U10:U13" si="2">+P10</f>
        <v>0</v>
      </c>
    </row>
    <row r="11" spans="1:21">
      <c r="A11" s="305"/>
      <c r="B11" s="329"/>
      <c r="C11" s="577">
        <f>+'12.Compressed air'!F14</f>
        <v>0</v>
      </c>
      <c r="D11" s="577">
        <f>+'12.Compressed air'!E14</f>
        <v>0</v>
      </c>
      <c r="E11" s="570"/>
      <c r="F11" s="354">
        <f>+'12.Compressed air'!J14</f>
        <v>0</v>
      </c>
      <c r="G11" s="577">
        <f>'12.Compressed air'!L14</f>
        <v>0</v>
      </c>
      <c r="H11" s="360">
        <f>+'12.Compressed air'!U14</f>
        <v>0</v>
      </c>
      <c r="I11" s="679">
        <f>+'12.Compressed air'!N14</f>
        <v>0</v>
      </c>
      <c r="J11" s="679">
        <f>+'12.Compressed air'!O14</f>
        <v>0</v>
      </c>
      <c r="K11" s="679">
        <f>+'12.Compressed air'!P14</f>
        <v>0</v>
      </c>
      <c r="L11" s="679">
        <f>+'12.Compressed air'!Q14</f>
        <v>0</v>
      </c>
      <c r="M11" s="679">
        <f>+'12.Compressed air'!R14</f>
        <v>0</v>
      </c>
      <c r="N11" s="679">
        <f>+'12.Compressed air'!S14</f>
        <v>0</v>
      </c>
      <c r="O11" s="679">
        <f>+'12.Compressed air'!S14</f>
        <v>0</v>
      </c>
      <c r="P11" s="333">
        <f t="shared" si="0"/>
        <v>0</v>
      </c>
      <c r="Q11" s="330"/>
      <c r="R11" s="308"/>
      <c r="S11" s="359"/>
      <c r="T11" s="417">
        <f t="shared" si="1"/>
        <v>0</v>
      </c>
      <c r="U11" s="361">
        <f t="shared" si="2"/>
        <v>0</v>
      </c>
    </row>
    <row r="12" spans="1:21">
      <c r="A12" s="305"/>
      <c r="B12" s="329"/>
      <c r="C12" s="577"/>
      <c r="D12" s="577"/>
      <c r="E12" s="570"/>
      <c r="F12" s="354"/>
      <c r="G12" s="577"/>
      <c r="H12" s="360"/>
      <c r="I12" s="679"/>
      <c r="J12" s="679"/>
      <c r="K12" s="679"/>
      <c r="L12" s="679"/>
      <c r="M12" s="679"/>
      <c r="N12" s="679"/>
      <c r="O12" s="679"/>
      <c r="P12" s="333"/>
      <c r="Q12" s="330"/>
      <c r="R12" s="308"/>
      <c r="S12" s="359"/>
      <c r="T12" s="417">
        <f t="shared" si="1"/>
        <v>0</v>
      </c>
      <c r="U12" s="361">
        <f t="shared" si="2"/>
        <v>0</v>
      </c>
    </row>
    <row r="13" spans="1:21">
      <c r="A13" s="305"/>
      <c r="B13" s="329"/>
      <c r="C13" s="577"/>
      <c r="D13" s="577"/>
      <c r="E13" s="570"/>
      <c r="F13" s="354"/>
      <c r="G13" s="577"/>
      <c r="H13" s="360"/>
      <c r="I13" s="679"/>
      <c r="J13" s="679"/>
      <c r="K13" s="679"/>
      <c r="L13" s="679"/>
      <c r="M13" s="679"/>
      <c r="N13" s="679"/>
      <c r="O13" s="679"/>
      <c r="P13" s="333"/>
      <c r="Q13" s="330"/>
      <c r="R13" s="308"/>
      <c r="S13" s="359"/>
      <c r="T13" s="417">
        <f t="shared" si="1"/>
        <v>0</v>
      </c>
      <c r="U13" s="361">
        <f t="shared" si="2"/>
        <v>0</v>
      </c>
    </row>
    <row r="14" spans="1:21">
      <c r="A14" s="305"/>
      <c r="B14" s="329"/>
      <c r="C14" s="330"/>
      <c r="D14" s="330"/>
      <c r="E14" s="330"/>
      <c r="F14" s="362"/>
      <c r="G14" s="330"/>
      <c r="H14" s="355"/>
      <c r="I14" s="356"/>
      <c r="J14" s="356"/>
      <c r="K14" s="356"/>
      <c r="L14" s="357"/>
      <c r="M14" s="358"/>
      <c r="N14" s="333"/>
      <c r="O14" s="333"/>
      <c r="P14" s="333"/>
      <c r="Q14" s="330"/>
      <c r="R14" s="308"/>
      <c r="S14" s="359"/>
      <c r="T14" s="359"/>
      <c r="U14" s="359"/>
    </row>
    <row r="15" spans="1:21">
      <c r="A15" s="305"/>
      <c r="B15" s="329"/>
      <c r="C15" s="330"/>
      <c r="D15" s="330"/>
      <c r="E15" s="330"/>
      <c r="F15" s="362"/>
      <c r="G15" s="330"/>
      <c r="H15" s="355"/>
      <c r="I15" s="356"/>
      <c r="J15" s="356"/>
      <c r="K15" s="356"/>
      <c r="L15" s="357"/>
      <c r="M15" s="358"/>
      <c r="N15" s="333"/>
      <c r="O15" s="333"/>
      <c r="P15" s="333"/>
      <c r="Q15" s="330"/>
      <c r="R15" s="308"/>
      <c r="S15" s="359"/>
      <c r="T15" s="359"/>
      <c r="U15" s="359"/>
    </row>
    <row r="16" spans="1:21">
      <c r="A16" s="305"/>
      <c r="B16" s="329"/>
      <c r="C16" s="330"/>
      <c r="D16" s="330"/>
      <c r="E16" s="330"/>
      <c r="F16" s="362"/>
      <c r="G16" s="330"/>
      <c r="H16" s="355"/>
      <c r="I16" s="356"/>
      <c r="J16" s="356"/>
      <c r="K16" s="356"/>
      <c r="L16" s="357"/>
      <c r="M16" s="358"/>
      <c r="N16" s="333"/>
      <c r="O16" s="333"/>
      <c r="P16" s="333"/>
      <c r="Q16" s="330"/>
      <c r="R16" s="308"/>
      <c r="S16" s="359"/>
      <c r="T16" s="359"/>
      <c r="U16" s="359"/>
    </row>
    <row r="17" spans="1:22">
      <c r="A17" s="305"/>
      <c r="B17" s="329"/>
      <c r="C17" s="330"/>
      <c r="D17" s="330"/>
      <c r="E17" s="330"/>
      <c r="F17" s="362"/>
      <c r="G17" s="330"/>
      <c r="H17" s="355"/>
      <c r="I17" s="356"/>
      <c r="J17" s="356"/>
      <c r="K17" s="356"/>
      <c r="L17" s="357"/>
      <c r="M17" s="358"/>
      <c r="N17" s="333"/>
      <c r="O17" s="333"/>
      <c r="P17" s="333"/>
      <c r="Q17" s="330"/>
      <c r="R17" s="308"/>
      <c r="S17" s="359"/>
      <c r="T17" s="359"/>
      <c r="U17" s="359"/>
    </row>
    <row r="18" spans="1:22">
      <c r="A18" s="305"/>
      <c r="B18" s="329"/>
      <c r="C18" s="330"/>
      <c r="D18" s="330"/>
      <c r="E18" s="330"/>
      <c r="F18" s="362"/>
      <c r="G18" s="330"/>
      <c r="H18" s="355"/>
      <c r="I18" s="356"/>
      <c r="J18" s="356"/>
      <c r="K18" s="356"/>
      <c r="L18" s="357"/>
      <c r="M18" s="358"/>
      <c r="N18" s="333"/>
      <c r="O18" s="333"/>
      <c r="P18" s="333"/>
      <c r="Q18" s="330"/>
      <c r="R18" s="308"/>
      <c r="S18" s="359"/>
      <c r="T18" s="359"/>
      <c r="U18" s="359"/>
    </row>
    <row r="19" spans="1:22">
      <c r="A19" s="305"/>
      <c r="B19" s="329"/>
      <c r="C19" s="330"/>
      <c r="D19" s="330"/>
      <c r="E19" s="330"/>
      <c r="F19" s="362"/>
      <c r="G19" s="330"/>
      <c r="H19" s="355"/>
      <c r="I19" s="356"/>
      <c r="J19" s="356"/>
      <c r="K19" s="356"/>
      <c r="L19" s="357"/>
      <c r="M19" s="358"/>
      <c r="N19" s="333"/>
      <c r="O19" s="333"/>
      <c r="P19" s="333"/>
      <c r="Q19" s="330"/>
      <c r="R19" s="308"/>
      <c r="S19" s="359"/>
      <c r="T19" s="359"/>
      <c r="U19" s="359"/>
    </row>
    <row r="20" spans="1:22">
      <c r="A20" s="305"/>
      <c r="B20" s="329"/>
      <c r="C20" s="330"/>
      <c r="D20" s="330"/>
      <c r="E20" s="330"/>
      <c r="F20" s="362"/>
      <c r="G20" s="330"/>
      <c r="H20" s="355"/>
      <c r="I20" s="356"/>
      <c r="J20" s="356"/>
      <c r="K20" s="356"/>
      <c r="L20" s="357"/>
      <c r="M20" s="358"/>
      <c r="N20" s="333"/>
      <c r="O20" s="333"/>
      <c r="P20" s="333"/>
      <c r="Q20" s="330"/>
      <c r="R20" s="308"/>
      <c r="S20" s="359"/>
      <c r="T20" s="359"/>
      <c r="U20" s="359"/>
    </row>
    <row r="21" spans="1:22">
      <c r="A21" s="305"/>
      <c r="B21" s="329"/>
      <c r="C21" s="330"/>
      <c r="D21" s="330"/>
      <c r="E21" s="330"/>
      <c r="F21" s="362"/>
      <c r="G21" s="330"/>
      <c r="H21" s="355"/>
      <c r="I21" s="356"/>
      <c r="J21" s="356"/>
      <c r="K21" s="356"/>
      <c r="L21" s="357"/>
      <c r="M21" s="358"/>
      <c r="N21" s="333"/>
      <c r="O21" s="333"/>
      <c r="P21" s="333"/>
      <c r="Q21" s="330"/>
      <c r="R21" s="308"/>
      <c r="S21" s="359"/>
      <c r="T21" s="359"/>
      <c r="U21" s="359"/>
    </row>
    <row r="22" spans="1:22">
      <c r="A22" s="305"/>
      <c r="B22" s="329"/>
      <c r="C22" s="330"/>
      <c r="D22" s="330"/>
      <c r="E22" s="330"/>
      <c r="F22" s="362"/>
      <c r="G22" s="330"/>
      <c r="H22" s="355"/>
      <c r="I22" s="356"/>
      <c r="J22" s="356"/>
      <c r="K22" s="356"/>
      <c r="L22" s="357"/>
      <c r="M22" s="358"/>
      <c r="N22" s="333"/>
      <c r="O22" s="333"/>
      <c r="P22" s="333"/>
      <c r="Q22" s="330"/>
      <c r="R22" s="308"/>
      <c r="S22" s="359"/>
      <c r="T22" s="359"/>
      <c r="U22" s="359"/>
    </row>
    <row r="23" spans="1:22">
      <c r="A23" s="305"/>
      <c r="B23" s="329"/>
      <c r="C23" s="330"/>
      <c r="D23" s="330"/>
      <c r="E23" s="330"/>
      <c r="F23" s="362"/>
      <c r="G23" s="330"/>
      <c r="H23" s="355"/>
      <c r="I23" s="356"/>
      <c r="J23" s="356"/>
      <c r="K23" s="356"/>
      <c r="L23" s="357"/>
      <c r="M23" s="358"/>
      <c r="N23" s="333"/>
      <c r="O23" s="333"/>
      <c r="P23" s="333"/>
      <c r="Q23" s="330"/>
      <c r="R23" s="308"/>
      <c r="S23" s="359"/>
      <c r="T23" s="359"/>
      <c r="U23" s="359"/>
    </row>
    <row r="24" spans="1:22">
      <c r="A24" s="305"/>
      <c r="B24" s="329"/>
      <c r="C24" s="330"/>
      <c r="D24" s="330"/>
      <c r="E24" s="330"/>
      <c r="F24" s="362"/>
      <c r="G24" s="330"/>
      <c r="H24" s="355"/>
      <c r="I24" s="356"/>
      <c r="J24" s="356"/>
      <c r="K24" s="356"/>
      <c r="L24" s="357"/>
      <c r="M24" s="358"/>
      <c r="N24" s="333"/>
      <c r="O24" s="333"/>
      <c r="P24" s="333"/>
      <c r="Q24" s="330"/>
      <c r="R24" s="308"/>
      <c r="S24" s="359"/>
      <c r="T24" s="359"/>
      <c r="U24" s="359"/>
    </row>
    <row r="25" spans="1:22">
      <c r="A25" s="305"/>
      <c r="B25" s="329"/>
      <c r="C25" s="330"/>
      <c r="D25" s="330"/>
      <c r="E25" s="330"/>
      <c r="F25" s="362"/>
      <c r="G25" s="330"/>
      <c r="H25" s="355"/>
      <c r="I25" s="356"/>
      <c r="J25" s="356"/>
      <c r="K25" s="356"/>
      <c r="L25" s="357"/>
      <c r="M25" s="358"/>
      <c r="N25" s="333"/>
      <c r="O25" s="333"/>
      <c r="P25" s="333"/>
      <c r="Q25" s="330"/>
      <c r="R25" s="308"/>
      <c r="S25" s="359"/>
      <c r="T25" s="359"/>
      <c r="U25" s="359"/>
    </row>
    <row r="26" spans="1:22">
      <c r="A26" s="305"/>
      <c r="B26" s="329"/>
      <c r="R26" s="329"/>
      <c r="S26" s="329"/>
      <c r="T26" s="329"/>
      <c r="U26" s="329"/>
      <c r="V26" s="329"/>
    </row>
    <row r="27" spans="1:22">
      <c r="A27" s="305"/>
      <c r="B27" s="329"/>
      <c r="R27" s="329"/>
      <c r="S27" s="329"/>
      <c r="T27" s="329"/>
      <c r="U27" s="329"/>
      <c r="V27" s="329"/>
    </row>
    <row r="28" spans="1:22">
      <c r="A28" s="305"/>
      <c r="B28" s="329"/>
      <c r="R28" s="329"/>
      <c r="S28" s="329"/>
      <c r="T28" s="329"/>
      <c r="U28" s="329"/>
      <c r="V28" s="329"/>
    </row>
    <row r="29" spans="1:22">
      <c r="A29" s="305"/>
      <c r="B29" s="329"/>
      <c r="R29" s="329"/>
      <c r="S29" s="329"/>
      <c r="T29" s="329"/>
      <c r="U29" s="329"/>
      <c r="V29" s="329"/>
    </row>
    <row r="30" spans="1:22">
      <c r="A30" s="305"/>
      <c r="B30" s="329"/>
      <c r="R30" s="329"/>
      <c r="S30" s="329"/>
      <c r="T30" s="329"/>
      <c r="U30" s="329"/>
      <c r="V30" s="329"/>
    </row>
    <row r="31" spans="1:22">
      <c r="A31" s="305"/>
      <c r="B31" s="329"/>
      <c r="R31" s="329"/>
      <c r="S31" s="329"/>
      <c r="T31" s="329"/>
      <c r="U31" s="329"/>
      <c r="V31" s="329"/>
    </row>
    <row r="32" spans="1:22">
      <c r="A32" s="305"/>
      <c r="B32" s="329"/>
      <c r="R32" s="329"/>
      <c r="S32" s="329"/>
      <c r="T32" s="329"/>
      <c r="U32" s="329"/>
      <c r="V32" s="329"/>
    </row>
    <row r="33" spans="1:22">
      <c r="A33" s="305"/>
      <c r="B33" s="329"/>
      <c r="R33" s="329"/>
      <c r="S33" s="329"/>
      <c r="T33" s="329"/>
      <c r="U33" s="329"/>
      <c r="V33" s="329"/>
    </row>
    <row r="34" spans="1:22">
      <c r="A34" s="305"/>
      <c r="B34" s="329"/>
      <c r="C34" s="329"/>
      <c r="D34" s="329"/>
      <c r="E34" s="329"/>
      <c r="F34" s="329"/>
      <c r="G34" s="329"/>
      <c r="H34" s="329"/>
      <c r="I34" s="329"/>
      <c r="J34" s="329"/>
      <c r="K34" s="329"/>
      <c r="L34" s="329"/>
      <c r="M34" s="329"/>
      <c r="R34" s="329"/>
      <c r="S34" s="329"/>
      <c r="T34" s="329"/>
      <c r="U34" s="329"/>
      <c r="V34" s="329"/>
    </row>
    <row r="35" spans="1:22">
      <c r="A35" s="305"/>
      <c r="B35" s="329"/>
      <c r="C35" s="329"/>
      <c r="D35" s="329"/>
      <c r="E35" s="329"/>
      <c r="F35" s="329"/>
      <c r="G35" s="329"/>
      <c r="H35" s="329"/>
      <c r="I35" s="329"/>
      <c r="J35" s="329"/>
      <c r="K35" s="329"/>
      <c r="L35" s="329"/>
      <c r="M35" s="329"/>
      <c r="N35" s="329"/>
      <c r="O35" s="329"/>
      <c r="P35" s="329"/>
      <c r="Q35" s="329"/>
      <c r="R35" s="329"/>
      <c r="S35" s="329"/>
      <c r="T35" s="329"/>
      <c r="U35" s="329"/>
      <c r="V35" s="329"/>
    </row>
    <row r="36" spans="1:22">
      <c r="A36" s="305"/>
      <c r="B36" s="329"/>
      <c r="C36" s="329"/>
      <c r="D36" s="329"/>
      <c r="E36" s="329"/>
      <c r="F36" s="329"/>
      <c r="G36" s="329"/>
      <c r="H36" s="329"/>
      <c r="I36" s="329"/>
      <c r="J36" s="329"/>
      <c r="K36" s="329"/>
      <c r="L36" s="329"/>
      <c r="M36" s="329"/>
      <c r="N36" s="329"/>
      <c r="O36" s="329"/>
      <c r="P36" s="329"/>
      <c r="Q36" s="329"/>
      <c r="R36" s="329"/>
      <c r="S36" s="329"/>
      <c r="T36" s="329"/>
      <c r="U36" s="329"/>
      <c r="V36" s="329"/>
    </row>
    <row r="37" spans="1:22">
      <c r="A37" s="305"/>
      <c r="B37" s="329"/>
      <c r="C37" s="329"/>
      <c r="D37" s="329"/>
      <c r="E37" s="329"/>
      <c r="F37" s="329"/>
      <c r="G37" s="329"/>
      <c r="H37" s="329"/>
      <c r="I37" s="329"/>
      <c r="J37" s="329"/>
      <c r="K37" s="329"/>
      <c r="L37" s="329"/>
      <c r="M37" s="329"/>
      <c r="N37" s="329"/>
      <c r="O37" s="329"/>
      <c r="P37" s="329"/>
      <c r="Q37" s="329"/>
      <c r="R37" s="329"/>
      <c r="S37" s="329"/>
      <c r="T37" s="329"/>
      <c r="U37" s="329"/>
      <c r="V37" s="329"/>
    </row>
    <row r="38" spans="1:22">
      <c r="A38" s="305"/>
      <c r="B38" s="329"/>
      <c r="C38" s="329"/>
      <c r="D38" s="329"/>
      <c r="E38" s="329"/>
      <c r="F38" s="329"/>
      <c r="G38" s="329"/>
      <c r="H38" s="329"/>
      <c r="I38" s="329"/>
      <c r="J38" s="329"/>
      <c r="K38" s="329"/>
      <c r="L38" s="329"/>
      <c r="M38" s="329"/>
      <c r="N38" s="329"/>
      <c r="O38" s="329"/>
      <c r="P38" s="329"/>
      <c r="Q38" s="329"/>
      <c r="R38" s="329"/>
      <c r="S38" s="329"/>
      <c r="T38" s="329"/>
      <c r="U38" s="329"/>
      <c r="V38" s="329"/>
    </row>
    <row r="39" spans="1:22">
      <c r="A39" s="305"/>
      <c r="B39" s="329"/>
      <c r="C39" s="329"/>
      <c r="D39" s="329"/>
      <c r="E39" s="329"/>
      <c r="F39" s="329"/>
      <c r="G39" s="329"/>
      <c r="H39" s="329"/>
      <c r="I39" s="329"/>
      <c r="J39" s="329"/>
      <c r="K39" s="329"/>
      <c r="L39" s="329"/>
      <c r="M39" s="329"/>
      <c r="N39" s="329"/>
      <c r="O39" s="329"/>
      <c r="P39" s="329"/>
      <c r="Q39" s="329"/>
      <c r="R39" s="329"/>
      <c r="S39" s="329"/>
      <c r="T39" s="329"/>
      <c r="U39" s="329"/>
      <c r="V39" s="329"/>
    </row>
    <row r="40" spans="1:22">
      <c r="A40" s="305"/>
      <c r="B40" s="329"/>
      <c r="C40" s="329"/>
      <c r="D40" s="329"/>
      <c r="E40" s="329"/>
      <c r="F40" s="329"/>
      <c r="G40" s="329"/>
      <c r="H40" s="329"/>
      <c r="I40" s="329"/>
      <c r="J40" s="329"/>
      <c r="K40" s="329"/>
      <c r="L40" s="329"/>
      <c r="M40" s="329"/>
      <c r="N40" s="329"/>
      <c r="O40" s="329"/>
      <c r="P40" s="329"/>
      <c r="Q40" s="329"/>
      <c r="R40" s="329"/>
      <c r="S40" s="329"/>
      <c r="T40" s="329"/>
      <c r="U40" s="329"/>
      <c r="V40" s="329"/>
    </row>
    <row r="41" spans="1:22">
      <c r="A41" s="305"/>
      <c r="B41" s="329"/>
      <c r="C41" s="329"/>
      <c r="D41" s="329"/>
      <c r="E41" s="329"/>
      <c r="F41" s="329"/>
      <c r="G41" s="329"/>
      <c r="H41" s="329"/>
      <c r="I41" s="329"/>
      <c r="J41" s="329"/>
      <c r="K41" s="329"/>
      <c r="L41" s="329"/>
      <c r="M41" s="329"/>
      <c r="N41" s="329"/>
      <c r="O41" s="329"/>
      <c r="P41" s="329"/>
      <c r="Q41" s="329"/>
      <c r="R41" s="329"/>
      <c r="S41" s="329"/>
      <c r="T41" s="329"/>
      <c r="U41" s="329"/>
      <c r="V41" s="329"/>
    </row>
    <row r="42" spans="1:22">
      <c r="A42" s="305"/>
      <c r="B42" s="329"/>
      <c r="C42" s="329"/>
      <c r="D42" s="329"/>
      <c r="E42" s="329"/>
      <c r="F42" s="329"/>
      <c r="G42" s="329"/>
      <c r="H42" s="329"/>
      <c r="I42" s="329"/>
      <c r="J42" s="329"/>
      <c r="K42" s="329"/>
      <c r="L42" s="329"/>
      <c r="M42" s="329"/>
      <c r="N42" s="329"/>
      <c r="O42" s="329"/>
      <c r="P42" s="329"/>
      <c r="Q42" s="329"/>
      <c r="R42" s="329"/>
      <c r="S42" s="329"/>
      <c r="T42" s="329"/>
      <c r="U42" s="329"/>
      <c r="V42" s="329"/>
    </row>
    <row r="43" spans="1:22">
      <c r="A43" s="305"/>
      <c r="B43" s="329"/>
      <c r="C43" s="329"/>
      <c r="D43" s="329"/>
      <c r="E43" s="329"/>
      <c r="F43" s="329"/>
      <c r="G43" s="329"/>
      <c r="H43" s="329"/>
      <c r="I43" s="329"/>
      <c r="J43" s="329"/>
      <c r="K43" s="329"/>
      <c r="L43" s="329"/>
      <c r="M43" s="329"/>
      <c r="N43" s="329"/>
      <c r="O43" s="329"/>
      <c r="P43" s="329"/>
      <c r="Q43" s="329"/>
      <c r="R43" s="329"/>
      <c r="S43" s="329"/>
      <c r="T43" s="329"/>
      <c r="U43" s="329"/>
      <c r="V43" s="329"/>
    </row>
    <row r="44" spans="1:22">
      <c r="A44" s="305"/>
      <c r="B44" s="329"/>
      <c r="C44" s="329"/>
      <c r="D44" s="329"/>
      <c r="E44" s="329"/>
      <c r="F44" s="329"/>
      <c r="G44" s="329"/>
      <c r="H44" s="329"/>
      <c r="I44" s="329"/>
      <c r="J44" s="329"/>
      <c r="K44" s="329"/>
      <c r="L44" s="329"/>
      <c r="M44" s="329"/>
      <c r="N44" s="329"/>
      <c r="O44" s="329"/>
      <c r="P44" s="329"/>
      <c r="Q44" s="329"/>
      <c r="R44" s="329"/>
      <c r="S44" s="329"/>
      <c r="T44" s="329"/>
      <c r="U44" s="329"/>
      <c r="V44" s="329"/>
    </row>
    <row r="45" spans="1:22">
      <c r="A45" s="305"/>
      <c r="B45" s="329"/>
      <c r="C45" s="329"/>
      <c r="D45" s="329"/>
      <c r="E45" s="329"/>
      <c r="F45" s="329"/>
      <c r="G45" s="329"/>
      <c r="H45" s="329"/>
      <c r="I45" s="329"/>
      <c r="J45" s="329"/>
      <c r="K45" s="329"/>
      <c r="L45" s="329"/>
      <c r="M45" s="329"/>
      <c r="N45" s="329"/>
      <c r="O45" s="329"/>
      <c r="P45" s="329"/>
      <c r="Q45" s="329"/>
      <c r="R45" s="329"/>
      <c r="S45" s="329"/>
      <c r="T45" s="329"/>
      <c r="U45" s="329"/>
      <c r="V45" s="329"/>
    </row>
    <row r="46" spans="1:22">
      <c r="A46" s="305"/>
      <c r="B46" s="329"/>
      <c r="C46" s="329"/>
      <c r="D46" s="329"/>
      <c r="E46" s="329"/>
      <c r="F46" s="329"/>
      <c r="G46" s="329"/>
      <c r="H46" s="329"/>
      <c r="I46" s="329"/>
      <c r="J46" s="329"/>
      <c r="K46" s="329"/>
      <c r="L46" s="329"/>
      <c r="M46" s="329"/>
      <c r="N46" s="329"/>
      <c r="O46" s="329"/>
      <c r="P46" s="329"/>
      <c r="Q46" s="329"/>
      <c r="R46" s="329"/>
      <c r="S46" s="329"/>
      <c r="T46" s="329"/>
      <c r="U46" s="329"/>
      <c r="V46" s="329"/>
    </row>
    <row r="47" spans="1:22">
      <c r="A47" s="305"/>
      <c r="B47" s="329"/>
      <c r="C47" s="329"/>
      <c r="D47" s="329"/>
      <c r="E47" s="329"/>
      <c r="F47" s="329"/>
      <c r="G47" s="329"/>
      <c r="H47" s="329"/>
      <c r="I47" s="329"/>
      <c r="J47" s="329"/>
      <c r="K47" s="329"/>
      <c r="L47" s="329"/>
      <c r="M47" s="329"/>
      <c r="N47" s="329"/>
      <c r="O47" s="329"/>
      <c r="P47" s="329"/>
      <c r="Q47" s="329"/>
      <c r="R47" s="329"/>
      <c r="S47" s="329"/>
      <c r="T47" s="329"/>
      <c r="U47" s="329"/>
      <c r="V47" s="329"/>
    </row>
    <row r="48" spans="1:22">
      <c r="A48" s="305"/>
      <c r="B48" s="329"/>
      <c r="C48" s="329"/>
      <c r="D48" s="329"/>
      <c r="E48" s="329"/>
      <c r="F48" s="329"/>
      <c r="G48" s="329"/>
      <c r="H48" s="329"/>
      <c r="I48" s="329"/>
      <c r="J48" s="329"/>
      <c r="K48" s="329"/>
      <c r="L48" s="329"/>
      <c r="M48" s="329"/>
      <c r="N48" s="329"/>
      <c r="O48" s="329"/>
      <c r="P48" s="329"/>
      <c r="Q48" s="329"/>
      <c r="R48" s="329"/>
      <c r="S48" s="329"/>
      <c r="T48" s="329"/>
      <c r="U48" s="329"/>
      <c r="V48" s="329"/>
    </row>
    <row r="49" spans="1:22">
      <c r="A49" s="305"/>
      <c r="B49" s="329"/>
      <c r="C49" s="329"/>
      <c r="D49" s="329"/>
      <c r="E49" s="329"/>
      <c r="F49" s="329"/>
      <c r="G49" s="329"/>
      <c r="H49" s="329"/>
      <c r="I49" s="329"/>
      <c r="J49" s="329"/>
      <c r="K49" s="329"/>
      <c r="L49" s="329"/>
      <c r="M49" s="329"/>
      <c r="N49" s="329"/>
      <c r="O49" s="329"/>
      <c r="P49" s="329"/>
      <c r="Q49" s="329"/>
      <c r="R49" s="329"/>
      <c r="S49" s="329"/>
      <c r="T49" s="329"/>
      <c r="U49" s="329"/>
      <c r="V49" s="329"/>
    </row>
    <row r="50" spans="1:22">
      <c r="A50" s="305"/>
      <c r="B50" s="329"/>
      <c r="C50" s="329"/>
      <c r="D50" s="329"/>
      <c r="E50" s="329"/>
      <c r="F50" s="329"/>
      <c r="G50" s="329"/>
      <c r="H50" s="329"/>
      <c r="I50" s="329"/>
      <c r="J50" s="329"/>
      <c r="K50" s="329"/>
      <c r="L50" s="329"/>
      <c r="M50" s="329"/>
      <c r="N50" s="329"/>
      <c r="O50" s="329"/>
      <c r="P50" s="329"/>
      <c r="Q50" s="329"/>
      <c r="R50" s="329"/>
      <c r="S50" s="329"/>
      <c r="T50" s="329"/>
      <c r="U50" s="329"/>
      <c r="V50" s="329"/>
    </row>
    <row r="51" spans="1:22">
      <c r="A51" s="305"/>
      <c r="B51" s="329"/>
      <c r="C51" s="329"/>
      <c r="D51" s="329"/>
      <c r="E51" s="329"/>
      <c r="F51" s="329"/>
      <c r="G51" s="329"/>
      <c r="H51" s="329"/>
      <c r="I51" s="329"/>
      <c r="J51" s="329"/>
      <c r="K51" s="329"/>
      <c r="L51" s="329"/>
      <c r="M51" s="329"/>
      <c r="N51" s="329"/>
      <c r="O51" s="329"/>
      <c r="P51" s="329"/>
      <c r="Q51" s="329"/>
      <c r="R51" s="329"/>
      <c r="S51" s="329"/>
      <c r="T51" s="329"/>
      <c r="U51" s="329"/>
      <c r="V51" s="329"/>
    </row>
    <row r="52" spans="1:22">
      <c r="A52" s="305"/>
      <c r="B52" s="329"/>
      <c r="C52" s="329"/>
      <c r="D52" s="329"/>
      <c r="E52" s="329"/>
      <c r="F52" s="329"/>
      <c r="G52" s="329"/>
      <c r="H52" s="329"/>
      <c r="I52" s="329"/>
      <c r="J52" s="329"/>
      <c r="K52" s="329"/>
      <c r="L52" s="329"/>
      <c r="M52" s="329"/>
      <c r="N52" s="329"/>
      <c r="O52" s="329"/>
      <c r="P52" s="329"/>
      <c r="Q52" s="329"/>
      <c r="R52" s="329"/>
      <c r="S52" s="329"/>
      <c r="T52" s="329"/>
      <c r="U52" s="329"/>
      <c r="V52" s="329"/>
    </row>
    <row r="53" spans="1:22">
      <c r="A53" s="305"/>
      <c r="B53" s="329"/>
      <c r="C53" s="329"/>
      <c r="D53" s="329"/>
      <c r="E53" s="329"/>
      <c r="F53" s="329"/>
      <c r="G53" s="329"/>
      <c r="H53" s="329"/>
      <c r="I53" s="329"/>
      <c r="J53" s="329"/>
      <c r="K53" s="329"/>
      <c r="L53" s="329"/>
      <c r="M53" s="329"/>
      <c r="N53" s="329"/>
      <c r="O53" s="329"/>
      <c r="P53" s="329"/>
      <c r="Q53" s="329"/>
      <c r="R53" s="329"/>
      <c r="S53" s="329"/>
      <c r="T53" s="329"/>
      <c r="U53" s="329"/>
      <c r="V53" s="329"/>
    </row>
    <row r="54" spans="1:22">
      <c r="A54" s="305"/>
      <c r="B54" s="329"/>
      <c r="C54" s="329"/>
      <c r="D54" s="329"/>
      <c r="E54" s="329"/>
      <c r="F54" s="329"/>
      <c r="G54" s="329"/>
      <c r="H54" s="329"/>
      <c r="I54" s="329"/>
      <c r="J54" s="329"/>
      <c r="K54" s="329"/>
      <c r="L54" s="329"/>
      <c r="M54" s="329"/>
      <c r="N54" s="329"/>
      <c r="O54" s="329"/>
      <c r="P54" s="329"/>
      <c r="Q54" s="329"/>
      <c r="R54" s="329"/>
      <c r="S54" s="329"/>
      <c r="T54" s="329"/>
      <c r="U54" s="329"/>
      <c r="V54" s="329"/>
    </row>
    <row r="55" spans="1:22">
      <c r="A55" s="305"/>
      <c r="B55" s="329"/>
      <c r="C55" s="329"/>
      <c r="D55" s="329"/>
      <c r="E55" s="329"/>
      <c r="F55" s="329"/>
      <c r="G55" s="329"/>
      <c r="H55" s="329"/>
      <c r="I55" s="329"/>
      <c r="J55" s="329"/>
      <c r="K55" s="329"/>
      <c r="L55" s="329"/>
      <c r="M55" s="329"/>
      <c r="N55" s="329"/>
      <c r="O55" s="329"/>
      <c r="P55" s="329"/>
      <c r="Q55" s="329"/>
      <c r="R55" s="329"/>
      <c r="S55" s="329"/>
      <c r="T55" s="329"/>
      <c r="U55" s="329"/>
      <c r="V55" s="329"/>
    </row>
    <row r="56" spans="1:22">
      <c r="A56" s="305"/>
      <c r="B56" s="329"/>
      <c r="C56" s="329"/>
      <c r="D56" s="329"/>
      <c r="E56" s="329"/>
      <c r="F56" s="329"/>
      <c r="G56" s="329"/>
      <c r="H56" s="329"/>
      <c r="I56" s="329"/>
      <c r="J56" s="329"/>
      <c r="K56" s="329"/>
      <c r="L56" s="329"/>
      <c r="M56" s="329"/>
      <c r="N56" s="329"/>
      <c r="O56" s="329"/>
      <c r="P56" s="329"/>
      <c r="Q56" s="329"/>
      <c r="R56" s="329"/>
      <c r="S56" s="329"/>
      <c r="T56" s="329"/>
      <c r="U56" s="329"/>
      <c r="V56" s="329"/>
    </row>
    <row r="57" spans="1:22">
      <c r="A57" s="305"/>
      <c r="B57" s="329"/>
      <c r="C57" s="329"/>
      <c r="D57" s="329"/>
      <c r="E57" s="329"/>
      <c r="F57" s="329"/>
      <c r="G57" s="329"/>
      <c r="H57" s="329"/>
      <c r="I57" s="329"/>
      <c r="J57" s="329"/>
      <c r="K57" s="329"/>
      <c r="L57" s="329"/>
      <c r="M57" s="329"/>
      <c r="N57" s="329"/>
      <c r="O57" s="329"/>
      <c r="P57" s="329"/>
      <c r="Q57" s="329"/>
      <c r="R57" s="329"/>
      <c r="S57" s="329"/>
      <c r="T57" s="329"/>
      <c r="U57" s="329"/>
      <c r="V57" s="329"/>
    </row>
    <row r="58" spans="1:22">
      <c r="A58" s="305"/>
      <c r="B58" s="329"/>
      <c r="C58" s="329"/>
      <c r="D58" s="329"/>
      <c r="E58" s="329"/>
      <c r="F58" s="329"/>
      <c r="G58" s="329"/>
      <c r="H58" s="329"/>
      <c r="I58" s="329"/>
      <c r="J58" s="329"/>
      <c r="K58" s="329"/>
      <c r="L58" s="329"/>
      <c r="M58" s="329"/>
      <c r="N58" s="329"/>
      <c r="O58" s="329"/>
      <c r="P58" s="329"/>
      <c r="Q58" s="329"/>
      <c r="R58" s="329"/>
      <c r="S58" s="329"/>
      <c r="T58" s="329"/>
      <c r="U58" s="329"/>
      <c r="V58" s="329"/>
    </row>
    <row r="59" spans="1:22">
      <c r="A59" s="305"/>
      <c r="B59" s="329"/>
      <c r="C59" s="329"/>
      <c r="D59" s="329"/>
      <c r="E59" s="329"/>
      <c r="F59" s="329"/>
      <c r="G59" s="329"/>
      <c r="H59" s="329"/>
      <c r="I59" s="329"/>
      <c r="J59" s="329"/>
      <c r="K59" s="329"/>
      <c r="L59" s="329"/>
      <c r="M59" s="329"/>
      <c r="N59" s="329"/>
      <c r="O59" s="329"/>
      <c r="P59" s="329"/>
      <c r="Q59" s="329"/>
      <c r="R59" s="329"/>
      <c r="S59" s="329"/>
      <c r="T59" s="329"/>
      <c r="U59" s="329"/>
      <c r="V59" s="329"/>
    </row>
    <row r="60" spans="1:22">
      <c r="A60" s="305"/>
      <c r="B60" s="329"/>
      <c r="C60" s="329"/>
      <c r="D60" s="329"/>
      <c r="E60" s="329"/>
      <c r="F60" s="329"/>
      <c r="G60" s="329"/>
      <c r="H60" s="329"/>
      <c r="I60" s="329"/>
      <c r="J60" s="329"/>
      <c r="K60" s="329"/>
      <c r="L60" s="329"/>
      <c r="M60" s="329"/>
      <c r="N60" s="329"/>
      <c r="O60" s="329"/>
      <c r="P60" s="329"/>
      <c r="Q60" s="329"/>
      <c r="R60" s="329"/>
      <c r="S60" s="329"/>
      <c r="T60" s="329"/>
      <c r="U60" s="329"/>
      <c r="V60" s="329"/>
    </row>
    <row r="61" spans="1:22">
      <c r="A61" s="305"/>
      <c r="B61" s="329"/>
      <c r="C61" s="329"/>
      <c r="D61" s="329"/>
      <c r="E61" s="329"/>
      <c r="F61" s="329"/>
      <c r="G61" s="329"/>
      <c r="H61" s="329"/>
      <c r="I61" s="329"/>
      <c r="J61" s="329"/>
      <c r="K61" s="329"/>
      <c r="L61" s="329"/>
      <c r="M61" s="329"/>
      <c r="N61" s="329"/>
      <c r="O61" s="329"/>
      <c r="P61" s="329"/>
      <c r="Q61" s="329"/>
      <c r="R61" s="329"/>
      <c r="S61" s="329"/>
      <c r="T61" s="329"/>
      <c r="U61" s="329"/>
      <c r="V61" s="329"/>
    </row>
    <row r="62" spans="1:22">
      <c r="A62" s="305"/>
      <c r="B62" s="329"/>
      <c r="C62" s="329"/>
      <c r="D62" s="329"/>
      <c r="E62" s="329"/>
      <c r="F62" s="329"/>
      <c r="G62" s="329"/>
      <c r="H62" s="329"/>
      <c r="I62" s="329"/>
      <c r="J62" s="329"/>
      <c r="K62" s="329"/>
      <c r="L62" s="329"/>
      <c r="M62" s="329"/>
      <c r="N62" s="329"/>
      <c r="O62" s="329"/>
      <c r="P62" s="329"/>
      <c r="Q62" s="329"/>
      <c r="R62" s="329"/>
      <c r="S62" s="329"/>
      <c r="T62" s="329"/>
      <c r="U62" s="329"/>
      <c r="V62" s="329"/>
    </row>
    <row r="63" spans="1:22">
      <c r="A63" s="305"/>
      <c r="B63" s="329"/>
      <c r="C63" s="329"/>
      <c r="D63" s="329"/>
      <c r="E63" s="329"/>
      <c r="F63" s="329"/>
      <c r="G63" s="329"/>
      <c r="H63" s="329"/>
      <c r="I63" s="329"/>
      <c r="J63" s="329"/>
      <c r="K63" s="329"/>
      <c r="L63" s="329"/>
      <c r="M63" s="329"/>
      <c r="N63" s="329"/>
      <c r="O63" s="329"/>
      <c r="P63" s="329"/>
      <c r="Q63" s="329"/>
      <c r="R63" s="329"/>
      <c r="S63" s="329"/>
      <c r="T63" s="329"/>
      <c r="U63" s="329"/>
      <c r="V63" s="329"/>
    </row>
    <row r="64" spans="1:22">
      <c r="A64" s="305"/>
      <c r="B64" s="329"/>
      <c r="C64" s="329"/>
      <c r="D64" s="329"/>
      <c r="E64" s="329"/>
      <c r="F64" s="329"/>
      <c r="G64" s="329"/>
      <c r="H64" s="329"/>
      <c r="I64" s="329"/>
      <c r="J64" s="329"/>
      <c r="K64" s="329"/>
      <c r="L64" s="329"/>
      <c r="M64" s="329"/>
      <c r="N64" s="329"/>
      <c r="O64" s="329"/>
      <c r="P64" s="329"/>
      <c r="Q64" s="329"/>
      <c r="R64" s="329"/>
      <c r="S64" s="329"/>
      <c r="T64" s="329"/>
      <c r="U64" s="329"/>
      <c r="V64" s="329"/>
    </row>
    <row r="65" spans="1:22">
      <c r="A65" s="305"/>
      <c r="B65" s="329"/>
      <c r="C65" s="329"/>
      <c r="D65" s="329"/>
      <c r="E65" s="329"/>
      <c r="F65" s="329"/>
      <c r="G65" s="329"/>
      <c r="H65" s="329"/>
      <c r="I65" s="329"/>
      <c r="J65" s="329"/>
      <c r="K65" s="329"/>
      <c r="L65" s="329"/>
      <c r="M65" s="329"/>
      <c r="N65" s="329"/>
      <c r="O65" s="329"/>
      <c r="P65" s="329"/>
      <c r="Q65" s="329"/>
      <c r="R65" s="329"/>
      <c r="S65" s="329"/>
      <c r="T65" s="329"/>
      <c r="U65" s="329"/>
      <c r="V65" s="329"/>
    </row>
    <row r="66" spans="1:22">
      <c r="A66" s="305"/>
      <c r="B66" s="329"/>
      <c r="C66" s="329"/>
      <c r="D66" s="329"/>
      <c r="E66" s="329"/>
      <c r="F66" s="329"/>
      <c r="G66" s="329"/>
      <c r="H66" s="329"/>
      <c r="I66" s="329"/>
      <c r="J66" s="329"/>
      <c r="K66" s="329"/>
      <c r="L66" s="329"/>
      <c r="M66" s="329"/>
      <c r="N66" s="329"/>
      <c r="O66" s="329"/>
      <c r="P66" s="329"/>
      <c r="Q66" s="329"/>
      <c r="R66" s="329"/>
      <c r="S66" s="329"/>
      <c r="T66" s="329"/>
      <c r="U66" s="329"/>
      <c r="V66" s="329"/>
    </row>
    <row r="67" spans="1:22">
      <c r="A67" s="305"/>
      <c r="B67" s="329"/>
      <c r="C67" s="329"/>
      <c r="D67" s="329"/>
      <c r="E67" s="329"/>
      <c r="F67" s="329"/>
      <c r="G67" s="329"/>
      <c r="H67" s="329"/>
      <c r="I67" s="329"/>
      <c r="J67" s="329"/>
      <c r="K67" s="329"/>
      <c r="L67" s="329"/>
      <c r="M67" s="329"/>
      <c r="N67" s="329"/>
      <c r="O67" s="329"/>
      <c r="P67" s="329"/>
      <c r="Q67" s="329"/>
      <c r="R67" s="329"/>
      <c r="S67" s="329"/>
      <c r="T67" s="329"/>
      <c r="U67" s="329"/>
      <c r="V67" s="329"/>
    </row>
    <row r="68" spans="1:22">
      <c r="A68" s="305"/>
      <c r="B68" s="329"/>
      <c r="C68" s="329"/>
      <c r="D68" s="329"/>
      <c r="E68" s="329"/>
      <c r="F68" s="329"/>
      <c r="G68" s="329"/>
      <c r="H68" s="329"/>
      <c r="I68" s="329"/>
      <c r="J68" s="329"/>
      <c r="K68" s="329"/>
      <c r="L68" s="329"/>
      <c r="M68" s="329"/>
      <c r="N68" s="329"/>
      <c r="O68" s="329"/>
      <c r="P68" s="329"/>
      <c r="Q68" s="329"/>
      <c r="R68" s="329"/>
      <c r="S68" s="329"/>
      <c r="T68" s="329"/>
      <c r="U68" s="329"/>
      <c r="V68" s="329"/>
    </row>
    <row r="69" spans="1:22">
      <c r="A69" s="305"/>
      <c r="B69" s="329"/>
      <c r="C69" s="329"/>
      <c r="D69" s="329"/>
      <c r="E69" s="329"/>
      <c r="F69" s="329"/>
      <c r="G69" s="329"/>
      <c r="H69" s="329"/>
      <c r="I69" s="329"/>
      <c r="J69" s="329"/>
      <c r="K69" s="329"/>
      <c r="L69" s="329"/>
      <c r="M69" s="329"/>
      <c r="N69" s="329"/>
      <c r="O69" s="329"/>
      <c r="P69" s="329"/>
      <c r="Q69" s="329"/>
      <c r="R69" s="329"/>
      <c r="S69" s="329"/>
      <c r="T69" s="329"/>
      <c r="U69" s="329"/>
      <c r="V69" s="329"/>
    </row>
    <row r="70" spans="1:22">
      <c r="A70" s="305"/>
      <c r="B70" s="329"/>
      <c r="C70" s="329"/>
      <c r="D70" s="329"/>
      <c r="E70" s="329"/>
      <c r="F70" s="329"/>
      <c r="G70" s="329"/>
      <c r="H70" s="329"/>
      <c r="I70" s="329"/>
      <c r="J70" s="329"/>
      <c r="K70" s="329"/>
      <c r="L70" s="329"/>
      <c r="M70" s="329"/>
      <c r="N70" s="329"/>
      <c r="O70" s="329"/>
      <c r="P70" s="329"/>
      <c r="Q70" s="329"/>
      <c r="R70" s="329"/>
      <c r="S70" s="329"/>
      <c r="T70" s="329"/>
      <c r="U70" s="329"/>
      <c r="V70" s="329"/>
    </row>
    <row r="71" spans="1:22">
      <c r="A71" s="305"/>
      <c r="B71" s="329"/>
      <c r="C71" s="329"/>
      <c r="D71" s="329"/>
      <c r="E71" s="329"/>
      <c r="F71" s="329"/>
      <c r="G71" s="329"/>
      <c r="H71" s="329"/>
      <c r="I71" s="329"/>
      <c r="J71" s="329"/>
      <c r="K71" s="329"/>
      <c r="L71" s="329"/>
      <c r="M71" s="329"/>
      <c r="N71" s="329"/>
      <c r="O71" s="329"/>
      <c r="P71" s="329"/>
      <c r="Q71" s="329"/>
      <c r="R71" s="329"/>
      <c r="S71" s="329"/>
      <c r="T71" s="329"/>
      <c r="U71" s="329"/>
      <c r="V71" s="329"/>
    </row>
    <row r="72" spans="1:22">
      <c r="A72" s="305"/>
      <c r="B72" s="329"/>
      <c r="C72" s="329"/>
      <c r="D72" s="329"/>
      <c r="E72" s="329"/>
      <c r="F72" s="329"/>
      <c r="G72" s="329"/>
      <c r="H72" s="329"/>
      <c r="I72" s="329"/>
      <c r="J72" s="329"/>
      <c r="K72" s="329"/>
      <c r="L72" s="329"/>
      <c r="M72" s="329"/>
      <c r="N72" s="329"/>
      <c r="O72" s="329"/>
      <c r="P72" s="329"/>
      <c r="Q72" s="329"/>
      <c r="R72" s="329"/>
      <c r="S72" s="329"/>
      <c r="T72" s="329"/>
      <c r="U72" s="329"/>
      <c r="V72" s="329"/>
    </row>
    <row r="73" spans="1:22">
      <c r="A73" s="305"/>
      <c r="B73" s="329"/>
      <c r="C73" s="329"/>
      <c r="D73" s="329"/>
      <c r="E73" s="329"/>
      <c r="F73" s="329"/>
      <c r="G73" s="329"/>
      <c r="H73" s="329"/>
      <c r="I73" s="329"/>
      <c r="J73" s="329"/>
      <c r="K73" s="329"/>
      <c r="L73" s="329"/>
      <c r="M73" s="329"/>
      <c r="N73" s="329"/>
      <c r="O73" s="329"/>
      <c r="P73" s="329"/>
      <c r="Q73" s="329"/>
      <c r="R73" s="329"/>
      <c r="S73" s="329"/>
      <c r="T73" s="329"/>
      <c r="U73" s="329"/>
      <c r="V73" s="329"/>
    </row>
    <row r="74" spans="1:22">
      <c r="A74" s="305"/>
      <c r="B74" s="329"/>
      <c r="C74" s="329"/>
      <c r="D74" s="329"/>
      <c r="E74" s="329"/>
      <c r="F74" s="329"/>
      <c r="G74" s="329"/>
      <c r="H74" s="329"/>
      <c r="I74" s="329"/>
      <c r="J74" s="329"/>
      <c r="K74" s="329"/>
      <c r="L74" s="329"/>
      <c r="M74" s="329"/>
      <c r="N74" s="329"/>
      <c r="O74" s="329"/>
      <c r="P74" s="329"/>
      <c r="Q74" s="329"/>
      <c r="R74" s="329"/>
      <c r="S74" s="329"/>
      <c r="T74" s="329"/>
      <c r="U74" s="329"/>
      <c r="V74" s="329"/>
    </row>
    <row r="75" spans="1:22">
      <c r="A75" s="305"/>
      <c r="B75" s="329"/>
      <c r="C75" s="329"/>
      <c r="D75" s="329"/>
      <c r="E75" s="329"/>
      <c r="F75" s="329"/>
      <c r="G75" s="329"/>
      <c r="H75" s="329"/>
      <c r="I75" s="329"/>
      <c r="J75" s="329"/>
      <c r="K75" s="329"/>
      <c r="L75" s="329"/>
      <c r="M75" s="329"/>
      <c r="N75" s="329"/>
      <c r="O75" s="329"/>
      <c r="P75" s="329"/>
      <c r="Q75" s="329"/>
      <c r="R75" s="329"/>
      <c r="S75" s="329"/>
      <c r="T75" s="329"/>
      <c r="U75" s="329"/>
      <c r="V75" s="329"/>
    </row>
    <row r="76" spans="1:22">
      <c r="A76" s="305"/>
      <c r="B76" s="329"/>
      <c r="C76" s="329"/>
      <c r="D76" s="329"/>
      <c r="E76" s="329"/>
      <c r="F76" s="329"/>
      <c r="G76" s="329"/>
      <c r="H76" s="329"/>
      <c r="I76" s="329"/>
      <c r="J76" s="329"/>
      <c r="K76" s="329"/>
      <c r="L76" s="329"/>
      <c r="M76" s="329"/>
      <c r="N76" s="329"/>
      <c r="O76" s="329"/>
      <c r="P76" s="329"/>
      <c r="Q76" s="329"/>
      <c r="R76" s="329"/>
      <c r="S76" s="329"/>
      <c r="T76" s="329"/>
      <c r="U76" s="329"/>
      <c r="V76" s="329"/>
    </row>
    <row r="77" spans="1:22">
      <c r="A77" s="305"/>
      <c r="B77" s="329"/>
      <c r="C77" s="329"/>
      <c r="D77" s="329"/>
      <c r="E77" s="329"/>
      <c r="F77" s="329"/>
      <c r="G77" s="329"/>
      <c r="H77" s="329"/>
      <c r="I77" s="329"/>
      <c r="J77" s="329"/>
      <c r="K77" s="329"/>
      <c r="L77" s="329"/>
      <c r="M77" s="329"/>
      <c r="N77" s="329"/>
      <c r="O77" s="329"/>
      <c r="P77" s="329"/>
      <c r="Q77" s="329"/>
      <c r="R77" s="329"/>
      <c r="S77" s="329"/>
      <c r="T77" s="329"/>
      <c r="U77" s="329"/>
      <c r="V77" s="329"/>
    </row>
    <row r="78" spans="1:22">
      <c r="A78" s="305"/>
      <c r="B78" s="329"/>
      <c r="C78" s="329"/>
      <c r="D78" s="329"/>
      <c r="E78" s="329"/>
      <c r="F78" s="329"/>
      <c r="G78" s="329"/>
      <c r="H78" s="329"/>
      <c r="I78" s="329"/>
      <c r="J78" s="329"/>
      <c r="K78" s="329"/>
      <c r="L78" s="329"/>
      <c r="M78" s="329"/>
      <c r="N78" s="329"/>
      <c r="O78" s="329"/>
      <c r="P78" s="329"/>
      <c r="Q78" s="329"/>
      <c r="R78" s="329"/>
      <c r="S78" s="329"/>
      <c r="T78" s="329"/>
      <c r="U78" s="329"/>
      <c r="V78" s="329"/>
    </row>
    <row r="79" spans="1:22">
      <c r="A79" s="305"/>
      <c r="B79" s="329"/>
      <c r="C79" s="329"/>
      <c r="D79" s="329"/>
      <c r="E79" s="329"/>
      <c r="F79" s="329"/>
      <c r="G79" s="329"/>
      <c r="H79" s="329"/>
      <c r="I79" s="329"/>
      <c r="J79" s="329"/>
      <c r="K79" s="329"/>
      <c r="L79" s="329"/>
      <c r="M79" s="329"/>
      <c r="N79" s="329"/>
      <c r="O79" s="329"/>
      <c r="P79" s="329"/>
      <c r="Q79" s="329"/>
      <c r="R79" s="329"/>
      <c r="S79" s="329"/>
      <c r="T79" s="329"/>
      <c r="U79" s="329"/>
      <c r="V79" s="329"/>
    </row>
    <row r="80" spans="1:22">
      <c r="A80" s="305"/>
      <c r="B80" s="329"/>
      <c r="C80" s="329"/>
      <c r="D80" s="329"/>
      <c r="E80" s="329"/>
      <c r="F80" s="329"/>
      <c r="G80" s="329"/>
      <c r="H80" s="329"/>
      <c r="I80" s="329"/>
      <c r="J80" s="329"/>
      <c r="K80" s="329"/>
      <c r="L80" s="329"/>
      <c r="M80" s="329"/>
      <c r="N80" s="329"/>
      <c r="O80" s="329"/>
      <c r="P80" s="329"/>
      <c r="Q80" s="329"/>
      <c r="R80" s="329"/>
      <c r="S80" s="329"/>
      <c r="T80" s="329"/>
      <c r="U80" s="329"/>
      <c r="V80" s="329"/>
    </row>
    <row r="81" spans="1:22">
      <c r="A81" s="305"/>
      <c r="B81" s="329"/>
      <c r="C81" s="329"/>
      <c r="D81" s="329"/>
      <c r="E81" s="329"/>
      <c r="F81" s="329"/>
      <c r="G81" s="329"/>
      <c r="H81" s="329"/>
      <c r="I81" s="329"/>
      <c r="J81" s="329"/>
      <c r="K81" s="329"/>
      <c r="L81" s="329"/>
      <c r="M81" s="329"/>
      <c r="N81" s="329"/>
      <c r="O81" s="329"/>
      <c r="P81" s="329"/>
      <c r="Q81" s="329"/>
      <c r="R81" s="329"/>
      <c r="S81" s="329"/>
      <c r="T81" s="329"/>
      <c r="U81" s="329"/>
      <c r="V81" s="329"/>
    </row>
    <row r="82" spans="1:22">
      <c r="A82" s="305"/>
      <c r="B82" s="329"/>
      <c r="C82" s="329"/>
      <c r="D82" s="329"/>
      <c r="E82" s="329"/>
      <c r="F82" s="329"/>
      <c r="G82" s="329"/>
      <c r="H82" s="329"/>
      <c r="I82" s="329"/>
      <c r="J82" s="329"/>
      <c r="K82" s="329"/>
      <c r="L82" s="329"/>
      <c r="M82" s="329"/>
      <c r="N82" s="329"/>
      <c r="O82" s="329"/>
      <c r="P82" s="329"/>
      <c r="Q82" s="329"/>
      <c r="R82" s="329"/>
      <c r="S82" s="329"/>
      <c r="T82" s="329"/>
      <c r="U82" s="329"/>
      <c r="V82" s="329"/>
    </row>
    <row r="83" spans="1:22">
      <c r="A83" s="305"/>
      <c r="B83" s="329"/>
      <c r="C83" s="329"/>
      <c r="D83" s="329"/>
      <c r="E83" s="329"/>
      <c r="F83" s="329"/>
      <c r="G83" s="329"/>
      <c r="H83" s="329"/>
      <c r="I83" s="329"/>
      <c r="J83" s="329"/>
      <c r="K83" s="329"/>
      <c r="L83" s="329"/>
      <c r="M83" s="329"/>
      <c r="N83" s="329"/>
      <c r="O83" s="329"/>
      <c r="P83" s="329"/>
      <c r="Q83" s="329"/>
      <c r="R83" s="329"/>
      <c r="S83" s="329"/>
      <c r="T83" s="329"/>
      <c r="U83" s="329"/>
      <c r="V83" s="329"/>
    </row>
    <row r="84" spans="1:22">
      <c r="A84" s="305"/>
      <c r="B84" s="329"/>
      <c r="C84" s="329"/>
      <c r="D84" s="329"/>
      <c r="E84" s="329"/>
      <c r="F84" s="329"/>
      <c r="G84" s="329"/>
      <c r="H84" s="329"/>
      <c r="I84" s="329"/>
      <c r="J84" s="329"/>
      <c r="K84" s="329"/>
      <c r="L84" s="329"/>
      <c r="M84" s="329"/>
      <c r="N84" s="329"/>
      <c r="O84" s="329"/>
      <c r="P84" s="329"/>
      <c r="Q84" s="329"/>
      <c r="R84" s="329"/>
      <c r="S84" s="329"/>
      <c r="T84" s="329"/>
      <c r="U84" s="329"/>
      <c r="V84" s="329"/>
    </row>
    <row r="85" spans="1:22">
      <c r="A85" s="305"/>
      <c r="B85" s="329"/>
      <c r="C85" s="329"/>
      <c r="D85" s="329"/>
      <c r="E85" s="329"/>
      <c r="F85" s="329"/>
      <c r="G85" s="329"/>
      <c r="H85" s="329"/>
      <c r="I85" s="329"/>
      <c r="J85" s="329"/>
      <c r="K85" s="329"/>
      <c r="L85" s="329"/>
      <c r="M85" s="329"/>
      <c r="N85" s="329"/>
      <c r="O85" s="329"/>
      <c r="P85" s="329"/>
      <c r="Q85" s="329"/>
      <c r="R85" s="329"/>
      <c r="S85" s="329"/>
      <c r="T85" s="329"/>
      <c r="U85" s="329"/>
      <c r="V85" s="329"/>
    </row>
    <row r="86" spans="1:22">
      <c r="A86" s="305"/>
      <c r="B86" s="329"/>
      <c r="C86" s="329"/>
      <c r="D86" s="329"/>
      <c r="E86" s="329"/>
      <c r="F86" s="329"/>
      <c r="G86" s="329"/>
      <c r="H86" s="329"/>
      <c r="I86" s="329"/>
      <c r="J86" s="329"/>
      <c r="K86" s="329"/>
      <c r="L86" s="329"/>
      <c r="M86" s="329"/>
      <c r="N86" s="329"/>
      <c r="O86" s="329"/>
      <c r="P86" s="329"/>
      <c r="Q86" s="329"/>
      <c r="R86" s="329"/>
      <c r="S86" s="329"/>
      <c r="T86" s="329"/>
      <c r="U86" s="329"/>
      <c r="V86" s="329"/>
    </row>
    <row r="87" spans="1:22">
      <c r="A87" s="305"/>
      <c r="B87" s="329"/>
      <c r="C87" s="329"/>
      <c r="D87" s="329"/>
      <c r="E87" s="329"/>
      <c r="F87" s="329"/>
      <c r="G87" s="329"/>
      <c r="H87" s="329"/>
      <c r="I87" s="329"/>
      <c r="J87" s="329"/>
      <c r="K87" s="329"/>
      <c r="L87" s="329"/>
      <c r="M87" s="329"/>
      <c r="N87" s="329"/>
      <c r="O87" s="329"/>
      <c r="P87" s="329"/>
      <c r="Q87" s="329"/>
      <c r="R87" s="329"/>
      <c r="S87" s="329"/>
      <c r="T87" s="329"/>
      <c r="U87" s="329"/>
      <c r="V87" s="329"/>
    </row>
    <row r="88" spans="1:22">
      <c r="A88" s="305"/>
      <c r="B88" s="329"/>
      <c r="C88" s="329"/>
      <c r="D88" s="329"/>
      <c r="E88" s="329"/>
      <c r="F88" s="329"/>
      <c r="G88" s="329"/>
      <c r="H88" s="329"/>
      <c r="I88" s="329"/>
      <c r="J88" s="329"/>
      <c r="K88" s="329"/>
      <c r="L88" s="329"/>
      <c r="M88" s="329"/>
      <c r="N88" s="329"/>
      <c r="O88" s="329"/>
      <c r="P88" s="329"/>
      <c r="Q88" s="329"/>
      <c r="R88" s="329"/>
      <c r="S88" s="329"/>
      <c r="T88" s="329"/>
      <c r="U88" s="329"/>
      <c r="V88" s="329"/>
    </row>
    <row r="89" spans="1:22">
      <c r="A89" s="305"/>
      <c r="B89" s="329"/>
      <c r="C89" s="329"/>
      <c r="D89" s="329"/>
      <c r="E89" s="329"/>
      <c r="F89" s="329"/>
      <c r="G89" s="329"/>
      <c r="H89" s="329"/>
      <c r="I89" s="329"/>
      <c r="J89" s="329"/>
      <c r="K89" s="329"/>
      <c r="L89" s="329"/>
      <c r="M89" s="329"/>
      <c r="N89" s="329"/>
      <c r="O89" s="329"/>
      <c r="P89" s="329"/>
      <c r="Q89" s="329"/>
      <c r="R89" s="329"/>
      <c r="S89" s="329"/>
      <c r="T89" s="329"/>
      <c r="U89" s="329"/>
      <c r="V89" s="329"/>
    </row>
    <row r="90" spans="1:22">
      <c r="A90" s="305"/>
      <c r="B90" s="329"/>
      <c r="C90" s="329"/>
      <c r="D90" s="329"/>
      <c r="E90" s="329"/>
      <c r="F90" s="329"/>
      <c r="G90" s="329"/>
      <c r="H90" s="329"/>
      <c r="I90" s="329"/>
      <c r="J90" s="329"/>
      <c r="K90" s="329"/>
      <c r="L90" s="329"/>
      <c r="M90" s="329"/>
      <c r="N90" s="329"/>
      <c r="O90" s="329"/>
      <c r="P90" s="329"/>
      <c r="Q90" s="329"/>
      <c r="R90" s="329"/>
      <c r="S90" s="329"/>
      <c r="T90" s="329"/>
      <c r="U90" s="329"/>
      <c r="V90" s="329"/>
    </row>
    <row r="91" spans="1:22">
      <c r="A91" s="305"/>
      <c r="B91" s="329"/>
      <c r="C91" s="329"/>
      <c r="D91" s="329"/>
      <c r="E91" s="329"/>
      <c r="F91" s="329"/>
      <c r="G91" s="329"/>
      <c r="H91" s="329"/>
      <c r="I91" s="329"/>
      <c r="J91" s="329"/>
      <c r="K91" s="329"/>
      <c r="L91" s="329"/>
      <c r="M91" s="329"/>
      <c r="N91" s="329"/>
      <c r="O91" s="329"/>
      <c r="P91" s="329"/>
      <c r="Q91" s="329"/>
      <c r="R91" s="329"/>
      <c r="S91" s="329"/>
      <c r="T91" s="329"/>
      <c r="U91" s="329"/>
      <c r="V91" s="329"/>
    </row>
    <row r="92" spans="1:22">
      <c r="A92" s="305"/>
      <c r="B92" s="329"/>
      <c r="C92" s="329"/>
      <c r="D92" s="329"/>
      <c r="E92" s="329"/>
      <c r="F92" s="329"/>
      <c r="G92" s="329"/>
      <c r="H92" s="329"/>
      <c r="I92" s="329"/>
      <c r="J92" s="329"/>
      <c r="K92" s="329"/>
      <c r="L92" s="329"/>
      <c r="M92" s="329"/>
      <c r="N92" s="329"/>
      <c r="O92" s="329"/>
      <c r="P92" s="329"/>
      <c r="Q92" s="329"/>
      <c r="R92" s="329"/>
      <c r="S92" s="329"/>
      <c r="T92" s="329"/>
      <c r="U92" s="329"/>
      <c r="V92" s="329"/>
    </row>
    <row r="93" spans="1:22">
      <c r="A93" s="305"/>
      <c r="B93" s="329"/>
      <c r="C93" s="329"/>
      <c r="D93" s="329"/>
      <c r="E93" s="329"/>
      <c r="F93" s="329"/>
      <c r="G93" s="329"/>
      <c r="H93" s="329"/>
      <c r="I93" s="329"/>
      <c r="J93" s="329"/>
      <c r="K93" s="329"/>
      <c r="L93" s="329"/>
      <c r="M93" s="329"/>
      <c r="N93" s="329"/>
      <c r="O93" s="329"/>
      <c r="P93" s="329"/>
      <c r="Q93" s="329"/>
      <c r="R93" s="329"/>
      <c r="S93" s="329"/>
      <c r="T93" s="329"/>
      <c r="U93" s="329"/>
      <c r="V93" s="329"/>
    </row>
    <row r="94" spans="1:22">
      <c r="A94" s="305"/>
      <c r="B94" s="329"/>
      <c r="C94" s="329"/>
      <c r="D94" s="329"/>
      <c r="E94" s="329"/>
      <c r="F94" s="329"/>
      <c r="G94" s="329"/>
      <c r="H94" s="329"/>
      <c r="I94" s="329"/>
      <c r="J94" s="329"/>
      <c r="K94" s="329"/>
      <c r="L94" s="329"/>
      <c r="M94" s="329"/>
      <c r="N94" s="329"/>
      <c r="O94" s="329"/>
      <c r="P94" s="329"/>
      <c r="Q94" s="329"/>
      <c r="R94" s="329"/>
      <c r="S94" s="329"/>
      <c r="T94" s="329"/>
      <c r="U94" s="329"/>
      <c r="V94" s="329"/>
    </row>
    <row r="95" spans="1:22">
      <c r="A95" s="305"/>
      <c r="R95" s="308"/>
      <c r="S95" s="308"/>
    </row>
    <row r="96" spans="1:22">
      <c r="A96" s="305"/>
      <c r="R96" s="308"/>
      <c r="S96" s="308"/>
    </row>
    <row r="97" spans="1:19">
      <c r="A97" s="305"/>
      <c r="R97" s="308"/>
      <c r="S97" s="308"/>
    </row>
    <row r="98" spans="1:19">
      <c r="A98" s="305"/>
      <c r="R98" s="308"/>
      <c r="S98" s="308"/>
    </row>
    <row r="99" spans="1:19">
      <c r="A99" s="305"/>
      <c r="R99" s="308"/>
      <c r="S99" s="308"/>
    </row>
    <row r="100" spans="1:19">
      <c r="A100" s="305"/>
      <c r="R100" s="308"/>
      <c r="S100" s="308"/>
    </row>
    <row r="101" spans="1:19">
      <c r="A101" s="305"/>
      <c r="R101" s="308"/>
      <c r="S101" s="308"/>
    </row>
    <row r="102" spans="1:19">
      <c r="A102" s="305"/>
      <c r="R102" s="308"/>
      <c r="S102" s="308"/>
    </row>
    <row r="103" spans="1:19">
      <c r="A103" s="305"/>
      <c r="R103" s="308"/>
      <c r="S103" s="308"/>
    </row>
    <row r="104" spans="1:19">
      <c r="A104" s="305"/>
      <c r="R104" s="308"/>
      <c r="S104" s="308"/>
    </row>
    <row r="105" spans="1:19">
      <c r="A105" s="305"/>
      <c r="R105" s="308"/>
      <c r="S105" s="308"/>
    </row>
    <row r="106" spans="1:19">
      <c r="A106" s="305"/>
      <c r="R106" s="308"/>
      <c r="S106" s="308"/>
    </row>
    <row r="107" spans="1:19">
      <c r="A107" s="305"/>
      <c r="R107" s="308"/>
      <c r="S107" s="308"/>
    </row>
    <row r="108" spans="1:19">
      <c r="A108" s="305"/>
      <c r="R108" s="308"/>
      <c r="S108" s="308"/>
    </row>
    <row r="109" spans="1:19">
      <c r="A109" s="305"/>
      <c r="R109" s="308"/>
      <c r="S109" s="308"/>
    </row>
    <row r="110" spans="1:19">
      <c r="A110" s="305"/>
      <c r="R110" s="308"/>
      <c r="S110" s="308"/>
    </row>
    <row r="111" spans="1:19">
      <c r="A111" s="305"/>
      <c r="R111" s="308"/>
      <c r="S111" s="308"/>
    </row>
    <row r="112" spans="1:19">
      <c r="A112" s="305"/>
      <c r="R112" s="308"/>
      <c r="S112" s="308"/>
    </row>
    <row r="113" spans="1:19">
      <c r="A113" s="305"/>
      <c r="R113" s="308"/>
      <c r="S113" s="308"/>
    </row>
    <row r="114" spans="1:19">
      <c r="A114" s="305"/>
      <c r="R114" s="308"/>
      <c r="S114" s="308"/>
    </row>
    <row r="115" spans="1:19">
      <c r="A115" s="305"/>
      <c r="R115" s="308"/>
      <c r="S115" s="308"/>
    </row>
    <row r="116" spans="1:19">
      <c r="A116" s="305"/>
      <c r="R116" s="308"/>
      <c r="S116" s="308"/>
    </row>
    <row r="117" spans="1:19">
      <c r="A117" s="305"/>
      <c r="R117" s="308"/>
      <c r="S117" s="308"/>
    </row>
    <row r="118" spans="1:19">
      <c r="A118" s="305"/>
      <c r="R118" s="308"/>
      <c r="S118" s="308"/>
    </row>
    <row r="119" spans="1:19">
      <c r="A119" s="305"/>
      <c r="R119" s="308"/>
      <c r="S119" s="308"/>
    </row>
    <row r="120" spans="1:19">
      <c r="A120" s="305"/>
      <c r="R120" s="308"/>
      <c r="S120" s="308"/>
    </row>
    <row r="121" spans="1:19">
      <c r="A121" s="305"/>
      <c r="R121" s="308"/>
      <c r="S121" s="308"/>
    </row>
    <row r="122" spans="1:19">
      <c r="A122" s="305"/>
      <c r="R122" s="308"/>
      <c r="S122" s="308"/>
    </row>
    <row r="123" spans="1:19">
      <c r="A123" s="305"/>
      <c r="R123" s="308"/>
      <c r="S123" s="308"/>
    </row>
    <row r="124" spans="1:19">
      <c r="A124" s="305"/>
      <c r="R124" s="308"/>
      <c r="S124" s="308"/>
    </row>
    <row r="125" spans="1:19">
      <c r="A125" s="305"/>
      <c r="R125" s="308"/>
      <c r="S125" s="308"/>
    </row>
    <row r="126" spans="1:19">
      <c r="A126" s="305"/>
      <c r="R126" s="308"/>
      <c r="S126" s="308"/>
    </row>
    <row r="127" spans="1:19">
      <c r="A127" s="305"/>
      <c r="R127" s="308"/>
      <c r="S127" s="308"/>
    </row>
    <row r="128" spans="1:19">
      <c r="A128" s="305"/>
      <c r="R128" s="308"/>
      <c r="S128" s="308"/>
    </row>
    <row r="129" spans="1:19">
      <c r="A129" s="305"/>
      <c r="R129" s="308"/>
      <c r="S129" s="308"/>
    </row>
    <row r="130" spans="1:19">
      <c r="A130" s="305"/>
      <c r="R130" s="308"/>
      <c r="S130" s="308"/>
    </row>
    <row r="131" spans="1:19">
      <c r="A131" s="305"/>
      <c r="R131" s="308"/>
      <c r="S131" s="308"/>
    </row>
    <row r="132" spans="1:19">
      <c r="A132" s="305"/>
      <c r="R132" s="308"/>
      <c r="S132" s="308"/>
    </row>
    <row r="133" spans="1:19">
      <c r="A133" s="305"/>
      <c r="R133" s="308"/>
      <c r="S133" s="308"/>
    </row>
    <row r="134" spans="1:19">
      <c r="A134" s="305"/>
    </row>
    <row r="135" spans="1:19">
      <c r="A135" s="305"/>
    </row>
    <row r="136" spans="1:19">
      <c r="A136" s="305"/>
    </row>
    <row r="137" spans="1:19">
      <c r="A137" s="305"/>
    </row>
    <row r="138" spans="1:19">
      <c r="A138" s="305"/>
    </row>
    <row r="139" spans="1:19">
      <c r="A139" s="305"/>
    </row>
    <row r="140" spans="1:19">
      <c r="A140" s="305"/>
    </row>
    <row r="141" spans="1:19">
      <c r="A141" s="305"/>
    </row>
    <row r="142" spans="1:19">
      <c r="A142" s="305"/>
    </row>
    <row r="143" spans="1:19">
      <c r="A143" s="305"/>
    </row>
    <row r="144" spans="1:19">
      <c r="A144" s="305"/>
    </row>
    <row r="145" spans="1:1">
      <c r="A145" s="305"/>
    </row>
    <row r="146" spans="1:1">
      <c r="A146" s="305"/>
    </row>
    <row r="147" spans="1:1">
      <c r="A147" s="305"/>
    </row>
    <row r="148" spans="1:1">
      <c r="A148" s="305"/>
    </row>
    <row r="149" spans="1:1">
      <c r="A149" s="305"/>
    </row>
    <row r="150" spans="1:1">
      <c r="A150" s="305"/>
    </row>
    <row r="151" spans="1:1">
      <c r="A151" s="305"/>
    </row>
    <row r="152" spans="1:1">
      <c r="A152" s="305"/>
    </row>
    <row r="153" spans="1:1">
      <c r="A153" s="305"/>
    </row>
    <row r="154" spans="1:1">
      <c r="A154" s="305"/>
    </row>
    <row r="155" spans="1:1">
      <c r="A155" s="305"/>
    </row>
    <row r="156" spans="1:1">
      <c r="A156" s="305"/>
    </row>
    <row r="157" spans="1:1">
      <c r="A157" s="305"/>
    </row>
    <row r="158" spans="1:1">
      <c r="A158" s="305"/>
    </row>
    <row r="159" spans="1:1">
      <c r="A159" s="305"/>
    </row>
    <row r="160" spans="1:1">
      <c r="A160" s="305"/>
    </row>
    <row r="161" spans="1:1">
      <c r="A161" s="305"/>
    </row>
    <row r="162" spans="1:1">
      <c r="A162" s="305"/>
    </row>
    <row r="163" spans="1:1">
      <c r="A163" s="305"/>
    </row>
    <row r="164" spans="1:1">
      <c r="A164" s="305"/>
    </row>
    <row r="165" spans="1:1">
      <c r="A165" s="305"/>
    </row>
    <row r="166" spans="1:1">
      <c r="A166" s="305"/>
    </row>
    <row r="167" spans="1:1">
      <c r="A167" s="305"/>
    </row>
    <row r="168" spans="1:1">
      <c r="A168" s="305"/>
    </row>
    <row r="169" spans="1:1">
      <c r="A169" s="305"/>
    </row>
    <row r="170" spans="1:1">
      <c r="A170" s="305"/>
    </row>
    <row r="171" spans="1:1">
      <c r="A171" s="305"/>
    </row>
    <row r="172" spans="1:1">
      <c r="A172" s="305"/>
    </row>
  </sheetData>
  <dataValidations disablePrompts="1" count="1">
    <dataValidation type="list" allowBlank="1" showInputMessage="1" showErrorMessage="1" sqref="H14:H25" xr:uid="{00000000-0002-0000-2B00-000000000000}">
      <formula1>$X$10:$X$11</formula1>
    </dataValidation>
  </dataValidations>
  <pageMargins left="0.7" right="0.7" top="0.75" bottom="0.75" header="0.3" footer="0.3"/>
  <pageSetup paperSize="9" orientation="portrait" r:id="rId1"/>
  <ignoredErrors>
    <ignoredError sqref="C9" unlockedFormula="1"/>
  </ignoredErrors>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tabColor rgb="FF00B050"/>
  </sheetPr>
  <dimension ref="A1:X76"/>
  <sheetViews>
    <sheetView showGridLines="0" topLeftCell="G1" workbookViewId="0">
      <selection activeCell="E7" sqref="E7"/>
    </sheetView>
  </sheetViews>
  <sheetFormatPr baseColWidth="10" defaultColWidth="11.44140625" defaultRowHeight="14.4"/>
  <cols>
    <col min="1" max="1" width="3.33203125" customWidth="1"/>
    <col min="2" max="2" width="4.5546875" customWidth="1"/>
    <col min="6" max="6" width="11.44140625" customWidth="1"/>
    <col min="13" max="13" width="11.44140625" customWidth="1"/>
    <col min="14" max="14" width="13.6640625" customWidth="1"/>
    <col min="21" max="21" width="12.33203125" bestFit="1" customWidth="1"/>
  </cols>
  <sheetData>
    <row r="1" spans="1:24" ht="15.6">
      <c r="A1" s="302"/>
      <c r="B1" s="303" t="s">
        <v>1470</v>
      </c>
      <c r="C1" s="302"/>
      <c r="D1" s="302"/>
      <c r="E1" s="302"/>
      <c r="F1" s="302"/>
      <c r="G1" s="302"/>
      <c r="H1" s="302"/>
      <c r="I1" s="302"/>
      <c r="J1" s="302"/>
      <c r="K1" s="302"/>
      <c r="L1" s="302"/>
      <c r="M1" s="302"/>
      <c r="N1" s="302"/>
      <c r="O1" s="302"/>
      <c r="P1" s="302"/>
      <c r="Q1" s="302"/>
      <c r="R1" s="304"/>
      <c r="S1" s="304"/>
      <c r="T1" s="304"/>
    </row>
    <row r="2" spans="1:24">
      <c r="A2" s="305"/>
      <c r="B2" s="305"/>
      <c r="C2" s="305"/>
      <c r="D2" s="305"/>
      <c r="E2" s="305"/>
      <c r="F2" s="305"/>
      <c r="G2" s="306"/>
      <c r="H2" s="305"/>
      <c r="I2" s="305"/>
      <c r="J2" s="305"/>
      <c r="K2" s="305"/>
      <c r="L2" s="305"/>
      <c r="M2" s="307"/>
      <c r="N2" s="307"/>
      <c r="O2" s="308"/>
      <c r="P2" s="305"/>
      <c r="Q2" s="305"/>
      <c r="R2" s="309"/>
      <c r="S2" s="309"/>
      <c r="T2" s="309"/>
    </row>
    <row r="3" spans="1:24">
      <c r="A3" s="310"/>
      <c r="B3" s="311"/>
      <c r="C3" s="310"/>
      <c r="D3" s="310"/>
      <c r="E3" s="310"/>
      <c r="F3" s="310"/>
      <c r="G3" s="312"/>
      <c r="H3" s="310"/>
      <c r="I3" s="310"/>
      <c r="J3" s="310"/>
      <c r="K3" s="310"/>
      <c r="L3" s="310"/>
      <c r="M3" s="310"/>
      <c r="N3" s="310"/>
      <c r="O3" s="310"/>
      <c r="P3" s="310"/>
      <c r="Q3" s="310"/>
      <c r="R3" s="310"/>
      <c r="S3" s="313"/>
      <c r="T3" s="381">
        <f>+SUM(S8:S94)</f>
        <v>0</v>
      </c>
      <c r="U3" s="313">
        <f>+SUM(U8:U194)</f>
        <v>0</v>
      </c>
      <c r="X3" t="s">
        <v>151</v>
      </c>
    </row>
    <row r="4" spans="1:24">
      <c r="A4" s="314"/>
      <c r="B4" s="315"/>
      <c r="C4" s="314"/>
      <c r="D4" s="314"/>
      <c r="E4" s="314"/>
      <c r="F4" s="314"/>
      <c r="G4" s="316"/>
      <c r="H4" s="314"/>
      <c r="I4" s="314"/>
      <c r="J4" s="314"/>
      <c r="K4" s="314"/>
      <c r="L4" s="314"/>
      <c r="M4" s="316"/>
      <c r="N4" s="316"/>
      <c r="O4" s="314"/>
      <c r="P4" s="314"/>
      <c r="Q4" s="314"/>
      <c r="R4" s="314"/>
      <c r="S4" s="317"/>
      <c r="T4" s="318"/>
      <c r="U4" s="318">
        <f>+U3/Consumption!C4</f>
        <v>0</v>
      </c>
      <c r="X4" t="s">
        <v>121</v>
      </c>
    </row>
    <row r="5" spans="1:24">
      <c r="A5" s="305"/>
      <c r="B5" s="305"/>
      <c r="C5" s="305"/>
      <c r="D5" s="305"/>
      <c r="E5" s="305"/>
      <c r="F5" s="305"/>
      <c r="G5" s="305"/>
      <c r="H5" s="305"/>
      <c r="I5" s="305"/>
      <c r="J5" s="305"/>
      <c r="K5" s="305"/>
      <c r="L5" s="305"/>
      <c r="M5" s="307"/>
      <c r="N5" s="307"/>
      <c r="O5" s="308"/>
      <c r="P5" s="305"/>
      <c r="Q5" s="305"/>
      <c r="R5" s="309"/>
      <c r="S5" s="309"/>
      <c r="T5" s="309"/>
    </row>
    <row r="6" spans="1:24">
      <c r="A6" s="319"/>
      <c r="B6" s="319"/>
      <c r="C6" s="338"/>
      <c r="D6" s="338"/>
      <c r="E6" s="338"/>
      <c r="F6" s="321"/>
      <c r="G6" s="321"/>
      <c r="H6" s="321"/>
      <c r="I6" s="321"/>
      <c r="J6" s="321"/>
      <c r="K6" s="321"/>
      <c r="L6" s="321"/>
      <c r="M6" s="322"/>
      <c r="N6" s="322"/>
      <c r="O6" s="323"/>
      <c r="P6" s="323"/>
      <c r="Q6" s="321"/>
      <c r="R6" s="319"/>
      <c r="S6" s="324"/>
      <c r="T6" s="324"/>
      <c r="U6" s="324"/>
    </row>
    <row r="7" spans="1:24" ht="39.6">
      <c r="A7" s="325"/>
      <c r="B7" s="325"/>
      <c r="C7" s="367" t="s">
        <v>861</v>
      </c>
      <c r="D7" s="367" t="s">
        <v>862</v>
      </c>
      <c r="E7" s="367" t="s">
        <v>557</v>
      </c>
      <c r="F7" s="367" t="s">
        <v>492</v>
      </c>
      <c r="G7" s="367" t="s">
        <v>792</v>
      </c>
      <c r="H7" s="367" t="s">
        <v>605</v>
      </c>
      <c r="I7" s="367" t="s">
        <v>928</v>
      </c>
      <c r="J7" s="327" t="s">
        <v>865</v>
      </c>
      <c r="K7" s="327" t="s">
        <v>866</v>
      </c>
      <c r="L7" s="367" t="s">
        <v>867</v>
      </c>
      <c r="M7" s="327" t="s">
        <v>868</v>
      </c>
      <c r="N7" s="367" t="s">
        <v>400</v>
      </c>
      <c r="O7" s="367" t="s">
        <v>797</v>
      </c>
      <c r="P7" s="375" t="s">
        <v>781</v>
      </c>
      <c r="Q7" s="327" t="s">
        <v>870</v>
      </c>
      <c r="R7" s="325"/>
      <c r="S7" s="368" t="s">
        <v>929</v>
      </c>
      <c r="T7" s="368" t="s">
        <v>930</v>
      </c>
      <c r="U7" s="368" t="s">
        <v>784</v>
      </c>
    </row>
    <row r="8" spans="1:24">
      <c r="A8" s="305"/>
      <c r="B8" s="329"/>
      <c r="C8" s="330" t="str">
        <f>+'13. Pump &amp; vent'!C9</f>
        <v>Pump</v>
      </c>
      <c r="D8" s="330">
        <f>+'13. Pump &amp; vent'!D22</f>
        <v>0</v>
      </c>
      <c r="E8" s="330">
        <f>+'13. Pump &amp; vent'!E22</f>
        <v>0</v>
      </c>
      <c r="F8" s="330">
        <f>+'13. Pump &amp; vent'!F22</f>
        <v>0</v>
      </c>
      <c r="G8" s="330">
        <f>+'13. Pump &amp; vent'!G22</f>
        <v>0</v>
      </c>
      <c r="H8" s="330">
        <f>IF('13. Pump &amp; vent'!I22=$AA$6,'13. Pump &amp; vent'!H22,'13. Pump &amp; vent'!H22*0.75)</f>
        <v>0</v>
      </c>
      <c r="I8" s="330">
        <f>+'13. Pump &amp; vent'!R22</f>
        <v>0</v>
      </c>
      <c r="J8" s="693">
        <f>+'13. Pump &amp; vent'!O22</f>
        <v>0</v>
      </c>
      <c r="K8" s="339">
        <v>50</v>
      </c>
      <c r="L8" s="339">
        <f>+'13. Pump &amp; vent'!J22</f>
        <v>0</v>
      </c>
      <c r="M8" s="357">
        <v>1</v>
      </c>
      <c r="N8" s="358">
        <f>'13. Pump &amp; vent'!K22</f>
        <v>0</v>
      </c>
      <c r="O8" s="333">
        <f>'13. Pump &amp; vent'!L22</f>
        <v>0</v>
      </c>
      <c r="P8" s="333">
        <f t="shared" ref="P8:P18" si="0">L8*N8*O8</f>
        <v>0</v>
      </c>
      <c r="Q8" s="377"/>
      <c r="R8" s="305"/>
      <c r="S8" s="379">
        <f>+H8*G8</f>
        <v>0</v>
      </c>
      <c r="T8" s="379">
        <f>+I8*G8</f>
        <v>0</v>
      </c>
      <c r="U8" s="361">
        <f>+S8*P8</f>
        <v>0</v>
      </c>
    </row>
    <row r="9" spans="1:24">
      <c r="A9" s="305"/>
      <c r="B9" s="329"/>
      <c r="C9" s="330">
        <f>+'13. Pump &amp; vent'!C23</f>
        <v>0</v>
      </c>
      <c r="D9" s="330">
        <f>+'13. Pump &amp; vent'!D23</f>
        <v>0</v>
      </c>
      <c r="E9" s="330">
        <f>+'13. Pump &amp; vent'!E23</f>
        <v>0</v>
      </c>
      <c r="F9" s="330">
        <f>+'13. Pump &amp; vent'!F23</f>
        <v>0</v>
      </c>
      <c r="G9" s="330">
        <f>+'13. Pump &amp; vent'!G23</f>
        <v>0</v>
      </c>
      <c r="H9" s="330">
        <f>IF('13. Pump &amp; vent'!I23=$AA$6,'13. Pump &amp; vent'!H23,'13. Pump &amp; vent'!H23*0.75)</f>
        <v>0</v>
      </c>
      <c r="I9" s="330">
        <f>+'13. Pump &amp; vent'!R23</f>
        <v>0</v>
      </c>
      <c r="J9" s="693">
        <f>+'13. Pump &amp; vent'!O23</f>
        <v>0</v>
      </c>
      <c r="K9" s="339">
        <v>50</v>
      </c>
      <c r="L9" s="339">
        <f>+'13. Pump &amp; vent'!J23</f>
        <v>0</v>
      </c>
      <c r="M9" s="357">
        <v>1</v>
      </c>
      <c r="N9" s="358">
        <f>'13. Pump &amp; vent'!K23</f>
        <v>0</v>
      </c>
      <c r="O9" s="333">
        <f>'13. Pump &amp; vent'!L23</f>
        <v>0</v>
      </c>
      <c r="P9" s="333">
        <f t="shared" si="0"/>
        <v>0</v>
      </c>
      <c r="Q9" s="377"/>
      <c r="R9" s="305"/>
      <c r="S9" s="379">
        <f t="shared" ref="S9:S18" si="1">+H9*G9</f>
        <v>0</v>
      </c>
      <c r="T9" s="379">
        <f t="shared" ref="T9:T18" si="2">+I9*G9</f>
        <v>0</v>
      </c>
      <c r="U9" s="361">
        <f t="shared" ref="U9:U18" si="3">+S9*P9</f>
        <v>0</v>
      </c>
    </row>
    <row r="10" spans="1:24">
      <c r="A10" s="305"/>
      <c r="B10" s="329"/>
      <c r="C10" s="330">
        <f>+'13. Pump &amp; vent'!C24</f>
        <v>0</v>
      </c>
      <c r="D10" s="330">
        <f>+'13. Pump &amp; vent'!D24</f>
        <v>0</v>
      </c>
      <c r="E10" s="330">
        <f>+'13. Pump &amp; vent'!E24</f>
        <v>0</v>
      </c>
      <c r="F10" s="330">
        <f>+'13. Pump &amp; vent'!F24</f>
        <v>0</v>
      </c>
      <c r="G10" s="330">
        <f>+'13. Pump &amp; vent'!G24</f>
        <v>0</v>
      </c>
      <c r="H10" s="330">
        <f>IF('13. Pump &amp; vent'!I24=$AA$6,'13. Pump &amp; vent'!H24,'13. Pump &amp; vent'!H24*0.75)</f>
        <v>0</v>
      </c>
      <c r="I10" s="330">
        <f>+'13. Pump &amp; vent'!R24</f>
        <v>0</v>
      </c>
      <c r="J10" s="693">
        <f>+'13. Pump &amp; vent'!O24</f>
        <v>0</v>
      </c>
      <c r="K10" s="339">
        <v>50</v>
      </c>
      <c r="L10" s="339">
        <f>+'13. Pump &amp; vent'!J24</f>
        <v>0</v>
      </c>
      <c r="M10" s="357">
        <v>1</v>
      </c>
      <c r="N10" s="358">
        <f>'13. Pump &amp; vent'!K24</f>
        <v>0</v>
      </c>
      <c r="O10" s="333">
        <f>'13. Pump &amp; vent'!L24</f>
        <v>0</v>
      </c>
      <c r="P10" s="333">
        <f t="shared" si="0"/>
        <v>0</v>
      </c>
      <c r="Q10" s="377"/>
      <c r="R10" s="305"/>
      <c r="S10" s="379">
        <f t="shared" si="1"/>
        <v>0</v>
      </c>
      <c r="T10" s="379">
        <f t="shared" si="2"/>
        <v>0</v>
      </c>
      <c r="U10" s="361">
        <f t="shared" si="3"/>
        <v>0</v>
      </c>
    </row>
    <row r="11" spans="1:24">
      <c r="A11" s="305"/>
      <c r="B11" s="329"/>
      <c r="C11" s="330">
        <f>+'13. Pump &amp; vent'!C25</f>
        <v>0</v>
      </c>
      <c r="D11" s="330">
        <f>+'13. Pump &amp; vent'!D25</f>
        <v>0</v>
      </c>
      <c r="E11" s="330">
        <f>+'13. Pump &amp; vent'!E25</f>
        <v>0</v>
      </c>
      <c r="F11" s="330">
        <f>+'13. Pump &amp; vent'!F25</f>
        <v>0</v>
      </c>
      <c r="G11" s="330">
        <f>+'13. Pump &amp; vent'!G25</f>
        <v>0</v>
      </c>
      <c r="H11" s="330">
        <f>IF('13. Pump &amp; vent'!I25=$AA$6,'13. Pump &amp; vent'!H25,'13. Pump &amp; vent'!H25*0.75)</f>
        <v>0</v>
      </c>
      <c r="I11" s="330">
        <f>+'13. Pump &amp; vent'!R25</f>
        <v>0</v>
      </c>
      <c r="J11" s="693">
        <f>+'13. Pump &amp; vent'!O25</f>
        <v>0</v>
      </c>
      <c r="K11" s="339">
        <v>50</v>
      </c>
      <c r="L11" s="339">
        <f>+'13. Pump &amp; vent'!J25</f>
        <v>0</v>
      </c>
      <c r="M11" s="357">
        <v>1</v>
      </c>
      <c r="N11" s="358">
        <f>'13. Pump &amp; vent'!K25</f>
        <v>0</v>
      </c>
      <c r="O11" s="333">
        <f>'13. Pump &amp; vent'!L25</f>
        <v>0</v>
      </c>
      <c r="P11" s="333">
        <f t="shared" si="0"/>
        <v>0</v>
      </c>
      <c r="Q11" s="377"/>
      <c r="R11" s="305"/>
      <c r="S11" s="379">
        <f t="shared" si="1"/>
        <v>0</v>
      </c>
      <c r="T11" s="379">
        <f t="shared" si="2"/>
        <v>0</v>
      </c>
      <c r="U11" s="361">
        <f t="shared" si="3"/>
        <v>0</v>
      </c>
    </row>
    <row r="12" spans="1:24">
      <c r="A12" s="305"/>
      <c r="B12" s="329"/>
      <c r="C12" s="330">
        <f>+'13. Pump &amp; vent'!C26</f>
        <v>0</v>
      </c>
      <c r="D12" s="330">
        <f>+'13. Pump &amp; vent'!D26</f>
        <v>0</v>
      </c>
      <c r="E12" s="330">
        <f>+'13. Pump &amp; vent'!E26</f>
        <v>0</v>
      </c>
      <c r="F12" s="330">
        <f>+'13. Pump &amp; vent'!F26</f>
        <v>0</v>
      </c>
      <c r="G12" s="330">
        <f>+'13. Pump &amp; vent'!G26</f>
        <v>0</v>
      </c>
      <c r="H12" s="330">
        <f>IF('13. Pump &amp; vent'!I26=$AA$6,'13. Pump &amp; vent'!H26,'13. Pump &amp; vent'!H26*0.75)</f>
        <v>0</v>
      </c>
      <c r="I12" s="330">
        <f>+'13. Pump &amp; vent'!R26</f>
        <v>0</v>
      </c>
      <c r="J12" s="693">
        <f>+'13. Pump &amp; vent'!O26</f>
        <v>0</v>
      </c>
      <c r="K12" s="339">
        <v>50</v>
      </c>
      <c r="L12" s="339">
        <f>+'13. Pump &amp; vent'!J26</f>
        <v>0</v>
      </c>
      <c r="M12" s="357">
        <v>1</v>
      </c>
      <c r="N12" s="358">
        <f>'13. Pump &amp; vent'!K26</f>
        <v>0</v>
      </c>
      <c r="O12" s="333">
        <f>'13. Pump &amp; vent'!L26</f>
        <v>0</v>
      </c>
      <c r="P12" s="333">
        <f t="shared" si="0"/>
        <v>0</v>
      </c>
      <c r="Q12" s="377"/>
      <c r="R12" s="305"/>
      <c r="S12" s="379">
        <f t="shared" si="1"/>
        <v>0</v>
      </c>
      <c r="T12" s="379">
        <f t="shared" si="2"/>
        <v>0</v>
      </c>
      <c r="U12" s="361">
        <f t="shared" si="3"/>
        <v>0</v>
      </c>
    </row>
    <row r="13" spans="1:24">
      <c r="A13" s="305"/>
      <c r="B13" s="329"/>
      <c r="C13" s="330">
        <f>+'13. Pump &amp; vent'!C27</f>
        <v>0</v>
      </c>
      <c r="D13" s="330">
        <f>+'13. Pump &amp; vent'!D27</f>
        <v>0</v>
      </c>
      <c r="E13" s="330">
        <f>+'13. Pump &amp; vent'!E27</f>
        <v>0</v>
      </c>
      <c r="F13" s="330">
        <f>+'13. Pump &amp; vent'!F27</f>
        <v>0</v>
      </c>
      <c r="G13" s="330">
        <f>+'13. Pump &amp; vent'!G27</f>
        <v>0</v>
      </c>
      <c r="H13" s="330">
        <f>IF('13. Pump &amp; vent'!I27=$AA$6,'13. Pump &amp; vent'!H27,'13. Pump &amp; vent'!H27*0.75)</f>
        <v>0</v>
      </c>
      <c r="I13" s="330">
        <f>+'13. Pump &amp; vent'!R27</f>
        <v>0</v>
      </c>
      <c r="J13" s="693">
        <f>+'13. Pump &amp; vent'!O27</f>
        <v>0</v>
      </c>
      <c r="K13" s="339">
        <v>50</v>
      </c>
      <c r="L13" s="339">
        <f>+'13. Pump &amp; vent'!J27</f>
        <v>0</v>
      </c>
      <c r="M13" s="357">
        <v>1</v>
      </c>
      <c r="N13" s="358">
        <f>'13. Pump &amp; vent'!K27</f>
        <v>0</v>
      </c>
      <c r="O13" s="333">
        <f>'13. Pump &amp; vent'!L27</f>
        <v>0</v>
      </c>
      <c r="P13" s="333">
        <f t="shared" si="0"/>
        <v>0</v>
      </c>
      <c r="Q13" s="377"/>
      <c r="R13" s="305"/>
      <c r="S13" s="379">
        <f t="shared" si="1"/>
        <v>0</v>
      </c>
      <c r="T13" s="379">
        <f t="shared" si="2"/>
        <v>0</v>
      </c>
      <c r="U13" s="361">
        <f t="shared" si="3"/>
        <v>0</v>
      </c>
    </row>
    <row r="14" spans="1:24">
      <c r="A14" s="305"/>
      <c r="B14" s="329"/>
      <c r="C14" s="330">
        <f>+'13. Pump &amp; vent'!C28</f>
        <v>0</v>
      </c>
      <c r="D14" s="330">
        <f>+'13. Pump &amp; vent'!D28</f>
        <v>0</v>
      </c>
      <c r="E14" s="330">
        <f>+'13. Pump &amp; vent'!E28</f>
        <v>0</v>
      </c>
      <c r="F14" s="330">
        <f>+'13. Pump &amp; vent'!F28</f>
        <v>0</v>
      </c>
      <c r="G14" s="330">
        <f>+'13. Pump &amp; vent'!G28</f>
        <v>0</v>
      </c>
      <c r="H14" s="330">
        <f>IF('13. Pump &amp; vent'!I28=$AA$6,'13. Pump &amp; vent'!H28,'13. Pump &amp; vent'!H28*0.75)</f>
        <v>0</v>
      </c>
      <c r="I14" s="330">
        <f>+'13. Pump &amp; vent'!R28</f>
        <v>0</v>
      </c>
      <c r="J14" s="693">
        <f>+'13. Pump &amp; vent'!O28</f>
        <v>0</v>
      </c>
      <c r="K14" s="339">
        <v>50</v>
      </c>
      <c r="L14" s="339">
        <f>+'13. Pump &amp; vent'!J28</f>
        <v>0</v>
      </c>
      <c r="M14" s="357">
        <v>1</v>
      </c>
      <c r="N14" s="358">
        <f>'13. Pump &amp; vent'!K28</f>
        <v>0</v>
      </c>
      <c r="O14" s="333">
        <f>'13. Pump &amp; vent'!L28</f>
        <v>0</v>
      </c>
      <c r="P14" s="333">
        <f t="shared" si="0"/>
        <v>0</v>
      </c>
      <c r="Q14" s="377"/>
      <c r="R14" s="305"/>
      <c r="S14" s="379">
        <f t="shared" si="1"/>
        <v>0</v>
      </c>
      <c r="T14" s="379">
        <f t="shared" si="2"/>
        <v>0</v>
      </c>
      <c r="U14" s="361">
        <f t="shared" si="3"/>
        <v>0</v>
      </c>
    </row>
    <row r="15" spans="1:24">
      <c r="A15" s="305"/>
      <c r="B15" s="329"/>
      <c r="C15" s="330">
        <f>+'13. Pump &amp; vent'!C29</f>
        <v>0</v>
      </c>
      <c r="D15" s="330">
        <f>+'13. Pump &amp; vent'!D29</f>
        <v>0</v>
      </c>
      <c r="E15" s="330">
        <f>+'13. Pump &amp; vent'!E29</f>
        <v>0</v>
      </c>
      <c r="F15" s="330">
        <f>+'13. Pump &amp; vent'!F29</f>
        <v>0</v>
      </c>
      <c r="G15" s="330">
        <f>+'13. Pump &amp; vent'!G29</f>
        <v>0</v>
      </c>
      <c r="H15" s="330">
        <f>IF('13. Pump &amp; vent'!I29=$AA$6,'13. Pump &amp; vent'!H29,'13. Pump &amp; vent'!H29*0.75)</f>
        <v>0</v>
      </c>
      <c r="I15" s="330">
        <f>+'13. Pump &amp; vent'!R29</f>
        <v>0</v>
      </c>
      <c r="J15" s="693">
        <f>+'13. Pump &amp; vent'!O29</f>
        <v>0</v>
      </c>
      <c r="K15" s="339">
        <v>50</v>
      </c>
      <c r="L15" s="339">
        <f>+'13. Pump &amp; vent'!J29</f>
        <v>0</v>
      </c>
      <c r="M15" s="357">
        <v>1</v>
      </c>
      <c r="N15" s="358">
        <f>'13. Pump &amp; vent'!K29</f>
        <v>0</v>
      </c>
      <c r="O15" s="333">
        <f>'13. Pump &amp; vent'!L29</f>
        <v>0</v>
      </c>
      <c r="P15" s="333">
        <f t="shared" si="0"/>
        <v>0</v>
      </c>
      <c r="Q15" s="377"/>
      <c r="R15" s="305"/>
      <c r="S15" s="379">
        <f t="shared" si="1"/>
        <v>0</v>
      </c>
      <c r="T15" s="379">
        <f t="shared" si="2"/>
        <v>0</v>
      </c>
      <c r="U15" s="361">
        <f t="shared" si="3"/>
        <v>0</v>
      </c>
    </row>
    <row r="16" spans="1:24">
      <c r="A16" s="305"/>
      <c r="B16" s="329"/>
      <c r="C16" s="330">
        <f>+'13. Pump &amp; vent'!C30</f>
        <v>0</v>
      </c>
      <c r="D16" s="330">
        <f>+'13. Pump &amp; vent'!D30</f>
        <v>0</v>
      </c>
      <c r="E16" s="330">
        <f>+'13. Pump &amp; vent'!E30</f>
        <v>0</v>
      </c>
      <c r="F16" s="330">
        <f>+'13. Pump &amp; vent'!F30</f>
        <v>0</v>
      </c>
      <c r="G16" s="330">
        <f>+'13. Pump &amp; vent'!G30</f>
        <v>0</v>
      </c>
      <c r="H16" s="330">
        <f>IF('13. Pump &amp; vent'!I30=$AA$6,'13. Pump &amp; vent'!H30,'13. Pump &amp; vent'!H30*0.75)</f>
        <v>0</v>
      </c>
      <c r="I16" s="330">
        <f>+'13. Pump &amp; vent'!R30</f>
        <v>0</v>
      </c>
      <c r="J16" s="693">
        <f>+'13. Pump &amp; vent'!O30</f>
        <v>0</v>
      </c>
      <c r="K16" s="339">
        <v>50</v>
      </c>
      <c r="L16" s="339">
        <f>+'13. Pump &amp; vent'!J30</f>
        <v>0</v>
      </c>
      <c r="M16" s="357">
        <v>1</v>
      </c>
      <c r="N16" s="358">
        <f>'13. Pump &amp; vent'!K30</f>
        <v>0</v>
      </c>
      <c r="O16" s="333">
        <f>'13. Pump &amp; vent'!L30</f>
        <v>0</v>
      </c>
      <c r="P16" s="333">
        <f t="shared" si="0"/>
        <v>0</v>
      </c>
      <c r="Q16" s="377"/>
      <c r="R16" s="305"/>
      <c r="S16" s="379">
        <f t="shared" si="1"/>
        <v>0</v>
      </c>
      <c r="T16" s="379">
        <f t="shared" si="2"/>
        <v>0</v>
      </c>
      <c r="U16" s="361">
        <f t="shared" si="3"/>
        <v>0</v>
      </c>
    </row>
    <row r="17" spans="1:21">
      <c r="A17" s="305"/>
      <c r="B17" s="329"/>
      <c r="C17" s="330">
        <f>+'13. Pump &amp; vent'!C31</f>
        <v>0</v>
      </c>
      <c r="D17" s="330">
        <f>+'13. Pump &amp; vent'!D31</f>
        <v>0</v>
      </c>
      <c r="E17" s="330">
        <f>+'13. Pump &amp; vent'!E31</f>
        <v>0</v>
      </c>
      <c r="F17" s="330">
        <f>+'13. Pump &amp; vent'!F31</f>
        <v>0</v>
      </c>
      <c r="G17" s="330">
        <f>+'13. Pump &amp; vent'!G31</f>
        <v>0</v>
      </c>
      <c r="H17" s="330">
        <f>IF('13. Pump &amp; vent'!I31=$AA$6,'13. Pump &amp; vent'!H31,'13. Pump &amp; vent'!H31*0.75)</f>
        <v>0</v>
      </c>
      <c r="I17" s="330">
        <f>+'13. Pump &amp; vent'!R31</f>
        <v>0</v>
      </c>
      <c r="J17" s="693">
        <f>+'13. Pump &amp; vent'!O31</f>
        <v>0</v>
      </c>
      <c r="K17" s="339">
        <v>50</v>
      </c>
      <c r="L17" s="339">
        <f>+'13. Pump &amp; vent'!J31</f>
        <v>0</v>
      </c>
      <c r="M17" s="357">
        <v>1</v>
      </c>
      <c r="N17" s="358">
        <f>'13. Pump &amp; vent'!K31</f>
        <v>0</v>
      </c>
      <c r="O17" s="333">
        <f>'13. Pump &amp; vent'!L31</f>
        <v>0</v>
      </c>
      <c r="P17" s="333">
        <f t="shared" si="0"/>
        <v>0</v>
      </c>
      <c r="Q17" s="377"/>
      <c r="R17" s="305"/>
      <c r="S17" s="379">
        <f t="shared" si="1"/>
        <v>0</v>
      </c>
      <c r="T17" s="379">
        <f t="shared" si="2"/>
        <v>0</v>
      </c>
      <c r="U17" s="361">
        <f t="shared" si="3"/>
        <v>0</v>
      </c>
    </row>
    <row r="18" spans="1:21">
      <c r="A18" s="305"/>
      <c r="B18" s="329"/>
      <c r="C18" s="330">
        <f>+'13. Pump &amp; vent'!C32</f>
        <v>0</v>
      </c>
      <c r="D18" s="330">
        <f>+'13. Pump &amp; vent'!D32</f>
        <v>0</v>
      </c>
      <c r="E18" s="330">
        <f>+'13. Pump &amp; vent'!E32</f>
        <v>0</v>
      </c>
      <c r="F18" s="330">
        <f>+'13. Pump &amp; vent'!F32</f>
        <v>0</v>
      </c>
      <c r="G18" s="330">
        <f>+'13. Pump &amp; vent'!G32</f>
        <v>0</v>
      </c>
      <c r="H18" s="330">
        <f>IF('13. Pump &amp; vent'!I32=$AA$6,'13. Pump &amp; vent'!H32,'13. Pump &amp; vent'!H32*0.75)</f>
        <v>0</v>
      </c>
      <c r="I18" s="330">
        <f>+'13. Pump &amp; vent'!R32</f>
        <v>0</v>
      </c>
      <c r="J18" s="693">
        <f>+'13. Pump &amp; vent'!O32</f>
        <v>0</v>
      </c>
      <c r="K18" s="339">
        <v>50</v>
      </c>
      <c r="L18" s="339">
        <f>+'13. Pump &amp; vent'!J32</f>
        <v>0</v>
      </c>
      <c r="M18" s="357">
        <v>1</v>
      </c>
      <c r="N18" s="358">
        <f>'13. Pump &amp; vent'!K32</f>
        <v>0</v>
      </c>
      <c r="O18" s="333">
        <f>'13. Pump &amp; vent'!L32</f>
        <v>0</v>
      </c>
      <c r="P18" s="333">
        <f t="shared" si="0"/>
        <v>0</v>
      </c>
      <c r="Q18" s="377"/>
      <c r="R18" s="305"/>
      <c r="S18" s="379">
        <f t="shared" si="1"/>
        <v>0</v>
      </c>
      <c r="T18" s="379">
        <f t="shared" si="2"/>
        <v>0</v>
      </c>
      <c r="U18" s="361">
        <f t="shared" si="3"/>
        <v>0</v>
      </c>
    </row>
    <row r="19" spans="1:21">
      <c r="A19" s="305"/>
      <c r="B19" s="329"/>
      <c r="R19" s="305"/>
    </row>
    <row r="20" spans="1:21">
      <c r="A20" s="305"/>
      <c r="B20" s="329"/>
      <c r="R20" s="305"/>
    </row>
    <row r="21" spans="1:21">
      <c r="A21" s="305"/>
      <c r="B21" s="329"/>
      <c r="R21" s="305"/>
    </row>
    <row r="22" spans="1:21">
      <c r="A22" s="305"/>
      <c r="B22" s="329"/>
      <c r="R22" s="305"/>
    </row>
    <row r="23" spans="1:21">
      <c r="A23" s="305"/>
      <c r="B23" s="329"/>
      <c r="R23" s="305"/>
    </row>
    <row r="24" spans="1:21">
      <c r="A24" s="305"/>
      <c r="B24" s="329"/>
      <c r="R24" s="305"/>
    </row>
    <row r="26" spans="1:21">
      <c r="A26" s="305"/>
      <c r="B26" s="329"/>
      <c r="R26" s="305"/>
    </row>
    <row r="27" spans="1:21">
      <c r="A27" s="305"/>
      <c r="B27" s="329"/>
      <c r="R27" s="305"/>
    </row>
    <row r="28" spans="1:21">
      <c r="A28" s="305"/>
      <c r="B28" s="329"/>
      <c r="R28" s="305"/>
    </row>
    <row r="29" spans="1:21">
      <c r="A29" s="305"/>
      <c r="B29" s="329"/>
      <c r="R29" s="305"/>
    </row>
    <row r="30" spans="1:21">
      <c r="A30" s="305"/>
      <c r="B30" s="329"/>
      <c r="R30" s="305"/>
    </row>
    <row r="31" spans="1:21">
      <c r="A31" s="305"/>
      <c r="B31" s="329"/>
      <c r="R31" s="305"/>
    </row>
    <row r="32" spans="1:21">
      <c r="A32" s="305"/>
      <c r="B32" s="329"/>
      <c r="R32" s="305"/>
    </row>
    <row r="33" spans="1:21">
      <c r="A33" s="305"/>
      <c r="B33" s="329"/>
      <c r="R33" s="329"/>
      <c r="S33" s="329"/>
      <c r="T33" s="329"/>
      <c r="U33" s="329"/>
    </row>
    <row r="34" spans="1:21">
      <c r="A34" s="305"/>
      <c r="B34" s="329"/>
      <c r="C34" s="329"/>
      <c r="D34" s="329"/>
      <c r="E34" s="329"/>
      <c r="F34" s="305"/>
      <c r="G34" s="305"/>
      <c r="H34" s="305"/>
      <c r="I34" s="329"/>
      <c r="J34" s="305"/>
      <c r="K34" s="329"/>
      <c r="L34" s="329"/>
      <c r="M34" s="305"/>
      <c r="N34" s="329"/>
      <c r="O34" s="329"/>
      <c r="P34" s="329"/>
      <c r="Q34" s="305"/>
      <c r="R34" s="329"/>
      <c r="S34" s="305"/>
      <c r="T34" s="329"/>
      <c r="U34" s="329"/>
    </row>
    <row r="35" spans="1:21">
      <c r="A35" s="305"/>
      <c r="B35" s="329"/>
      <c r="C35" s="329"/>
      <c r="D35" s="329"/>
      <c r="E35" s="329"/>
      <c r="F35" s="305"/>
      <c r="G35" s="305"/>
      <c r="H35" s="305"/>
      <c r="I35" s="329"/>
      <c r="J35" s="305"/>
      <c r="K35" s="329"/>
      <c r="L35" s="329"/>
      <c r="M35" s="305"/>
      <c r="N35" s="329"/>
      <c r="O35" s="329"/>
      <c r="P35" s="329"/>
      <c r="Q35" s="305"/>
      <c r="R35" s="329"/>
      <c r="S35" s="305"/>
      <c r="T35" s="329"/>
      <c r="U35" s="329"/>
    </row>
    <row r="36" spans="1:21">
      <c r="A36" s="305"/>
      <c r="B36" s="329"/>
      <c r="C36" s="329"/>
      <c r="D36" s="329"/>
      <c r="E36" s="329"/>
      <c r="F36" s="305"/>
      <c r="G36" s="305"/>
      <c r="H36" s="305"/>
      <c r="I36" s="329"/>
      <c r="J36" s="305"/>
      <c r="K36" s="329"/>
      <c r="L36" s="329"/>
      <c r="M36" s="305"/>
      <c r="N36" s="329"/>
      <c r="O36" s="329"/>
      <c r="P36" s="329"/>
      <c r="Q36" s="305"/>
      <c r="R36" s="329"/>
      <c r="S36" s="305"/>
      <c r="T36" s="329"/>
      <c r="U36" s="329"/>
    </row>
    <row r="37" spans="1:21">
      <c r="A37" s="305"/>
      <c r="B37" s="329"/>
      <c r="C37" s="329"/>
      <c r="D37" s="329"/>
      <c r="E37" s="329"/>
      <c r="F37" s="329"/>
      <c r="G37" s="329"/>
      <c r="H37" s="329"/>
      <c r="I37" s="329"/>
      <c r="J37" s="329"/>
      <c r="K37" s="329"/>
      <c r="L37" s="329"/>
      <c r="M37" s="329"/>
      <c r="N37" s="329"/>
      <c r="O37" s="329"/>
      <c r="P37" s="329"/>
      <c r="Q37" s="329"/>
      <c r="R37" s="329"/>
      <c r="S37" s="329"/>
      <c r="T37" s="329"/>
      <c r="U37" s="329"/>
    </row>
    <row r="38" spans="1:21">
      <c r="A38" s="305"/>
      <c r="B38" s="329"/>
      <c r="C38" s="329"/>
      <c r="D38" s="329"/>
      <c r="E38" s="329"/>
      <c r="F38" s="329"/>
      <c r="G38" s="329"/>
      <c r="H38" s="329"/>
      <c r="I38" s="329"/>
      <c r="J38" s="329"/>
      <c r="K38" s="329"/>
      <c r="L38" s="329"/>
      <c r="M38" s="329"/>
      <c r="N38" s="329"/>
      <c r="O38" s="329"/>
      <c r="P38" s="329"/>
      <c r="Q38" s="329"/>
      <c r="R38" s="329"/>
      <c r="S38" s="329"/>
      <c r="T38" s="329"/>
      <c r="U38" s="329"/>
    </row>
    <row r="39" spans="1:21">
      <c r="A39" s="305"/>
      <c r="B39" s="329"/>
      <c r="C39" s="329"/>
      <c r="D39" s="329"/>
      <c r="E39" s="329"/>
      <c r="F39" s="329"/>
      <c r="G39" s="329"/>
      <c r="H39" s="329"/>
      <c r="I39" s="329"/>
      <c r="J39" s="329"/>
      <c r="K39" s="329"/>
      <c r="L39" s="329"/>
      <c r="M39" s="329"/>
      <c r="N39" s="329"/>
      <c r="O39" s="329"/>
      <c r="P39" s="329"/>
      <c r="Q39" s="329"/>
      <c r="R39" s="329"/>
      <c r="S39" s="329"/>
      <c r="T39" s="329"/>
      <c r="U39" s="329"/>
    </row>
    <row r="40" spans="1:21">
      <c r="A40" s="305"/>
      <c r="B40" s="329"/>
      <c r="C40" s="329"/>
      <c r="D40" s="329"/>
      <c r="E40" s="329"/>
      <c r="F40" s="329"/>
      <c r="G40" s="329"/>
      <c r="H40" s="329"/>
      <c r="I40" s="329"/>
      <c r="J40" s="329"/>
      <c r="K40" s="329"/>
      <c r="L40" s="329"/>
      <c r="M40" s="329"/>
      <c r="N40" s="329"/>
      <c r="O40" s="329"/>
      <c r="P40" s="329"/>
      <c r="Q40" s="329"/>
      <c r="R40" s="329"/>
      <c r="S40" s="329"/>
      <c r="T40" s="329"/>
      <c r="U40" s="329"/>
    </row>
    <row r="41" spans="1:21">
      <c r="A41" s="305"/>
      <c r="B41" s="329"/>
      <c r="C41" s="329"/>
      <c r="D41" s="329"/>
      <c r="E41" s="329"/>
      <c r="F41" s="329"/>
      <c r="G41" s="329"/>
      <c r="H41" s="329"/>
      <c r="I41" s="329"/>
      <c r="J41" s="329"/>
      <c r="K41" s="329"/>
      <c r="L41" s="329"/>
      <c r="M41" s="329"/>
      <c r="N41" s="329"/>
      <c r="O41" s="329"/>
      <c r="P41" s="329"/>
      <c r="Q41" s="329"/>
      <c r="R41" s="329"/>
      <c r="S41" s="329"/>
      <c r="T41" s="329"/>
      <c r="U41" s="329"/>
    </row>
    <row r="42" spans="1:21">
      <c r="A42" s="305"/>
      <c r="B42" s="329"/>
      <c r="C42" s="329"/>
      <c r="D42" s="329"/>
      <c r="E42" s="329"/>
      <c r="F42" s="329"/>
      <c r="G42" s="329"/>
      <c r="H42" s="329"/>
      <c r="I42" s="329"/>
      <c r="J42" s="329"/>
      <c r="K42" s="329"/>
      <c r="L42" s="329"/>
      <c r="M42" s="329"/>
      <c r="N42" s="329"/>
      <c r="O42" s="329"/>
      <c r="P42" s="329"/>
      <c r="Q42" s="329"/>
      <c r="R42" s="329"/>
      <c r="S42" s="329"/>
      <c r="T42" s="329"/>
      <c r="U42" s="329"/>
    </row>
    <row r="43" spans="1:21">
      <c r="A43" s="305"/>
      <c r="B43" s="329"/>
      <c r="C43" s="329"/>
      <c r="D43" s="329"/>
      <c r="E43" s="329"/>
      <c r="F43" s="329"/>
      <c r="G43" s="329"/>
      <c r="H43" s="329"/>
      <c r="I43" s="329"/>
      <c r="J43" s="329"/>
      <c r="K43" s="329"/>
      <c r="L43" s="329"/>
      <c r="M43" s="329"/>
      <c r="N43" s="329"/>
      <c r="O43" s="329"/>
      <c r="P43" s="329"/>
      <c r="Q43" s="329"/>
      <c r="R43" s="329"/>
      <c r="S43" s="329"/>
      <c r="T43" s="329"/>
      <c r="U43" s="329"/>
    </row>
    <row r="44" spans="1:21">
      <c r="A44" s="305"/>
      <c r="B44" s="329"/>
      <c r="C44" s="329"/>
      <c r="D44" s="329"/>
      <c r="E44" s="329"/>
      <c r="F44" s="329"/>
      <c r="G44" s="329"/>
      <c r="H44" s="329"/>
      <c r="I44" s="329"/>
      <c r="J44" s="329"/>
      <c r="K44" s="329"/>
      <c r="L44" s="329"/>
      <c r="M44" s="329"/>
      <c r="N44" s="329"/>
      <c r="O44" s="329"/>
      <c r="P44" s="329"/>
      <c r="Q44" s="329"/>
      <c r="R44" s="329"/>
      <c r="S44" s="329"/>
      <c r="T44" s="329"/>
      <c r="U44" s="329"/>
    </row>
    <row r="45" spans="1:21">
      <c r="A45" s="305"/>
      <c r="B45" s="329"/>
      <c r="C45" s="329"/>
      <c r="D45" s="329"/>
      <c r="E45" s="329"/>
      <c r="F45" s="329"/>
      <c r="G45" s="329"/>
      <c r="H45" s="329"/>
      <c r="I45" s="329"/>
      <c r="J45" s="329"/>
      <c r="K45" s="329"/>
      <c r="L45" s="329"/>
      <c r="M45" s="329"/>
      <c r="N45" s="329"/>
      <c r="O45" s="329"/>
      <c r="P45" s="329"/>
      <c r="Q45" s="329"/>
      <c r="R45" s="329"/>
      <c r="S45" s="329"/>
      <c r="T45" s="329"/>
      <c r="U45" s="329"/>
    </row>
    <row r="46" spans="1:21">
      <c r="A46" s="305"/>
      <c r="B46" s="329"/>
      <c r="C46" s="329"/>
      <c r="D46" s="329"/>
      <c r="E46" s="329"/>
      <c r="F46" s="329"/>
      <c r="G46" s="329"/>
      <c r="H46" s="329"/>
      <c r="I46" s="329"/>
      <c r="J46" s="329"/>
      <c r="K46" s="329"/>
      <c r="L46" s="329"/>
      <c r="M46" s="329"/>
      <c r="N46" s="329"/>
      <c r="O46" s="329"/>
      <c r="P46" s="329"/>
      <c r="Q46" s="329"/>
      <c r="R46" s="329"/>
      <c r="S46" s="329"/>
      <c r="T46" s="329"/>
      <c r="U46" s="329"/>
    </row>
    <row r="47" spans="1:21">
      <c r="A47" s="305"/>
      <c r="B47" s="329"/>
      <c r="C47" s="329"/>
      <c r="D47" s="329"/>
      <c r="E47" s="329"/>
      <c r="F47" s="329"/>
      <c r="G47" s="329"/>
      <c r="H47" s="329"/>
      <c r="I47" s="329"/>
      <c r="J47" s="329"/>
      <c r="K47" s="329"/>
      <c r="L47" s="329"/>
      <c r="M47" s="329"/>
      <c r="N47" s="329"/>
      <c r="O47" s="329"/>
      <c r="P47" s="329"/>
      <c r="Q47" s="329"/>
      <c r="R47" s="329"/>
      <c r="S47" s="329"/>
      <c r="T47" s="329"/>
      <c r="U47" s="329"/>
    </row>
    <row r="48" spans="1:21">
      <c r="A48" s="305"/>
      <c r="B48" s="329"/>
      <c r="C48" s="329"/>
      <c r="D48" s="329"/>
      <c r="E48" s="329"/>
      <c r="F48" s="329"/>
      <c r="G48" s="329"/>
      <c r="H48" s="329"/>
      <c r="I48" s="329"/>
      <c r="J48" s="329"/>
      <c r="K48" s="329"/>
      <c r="L48" s="329"/>
      <c r="M48" s="329"/>
      <c r="N48" s="329"/>
      <c r="O48" s="329"/>
      <c r="P48" s="329"/>
      <c r="Q48" s="329"/>
      <c r="R48" s="329"/>
      <c r="S48" s="329"/>
      <c r="T48" s="329"/>
      <c r="U48" s="329"/>
    </row>
    <row r="49" spans="1:21">
      <c r="A49" s="305"/>
      <c r="B49" s="329"/>
      <c r="C49" s="329"/>
      <c r="D49" s="329"/>
      <c r="E49" s="329"/>
      <c r="F49" s="329"/>
      <c r="G49" s="329"/>
      <c r="H49" s="329"/>
      <c r="I49" s="329"/>
      <c r="J49" s="329"/>
      <c r="K49" s="329"/>
      <c r="L49" s="329"/>
      <c r="M49" s="329"/>
      <c r="N49" s="329"/>
      <c r="O49" s="329"/>
      <c r="P49" s="329"/>
      <c r="Q49" s="329"/>
      <c r="R49" s="329"/>
      <c r="S49" s="329"/>
      <c r="T49" s="329"/>
      <c r="U49" s="329"/>
    </row>
    <row r="50" spans="1:21">
      <c r="A50" s="305"/>
      <c r="B50" s="329"/>
      <c r="C50" s="329"/>
      <c r="D50" s="329"/>
      <c r="E50" s="329"/>
      <c r="F50" s="329"/>
      <c r="G50" s="329"/>
      <c r="H50" s="329"/>
      <c r="I50" s="329"/>
      <c r="J50" s="329"/>
      <c r="K50" s="329"/>
      <c r="L50" s="329"/>
      <c r="M50" s="329"/>
      <c r="N50" s="329"/>
      <c r="O50" s="329"/>
      <c r="P50" s="329"/>
      <c r="Q50" s="329"/>
      <c r="R50" s="329"/>
      <c r="S50" s="329"/>
      <c r="T50" s="329"/>
      <c r="U50" s="329"/>
    </row>
    <row r="51" spans="1:21">
      <c r="A51" s="305"/>
      <c r="B51" s="329"/>
      <c r="C51" s="329"/>
      <c r="D51" s="329"/>
      <c r="E51" s="329"/>
      <c r="F51" s="329"/>
      <c r="G51" s="329"/>
      <c r="H51" s="329"/>
      <c r="I51" s="329"/>
      <c r="J51" s="329"/>
      <c r="K51" s="329"/>
      <c r="L51" s="329"/>
      <c r="M51" s="329"/>
      <c r="N51" s="329"/>
      <c r="O51" s="329"/>
      <c r="P51" s="329"/>
      <c r="Q51" s="329"/>
      <c r="R51" s="329"/>
      <c r="S51" s="329"/>
      <c r="T51" s="329"/>
      <c r="U51" s="329"/>
    </row>
    <row r="52" spans="1:21">
      <c r="A52" s="305"/>
      <c r="B52" s="329"/>
      <c r="C52" s="329"/>
      <c r="D52" s="329"/>
      <c r="E52" s="329"/>
      <c r="F52" s="329"/>
      <c r="G52" s="329"/>
      <c r="H52" s="329"/>
      <c r="I52" s="329"/>
      <c r="J52" s="329"/>
      <c r="K52" s="329"/>
      <c r="L52" s="329"/>
      <c r="M52" s="329"/>
      <c r="N52" s="329"/>
      <c r="O52" s="329"/>
      <c r="P52" s="329"/>
      <c r="Q52" s="329"/>
      <c r="R52" s="329"/>
      <c r="S52" s="329"/>
      <c r="T52" s="329"/>
      <c r="U52" s="329"/>
    </row>
    <row r="53" spans="1:21">
      <c r="A53" s="305"/>
      <c r="B53" s="329"/>
      <c r="C53" s="329"/>
      <c r="D53" s="329"/>
      <c r="E53" s="329"/>
      <c r="F53" s="329"/>
      <c r="G53" s="329"/>
      <c r="H53" s="329"/>
      <c r="I53" s="329"/>
      <c r="J53" s="329"/>
      <c r="K53" s="329"/>
      <c r="L53" s="329"/>
      <c r="M53" s="329"/>
      <c r="N53" s="329"/>
      <c r="O53" s="329"/>
      <c r="P53" s="329"/>
      <c r="Q53" s="329"/>
      <c r="R53" s="329"/>
      <c r="S53" s="329"/>
      <c r="T53" s="329"/>
      <c r="U53" s="329"/>
    </row>
    <row r="54" spans="1:21">
      <c r="A54" s="305"/>
      <c r="B54" s="329"/>
      <c r="C54" s="329"/>
      <c r="D54" s="329"/>
      <c r="E54" s="329"/>
      <c r="F54" s="329"/>
      <c r="G54" s="329"/>
      <c r="H54" s="329"/>
      <c r="I54" s="329"/>
      <c r="J54" s="329"/>
      <c r="K54" s="329"/>
      <c r="L54" s="329"/>
      <c r="M54" s="329"/>
      <c r="N54" s="329"/>
      <c r="O54" s="329"/>
      <c r="P54" s="329"/>
      <c r="Q54" s="329"/>
      <c r="R54" s="329"/>
      <c r="S54" s="329"/>
      <c r="T54" s="329"/>
      <c r="U54" s="329"/>
    </row>
    <row r="55" spans="1:21">
      <c r="A55" s="305"/>
      <c r="B55" s="329"/>
      <c r="C55" s="329"/>
      <c r="D55" s="329"/>
      <c r="E55" s="329"/>
      <c r="F55" s="329"/>
      <c r="G55" s="329"/>
      <c r="H55" s="329"/>
      <c r="I55" s="329"/>
      <c r="J55" s="329"/>
      <c r="K55" s="329"/>
      <c r="L55" s="329"/>
      <c r="M55" s="329"/>
      <c r="N55" s="329"/>
      <c r="O55" s="329"/>
      <c r="P55" s="329"/>
      <c r="Q55" s="329"/>
      <c r="R55" s="329"/>
      <c r="S55" s="329"/>
      <c r="T55" s="329"/>
      <c r="U55" s="329"/>
    </row>
    <row r="56" spans="1:21">
      <c r="B56" s="329"/>
      <c r="C56" s="329"/>
      <c r="D56" s="329"/>
      <c r="E56" s="329"/>
      <c r="F56" s="329"/>
      <c r="G56" s="329"/>
      <c r="H56" s="329"/>
      <c r="I56" s="329"/>
      <c r="J56" s="329"/>
      <c r="K56" s="329"/>
      <c r="L56" s="329"/>
      <c r="M56" s="329"/>
      <c r="N56" s="329"/>
      <c r="O56" s="329"/>
      <c r="P56" s="329"/>
      <c r="Q56" s="329"/>
      <c r="R56" s="329"/>
      <c r="S56" s="329"/>
      <c r="T56" s="329"/>
      <c r="U56" s="329"/>
    </row>
    <row r="57" spans="1:21">
      <c r="B57" s="329"/>
      <c r="C57" s="329"/>
      <c r="D57" s="329"/>
      <c r="E57" s="329"/>
      <c r="F57" s="329"/>
      <c r="G57" s="329"/>
      <c r="H57" s="329"/>
      <c r="I57" s="329"/>
      <c r="J57" s="329"/>
      <c r="K57" s="329"/>
      <c r="L57" s="329"/>
      <c r="M57" s="329"/>
      <c r="N57" s="329"/>
      <c r="O57" s="329"/>
      <c r="P57" s="329"/>
      <c r="Q57" s="329"/>
      <c r="R57" s="329"/>
      <c r="S57" s="329"/>
      <c r="T57" s="329"/>
      <c r="U57" s="329"/>
    </row>
    <row r="58" spans="1:21">
      <c r="B58" s="329"/>
      <c r="C58" s="329"/>
      <c r="D58" s="329"/>
      <c r="E58" s="329"/>
      <c r="F58" s="329"/>
      <c r="G58" s="329"/>
      <c r="H58" s="329"/>
      <c r="I58" s="329"/>
      <c r="J58" s="329"/>
      <c r="K58" s="329"/>
      <c r="L58" s="329"/>
      <c r="M58" s="329"/>
      <c r="N58" s="329"/>
      <c r="O58" s="329"/>
      <c r="P58" s="329"/>
      <c r="Q58" s="329"/>
      <c r="R58" s="329"/>
      <c r="S58" s="329"/>
      <c r="T58" s="329"/>
      <c r="U58" s="329"/>
    </row>
    <row r="59" spans="1:21">
      <c r="B59" s="329"/>
      <c r="C59" s="329"/>
      <c r="D59" s="329"/>
      <c r="E59" s="329"/>
      <c r="F59" s="329"/>
      <c r="G59" s="329"/>
      <c r="H59" s="329"/>
      <c r="I59" s="329"/>
      <c r="J59" s="329"/>
      <c r="K59" s="329"/>
      <c r="L59" s="329"/>
      <c r="M59" s="329"/>
      <c r="N59" s="329"/>
      <c r="O59" s="329"/>
      <c r="P59" s="329"/>
      <c r="Q59" s="329"/>
      <c r="R59" s="329"/>
      <c r="S59" s="329"/>
      <c r="T59" s="329"/>
      <c r="U59" s="329"/>
    </row>
    <row r="60" spans="1:21">
      <c r="B60" s="329"/>
      <c r="C60" s="329"/>
      <c r="D60" s="329"/>
      <c r="E60" s="329"/>
      <c r="F60" s="329"/>
      <c r="G60" s="329"/>
      <c r="H60" s="329"/>
      <c r="I60" s="329"/>
      <c r="J60" s="329"/>
      <c r="K60" s="329"/>
      <c r="L60" s="329"/>
      <c r="M60" s="329"/>
      <c r="N60" s="329"/>
      <c r="O60" s="329"/>
      <c r="P60" s="329"/>
      <c r="Q60" s="329"/>
      <c r="R60" s="329"/>
      <c r="S60" s="329"/>
      <c r="T60" s="329"/>
      <c r="U60" s="329"/>
    </row>
    <row r="61" spans="1:21">
      <c r="B61" s="329"/>
      <c r="C61" s="329"/>
      <c r="D61" s="329"/>
      <c r="E61" s="329"/>
      <c r="F61" s="329"/>
      <c r="G61" s="329"/>
      <c r="H61" s="329"/>
      <c r="I61" s="329"/>
      <c r="J61" s="329"/>
      <c r="K61" s="329"/>
      <c r="L61" s="329"/>
      <c r="M61" s="329"/>
      <c r="N61" s="329"/>
      <c r="O61" s="329"/>
      <c r="P61" s="329"/>
      <c r="Q61" s="329"/>
      <c r="R61" s="329"/>
      <c r="S61" s="329"/>
      <c r="T61" s="329"/>
      <c r="U61" s="329"/>
    </row>
    <row r="62" spans="1:21">
      <c r="B62" s="329"/>
      <c r="C62" s="329"/>
      <c r="D62" s="329"/>
      <c r="E62" s="329"/>
      <c r="F62" s="329"/>
      <c r="G62" s="329"/>
      <c r="H62" s="329"/>
      <c r="I62" s="329"/>
      <c r="J62" s="329"/>
      <c r="K62" s="329"/>
      <c r="L62" s="329"/>
      <c r="M62" s="329"/>
      <c r="N62" s="329"/>
      <c r="O62" s="329"/>
      <c r="P62" s="329"/>
      <c r="Q62" s="329"/>
      <c r="R62" s="329"/>
      <c r="S62" s="329"/>
      <c r="T62" s="329"/>
      <c r="U62" s="329"/>
    </row>
    <row r="63" spans="1:21">
      <c r="B63" s="329"/>
      <c r="C63" s="329"/>
      <c r="D63" s="329"/>
      <c r="E63" s="329"/>
      <c r="F63" s="329"/>
      <c r="G63" s="329"/>
      <c r="H63" s="329"/>
      <c r="I63" s="329"/>
      <c r="J63" s="329"/>
      <c r="K63" s="329"/>
      <c r="L63" s="329"/>
      <c r="M63" s="329"/>
      <c r="N63" s="329"/>
      <c r="O63" s="329"/>
      <c r="P63" s="329"/>
      <c r="Q63" s="329"/>
      <c r="R63" s="329"/>
      <c r="S63" s="329"/>
      <c r="T63" s="329"/>
      <c r="U63" s="329"/>
    </row>
    <row r="64" spans="1:21">
      <c r="B64" s="329"/>
      <c r="C64" s="329"/>
      <c r="D64" s="329"/>
      <c r="E64" s="329"/>
      <c r="F64" s="329"/>
      <c r="G64" s="329"/>
      <c r="H64" s="329"/>
      <c r="I64" s="329"/>
      <c r="J64" s="329"/>
      <c r="K64" s="329"/>
      <c r="L64" s="329"/>
      <c r="M64" s="329"/>
      <c r="N64" s="329"/>
      <c r="O64" s="329"/>
      <c r="P64" s="329"/>
      <c r="Q64" s="329"/>
      <c r="R64" s="329"/>
      <c r="S64" s="329"/>
      <c r="T64" s="329"/>
      <c r="U64" s="329"/>
    </row>
    <row r="65" spans="2:21">
      <c r="B65" s="329"/>
      <c r="C65" s="329"/>
      <c r="D65" s="329"/>
      <c r="E65" s="329"/>
      <c r="F65" s="329"/>
      <c r="G65" s="329"/>
      <c r="H65" s="329"/>
      <c r="I65" s="329"/>
      <c r="J65" s="329"/>
      <c r="K65" s="329"/>
      <c r="L65" s="329"/>
      <c r="M65" s="329"/>
      <c r="N65" s="329"/>
      <c r="O65" s="329"/>
      <c r="P65" s="329"/>
      <c r="Q65" s="329"/>
      <c r="R65" s="329"/>
      <c r="S65" s="329"/>
      <c r="T65" s="329"/>
      <c r="U65" s="329"/>
    </row>
    <row r="66" spans="2:21">
      <c r="B66" s="329"/>
      <c r="C66" s="329"/>
      <c r="D66" s="329"/>
      <c r="E66" s="329"/>
      <c r="F66" s="329"/>
      <c r="G66" s="329"/>
      <c r="H66" s="329"/>
      <c r="I66" s="329"/>
      <c r="J66" s="329"/>
      <c r="K66" s="329"/>
      <c r="L66" s="329"/>
      <c r="M66" s="329"/>
      <c r="N66" s="329"/>
      <c r="O66" s="329"/>
      <c r="P66" s="329"/>
      <c r="Q66" s="329"/>
      <c r="R66" s="329"/>
      <c r="S66" s="329"/>
      <c r="T66" s="329"/>
      <c r="U66" s="329"/>
    </row>
    <row r="67" spans="2:21">
      <c r="B67" s="329"/>
      <c r="C67" s="329"/>
      <c r="D67" s="329"/>
      <c r="E67" s="329"/>
      <c r="F67" s="329"/>
      <c r="G67" s="329"/>
      <c r="H67" s="329"/>
      <c r="I67" s="329"/>
      <c r="J67" s="329"/>
      <c r="K67" s="329"/>
      <c r="L67" s="329"/>
      <c r="M67" s="329"/>
      <c r="N67" s="329"/>
      <c r="O67" s="329"/>
      <c r="P67" s="329"/>
      <c r="Q67" s="329"/>
      <c r="R67" s="329"/>
      <c r="S67" s="329"/>
      <c r="T67" s="329"/>
      <c r="U67" s="329"/>
    </row>
    <row r="68" spans="2:21">
      <c r="B68" s="329"/>
      <c r="C68" s="329"/>
      <c r="D68" s="329"/>
      <c r="E68" s="329"/>
      <c r="F68" s="329"/>
      <c r="G68" s="329"/>
      <c r="H68" s="329"/>
      <c r="I68" s="329"/>
      <c r="J68" s="329"/>
      <c r="K68" s="329"/>
      <c r="L68" s="329"/>
      <c r="M68" s="329"/>
      <c r="N68" s="329"/>
      <c r="O68" s="329"/>
      <c r="P68" s="329"/>
      <c r="Q68" s="329"/>
      <c r="R68" s="329"/>
      <c r="S68" s="329"/>
      <c r="T68" s="329"/>
      <c r="U68" s="329"/>
    </row>
    <row r="69" spans="2:21">
      <c r="B69" s="329"/>
      <c r="C69" s="329"/>
      <c r="D69" s="329"/>
      <c r="E69" s="329"/>
      <c r="F69" s="329"/>
      <c r="G69" s="329"/>
      <c r="H69" s="329"/>
      <c r="I69" s="329"/>
      <c r="J69" s="329"/>
      <c r="K69" s="329"/>
      <c r="L69" s="329"/>
      <c r="M69" s="329"/>
      <c r="N69" s="329"/>
      <c r="O69" s="329"/>
      <c r="P69" s="329"/>
      <c r="Q69" s="329"/>
      <c r="R69" s="329"/>
      <c r="S69" s="329"/>
      <c r="T69" s="329"/>
      <c r="U69" s="329"/>
    </row>
    <row r="70" spans="2:21">
      <c r="B70" s="329"/>
      <c r="C70" s="329"/>
      <c r="D70" s="329"/>
      <c r="E70" s="329"/>
      <c r="F70" s="329"/>
      <c r="G70" s="329"/>
      <c r="H70" s="329"/>
      <c r="I70" s="329"/>
      <c r="J70" s="329"/>
      <c r="K70" s="329"/>
      <c r="L70" s="329"/>
      <c r="M70" s="329"/>
      <c r="N70" s="329"/>
      <c r="O70" s="329"/>
      <c r="P70" s="329"/>
      <c r="Q70" s="329"/>
      <c r="R70" s="329"/>
      <c r="S70" s="329"/>
      <c r="T70" s="329"/>
      <c r="U70" s="329"/>
    </row>
    <row r="71" spans="2:21">
      <c r="B71" s="329"/>
      <c r="C71" s="329"/>
      <c r="D71" s="329"/>
      <c r="E71" s="329"/>
      <c r="F71" s="329"/>
      <c r="G71" s="329"/>
      <c r="H71" s="329"/>
      <c r="I71" s="329"/>
      <c r="J71" s="329"/>
      <c r="K71" s="329"/>
      <c r="L71" s="329"/>
      <c r="M71" s="329"/>
      <c r="N71" s="329"/>
      <c r="O71" s="329"/>
      <c r="P71" s="329"/>
      <c r="Q71" s="329"/>
      <c r="R71" s="329"/>
      <c r="S71" s="329"/>
      <c r="T71" s="329"/>
      <c r="U71" s="329"/>
    </row>
    <row r="72" spans="2:21">
      <c r="B72" s="329"/>
      <c r="C72" s="329"/>
      <c r="D72" s="329"/>
      <c r="E72" s="329"/>
      <c r="F72" s="329"/>
      <c r="G72" s="329"/>
      <c r="H72" s="329"/>
      <c r="I72" s="329"/>
      <c r="J72" s="329"/>
      <c r="K72" s="329"/>
      <c r="L72" s="329"/>
      <c r="M72" s="329"/>
      <c r="N72" s="329"/>
      <c r="O72" s="329"/>
      <c r="P72" s="329"/>
      <c r="Q72" s="329"/>
      <c r="R72" s="329"/>
      <c r="S72" s="329"/>
      <c r="T72" s="329"/>
      <c r="U72" s="329"/>
    </row>
    <row r="73" spans="2:21">
      <c r="B73" s="329"/>
      <c r="C73" s="329"/>
      <c r="D73" s="329"/>
      <c r="E73" s="329"/>
      <c r="F73" s="329"/>
      <c r="G73" s="329"/>
      <c r="H73" s="329"/>
      <c r="I73" s="329"/>
      <c r="J73" s="329"/>
      <c r="K73" s="329"/>
      <c r="L73" s="329"/>
      <c r="M73" s="329"/>
      <c r="N73" s="329"/>
      <c r="O73" s="329"/>
      <c r="P73" s="329"/>
      <c r="Q73" s="329"/>
      <c r="R73" s="329"/>
      <c r="S73" s="329"/>
      <c r="T73" s="329"/>
      <c r="U73" s="329"/>
    </row>
    <row r="74" spans="2:21">
      <c r="B74" s="329"/>
      <c r="C74" s="329"/>
      <c r="D74" s="329"/>
      <c r="E74" s="329"/>
      <c r="F74" s="329"/>
      <c r="G74" s="329"/>
      <c r="H74" s="329"/>
      <c r="I74" s="329"/>
      <c r="J74" s="329"/>
      <c r="K74" s="329"/>
      <c r="L74" s="329"/>
      <c r="M74" s="329"/>
      <c r="N74" s="329"/>
      <c r="O74" s="329"/>
      <c r="P74" s="329"/>
      <c r="Q74" s="329"/>
      <c r="R74" s="329"/>
      <c r="S74" s="329"/>
      <c r="T74" s="329"/>
      <c r="U74" s="329"/>
    </row>
    <row r="75" spans="2:21">
      <c r="B75" s="329"/>
      <c r="C75" s="329"/>
      <c r="D75" s="329"/>
      <c r="E75" s="329"/>
      <c r="F75" s="329"/>
      <c r="G75" s="329"/>
      <c r="H75" s="329"/>
      <c r="I75" s="329"/>
      <c r="J75" s="329"/>
      <c r="K75" s="329"/>
      <c r="L75" s="329"/>
      <c r="M75" s="329"/>
      <c r="N75" s="329"/>
      <c r="O75" s="329"/>
      <c r="P75" s="329"/>
      <c r="Q75" s="329"/>
      <c r="R75" s="329"/>
      <c r="S75" s="329"/>
      <c r="T75" s="329"/>
      <c r="U75" s="329"/>
    </row>
    <row r="76" spans="2:21">
      <c r="B76" s="329"/>
      <c r="C76" s="329"/>
      <c r="D76" s="329"/>
      <c r="E76" s="329"/>
      <c r="F76" s="329"/>
      <c r="G76" s="329"/>
      <c r="H76" s="329"/>
      <c r="I76" s="329"/>
      <c r="J76" s="329"/>
      <c r="K76" s="329"/>
      <c r="L76" s="329"/>
      <c r="M76" s="329"/>
      <c r="N76" s="329"/>
      <c r="O76" s="329"/>
      <c r="P76" s="329"/>
      <c r="Q76" s="329"/>
      <c r="R76" s="329"/>
      <c r="S76" s="329"/>
      <c r="T76" s="329"/>
      <c r="U76" s="329"/>
    </row>
  </sheetData>
  <dataValidations disablePrompts="1" count="1">
    <dataValidation type="list" allowBlank="1" showInputMessage="1" showErrorMessage="1" sqref="M26:M32 M23:M24 M19:M21" xr:uid="{00000000-0002-0000-2700-000000000000}">
      <formula1>$Z$3:$Z$4</formula1>
    </dataValidation>
  </dataValidations>
  <pageMargins left="0.7" right="0.7" top="0.75" bottom="0.75" header="0.3" footer="0.3"/>
  <legacy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41">
    <tabColor rgb="FF00B050"/>
  </sheetPr>
  <dimension ref="A1:V46"/>
  <sheetViews>
    <sheetView showGridLines="0" topLeftCell="G9" workbookViewId="0">
      <selection activeCell="S17" sqref="S17"/>
    </sheetView>
  </sheetViews>
  <sheetFormatPr baseColWidth="10" defaultColWidth="11.44140625" defaultRowHeight="14.4"/>
  <cols>
    <col min="1" max="2" width="3.6640625" customWidth="1"/>
    <col min="3" max="3" width="7.33203125" customWidth="1"/>
    <col min="4" max="4" width="16.88671875" customWidth="1"/>
    <col min="7" max="7" width="15.109375" customWidth="1"/>
    <col min="9" max="13" width="13.33203125" customWidth="1"/>
    <col min="14" max="14" width="12.44140625" customWidth="1"/>
    <col min="15" max="15" width="12.6640625" customWidth="1"/>
    <col min="16" max="16" width="13.44140625" customWidth="1"/>
    <col min="18" max="18" width="18.33203125" bestFit="1" customWidth="1"/>
    <col min="19" max="19" width="11.6640625" customWidth="1"/>
    <col min="20" max="20" width="13.44140625" customWidth="1"/>
    <col min="21" max="21" width="12.6640625" customWidth="1"/>
  </cols>
  <sheetData>
    <row r="1" spans="1:22" ht="15.6">
      <c r="A1" s="302"/>
      <c r="B1" s="303" t="s">
        <v>931</v>
      </c>
      <c r="C1" s="303"/>
      <c r="D1" s="303"/>
      <c r="E1" s="302"/>
      <c r="F1" s="302"/>
      <c r="G1" s="302"/>
      <c r="H1" s="302"/>
      <c r="I1" s="302"/>
      <c r="J1" s="302"/>
      <c r="K1" s="302"/>
      <c r="L1" s="302"/>
      <c r="M1" s="302"/>
      <c r="N1" s="302"/>
      <c r="O1" s="302"/>
      <c r="P1" s="302"/>
      <c r="Q1" s="302"/>
      <c r="R1" s="302"/>
      <c r="S1" s="302"/>
      <c r="T1" s="304"/>
      <c r="U1" s="304"/>
    </row>
    <row r="2" spans="1:22">
      <c r="A2" s="305"/>
      <c r="B2" s="305"/>
      <c r="C2" s="305"/>
      <c r="D2" s="305"/>
      <c r="E2" s="305"/>
      <c r="F2" s="305"/>
      <c r="G2" s="305"/>
      <c r="H2" s="306"/>
      <c r="I2" s="307"/>
      <c r="J2" s="307"/>
      <c r="K2" s="307"/>
      <c r="L2" s="307"/>
      <c r="M2" s="307"/>
      <c r="N2" s="307"/>
      <c r="O2" s="308"/>
      <c r="P2" s="308"/>
      <c r="Q2" s="308"/>
      <c r="R2" s="305"/>
      <c r="S2" s="305"/>
      <c r="T2" s="309"/>
      <c r="U2" s="309"/>
    </row>
    <row r="3" spans="1:22">
      <c r="A3" s="310"/>
      <c r="B3" s="311" t="s">
        <v>849</v>
      </c>
      <c r="C3" s="311"/>
      <c r="D3" s="311"/>
      <c r="E3" s="310"/>
      <c r="F3" s="310"/>
      <c r="G3" s="310"/>
      <c r="H3" s="312"/>
      <c r="I3" s="310"/>
      <c r="J3" s="310"/>
      <c r="K3" s="310"/>
      <c r="L3" s="310"/>
      <c r="M3" s="310"/>
      <c r="N3" s="310"/>
      <c r="O3" s="310"/>
      <c r="P3" s="310"/>
      <c r="Q3" s="342" t="s">
        <v>789</v>
      </c>
      <c r="R3" s="310"/>
      <c r="S3" s="381"/>
      <c r="T3" s="381">
        <f>+T4+T5+T6</f>
        <v>127.05336514262672</v>
      </c>
      <c r="U3" s="313">
        <f>+U4+U5</f>
        <v>173255.1781409519</v>
      </c>
      <c r="V3" s="298"/>
    </row>
    <row r="4" spans="1:22">
      <c r="A4" s="310"/>
      <c r="B4" s="311"/>
      <c r="C4" s="311"/>
      <c r="D4" s="311"/>
      <c r="E4" s="310"/>
      <c r="F4" s="310"/>
      <c r="G4" s="310"/>
      <c r="H4" s="312"/>
      <c r="I4" s="310"/>
      <c r="J4" s="310"/>
      <c r="K4" s="310"/>
      <c r="L4" s="310"/>
      <c r="M4" s="310"/>
      <c r="N4" s="310"/>
      <c r="O4" s="310"/>
      <c r="P4" s="310"/>
      <c r="Q4" s="342" t="s">
        <v>790</v>
      </c>
      <c r="R4" s="382"/>
      <c r="S4" s="381" t="s">
        <v>500</v>
      </c>
      <c r="T4" s="381">
        <f>SUMIF($E$11:$E$29,S4,T$11:T$29)</f>
        <v>40.394999999999996</v>
      </c>
      <c r="U4" s="381">
        <f>SUMIF($E$11:$E$38,S4,U$11:U$38)</f>
        <v>53515.296000000002</v>
      </c>
    </row>
    <row r="5" spans="1:22">
      <c r="A5" s="310"/>
      <c r="B5" s="311"/>
      <c r="C5" s="311"/>
      <c r="D5" s="311"/>
      <c r="E5" s="310"/>
      <c r="F5" s="310"/>
      <c r="G5" s="310"/>
      <c r="H5" s="312"/>
      <c r="I5" s="310"/>
      <c r="J5" s="310"/>
      <c r="K5" s="310"/>
      <c r="L5" s="310"/>
      <c r="M5" s="310"/>
      <c r="N5" s="310"/>
      <c r="O5" s="310"/>
      <c r="P5" s="310"/>
      <c r="Q5" s="342" t="s">
        <v>790</v>
      </c>
      <c r="R5" s="382"/>
      <c r="S5" s="381" t="s">
        <v>503</v>
      </c>
      <c r="T5" s="381">
        <f>SUMIF($E$11:$E$29,S5,T$11:T$29)</f>
        <v>86.658365142626721</v>
      </c>
      <c r="U5" s="381">
        <f>SUMIF($E$11:$E$38,S5,U$11:U$38)</f>
        <v>119739.88214095189</v>
      </c>
    </row>
    <row r="6" spans="1:22">
      <c r="A6" s="314"/>
      <c r="B6" s="315" t="s">
        <v>791</v>
      </c>
      <c r="C6" s="315"/>
      <c r="D6" s="315"/>
      <c r="E6" s="314"/>
      <c r="F6" s="314"/>
      <c r="G6" s="314"/>
      <c r="H6" s="316"/>
      <c r="I6" s="316"/>
      <c r="J6" s="316"/>
      <c r="K6" s="316"/>
      <c r="L6" s="316"/>
      <c r="M6" s="316"/>
      <c r="N6" s="316"/>
      <c r="O6" s="314"/>
      <c r="P6" s="314"/>
      <c r="Q6" s="314"/>
      <c r="R6" s="316"/>
      <c r="S6" s="314"/>
      <c r="T6" s="318"/>
      <c r="U6" s="318">
        <f>U3/Consumption!C4</f>
        <v>0.70821040942515845</v>
      </c>
    </row>
    <row r="7" spans="1:22">
      <c r="A7" s="305"/>
      <c r="B7" s="305"/>
      <c r="C7" s="305"/>
      <c r="D7" s="305"/>
      <c r="E7" s="305"/>
      <c r="F7" s="305"/>
      <c r="G7" s="305"/>
      <c r="H7" s="305"/>
      <c r="I7" s="307"/>
      <c r="J7" s="307"/>
      <c r="K7" s="307"/>
      <c r="L7" s="307"/>
      <c r="M7" s="307"/>
      <c r="N7" s="307"/>
      <c r="O7" s="308"/>
      <c r="P7" s="308"/>
      <c r="Q7" s="308"/>
      <c r="R7" s="308"/>
      <c r="S7" s="305"/>
      <c r="T7" s="309"/>
      <c r="U7" s="309"/>
    </row>
    <row r="8" spans="1:22" ht="18" customHeight="1">
      <c r="A8" s="319"/>
      <c r="B8" s="319"/>
      <c r="C8" s="321"/>
      <c r="D8" s="321"/>
      <c r="E8" s="321"/>
      <c r="F8" s="321"/>
      <c r="G8" s="321"/>
      <c r="H8" s="321"/>
      <c r="I8" s="322"/>
      <c r="J8" s="322"/>
      <c r="K8" s="322"/>
      <c r="L8" s="322"/>
      <c r="M8" s="322"/>
      <c r="N8" s="322"/>
      <c r="O8" s="323"/>
      <c r="P8" s="323"/>
      <c r="Q8" s="323"/>
      <c r="R8" s="323"/>
      <c r="S8" s="321"/>
      <c r="T8" s="324"/>
      <c r="U8" s="324"/>
    </row>
    <row r="9" spans="1:22" ht="39.6">
      <c r="A9" s="325"/>
      <c r="B9" s="325"/>
      <c r="C9" s="367" t="s">
        <v>932</v>
      </c>
      <c r="D9" s="367" t="s">
        <v>122</v>
      </c>
      <c r="E9" s="367" t="s">
        <v>532</v>
      </c>
      <c r="F9" s="835" t="s">
        <v>492</v>
      </c>
      <c r="G9" s="367" t="s">
        <v>305</v>
      </c>
      <c r="H9" s="367" t="s">
        <v>792</v>
      </c>
      <c r="I9" s="367" t="s">
        <v>933</v>
      </c>
      <c r="J9" s="367" t="s">
        <v>534</v>
      </c>
      <c r="K9" s="367" t="s">
        <v>934</v>
      </c>
      <c r="L9" s="367" t="s">
        <v>493</v>
      </c>
      <c r="M9" s="367" t="s">
        <v>935</v>
      </c>
      <c r="N9" s="367" t="s">
        <v>936</v>
      </c>
      <c r="O9" s="367" t="s">
        <v>400</v>
      </c>
      <c r="P9" s="411" t="s">
        <v>937</v>
      </c>
      <c r="Q9" s="411" t="s">
        <v>938</v>
      </c>
      <c r="R9" s="327" t="s">
        <v>939</v>
      </c>
      <c r="T9" s="328" t="s">
        <v>927</v>
      </c>
      <c r="U9" s="328" t="s">
        <v>800</v>
      </c>
    </row>
    <row r="10" spans="1:22">
      <c r="A10" s="305"/>
      <c r="B10" s="329"/>
      <c r="C10" s="329"/>
      <c r="D10" s="329"/>
      <c r="E10" s="413"/>
      <c r="F10" s="413"/>
      <c r="G10" s="413"/>
      <c r="H10" s="413"/>
      <c r="I10" s="414"/>
      <c r="J10" s="414"/>
      <c r="K10" s="414"/>
      <c r="L10" s="414"/>
      <c r="M10" s="414"/>
      <c r="N10" s="414"/>
      <c r="O10" s="414"/>
      <c r="P10" s="415" t="s">
        <v>901</v>
      </c>
      <c r="Q10" s="415"/>
      <c r="R10" s="415"/>
      <c r="T10" s="416"/>
      <c r="U10" s="416"/>
    </row>
    <row r="11" spans="1:22">
      <c r="A11" s="305"/>
      <c r="B11" s="329"/>
      <c r="C11" s="562">
        <f>+'8.AC'!C7</f>
        <v>1</v>
      </c>
      <c r="D11" s="562" t="str">
        <f>+'8.AC'!D7</f>
        <v>Seminar room</v>
      </c>
      <c r="E11" s="369" t="str">
        <f>+'8.AC'!E7</f>
        <v>AC</v>
      </c>
      <c r="F11" s="369" t="str">
        <f>+'8.AC'!F7</f>
        <v>Split</v>
      </c>
      <c r="G11" s="369" t="str">
        <f>+'8.AC'!G7</f>
        <v>Classic</v>
      </c>
      <c r="H11" s="331">
        <f>+'8.AC'!J7</f>
        <v>1</v>
      </c>
      <c r="I11" s="332">
        <f>+'8.AC'!M7</f>
        <v>2.31</v>
      </c>
      <c r="J11" s="788">
        <f>'8.AC'!O7</f>
        <v>3.18</v>
      </c>
      <c r="K11" s="355">
        <f>+'8.AC'!M7</f>
        <v>2.31</v>
      </c>
      <c r="L11" s="788">
        <f>'8.AC'!H7</f>
        <v>0</v>
      </c>
      <c r="M11" s="788">
        <f>'8.AC'!I7</f>
        <v>21</v>
      </c>
      <c r="N11" s="333">
        <f>+'8.AC'!P7</f>
        <v>8</v>
      </c>
      <c r="O11" s="333">
        <f>+'8.AC'!Q7</f>
        <v>6</v>
      </c>
      <c r="P11" s="370">
        <f>+'8.AC'!R7</f>
        <v>46</v>
      </c>
      <c r="Q11" s="789">
        <v>0.6</v>
      </c>
      <c r="R11" s="339">
        <f>+'8.AC'!S7</f>
        <v>0</v>
      </c>
      <c r="T11" s="417">
        <f>+K11*H11</f>
        <v>2.31</v>
      </c>
      <c r="U11" s="361">
        <f>+P11*O11*N11*T11*Q11</f>
        <v>3060.288</v>
      </c>
    </row>
    <row r="12" spans="1:22">
      <c r="A12" s="305"/>
      <c r="B12" s="329"/>
      <c r="C12" s="562">
        <f>+'8.AC'!C8</f>
        <v>2</v>
      </c>
      <c r="D12" s="562" t="str">
        <f>+'8.AC'!D8</f>
        <v>Seminar room 2</v>
      </c>
      <c r="E12" s="369" t="str">
        <f>+'8.AC'!E8</f>
        <v>AC</v>
      </c>
      <c r="F12" s="369" t="str">
        <f>+'8.AC'!F8</f>
        <v>Split</v>
      </c>
      <c r="G12" s="369" t="str">
        <f>+'8.AC'!G8</f>
        <v>Classic</v>
      </c>
      <c r="H12" s="331">
        <f>+'8.AC'!J8</f>
        <v>1</v>
      </c>
      <c r="I12" s="332">
        <f>+'8.AC'!M8</f>
        <v>2.31</v>
      </c>
      <c r="J12" s="788">
        <f>'8.AC'!O8</f>
        <v>3.18</v>
      </c>
      <c r="K12" s="355">
        <f>+'8.AC'!M8</f>
        <v>2.31</v>
      </c>
      <c r="L12" s="788">
        <f>'8.AC'!H8</f>
        <v>0</v>
      </c>
      <c r="M12" s="788">
        <f>'8.AC'!I8</f>
        <v>21</v>
      </c>
      <c r="N12" s="333">
        <f>+'8.AC'!P8</f>
        <v>8</v>
      </c>
      <c r="O12" s="333">
        <f>+'8.AC'!Q8</f>
        <v>6</v>
      </c>
      <c r="P12" s="370">
        <f>+'8.AC'!R8</f>
        <v>46</v>
      </c>
      <c r="Q12" s="789">
        <v>0.6</v>
      </c>
      <c r="R12" s="339">
        <f>+'8.AC'!S8</f>
        <v>0</v>
      </c>
      <c r="T12" s="417">
        <f t="shared" ref="T12:T38" si="0">+K12*H12</f>
        <v>2.31</v>
      </c>
      <c r="U12" s="361">
        <f t="shared" ref="U12:U38" si="1">+P12*O12*N12*T12*Q12</f>
        <v>3060.288</v>
      </c>
    </row>
    <row r="13" spans="1:22">
      <c r="A13" s="305"/>
      <c r="B13" s="329"/>
      <c r="C13" s="562">
        <f>+'8.AC'!C9</f>
        <v>3</v>
      </c>
      <c r="D13" s="562" t="str">
        <f>+'8.AC'!D9</f>
        <v>Seminar room 3</v>
      </c>
      <c r="E13" s="369" t="str">
        <f>+'8.AC'!E9</f>
        <v>AC</v>
      </c>
      <c r="F13" s="369" t="str">
        <f>+'8.AC'!F9</f>
        <v>Split</v>
      </c>
      <c r="G13" s="369" t="str">
        <f>+'8.AC'!G9</f>
        <v>Daikin</v>
      </c>
      <c r="H13" s="331">
        <f>+'8.AC'!J9</f>
        <v>1</v>
      </c>
      <c r="I13" s="332">
        <f>+'8.AC'!M9</f>
        <v>2.0099999999999998</v>
      </c>
      <c r="J13" s="788">
        <f>'8.AC'!O9</f>
        <v>3.21</v>
      </c>
      <c r="K13" s="355">
        <f>+'8.AC'!M9</f>
        <v>2.0099999999999998</v>
      </c>
      <c r="L13" s="788">
        <f>'8.AC'!H9</f>
        <v>0</v>
      </c>
      <c r="M13" s="788">
        <f>'8.AC'!I9</f>
        <v>21</v>
      </c>
      <c r="N13" s="333">
        <f>+'8.AC'!P9</f>
        <v>8</v>
      </c>
      <c r="O13" s="333">
        <f>+'8.AC'!Q9</f>
        <v>6</v>
      </c>
      <c r="P13" s="370">
        <f>+'8.AC'!R9</f>
        <v>46</v>
      </c>
      <c r="Q13" s="789">
        <v>0.6</v>
      </c>
      <c r="R13" s="339">
        <f>+'8.AC'!S9</f>
        <v>0</v>
      </c>
      <c r="T13" s="417">
        <f t="shared" si="0"/>
        <v>2.0099999999999998</v>
      </c>
      <c r="U13" s="361">
        <f t="shared" si="1"/>
        <v>2662.848</v>
      </c>
    </row>
    <row r="14" spans="1:22">
      <c r="A14" s="305"/>
      <c r="B14" s="329"/>
      <c r="C14" s="562">
        <f>+'8.AC'!C10</f>
        <v>4</v>
      </c>
      <c r="D14" s="562" t="str">
        <f>+'8.AC'!D10</f>
        <v>Computer Lab</v>
      </c>
      <c r="E14" s="369" t="str">
        <f>+'8.AC'!E10</f>
        <v>AC</v>
      </c>
      <c r="F14" s="369" t="str">
        <f>+'8.AC'!F10</f>
        <v>Split</v>
      </c>
      <c r="G14" s="369" t="str">
        <f>+'8.AC'!G10</f>
        <v>MDV</v>
      </c>
      <c r="H14" s="331">
        <f>+'8.AC'!J10</f>
        <v>1</v>
      </c>
      <c r="I14" s="332">
        <f>+'8.AC'!M10</f>
        <v>2.0499999999999998</v>
      </c>
      <c r="J14" s="788">
        <f>'8.AC'!O10</f>
        <v>3</v>
      </c>
      <c r="K14" s="355">
        <f>+'8.AC'!M10</f>
        <v>2.0499999999999998</v>
      </c>
      <c r="L14" s="788">
        <f>'8.AC'!H10</f>
        <v>0</v>
      </c>
      <c r="M14" s="788">
        <f>'8.AC'!I10</f>
        <v>24</v>
      </c>
      <c r="N14" s="333">
        <f>+'8.AC'!P10</f>
        <v>8</v>
      </c>
      <c r="O14" s="333">
        <f>+'8.AC'!Q10</f>
        <v>6</v>
      </c>
      <c r="P14" s="370">
        <f>+'8.AC'!R10</f>
        <v>46</v>
      </c>
      <c r="Q14" s="789">
        <v>0.6</v>
      </c>
      <c r="R14" s="339">
        <f>+'8.AC'!S10</f>
        <v>0</v>
      </c>
      <c r="T14" s="417">
        <f t="shared" si="0"/>
        <v>2.0499999999999998</v>
      </c>
      <c r="U14" s="361">
        <f t="shared" si="1"/>
        <v>2715.8399999999997</v>
      </c>
    </row>
    <row r="15" spans="1:22">
      <c r="A15" s="305"/>
      <c r="B15" s="329"/>
      <c r="C15" s="562">
        <f>+'8.AC'!C11</f>
        <v>5</v>
      </c>
      <c r="D15" s="562" t="str">
        <f>+'8.AC'!D11</f>
        <v>Computer Lab</v>
      </c>
      <c r="E15" s="369" t="str">
        <f>+'8.AC'!E11</f>
        <v>AC</v>
      </c>
      <c r="F15" s="369" t="str">
        <f>+'8.AC'!F11</f>
        <v>Split</v>
      </c>
      <c r="G15" s="369" t="str">
        <f>+'8.AC'!G11</f>
        <v>Delta</v>
      </c>
      <c r="H15" s="331">
        <f>+'8.AC'!J11</f>
        <v>1</v>
      </c>
      <c r="I15" s="332">
        <f>+'8.AC'!M11</f>
        <v>2.1800000000000002</v>
      </c>
      <c r="J15" s="788">
        <f>'8.AC'!O11</f>
        <v>3.23</v>
      </c>
      <c r="K15" s="355">
        <f>+'8.AC'!M11</f>
        <v>2.1800000000000002</v>
      </c>
      <c r="L15" s="788">
        <f>'8.AC'!H11</f>
        <v>0</v>
      </c>
      <c r="M15" s="788">
        <f>'8.AC'!I11</f>
        <v>25</v>
      </c>
      <c r="N15" s="333">
        <f>+'8.AC'!P11</f>
        <v>8</v>
      </c>
      <c r="O15" s="333">
        <f>+'8.AC'!Q11</f>
        <v>6</v>
      </c>
      <c r="P15" s="370">
        <f>+'8.AC'!R11</f>
        <v>46</v>
      </c>
      <c r="Q15" s="789">
        <v>0.6</v>
      </c>
      <c r="R15" s="339">
        <f>+'8.AC'!S11</f>
        <v>0</v>
      </c>
      <c r="T15" s="417">
        <f t="shared" si="0"/>
        <v>2.1800000000000002</v>
      </c>
      <c r="U15" s="361">
        <f t="shared" si="1"/>
        <v>2888.0640000000003</v>
      </c>
    </row>
    <row r="16" spans="1:22">
      <c r="A16" s="305"/>
      <c r="B16" s="329"/>
      <c r="C16" s="562">
        <f>+'8.AC'!C12</f>
        <v>6</v>
      </c>
      <c r="D16" s="562" t="str">
        <f>+'8.AC'!D12</f>
        <v>Computer Lab</v>
      </c>
      <c r="E16" s="369" t="str">
        <f>+'8.AC'!E12</f>
        <v>AC</v>
      </c>
      <c r="F16" s="369" t="str">
        <f>+'8.AC'!F12</f>
        <v>Split</v>
      </c>
      <c r="G16" s="369" t="str">
        <f>+'8.AC'!G12</f>
        <v>Westinghouse</v>
      </c>
      <c r="H16" s="331">
        <f>+'8.AC'!J12</f>
        <v>1</v>
      </c>
      <c r="I16" s="332">
        <f>+'8.AC'!M12</f>
        <v>1.89</v>
      </c>
      <c r="J16" s="788">
        <f>'8.AC'!O12</f>
        <v>2.79</v>
      </c>
      <c r="K16" s="355">
        <f>+'8.AC'!M12</f>
        <v>1.89</v>
      </c>
      <c r="L16" s="788">
        <f>'8.AC'!H12</f>
        <v>0</v>
      </c>
      <c r="M16" s="788">
        <f>'8.AC'!I12</f>
        <v>24</v>
      </c>
      <c r="N16" s="333">
        <f>+'8.AC'!P12</f>
        <v>8</v>
      </c>
      <c r="O16" s="333">
        <f>+'8.AC'!Q12</f>
        <v>6</v>
      </c>
      <c r="P16" s="370">
        <f>+'8.AC'!R12</f>
        <v>46</v>
      </c>
      <c r="Q16" s="789">
        <v>0.6</v>
      </c>
      <c r="R16" s="339">
        <f>+'8.AC'!S12</f>
        <v>0</v>
      </c>
      <c r="T16" s="417">
        <f t="shared" si="0"/>
        <v>1.89</v>
      </c>
      <c r="U16" s="361">
        <f t="shared" si="1"/>
        <v>2503.8719999999998</v>
      </c>
    </row>
    <row r="17" spans="1:21">
      <c r="A17" s="305"/>
      <c r="B17" s="329"/>
      <c r="C17" s="562">
        <f>+'8.AC'!C13</f>
        <v>7</v>
      </c>
      <c r="D17" s="562" t="str">
        <f>+'8.AC'!D13</f>
        <v>Lecture Room</v>
      </c>
      <c r="E17" s="369" t="str">
        <f>+'8.AC'!E13</f>
        <v>AC</v>
      </c>
      <c r="F17" s="369" t="str">
        <f>+'8.AC'!F13</f>
        <v>Split</v>
      </c>
      <c r="G17" s="369" t="str">
        <f>+'8.AC'!G13</f>
        <v>Lennox</v>
      </c>
      <c r="H17" s="331">
        <f>+'8.AC'!J13</f>
        <v>1</v>
      </c>
      <c r="I17" s="332">
        <f>+'8.AC'!M13</f>
        <v>2.4300000000000002</v>
      </c>
      <c r="J17" s="788">
        <f>'8.AC'!O13</f>
        <v>2.89</v>
      </c>
      <c r="K17" s="355">
        <f>+'8.AC'!M13</f>
        <v>2.4300000000000002</v>
      </c>
      <c r="L17" s="788">
        <f>'8.AC'!H13</f>
        <v>0</v>
      </c>
      <c r="M17" s="788">
        <f>'8.AC'!I13</f>
        <v>24</v>
      </c>
      <c r="N17" s="333">
        <f>+'8.AC'!P13</f>
        <v>8</v>
      </c>
      <c r="O17" s="333">
        <f>+'8.AC'!Q13</f>
        <v>6</v>
      </c>
      <c r="P17" s="370">
        <f>+'8.AC'!R13</f>
        <v>46</v>
      </c>
      <c r="Q17" s="789">
        <v>0.6</v>
      </c>
      <c r="R17" s="339">
        <f>+'8.AC'!S13</f>
        <v>0</v>
      </c>
      <c r="T17" s="417">
        <f t="shared" si="0"/>
        <v>2.4300000000000002</v>
      </c>
      <c r="U17" s="361">
        <f t="shared" si="1"/>
        <v>3219.2640000000001</v>
      </c>
    </row>
    <row r="18" spans="1:21">
      <c r="A18" s="305"/>
      <c r="B18" s="329"/>
      <c r="C18" s="562">
        <f>+'8.AC'!C14</f>
        <v>8</v>
      </c>
      <c r="D18" s="562" t="str">
        <f>+'8.AC'!D14</f>
        <v>Lecture Room</v>
      </c>
      <c r="E18" s="369" t="str">
        <f>+'8.AC'!E14</f>
        <v>AC</v>
      </c>
      <c r="F18" s="369" t="str">
        <f>+'8.AC'!F14</f>
        <v>Split</v>
      </c>
      <c r="G18" s="369" t="str">
        <f>+'8.AC'!G14</f>
        <v>Midea</v>
      </c>
      <c r="H18" s="331">
        <f>+'8.AC'!J14</f>
        <v>1</v>
      </c>
      <c r="I18" s="332">
        <f>+'8.AC'!M14</f>
        <v>2.4300000000000002</v>
      </c>
      <c r="J18" s="788">
        <f>'8.AC'!O14</f>
        <v>2.93</v>
      </c>
      <c r="K18" s="355">
        <f>+'8.AC'!M14</f>
        <v>2.4300000000000002</v>
      </c>
      <c r="L18" s="788">
        <f>'8.AC'!H14</f>
        <v>0</v>
      </c>
      <c r="M18" s="788">
        <f>'8.AC'!I14</f>
        <v>23</v>
      </c>
      <c r="N18" s="333">
        <f>+'8.AC'!P14</f>
        <v>8</v>
      </c>
      <c r="O18" s="333">
        <f>+'8.AC'!Q14</f>
        <v>6</v>
      </c>
      <c r="P18" s="370">
        <f>+'8.AC'!R14</f>
        <v>46</v>
      </c>
      <c r="Q18" s="789">
        <v>0.6</v>
      </c>
      <c r="R18" s="339">
        <f>+'8.AC'!S14</f>
        <v>0</v>
      </c>
      <c r="T18" s="417">
        <f t="shared" si="0"/>
        <v>2.4300000000000002</v>
      </c>
      <c r="U18" s="361">
        <f t="shared" si="1"/>
        <v>3219.2640000000001</v>
      </c>
    </row>
    <row r="19" spans="1:21">
      <c r="A19" s="305"/>
      <c r="B19" s="329"/>
      <c r="C19" s="562">
        <f>+'8.AC'!C15</f>
        <v>9</v>
      </c>
      <c r="D19" s="562" t="str">
        <f>+'8.AC'!D15</f>
        <v>Lecture room Nr2</v>
      </c>
      <c r="E19" s="369" t="str">
        <f>+'8.AC'!E15</f>
        <v>AC</v>
      </c>
      <c r="F19" s="369" t="str">
        <f>+'8.AC'!F15</f>
        <v>Split</v>
      </c>
      <c r="G19" s="369" t="str">
        <f>+'8.AC'!G15</f>
        <v>Midea</v>
      </c>
      <c r="H19" s="331">
        <f>+'8.AC'!J15</f>
        <v>2</v>
      </c>
      <c r="I19" s="332">
        <f>+'8.AC'!M15</f>
        <v>2.4300000000000002</v>
      </c>
      <c r="J19" s="788">
        <f>'8.AC'!O15</f>
        <v>2.93</v>
      </c>
      <c r="K19" s="355">
        <f>+'8.AC'!M15</f>
        <v>2.4300000000000002</v>
      </c>
      <c r="L19" s="788">
        <f>'8.AC'!H15</f>
        <v>0</v>
      </c>
      <c r="M19" s="788">
        <f>'8.AC'!I15</f>
        <v>23</v>
      </c>
      <c r="N19" s="333">
        <f>+'8.AC'!P15</f>
        <v>8</v>
      </c>
      <c r="O19" s="333">
        <f>+'8.AC'!Q15</f>
        <v>6</v>
      </c>
      <c r="P19" s="370">
        <f>+'8.AC'!R15</f>
        <v>46</v>
      </c>
      <c r="Q19" s="789">
        <v>0.6</v>
      </c>
      <c r="R19" s="339">
        <f>+'8.AC'!S15</f>
        <v>0</v>
      </c>
      <c r="T19" s="417">
        <f t="shared" si="0"/>
        <v>4.8600000000000003</v>
      </c>
      <c r="U19" s="361">
        <f t="shared" si="1"/>
        <v>6438.5280000000002</v>
      </c>
    </row>
    <row r="20" spans="1:21">
      <c r="A20" s="305"/>
      <c r="B20" s="329"/>
      <c r="C20" s="562">
        <f>+'8.AC'!C16</f>
        <v>10</v>
      </c>
      <c r="D20" s="562" t="str">
        <f>+'8.AC'!D16</f>
        <v>Lecture room nNr3</v>
      </c>
      <c r="E20" s="369" t="str">
        <f>+'8.AC'!E16</f>
        <v>AC</v>
      </c>
      <c r="F20" s="369" t="str">
        <f>+'8.AC'!F16</f>
        <v>Split</v>
      </c>
      <c r="G20" s="369" t="str">
        <f>+'8.AC'!G16</f>
        <v>Daikin</v>
      </c>
      <c r="H20" s="331">
        <f>+'8.AC'!J16</f>
        <v>2</v>
      </c>
      <c r="I20" s="332">
        <f>+'8.AC'!M16</f>
        <v>2.0099999999999998</v>
      </c>
      <c r="J20" s="788">
        <f>'8.AC'!O16</f>
        <v>3.21</v>
      </c>
      <c r="K20" s="355">
        <f>+'8.AC'!M16</f>
        <v>2.0099999999999998</v>
      </c>
      <c r="L20" s="788">
        <f>'8.AC'!H16</f>
        <v>0</v>
      </c>
      <c r="M20" s="788">
        <f>'8.AC'!I16</f>
        <v>25</v>
      </c>
      <c r="N20" s="333">
        <f>+'8.AC'!P16</f>
        <v>8</v>
      </c>
      <c r="O20" s="333">
        <f>+'8.AC'!Q16</f>
        <v>6</v>
      </c>
      <c r="P20" s="370">
        <f>+'8.AC'!R16</f>
        <v>46</v>
      </c>
      <c r="Q20" s="789">
        <v>0.6</v>
      </c>
      <c r="R20" s="339">
        <f>+'8.AC'!S16</f>
        <v>0</v>
      </c>
      <c r="T20" s="417">
        <f t="shared" si="0"/>
        <v>4.0199999999999996</v>
      </c>
      <c r="U20" s="361">
        <f t="shared" si="1"/>
        <v>5325.6959999999999</v>
      </c>
    </row>
    <row r="21" spans="1:21">
      <c r="A21" s="305"/>
      <c r="B21" s="329"/>
      <c r="C21" s="562">
        <f>+'8.AC'!C17</f>
        <v>11</v>
      </c>
      <c r="D21" s="562" t="str">
        <f>+'8.AC'!D17</f>
        <v>Lecture room nNr3</v>
      </c>
      <c r="E21" s="369" t="str">
        <f>+'8.AC'!E17</f>
        <v>AC</v>
      </c>
      <c r="F21" s="369" t="str">
        <f>+'8.AC'!F17</f>
        <v>Split</v>
      </c>
      <c r="G21" s="369" t="str">
        <f>+'8.AC'!G17</f>
        <v>MDV</v>
      </c>
      <c r="H21" s="331">
        <f>+'8.AC'!J17</f>
        <v>1</v>
      </c>
      <c r="I21" s="332">
        <f>+'8.AC'!M17</f>
        <v>2.0499999999999998</v>
      </c>
      <c r="J21" s="788">
        <f>'8.AC'!O17</f>
        <v>3</v>
      </c>
      <c r="K21" s="355">
        <f>+'8.AC'!M17</f>
        <v>2.0499999999999998</v>
      </c>
      <c r="L21" s="788">
        <f>'8.AC'!H17</f>
        <v>0</v>
      </c>
      <c r="M21" s="788">
        <f>'8.AC'!I17</f>
        <v>24</v>
      </c>
      <c r="N21" s="333">
        <f>+'8.AC'!P17</f>
        <v>8</v>
      </c>
      <c r="O21" s="333">
        <f>+'8.AC'!Q17</f>
        <v>6</v>
      </c>
      <c r="P21" s="370">
        <f>+'8.AC'!R17</f>
        <v>46</v>
      </c>
      <c r="Q21" s="789">
        <v>0.6</v>
      </c>
      <c r="R21" s="339">
        <f>+'8.AC'!S17</f>
        <v>0</v>
      </c>
      <c r="T21" s="417">
        <f t="shared" si="0"/>
        <v>2.0499999999999998</v>
      </c>
      <c r="U21" s="361">
        <f t="shared" si="1"/>
        <v>2715.8399999999997</v>
      </c>
    </row>
    <row r="22" spans="1:21">
      <c r="A22" s="305"/>
      <c r="B22" s="329"/>
      <c r="C22" s="562">
        <f>+'8.AC'!C18</f>
        <v>12</v>
      </c>
      <c r="D22" s="562" t="str">
        <f>+'8.AC'!D18</f>
        <v>Lecture room nNr3</v>
      </c>
      <c r="E22" s="369" t="str">
        <f>+'8.AC'!E18</f>
        <v>AC</v>
      </c>
      <c r="F22" s="369" t="str">
        <f>+'8.AC'!F18</f>
        <v>Split</v>
      </c>
      <c r="G22" s="369" t="str">
        <f>+'8.AC'!G18</f>
        <v>Streamline</v>
      </c>
      <c r="H22" s="331">
        <f>+'8.AC'!J18</f>
        <v>1</v>
      </c>
      <c r="I22" s="332">
        <f>+'8.AC'!M18</f>
        <v>2.9</v>
      </c>
      <c r="J22" s="788">
        <f>'8.AC'!O18</f>
        <v>2.4300000000000002</v>
      </c>
      <c r="K22" s="355">
        <f>+'8.AC'!M18</f>
        <v>2.9</v>
      </c>
      <c r="L22" s="788">
        <f>'8.AC'!H18</f>
        <v>0</v>
      </c>
      <c r="M22" s="788">
        <f>'8.AC'!I18</f>
        <v>24</v>
      </c>
      <c r="N22" s="333">
        <f>+'8.AC'!P18</f>
        <v>8</v>
      </c>
      <c r="O22" s="333">
        <f>+'8.AC'!Q18</f>
        <v>6</v>
      </c>
      <c r="P22" s="370">
        <f>+'8.AC'!R18</f>
        <v>46</v>
      </c>
      <c r="Q22" s="789">
        <v>0.6</v>
      </c>
      <c r="R22" s="339">
        <f>+'8.AC'!S18</f>
        <v>0</v>
      </c>
      <c r="T22" s="417">
        <f t="shared" si="0"/>
        <v>2.9</v>
      </c>
      <c r="U22" s="361">
        <f t="shared" si="1"/>
        <v>3841.9199999999996</v>
      </c>
    </row>
    <row r="23" spans="1:21">
      <c r="A23" s="305"/>
      <c r="B23" s="329"/>
      <c r="C23" s="562">
        <f>+'8.AC'!C19</f>
        <v>13</v>
      </c>
      <c r="D23" s="562" t="str">
        <f>+'8.AC'!D19</f>
        <v>Lecture Room Nr4</v>
      </c>
      <c r="E23" s="369" t="str">
        <f>+'8.AC'!E19</f>
        <v>AC</v>
      </c>
      <c r="F23" s="369" t="str">
        <f>+'8.AC'!F19</f>
        <v>Split</v>
      </c>
      <c r="G23" s="369" t="str">
        <f>+'8.AC'!G19</f>
        <v>TCL</v>
      </c>
      <c r="H23" s="331">
        <f>+'8.AC'!J19</f>
        <v>3</v>
      </c>
      <c r="I23" s="332">
        <f>+'8.AC'!M19</f>
        <v>2.1749999999999998</v>
      </c>
      <c r="J23" s="788">
        <f>'8.AC'!O19</f>
        <v>3.23</v>
      </c>
      <c r="K23" s="355">
        <f>+'8.AC'!M19</f>
        <v>2.1749999999999998</v>
      </c>
      <c r="L23" s="788">
        <f>'8.AC'!H19</f>
        <v>0</v>
      </c>
      <c r="M23" s="788">
        <f>'8.AC'!I19</f>
        <v>24</v>
      </c>
      <c r="N23" s="333">
        <f>+'8.AC'!P19</f>
        <v>8</v>
      </c>
      <c r="O23" s="333">
        <f>+'8.AC'!Q19</f>
        <v>6</v>
      </c>
      <c r="P23" s="370">
        <f>+'8.AC'!R19</f>
        <v>46</v>
      </c>
      <c r="Q23" s="789">
        <v>0.6</v>
      </c>
      <c r="R23" s="339">
        <f>+'8.AC'!S19</f>
        <v>0</v>
      </c>
      <c r="T23" s="417">
        <f t="shared" si="0"/>
        <v>6.5249999999999995</v>
      </c>
      <c r="U23" s="361">
        <f t="shared" si="1"/>
        <v>8644.32</v>
      </c>
    </row>
    <row r="24" spans="1:21">
      <c r="A24" s="305"/>
      <c r="B24" s="329"/>
      <c r="C24" s="562">
        <f>+'8.AC'!C20</f>
        <v>14</v>
      </c>
      <c r="D24" s="562" t="str">
        <f>+'8.AC'!D20</f>
        <v>Lecture Room Nr4</v>
      </c>
      <c r="E24" s="369" t="str">
        <f>+'8.AC'!E20</f>
        <v>AC</v>
      </c>
      <c r="F24" s="369" t="str">
        <f>+'8.AC'!F20</f>
        <v>Split</v>
      </c>
      <c r="G24" s="369" t="str">
        <f>+'8.AC'!G20</f>
        <v>Midea</v>
      </c>
      <c r="H24" s="331">
        <f>+'8.AC'!J20</f>
        <v>1</v>
      </c>
      <c r="I24" s="332">
        <f>+'8.AC'!M20</f>
        <v>2.4300000000000002</v>
      </c>
      <c r="J24" s="788">
        <f>'8.AC'!O20</f>
        <v>2.93</v>
      </c>
      <c r="K24" s="355">
        <f>+'8.AC'!M20</f>
        <v>2.4300000000000002</v>
      </c>
      <c r="L24" s="788">
        <f>'8.AC'!H20</f>
        <v>0</v>
      </c>
      <c r="M24" s="788">
        <f>'8.AC'!I20</f>
        <v>24</v>
      </c>
      <c r="N24" s="333">
        <f>+'8.AC'!P20</f>
        <v>8</v>
      </c>
      <c r="O24" s="333">
        <f>+'8.AC'!Q20</f>
        <v>6</v>
      </c>
      <c r="P24" s="370">
        <f>+'8.AC'!R20</f>
        <v>46</v>
      </c>
      <c r="Q24" s="789">
        <v>0.6</v>
      </c>
      <c r="R24" s="339">
        <f>+'8.AC'!S20</f>
        <v>0</v>
      </c>
      <c r="T24" s="417">
        <f t="shared" si="0"/>
        <v>2.4300000000000002</v>
      </c>
      <c r="U24" s="361">
        <f t="shared" si="1"/>
        <v>3219.2640000000001</v>
      </c>
    </row>
    <row r="25" spans="1:21">
      <c r="A25" s="305"/>
      <c r="C25" s="562">
        <f>+'8.AC'!C21</f>
        <v>15</v>
      </c>
      <c r="D25" s="562" t="str">
        <f>+'8.AC'!D21</f>
        <v>Theatre Nr2</v>
      </c>
      <c r="E25" s="369" t="str">
        <f>+'8.AC'!E21</f>
        <v>Central AC</v>
      </c>
      <c r="F25" s="369" t="str">
        <f>+'8.AC'!F21</f>
        <v>Outdoor unit</v>
      </c>
      <c r="G25" s="369" t="str">
        <f>+'8.AC'!G21</f>
        <v>Carrier</v>
      </c>
      <c r="H25" s="331">
        <f>+'8.AC'!J21</f>
        <v>1</v>
      </c>
      <c r="I25" s="332">
        <f>+'8.AC'!M21</f>
        <v>14.566406460551018</v>
      </c>
      <c r="J25" s="788">
        <f>'8.AC'!O21</f>
        <v>3</v>
      </c>
      <c r="K25" s="355">
        <f>+'8.AC'!M21</f>
        <v>14.566406460551018</v>
      </c>
      <c r="L25" s="788">
        <f>'8.AC'!H21</f>
        <v>0</v>
      </c>
      <c r="M25" s="788">
        <f>'8.AC'!I21</f>
        <v>0</v>
      </c>
      <c r="N25" s="333">
        <f>+'8.AC'!P21</f>
        <v>8</v>
      </c>
      <c r="O25" s="333">
        <f>+'8.AC'!Q21</f>
        <v>6</v>
      </c>
      <c r="P25" s="370">
        <f>+'8.AC'!R21</f>
        <v>46</v>
      </c>
      <c r="Q25" s="789">
        <v>0.6</v>
      </c>
      <c r="R25" s="339">
        <f>+'8.AC'!S21</f>
        <v>0</v>
      </c>
      <c r="T25" s="417">
        <f t="shared" si="0"/>
        <v>14.566406460551018</v>
      </c>
      <c r="U25" s="361">
        <f t="shared" si="1"/>
        <v>19297.575278937988</v>
      </c>
    </row>
    <row r="26" spans="1:21">
      <c r="A26" s="305"/>
      <c r="C26" s="562">
        <f>+'8.AC'!C22</f>
        <v>16</v>
      </c>
      <c r="D26" s="562" t="str">
        <f>+'8.AC'!D22</f>
        <v>Theatre Nr3 (big)</v>
      </c>
      <c r="E26" s="369" t="str">
        <f>+'8.AC'!E22</f>
        <v>Central AC</v>
      </c>
      <c r="F26" s="369" t="str">
        <f>+'8.AC'!F22</f>
        <v>Outdoor unit</v>
      </c>
      <c r="G26" s="369" t="str">
        <f>+'8.AC'!G22</f>
        <v>Trane Oddissey</v>
      </c>
      <c r="H26" s="331">
        <f>+'8.AC'!J22</f>
        <v>2</v>
      </c>
      <c r="I26" s="332">
        <f>+'8.AC'!M22</f>
        <v>23.175276110762344</v>
      </c>
      <c r="J26" s="788">
        <f>'8.AC'!O22</f>
        <v>3</v>
      </c>
      <c r="K26" s="355">
        <f>+'8.AC'!M22</f>
        <v>23.175276110762344</v>
      </c>
      <c r="L26" s="788">
        <f>'8.AC'!H22</f>
        <v>0</v>
      </c>
      <c r="M26" s="788">
        <f>'8.AC'!I22</f>
        <v>0</v>
      </c>
      <c r="N26" s="333">
        <f>+'8.AC'!P22</f>
        <v>8</v>
      </c>
      <c r="O26" s="333">
        <f>+'8.AC'!Q22</f>
        <v>6</v>
      </c>
      <c r="P26" s="370">
        <f>+'8.AC'!R22</f>
        <v>46</v>
      </c>
      <c r="Q26" s="789">
        <v>0.6</v>
      </c>
      <c r="R26" s="339">
        <f>+'8.AC'!S22</f>
        <v>0</v>
      </c>
      <c r="T26" s="417">
        <f t="shared" si="0"/>
        <v>46.350552221524687</v>
      </c>
      <c r="U26" s="361">
        <f t="shared" si="1"/>
        <v>61405.211583075899</v>
      </c>
    </row>
    <row r="27" spans="1:21">
      <c r="A27" s="305"/>
      <c r="C27" s="562">
        <f>+'8.AC'!C23</f>
        <v>17</v>
      </c>
      <c r="D27" s="562" t="str">
        <f>+'8.AC'!D23</f>
        <v>Theatre Nr1</v>
      </c>
      <c r="E27" s="369" t="str">
        <f>+'8.AC'!E23</f>
        <v>Central AC</v>
      </c>
      <c r="F27" s="369" t="str">
        <f>+'8.AC'!F23</f>
        <v>Outdoor unit</v>
      </c>
      <c r="G27" s="369" t="str">
        <f>+'8.AC'!G23</f>
        <v>Carrier</v>
      </c>
      <c r="H27" s="331">
        <f>+'8.AC'!J23</f>
        <v>1</v>
      </c>
      <c r="I27" s="332">
        <f>+'8.AC'!M23</f>
        <v>14.566406460551018</v>
      </c>
      <c r="J27" s="788">
        <f>'8.AC'!O23</f>
        <v>3</v>
      </c>
      <c r="K27" s="355">
        <f>+'8.AC'!M23</f>
        <v>14.566406460551018</v>
      </c>
      <c r="L27" s="788">
        <f>'8.AC'!H23</f>
        <v>0</v>
      </c>
      <c r="M27" s="788">
        <f>'8.AC'!I23</f>
        <v>0</v>
      </c>
      <c r="N27" s="333">
        <f>+'8.AC'!P23</f>
        <v>8</v>
      </c>
      <c r="O27" s="333">
        <f>+'8.AC'!Q23</f>
        <v>6</v>
      </c>
      <c r="P27" s="370">
        <f>+'8.AC'!R23</f>
        <v>46</v>
      </c>
      <c r="Q27" s="789">
        <v>0.6</v>
      </c>
      <c r="R27" s="339">
        <f>+'8.AC'!S23</f>
        <v>0</v>
      </c>
      <c r="T27" s="417">
        <f t="shared" si="0"/>
        <v>14.566406460551018</v>
      </c>
      <c r="U27" s="361">
        <f t="shared" si="1"/>
        <v>19297.575278937988</v>
      </c>
    </row>
    <row r="28" spans="1:21">
      <c r="A28" s="305"/>
      <c r="C28" s="562">
        <f>+'8.AC'!C24</f>
        <v>18</v>
      </c>
      <c r="D28" s="562" t="str">
        <f>+'8.AC'!D24</f>
        <v>Theatre Nr3 (big)</v>
      </c>
      <c r="E28" s="369" t="str">
        <f>+'8.AC'!E24</f>
        <v>Central AC</v>
      </c>
      <c r="F28" s="369" t="str">
        <f>+'8.AC'!F24</f>
        <v>Air handler</v>
      </c>
      <c r="G28" s="369" t="str">
        <f>+'8.AC'!G24</f>
        <v>Trane Oddissey</v>
      </c>
      <c r="H28" s="331">
        <f>+'8.AC'!J24</f>
        <v>2</v>
      </c>
      <c r="I28" s="332">
        <f>+'8.AC'!M24</f>
        <v>3.7250000000000001</v>
      </c>
      <c r="J28" s="788">
        <f>'8.AC'!O24</f>
        <v>0</v>
      </c>
      <c r="K28" s="355">
        <f>+'8.AC'!M24</f>
        <v>3.7250000000000001</v>
      </c>
      <c r="L28" s="788">
        <f>'8.AC'!H24</f>
        <v>0</v>
      </c>
      <c r="M28" s="788">
        <f>'8.AC'!I24</f>
        <v>0</v>
      </c>
      <c r="N28" s="333">
        <f>+'8.AC'!P24</f>
        <v>8</v>
      </c>
      <c r="O28" s="333">
        <f>+'8.AC'!Q24</f>
        <v>6</v>
      </c>
      <c r="P28" s="370">
        <f>+'8.AC'!R24</f>
        <v>46</v>
      </c>
      <c r="Q28" s="789">
        <v>0.6</v>
      </c>
      <c r="R28" s="339">
        <f>+'8.AC'!S24</f>
        <v>0</v>
      </c>
      <c r="T28" s="417">
        <f t="shared" si="0"/>
        <v>7.45</v>
      </c>
      <c r="U28" s="361">
        <f t="shared" si="1"/>
        <v>9869.76</v>
      </c>
    </row>
    <row r="29" spans="1:21">
      <c r="A29" s="305"/>
      <c r="C29" s="562">
        <f>+'8.AC'!C25</f>
        <v>19</v>
      </c>
      <c r="D29" s="562" t="str">
        <f>+'8.AC'!D25</f>
        <v>Theatre Nr1</v>
      </c>
      <c r="E29" s="369" t="str">
        <f>+'8.AC'!E25</f>
        <v>Central AC</v>
      </c>
      <c r="F29" s="369" t="str">
        <f>+'8.AC'!F25</f>
        <v>Air handler</v>
      </c>
      <c r="G29" s="369">
        <f>+'8.AC'!G25</f>
        <v>0</v>
      </c>
      <c r="H29" s="331">
        <f>+'8.AC'!J25</f>
        <v>1</v>
      </c>
      <c r="I29" s="332">
        <f>+'8.AC'!M25</f>
        <v>3.7250000000000001</v>
      </c>
      <c r="J29" s="788">
        <f>'8.AC'!O25</f>
        <v>0</v>
      </c>
      <c r="K29" s="355">
        <f>+'8.AC'!M25</f>
        <v>3.7250000000000001</v>
      </c>
      <c r="L29" s="788">
        <f>'8.AC'!H25</f>
        <v>0</v>
      </c>
      <c r="M29" s="788">
        <f>'8.AC'!I25</f>
        <v>0</v>
      </c>
      <c r="N29" s="333">
        <f>+'8.AC'!P25</f>
        <v>8</v>
      </c>
      <c r="O29" s="333">
        <f>+'8.AC'!Q25</f>
        <v>6</v>
      </c>
      <c r="P29" s="370">
        <f>+'8.AC'!R25</f>
        <v>46</v>
      </c>
      <c r="Q29" s="789">
        <v>0.6</v>
      </c>
      <c r="R29" s="339">
        <f>+'8.AC'!S25</f>
        <v>0</v>
      </c>
      <c r="T29" s="417">
        <f t="shared" si="0"/>
        <v>3.7250000000000001</v>
      </c>
      <c r="U29" s="361">
        <f t="shared" si="1"/>
        <v>4934.88</v>
      </c>
    </row>
    <row r="30" spans="1:21">
      <c r="A30" s="305"/>
      <c r="C30" s="562">
        <f>+'8.AC'!C26</f>
        <v>20</v>
      </c>
      <c r="D30" s="562" t="str">
        <f>+'8.AC'!D26</f>
        <v>Theatre Nr2</v>
      </c>
      <c r="E30" s="369" t="str">
        <f>+'8.AC'!E26</f>
        <v>Central AC</v>
      </c>
      <c r="F30" s="369" t="str">
        <f>+'8.AC'!F26</f>
        <v>Air handler</v>
      </c>
      <c r="G30" s="369">
        <f>+'8.AC'!G26</f>
        <v>0</v>
      </c>
      <c r="H30" s="331">
        <f>+'8.AC'!J26</f>
        <v>1</v>
      </c>
      <c r="I30" s="332">
        <f>+'8.AC'!M26</f>
        <v>3.7250000000000001</v>
      </c>
      <c r="J30" s="788">
        <f>'8.AC'!O26</f>
        <v>0</v>
      </c>
      <c r="K30" s="355">
        <f>+'8.AC'!M26</f>
        <v>3.7250000000000001</v>
      </c>
      <c r="L30" s="788">
        <f>'8.AC'!H26</f>
        <v>0</v>
      </c>
      <c r="M30" s="788">
        <f>'8.AC'!I26</f>
        <v>0</v>
      </c>
      <c r="N30" s="333">
        <f>+'8.AC'!P26</f>
        <v>8</v>
      </c>
      <c r="O30" s="333">
        <f>+'8.AC'!Q26</f>
        <v>6</v>
      </c>
      <c r="P30" s="370">
        <f>+'8.AC'!R26</f>
        <v>46</v>
      </c>
      <c r="Q30" s="789">
        <v>0.6</v>
      </c>
      <c r="R30" s="339">
        <f>+'8.AC'!S26</f>
        <v>0</v>
      </c>
      <c r="T30" s="417">
        <f t="shared" ref="T30:T31" si="2">+K30*H30</f>
        <v>3.7250000000000001</v>
      </c>
      <c r="U30" s="361">
        <f t="shared" si="1"/>
        <v>4934.88</v>
      </c>
    </row>
    <row r="31" spans="1:21">
      <c r="A31" s="305"/>
      <c r="C31" s="562">
        <f>+'8.AC'!C27</f>
        <v>21</v>
      </c>
      <c r="D31" s="562">
        <f>+'8.AC'!D27</f>
        <v>0</v>
      </c>
      <c r="E31" s="369">
        <f>+'8.AC'!E27</f>
        <v>0</v>
      </c>
      <c r="F31" s="369"/>
      <c r="G31" s="369"/>
      <c r="H31" s="331">
        <f>+'8.AC'!J27</f>
        <v>0</v>
      </c>
      <c r="I31" s="332" t="str">
        <f>+'8.AC'!M27</f>
        <v/>
      </c>
      <c r="J31" s="788" t="str">
        <f>'8.AC'!O27</f>
        <v/>
      </c>
      <c r="K31" s="355"/>
      <c r="L31" s="788">
        <f>'8.AC'!H27</f>
        <v>0</v>
      </c>
      <c r="M31" s="788">
        <f>'8.AC'!I27</f>
        <v>0</v>
      </c>
      <c r="N31" s="333">
        <f>+'8.AC'!P27</f>
        <v>0</v>
      </c>
      <c r="O31" s="333">
        <f>+'8.AC'!Q27</f>
        <v>0</v>
      </c>
      <c r="P31" s="370">
        <f>+'8.AC'!R27</f>
        <v>0</v>
      </c>
      <c r="Q31" s="789"/>
      <c r="R31" s="339">
        <f>+'8.AC'!S27</f>
        <v>0</v>
      </c>
      <c r="T31" s="417">
        <f t="shared" si="2"/>
        <v>0</v>
      </c>
      <c r="U31" s="361">
        <f t="shared" si="1"/>
        <v>0</v>
      </c>
    </row>
    <row r="32" spans="1:21">
      <c r="A32" s="305"/>
      <c r="C32" s="562">
        <f>+'8.AC'!C28</f>
        <v>22</v>
      </c>
      <c r="D32" s="562">
        <f>+'8.AC'!D28</f>
        <v>0</v>
      </c>
      <c r="E32" s="369">
        <f>+'8.AC'!E28</f>
        <v>0</v>
      </c>
      <c r="F32" s="339"/>
      <c r="G32" s="369"/>
      <c r="H32" s="331">
        <f>+'8.AC'!J28</f>
        <v>0</v>
      </c>
      <c r="I32" s="332" t="str">
        <f>+'8.AC'!M28</f>
        <v/>
      </c>
      <c r="J32" s="788" t="str">
        <f>'8.AC'!O28</f>
        <v/>
      </c>
      <c r="K32" s="355"/>
      <c r="L32" s="788">
        <f>'8.AC'!H28</f>
        <v>0</v>
      </c>
      <c r="M32" s="788">
        <f>'8.AC'!I28</f>
        <v>0</v>
      </c>
      <c r="N32" s="333">
        <f>+'8.AC'!P28</f>
        <v>0</v>
      </c>
      <c r="O32" s="333">
        <f>+'8.AC'!Q28</f>
        <v>0</v>
      </c>
      <c r="P32" s="370">
        <f>+'8.AC'!R28</f>
        <v>0</v>
      </c>
      <c r="Q32" s="789"/>
      <c r="R32" s="339">
        <f>+'8.AC'!S28</f>
        <v>0</v>
      </c>
      <c r="T32" s="417">
        <f t="shared" si="0"/>
        <v>0</v>
      </c>
      <c r="U32" s="361">
        <f t="shared" si="1"/>
        <v>0</v>
      </c>
    </row>
    <row r="33" spans="1:21">
      <c r="A33" s="305"/>
      <c r="C33" s="562">
        <f>+'8.AC'!C29</f>
        <v>23</v>
      </c>
      <c r="D33" s="562">
        <f>+'8.AC'!D29</f>
        <v>0</v>
      </c>
      <c r="E33" s="369">
        <f>+'8.AC'!E29</f>
        <v>0</v>
      </c>
      <c r="F33" s="339"/>
      <c r="G33" s="369"/>
      <c r="H33" s="331">
        <f>+'8.AC'!J29</f>
        <v>0</v>
      </c>
      <c r="I33" s="332" t="str">
        <f>+'8.AC'!M29</f>
        <v/>
      </c>
      <c r="J33" s="788" t="str">
        <f>'8.AC'!O29</f>
        <v/>
      </c>
      <c r="K33" s="355"/>
      <c r="L33" s="788">
        <f>'8.AC'!H29</f>
        <v>0</v>
      </c>
      <c r="M33" s="788">
        <f>'8.AC'!I29</f>
        <v>0</v>
      </c>
      <c r="N33" s="333">
        <f>+'8.AC'!P29</f>
        <v>0</v>
      </c>
      <c r="O33" s="333">
        <f>+'8.AC'!Q29</f>
        <v>0</v>
      </c>
      <c r="P33" s="370">
        <f>+'8.AC'!R29</f>
        <v>0</v>
      </c>
      <c r="Q33" s="789"/>
      <c r="R33" s="339">
        <f>+'8.AC'!S29</f>
        <v>0</v>
      </c>
      <c r="T33" s="417">
        <f t="shared" si="0"/>
        <v>0</v>
      </c>
      <c r="U33" s="361">
        <f t="shared" si="1"/>
        <v>0</v>
      </c>
    </row>
    <row r="34" spans="1:21">
      <c r="A34" s="305"/>
      <c r="C34" s="562">
        <f>+'8.AC'!C30</f>
        <v>24</v>
      </c>
      <c r="D34" s="562">
        <f>+'8.AC'!D30</f>
        <v>0</v>
      </c>
      <c r="E34" s="369">
        <f>+'8.AC'!E30</f>
        <v>0</v>
      </c>
      <c r="F34" s="339"/>
      <c r="G34" s="369"/>
      <c r="H34" s="331">
        <f>+'8.AC'!J30</f>
        <v>0</v>
      </c>
      <c r="I34" s="332" t="str">
        <f>+'8.AC'!M30</f>
        <v/>
      </c>
      <c r="J34" s="788" t="str">
        <f>'8.AC'!O30</f>
        <v/>
      </c>
      <c r="K34" s="355"/>
      <c r="L34" s="788">
        <f>'8.AC'!H30</f>
        <v>0</v>
      </c>
      <c r="M34" s="788">
        <f>'8.AC'!I30</f>
        <v>0</v>
      </c>
      <c r="N34" s="333">
        <f>+'8.AC'!P30</f>
        <v>0</v>
      </c>
      <c r="O34" s="333">
        <f>+'8.AC'!Q30</f>
        <v>0</v>
      </c>
      <c r="P34" s="370">
        <f>+'8.AC'!R30</f>
        <v>0</v>
      </c>
      <c r="Q34" s="789"/>
      <c r="R34" s="339">
        <f>+'8.AC'!S30</f>
        <v>0</v>
      </c>
      <c r="T34" s="417">
        <f t="shared" si="0"/>
        <v>0</v>
      </c>
      <c r="U34" s="361">
        <f t="shared" si="1"/>
        <v>0</v>
      </c>
    </row>
    <row r="35" spans="1:21">
      <c r="A35" s="305"/>
      <c r="C35" s="562">
        <f>+'8.AC'!C31</f>
        <v>25</v>
      </c>
      <c r="D35" s="562">
        <f>+'8.AC'!D31</f>
        <v>0</v>
      </c>
      <c r="E35" s="369">
        <f>+'8.AC'!E31</f>
        <v>0</v>
      </c>
      <c r="F35" s="339"/>
      <c r="G35" s="369"/>
      <c r="H35" s="331">
        <f>+'8.AC'!J31</f>
        <v>0</v>
      </c>
      <c r="I35" s="332" t="str">
        <f>+'8.AC'!M31</f>
        <v/>
      </c>
      <c r="J35" s="788" t="str">
        <f>'8.AC'!O31</f>
        <v/>
      </c>
      <c r="K35" s="355"/>
      <c r="L35" s="788">
        <f>'8.AC'!H31</f>
        <v>0</v>
      </c>
      <c r="M35" s="788">
        <f>'8.AC'!I31</f>
        <v>0</v>
      </c>
      <c r="N35" s="333">
        <f>+'8.AC'!P31</f>
        <v>0</v>
      </c>
      <c r="O35" s="333">
        <f>+'8.AC'!Q31</f>
        <v>0</v>
      </c>
      <c r="P35" s="370">
        <f>+'8.AC'!R31</f>
        <v>0</v>
      </c>
      <c r="Q35" s="789"/>
      <c r="R35" s="339">
        <f>+'8.AC'!S31</f>
        <v>0</v>
      </c>
      <c r="T35" s="417">
        <f t="shared" si="0"/>
        <v>0</v>
      </c>
      <c r="U35" s="361">
        <f t="shared" si="1"/>
        <v>0</v>
      </c>
    </row>
    <row r="36" spans="1:21">
      <c r="A36" s="305"/>
      <c r="C36" s="562">
        <f>+'8.AC'!C32</f>
        <v>26</v>
      </c>
      <c r="D36" s="562">
        <f>+'8.AC'!D32</f>
        <v>0</v>
      </c>
      <c r="E36" s="369">
        <f>+'8.AC'!E32</f>
        <v>0</v>
      </c>
      <c r="F36" s="339"/>
      <c r="G36" s="369"/>
      <c r="H36" s="331">
        <f>+'8.AC'!J32</f>
        <v>0</v>
      </c>
      <c r="I36" s="332" t="str">
        <f>+'8.AC'!M32</f>
        <v/>
      </c>
      <c r="J36" s="788" t="str">
        <f>'8.AC'!O32</f>
        <v/>
      </c>
      <c r="K36" s="355"/>
      <c r="L36" s="788">
        <f>'8.AC'!H32</f>
        <v>0</v>
      </c>
      <c r="M36" s="788">
        <f>'8.AC'!I32</f>
        <v>0</v>
      </c>
      <c r="N36" s="333">
        <f>+'8.AC'!P32</f>
        <v>0</v>
      </c>
      <c r="O36" s="333">
        <f>+'8.AC'!Q32</f>
        <v>0</v>
      </c>
      <c r="P36" s="370">
        <f>+'8.AC'!R32</f>
        <v>0</v>
      </c>
      <c r="Q36" s="789"/>
      <c r="R36" s="339">
        <f>+'8.AC'!S32</f>
        <v>0</v>
      </c>
      <c r="T36" s="417">
        <f t="shared" si="0"/>
        <v>0</v>
      </c>
      <c r="U36" s="361">
        <f t="shared" si="1"/>
        <v>0</v>
      </c>
    </row>
    <row r="37" spans="1:21">
      <c r="A37" s="305"/>
      <c r="C37" s="562">
        <f>+'8.AC'!C33</f>
        <v>27</v>
      </c>
      <c r="D37" s="562">
        <f>+'8.AC'!D33</f>
        <v>0</v>
      </c>
      <c r="E37" s="369">
        <f>+'8.AC'!E33</f>
        <v>0</v>
      </c>
      <c r="F37" s="339"/>
      <c r="G37" s="369"/>
      <c r="H37" s="331">
        <f>+'8.AC'!J33</f>
        <v>0</v>
      </c>
      <c r="I37" s="332" t="str">
        <f>+'8.AC'!M33</f>
        <v/>
      </c>
      <c r="J37" s="788" t="str">
        <f>'8.AC'!O33</f>
        <v/>
      </c>
      <c r="K37" s="355"/>
      <c r="L37" s="788">
        <f>'8.AC'!H33</f>
        <v>0</v>
      </c>
      <c r="M37" s="788">
        <f>'8.AC'!I33</f>
        <v>0</v>
      </c>
      <c r="N37" s="333">
        <f>+'8.AC'!P33</f>
        <v>0</v>
      </c>
      <c r="O37" s="333">
        <f>+'8.AC'!Q33</f>
        <v>0</v>
      </c>
      <c r="P37" s="370">
        <f>+'8.AC'!R33</f>
        <v>0</v>
      </c>
      <c r="Q37" s="789"/>
      <c r="R37" s="339">
        <f>+'8.AC'!S33</f>
        <v>0</v>
      </c>
      <c r="T37" s="417">
        <f t="shared" si="0"/>
        <v>0</v>
      </c>
      <c r="U37" s="361">
        <f t="shared" si="1"/>
        <v>0</v>
      </c>
    </row>
    <row r="38" spans="1:21">
      <c r="A38" s="305"/>
      <c r="C38" s="562">
        <f>+'8.AC'!C34</f>
        <v>28</v>
      </c>
      <c r="D38" s="562">
        <f>+'8.AC'!D34</f>
        <v>0</v>
      </c>
      <c r="E38" s="369">
        <f>+'8.AC'!E34</f>
        <v>0</v>
      </c>
      <c r="F38" s="369"/>
      <c r="G38" s="369"/>
      <c r="H38" s="331">
        <f>+'8.AC'!J34</f>
        <v>0</v>
      </c>
      <c r="I38" s="332" t="str">
        <f>+'8.AC'!M34</f>
        <v/>
      </c>
      <c r="J38" s="788" t="str">
        <f>'8.AC'!O34</f>
        <v/>
      </c>
      <c r="K38" s="355"/>
      <c r="L38" s="788">
        <f>'8.AC'!H34</f>
        <v>0</v>
      </c>
      <c r="M38" s="788">
        <f>'8.AC'!I34</f>
        <v>0</v>
      </c>
      <c r="N38" s="333">
        <f>+'8.AC'!P34</f>
        <v>0</v>
      </c>
      <c r="O38" s="333">
        <f>+'8.AC'!Q34</f>
        <v>0</v>
      </c>
      <c r="P38" s="370">
        <f>+'8.AC'!R34</f>
        <v>0</v>
      </c>
      <c r="Q38" s="789"/>
      <c r="R38" s="339">
        <f>+'8.AC'!S34</f>
        <v>0</v>
      </c>
      <c r="T38" s="417">
        <f t="shared" si="0"/>
        <v>0</v>
      </c>
      <c r="U38" s="361">
        <f t="shared" si="1"/>
        <v>0</v>
      </c>
    </row>
    <row r="39" spans="1:21">
      <c r="A39" s="305"/>
      <c r="C39" s="562">
        <f>+'8.AC'!C35</f>
        <v>29</v>
      </c>
      <c r="D39" s="562">
        <f>+'8.AC'!D35</f>
        <v>0</v>
      </c>
      <c r="E39" s="369">
        <f>+'8.AC'!E35</f>
        <v>0</v>
      </c>
      <c r="F39" s="369"/>
      <c r="G39" s="369"/>
      <c r="H39" s="331">
        <f>+'8.AC'!J35</f>
        <v>0</v>
      </c>
      <c r="I39" s="332" t="str">
        <f>+'8.AC'!M35</f>
        <v/>
      </c>
      <c r="J39" s="788" t="str">
        <f>'8.AC'!O35</f>
        <v/>
      </c>
      <c r="K39" s="355"/>
      <c r="L39" s="788">
        <f>'8.AC'!H35</f>
        <v>0</v>
      </c>
      <c r="M39" s="788">
        <f>'8.AC'!I35</f>
        <v>0</v>
      </c>
      <c r="N39" s="333">
        <f>+'8.AC'!P35</f>
        <v>0</v>
      </c>
      <c r="O39" s="333">
        <f>+'8.AC'!Q35</f>
        <v>0</v>
      </c>
      <c r="P39" s="370">
        <f>+'8.AC'!R35</f>
        <v>0</v>
      </c>
      <c r="Q39" s="789"/>
      <c r="R39" s="339">
        <f>+'8.AC'!S35</f>
        <v>0</v>
      </c>
      <c r="T39" s="417">
        <f t="shared" ref="T39:T43" si="3">+K39*H39</f>
        <v>0</v>
      </c>
      <c r="U39" s="361">
        <f t="shared" ref="U39:U43" si="4">+P39*O39*N39*T39*Q39</f>
        <v>0</v>
      </c>
    </row>
    <row r="40" spans="1:21">
      <c r="A40" s="305"/>
      <c r="C40" s="562">
        <f>+'8.AC'!C36</f>
        <v>30</v>
      </c>
      <c r="D40" s="562">
        <f>+'8.AC'!D36</f>
        <v>0</v>
      </c>
      <c r="E40" s="369">
        <f>+'8.AC'!E36</f>
        <v>0</v>
      </c>
      <c r="F40" s="369"/>
      <c r="G40" s="369"/>
      <c r="H40" s="331">
        <f>+'8.AC'!J36</f>
        <v>0</v>
      </c>
      <c r="I40" s="332" t="str">
        <f>+'8.AC'!M36</f>
        <v/>
      </c>
      <c r="J40" s="788" t="str">
        <f>'8.AC'!O36</f>
        <v/>
      </c>
      <c r="K40" s="355"/>
      <c r="L40" s="788">
        <f>'8.AC'!H36</f>
        <v>0</v>
      </c>
      <c r="M40" s="788">
        <f>'8.AC'!I36</f>
        <v>0</v>
      </c>
      <c r="N40" s="333">
        <f>+'8.AC'!P36</f>
        <v>0</v>
      </c>
      <c r="O40" s="333">
        <f>+'8.AC'!Q36</f>
        <v>0</v>
      </c>
      <c r="P40" s="370">
        <f>+'8.AC'!R36</f>
        <v>0</v>
      </c>
      <c r="Q40" s="789"/>
      <c r="R40" s="339">
        <f>+'8.AC'!S36</f>
        <v>0</v>
      </c>
      <c r="T40" s="417">
        <f t="shared" si="3"/>
        <v>0</v>
      </c>
      <c r="U40" s="361">
        <f t="shared" si="4"/>
        <v>0</v>
      </c>
    </row>
    <row r="41" spans="1:21">
      <c r="A41" s="305"/>
      <c r="C41" s="562">
        <f>+'8.AC'!C37</f>
        <v>31</v>
      </c>
      <c r="D41" s="562">
        <f>+'8.AC'!D37</f>
        <v>0</v>
      </c>
      <c r="E41" s="369">
        <f>+'8.AC'!E37</f>
        <v>0</v>
      </c>
      <c r="F41" s="369"/>
      <c r="G41" s="369"/>
      <c r="H41" s="331">
        <f>+'8.AC'!J37</f>
        <v>0</v>
      </c>
      <c r="I41" s="332" t="str">
        <f>+'8.AC'!M37</f>
        <v/>
      </c>
      <c r="J41" s="788" t="str">
        <f>'8.AC'!O37</f>
        <v/>
      </c>
      <c r="K41" s="355"/>
      <c r="L41" s="788">
        <f>'8.AC'!H37</f>
        <v>0</v>
      </c>
      <c r="M41" s="788">
        <f>'8.AC'!I37</f>
        <v>0</v>
      </c>
      <c r="N41" s="333">
        <f>+'8.AC'!P37</f>
        <v>0</v>
      </c>
      <c r="O41" s="333">
        <f>+'8.AC'!Q37</f>
        <v>0</v>
      </c>
      <c r="P41" s="370">
        <f>+'8.AC'!R37</f>
        <v>0</v>
      </c>
      <c r="Q41" s="789"/>
      <c r="R41" s="339">
        <f>+'8.AC'!S37</f>
        <v>0</v>
      </c>
      <c r="T41" s="417">
        <f t="shared" si="3"/>
        <v>0</v>
      </c>
      <c r="U41" s="361">
        <f t="shared" si="4"/>
        <v>0</v>
      </c>
    </row>
    <row r="42" spans="1:21">
      <c r="A42" s="305"/>
      <c r="C42" s="562">
        <f>+'8.AC'!C38</f>
        <v>32</v>
      </c>
      <c r="D42" s="562">
        <f>+'8.AC'!D38</f>
        <v>0</v>
      </c>
      <c r="E42" s="369">
        <f>+'8.AC'!E38</f>
        <v>0</v>
      </c>
      <c r="F42" s="369"/>
      <c r="G42" s="369"/>
      <c r="H42" s="331">
        <f>+'8.AC'!J38</f>
        <v>0</v>
      </c>
      <c r="I42" s="332" t="str">
        <f>+'8.AC'!M38</f>
        <v/>
      </c>
      <c r="J42" s="788" t="str">
        <f>'8.AC'!O38</f>
        <v/>
      </c>
      <c r="K42" s="355"/>
      <c r="L42" s="788">
        <f>'8.AC'!H38</f>
        <v>0</v>
      </c>
      <c r="M42" s="788">
        <f>'8.AC'!I38</f>
        <v>0</v>
      </c>
      <c r="N42" s="333">
        <f>+'8.AC'!P38</f>
        <v>0</v>
      </c>
      <c r="O42" s="333">
        <f>+'8.AC'!Q38</f>
        <v>0</v>
      </c>
      <c r="P42" s="370">
        <f>+'8.AC'!R38</f>
        <v>0</v>
      </c>
      <c r="Q42" s="789"/>
      <c r="R42" s="339">
        <f>+'8.AC'!S38</f>
        <v>0</v>
      </c>
      <c r="T42" s="417">
        <f t="shared" si="3"/>
        <v>0</v>
      </c>
      <c r="U42" s="361">
        <f t="shared" si="4"/>
        <v>0</v>
      </c>
    </row>
    <row r="43" spans="1:21">
      <c r="A43" s="305"/>
      <c r="C43" s="562">
        <f>+'8.AC'!C39</f>
        <v>33</v>
      </c>
      <c r="D43" s="562">
        <f>+'8.AC'!D39</f>
        <v>0</v>
      </c>
      <c r="E43" s="369">
        <f>+'8.AC'!E39</f>
        <v>0</v>
      </c>
      <c r="F43" s="369"/>
      <c r="G43" s="369"/>
      <c r="H43" s="331">
        <f>+'8.AC'!J39</f>
        <v>0</v>
      </c>
      <c r="I43" s="332" t="str">
        <f>+'8.AC'!M39</f>
        <v/>
      </c>
      <c r="J43" s="788" t="str">
        <f>'8.AC'!O39</f>
        <v/>
      </c>
      <c r="K43" s="355"/>
      <c r="L43" s="788">
        <f>'8.AC'!H39</f>
        <v>0</v>
      </c>
      <c r="M43" s="788">
        <f>'8.AC'!I39</f>
        <v>0</v>
      </c>
      <c r="N43" s="333">
        <f>+'8.AC'!P39</f>
        <v>0</v>
      </c>
      <c r="O43" s="333">
        <f>+'8.AC'!Q39</f>
        <v>0</v>
      </c>
      <c r="P43" s="370">
        <f>+'8.AC'!R39</f>
        <v>0</v>
      </c>
      <c r="Q43" s="789"/>
      <c r="R43" s="339">
        <f>+'8.AC'!S39</f>
        <v>0</v>
      </c>
      <c r="T43" s="417">
        <f t="shared" si="3"/>
        <v>0</v>
      </c>
      <c r="U43" s="361">
        <f t="shared" si="4"/>
        <v>0</v>
      </c>
    </row>
    <row r="44" spans="1:21">
      <c r="A44" s="305"/>
      <c r="C44" s="562"/>
      <c r="D44" s="562"/>
      <c r="E44" s="369"/>
      <c r="F44" s="369"/>
      <c r="G44" s="369"/>
      <c r="H44" s="331"/>
      <c r="I44" s="332"/>
      <c r="J44" s="788"/>
      <c r="K44" s="355"/>
      <c r="L44" s="788">
        <f>'8.AC'!H40</f>
        <v>0</v>
      </c>
      <c r="M44" s="788">
        <f>'8.AC'!I40</f>
        <v>0</v>
      </c>
      <c r="N44" s="333"/>
      <c r="O44" s="333"/>
      <c r="P44" s="370"/>
      <c r="Q44" s="789"/>
      <c r="R44" s="339"/>
      <c r="T44" s="417"/>
      <c r="U44" s="361"/>
    </row>
    <row r="45" spans="1:21">
      <c r="A45" s="305"/>
    </row>
    <row r="46" spans="1:21">
      <c r="A46" s="305"/>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2">
    <tabColor rgb="FF00B050"/>
  </sheetPr>
  <dimension ref="A1:R33"/>
  <sheetViews>
    <sheetView showGridLines="0" zoomScale="84" zoomScaleNormal="84" workbookViewId="0">
      <selection activeCell="AI11" sqref="AI11"/>
    </sheetView>
  </sheetViews>
  <sheetFormatPr baseColWidth="10" defaultColWidth="11.44140625" defaultRowHeight="14.4"/>
  <cols>
    <col min="1" max="1" width="1.88671875" customWidth="1"/>
    <col min="2" max="2" width="3.6640625" customWidth="1"/>
    <col min="3" max="3" width="15.88671875" bestFit="1" customWidth="1"/>
    <col min="11" max="11" width="15.5546875" customWidth="1"/>
    <col min="12" max="12" width="18.44140625" bestFit="1" customWidth="1"/>
    <col min="15" max="15" width="12.33203125" customWidth="1"/>
  </cols>
  <sheetData>
    <row r="1" spans="1:18" ht="15.6">
      <c r="A1" s="302"/>
      <c r="B1" s="303" t="s">
        <v>940</v>
      </c>
      <c r="C1" s="302"/>
      <c r="D1" s="337"/>
      <c r="E1" s="337"/>
      <c r="F1" s="302"/>
      <c r="G1" s="302"/>
      <c r="H1" s="302"/>
      <c r="I1" s="302"/>
      <c r="J1" s="302"/>
      <c r="K1" s="302"/>
      <c r="L1" s="302"/>
      <c r="M1" s="302"/>
      <c r="N1" s="304"/>
      <c r="O1" s="304"/>
      <c r="P1" s="304"/>
    </row>
    <row r="2" spans="1:18">
      <c r="A2" s="305"/>
      <c r="B2" s="305"/>
      <c r="C2" s="305"/>
      <c r="D2" s="308"/>
      <c r="E2" s="308"/>
      <c r="F2" s="306"/>
      <c r="G2" s="306"/>
      <c r="H2" s="306"/>
      <c r="I2" s="306"/>
      <c r="J2" s="308"/>
      <c r="K2" s="308"/>
      <c r="L2" s="305"/>
      <c r="M2" s="305"/>
      <c r="N2" s="309"/>
      <c r="O2" s="309"/>
      <c r="P2" s="309"/>
    </row>
    <row r="3" spans="1:18">
      <c r="A3" s="363"/>
      <c r="B3" s="364"/>
      <c r="C3" s="364" t="s">
        <v>941</v>
      </c>
      <c r="D3" s="363"/>
      <c r="E3" s="363"/>
      <c r="F3" s="365"/>
      <c r="G3" s="365"/>
      <c r="H3" s="365"/>
      <c r="I3" s="365"/>
      <c r="J3" s="363"/>
      <c r="K3" s="363"/>
      <c r="L3" s="363"/>
      <c r="M3" s="365"/>
      <c r="N3" s="363"/>
      <c r="O3" s="363"/>
      <c r="P3" s="366">
        <f t="shared" ref="P3:Q3" si="0">SUM(P8:P27)</f>
        <v>0</v>
      </c>
      <c r="Q3" s="366">
        <f t="shared" si="0"/>
        <v>0</v>
      </c>
      <c r="R3" s="366">
        <f>SUM(R8:R27)</f>
        <v>0</v>
      </c>
    </row>
    <row r="4" spans="1:18">
      <c r="A4" s="314"/>
      <c r="B4" s="315"/>
      <c r="C4" s="315" t="s">
        <v>791</v>
      </c>
      <c r="D4" s="314"/>
      <c r="E4" s="314"/>
      <c r="F4" s="316"/>
      <c r="G4" s="316"/>
      <c r="H4" s="316"/>
      <c r="I4" s="316"/>
      <c r="J4" s="314"/>
      <c r="K4" s="314"/>
      <c r="L4" s="314"/>
      <c r="M4" s="316"/>
      <c r="N4" s="314"/>
      <c r="O4" s="314"/>
      <c r="P4" s="317"/>
      <c r="Q4" s="318"/>
      <c r="R4" s="318" t="e">
        <f>R3/Consumption!Q36</f>
        <v>#DIV/0!</v>
      </c>
    </row>
    <row r="5" spans="1:18">
      <c r="A5" s="305"/>
      <c r="B5" s="305"/>
      <c r="C5" s="305"/>
      <c r="D5" s="308"/>
      <c r="E5" s="308"/>
      <c r="F5" s="305"/>
      <c r="G5" s="305"/>
      <c r="H5" s="305"/>
      <c r="I5" s="305"/>
      <c r="J5" s="308"/>
      <c r="L5" s="308"/>
      <c r="M5" s="308"/>
      <c r="N5" s="305"/>
      <c r="O5" s="305"/>
      <c r="P5" s="309"/>
      <c r="Q5" s="309"/>
      <c r="R5" s="309"/>
    </row>
    <row r="6" spans="1:18">
      <c r="A6" s="319"/>
      <c r="B6" s="319"/>
      <c r="C6" s="338"/>
      <c r="D6" s="323"/>
      <c r="E6" s="323"/>
      <c r="F6" s="321"/>
      <c r="G6" s="321"/>
      <c r="H6" s="321"/>
      <c r="I6" s="321"/>
      <c r="J6" s="323"/>
      <c r="K6" s="323"/>
      <c r="L6" s="323"/>
      <c r="M6" s="323"/>
      <c r="N6" s="321"/>
      <c r="O6" s="319"/>
      <c r="P6" s="324"/>
      <c r="Q6" s="324"/>
      <c r="R6" s="324"/>
    </row>
    <row r="7" spans="1:18" ht="52.8">
      <c r="A7" s="325"/>
      <c r="B7" s="325"/>
      <c r="C7" s="327" t="s">
        <v>942</v>
      </c>
      <c r="D7" s="327" t="s">
        <v>943</v>
      </c>
      <c r="E7" s="327" t="s">
        <v>944</v>
      </c>
      <c r="F7" s="327" t="s">
        <v>945</v>
      </c>
      <c r="G7" s="327" t="s">
        <v>946</v>
      </c>
      <c r="H7" s="327" t="s">
        <v>947</v>
      </c>
      <c r="I7" s="327" t="s">
        <v>948</v>
      </c>
      <c r="J7" s="327" t="s">
        <v>949</v>
      </c>
      <c r="K7" s="367" t="s">
        <v>811</v>
      </c>
      <c r="L7" s="367" t="s">
        <v>812</v>
      </c>
      <c r="M7" s="375" t="s">
        <v>950</v>
      </c>
      <c r="N7" s="327" t="s">
        <v>782</v>
      </c>
      <c r="O7" s="325"/>
      <c r="P7" s="328" t="s">
        <v>927</v>
      </c>
      <c r="Q7" s="328" t="s">
        <v>951</v>
      </c>
      <c r="R7" s="328" t="s">
        <v>858</v>
      </c>
    </row>
    <row r="8" spans="1:18">
      <c r="A8" s="305"/>
      <c r="B8" s="329"/>
      <c r="C8" s="360">
        <f>+'7.Electrical motors'!D9</f>
        <v>0</v>
      </c>
      <c r="D8" s="333">
        <f>+'7.Electrical motors'!F9</f>
        <v>0</v>
      </c>
      <c r="E8" s="333" t="e">
        <f>+'7.Electrical motors'!#REF!</f>
        <v>#REF!</v>
      </c>
      <c r="F8" s="578">
        <f>+'7.Electrical motors'!G9</f>
        <v>0</v>
      </c>
      <c r="G8" s="339">
        <f>+'7.Electrical motors'!P9</f>
        <v>0</v>
      </c>
      <c r="H8" s="339">
        <f>+'7.Electrical motors'!Q9</f>
        <v>0</v>
      </c>
      <c r="I8" s="339" t="e">
        <f>+'7.Electrical motors'!#REF!</f>
        <v>#REF!</v>
      </c>
      <c r="J8" s="339">
        <f>+'7.Electrical motors'!I9</f>
        <v>0</v>
      </c>
      <c r="K8" s="578">
        <f>+'7.Electrical motors'!J9</f>
        <v>0</v>
      </c>
      <c r="L8" s="339">
        <f>+'7.Electrical motors'!K9</f>
        <v>0</v>
      </c>
      <c r="M8" s="333">
        <f>+J8*K8*L8</f>
        <v>0</v>
      </c>
      <c r="N8" s="330"/>
      <c r="O8" s="305"/>
      <c r="P8" s="340">
        <f>+F8*D8</f>
        <v>0</v>
      </c>
      <c r="Q8" s="340">
        <f>+G8*D8</f>
        <v>0</v>
      </c>
      <c r="R8" s="335">
        <f>+P8*M8</f>
        <v>0</v>
      </c>
    </row>
    <row r="9" spans="1:18">
      <c r="A9" s="305"/>
      <c r="B9" s="329"/>
      <c r="C9" s="360">
        <f>+'7.Electrical motors'!D10</f>
        <v>0</v>
      </c>
      <c r="D9" s="333">
        <f>+'7.Electrical motors'!F10</f>
        <v>0</v>
      </c>
      <c r="E9" s="333" t="e">
        <f>+'7.Electrical motors'!#REF!</f>
        <v>#REF!</v>
      </c>
      <c r="F9" s="578">
        <f>+'7.Electrical motors'!G10</f>
        <v>0</v>
      </c>
      <c r="G9" s="339">
        <f>+'7.Electrical motors'!P10</f>
        <v>0</v>
      </c>
      <c r="H9" s="339">
        <f>+'7.Electrical motors'!Q10</f>
        <v>0</v>
      </c>
      <c r="I9" s="339" t="e">
        <f>+'7.Electrical motors'!#REF!</f>
        <v>#REF!</v>
      </c>
      <c r="J9" s="339">
        <f>+'7.Electrical motors'!I10</f>
        <v>0</v>
      </c>
      <c r="K9" s="578">
        <f>+'7.Electrical motors'!J10</f>
        <v>0</v>
      </c>
      <c r="L9" s="339">
        <f>+'7.Electrical motors'!K10</f>
        <v>0</v>
      </c>
      <c r="M9" s="333">
        <f t="shared" ref="M9:M27" si="1">+J9*K9*L9</f>
        <v>0</v>
      </c>
      <c r="N9" s="330"/>
      <c r="O9" s="305"/>
      <c r="P9" s="340">
        <f t="shared" ref="P9:P27" si="2">+F9*D9</f>
        <v>0</v>
      </c>
      <c r="Q9" s="340">
        <f t="shared" ref="Q9:Q27" si="3">+G9*D9</f>
        <v>0</v>
      </c>
      <c r="R9" s="335">
        <f t="shared" ref="R9:R27" si="4">+P9*M9</f>
        <v>0</v>
      </c>
    </row>
    <row r="10" spans="1:18">
      <c r="A10" s="305"/>
      <c r="B10" s="329"/>
      <c r="C10" s="360">
        <f>+'7.Electrical motors'!D11</f>
        <v>0</v>
      </c>
      <c r="D10" s="333">
        <f>+'7.Electrical motors'!F11</f>
        <v>0</v>
      </c>
      <c r="E10" s="333" t="e">
        <f>+'7.Electrical motors'!#REF!</f>
        <v>#REF!</v>
      </c>
      <c r="F10" s="578">
        <f>+'7.Electrical motors'!G11</f>
        <v>0</v>
      </c>
      <c r="G10" s="339">
        <f>+'7.Electrical motors'!P11</f>
        <v>0</v>
      </c>
      <c r="H10" s="339">
        <f>+'7.Electrical motors'!Q11</f>
        <v>0</v>
      </c>
      <c r="I10" s="339" t="e">
        <f>+'7.Electrical motors'!#REF!</f>
        <v>#REF!</v>
      </c>
      <c r="J10" s="339">
        <f>+'7.Electrical motors'!I11</f>
        <v>0</v>
      </c>
      <c r="K10" s="578">
        <f>+'7.Electrical motors'!J11</f>
        <v>0</v>
      </c>
      <c r="L10" s="339">
        <f>+'7.Electrical motors'!K11</f>
        <v>0</v>
      </c>
      <c r="M10" s="333">
        <f t="shared" si="1"/>
        <v>0</v>
      </c>
      <c r="N10" s="330"/>
      <c r="O10" s="305"/>
      <c r="P10" s="340">
        <f t="shared" si="2"/>
        <v>0</v>
      </c>
      <c r="Q10" s="340">
        <f t="shared" si="3"/>
        <v>0</v>
      </c>
      <c r="R10" s="335">
        <f t="shared" si="4"/>
        <v>0</v>
      </c>
    </row>
    <row r="11" spans="1:18">
      <c r="A11" s="305"/>
      <c r="B11" s="329"/>
      <c r="C11" s="360">
        <f>+'7.Electrical motors'!D12</f>
        <v>0</v>
      </c>
      <c r="D11" s="333">
        <f>+'7.Electrical motors'!F12</f>
        <v>0</v>
      </c>
      <c r="E11" s="333" t="e">
        <f>+'7.Electrical motors'!#REF!</f>
        <v>#REF!</v>
      </c>
      <c r="F11" s="578">
        <f>+'7.Electrical motors'!G12</f>
        <v>0</v>
      </c>
      <c r="G11" s="339">
        <f>+'7.Electrical motors'!P12</f>
        <v>0</v>
      </c>
      <c r="H11" s="339">
        <f>+'7.Electrical motors'!Q12</f>
        <v>0</v>
      </c>
      <c r="I11" s="339" t="e">
        <f>+'7.Electrical motors'!#REF!</f>
        <v>#REF!</v>
      </c>
      <c r="J11" s="339">
        <f>+'7.Electrical motors'!I12</f>
        <v>0</v>
      </c>
      <c r="K11" s="578">
        <f>+'7.Electrical motors'!J12</f>
        <v>0</v>
      </c>
      <c r="L11" s="339">
        <f>+'7.Electrical motors'!K12</f>
        <v>0</v>
      </c>
      <c r="M11" s="333">
        <f t="shared" si="1"/>
        <v>0</v>
      </c>
      <c r="N11" s="330"/>
      <c r="O11" s="305"/>
      <c r="P11" s="340">
        <f t="shared" si="2"/>
        <v>0</v>
      </c>
      <c r="Q11" s="340">
        <f t="shared" si="3"/>
        <v>0</v>
      </c>
      <c r="R11" s="335">
        <f t="shared" si="4"/>
        <v>0</v>
      </c>
    </row>
    <row r="12" spans="1:18">
      <c r="A12" s="305"/>
      <c r="B12" s="329"/>
      <c r="C12" s="360">
        <f>+'7.Electrical motors'!D13</f>
        <v>0</v>
      </c>
      <c r="D12" s="333">
        <f>+'7.Electrical motors'!F13</f>
        <v>0</v>
      </c>
      <c r="E12" s="333" t="e">
        <f>+'7.Electrical motors'!#REF!</f>
        <v>#REF!</v>
      </c>
      <c r="F12" s="578">
        <f>+'7.Electrical motors'!G13</f>
        <v>0</v>
      </c>
      <c r="G12" s="339">
        <f>+'7.Electrical motors'!P13</f>
        <v>0</v>
      </c>
      <c r="H12" s="339">
        <f>+'7.Electrical motors'!Q13</f>
        <v>0</v>
      </c>
      <c r="I12" s="339" t="e">
        <f>+'7.Electrical motors'!#REF!</f>
        <v>#REF!</v>
      </c>
      <c r="J12" s="339">
        <f>+'7.Electrical motors'!I13</f>
        <v>0</v>
      </c>
      <c r="K12" s="578">
        <f>+'7.Electrical motors'!J13</f>
        <v>0</v>
      </c>
      <c r="L12" s="339">
        <f>+'7.Electrical motors'!K13</f>
        <v>0</v>
      </c>
      <c r="M12" s="333">
        <f t="shared" si="1"/>
        <v>0</v>
      </c>
      <c r="N12" s="330"/>
      <c r="O12" s="305"/>
      <c r="P12" s="340">
        <f t="shared" si="2"/>
        <v>0</v>
      </c>
      <c r="Q12" s="340">
        <f t="shared" si="3"/>
        <v>0</v>
      </c>
      <c r="R12" s="335">
        <f t="shared" si="4"/>
        <v>0</v>
      </c>
    </row>
    <row r="13" spans="1:18">
      <c r="A13" s="305"/>
      <c r="B13" s="329"/>
      <c r="C13" s="360">
        <f>+'7.Electrical motors'!D14</f>
        <v>0</v>
      </c>
      <c r="D13" s="333">
        <f>+'7.Electrical motors'!F14</f>
        <v>0</v>
      </c>
      <c r="E13" s="333" t="e">
        <f>+'7.Electrical motors'!#REF!</f>
        <v>#REF!</v>
      </c>
      <c r="F13" s="578">
        <f>+'7.Electrical motors'!G14</f>
        <v>0</v>
      </c>
      <c r="G13" s="339">
        <f>+'7.Electrical motors'!P14</f>
        <v>0</v>
      </c>
      <c r="H13" s="339">
        <f>+'7.Electrical motors'!Q14</f>
        <v>0</v>
      </c>
      <c r="I13" s="339" t="e">
        <f>+'7.Electrical motors'!#REF!</f>
        <v>#REF!</v>
      </c>
      <c r="J13" s="339">
        <f>+'7.Electrical motors'!I14</f>
        <v>0</v>
      </c>
      <c r="K13" s="578">
        <f>+'7.Electrical motors'!J14</f>
        <v>0</v>
      </c>
      <c r="L13" s="339">
        <f>+'7.Electrical motors'!K14</f>
        <v>0</v>
      </c>
      <c r="M13" s="333">
        <f t="shared" si="1"/>
        <v>0</v>
      </c>
      <c r="N13" s="330"/>
      <c r="O13" s="305"/>
      <c r="P13" s="340">
        <f t="shared" si="2"/>
        <v>0</v>
      </c>
      <c r="Q13" s="340">
        <f t="shared" si="3"/>
        <v>0</v>
      </c>
      <c r="R13" s="335">
        <f t="shared" si="4"/>
        <v>0</v>
      </c>
    </row>
    <row r="14" spans="1:18">
      <c r="A14" s="305"/>
      <c r="B14" s="329"/>
      <c r="C14" s="360">
        <f>+'7.Electrical motors'!D15</f>
        <v>0</v>
      </c>
      <c r="D14" s="333">
        <f>+'7.Electrical motors'!F15</f>
        <v>0</v>
      </c>
      <c r="E14" s="333" t="e">
        <f>+'7.Electrical motors'!#REF!</f>
        <v>#REF!</v>
      </c>
      <c r="F14" s="578">
        <f>+'7.Electrical motors'!G15</f>
        <v>0</v>
      </c>
      <c r="G14" s="339">
        <f>+'7.Electrical motors'!P15</f>
        <v>0</v>
      </c>
      <c r="H14" s="339">
        <f>+'7.Electrical motors'!Q15</f>
        <v>0</v>
      </c>
      <c r="I14" s="339" t="e">
        <f>+'7.Electrical motors'!#REF!</f>
        <v>#REF!</v>
      </c>
      <c r="J14" s="339">
        <f>+'7.Electrical motors'!I15</f>
        <v>0</v>
      </c>
      <c r="K14" s="578">
        <f>+'7.Electrical motors'!J15</f>
        <v>0</v>
      </c>
      <c r="L14" s="339">
        <f>+'7.Electrical motors'!K15</f>
        <v>0</v>
      </c>
      <c r="M14" s="333">
        <f t="shared" si="1"/>
        <v>0</v>
      </c>
      <c r="N14" s="330"/>
      <c r="O14" s="305"/>
      <c r="P14" s="340">
        <f t="shared" si="2"/>
        <v>0</v>
      </c>
      <c r="Q14" s="340">
        <f t="shared" si="3"/>
        <v>0</v>
      </c>
      <c r="R14" s="335">
        <f t="shared" si="4"/>
        <v>0</v>
      </c>
    </row>
    <row r="15" spans="1:18">
      <c r="A15" s="305"/>
      <c r="B15" s="329"/>
      <c r="C15" s="360">
        <f>+'7.Electrical motors'!D16</f>
        <v>0</v>
      </c>
      <c r="D15" s="333">
        <f>+'7.Electrical motors'!F16</f>
        <v>0</v>
      </c>
      <c r="E15" s="333" t="e">
        <f>+'7.Electrical motors'!#REF!</f>
        <v>#REF!</v>
      </c>
      <c r="F15" s="578">
        <f>+'7.Electrical motors'!G16</f>
        <v>0</v>
      </c>
      <c r="G15" s="339">
        <f>+'7.Electrical motors'!P16</f>
        <v>0</v>
      </c>
      <c r="H15" s="339">
        <f>+'7.Electrical motors'!Q16</f>
        <v>0</v>
      </c>
      <c r="I15" s="339" t="e">
        <f>+'7.Electrical motors'!#REF!</f>
        <v>#REF!</v>
      </c>
      <c r="J15" s="339">
        <f>+'7.Electrical motors'!I16</f>
        <v>0</v>
      </c>
      <c r="K15" s="578">
        <f>+'7.Electrical motors'!J16</f>
        <v>0</v>
      </c>
      <c r="L15" s="339">
        <f>+'7.Electrical motors'!K16</f>
        <v>0</v>
      </c>
      <c r="M15" s="333">
        <f t="shared" si="1"/>
        <v>0</v>
      </c>
      <c r="N15" s="330"/>
      <c r="O15" s="305"/>
      <c r="P15" s="340">
        <f t="shared" si="2"/>
        <v>0</v>
      </c>
      <c r="Q15" s="340">
        <f t="shared" si="3"/>
        <v>0</v>
      </c>
      <c r="R15" s="335">
        <f t="shared" si="4"/>
        <v>0</v>
      </c>
    </row>
    <row r="16" spans="1:18">
      <c r="A16" s="305"/>
      <c r="B16" s="329"/>
      <c r="C16" s="360">
        <f>+'7.Electrical motors'!D17</f>
        <v>0</v>
      </c>
      <c r="D16" s="333">
        <f>+'7.Electrical motors'!F17</f>
        <v>0</v>
      </c>
      <c r="E16" s="333" t="e">
        <f>+'7.Electrical motors'!#REF!</f>
        <v>#REF!</v>
      </c>
      <c r="F16" s="578">
        <f>+'7.Electrical motors'!G17</f>
        <v>0</v>
      </c>
      <c r="G16" s="339">
        <f>+'7.Electrical motors'!P17</f>
        <v>0</v>
      </c>
      <c r="H16" s="339">
        <f>+'7.Electrical motors'!Q17</f>
        <v>0</v>
      </c>
      <c r="I16" s="339" t="e">
        <f>+'7.Electrical motors'!#REF!</f>
        <v>#REF!</v>
      </c>
      <c r="J16" s="339">
        <f>+'7.Electrical motors'!I17</f>
        <v>0</v>
      </c>
      <c r="K16" s="578">
        <f>+'7.Electrical motors'!J17</f>
        <v>0</v>
      </c>
      <c r="L16" s="339">
        <f>+'7.Electrical motors'!K17</f>
        <v>0</v>
      </c>
      <c r="M16" s="333">
        <f t="shared" si="1"/>
        <v>0</v>
      </c>
      <c r="N16" s="330"/>
      <c r="O16" s="305"/>
      <c r="P16" s="340">
        <f t="shared" si="2"/>
        <v>0</v>
      </c>
      <c r="Q16" s="340">
        <f t="shared" si="3"/>
        <v>0</v>
      </c>
      <c r="R16" s="335">
        <f t="shared" si="4"/>
        <v>0</v>
      </c>
    </row>
    <row r="17" spans="1:18">
      <c r="A17" s="305"/>
      <c r="B17" s="329"/>
      <c r="C17" s="360">
        <f>+'7.Electrical motors'!D18</f>
        <v>0</v>
      </c>
      <c r="D17" s="333">
        <f>+'7.Electrical motors'!F18</f>
        <v>0</v>
      </c>
      <c r="E17" s="333" t="e">
        <f>+'7.Electrical motors'!#REF!</f>
        <v>#REF!</v>
      </c>
      <c r="F17" s="578">
        <f>+'7.Electrical motors'!G18</f>
        <v>0</v>
      </c>
      <c r="G17" s="339">
        <f>+'7.Electrical motors'!P18</f>
        <v>0</v>
      </c>
      <c r="H17" s="339">
        <f>+'7.Electrical motors'!Q18</f>
        <v>0</v>
      </c>
      <c r="I17" s="339" t="e">
        <f>+'7.Electrical motors'!#REF!</f>
        <v>#REF!</v>
      </c>
      <c r="J17" s="339">
        <f>+'7.Electrical motors'!I18</f>
        <v>0</v>
      </c>
      <c r="K17" s="578">
        <f>+'7.Electrical motors'!J18</f>
        <v>0</v>
      </c>
      <c r="L17" s="339">
        <f>+'7.Electrical motors'!K18</f>
        <v>0</v>
      </c>
      <c r="M17" s="333">
        <f t="shared" si="1"/>
        <v>0</v>
      </c>
      <c r="N17" s="330"/>
      <c r="O17" s="305"/>
      <c r="P17" s="340">
        <f t="shared" si="2"/>
        <v>0</v>
      </c>
      <c r="Q17" s="340">
        <f t="shared" si="3"/>
        <v>0</v>
      </c>
      <c r="R17" s="335">
        <f t="shared" si="4"/>
        <v>0</v>
      </c>
    </row>
    <row r="18" spans="1:18">
      <c r="A18" s="305"/>
      <c r="B18" s="329"/>
      <c r="C18" s="360">
        <f>+'7.Electrical motors'!D19</f>
        <v>0</v>
      </c>
      <c r="D18" s="333">
        <f>+'7.Electrical motors'!F19</f>
        <v>0</v>
      </c>
      <c r="E18" s="333" t="e">
        <f>+'7.Electrical motors'!#REF!</f>
        <v>#REF!</v>
      </c>
      <c r="F18" s="578">
        <f>+'7.Electrical motors'!G19</f>
        <v>0</v>
      </c>
      <c r="G18" s="339">
        <f>+'7.Electrical motors'!P19</f>
        <v>0</v>
      </c>
      <c r="H18" s="339">
        <f>+'7.Electrical motors'!Q19</f>
        <v>0</v>
      </c>
      <c r="I18" s="339" t="e">
        <f>+'7.Electrical motors'!#REF!</f>
        <v>#REF!</v>
      </c>
      <c r="J18" s="339">
        <f>+'7.Electrical motors'!I19</f>
        <v>0</v>
      </c>
      <c r="K18" s="578">
        <f>+'7.Electrical motors'!J19</f>
        <v>0</v>
      </c>
      <c r="L18" s="339">
        <f>+'7.Electrical motors'!K19</f>
        <v>0</v>
      </c>
      <c r="M18" s="333">
        <f t="shared" si="1"/>
        <v>0</v>
      </c>
      <c r="N18" s="330"/>
      <c r="O18" s="305"/>
      <c r="P18" s="340">
        <f t="shared" si="2"/>
        <v>0</v>
      </c>
      <c r="Q18" s="340">
        <f t="shared" si="3"/>
        <v>0</v>
      </c>
      <c r="R18" s="335">
        <f t="shared" si="4"/>
        <v>0</v>
      </c>
    </row>
    <row r="19" spans="1:18">
      <c r="A19" s="305"/>
      <c r="B19" s="329"/>
      <c r="C19" s="360">
        <f>+'7.Electrical motors'!D20</f>
        <v>0</v>
      </c>
      <c r="D19" s="333">
        <f>+'7.Electrical motors'!F20</f>
        <v>0</v>
      </c>
      <c r="E19" s="333" t="e">
        <f>+'7.Electrical motors'!#REF!</f>
        <v>#REF!</v>
      </c>
      <c r="F19" s="578">
        <f>+'7.Electrical motors'!G20</f>
        <v>0</v>
      </c>
      <c r="G19" s="339">
        <f>+'7.Electrical motors'!P20</f>
        <v>0</v>
      </c>
      <c r="H19" s="339">
        <f>+'7.Electrical motors'!Q20</f>
        <v>0</v>
      </c>
      <c r="I19" s="339" t="e">
        <f>+'7.Electrical motors'!#REF!</f>
        <v>#REF!</v>
      </c>
      <c r="J19" s="339">
        <f>+'7.Electrical motors'!I20</f>
        <v>0</v>
      </c>
      <c r="K19" s="578">
        <f>+'7.Electrical motors'!J20</f>
        <v>0</v>
      </c>
      <c r="L19" s="339">
        <f>+'7.Electrical motors'!K20</f>
        <v>0</v>
      </c>
      <c r="M19" s="333">
        <f t="shared" si="1"/>
        <v>0</v>
      </c>
      <c r="N19" s="330"/>
      <c r="O19" s="305"/>
      <c r="P19" s="340">
        <f t="shared" si="2"/>
        <v>0</v>
      </c>
      <c r="Q19" s="340">
        <f t="shared" si="3"/>
        <v>0</v>
      </c>
      <c r="R19" s="335">
        <f t="shared" si="4"/>
        <v>0</v>
      </c>
    </row>
    <row r="20" spans="1:18">
      <c r="A20" s="305"/>
      <c r="B20" s="329"/>
      <c r="C20" s="360">
        <f>+'7.Electrical motors'!D21</f>
        <v>0</v>
      </c>
      <c r="D20" s="333">
        <f>+'7.Electrical motors'!F21</f>
        <v>0</v>
      </c>
      <c r="E20" s="333" t="e">
        <f>+'7.Electrical motors'!#REF!</f>
        <v>#REF!</v>
      </c>
      <c r="F20" s="578">
        <f>+'7.Electrical motors'!G21</f>
        <v>0</v>
      </c>
      <c r="G20" s="339">
        <f>+'7.Electrical motors'!P21</f>
        <v>0</v>
      </c>
      <c r="H20" s="339">
        <f>+'7.Electrical motors'!Q21</f>
        <v>0</v>
      </c>
      <c r="I20" s="339" t="e">
        <f>+'7.Electrical motors'!#REF!</f>
        <v>#REF!</v>
      </c>
      <c r="J20" s="339">
        <f>+'7.Electrical motors'!I21</f>
        <v>0</v>
      </c>
      <c r="K20" s="578">
        <f>+'7.Electrical motors'!J21</f>
        <v>0</v>
      </c>
      <c r="L20" s="339">
        <f>+'7.Electrical motors'!K21</f>
        <v>0</v>
      </c>
      <c r="M20" s="333">
        <f t="shared" si="1"/>
        <v>0</v>
      </c>
      <c r="N20" s="330"/>
      <c r="O20" s="305"/>
      <c r="P20" s="340">
        <f t="shared" si="2"/>
        <v>0</v>
      </c>
      <c r="Q20" s="340">
        <f t="shared" si="3"/>
        <v>0</v>
      </c>
      <c r="R20" s="335">
        <f t="shared" si="4"/>
        <v>0</v>
      </c>
    </row>
    <row r="21" spans="1:18">
      <c r="A21" s="305"/>
      <c r="B21" s="329"/>
      <c r="C21" s="360">
        <f>+'7.Electrical motors'!D22</f>
        <v>0</v>
      </c>
      <c r="D21" s="333">
        <f>+'7.Electrical motors'!F22</f>
        <v>0</v>
      </c>
      <c r="E21" s="333" t="e">
        <f>+'7.Electrical motors'!#REF!</f>
        <v>#REF!</v>
      </c>
      <c r="F21" s="578">
        <f>+'7.Electrical motors'!G22</f>
        <v>0</v>
      </c>
      <c r="G21" s="339">
        <f>+'7.Electrical motors'!P22</f>
        <v>0</v>
      </c>
      <c r="H21" s="339">
        <f>+'7.Electrical motors'!Q22</f>
        <v>0</v>
      </c>
      <c r="I21" s="339" t="e">
        <f>+'7.Electrical motors'!#REF!</f>
        <v>#REF!</v>
      </c>
      <c r="J21" s="339">
        <f>+'7.Electrical motors'!I22</f>
        <v>0</v>
      </c>
      <c r="K21" s="578">
        <f>+'7.Electrical motors'!J22</f>
        <v>0</v>
      </c>
      <c r="L21" s="339">
        <f>+'7.Electrical motors'!K22</f>
        <v>0</v>
      </c>
      <c r="M21" s="333">
        <f t="shared" si="1"/>
        <v>0</v>
      </c>
      <c r="N21" s="330"/>
      <c r="O21" s="305"/>
      <c r="P21" s="340">
        <f t="shared" si="2"/>
        <v>0</v>
      </c>
      <c r="Q21" s="340">
        <f t="shared" si="3"/>
        <v>0</v>
      </c>
      <c r="R21" s="335">
        <f t="shared" si="4"/>
        <v>0</v>
      </c>
    </row>
    <row r="22" spans="1:18">
      <c r="A22" s="305"/>
      <c r="B22" s="329"/>
      <c r="C22" s="360">
        <f>+'7.Electrical motors'!D23</f>
        <v>0</v>
      </c>
      <c r="D22" s="333">
        <f>+'7.Electrical motors'!F23</f>
        <v>0</v>
      </c>
      <c r="E22" s="333" t="e">
        <f>+'7.Electrical motors'!#REF!</f>
        <v>#REF!</v>
      </c>
      <c r="F22" s="578">
        <f>+'7.Electrical motors'!G23</f>
        <v>0</v>
      </c>
      <c r="G22" s="339">
        <f>+'7.Electrical motors'!P23</f>
        <v>0</v>
      </c>
      <c r="H22" s="339">
        <f>+'7.Electrical motors'!Q23</f>
        <v>0</v>
      </c>
      <c r="I22" s="339" t="e">
        <f>+'7.Electrical motors'!#REF!</f>
        <v>#REF!</v>
      </c>
      <c r="J22" s="339">
        <f>+'7.Electrical motors'!I23</f>
        <v>0</v>
      </c>
      <c r="K22" s="578">
        <f>+'7.Electrical motors'!J23</f>
        <v>0</v>
      </c>
      <c r="L22" s="339">
        <f>+'7.Electrical motors'!K23</f>
        <v>0</v>
      </c>
      <c r="M22" s="333">
        <f t="shared" si="1"/>
        <v>0</v>
      </c>
      <c r="N22" s="330"/>
      <c r="O22" s="305"/>
      <c r="P22" s="340">
        <f t="shared" si="2"/>
        <v>0</v>
      </c>
      <c r="Q22" s="340">
        <f t="shared" si="3"/>
        <v>0</v>
      </c>
      <c r="R22" s="335">
        <f t="shared" si="4"/>
        <v>0</v>
      </c>
    </row>
    <row r="23" spans="1:18">
      <c r="A23" s="305"/>
      <c r="B23" s="329"/>
      <c r="C23" s="360">
        <f>+'7.Electrical motors'!D24</f>
        <v>0</v>
      </c>
      <c r="D23" s="333">
        <f>+'7.Electrical motors'!F24</f>
        <v>0</v>
      </c>
      <c r="E23" s="333" t="e">
        <f>+'7.Electrical motors'!#REF!</f>
        <v>#REF!</v>
      </c>
      <c r="F23" s="578">
        <f>+'7.Electrical motors'!G24</f>
        <v>0</v>
      </c>
      <c r="G23" s="339">
        <f>+'7.Electrical motors'!P24</f>
        <v>0</v>
      </c>
      <c r="H23" s="339">
        <f>+'7.Electrical motors'!Q24</f>
        <v>0</v>
      </c>
      <c r="I23" s="339" t="e">
        <f>+'7.Electrical motors'!#REF!</f>
        <v>#REF!</v>
      </c>
      <c r="J23" s="339">
        <f>+'7.Electrical motors'!I24</f>
        <v>0</v>
      </c>
      <c r="K23" s="578">
        <f>+'7.Electrical motors'!J24</f>
        <v>0</v>
      </c>
      <c r="L23" s="339">
        <f>+'7.Electrical motors'!K24</f>
        <v>0</v>
      </c>
      <c r="M23" s="333">
        <f t="shared" si="1"/>
        <v>0</v>
      </c>
      <c r="N23" s="330"/>
      <c r="O23" s="305"/>
      <c r="P23" s="340">
        <f t="shared" si="2"/>
        <v>0</v>
      </c>
      <c r="Q23" s="340">
        <f t="shared" si="3"/>
        <v>0</v>
      </c>
      <c r="R23" s="335">
        <f t="shared" si="4"/>
        <v>0</v>
      </c>
    </row>
    <row r="24" spans="1:18">
      <c r="A24" s="305"/>
      <c r="B24" s="329"/>
      <c r="C24" s="360">
        <f>+'7.Electrical motors'!D25</f>
        <v>0</v>
      </c>
      <c r="D24" s="333">
        <f>+'7.Electrical motors'!F25</f>
        <v>0</v>
      </c>
      <c r="E24" s="333" t="e">
        <f>+'7.Electrical motors'!#REF!</f>
        <v>#REF!</v>
      </c>
      <c r="F24" s="578">
        <f>+'7.Electrical motors'!G25</f>
        <v>0</v>
      </c>
      <c r="G24" s="339">
        <f>+'7.Electrical motors'!P25</f>
        <v>0</v>
      </c>
      <c r="H24" s="339">
        <f>+'7.Electrical motors'!Q25</f>
        <v>0</v>
      </c>
      <c r="I24" s="339" t="e">
        <f>+'7.Electrical motors'!#REF!</f>
        <v>#REF!</v>
      </c>
      <c r="J24" s="339">
        <f>+'7.Electrical motors'!I25</f>
        <v>0</v>
      </c>
      <c r="K24" s="578">
        <f>+'7.Electrical motors'!J25</f>
        <v>0</v>
      </c>
      <c r="L24" s="339">
        <f>+'7.Electrical motors'!K25</f>
        <v>0</v>
      </c>
      <c r="M24" s="333">
        <f t="shared" si="1"/>
        <v>0</v>
      </c>
      <c r="N24" s="330"/>
      <c r="O24" s="305"/>
      <c r="P24" s="340">
        <f t="shared" si="2"/>
        <v>0</v>
      </c>
      <c r="Q24" s="340">
        <f t="shared" si="3"/>
        <v>0</v>
      </c>
      <c r="R24" s="335">
        <f t="shared" si="4"/>
        <v>0</v>
      </c>
    </row>
    <row r="25" spans="1:18">
      <c r="A25" s="305"/>
      <c r="B25" s="329"/>
      <c r="C25" s="360">
        <f>+'7.Electrical motors'!D26</f>
        <v>0</v>
      </c>
      <c r="D25" s="333">
        <f>+'7.Electrical motors'!F26</f>
        <v>0</v>
      </c>
      <c r="E25" s="333" t="e">
        <f>+'7.Electrical motors'!#REF!</f>
        <v>#REF!</v>
      </c>
      <c r="F25" s="578">
        <f>+'7.Electrical motors'!G26</f>
        <v>0</v>
      </c>
      <c r="G25" s="339">
        <f>+'7.Electrical motors'!P26</f>
        <v>0</v>
      </c>
      <c r="H25" s="339">
        <f>+'7.Electrical motors'!Q26</f>
        <v>0</v>
      </c>
      <c r="I25" s="339" t="e">
        <f>+'7.Electrical motors'!#REF!</f>
        <v>#REF!</v>
      </c>
      <c r="J25" s="339">
        <f>+'7.Electrical motors'!I26</f>
        <v>0</v>
      </c>
      <c r="K25" s="578">
        <f>+'7.Electrical motors'!J26</f>
        <v>0</v>
      </c>
      <c r="L25" s="339">
        <f>+'7.Electrical motors'!K26</f>
        <v>0</v>
      </c>
      <c r="M25" s="333">
        <f t="shared" si="1"/>
        <v>0</v>
      </c>
      <c r="N25" s="330"/>
      <c r="O25" s="305"/>
      <c r="P25" s="340">
        <f t="shared" si="2"/>
        <v>0</v>
      </c>
      <c r="Q25" s="340">
        <f t="shared" si="3"/>
        <v>0</v>
      </c>
      <c r="R25" s="335">
        <f t="shared" si="4"/>
        <v>0</v>
      </c>
    </row>
    <row r="26" spans="1:18">
      <c r="A26" s="305"/>
      <c r="B26" s="329"/>
      <c r="C26" s="360">
        <f>+'7.Electrical motors'!D27</f>
        <v>0</v>
      </c>
      <c r="D26" s="333">
        <f>+'7.Electrical motors'!F27</f>
        <v>0</v>
      </c>
      <c r="E26" s="333" t="e">
        <f>+'7.Electrical motors'!#REF!</f>
        <v>#REF!</v>
      </c>
      <c r="F26" s="578">
        <f>+'7.Electrical motors'!G27</f>
        <v>0</v>
      </c>
      <c r="G26" s="339">
        <f>+'7.Electrical motors'!P27</f>
        <v>0</v>
      </c>
      <c r="H26" s="339">
        <f>+'7.Electrical motors'!Q27</f>
        <v>0</v>
      </c>
      <c r="I26" s="339" t="e">
        <f>+'7.Electrical motors'!#REF!</f>
        <v>#REF!</v>
      </c>
      <c r="J26" s="339">
        <f>+'7.Electrical motors'!I27</f>
        <v>0</v>
      </c>
      <c r="K26" s="578">
        <f>+'7.Electrical motors'!J27</f>
        <v>0</v>
      </c>
      <c r="L26" s="339">
        <f>+'7.Electrical motors'!K27</f>
        <v>0</v>
      </c>
      <c r="M26" s="333">
        <f t="shared" si="1"/>
        <v>0</v>
      </c>
      <c r="N26" s="330"/>
      <c r="O26" s="305"/>
      <c r="P26" s="340">
        <f t="shared" si="2"/>
        <v>0</v>
      </c>
      <c r="Q26" s="340">
        <f t="shared" si="3"/>
        <v>0</v>
      </c>
      <c r="R26" s="335">
        <f t="shared" si="4"/>
        <v>0</v>
      </c>
    </row>
    <row r="27" spans="1:18">
      <c r="A27" s="305"/>
      <c r="B27" s="329"/>
      <c r="C27" s="360">
        <f>+'7.Electrical motors'!D28</f>
        <v>0</v>
      </c>
      <c r="D27" s="333">
        <f>+'7.Electrical motors'!F28</f>
        <v>0</v>
      </c>
      <c r="E27" s="333" t="e">
        <f>+'7.Electrical motors'!#REF!</f>
        <v>#REF!</v>
      </c>
      <c r="F27" s="578">
        <f>+'7.Electrical motors'!G28</f>
        <v>0</v>
      </c>
      <c r="G27" s="339">
        <f>+'7.Electrical motors'!P28</f>
        <v>0</v>
      </c>
      <c r="H27" s="339">
        <f>+'7.Electrical motors'!Q28</f>
        <v>0</v>
      </c>
      <c r="I27" s="339" t="e">
        <f>+'7.Electrical motors'!#REF!</f>
        <v>#REF!</v>
      </c>
      <c r="J27" s="339">
        <f>+'7.Electrical motors'!I28</f>
        <v>0</v>
      </c>
      <c r="K27" s="578">
        <f>+'7.Electrical motors'!J28</f>
        <v>0</v>
      </c>
      <c r="L27" s="339">
        <f>+'7.Electrical motors'!K28</f>
        <v>0</v>
      </c>
      <c r="M27" s="333">
        <f t="shared" si="1"/>
        <v>0</v>
      </c>
      <c r="N27" s="330"/>
      <c r="O27" s="305"/>
      <c r="P27" s="340">
        <f t="shared" si="2"/>
        <v>0</v>
      </c>
      <c r="Q27" s="340">
        <f t="shared" si="3"/>
        <v>0</v>
      </c>
      <c r="R27" s="335">
        <f t="shared" si="4"/>
        <v>0</v>
      </c>
    </row>
    <row r="28" spans="1:18">
      <c r="A28" s="305"/>
      <c r="B28" s="329"/>
    </row>
    <row r="29" spans="1:18">
      <c r="A29" s="305"/>
      <c r="B29" s="329"/>
    </row>
    <row r="30" spans="1:18">
      <c r="A30" s="305"/>
      <c r="B30" s="329"/>
    </row>
    <row r="31" spans="1:18">
      <c r="A31" s="305"/>
      <c r="B31" s="329"/>
    </row>
    <row r="32" spans="1:18">
      <c r="A32" s="305"/>
      <c r="B32" s="329"/>
    </row>
    <row r="33" spans="1:2">
      <c r="A33" s="305"/>
      <c r="B33" s="329"/>
    </row>
  </sheetData>
  <pageMargins left="0.7" right="0.7" top="0.75" bottom="0.75" header="0.3" footer="0.3"/>
  <ignoredErrors>
    <ignoredError sqref="F8:M27 C8:D27 E8:E27" unlockedFormula="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Hoja43">
    <tabColor rgb="FF00B050"/>
  </sheetPr>
  <dimension ref="A1:AA97"/>
  <sheetViews>
    <sheetView showGridLines="0" topLeftCell="E1" workbookViewId="0">
      <selection activeCell="P6" sqref="P6"/>
    </sheetView>
  </sheetViews>
  <sheetFormatPr baseColWidth="10" defaultColWidth="11.44140625" defaultRowHeight="14.4"/>
  <cols>
    <col min="1" max="1" width="2" customWidth="1"/>
    <col min="2" max="2" width="2.44140625" customWidth="1"/>
    <col min="4" max="5" width="11.44140625" customWidth="1"/>
    <col min="7" max="7" width="12.33203125" bestFit="1" customWidth="1"/>
    <col min="8" max="8" width="12.109375" customWidth="1"/>
    <col min="10" max="10" width="13.44140625" customWidth="1"/>
    <col min="11" max="11" width="15.109375" customWidth="1"/>
    <col min="12" max="12" width="15.5546875" customWidth="1"/>
    <col min="13" max="13" width="12.44140625" customWidth="1"/>
    <col min="14" max="14" width="14.6640625" customWidth="1"/>
    <col min="15" max="15" width="14" customWidth="1"/>
    <col min="17" max="17" width="14.5546875" bestFit="1" customWidth="1"/>
    <col min="18" max="18" width="13" customWidth="1"/>
    <col min="19" max="19" width="12.109375" customWidth="1"/>
    <col min="20" max="20" width="11.6640625" customWidth="1"/>
    <col min="21" max="21" width="10" customWidth="1"/>
    <col min="22" max="22" width="9.109375" customWidth="1"/>
    <col min="23" max="23" width="8.44140625" customWidth="1"/>
    <col min="24" max="24" width="8.88671875" bestFit="1" customWidth="1"/>
    <col min="28" max="28" width="13.6640625" bestFit="1" customWidth="1"/>
  </cols>
  <sheetData>
    <row r="1" spans="1:27" ht="15.6">
      <c r="A1" s="302"/>
      <c r="B1" s="303" t="s">
        <v>952</v>
      </c>
      <c r="C1" s="302"/>
      <c r="D1" s="302"/>
      <c r="E1" s="302"/>
      <c r="F1" s="302"/>
      <c r="G1" s="302"/>
      <c r="H1" s="302"/>
      <c r="I1" s="302"/>
      <c r="J1" s="302"/>
      <c r="K1" s="302"/>
      <c r="L1" s="302"/>
      <c r="M1" s="302"/>
      <c r="N1" s="302"/>
      <c r="O1" s="302"/>
      <c r="P1" s="302"/>
      <c r="Q1" s="302"/>
      <c r="R1" s="302"/>
    </row>
    <row r="2" spans="1:27" ht="26.4">
      <c r="A2" s="371"/>
      <c r="B2" s="305"/>
      <c r="C2" s="305"/>
      <c r="D2" s="305"/>
      <c r="E2" s="305"/>
      <c r="F2" s="305"/>
      <c r="G2" s="305"/>
      <c r="H2" s="308"/>
      <c r="I2" s="308"/>
      <c r="J2" s="308"/>
      <c r="K2" s="308"/>
      <c r="L2" s="305"/>
      <c r="M2" s="305"/>
      <c r="N2" s="380" t="s">
        <v>815</v>
      </c>
      <c r="O2" s="380" t="s">
        <v>876</v>
      </c>
      <c r="P2" s="380" t="s">
        <v>816</v>
      </c>
      <c r="Q2" s="380" t="s">
        <v>817</v>
      </c>
      <c r="R2" s="380" t="s">
        <v>877</v>
      </c>
    </row>
    <row r="3" spans="1:27">
      <c r="C3" s="310"/>
      <c r="D3" s="310"/>
      <c r="E3" s="310"/>
      <c r="F3" s="310"/>
      <c r="G3" s="310"/>
      <c r="H3" s="310"/>
      <c r="I3" s="310"/>
      <c r="J3" s="310"/>
      <c r="K3" s="310"/>
      <c r="L3" s="342" t="s">
        <v>789</v>
      </c>
      <c r="M3" s="625">
        <f>+N3+O3*Conversions!$D$4+P3*Conversions!$D$5+Q3*Conversions!$D$6+R3*Conversions!$D$7</f>
        <v>0</v>
      </c>
      <c r="N3" s="313">
        <f>+SUM(N9:N25)</f>
        <v>0</v>
      </c>
      <c r="O3" s="313">
        <f>+SUM(O9:O25)</f>
        <v>0</v>
      </c>
      <c r="P3" s="313">
        <f>+SUM(P9:P25)</f>
        <v>0</v>
      </c>
      <c r="Q3" s="313">
        <f>+SUM(Q9:Q25)</f>
        <v>0</v>
      </c>
      <c r="R3" s="313">
        <f>+SUM(R9:R25)</f>
        <v>0</v>
      </c>
    </row>
    <row r="4" spans="1:27">
      <c r="C4" s="314"/>
      <c r="D4" s="314"/>
      <c r="E4" s="314"/>
      <c r="F4" s="314"/>
      <c r="G4" s="314"/>
      <c r="H4" s="314"/>
      <c r="I4" s="314"/>
      <c r="J4" s="314"/>
      <c r="K4" s="314"/>
      <c r="L4" s="343" t="s">
        <v>791</v>
      </c>
      <c r="M4" s="314"/>
      <c r="N4" s="318" t="e">
        <f>+N3/Consumption!Q36</f>
        <v>#DIV/0!</v>
      </c>
      <c r="O4" s="318" t="e">
        <f>+O3/Consumption!E56</f>
        <v>#DIV/0!</v>
      </c>
      <c r="P4" s="318" t="e">
        <f>+P3/Consumption!$E$75</f>
        <v>#DIV/0!</v>
      </c>
      <c r="Q4" s="318" t="e">
        <f>+Q3/Consumption!$E$94</f>
        <v>#DIV/0!</v>
      </c>
      <c r="R4" s="318" t="e">
        <f>+R3/Consumption!$E$114</f>
        <v>#DIV/0!</v>
      </c>
    </row>
    <row r="5" spans="1:27" ht="15" thickBot="1"/>
    <row r="6" spans="1:27" ht="15" thickBot="1">
      <c r="C6" s="338"/>
      <c r="D6" s="321"/>
      <c r="E6" s="321"/>
      <c r="F6" s="321"/>
      <c r="G6" s="321"/>
      <c r="H6" s="323"/>
      <c r="I6" s="323"/>
      <c r="J6" s="323"/>
      <c r="K6" s="323"/>
      <c r="L6" s="323"/>
      <c r="M6" s="308"/>
      <c r="N6" s="406" t="s">
        <v>806</v>
      </c>
      <c r="O6" s="407"/>
      <c r="P6" s="407"/>
      <c r="Q6" s="407"/>
      <c r="R6" s="408"/>
    </row>
    <row r="7" spans="1:27" ht="39.6">
      <c r="C7" s="373" t="s">
        <v>882</v>
      </c>
      <c r="D7" s="373" t="s">
        <v>772</v>
      </c>
      <c r="E7" s="373" t="s">
        <v>953</v>
      </c>
      <c r="F7" s="327" t="s">
        <v>885</v>
      </c>
      <c r="G7" s="367" t="s">
        <v>886</v>
      </c>
      <c r="H7" s="367" t="s">
        <v>893</v>
      </c>
      <c r="I7" s="367" t="s">
        <v>954</v>
      </c>
      <c r="J7" s="367" t="s">
        <v>955</v>
      </c>
      <c r="K7" s="375" t="s">
        <v>897</v>
      </c>
      <c r="L7" s="327" t="s">
        <v>782</v>
      </c>
      <c r="M7" s="308"/>
      <c r="N7" s="383" t="s">
        <v>815</v>
      </c>
      <c r="O7" s="383" t="s">
        <v>876</v>
      </c>
      <c r="P7" s="383" t="s">
        <v>816</v>
      </c>
      <c r="Q7" s="383" t="s">
        <v>817</v>
      </c>
      <c r="R7" s="383" t="s">
        <v>877</v>
      </c>
    </row>
    <row r="8" spans="1:27">
      <c r="A8" s="371"/>
      <c r="B8" s="305"/>
      <c r="C8" s="385"/>
      <c r="D8" s="385"/>
      <c r="E8" s="385"/>
      <c r="F8" s="385"/>
      <c r="G8" s="385"/>
      <c r="H8" s="386"/>
      <c r="I8" s="386"/>
      <c r="J8" s="386"/>
      <c r="K8" s="386"/>
      <c r="L8" s="386"/>
      <c r="M8" s="308"/>
      <c r="N8" s="387"/>
      <c r="O8" s="387"/>
      <c r="P8" s="387"/>
      <c r="Q8" s="387"/>
      <c r="R8" s="387"/>
      <c r="S8" s="309"/>
      <c r="T8" s="309"/>
    </row>
    <row r="9" spans="1:27">
      <c r="A9" s="319"/>
      <c r="B9" s="319"/>
      <c r="C9" s="388" t="s">
        <v>956</v>
      </c>
      <c r="D9" s="388"/>
      <c r="E9" s="388">
        <f>+'8.Direct heat'!R10</f>
        <v>0</v>
      </c>
      <c r="F9" s="693">
        <f>+'8.Direct heat'!R19</f>
        <v>0</v>
      </c>
      <c r="G9" s="389">
        <f>+'8.Direct heat'!R8</f>
        <v>0</v>
      </c>
      <c r="H9" s="392">
        <f>+'8.Direct heat'!R16</f>
        <v>0</v>
      </c>
      <c r="I9" s="392">
        <f>+'8.Direct heat'!R17</f>
        <v>0</v>
      </c>
      <c r="J9" s="392">
        <f>+'8.Direct heat'!R18</f>
        <v>0</v>
      </c>
      <c r="K9" s="631"/>
      <c r="L9" s="395"/>
      <c r="M9" s="308"/>
      <c r="N9" s="398">
        <f>+IFERROR(IF(F9=$AA$11,K9*J9*12/52,0),0)</f>
        <v>0</v>
      </c>
      <c r="O9" s="398">
        <f>+IFERROR(IF(F9=$AA$12,J9*K9*12/52,0),0)</f>
        <v>0</v>
      </c>
      <c r="P9" s="398">
        <f>+IFERROR(IF(F9=$AA$13,K9*J9*12/52,0),0)</f>
        <v>0</v>
      </c>
      <c r="Q9" s="398">
        <f>+IFERROR(IF(F9=$AA$14,K9*J9*12/52,0),0)</f>
        <v>0</v>
      </c>
      <c r="R9" s="398">
        <f>+IFERROR(IF(F9=$AA$15,K9*J9*12/52,0),0)</f>
        <v>0</v>
      </c>
    </row>
    <row r="10" spans="1:27">
      <c r="A10" s="325"/>
      <c r="B10" s="325"/>
      <c r="C10" s="388" t="s">
        <v>957</v>
      </c>
      <c r="D10" s="388"/>
      <c r="E10" s="388">
        <f>+'8.Direct heat'!W10</f>
        <v>0</v>
      </c>
      <c r="F10" s="693">
        <f>+'8.Direct heat'!W19</f>
        <v>0</v>
      </c>
      <c r="G10" s="389">
        <f>+'8.Direct heat'!W8</f>
        <v>0</v>
      </c>
      <c r="H10" s="392">
        <f>+'8.Direct heat'!W16</f>
        <v>0</v>
      </c>
      <c r="I10" s="392">
        <f>+'8.Direct heat'!W17</f>
        <v>0</v>
      </c>
      <c r="J10" s="392">
        <f>+'8.Direct heat'!W18</f>
        <v>0</v>
      </c>
      <c r="K10" s="632"/>
      <c r="L10" s="395"/>
      <c r="M10" s="308"/>
      <c r="N10" s="398">
        <f t="shared" ref="N10:N13" si="0">+IFERROR(IF(F10=$AA$11,K10*J10*12/52,0),0)</f>
        <v>0</v>
      </c>
      <c r="O10" s="398">
        <f t="shared" ref="O10:O13" si="1">+IFERROR(IF(F10=$AA$12,J10*K10*12/52,0),0)</f>
        <v>0</v>
      </c>
      <c r="P10" s="398">
        <f t="shared" ref="P10:P13" si="2">+IFERROR(IF(F10=$AA$13,K10*J10*12/52,0),0)</f>
        <v>0</v>
      </c>
      <c r="Q10" s="398">
        <f t="shared" ref="Q10:Q12" si="3">+IFERROR(IF(F10=$AA$14,K10*J10*12/52,0),0)</f>
        <v>0</v>
      </c>
      <c r="R10" s="398">
        <f t="shared" ref="R10:R13" si="4">+IFERROR(IF(F10=$AA$15,K10*J10*12/52,0),0)</f>
        <v>0</v>
      </c>
      <c r="AA10" s="409" t="s">
        <v>899</v>
      </c>
    </row>
    <row r="11" spans="1:27">
      <c r="A11" s="371"/>
      <c r="B11" s="329"/>
      <c r="C11" s="388" t="s">
        <v>958</v>
      </c>
      <c r="D11" s="388"/>
      <c r="E11" s="388">
        <f>+'8.Direct heat'!AB10</f>
        <v>0</v>
      </c>
      <c r="F11" s="693">
        <f>+'8.Direct heat'!AB19</f>
        <v>0</v>
      </c>
      <c r="G11" s="389">
        <f>+'8.Direct heat'!AB8</f>
        <v>0</v>
      </c>
      <c r="H11" s="392">
        <f>+'8.Direct heat'!AB16</f>
        <v>0</v>
      </c>
      <c r="I11" s="392">
        <f>+'8.Direct heat'!AB17</f>
        <v>0</v>
      </c>
      <c r="J11" s="392">
        <f>+'8.Direct heat'!AB18</f>
        <v>0</v>
      </c>
      <c r="K11" s="631"/>
      <c r="L11" s="392"/>
      <c r="M11" s="308"/>
      <c r="N11" s="398">
        <f t="shared" si="0"/>
        <v>0</v>
      </c>
      <c r="O11" s="398">
        <f t="shared" si="1"/>
        <v>0</v>
      </c>
      <c r="P11" s="398">
        <f t="shared" si="2"/>
        <v>0</v>
      </c>
      <c r="Q11" s="398">
        <f t="shared" si="3"/>
        <v>0</v>
      </c>
      <c r="R11" s="398">
        <f t="shared" si="4"/>
        <v>0</v>
      </c>
      <c r="AA11" s="360" t="s">
        <v>485</v>
      </c>
    </row>
    <row r="12" spans="1:27">
      <c r="A12" s="371"/>
      <c r="B12" s="329"/>
      <c r="C12" s="388" t="s">
        <v>959</v>
      </c>
      <c r="D12" s="388"/>
      <c r="E12" s="388">
        <f>+'8.Direct heat'!AG10</f>
        <v>0</v>
      </c>
      <c r="F12" s="693">
        <f>+'8.Direct heat'!AG19</f>
        <v>0</v>
      </c>
      <c r="G12" s="389">
        <f>+'8.Direct heat'!AG8</f>
        <v>0</v>
      </c>
      <c r="H12" s="392">
        <f>+'8.Direct heat'!AG16</f>
        <v>0</v>
      </c>
      <c r="I12" s="392">
        <f>+'8.Direct heat'!AB17</f>
        <v>0</v>
      </c>
      <c r="J12" s="392">
        <f>+'8.Direct heat'!AG18</f>
        <v>0</v>
      </c>
      <c r="K12" s="631"/>
      <c r="L12" s="392"/>
      <c r="M12" s="308"/>
      <c r="N12" s="398">
        <f t="shared" si="0"/>
        <v>0</v>
      </c>
      <c r="O12" s="398">
        <f t="shared" si="1"/>
        <v>0</v>
      </c>
      <c r="P12" s="398">
        <f t="shared" si="2"/>
        <v>0</v>
      </c>
      <c r="Q12" s="398">
        <f t="shared" si="3"/>
        <v>0</v>
      </c>
      <c r="R12" s="398">
        <f t="shared" si="4"/>
        <v>0</v>
      </c>
      <c r="AA12" s="360" t="s">
        <v>902</v>
      </c>
    </row>
    <row r="13" spans="1:27">
      <c r="A13" s="371"/>
      <c r="B13" s="329"/>
      <c r="C13" s="388" t="s">
        <v>960</v>
      </c>
      <c r="D13" s="388"/>
      <c r="E13" s="388">
        <f>+'8.Direct heat'!AL10</f>
        <v>0</v>
      </c>
      <c r="F13" s="693">
        <f>+'8.Direct heat'!AL19</f>
        <v>0</v>
      </c>
      <c r="G13" s="389">
        <f>+'8.Direct heat'!AL8</f>
        <v>0</v>
      </c>
      <c r="H13" s="392">
        <f>+'8.Direct heat'!AL16</f>
        <v>0</v>
      </c>
      <c r="I13" s="392">
        <f>+'8.Direct heat'!AL17</f>
        <v>0</v>
      </c>
      <c r="J13" s="392">
        <f>+'8.Direct heat'!AL18</f>
        <v>0</v>
      </c>
      <c r="K13" s="631"/>
      <c r="L13" s="392"/>
      <c r="M13" s="308"/>
      <c r="N13" s="398">
        <f t="shared" si="0"/>
        <v>0</v>
      </c>
      <c r="O13" s="398">
        <f t="shared" si="1"/>
        <v>0</v>
      </c>
      <c r="P13" s="398">
        <f t="shared" si="2"/>
        <v>0</v>
      </c>
      <c r="Q13" s="398">
        <f>+IFERROR(IF(F13=$AA$14,K13*J13*12/52,0),0)</f>
        <v>0</v>
      </c>
      <c r="R13" s="398">
        <f t="shared" si="4"/>
        <v>0</v>
      </c>
      <c r="AA13" s="360" t="s">
        <v>486</v>
      </c>
    </row>
    <row r="14" spans="1:27">
      <c r="A14" s="371"/>
      <c r="B14" s="329"/>
      <c r="C14" s="627"/>
      <c r="D14" s="627"/>
      <c r="E14" s="627"/>
      <c r="F14" s="627"/>
      <c r="G14" s="627"/>
      <c r="H14" s="628"/>
      <c r="I14" s="628"/>
      <c r="J14" s="629"/>
      <c r="K14" s="628"/>
      <c r="L14" s="628"/>
      <c r="M14" s="308"/>
      <c r="N14" s="633"/>
      <c r="O14" s="633"/>
      <c r="P14" s="633"/>
      <c r="Q14" s="633"/>
      <c r="R14" s="633"/>
      <c r="AA14" s="360" t="s">
        <v>487</v>
      </c>
    </row>
    <row r="15" spans="1:27">
      <c r="A15" s="371"/>
      <c r="B15" s="329"/>
      <c r="C15" s="627"/>
      <c r="D15" s="627"/>
      <c r="E15" s="627"/>
      <c r="F15" s="627"/>
      <c r="G15" s="627"/>
      <c r="H15" s="628"/>
      <c r="I15" s="628"/>
      <c r="J15" s="630"/>
      <c r="K15" s="628"/>
      <c r="L15" s="628"/>
      <c r="M15" s="308"/>
      <c r="N15" s="633"/>
      <c r="O15" s="633"/>
      <c r="P15" s="633"/>
      <c r="Q15" s="633"/>
      <c r="R15" s="633"/>
      <c r="AA15" s="360" t="s">
        <v>904</v>
      </c>
    </row>
    <row r="16" spans="1:27">
      <c r="A16" s="371"/>
      <c r="B16" s="329"/>
      <c r="C16" s="627"/>
      <c r="D16" s="627"/>
      <c r="E16" s="627"/>
      <c r="F16" s="627"/>
      <c r="G16" s="627"/>
      <c r="H16" s="628"/>
      <c r="I16" s="628"/>
      <c r="J16" s="628"/>
      <c r="K16" s="628"/>
      <c r="L16" s="628"/>
      <c r="M16" s="308"/>
      <c r="N16" s="633"/>
      <c r="O16" s="633"/>
      <c r="P16" s="633"/>
      <c r="Q16" s="633"/>
      <c r="R16" s="633"/>
    </row>
    <row r="17" spans="1:22">
      <c r="A17" s="371"/>
      <c r="B17" s="329"/>
      <c r="C17" s="627"/>
      <c r="D17" s="627"/>
      <c r="E17" s="627"/>
      <c r="F17" s="627"/>
      <c r="G17" s="627"/>
      <c r="H17" s="628"/>
      <c r="I17" s="628"/>
      <c r="J17" s="628"/>
      <c r="K17" s="628"/>
      <c r="L17" s="628"/>
      <c r="M17" s="308"/>
      <c r="N17" s="633"/>
      <c r="O17" s="633"/>
      <c r="P17" s="633"/>
      <c r="Q17" s="633"/>
      <c r="R17" s="633"/>
    </row>
    <row r="18" spans="1:22">
      <c r="A18" s="371"/>
      <c r="B18" s="329"/>
      <c r="C18" s="627"/>
      <c r="D18" s="627"/>
      <c r="E18" s="627"/>
      <c r="F18" s="627"/>
      <c r="G18" s="627"/>
      <c r="H18" s="628"/>
      <c r="I18" s="628"/>
      <c r="J18" s="628"/>
      <c r="K18" s="628"/>
      <c r="L18" s="628"/>
      <c r="M18" s="308"/>
      <c r="N18" s="633"/>
      <c r="O18" s="633"/>
      <c r="P18" s="633"/>
      <c r="Q18" s="633"/>
      <c r="R18" s="633"/>
    </row>
    <row r="19" spans="1:22">
      <c r="A19" s="371"/>
      <c r="B19" s="329"/>
      <c r="C19" s="627"/>
      <c r="D19" s="627"/>
      <c r="E19" s="627"/>
      <c r="F19" s="627"/>
      <c r="G19" s="627"/>
      <c r="H19" s="628"/>
      <c r="I19" s="628"/>
      <c r="J19" s="628"/>
      <c r="K19" s="628"/>
      <c r="L19" s="628"/>
      <c r="M19" s="308"/>
      <c r="N19" s="633"/>
      <c r="O19" s="633"/>
      <c r="P19" s="633"/>
      <c r="Q19" s="633"/>
      <c r="R19" s="633"/>
    </row>
    <row r="20" spans="1:22">
      <c r="A20" s="371"/>
      <c r="B20" s="329"/>
      <c r="C20" s="627"/>
      <c r="D20" s="627"/>
      <c r="E20" s="627"/>
      <c r="F20" s="627"/>
      <c r="G20" s="627"/>
      <c r="H20" s="628"/>
      <c r="I20" s="628"/>
      <c r="J20" s="628"/>
      <c r="K20" s="628"/>
      <c r="L20" s="628"/>
      <c r="M20" s="308"/>
      <c r="N20" s="633"/>
      <c r="O20" s="633"/>
      <c r="P20" s="633"/>
      <c r="Q20" s="633"/>
      <c r="R20" s="633"/>
    </row>
    <row r="21" spans="1:22">
      <c r="A21" s="371"/>
      <c r="B21" s="329"/>
      <c r="C21" s="627"/>
      <c r="D21" s="627"/>
      <c r="E21" s="627"/>
      <c r="F21" s="627"/>
      <c r="G21" s="627"/>
      <c r="H21" s="628"/>
      <c r="I21" s="628"/>
      <c r="J21" s="628"/>
      <c r="K21" s="628"/>
      <c r="L21" s="628"/>
      <c r="M21" s="308"/>
      <c r="N21" s="633"/>
      <c r="O21" s="633"/>
      <c r="P21" s="633"/>
      <c r="Q21" s="633"/>
      <c r="R21" s="633"/>
    </row>
    <row r="22" spans="1:22">
      <c r="A22" s="371"/>
      <c r="B22" s="329"/>
      <c r="C22" s="627"/>
      <c r="D22" s="627"/>
      <c r="E22" s="627"/>
      <c r="F22" s="627"/>
      <c r="G22" s="627"/>
      <c r="H22" s="628"/>
      <c r="I22" s="628"/>
      <c r="J22" s="628"/>
      <c r="K22" s="628"/>
      <c r="L22" s="628"/>
      <c r="M22" s="308"/>
      <c r="N22" s="633"/>
      <c r="O22" s="633"/>
      <c r="P22" s="633"/>
      <c r="Q22" s="633"/>
      <c r="R22" s="633"/>
    </row>
    <row r="23" spans="1:22">
      <c r="A23" s="371"/>
      <c r="B23" s="329"/>
      <c r="C23" s="627"/>
      <c r="D23" s="627"/>
      <c r="E23" s="627"/>
      <c r="F23" s="627"/>
      <c r="G23" s="627"/>
      <c r="H23" s="628"/>
      <c r="I23" s="628"/>
      <c r="J23" s="628"/>
      <c r="K23" s="628"/>
      <c r="L23" s="628"/>
      <c r="M23" s="308"/>
      <c r="N23" s="633"/>
      <c r="O23" s="633"/>
      <c r="P23" s="633"/>
      <c r="Q23" s="633"/>
      <c r="R23" s="633"/>
    </row>
    <row r="24" spans="1:22">
      <c r="A24" s="371"/>
      <c r="B24" s="329"/>
      <c r="C24" s="627"/>
      <c r="D24" s="627"/>
      <c r="E24" s="627"/>
      <c r="F24" s="627"/>
      <c r="G24" s="627"/>
      <c r="H24" s="628"/>
      <c r="I24" s="628"/>
      <c r="J24" s="628"/>
      <c r="K24" s="628"/>
      <c r="L24" s="628"/>
      <c r="M24" s="308"/>
      <c r="N24" s="633"/>
      <c r="O24" s="633"/>
      <c r="P24" s="633"/>
      <c r="Q24" s="633"/>
      <c r="R24" s="633"/>
    </row>
    <row r="25" spans="1:22">
      <c r="A25" s="371"/>
      <c r="B25" s="329"/>
      <c r="C25" s="627"/>
      <c r="D25" s="627"/>
      <c r="E25" s="627"/>
      <c r="F25" s="627"/>
      <c r="G25" s="627"/>
      <c r="H25" s="628"/>
      <c r="I25" s="628"/>
      <c r="J25" s="628"/>
      <c r="K25" s="628"/>
      <c r="L25" s="628"/>
      <c r="M25" s="308"/>
      <c r="N25" s="633"/>
      <c r="O25" s="633"/>
      <c r="P25" s="633"/>
      <c r="Q25" s="633"/>
      <c r="R25" s="633"/>
    </row>
    <row r="26" spans="1:22">
      <c r="A26" s="371"/>
      <c r="B26" s="329"/>
    </row>
    <row r="27" spans="1:22">
      <c r="A27" s="371"/>
      <c r="B27" s="329"/>
    </row>
    <row r="28" spans="1:22">
      <c r="A28" s="371"/>
      <c r="B28" s="329"/>
    </row>
    <row r="29" spans="1:22">
      <c r="A29" s="371"/>
      <c r="B29" s="371"/>
      <c r="C29" s="371"/>
      <c r="D29" s="371"/>
      <c r="E29" s="371"/>
      <c r="F29" s="371"/>
      <c r="G29" s="371"/>
      <c r="H29" s="371"/>
      <c r="I29" s="371"/>
      <c r="J29" s="371"/>
      <c r="K29" s="371"/>
      <c r="L29" s="371"/>
      <c r="M29" s="308"/>
      <c r="N29" s="329"/>
      <c r="O29" s="329"/>
      <c r="P29" s="329"/>
      <c r="Q29" s="329"/>
      <c r="R29" s="329"/>
      <c r="S29" s="329"/>
      <c r="T29" s="329"/>
      <c r="U29" s="329"/>
      <c r="V29" s="329"/>
    </row>
    <row r="30" spans="1:22">
      <c r="A30" s="371"/>
      <c r="B30" s="371"/>
      <c r="C30" s="371"/>
      <c r="D30" s="371"/>
      <c r="E30" s="371"/>
      <c r="F30" s="371"/>
      <c r="G30" s="371"/>
      <c r="H30" s="371"/>
      <c r="I30" s="371"/>
      <c r="J30" s="371"/>
      <c r="K30" s="371"/>
      <c r="L30" s="371"/>
      <c r="M30" s="308"/>
      <c r="N30" s="329"/>
      <c r="O30" s="329"/>
      <c r="P30" s="329"/>
      <c r="Q30" s="329"/>
      <c r="R30" s="329"/>
      <c r="S30" s="329"/>
      <c r="T30" s="329"/>
      <c r="U30" s="329"/>
      <c r="V30" s="329"/>
    </row>
    <row r="31" spans="1:22">
      <c r="A31" s="371"/>
      <c r="B31" s="371"/>
      <c r="C31" s="371"/>
      <c r="D31" s="371"/>
      <c r="E31" s="371"/>
      <c r="F31" s="371"/>
      <c r="G31" s="371"/>
      <c r="H31" s="371"/>
      <c r="I31" s="371"/>
      <c r="J31" s="371"/>
      <c r="K31" s="371"/>
      <c r="L31" s="371"/>
      <c r="M31" s="308"/>
      <c r="N31" s="329"/>
      <c r="O31" s="329"/>
      <c r="P31" s="329"/>
      <c r="Q31" s="329"/>
      <c r="R31" s="329"/>
      <c r="S31" s="329"/>
      <c r="T31" s="329"/>
      <c r="U31" s="329"/>
      <c r="V31" s="329"/>
    </row>
    <row r="32" spans="1:22">
      <c r="A32" s="371"/>
      <c r="B32" s="371"/>
      <c r="C32" s="371"/>
      <c r="D32" s="371"/>
      <c r="E32" s="371"/>
      <c r="F32" s="371"/>
      <c r="G32" s="371"/>
      <c r="H32" s="371"/>
      <c r="I32" s="371"/>
      <c r="J32" s="371"/>
      <c r="K32" s="371"/>
      <c r="L32" s="371"/>
      <c r="M32" s="371"/>
      <c r="N32" s="329"/>
      <c r="O32" s="329"/>
      <c r="P32" s="329"/>
      <c r="Q32" s="329"/>
      <c r="R32" s="329"/>
      <c r="S32" s="329"/>
      <c r="T32" s="329"/>
      <c r="U32" s="329"/>
      <c r="V32" s="329"/>
    </row>
    <row r="33" spans="1:22">
      <c r="A33" s="371"/>
      <c r="B33" s="371"/>
      <c r="C33" s="371"/>
      <c r="D33" s="371"/>
      <c r="E33" s="371"/>
      <c r="F33" s="371"/>
      <c r="G33" s="371"/>
      <c r="H33" s="371"/>
      <c r="I33" s="371"/>
      <c r="J33" s="371"/>
      <c r="K33" s="371"/>
      <c r="L33" s="371"/>
      <c r="M33" s="371"/>
      <c r="N33" s="329"/>
      <c r="O33" s="329"/>
      <c r="P33" s="329"/>
      <c r="Q33" s="329"/>
      <c r="R33" s="329"/>
      <c r="S33" s="329"/>
      <c r="T33" s="329"/>
      <c r="U33" s="329"/>
      <c r="V33" s="329"/>
    </row>
    <row r="34" spans="1:22">
      <c r="A34" s="371"/>
      <c r="B34" s="371"/>
      <c r="C34" s="371"/>
      <c r="D34" s="371"/>
      <c r="E34" s="371"/>
      <c r="F34" s="371"/>
      <c r="G34" s="371"/>
      <c r="H34" s="371"/>
      <c r="I34" s="371"/>
      <c r="J34" s="371"/>
      <c r="K34" s="371"/>
      <c r="L34" s="371"/>
      <c r="M34" s="371"/>
      <c r="N34" s="329"/>
      <c r="O34" s="329"/>
      <c r="P34" s="329"/>
      <c r="Q34" s="329"/>
      <c r="R34" s="329"/>
      <c r="S34" s="329"/>
      <c r="T34" s="329"/>
      <c r="U34" s="329"/>
      <c r="V34" s="329"/>
    </row>
    <row r="35" spans="1:22">
      <c r="A35" s="371"/>
      <c r="B35" s="371"/>
      <c r="C35" s="371"/>
      <c r="D35" s="371"/>
      <c r="E35" s="371"/>
      <c r="F35" s="371"/>
      <c r="G35" s="371"/>
      <c r="H35" s="371"/>
      <c r="I35" s="371"/>
      <c r="J35" s="371"/>
      <c r="K35" s="371"/>
      <c r="L35" s="371"/>
      <c r="M35" s="371"/>
      <c r="N35" s="329"/>
      <c r="O35" s="329"/>
      <c r="P35" s="329"/>
      <c r="Q35" s="329"/>
      <c r="R35" s="329"/>
      <c r="S35" s="329"/>
      <c r="T35" s="329"/>
      <c r="U35" s="329"/>
      <c r="V35" s="329"/>
    </row>
    <row r="36" spans="1:22">
      <c r="A36" s="371"/>
      <c r="B36" s="371"/>
      <c r="C36" s="371"/>
      <c r="D36" s="371"/>
      <c r="E36" s="371"/>
      <c r="F36" s="371"/>
      <c r="G36" s="371"/>
      <c r="H36" s="371"/>
      <c r="I36" s="371"/>
      <c r="J36" s="371"/>
      <c r="K36" s="371"/>
      <c r="L36" s="371"/>
      <c r="M36" s="371"/>
      <c r="N36" s="329"/>
      <c r="O36" s="329"/>
      <c r="P36" s="329"/>
      <c r="Q36" s="329"/>
      <c r="R36" s="329"/>
      <c r="S36" s="329"/>
      <c r="T36" s="329"/>
      <c r="U36" s="329"/>
      <c r="V36" s="329"/>
    </row>
    <row r="37" spans="1:22">
      <c r="A37" s="371"/>
      <c r="B37" s="371"/>
      <c r="C37" s="371"/>
      <c r="D37" s="371"/>
      <c r="E37" s="371"/>
      <c r="F37" s="371"/>
      <c r="G37" s="371"/>
      <c r="H37" s="371"/>
      <c r="I37" s="371"/>
      <c r="J37" s="371"/>
      <c r="K37" s="371"/>
      <c r="L37" s="371"/>
      <c r="M37" s="371"/>
      <c r="N37" s="329"/>
      <c r="O37" s="329"/>
      <c r="P37" s="329"/>
      <c r="Q37" s="329"/>
      <c r="R37" s="329"/>
      <c r="S37" s="329"/>
      <c r="T37" s="329"/>
      <c r="U37" s="329"/>
      <c r="V37" s="329"/>
    </row>
    <row r="38" spans="1:22">
      <c r="A38" s="371"/>
      <c r="B38" s="371"/>
      <c r="C38" s="371"/>
      <c r="D38" s="371"/>
      <c r="E38" s="371"/>
      <c r="F38" s="371"/>
      <c r="G38" s="371"/>
      <c r="H38" s="371"/>
      <c r="I38" s="371"/>
      <c r="J38" s="371"/>
      <c r="K38" s="371"/>
      <c r="L38" s="371"/>
      <c r="M38" s="371"/>
      <c r="N38" s="329"/>
      <c r="O38" s="329"/>
      <c r="P38" s="329"/>
      <c r="Q38" s="329"/>
      <c r="R38" s="329"/>
      <c r="S38" s="329"/>
      <c r="T38" s="329"/>
      <c r="U38" s="329"/>
      <c r="V38" s="329"/>
    </row>
    <row r="39" spans="1:22">
      <c r="A39" s="371"/>
      <c r="B39" s="371"/>
      <c r="C39" s="371"/>
      <c r="D39" s="371"/>
      <c r="E39" s="371"/>
      <c r="F39" s="371"/>
      <c r="G39" s="371"/>
      <c r="H39" s="371"/>
      <c r="I39" s="371"/>
      <c r="J39" s="371"/>
      <c r="K39" s="371"/>
      <c r="L39" s="371"/>
      <c r="M39" s="371"/>
      <c r="N39" s="329"/>
      <c r="O39" s="329"/>
      <c r="P39" s="329"/>
      <c r="Q39" s="329"/>
      <c r="R39" s="329"/>
      <c r="S39" s="329"/>
      <c r="T39" s="329"/>
      <c r="U39" s="329"/>
      <c r="V39" s="329"/>
    </row>
    <row r="40" spans="1:22">
      <c r="A40" s="371"/>
      <c r="B40" s="329"/>
      <c r="C40" s="329"/>
      <c r="D40" s="329"/>
      <c r="E40" s="371"/>
      <c r="F40" s="371"/>
      <c r="G40" s="371"/>
      <c r="H40" s="329"/>
      <c r="I40" s="329"/>
      <c r="J40" s="329"/>
      <c r="K40" s="405"/>
      <c r="L40" s="405"/>
      <c r="M40" s="405"/>
      <c r="N40" s="329"/>
      <c r="O40" s="329"/>
      <c r="P40" s="329"/>
      <c r="Q40" s="329"/>
      <c r="R40" s="329"/>
      <c r="S40" s="329"/>
      <c r="T40" s="329"/>
      <c r="U40" s="329"/>
      <c r="V40" s="329"/>
    </row>
    <row r="41" spans="1:22">
      <c r="A41" s="371"/>
      <c r="B41" s="329"/>
      <c r="C41" s="329"/>
      <c r="D41" s="329"/>
      <c r="E41" s="371"/>
      <c r="F41" s="371"/>
      <c r="G41" s="371"/>
      <c r="H41" s="329"/>
      <c r="I41" s="329"/>
      <c r="J41" s="329"/>
      <c r="K41" s="405"/>
      <c r="L41" s="405"/>
      <c r="M41" s="405"/>
      <c r="N41" s="329"/>
      <c r="O41" s="329"/>
      <c r="P41" s="329"/>
      <c r="Q41" s="329"/>
      <c r="R41" s="329"/>
      <c r="S41" s="329"/>
      <c r="T41" s="329"/>
      <c r="U41" s="329"/>
      <c r="V41" s="329"/>
    </row>
    <row r="42" spans="1:22">
      <c r="A42" s="371"/>
      <c r="B42" s="329"/>
      <c r="C42" s="329"/>
      <c r="D42" s="329"/>
      <c r="E42" s="371"/>
      <c r="F42" s="371"/>
      <c r="G42" s="371"/>
      <c r="H42" s="329"/>
      <c r="I42" s="329"/>
      <c r="J42" s="329"/>
      <c r="K42" s="405"/>
      <c r="L42" s="405"/>
      <c r="M42" s="405"/>
      <c r="N42" s="329"/>
      <c r="O42" s="329"/>
      <c r="P42" s="329"/>
      <c r="Q42" s="329"/>
      <c r="R42" s="329"/>
      <c r="S42" s="329"/>
      <c r="T42" s="329"/>
      <c r="U42" s="329"/>
      <c r="V42" s="329"/>
    </row>
    <row r="43" spans="1:22">
      <c r="A43" s="371"/>
      <c r="B43" s="329"/>
      <c r="C43" s="329"/>
      <c r="D43" s="329"/>
      <c r="E43" s="371"/>
      <c r="F43" s="371"/>
      <c r="G43" s="371"/>
      <c r="H43" s="329"/>
      <c r="I43" s="329"/>
      <c r="J43" s="329"/>
      <c r="K43" s="405"/>
      <c r="L43" s="405"/>
      <c r="M43" s="405"/>
      <c r="N43" s="329"/>
      <c r="O43" s="329"/>
      <c r="P43" s="329"/>
      <c r="Q43" s="329"/>
      <c r="R43" s="329"/>
      <c r="S43" s="329"/>
      <c r="T43" s="329"/>
      <c r="U43" s="329"/>
      <c r="V43" s="329"/>
    </row>
    <row r="44" spans="1:22">
      <c r="A44" s="371"/>
      <c r="B44" s="329"/>
      <c r="C44" s="329"/>
      <c r="D44" s="329"/>
      <c r="E44" s="371"/>
      <c r="F44" s="371"/>
      <c r="G44" s="371"/>
      <c r="H44" s="329"/>
      <c r="I44" s="329"/>
      <c r="J44" s="329"/>
      <c r="K44" s="405"/>
      <c r="L44" s="405"/>
      <c r="M44" s="405"/>
      <c r="N44" s="329"/>
      <c r="O44" s="329"/>
      <c r="P44" s="329"/>
      <c r="Q44" s="329"/>
      <c r="R44" s="329"/>
      <c r="S44" s="329"/>
      <c r="T44" s="329"/>
      <c r="U44" s="329"/>
      <c r="V44" s="329"/>
    </row>
    <row r="45" spans="1:22">
      <c r="A45" s="371"/>
      <c r="B45" s="329"/>
      <c r="C45" s="329"/>
      <c r="D45" s="329"/>
      <c r="E45" s="371"/>
      <c r="F45" s="371"/>
      <c r="G45" s="371"/>
      <c r="H45" s="329"/>
      <c r="I45" s="329"/>
      <c r="J45" s="329"/>
      <c r="K45" s="405"/>
      <c r="L45" s="405"/>
      <c r="M45" s="405"/>
      <c r="N45" s="329"/>
      <c r="O45" s="329"/>
      <c r="P45" s="329"/>
      <c r="Q45" s="329"/>
      <c r="R45" s="329"/>
      <c r="S45" s="329"/>
      <c r="T45" s="329"/>
      <c r="U45" s="329"/>
      <c r="V45" s="329"/>
    </row>
    <row r="46" spans="1:22">
      <c r="A46" s="371"/>
      <c r="B46" s="329"/>
      <c r="C46" s="329"/>
      <c r="D46" s="329"/>
      <c r="E46" s="371"/>
      <c r="F46" s="371"/>
      <c r="G46" s="371"/>
      <c r="H46" s="329"/>
      <c r="I46" s="329"/>
      <c r="J46" s="329"/>
      <c r="K46" s="405"/>
      <c r="L46" s="211"/>
      <c r="M46" s="405"/>
      <c r="N46" s="329"/>
      <c r="O46" s="329"/>
      <c r="P46" s="329"/>
      <c r="Q46" s="329"/>
      <c r="R46" s="329"/>
      <c r="S46" s="329"/>
      <c r="T46" s="329"/>
      <c r="U46" s="329"/>
      <c r="V46" s="329"/>
    </row>
    <row r="47" spans="1:22">
      <c r="A47" s="371"/>
      <c r="B47" s="329"/>
      <c r="C47" s="329"/>
      <c r="D47" s="329"/>
      <c r="E47" s="371"/>
      <c r="F47" s="371"/>
      <c r="G47" s="371"/>
      <c r="H47" s="329"/>
      <c r="I47" s="329"/>
      <c r="J47" s="329"/>
      <c r="K47" s="405"/>
      <c r="L47" s="405"/>
      <c r="M47" s="405"/>
      <c r="N47" s="329"/>
      <c r="O47" s="329"/>
      <c r="P47" s="329"/>
      <c r="Q47" s="329"/>
      <c r="R47" s="329"/>
      <c r="S47" s="329"/>
      <c r="T47" s="329"/>
      <c r="U47" s="329"/>
      <c r="V47" s="329"/>
    </row>
    <row r="48" spans="1:22">
      <c r="A48" s="371"/>
      <c r="K48" s="405"/>
      <c r="L48" s="405"/>
      <c r="M48" s="405"/>
    </row>
    <row r="49" spans="1:1">
      <c r="A49" s="371"/>
    </row>
    <row r="50" spans="1:1">
      <c r="A50" s="371"/>
    </row>
    <row r="51" spans="1:1">
      <c r="A51" s="371"/>
    </row>
    <row r="52" spans="1:1">
      <c r="A52" s="371"/>
    </row>
    <row r="53" spans="1:1">
      <c r="A53" s="371"/>
    </row>
    <row r="54" spans="1:1">
      <c r="A54" s="371"/>
    </row>
    <row r="55" spans="1:1">
      <c r="A55" s="371"/>
    </row>
    <row r="56" spans="1:1">
      <c r="A56" s="371"/>
    </row>
    <row r="57" spans="1:1">
      <c r="A57" s="371"/>
    </row>
    <row r="58" spans="1:1">
      <c r="A58" s="371"/>
    </row>
    <row r="59" spans="1:1">
      <c r="A59" s="371"/>
    </row>
    <row r="60" spans="1:1">
      <c r="A60" s="371"/>
    </row>
    <row r="61" spans="1:1">
      <c r="A61" s="371"/>
    </row>
    <row r="62" spans="1:1">
      <c r="A62" s="371"/>
    </row>
    <row r="63" spans="1:1">
      <c r="A63" s="371"/>
    </row>
    <row r="64" spans="1:1">
      <c r="A64" s="371"/>
    </row>
    <row r="65" spans="1:1">
      <c r="A65" s="371"/>
    </row>
    <row r="66" spans="1:1">
      <c r="A66" s="371"/>
    </row>
    <row r="67" spans="1:1">
      <c r="A67" s="371"/>
    </row>
    <row r="68" spans="1:1">
      <c r="A68" s="371"/>
    </row>
    <row r="69" spans="1:1">
      <c r="A69" s="371"/>
    </row>
    <row r="70" spans="1:1">
      <c r="A70" s="371"/>
    </row>
    <row r="71" spans="1:1">
      <c r="A71" s="371"/>
    </row>
    <row r="72" spans="1:1">
      <c r="A72" s="371"/>
    </row>
    <row r="73" spans="1:1">
      <c r="A73" s="371"/>
    </row>
    <row r="74" spans="1:1">
      <c r="A74" s="371"/>
    </row>
    <row r="75" spans="1:1">
      <c r="A75" s="371"/>
    </row>
    <row r="76" spans="1:1">
      <c r="A76" s="371"/>
    </row>
    <row r="77" spans="1:1">
      <c r="A77" s="371"/>
    </row>
    <row r="78" spans="1:1">
      <c r="A78" s="371"/>
    </row>
    <row r="79" spans="1:1">
      <c r="A79" s="371"/>
    </row>
    <row r="80" spans="1:1">
      <c r="A80" s="371"/>
    </row>
    <row r="81" spans="1:1">
      <c r="A81" s="371"/>
    </row>
    <row r="82" spans="1:1">
      <c r="A82" s="371"/>
    </row>
    <row r="83" spans="1:1">
      <c r="A83" s="371"/>
    </row>
    <row r="84" spans="1:1">
      <c r="A84" s="371"/>
    </row>
    <row r="85" spans="1:1">
      <c r="A85" s="371"/>
    </row>
    <row r="86" spans="1:1">
      <c r="A86" s="371"/>
    </row>
    <row r="87" spans="1:1">
      <c r="A87" s="371"/>
    </row>
    <row r="88" spans="1:1">
      <c r="A88" s="371"/>
    </row>
    <row r="89" spans="1:1">
      <c r="A89" s="371"/>
    </row>
    <row r="90" spans="1:1">
      <c r="A90" s="371"/>
    </row>
    <row r="91" spans="1:1">
      <c r="A91" s="371"/>
    </row>
    <row r="92" spans="1:1">
      <c r="A92" s="371"/>
    </row>
    <row r="93" spans="1:1">
      <c r="A93" s="371"/>
    </row>
    <row r="94" spans="1:1">
      <c r="A94" s="371"/>
    </row>
    <row r="95" spans="1:1">
      <c r="A95" s="371"/>
    </row>
    <row r="96" spans="1:1">
      <c r="A96" s="371"/>
    </row>
    <row r="97" spans="1:1">
      <c r="A97" s="371"/>
    </row>
  </sheetData>
  <phoneticPr fontId="77" type="noConversion"/>
  <dataValidations count="2">
    <dataValidation type="list" allowBlank="1" showInputMessage="1" showErrorMessage="1" sqref="G14:G25" xr:uid="{00000000-0002-0000-2C00-000000000000}">
      <formula1>$AA$11:$AA$15</formula1>
    </dataValidation>
    <dataValidation type="list" allowBlank="1" showInputMessage="1" showErrorMessage="1" sqref="E17:E25" xr:uid="{00000000-0002-0000-2C00-000001000000}">
      <formula1>$AB$11:$AB$13</formula1>
    </dataValidation>
  </dataValidations>
  <pageMargins left="0.7" right="0.7" top="0.75" bottom="0.75" header="0.3" footer="0.3"/>
  <pageSetup paperSize="9" orientation="portrait" r:id="rId1"/>
  <ignoredErrors>
    <ignoredError sqref="M3 E9:E10 G9:J13 E11:E13" unlockedFormula="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4">
    <tabColor theme="2" tint="-0.249977111117893"/>
  </sheetPr>
  <dimension ref="B1:R65"/>
  <sheetViews>
    <sheetView tabSelected="1" topLeftCell="A3" workbookViewId="0">
      <selection activeCell="G15" sqref="G15"/>
    </sheetView>
  </sheetViews>
  <sheetFormatPr baseColWidth="10" defaultColWidth="11.44140625" defaultRowHeight="14.4"/>
  <cols>
    <col min="1" max="1" width="2.88671875" customWidth="1"/>
    <col min="2" max="2" width="15.6640625" bestFit="1" customWidth="1"/>
    <col min="3" max="3" width="18.88671875" customWidth="1"/>
    <col min="4" max="4" width="8.44140625" bestFit="1" customWidth="1"/>
    <col min="5" max="5" width="9.6640625" customWidth="1"/>
    <col min="6" max="6" width="16.109375" customWidth="1"/>
    <col min="7" max="7" width="22.33203125" customWidth="1"/>
    <col min="8" max="8" width="8.44140625" bestFit="1" customWidth="1"/>
    <col min="9" max="9" width="7" customWidth="1"/>
    <col min="10" max="10" width="8.109375" customWidth="1"/>
    <col min="11" max="11" width="15.6640625" bestFit="1" customWidth="1"/>
    <col min="12" max="12" width="18.88671875" customWidth="1"/>
    <col min="13" max="13" width="8.44140625" bestFit="1" customWidth="1"/>
    <col min="14" max="14" width="9.109375" customWidth="1"/>
    <col min="15" max="15" width="15.6640625" bestFit="1" customWidth="1"/>
    <col min="16" max="16" width="20.33203125" customWidth="1"/>
    <col min="17" max="17" width="8.44140625" bestFit="1" customWidth="1"/>
    <col min="18" max="18" width="9.88671875" customWidth="1"/>
  </cols>
  <sheetData>
    <row r="1" spans="2:17" ht="15" thickBot="1"/>
    <row r="2" spans="2:17">
      <c r="B2" s="1741" t="s">
        <v>961</v>
      </c>
      <c r="C2" s="1742"/>
      <c r="D2" s="1743"/>
      <c r="F2" s="1741" t="s">
        <v>962</v>
      </c>
      <c r="G2" s="1742"/>
      <c r="H2" s="1743"/>
      <c r="K2" s="1741" t="s">
        <v>963</v>
      </c>
      <c r="L2" s="1742"/>
      <c r="M2" s="1743"/>
      <c r="O2" s="1741" t="s">
        <v>964</v>
      </c>
      <c r="P2" s="1742"/>
      <c r="Q2" s="1743"/>
    </row>
    <row r="3" spans="2:17" ht="27" thickBot="1">
      <c r="B3" s="424" t="s">
        <v>965</v>
      </c>
      <c r="C3" s="425" t="s">
        <v>966</v>
      </c>
      <c r="D3" s="426" t="s">
        <v>217</v>
      </c>
      <c r="F3" s="424" t="s">
        <v>965</v>
      </c>
      <c r="G3" s="425" t="s">
        <v>966</v>
      </c>
      <c r="H3" s="426" t="s">
        <v>217</v>
      </c>
      <c r="K3" s="961" t="s">
        <v>965</v>
      </c>
      <c r="L3" s="425" t="s">
        <v>966</v>
      </c>
      <c r="M3" s="426" t="s">
        <v>217</v>
      </c>
      <c r="O3" s="424" t="s">
        <v>965</v>
      </c>
      <c r="P3" s="425" t="s">
        <v>966</v>
      </c>
      <c r="Q3" s="426" t="s">
        <v>217</v>
      </c>
    </row>
    <row r="4" spans="2:17">
      <c r="B4" s="427" t="s">
        <v>967</v>
      </c>
      <c r="C4" s="431">
        <f>+G4+Balance!L4*Conversions!$D$5+Balance!P4*Conversions!$D$6</f>
        <v>38454.177600000003</v>
      </c>
      <c r="D4" s="429">
        <f t="shared" ref="D4:D19" si="0">+C4/$C$19</f>
        <v>0.15718808034728865</v>
      </c>
      <c r="F4" s="427" t="str">
        <f>+B4</f>
        <v>Lighting</v>
      </c>
      <c r="G4" s="431">
        <f>Lighting!S3</f>
        <v>38454.177600000003</v>
      </c>
      <c r="H4" s="429">
        <f t="shared" ref="H4:H19" si="1">+G4/$G$19</f>
        <v>0.15718808034728865</v>
      </c>
      <c r="K4" s="962" t="str">
        <f>+B4</f>
        <v>Lighting</v>
      </c>
      <c r="L4" s="428"/>
      <c r="M4" s="429" t="e">
        <f t="shared" ref="M4:M19" si="2">+L4/$L$19</f>
        <v>#DIV/0!</v>
      </c>
      <c r="O4" s="427" t="str">
        <f>+K4</f>
        <v>Lighting</v>
      </c>
      <c r="P4" s="428"/>
      <c r="Q4" s="429" t="e">
        <f t="shared" ref="Q4:Q19" si="3">+P4/$P$19</f>
        <v>#DIV/0!</v>
      </c>
    </row>
    <row r="5" spans="2:17">
      <c r="B5" s="430" t="s">
        <v>615</v>
      </c>
      <c r="C5" s="431">
        <f>+G5+Balance!L5*Conversions!$D$5+Balance!P5*Conversions!$D$6</f>
        <v>4758.24</v>
      </c>
      <c r="D5" s="432">
        <f t="shared" si="0"/>
        <v>1.9450126309077085E-2</v>
      </c>
      <c r="F5" s="430" t="str">
        <f>+B5</f>
        <v>Equipment</v>
      </c>
      <c r="G5" s="431">
        <f>+Equipment!T3</f>
        <v>4758.24</v>
      </c>
      <c r="H5" s="432">
        <f t="shared" si="1"/>
        <v>1.9450126309077085E-2</v>
      </c>
      <c r="K5" s="962" t="str">
        <f t="shared" ref="K5:K19" si="4">+B5</f>
        <v>Equipment</v>
      </c>
      <c r="L5" s="431"/>
      <c r="M5" s="432" t="e">
        <f t="shared" si="2"/>
        <v>#DIV/0!</v>
      </c>
      <c r="O5" s="430" t="str">
        <f>+K5</f>
        <v>Equipment</v>
      </c>
      <c r="P5" s="431"/>
      <c r="Q5" s="432" t="e">
        <f t="shared" si="3"/>
        <v>#DIV/0!</v>
      </c>
    </row>
    <row r="6" spans="2:17">
      <c r="B6" s="430" t="s">
        <v>568</v>
      </c>
      <c r="C6" s="431">
        <f>+G6+Balance!L6*Conversions!$D$5+Balance!P6*Conversions!$D$6</f>
        <v>0</v>
      </c>
      <c r="D6" s="432">
        <f t="shared" si="0"/>
        <v>0</v>
      </c>
      <c r="F6" s="430" t="str">
        <f t="shared" ref="F6:F19" si="5">+B6</f>
        <v>Compressed air</v>
      </c>
      <c r="G6" s="431">
        <f>+'Compr. Air'!U3</f>
        <v>0</v>
      </c>
      <c r="H6" s="432">
        <f t="shared" si="1"/>
        <v>0</v>
      </c>
      <c r="K6" s="962" t="str">
        <f t="shared" si="4"/>
        <v>Compressed air</v>
      </c>
      <c r="L6" s="431"/>
      <c r="M6" s="432" t="e">
        <f t="shared" si="2"/>
        <v>#DIV/0!</v>
      </c>
      <c r="O6" s="430" t="str">
        <f t="shared" ref="O6:O19" si="6">+K6</f>
        <v>Compressed air</v>
      </c>
      <c r="P6" s="431"/>
      <c r="Q6" s="432" t="e">
        <f t="shared" si="3"/>
        <v>#DIV/0!</v>
      </c>
    </row>
    <row r="7" spans="2:17">
      <c r="B7" s="430" t="s">
        <v>968</v>
      </c>
      <c r="C7" s="431">
        <f>+G7+Balance!L7*Conversions!$D$5+Balance!P7*Conversions!$D$6</f>
        <v>0</v>
      </c>
      <c r="D7" s="432">
        <f t="shared" si="0"/>
        <v>0</v>
      </c>
      <c r="F7" s="430" t="str">
        <f t="shared" si="5"/>
        <v>Electrical motors</v>
      </c>
      <c r="G7" s="431">
        <f>+'Fuerza Motriz'!R3</f>
        <v>0</v>
      </c>
      <c r="H7" s="432">
        <f t="shared" si="1"/>
        <v>0</v>
      </c>
      <c r="K7" s="962" t="str">
        <f t="shared" si="4"/>
        <v>Electrical motors</v>
      </c>
      <c r="L7" s="431"/>
      <c r="M7" s="432" t="e">
        <f t="shared" si="2"/>
        <v>#DIV/0!</v>
      </c>
      <c r="O7" s="430" t="str">
        <f t="shared" si="6"/>
        <v>Electrical motors</v>
      </c>
      <c r="P7" s="431"/>
      <c r="Q7" s="432" t="e">
        <f t="shared" si="3"/>
        <v>#DIV/0!</v>
      </c>
    </row>
    <row r="8" spans="2:17">
      <c r="B8" s="430" t="s">
        <v>969</v>
      </c>
      <c r="C8" s="431">
        <f>+G8+Balance!L8*Conversions!$D$5+Balance!P8*Conversions!$D$6</f>
        <v>0</v>
      </c>
      <c r="D8" s="432">
        <f t="shared" si="0"/>
        <v>0</v>
      </c>
      <c r="F8" s="430" t="str">
        <f t="shared" si="5"/>
        <v>Vent</v>
      </c>
      <c r="G8" s="431">
        <f>+Ventilation!U3</f>
        <v>0</v>
      </c>
      <c r="H8" s="432">
        <f t="shared" si="1"/>
        <v>0</v>
      </c>
      <c r="K8" s="962" t="str">
        <f t="shared" si="4"/>
        <v>Vent</v>
      </c>
      <c r="L8" s="431"/>
      <c r="M8" s="432" t="e">
        <f t="shared" si="2"/>
        <v>#DIV/0!</v>
      </c>
      <c r="O8" s="430" t="str">
        <f t="shared" si="6"/>
        <v>Vent</v>
      </c>
      <c r="P8" s="431"/>
      <c r="Q8" s="432" t="e">
        <f t="shared" si="3"/>
        <v>#DIV/0!</v>
      </c>
    </row>
    <row r="9" spans="2:17">
      <c r="B9" s="430" t="s">
        <v>970</v>
      </c>
      <c r="C9" s="431">
        <f>+G9+Balance!L9*Conversions!$D$5+Balance!P9*Conversions!$D$6</f>
        <v>3276</v>
      </c>
      <c r="D9" s="432">
        <f t="shared" si="0"/>
        <v>1.3391214774483113E-2</v>
      </c>
      <c r="F9" s="430" t="str">
        <f t="shared" si="5"/>
        <v>Pump</v>
      </c>
      <c r="G9" s="431">
        <f>Pumps!W3</f>
        <v>3276</v>
      </c>
      <c r="H9" s="432">
        <f t="shared" si="1"/>
        <v>1.3391214774483113E-2</v>
      </c>
      <c r="K9" s="962" t="str">
        <f t="shared" si="4"/>
        <v>Pump</v>
      </c>
      <c r="L9" s="431">
        <f>+Pumps!X3</f>
        <v>0</v>
      </c>
      <c r="M9" s="432" t="e">
        <f t="shared" si="2"/>
        <v>#DIV/0!</v>
      </c>
      <c r="O9" s="430" t="str">
        <f t="shared" si="6"/>
        <v>Pump</v>
      </c>
      <c r="P9" s="431"/>
      <c r="Q9" s="432" t="e">
        <f t="shared" si="3"/>
        <v>#DIV/0!</v>
      </c>
    </row>
    <row r="10" spans="2:17">
      <c r="B10" s="430" t="s">
        <v>971</v>
      </c>
      <c r="C10" s="431">
        <f>+G10+Balance!L10*Conversions!$D$5+Balance!P10*Conversions!$D$6</f>
        <v>0</v>
      </c>
      <c r="D10" s="432">
        <f t="shared" si="0"/>
        <v>0</v>
      </c>
      <c r="F10" s="430" t="str">
        <f t="shared" si="5"/>
        <v>Hot water</v>
      </c>
      <c r="G10" s="431">
        <f>+'Hot water'!Z4</f>
        <v>0</v>
      </c>
      <c r="H10" s="432">
        <f t="shared" si="1"/>
        <v>0</v>
      </c>
      <c r="K10" s="962" t="str">
        <f t="shared" si="4"/>
        <v>Hot water</v>
      </c>
      <c r="L10" s="431">
        <f>+'Hot water'!AB4</f>
        <v>0</v>
      </c>
      <c r="M10" s="432" t="e">
        <f t="shared" si="2"/>
        <v>#DIV/0!</v>
      </c>
      <c r="O10" s="430" t="str">
        <f t="shared" si="6"/>
        <v>Hot water</v>
      </c>
      <c r="P10" s="431">
        <f>+'Hot water'!AC4</f>
        <v>0</v>
      </c>
      <c r="Q10" s="432" t="e">
        <f t="shared" si="3"/>
        <v>#DIV/0!</v>
      </c>
    </row>
    <row r="11" spans="2:17">
      <c r="B11" s="430" t="s">
        <v>972</v>
      </c>
      <c r="C11" s="431">
        <f>+G11+Balance!L11*Conversions!$D$5+Balance!P11*Conversions!$D$6</f>
        <v>0</v>
      </c>
      <c r="D11" s="432">
        <f t="shared" si="0"/>
        <v>0</v>
      </c>
      <c r="F11" s="430" t="str">
        <f t="shared" si="5"/>
        <v>Ovens</v>
      </c>
      <c r="G11" s="431">
        <f>+Hornos!N3</f>
        <v>0</v>
      </c>
      <c r="H11" s="432">
        <f t="shared" si="1"/>
        <v>0</v>
      </c>
      <c r="K11" s="962" t="str">
        <f t="shared" si="4"/>
        <v>Ovens</v>
      </c>
      <c r="L11" s="431">
        <f>+Hornos!P3</f>
        <v>0</v>
      </c>
      <c r="M11" s="432" t="e">
        <f t="shared" si="2"/>
        <v>#DIV/0!</v>
      </c>
      <c r="O11" s="430" t="str">
        <f t="shared" si="6"/>
        <v>Ovens</v>
      </c>
      <c r="P11" s="431"/>
      <c r="Q11" s="432" t="e">
        <f t="shared" si="3"/>
        <v>#DIV/0!</v>
      </c>
    </row>
    <row r="12" spans="2:17">
      <c r="B12" s="430" t="s">
        <v>973</v>
      </c>
      <c r="C12" s="431">
        <f>+G12+Balance!L12*Conversions!$D$5+Balance!P12*Conversions!$D$6</f>
        <v>0</v>
      </c>
      <c r="D12" s="432">
        <f t="shared" si="0"/>
        <v>0</v>
      </c>
      <c r="F12" s="430" t="str">
        <f t="shared" si="5"/>
        <v>Heat</v>
      </c>
      <c r="G12" s="431">
        <f>+'Hot water'!Z5</f>
        <v>0</v>
      </c>
      <c r="H12" s="432">
        <f t="shared" si="1"/>
        <v>0</v>
      </c>
      <c r="K12" s="962" t="str">
        <f t="shared" si="4"/>
        <v>Heat</v>
      </c>
      <c r="L12" s="431">
        <f>+'Hot water'!AB5</f>
        <v>0</v>
      </c>
      <c r="M12" s="432" t="e">
        <f t="shared" si="2"/>
        <v>#DIV/0!</v>
      </c>
      <c r="O12" s="430" t="str">
        <f t="shared" si="6"/>
        <v>Heat</v>
      </c>
      <c r="P12" s="431">
        <f>+'Hot water'!AC5</f>
        <v>0</v>
      </c>
      <c r="Q12" s="432" t="e">
        <f t="shared" si="3"/>
        <v>#DIV/0!</v>
      </c>
    </row>
    <row r="13" spans="2:17">
      <c r="B13" s="430" t="s">
        <v>974</v>
      </c>
      <c r="C13" s="431">
        <f>+G13+Balance!L13*Conversions!$D$5+Balance!P13*Conversions!$D$6</f>
        <v>6600</v>
      </c>
      <c r="D13" s="432">
        <f t="shared" si="0"/>
        <v>2.6978637824050231E-2</v>
      </c>
      <c r="F13" s="430" t="str">
        <f t="shared" si="5"/>
        <v>Freezers/Fridges</v>
      </c>
      <c r="G13" s="431">
        <f>+Refrigeration!V4</f>
        <v>6600</v>
      </c>
      <c r="H13" s="432">
        <f t="shared" si="1"/>
        <v>2.6978637824050231E-2</v>
      </c>
      <c r="K13" s="962" t="str">
        <f t="shared" si="4"/>
        <v>Freezers/Fridges</v>
      </c>
      <c r="L13" s="431"/>
      <c r="M13" s="432" t="e">
        <f t="shared" si="2"/>
        <v>#DIV/0!</v>
      </c>
      <c r="O13" s="430" t="str">
        <f t="shared" si="6"/>
        <v>Freezers/Fridges</v>
      </c>
      <c r="P13" s="431"/>
      <c r="Q13" s="432" t="e">
        <f t="shared" si="3"/>
        <v>#DIV/0!</v>
      </c>
    </row>
    <row r="14" spans="2:17">
      <c r="B14" s="430" t="s">
        <v>975</v>
      </c>
      <c r="C14" s="431">
        <f>+G14+Balance!L14*Conversions!$D$5+Balance!P14*Conversions!$D$6</f>
        <v>0</v>
      </c>
      <c r="D14" s="432">
        <f t="shared" si="0"/>
        <v>0</v>
      </c>
      <c r="F14" s="430" t="str">
        <f t="shared" si="5"/>
        <v>Ice machines</v>
      </c>
      <c r="G14" s="431">
        <f>+Refrigeration!V6</f>
        <v>0</v>
      </c>
      <c r="H14" s="432">
        <f t="shared" si="1"/>
        <v>0</v>
      </c>
      <c r="K14" s="962" t="str">
        <f t="shared" si="4"/>
        <v>Ice machines</v>
      </c>
      <c r="L14" s="431"/>
      <c r="M14" s="432" t="e">
        <f t="shared" si="2"/>
        <v>#DIV/0!</v>
      </c>
      <c r="O14" s="430" t="str">
        <f t="shared" si="6"/>
        <v>Ice machines</v>
      </c>
      <c r="P14" s="431"/>
      <c r="Q14" s="432" t="e">
        <f t="shared" si="3"/>
        <v>#DIV/0!</v>
      </c>
    </row>
    <row r="15" spans="2:17">
      <c r="B15" s="430" t="s">
        <v>976</v>
      </c>
      <c r="C15" s="431">
        <f>+G15+Balance!L15*Conversions!$D$5+Balance!P15*Conversions!$D$6</f>
        <v>53515.296000000002</v>
      </c>
      <c r="D15" s="432">
        <f t="shared" si="0"/>
        <v>0.21875299830770364</v>
      </c>
      <c r="F15" s="430" t="str">
        <f t="shared" si="5"/>
        <v>AC units</v>
      </c>
      <c r="G15" s="431">
        <f>+AC!U4</f>
        <v>53515.296000000002</v>
      </c>
      <c r="H15" s="432">
        <f t="shared" si="1"/>
        <v>0.21875299830770364</v>
      </c>
      <c r="K15" s="962" t="str">
        <f t="shared" si="4"/>
        <v>AC units</v>
      </c>
      <c r="L15" s="431">
        <f>+'Hot water'!AB6</f>
        <v>0</v>
      </c>
      <c r="M15" s="432" t="e">
        <f t="shared" si="2"/>
        <v>#DIV/0!</v>
      </c>
      <c r="O15" s="430" t="str">
        <f t="shared" si="6"/>
        <v>AC units</v>
      </c>
      <c r="P15" s="431"/>
      <c r="Q15" s="432" t="e">
        <f t="shared" si="3"/>
        <v>#DIV/0!</v>
      </c>
    </row>
    <row r="16" spans="2:17">
      <c r="B16" s="430" t="s">
        <v>503</v>
      </c>
      <c r="C16" s="431">
        <f>+G16+Balance!L16*Conversions!$D$5+Balance!P16*Conversions!$D$6</f>
        <v>119739.88214095189</v>
      </c>
      <c r="D16" s="432">
        <f t="shared" si="0"/>
        <v>0.48945741111745472</v>
      </c>
      <c r="F16" s="430" t="str">
        <f t="shared" si="5"/>
        <v>Central AC</v>
      </c>
      <c r="G16" s="431">
        <f>+AC!U5</f>
        <v>119739.88214095189</v>
      </c>
      <c r="H16" s="432">
        <f t="shared" si="1"/>
        <v>0.48945741111745472</v>
      </c>
      <c r="K16" s="962" t="str">
        <f t="shared" si="4"/>
        <v>Central AC</v>
      </c>
      <c r="M16" s="432" t="e">
        <f>+L17/$L$19</f>
        <v>#DIV/0!</v>
      </c>
      <c r="O16" s="430" t="str">
        <f t="shared" si="6"/>
        <v>Central AC</v>
      </c>
      <c r="Q16" s="432" t="e">
        <f>+P17/$P$19</f>
        <v>#DIV/0!</v>
      </c>
    </row>
    <row r="17" spans="2:18">
      <c r="B17" s="430" t="s">
        <v>977</v>
      </c>
      <c r="C17" s="431">
        <f>+G17+Balance!L17*Conversions!$D$5+Balance!P17*Conversions!$D$6</f>
        <v>0</v>
      </c>
      <c r="D17" s="432">
        <f t="shared" si="0"/>
        <v>0</v>
      </c>
      <c r="F17" s="430" t="str">
        <f t="shared" si="5"/>
        <v>Transport</v>
      </c>
      <c r="G17" s="431">
        <f>+Transporte!M3</f>
        <v>0</v>
      </c>
      <c r="H17" s="432">
        <f t="shared" si="1"/>
        <v>0</v>
      </c>
      <c r="K17" s="962" t="str">
        <f t="shared" si="4"/>
        <v>Transport</v>
      </c>
      <c r="L17" s="431">
        <f>+Transporte!N3</f>
        <v>0</v>
      </c>
      <c r="M17" s="432" t="e">
        <f>+L18/$L$19</f>
        <v>#DIV/0!</v>
      </c>
      <c r="O17" s="430" t="str">
        <f t="shared" si="6"/>
        <v>Transport</v>
      </c>
      <c r="P17" s="431"/>
      <c r="Q17" s="432" t="e">
        <f>+P18/$P$19</f>
        <v>#DIV/0!</v>
      </c>
    </row>
    <row r="18" spans="2:18">
      <c r="B18" s="430" t="s">
        <v>978</v>
      </c>
      <c r="C18" s="431">
        <f>+G18+Balance!L18*Conversions!$D$5+Balance!P18*Conversions!$D$6</f>
        <v>18294.404259048111</v>
      </c>
      <c r="D18" s="432">
        <f t="shared" si="0"/>
        <v>7.4781531319942571E-2</v>
      </c>
      <c r="F18" s="430" t="str">
        <f t="shared" si="5"/>
        <v>Others</v>
      </c>
      <c r="G18" s="431">
        <f>G19-SUM(G4:G17)</f>
        <v>18294.404259048111</v>
      </c>
      <c r="H18" s="432">
        <f t="shared" si="1"/>
        <v>7.4781531319942571E-2</v>
      </c>
      <c r="K18" s="962" t="str">
        <f t="shared" si="4"/>
        <v>Others</v>
      </c>
      <c r="L18" s="431">
        <f>L19-SUM(L4:L17)</f>
        <v>0</v>
      </c>
      <c r="M18" s="432" t="e">
        <f t="shared" si="2"/>
        <v>#DIV/0!</v>
      </c>
      <c r="O18" s="430" t="str">
        <f t="shared" si="6"/>
        <v>Others</v>
      </c>
      <c r="P18" s="431"/>
      <c r="Q18" s="432" t="e">
        <f t="shared" si="3"/>
        <v>#DIV/0!</v>
      </c>
    </row>
    <row r="19" spans="2:18" ht="15" thickBot="1">
      <c r="B19" s="433" t="s">
        <v>789</v>
      </c>
      <c r="C19" s="434">
        <f>+G19+P19</f>
        <v>244638</v>
      </c>
      <c r="D19" s="435">
        <f t="shared" si="0"/>
        <v>1</v>
      </c>
      <c r="E19" s="436"/>
      <c r="F19" s="807" t="str">
        <f t="shared" si="5"/>
        <v>TOTAL</v>
      </c>
      <c r="G19" s="434">
        <f>Consumption!C4</f>
        <v>244638</v>
      </c>
      <c r="H19" s="435">
        <f t="shared" si="1"/>
        <v>1</v>
      </c>
      <c r="I19" s="436"/>
      <c r="J19" s="436"/>
      <c r="K19" s="962" t="str">
        <f t="shared" si="4"/>
        <v>TOTAL</v>
      </c>
      <c r="L19" s="434">
        <f>Consumption!D4</f>
        <v>0</v>
      </c>
      <c r="M19" s="435" t="e">
        <f t="shared" si="2"/>
        <v>#DIV/0!</v>
      </c>
      <c r="N19" s="436"/>
      <c r="O19" s="807" t="str">
        <f t="shared" si="6"/>
        <v>TOTAL</v>
      </c>
      <c r="P19" s="434">
        <f>+P11</f>
        <v>0</v>
      </c>
      <c r="Q19" s="435" t="e">
        <f t="shared" si="3"/>
        <v>#DIV/0!</v>
      </c>
      <c r="R19" s="436"/>
    </row>
    <row r="21" spans="2:18">
      <c r="B21" s="437"/>
      <c r="C21" s="437"/>
      <c r="D21" s="437"/>
    </row>
    <row r="32" spans="2:18">
      <c r="B32" s="437"/>
      <c r="C32" s="437"/>
      <c r="D32" s="437"/>
    </row>
    <row r="43" spans="2:4">
      <c r="B43" s="437"/>
      <c r="C43" s="437"/>
      <c r="D43" s="437"/>
    </row>
    <row r="54" spans="2:4">
      <c r="B54" s="437"/>
      <c r="C54" s="437"/>
      <c r="D54" s="437"/>
    </row>
    <row r="65" spans="2:4">
      <c r="B65" s="437"/>
      <c r="C65" s="437"/>
      <c r="D65" s="437"/>
    </row>
  </sheetData>
  <mergeCells count="4">
    <mergeCell ref="B2:D2"/>
    <mergeCell ref="F2:H2"/>
    <mergeCell ref="K2:M2"/>
    <mergeCell ref="O2:Q2"/>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Hoja46">
    <tabColor rgb="FF7030A0"/>
  </sheetPr>
  <dimension ref="A2:J35"/>
  <sheetViews>
    <sheetView workbookViewId="0">
      <selection activeCell="H18" sqref="H18"/>
    </sheetView>
  </sheetViews>
  <sheetFormatPr baseColWidth="10" defaultColWidth="11.44140625" defaultRowHeight="14.4"/>
  <cols>
    <col min="7" max="7" width="13.88671875" customWidth="1"/>
  </cols>
  <sheetData>
    <row r="2" spans="1:7" ht="14.4" customHeight="1">
      <c r="A2" s="1744" t="s">
        <v>979</v>
      </c>
      <c r="B2" s="1745"/>
      <c r="C2" s="1745"/>
      <c r="D2" s="1745"/>
      <c r="E2" s="1746"/>
      <c r="F2" s="1747" t="s">
        <v>980</v>
      </c>
      <c r="G2" s="1748"/>
    </row>
    <row r="3" spans="1:7">
      <c r="A3" s="438" t="s">
        <v>485</v>
      </c>
      <c r="B3" s="439">
        <v>8.6000000000000003E-5</v>
      </c>
      <c r="C3" s="399" t="s">
        <v>981</v>
      </c>
      <c r="D3" s="440">
        <v>1</v>
      </c>
      <c r="E3" s="360" t="s">
        <v>982</v>
      </c>
      <c r="F3" s="754" t="s">
        <v>983</v>
      </c>
      <c r="G3" s="755" t="s">
        <v>983</v>
      </c>
    </row>
    <row r="4" spans="1:7">
      <c r="A4" s="438" t="s">
        <v>902</v>
      </c>
      <c r="B4" s="439">
        <v>8.3000000000000001E-4</v>
      </c>
      <c r="C4" s="399" t="s">
        <v>984</v>
      </c>
      <c r="D4" s="440">
        <f>+B4/$B$3</f>
        <v>9.6511627906976738</v>
      </c>
      <c r="E4" s="360" t="s">
        <v>985</v>
      </c>
      <c r="F4" s="754">
        <v>3.76</v>
      </c>
      <c r="G4" s="755" t="s">
        <v>986</v>
      </c>
    </row>
    <row r="5" spans="1:7">
      <c r="A5" s="438" t="s">
        <v>486</v>
      </c>
      <c r="B5" s="439">
        <v>8.6799999999999996E-4</v>
      </c>
      <c r="C5" s="399" t="s">
        <v>987</v>
      </c>
      <c r="D5" s="440">
        <f>+B5/$B$3</f>
        <v>10.093023255813952</v>
      </c>
      <c r="E5" s="360" t="s">
        <v>988</v>
      </c>
      <c r="F5" s="754">
        <v>3.73</v>
      </c>
      <c r="G5" s="755" t="s">
        <v>989</v>
      </c>
    </row>
    <row r="6" spans="1:7">
      <c r="A6" s="438" t="s">
        <v>487</v>
      </c>
      <c r="B6" s="439">
        <v>1.09E-3</v>
      </c>
      <c r="C6" s="399" t="s">
        <v>990</v>
      </c>
      <c r="D6" s="440">
        <f>+B6/$B$3</f>
        <v>12.674418604651162</v>
      </c>
      <c r="E6" s="360" t="s">
        <v>991</v>
      </c>
      <c r="F6" s="754">
        <v>2.88</v>
      </c>
      <c r="G6" s="755" t="s">
        <v>992</v>
      </c>
    </row>
    <row r="7" spans="1:7">
      <c r="A7" s="438" t="s">
        <v>904</v>
      </c>
      <c r="B7" s="439">
        <v>2.0100000000000001E-4</v>
      </c>
      <c r="C7" s="399" t="s">
        <v>990</v>
      </c>
      <c r="D7" s="440">
        <f>+B7/$B$3</f>
        <v>2.3372093023255816</v>
      </c>
      <c r="E7" s="360" t="s">
        <v>991</v>
      </c>
      <c r="F7" s="754">
        <v>3.14</v>
      </c>
      <c r="G7" s="755" t="s">
        <v>992</v>
      </c>
    </row>
    <row r="9" spans="1:7">
      <c r="D9" s="846" t="s">
        <v>993</v>
      </c>
      <c r="E9">
        <f>2.6/2.7</f>
        <v>0.96296296296296291</v>
      </c>
      <c r="F9">
        <f>+E9/0.453</f>
        <v>2.1257460551058784</v>
      </c>
      <c r="G9">
        <f>+F9/D6</f>
        <v>0.1677194135221152</v>
      </c>
    </row>
    <row r="10" spans="1:7">
      <c r="D10" t="s">
        <v>487</v>
      </c>
      <c r="E10" t="s">
        <v>994</v>
      </c>
      <c r="F10" t="s">
        <v>995</v>
      </c>
      <c r="G10" s="847" t="s">
        <v>996</v>
      </c>
    </row>
    <row r="17" spans="10:10">
      <c r="J17" s="702"/>
    </row>
    <row r="20" spans="10:10">
      <c r="J20" s="846"/>
    </row>
    <row r="35" spans="4:4">
      <c r="D35">
        <f>Consumption!$C$5*'0.Hypothesis'!$G$3+Consumption!$E$56*Conversions!F4+Consumption!$E$75*Conversions!F5+Consumption!$E$94*Conversions!F6</f>
        <v>0</v>
      </c>
    </row>
  </sheetData>
  <mergeCells count="2">
    <mergeCell ref="A2:E2"/>
    <mergeCell ref="F2:G2"/>
  </mergeCell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Hoja47">
    <tabColor theme="9"/>
  </sheetPr>
  <dimension ref="A1:AS46"/>
  <sheetViews>
    <sheetView showGridLines="0" zoomScaleNormal="100" workbookViewId="0">
      <selection activeCell="D17" sqref="D17"/>
    </sheetView>
  </sheetViews>
  <sheetFormatPr baseColWidth="10" defaultColWidth="11.44140625" defaultRowHeight="14.4"/>
  <cols>
    <col min="1" max="1" width="15.6640625" customWidth="1"/>
    <col min="2" max="2" width="13.88671875" customWidth="1"/>
    <col min="4" max="4" width="18.88671875" customWidth="1"/>
    <col min="5" max="5" width="12.5546875" customWidth="1"/>
    <col min="6" max="14" width="0" hidden="1" customWidth="1"/>
    <col min="15" max="15" width="2.44140625" customWidth="1"/>
    <col min="16" max="16" width="16.33203125" customWidth="1"/>
    <col min="17" max="17" width="20.5546875" customWidth="1"/>
    <col min="18" max="20" width="11.6640625" customWidth="1"/>
    <col min="21" max="21" width="12.33203125" hidden="1" customWidth="1"/>
    <col min="22" max="23" width="11.5546875" hidden="1" customWidth="1"/>
    <col min="24" max="24" width="11.6640625" customWidth="1"/>
    <col min="25" max="25" width="12.6640625" customWidth="1"/>
    <col min="26" max="26" width="11.5546875" hidden="1" customWidth="1"/>
    <col min="27" max="27" width="12.6640625" customWidth="1"/>
    <col min="28" max="28" width="13.5546875" customWidth="1"/>
    <col min="29" max="29" width="12.5546875" customWidth="1"/>
    <col min="30" max="30" width="16.44140625" customWidth="1"/>
    <col min="31" max="31" width="14.109375" customWidth="1"/>
    <col min="32" max="35" width="12.6640625" customWidth="1"/>
  </cols>
  <sheetData>
    <row r="1" spans="1:45">
      <c r="P1" s="918" t="s">
        <v>997</v>
      </c>
      <c r="Q1" s="451"/>
      <c r="R1" s="451"/>
      <c r="S1" s="451"/>
      <c r="T1" s="451"/>
      <c r="U1" s="451"/>
      <c r="V1" s="451"/>
      <c r="W1" s="451"/>
      <c r="X1" s="451"/>
      <c r="Y1" s="451"/>
      <c r="Z1" s="451"/>
      <c r="AA1" s="451"/>
      <c r="AB1" s="451"/>
      <c r="AC1" s="451"/>
      <c r="AD1" s="451"/>
      <c r="AE1" s="451"/>
      <c r="AF1" s="451"/>
      <c r="AG1" s="451"/>
      <c r="AH1" s="451"/>
      <c r="AI1" s="451"/>
    </row>
    <row r="2" spans="1:45" ht="39.6">
      <c r="A2" s="328" t="s">
        <v>998</v>
      </c>
      <c r="B2" s="328" t="s">
        <v>999</v>
      </c>
      <c r="C2" s="376" t="s">
        <v>1000</v>
      </c>
      <c r="D2" s="376" t="s">
        <v>1001</v>
      </c>
      <c r="E2" s="588"/>
      <c r="F2" s="588"/>
      <c r="J2" s="452" t="s">
        <v>1002</v>
      </c>
      <c r="K2" s="452" t="s">
        <v>1003</v>
      </c>
      <c r="L2" s="452" t="s">
        <v>1004</v>
      </c>
    </row>
    <row r="3" spans="1:45">
      <c r="A3" s="919">
        <f>Consumption!$C$9</f>
        <v>0.51625477697179056</v>
      </c>
      <c r="B3" s="469">
        <v>10</v>
      </c>
      <c r="C3" s="920">
        <f>+'0.Hypothesis'!$K$2</f>
        <v>0.06</v>
      </c>
      <c r="D3" s="419">
        <f>+'0.Hypothesis'!$C$3</f>
        <v>2</v>
      </c>
      <c r="J3" s="585" t="e">
        <f>+Lighting!W5</f>
        <v>#REF!</v>
      </c>
      <c r="K3" s="586">
        <f>+'0.Hypothesis'!C6</f>
        <v>0.9</v>
      </c>
      <c r="L3" s="843">
        <f>5.7</f>
        <v>5.7</v>
      </c>
      <c r="M3" s="762" t="s">
        <v>1005</v>
      </c>
      <c r="P3" s="1749" t="s">
        <v>1006</v>
      </c>
      <c r="Q3" s="1749"/>
      <c r="R3" s="1749"/>
      <c r="S3" s="1749"/>
      <c r="T3" s="1749"/>
      <c r="U3" s="1749"/>
      <c r="V3" s="1749"/>
      <c r="W3" s="1749"/>
      <c r="X3" s="1749"/>
      <c r="Y3" s="1749"/>
      <c r="Z3" s="1749"/>
      <c r="AA3" s="1749"/>
      <c r="AB3" s="1749"/>
      <c r="AC3" s="467"/>
      <c r="AD3" s="467"/>
      <c r="AE3" s="324" t="s">
        <v>1003</v>
      </c>
      <c r="AF3" s="324"/>
      <c r="AG3" s="324"/>
      <c r="AH3" s="324"/>
      <c r="AI3" s="324"/>
    </row>
    <row r="4" spans="1:45" ht="39.6">
      <c r="J4" s="585" t="e">
        <f>+Lighting!W6</f>
        <v>#REF!</v>
      </c>
      <c r="K4" s="586">
        <f>+'0.Hypothesis'!C7</f>
        <v>0.63</v>
      </c>
      <c r="L4" s="843">
        <f>+L3</f>
        <v>5.7</v>
      </c>
      <c r="P4" s="855" t="s">
        <v>122</v>
      </c>
      <c r="Q4" s="326" t="s">
        <v>492</v>
      </c>
      <c r="R4" s="326"/>
      <c r="S4" s="326" t="s">
        <v>1007</v>
      </c>
      <c r="T4" s="326" t="s">
        <v>774</v>
      </c>
      <c r="U4" s="327" t="s">
        <v>775</v>
      </c>
      <c r="V4" s="327" t="s">
        <v>776</v>
      </c>
      <c r="W4" s="583" t="s">
        <v>1008</v>
      </c>
      <c r="X4" s="326" t="s">
        <v>778</v>
      </c>
      <c r="Y4" s="327" t="s">
        <v>779</v>
      </c>
      <c r="Z4" s="327" t="s">
        <v>780</v>
      </c>
      <c r="AA4" s="327" t="s">
        <v>781</v>
      </c>
      <c r="AB4" s="376" t="s">
        <v>1009</v>
      </c>
      <c r="AC4" s="467"/>
      <c r="AD4" s="467"/>
      <c r="AE4" s="889" t="s">
        <v>1010</v>
      </c>
      <c r="AF4" s="327" t="s">
        <v>1011</v>
      </c>
      <c r="AG4" s="328" t="s">
        <v>1012</v>
      </c>
      <c r="AH4" s="328" t="s">
        <v>1004</v>
      </c>
      <c r="AI4" s="376" t="s">
        <v>1013</v>
      </c>
      <c r="AL4" s="326" t="s">
        <v>1014</v>
      </c>
      <c r="AM4" s="327" t="s">
        <v>1015</v>
      </c>
      <c r="AN4" s="327" t="s">
        <v>1016</v>
      </c>
      <c r="AO4" s="327" t="s">
        <v>1017</v>
      </c>
      <c r="AP4" s="327" t="s">
        <v>1018</v>
      </c>
      <c r="AQ4" s="327" t="s">
        <v>950</v>
      </c>
      <c r="AR4" s="328" t="s">
        <v>783</v>
      </c>
      <c r="AS4" s="328" t="s">
        <v>1019</v>
      </c>
    </row>
    <row r="5" spans="1:45" ht="28.8">
      <c r="A5" s="456" t="s">
        <v>1020</v>
      </c>
      <c r="B5" s="456" t="s">
        <v>1021</v>
      </c>
      <c r="C5" s="856" t="s">
        <v>1022</v>
      </c>
      <c r="D5" s="456" t="s">
        <v>1023</v>
      </c>
      <c r="J5" s="585" t="e">
        <f>+Lighting!W7</f>
        <v>#REF!</v>
      </c>
      <c r="K5" s="586">
        <f>+'0.Hypothesis'!C8</f>
        <v>0.5</v>
      </c>
      <c r="L5" s="843">
        <v>17.7</v>
      </c>
      <c r="P5" s="377" t="str">
        <f>+Lighting!C8</f>
        <v>Lobby</v>
      </c>
      <c r="Q5" s="330" t="str">
        <f>+Lighting!E8</f>
        <v>Fluorescent lamp</v>
      </c>
      <c r="R5" s="333"/>
      <c r="S5" s="333"/>
      <c r="T5" s="333">
        <f>+Lighting!G8*Lighting!H8</f>
        <v>6</v>
      </c>
      <c r="U5" s="333">
        <f>+Lighting!K8</f>
        <v>0</v>
      </c>
      <c r="V5" s="333">
        <f>+Lighting!L8</f>
        <v>0</v>
      </c>
      <c r="W5" s="333">
        <f>+Lighting!M8</f>
        <v>6</v>
      </c>
      <c r="X5" s="333">
        <f>+Lighting!J8</f>
        <v>15</v>
      </c>
      <c r="Y5" s="333">
        <f>+Lighting!M8</f>
        <v>6</v>
      </c>
      <c r="Z5" s="333"/>
      <c r="AA5" s="453">
        <f>+Lighting!O8</f>
        <v>1656</v>
      </c>
      <c r="AB5" s="888">
        <f>+Lighting!S8</f>
        <v>149.04</v>
      </c>
      <c r="AC5" s="467"/>
      <c r="AD5" s="467"/>
      <c r="AE5" s="683">
        <f t="shared" ref="AE5:AE34" si="0">+AB5-AF5</f>
        <v>74.52</v>
      </c>
      <c r="AF5" s="593">
        <f t="shared" ref="AF5:AF34" si="1">+VLOOKUP(Q5,$J$3:$K$18,2,FALSE)*AB5</f>
        <v>74.52</v>
      </c>
      <c r="AG5" s="395">
        <f t="shared" ref="AG5:AG45" si="2">+AF5*$A$3</f>
        <v>38.471305979937831</v>
      </c>
      <c r="AH5" s="587">
        <f t="shared" ref="AH5:AH34" si="3">+VLOOKUP(Q5,$J$3:$L$18,3,FALSE)</f>
        <v>403</v>
      </c>
      <c r="AI5" s="478">
        <f>+AH5*T5</f>
        <v>2418</v>
      </c>
      <c r="AL5" s="330" t="str">
        <f t="shared" ref="AL5:AL45" si="4">+P5</f>
        <v>Lobby</v>
      </c>
      <c r="AM5" s="330" t="str">
        <f t="shared" ref="AM5:AM45" si="5">+Q5</f>
        <v>Fluorescent lamp</v>
      </c>
      <c r="AN5" s="330">
        <f t="shared" ref="AN5:AN45" si="6">+R5</f>
        <v>0</v>
      </c>
      <c r="AO5" s="330">
        <f t="shared" ref="AO5:AO45" si="7">+S5</f>
        <v>0</v>
      </c>
      <c r="AP5" s="330">
        <f t="shared" ref="AP5:AP45" si="8">+T5</f>
        <v>6</v>
      </c>
      <c r="AQ5" s="701">
        <f t="shared" ref="AQ5:AQ45" si="9">+Y5</f>
        <v>6</v>
      </c>
      <c r="AR5" s="701">
        <f t="shared" ref="AR5:AR45" si="10">+Z5</f>
        <v>0</v>
      </c>
      <c r="AS5" s="701">
        <f t="shared" ref="AS5:AS45" si="11">+AA5</f>
        <v>1656</v>
      </c>
    </row>
    <row r="6" spans="1:45">
      <c r="A6" s="395" t="e">
        <f>+AG46</f>
        <v>#N/A</v>
      </c>
      <c r="B6" s="395" t="e">
        <f>+AB46-AE46</f>
        <v>#N/A</v>
      </c>
      <c r="C6" s="594" t="e">
        <f>+B6/Consumption!C4</f>
        <v>#N/A</v>
      </c>
      <c r="D6" s="557" t="e">
        <f>+'0.Hypothesis'!G2*B6</f>
        <v>#N/A</v>
      </c>
      <c r="J6" s="585" t="e">
        <f>+Lighting!W8</f>
        <v>#REF!</v>
      </c>
      <c r="K6" s="586">
        <f>+'0.Hypothesis'!C9</f>
        <v>0</v>
      </c>
      <c r="L6" s="589">
        <v>0</v>
      </c>
      <c r="P6" s="377" t="str">
        <f>+Lighting!C9</f>
        <v>Seminar roomx3</v>
      </c>
      <c r="Q6" s="330" t="str">
        <f>+Lighting!E9</f>
        <v>Fluorescente tube</v>
      </c>
      <c r="R6" s="333"/>
      <c r="S6" s="333"/>
      <c r="T6" s="333">
        <f>+Lighting!G9*Lighting!H9</f>
        <v>72</v>
      </c>
      <c r="U6" s="333">
        <f>+Lighting!K9</f>
        <v>0</v>
      </c>
      <c r="V6" s="333">
        <f>+Lighting!L9</f>
        <v>0</v>
      </c>
      <c r="W6" s="333">
        <f>+Lighting!M9</f>
        <v>6</v>
      </c>
      <c r="X6" s="333">
        <f>+Lighting!J9</f>
        <v>36</v>
      </c>
      <c r="Y6" s="333">
        <f>+Lighting!M9</f>
        <v>6</v>
      </c>
      <c r="Z6" s="333"/>
      <c r="AA6" s="453">
        <f>+Lighting!O9</f>
        <v>1656</v>
      </c>
      <c r="AB6" s="888">
        <f>+Lighting!S9</f>
        <v>4506.9695999999994</v>
      </c>
      <c r="AC6" s="467"/>
      <c r="AD6" s="467"/>
      <c r="AE6" s="683">
        <f t="shared" si="0"/>
        <v>2253.4847999999997</v>
      </c>
      <c r="AF6" s="593">
        <f t="shared" si="1"/>
        <v>2253.4847999999997</v>
      </c>
      <c r="AG6" s="395">
        <f t="shared" si="2"/>
        <v>1163.37229283332</v>
      </c>
      <c r="AH6" s="587">
        <f t="shared" si="3"/>
        <v>0</v>
      </c>
      <c r="AI6" s="478">
        <f t="shared" ref="AI6:AI45" si="12">+AH6*T6</f>
        <v>0</v>
      </c>
      <c r="AL6" s="330" t="str">
        <f t="shared" si="4"/>
        <v>Seminar roomx3</v>
      </c>
      <c r="AM6" s="330" t="str">
        <f t="shared" si="5"/>
        <v>Fluorescente tube</v>
      </c>
      <c r="AN6" s="330">
        <f t="shared" si="6"/>
        <v>0</v>
      </c>
      <c r="AO6" s="330">
        <f t="shared" si="7"/>
        <v>0</v>
      </c>
      <c r="AP6" s="330">
        <f t="shared" si="8"/>
        <v>72</v>
      </c>
      <c r="AQ6" s="701">
        <f t="shared" si="9"/>
        <v>6</v>
      </c>
      <c r="AR6" s="701">
        <f t="shared" si="10"/>
        <v>0</v>
      </c>
      <c r="AS6" s="701">
        <f t="shared" si="11"/>
        <v>1656</v>
      </c>
    </row>
    <row r="7" spans="1:45">
      <c r="J7" s="585" t="str">
        <f>+Lighting!W9</f>
        <v>Incandescent</v>
      </c>
      <c r="K7" s="586">
        <f>+'0.Hypothesis'!C10</f>
        <v>0</v>
      </c>
      <c r="L7" s="589">
        <v>0</v>
      </c>
      <c r="P7" s="377" t="str">
        <f>+Lighting!C10</f>
        <v>Bathroom x 4</v>
      </c>
      <c r="Q7" s="330" t="str">
        <f>+Lighting!E10</f>
        <v>Fluorescente tube</v>
      </c>
      <c r="R7" s="333"/>
      <c r="S7" s="333"/>
      <c r="T7" s="333">
        <f>+Lighting!G10*Lighting!H10</f>
        <v>20</v>
      </c>
      <c r="U7" s="333">
        <f>+Lighting!K10</f>
        <v>0</v>
      </c>
      <c r="V7" s="333">
        <f>+Lighting!L10</f>
        <v>0</v>
      </c>
      <c r="W7" s="333">
        <f>+Lighting!M10</f>
        <v>6</v>
      </c>
      <c r="X7" s="333">
        <f>+Lighting!J10</f>
        <v>36</v>
      </c>
      <c r="Y7" s="333">
        <f>+Lighting!M10</f>
        <v>6</v>
      </c>
      <c r="Z7" s="333"/>
      <c r="AA7" s="453">
        <f>+Lighting!O10</f>
        <v>1656</v>
      </c>
      <c r="AB7" s="888">
        <f>+Lighting!S10</f>
        <v>1251.9359999999999</v>
      </c>
      <c r="AC7" s="467"/>
      <c r="AD7" s="467"/>
      <c r="AE7" s="683">
        <f t="shared" si="0"/>
        <v>625.96799999999996</v>
      </c>
      <c r="AF7" s="593">
        <f t="shared" si="1"/>
        <v>625.96799999999996</v>
      </c>
      <c r="AG7" s="395">
        <f t="shared" si="2"/>
        <v>323.15897023147778</v>
      </c>
      <c r="AH7" s="587">
        <f t="shared" si="3"/>
        <v>0</v>
      </c>
      <c r="AI7" s="478">
        <f t="shared" si="12"/>
        <v>0</v>
      </c>
      <c r="AL7" s="330" t="str">
        <f t="shared" si="4"/>
        <v>Bathroom x 4</v>
      </c>
      <c r="AM7" s="330" t="str">
        <f t="shared" si="5"/>
        <v>Fluorescente tube</v>
      </c>
      <c r="AN7" s="330">
        <f t="shared" si="6"/>
        <v>0</v>
      </c>
      <c r="AO7" s="330">
        <f t="shared" si="7"/>
        <v>0</v>
      </c>
      <c r="AP7" s="330">
        <f t="shared" si="8"/>
        <v>20</v>
      </c>
      <c r="AQ7" s="701">
        <f t="shared" si="9"/>
        <v>6</v>
      </c>
      <c r="AR7" s="701">
        <f t="shared" si="10"/>
        <v>0</v>
      </c>
      <c r="AS7" s="701">
        <f t="shared" si="11"/>
        <v>1656</v>
      </c>
    </row>
    <row r="8" spans="1:45">
      <c r="A8" s="456" t="s">
        <v>740</v>
      </c>
      <c r="B8" s="456" t="s">
        <v>1024</v>
      </c>
      <c r="C8" s="599" t="s">
        <v>1025</v>
      </c>
      <c r="D8" s="459" t="s">
        <v>1026</v>
      </c>
      <c r="J8" s="585" t="str">
        <f>+Lighting!W10</f>
        <v>Fluorescent lamp</v>
      </c>
      <c r="K8" s="586">
        <f>+'0.Hypothesis'!C11</f>
        <v>0.5</v>
      </c>
      <c r="L8" s="762">
        <v>403</v>
      </c>
      <c r="P8" s="377" t="str">
        <f>+Lighting!C11</f>
        <v>Computer Lab</v>
      </c>
      <c r="Q8" s="330" t="str">
        <f>+Lighting!E11</f>
        <v>Fluorescente tube</v>
      </c>
      <c r="R8" s="333"/>
      <c r="S8" s="333"/>
      <c r="T8" s="333">
        <f>+Lighting!G11*Lighting!H11</f>
        <v>64</v>
      </c>
      <c r="U8" s="333">
        <f>+Lighting!K11</f>
        <v>0</v>
      </c>
      <c r="V8" s="333">
        <f>+Lighting!L11</f>
        <v>0</v>
      </c>
      <c r="W8" s="333">
        <f>+Lighting!M11</f>
        <v>6</v>
      </c>
      <c r="X8" s="333">
        <f>+Lighting!J11</f>
        <v>36</v>
      </c>
      <c r="Y8" s="333">
        <f>+Lighting!M11</f>
        <v>6</v>
      </c>
      <c r="Z8" s="334"/>
      <c r="AA8" s="453">
        <f>+Lighting!O11</f>
        <v>1656</v>
      </c>
      <c r="AB8" s="888">
        <f>+Lighting!S11</f>
        <v>4006.1952000000006</v>
      </c>
      <c r="AC8" s="467"/>
      <c r="AD8" s="467"/>
      <c r="AE8" s="683">
        <f t="shared" si="0"/>
        <v>2003.0976000000003</v>
      </c>
      <c r="AF8" s="593">
        <f t="shared" si="1"/>
        <v>2003.0976000000003</v>
      </c>
      <c r="AG8" s="395">
        <f t="shared" si="2"/>
        <v>1034.1087047407291</v>
      </c>
      <c r="AH8" s="587">
        <f t="shared" si="3"/>
        <v>0</v>
      </c>
      <c r="AI8" s="478">
        <f t="shared" si="12"/>
        <v>0</v>
      </c>
      <c r="AL8" s="330" t="str">
        <f t="shared" si="4"/>
        <v>Computer Lab</v>
      </c>
      <c r="AM8" s="330" t="str">
        <f t="shared" si="5"/>
        <v>Fluorescente tube</v>
      </c>
      <c r="AN8" s="330">
        <f t="shared" si="6"/>
        <v>0</v>
      </c>
      <c r="AO8" s="330">
        <f t="shared" si="7"/>
        <v>0</v>
      </c>
      <c r="AP8" s="330">
        <f t="shared" si="8"/>
        <v>64</v>
      </c>
      <c r="AQ8" s="701">
        <f t="shared" si="9"/>
        <v>6</v>
      </c>
      <c r="AR8" s="701">
        <f t="shared" si="10"/>
        <v>0</v>
      </c>
      <c r="AS8" s="701">
        <f t="shared" si="11"/>
        <v>1656</v>
      </c>
    </row>
    <row r="9" spans="1:45">
      <c r="A9" s="395" t="e">
        <f>+AI46</f>
        <v>#N/A</v>
      </c>
      <c r="B9" s="557" t="e">
        <f>+A9/A6</f>
        <v>#N/A</v>
      </c>
      <c r="C9" s="600" t="e">
        <f>IRR(B14:B24)</f>
        <v>#VALUE!</v>
      </c>
      <c r="D9" s="395" t="e">
        <f>+NPV(C3,B14:B24)</f>
        <v>#N/A</v>
      </c>
      <c r="J9" s="585" t="str">
        <f>+Lighting!W11</f>
        <v>Fluorescente tube</v>
      </c>
      <c r="K9" s="586">
        <f>+'0.Hypothesis'!C12</f>
        <v>0.5</v>
      </c>
      <c r="L9" s="589"/>
      <c r="P9" s="377" t="str">
        <f>+Lighting!C12</f>
        <v>Storage x 2</v>
      </c>
      <c r="Q9" s="330" t="str">
        <f>+Lighting!E12</f>
        <v>Fluorescente tube</v>
      </c>
      <c r="R9" s="333"/>
      <c r="S9" s="333"/>
      <c r="T9" s="333">
        <f>+Lighting!G12*Lighting!H12</f>
        <v>8</v>
      </c>
      <c r="U9" s="333">
        <f>+Lighting!K12</f>
        <v>0</v>
      </c>
      <c r="V9" s="333">
        <f>+Lighting!L12</f>
        <v>0</v>
      </c>
      <c r="W9" s="333">
        <f>+Lighting!M12</f>
        <v>2</v>
      </c>
      <c r="X9" s="333">
        <f>+Lighting!J12</f>
        <v>36</v>
      </c>
      <c r="Y9" s="333">
        <f>+Lighting!M12</f>
        <v>2</v>
      </c>
      <c r="Z9" s="334"/>
      <c r="AA9" s="453">
        <f>+Lighting!O12</f>
        <v>552</v>
      </c>
      <c r="AB9" s="888">
        <f>+Lighting!S12</f>
        <v>166.9248</v>
      </c>
      <c r="AC9" s="467"/>
      <c r="AD9" s="467"/>
      <c r="AE9" s="683">
        <f t="shared" si="0"/>
        <v>83.462400000000002</v>
      </c>
      <c r="AF9" s="593">
        <f t="shared" si="1"/>
        <v>83.462400000000002</v>
      </c>
      <c r="AG9" s="395">
        <f t="shared" si="2"/>
        <v>43.087862697530376</v>
      </c>
      <c r="AH9" s="587">
        <f t="shared" si="3"/>
        <v>0</v>
      </c>
      <c r="AI9" s="478">
        <f t="shared" si="12"/>
        <v>0</v>
      </c>
      <c r="AL9" s="330" t="str">
        <f t="shared" si="4"/>
        <v>Storage x 2</v>
      </c>
      <c r="AM9" s="330" t="str">
        <f t="shared" si="5"/>
        <v>Fluorescente tube</v>
      </c>
      <c r="AN9" s="330">
        <f t="shared" si="6"/>
        <v>0</v>
      </c>
      <c r="AO9" s="330">
        <f t="shared" si="7"/>
        <v>0</v>
      </c>
      <c r="AP9" s="330">
        <f t="shared" si="8"/>
        <v>8</v>
      </c>
      <c r="AQ9" s="701">
        <f t="shared" si="9"/>
        <v>2</v>
      </c>
      <c r="AR9" s="701">
        <f t="shared" si="10"/>
        <v>0</v>
      </c>
      <c r="AS9" s="701">
        <f t="shared" si="11"/>
        <v>552</v>
      </c>
    </row>
    <row r="10" spans="1:45">
      <c r="J10" s="585" t="str">
        <f>+Lighting!W12</f>
        <v>Fluorescente tube short</v>
      </c>
      <c r="K10" s="586">
        <f>+'0.Hypothesis'!C13</f>
        <v>0.5</v>
      </c>
      <c r="L10" s="589"/>
      <c r="P10" s="377" t="str">
        <f>+Lighting!C13</f>
        <v>Hallway</v>
      </c>
      <c r="Q10" s="330" t="str">
        <f>+Lighting!E13</f>
        <v>LED lamp</v>
      </c>
      <c r="R10" s="333"/>
      <c r="S10" s="333"/>
      <c r="T10" s="333">
        <f>+Lighting!G13*Lighting!H13</f>
        <v>2</v>
      </c>
      <c r="U10" s="333">
        <f>+Lighting!K13</f>
        <v>0</v>
      </c>
      <c r="V10" s="333">
        <f>+Lighting!L13</f>
        <v>0</v>
      </c>
      <c r="W10" s="333">
        <f>+Lighting!M13</f>
        <v>6</v>
      </c>
      <c r="X10" s="333">
        <f>+Lighting!J13</f>
        <v>10</v>
      </c>
      <c r="Y10" s="333">
        <f>+Lighting!M13</f>
        <v>6</v>
      </c>
      <c r="Z10" s="334"/>
      <c r="AA10" s="453">
        <f>+Lighting!O13</f>
        <v>1656</v>
      </c>
      <c r="AB10" s="888">
        <f>+Lighting!S13</f>
        <v>33.119999999999997</v>
      </c>
      <c r="AC10" s="467"/>
      <c r="AD10" s="467"/>
      <c r="AE10" s="683" t="e">
        <f t="shared" si="0"/>
        <v>#N/A</v>
      </c>
      <c r="AF10" s="593" t="e">
        <f t="shared" si="1"/>
        <v>#N/A</v>
      </c>
      <c r="AG10" s="395" t="e">
        <f t="shared" si="2"/>
        <v>#N/A</v>
      </c>
      <c r="AH10" s="587" t="e">
        <f t="shared" si="3"/>
        <v>#N/A</v>
      </c>
      <c r="AI10" s="478" t="e">
        <f t="shared" si="12"/>
        <v>#N/A</v>
      </c>
      <c r="AL10" s="330" t="str">
        <f t="shared" si="4"/>
        <v>Hallway</v>
      </c>
      <c r="AM10" s="330" t="str">
        <f t="shared" si="5"/>
        <v>LED lamp</v>
      </c>
      <c r="AN10" s="330">
        <f t="shared" si="6"/>
        <v>0</v>
      </c>
      <c r="AO10" s="330">
        <f t="shared" si="7"/>
        <v>0</v>
      </c>
      <c r="AP10" s="330">
        <f t="shared" si="8"/>
        <v>2</v>
      </c>
      <c r="AQ10" s="701">
        <f t="shared" si="9"/>
        <v>6</v>
      </c>
      <c r="AR10" s="701">
        <f t="shared" si="10"/>
        <v>0</v>
      </c>
      <c r="AS10" s="701">
        <f t="shared" si="11"/>
        <v>1656</v>
      </c>
    </row>
    <row r="11" spans="1:45">
      <c r="J11" s="585" t="str">
        <f>+Lighting!W13</f>
        <v>PLL</v>
      </c>
      <c r="K11" s="586">
        <f>+'0.Hypothesis'!C14</f>
        <v>0.4</v>
      </c>
      <c r="L11" s="589"/>
      <c r="P11" s="377" t="str">
        <f>+Lighting!C14</f>
        <v>Hallway</v>
      </c>
      <c r="Q11" s="330" t="str">
        <f>+Lighting!E14</f>
        <v>Fluorescent lamp</v>
      </c>
      <c r="R11" s="333"/>
      <c r="S11" s="333"/>
      <c r="T11" s="333">
        <f>+Lighting!G14*Lighting!H14</f>
        <v>3</v>
      </c>
      <c r="U11" s="333">
        <f>+Lighting!K14</f>
        <v>0</v>
      </c>
      <c r="V11" s="333">
        <f>+Lighting!L14</f>
        <v>0</v>
      </c>
      <c r="W11" s="333">
        <f>+Lighting!M14</f>
        <v>6</v>
      </c>
      <c r="X11" s="333">
        <f>+Lighting!J14</f>
        <v>15</v>
      </c>
      <c r="Y11" s="333">
        <f>+Lighting!M14</f>
        <v>6</v>
      </c>
      <c r="Z11" s="334"/>
      <c r="AA11" s="453">
        <f>+Lighting!O14</f>
        <v>1656</v>
      </c>
      <c r="AB11" s="888">
        <f>+Lighting!S14</f>
        <v>74.52</v>
      </c>
      <c r="AC11" s="467"/>
      <c r="AD11" s="467"/>
      <c r="AE11" s="683">
        <f t="shared" si="0"/>
        <v>37.26</v>
      </c>
      <c r="AF11" s="593">
        <f t="shared" si="1"/>
        <v>37.26</v>
      </c>
      <c r="AG11" s="395">
        <f t="shared" si="2"/>
        <v>19.235652989968916</v>
      </c>
      <c r="AH11" s="587">
        <f t="shared" si="3"/>
        <v>403</v>
      </c>
      <c r="AI11" s="478">
        <f t="shared" si="12"/>
        <v>1209</v>
      </c>
      <c r="AL11" s="330" t="str">
        <f t="shared" si="4"/>
        <v>Hallway</v>
      </c>
      <c r="AM11" s="330" t="str">
        <f t="shared" si="5"/>
        <v>Fluorescent lamp</v>
      </c>
      <c r="AN11" s="330">
        <f t="shared" si="6"/>
        <v>0</v>
      </c>
      <c r="AO11" s="330">
        <f t="shared" si="7"/>
        <v>0</v>
      </c>
      <c r="AP11" s="330">
        <f t="shared" si="8"/>
        <v>3</v>
      </c>
      <c r="AQ11" s="701">
        <f t="shared" si="9"/>
        <v>6</v>
      </c>
      <c r="AR11" s="701">
        <f t="shared" si="10"/>
        <v>0</v>
      </c>
      <c r="AS11" s="701">
        <f t="shared" si="11"/>
        <v>1656</v>
      </c>
    </row>
    <row r="12" spans="1:45">
      <c r="A12" s="597" t="s">
        <v>1027</v>
      </c>
      <c r="B12" s="395">
        <v>10</v>
      </c>
      <c r="E12" s="714"/>
      <c r="J12" s="585" t="str">
        <f>+Lighting!W14</f>
        <v>T12 fluorscent tube</v>
      </c>
      <c r="K12" s="586">
        <f>+'0.Hypothesis'!C15</f>
        <v>0.8</v>
      </c>
      <c r="L12" s="589"/>
      <c r="P12" s="377" t="str">
        <f>+Lighting!C15</f>
        <v>Staff room</v>
      </c>
      <c r="Q12" s="330" t="str">
        <f>+Lighting!E15</f>
        <v>Fluorescente tube</v>
      </c>
      <c r="R12" s="333"/>
      <c r="S12" s="333"/>
      <c r="T12" s="333">
        <f>+Lighting!G15*Lighting!H15</f>
        <v>8</v>
      </c>
      <c r="U12" s="333">
        <f>+Lighting!K15</f>
        <v>0</v>
      </c>
      <c r="V12" s="333">
        <f>+Lighting!L15</f>
        <v>0</v>
      </c>
      <c r="W12" s="333">
        <f>+Lighting!M15</f>
        <v>6</v>
      </c>
      <c r="X12" s="333">
        <f>+Lighting!J15</f>
        <v>36</v>
      </c>
      <c r="Y12" s="333">
        <f>+Lighting!M15</f>
        <v>6</v>
      </c>
      <c r="Z12" s="334"/>
      <c r="AA12" s="453">
        <f>+Lighting!O15</f>
        <v>1656</v>
      </c>
      <c r="AB12" s="888">
        <f>+Lighting!S15</f>
        <v>500.77440000000007</v>
      </c>
      <c r="AC12" s="467"/>
      <c r="AD12" s="467"/>
      <c r="AE12" s="683">
        <f t="shared" si="0"/>
        <v>250.38720000000004</v>
      </c>
      <c r="AF12" s="593">
        <f t="shared" si="1"/>
        <v>250.38720000000004</v>
      </c>
      <c r="AG12" s="395">
        <f t="shared" si="2"/>
        <v>129.26358809259114</v>
      </c>
      <c r="AH12" s="587">
        <f t="shared" si="3"/>
        <v>0</v>
      </c>
      <c r="AI12" s="478">
        <f t="shared" si="12"/>
        <v>0</v>
      </c>
      <c r="AL12" s="330" t="str">
        <f t="shared" si="4"/>
        <v>Staff room</v>
      </c>
      <c r="AM12" s="330" t="str">
        <f t="shared" si="5"/>
        <v>Fluorescente tube</v>
      </c>
      <c r="AN12" s="330">
        <f t="shared" si="6"/>
        <v>0</v>
      </c>
      <c r="AO12" s="330">
        <f t="shared" si="7"/>
        <v>0</v>
      </c>
      <c r="AP12" s="330">
        <f t="shared" si="8"/>
        <v>8</v>
      </c>
      <c r="AQ12" s="701">
        <f t="shared" si="9"/>
        <v>6</v>
      </c>
      <c r="AR12" s="701">
        <f t="shared" si="10"/>
        <v>0</v>
      </c>
      <c r="AS12" s="701">
        <f t="shared" si="11"/>
        <v>1656</v>
      </c>
    </row>
    <row r="13" spans="1:45">
      <c r="A13" s="399" t="s">
        <v>574</v>
      </c>
      <c r="B13" s="399" t="s">
        <v>1028</v>
      </c>
      <c r="J13" s="585" t="str">
        <f>+Lighting!W15</f>
        <v>Halogen</v>
      </c>
      <c r="K13" s="586">
        <f>+'0.Hypothesis'!C16</f>
        <v>0.8</v>
      </c>
      <c r="L13" s="589"/>
      <c r="P13" s="377" t="str">
        <f>+Lighting!C16</f>
        <v>Lecture Room</v>
      </c>
      <c r="Q13" s="330" t="str">
        <f>+Lighting!E16</f>
        <v>Fluorescente tube</v>
      </c>
      <c r="R13" s="333"/>
      <c r="S13" s="333"/>
      <c r="T13" s="333">
        <f>+Lighting!G16*Lighting!H16</f>
        <v>24</v>
      </c>
      <c r="U13" s="333">
        <f>+Lighting!K16</f>
        <v>0</v>
      </c>
      <c r="V13" s="333">
        <f>+Lighting!L16</f>
        <v>0</v>
      </c>
      <c r="W13" s="333">
        <f>+Lighting!M16</f>
        <v>6</v>
      </c>
      <c r="X13" s="333">
        <f>+Lighting!J16</f>
        <v>36</v>
      </c>
      <c r="Y13" s="333">
        <f>+Lighting!M16</f>
        <v>6</v>
      </c>
      <c r="Z13" s="334"/>
      <c r="AA13" s="453">
        <f>+Lighting!O16</f>
        <v>1656</v>
      </c>
      <c r="AB13" s="888">
        <f>+Lighting!S16</f>
        <v>1502.3232000000003</v>
      </c>
      <c r="AC13" s="467"/>
      <c r="AD13" s="467"/>
      <c r="AE13" s="683">
        <f t="shared" si="0"/>
        <v>751.16160000000013</v>
      </c>
      <c r="AF13" s="593">
        <f t="shared" si="1"/>
        <v>751.16160000000013</v>
      </c>
      <c r="AG13" s="395">
        <f t="shared" si="2"/>
        <v>387.79076427777341</v>
      </c>
      <c r="AH13" s="587">
        <f t="shared" si="3"/>
        <v>0</v>
      </c>
      <c r="AI13" s="478">
        <f t="shared" si="12"/>
        <v>0</v>
      </c>
      <c r="AL13" s="330" t="str">
        <f t="shared" si="4"/>
        <v>Lecture Room</v>
      </c>
      <c r="AM13" s="330" t="str">
        <f t="shared" si="5"/>
        <v>Fluorescente tube</v>
      </c>
      <c r="AN13" s="330">
        <f t="shared" si="6"/>
        <v>0</v>
      </c>
      <c r="AO13" s="330">
        <f t="shared" si="7"/>
        <v>0</v>
      </c>
      <c r="AP13" s="330">
        <f t="shared" si="8"/>
        <v>24</v>
      </c>
      <c r="AQ13" s="701">
        <f t="shared" si="9"/>
        <v>6</v>
      </c>
      <c r="AR13" s="701">
        <f t="shared" si="10"/>
        <v>0</v>
      </c>
      <c r="AS13" s="701">
        <f t="shared" si="11"/>
        <v>1656</v>
      </c>
    </row>
    <row r="14" spans="1:45">
      <c r="A14" s="399">
        <v>0</v>
      </c>
      <c r="B14" s="395" t="e">
        <f>-AI46</f>
        <v>#N/A</v>
      </c>
      <c r="J14" s="585" t="str">
        <f>+Lighting!W16</f>
        <v>halogen projector lamp</v>
      </c>
      <c r="K14" s="586">
        <f>+'0.Hypothesis'!C17</f>
        <v>0.5</v>
      </c>
      <c r="L14" s="762">
        <v>403</v>
      </c>
      <c r="P14" s="377" t="str">
        <f>+Lighting!C17</f>
        <v>Lecture Room</v>
      </c>
      <c r="Q14" s="330" t="str">
        <f>+Lighting!E17</f>
        <v>Fluorescente tube</v>
      </c>
      <c r="R14" s="333"/>
      <c r="S14" s="333"/>
      <c r="T14" s="333">
        <f>+Lighting!G17*Lighting!H17</f>
        <v>2</v>
      </c>
      <c r="U14" s="333">
        <f>+Lighting!K17</f>
        <v>0</v>
      </c>
      <c r="V14" s="333">
        <f>+Lighting!L17</f>
        <v>0</v>
      </c>
      <c r="W14" s="333">
        <f>+Lighting!M17</f>
        <v>6</v>
      </c>
      <c r="X14" s="333">
        <f>+Lighting!J17</f>
        <v>36</v>
      </c>
      <c r="Y14" s="333">
        <f>+Lighting!M17</f>
        <v>6</v>
      </c>
      <c r="Z14" s="334"/>
      <c r="AA14" s="453">
        <f>+Lighting!O17</f>
        <v>1656</v>
      </c>
      <c r="AB14" s="888">
        <f>+Lighting!S17</f>
        <v>125.19360000000002</v>
      </c>
      <c r="AC14" s="467"/>
      <c r="AD14" s="467"/>
      <c r="AE14" s="683">
        <f t="shared" si="0"/>
        <v>62.596800000000009</v>
      </c>
      <c r="AF14" s="593">
        <f t="shared" si="1"/>
        <v>62.596800000000009</v>
      </c>
      <c r="AG14" s="395">
        <f t="shared" si="2"/>
        <v>32.315897023147784</v>
      </c>
      <c r="AH14" s="587">
        <f t="shared" si="3"/>
        <v>0</v>
      </c>
      <c r="AI14" s="478">
        <f t="shared" si="12"/>
        <v>0</v>
      </c>
      <c r="AL14" s="330" t="str">
        <f t="shared" si="4"/>
        <v>Lecture Room</v>
      </c>
      <c r="AM14" s="330" t="str">
        <f t="shared" si="5"/>
        <v>Fluorescente tube</v>
      </c>
      <c r="AN14" s="330">
        <f t="shared" si="6"/>
        <v>0</v>
      </c>
      <c r="AO14" s="330">
        <f t="shared" si="7"/>
        <v>0</v>
      </c>
      <c r="AP14" s="330">
        <f t="shared" si="8"/>
        <v>2</v>
      </c>
      <c r="AQ14" s="701">
        <f t="shared" si="9"/>
        <v>6</v>
      </c>
      <c r="AR14" s="701">
        <f t="shared" si="10"/>
        <v>0</v>
      </c>
      <c r="AS14" s="701">
        <f t="shared" si="11"/>
        <v>1656</v>
      </c>
    </row>
    <row r="15" spans="1:45">
      <c r="A15" s="399">
        <v>1</v>
      </c>
      <c r="B15" s="395" t="e">
        <f>+AG46</f>
        <v>#N/A</v>
      </c>
      <c r="J15" s="585" t="str">
        <f>+Lighting!W17</f>
        <v>Sodum (HPS)</v>
      </c>
      <c r="K15" s="586">
        <f>+'0.Hypothesis'!C18</f>
        <v>0.8</v>
      </c>
      <c r="L15" s="589"/>
      <c r="P15" s="377" t="str">
        <f>+Lighting!C18</f>
        <v>Lecture room Nr2</v>
      </c>
      <c r="Q15" s="330" t="str">
        <f>+Lighting!E18</f>
        <v>Fluorescente tube</v>
      </c>
      <c r="R15" s="333"/>
      <c r="S15" s="333"/>
      <c r="T15" s="333">
        <f>+Lighting!G18*Lighting!H18</f>
        <v>48</v>
      </c>
      <c r="U15" s="333">
        <f>+Lighting!K18</f>
        <v>0</v>
      </c>
      <c r="V15" s="333">
        <f>+Lighting!L18</f>
        <v>0</v>
      </c>
      <c r="W15" s="333">
        <f>+Lighting!M18</f>
        <v>6</v>
      </c>
      <c r="X15" s="333">
        <f>+Lighting!J18</f>
        <v>36</v>
      </c>
      <c r="Y15" s="333">
        <f>+Lighting!M18</f>
        <v>6</v>
      </c>
      <c r="Z15" s="334"/>
      <c r="AA15" s="453">
        <f>+Lighting!O18</f>
        <v>1656</v>
      </c>
      <c r="AB15" s="888">
        <f>+Lighting!S18</f>
        <v>3004.6464000000005</v>
      </c>
      <c r="AC15" s="467"/>
      <c r="AD15" s="467"/>
      <c r="AE15" s="683">
        <f t="shared" si="0"/>
        <v>1502.3232000000003</v>
      </c>
      <c r="AF15" s="593">
        <f t="shared" si="1"/>
        <v>1502.3232000000003</v>
      </c>
      <c r="AG15" s="395">
        <f t="shared" si="2"/>
        <v>775.58152855554681</v>
      </c>
      <c r="AH15" s="587">
        <f t="shared" si="3"/>
        <v>0</v>
      </c>
      <c r="AI15" s="478">
        <f t="shared" si="12"/>
        <v>0</v>
      </c>
      <c r="AL15" s="330" t="str">
        <f t="shared" si="4"/>
        <v>Lecture room Nr2</v>
      </c>
      <c r="AM15" s="330" t="str">
        <f t="shared" si="5"/>
        <v>Fluorescente tube</v>
      </c>
      <c r="AN15" s="330">
        <f t="shared" si="6"/>
        <v>0</v>
      </c>
      <c r="AO15" s="330">
        <f t="shared" si="7"/>
        <v>0</v>
      </c>
      <c r="AP15" s="330">
        <f t="shared" si="8"/>
        <v>48</v>
      </c>
      <c r="AQ15" s="701">
        <f t="shared" si="9"/>
        <v>6</v>
      </c>
      <c r="AR15" s="701">
        <f t="shared" si="10"/>
        <v>0</v>
      </c>
      <c r="AS15" s="701">
        <f t="shared" si="11"/>
        <v>1656</v>
      </c>
    </row>
    <row r="16" spans="1:45">
      <c r="A16" s="399">
        <v>2</v>
      </c>
      <c r="B16" s="395" t="e">
        <f t="shared" ref="B16:B24" si="13">+B15</f>
        <v>#N/A</v>
      </c>
      <c r="J16" s="585" t="str">
        <f>+Lighting!W18</f>
        <v>AR111</v>
      </c>
      <c r="K16" s="586">
        <f>+'0.Hypothesis'!C19</f>
        <v>0</v>
      </c>
      <c r="L16" s="589"/>
      <c r="P16" s="377" t="str">
        <f>+Lighting!C19</f>
        <v>Lecture room Nr2</v>
      </c>
      <c r="Q16" s="330" t="str">
        <f>+Lighting!E19</f>
        <v>Fluorescente tube</v>
      </c>
      <c r="R16" s="333"/>
      <c r="S16" s="333"/>
      <c r="T16" s="333">
        <f>+Lighting!G19*Lighting!H19</f>
        <v>2</v>
      </c>
      <c r="U16" s="333">
        <f>+Lighting!K19</f>
        <v>0</v>
      </c>
      <c r="V16" s="333">
        <f>+Lighting!L19</f>
        <v>0</v>
      </c>
      <c r="W16" s="333">
        <f>+Lighting!M19</f>
        <v>6</v>
      </c>
      <c r="X16" s="333">
        <f>+Lighting!J19</f>
        <v>36</v>
      </c>
      <c r="Y16" s="333">
        <f>+Lighting!M19</f>
        <v>6</v>
      </c>
      <c r="Z16" s="334"/>
      <c r="AA16" s="453">
        <f>+Lighting!O19</f>
        <v>1656</v>
      </c>
      <c r="AB16" s="888">
        <f>+Lighting!S19</f>
        <v>125.19360000000002</v>
      </c>
      <c r="AC16" s="467"/>
      <c r="AD16" s="467"/>
      <c r="AE16" s="683">
        <f t="shared" si="0"/>
        <v>62.596800000000009</v>
      </c>
      <c r="AF16" s="593">
        <f>+VLOOKUP(Q16,$J$3:$K$18,2,FALSE)*AB16</f>
        <v>62.596800000000009</v>
      </c>
      <c r="AG16" s="395">
        <f t="shared" si="2"/>
        <v>32.315897023147784</v>
      </c>
      <c r="AH16" s="587">
        <f t="shared" si="3"/>
        <v>0</v>
      </c>
      <c r="AI16" s="478">
        <f t="shared" si="12"/>
        <v>0</v>
      </c>
      <c r="AL16" s="330" t="str">
        <f t="shared" si="4"/>
        <v>Lecture room Nr2</v>
      </c>
      <c r="AM16" s="330" t="str">
        <f t="shared" si="5"/>
        <v>Fluorescente tube</v>
      </c>
      <c r="AN16" s="330">
        <f t="shared" si="6"/>
        <v>0</v>
      </c>
      <c r="AO16" s="330">
        <f t="shared" si="7"/>
        <v>0</v>
      </c>
      <c r="AP16" s="330">
        <f t="shared" si="8"/>
        <v>2</v>
      </c>
      <c r="AQ16" s="701">
        <f t="shared" si="9"/>
        <v>6</v>
      </c>
      <c r="AR16" s="701">
        <f t="shared" si="10"/>
        <v>0</v>
      </c>
      <c r="AS16" s="701">
        <f t="shared" si="11"/>
        <v>1656</v>
      </c>
    </row>
    <row r="17" spans="1:45" ht="15" customHeight="1">
      <c r="A17" s="399">
        <v>3</v>
      </c>
      <c r="B17" s="395" t="e">
        <f t="shared" si="13"/>
        <v>#N/A</v>
      </c>
      <c r="J17" s="585" t="str">
        <f>+Lighting!W19</f>
        <v>LED (projector, otros)</v>
      </c>
      <c r="K17" s="586">
        <f>+'0.Hypothesis'!C20</f>
        <v>0</v>
      </c>
      <c r="L17" s="589"/>
      <c r="P17" s="377" t="str">
        <f>+Lighting!C20</f>
        <v>Cafeteria</v>
      </c>
      <c r="Q17" s="330" t="str">
        <f>+Lighting!E20</f>
        <v>Fluorescente tube</v>
      </c>
      <c r="R17" s="333"/>
      <c r="S17" s="333"/>
      <c r="T17" s="333">
        <f>+Lighting!G20*Lighting!H20</f>
        <v>12</v>
      </c>
      <c r="U17" s="333">
        <f>+Lighting!K20</f>
        <v>0</v>
      </c>
      <c r="V17" s="333">
        <f>+Lighting!L20</f>
        <v>0</v>
      </c>
      <c r="W17" s="333">
        <f>+Lighting!M20</f>
        <v>0</v>
      </c>
      <c r="X17" s="333">
        <f>+Lighting!J20</f>
        <v>36</v>
      </c>
      <c r="Y17" s="333">
        <f>+Lighting!M20</f>
        <v>0</v>
      </c>
      <c r="Z17" s="334"/>
      <c r="AA17" s="453">
        <f>+Lighting!O20</f>
        <v>0</v>
      </c>
      <c r="AB17" s="888">
        <f>+Lighting!S20</f>
        <v>0</v>
      </c>
      <c r="AC17" s="467"/>
      <c r="AD17" s="467"/>
      <c r="AE17" s="683">
        <f t="shared" si="0"/>
        <v>0</v>
      </c>
      <c r="AF17" s="593">
        <f t="shared" si="1"/>
        <v>0</v>
      </c>
      <c r="AG17" s="395">
        <f t="shared" si="2"/>
        <v>0</v>
      </c>
      <c r="AH17" s="587">
        <f t="shared" si="3"/>
        <v>0</v>
      </c>
      <c r="AI17" s="478">
        <f t="shared" si="12"/>
        <v>0</v>
      </c>
      <c r="AL17" s="330" t="str">
        <f t="shared" si="4"/>
        <v>Cafeteria</v>
      </c>
      <c r="AM17" s="330" t="str">
        <f t="shared" si="5"/>
        <v>Fluorescente tube</v>
      </c>
      <c r="AN17" s="330">
        <f t="shared" si="6"/>
        <v>0</v>
      </c>
      <c r="AO17" s="330">
        <f t="shared" si="7"/>
        <v>0</v>
      </c>
      <c r="AP17" s="330">
        <f t="shared" si="8"/>
        <v>12</v>
      </c>
      <c r="AQ17" s="701">
        <f t="shared" si="9"/>
        <v>0</v>
      </c>
      <c r="AR17" s="701">
        <f t="shared" si="10"/>
        <v>0</v>
      </c>
      <c r="AS17" s="701">
        <f t="shared" si="11"/>
        <v>0</v>
      </c>
    </row>
    <row r="18" spans="1:45">
      <c r="A18" s="399">
        <v>4</v>
      </c>
      <c r="B18" s="395" t="e">
        <f t="shared" si="13"/>
        <v>#N/A</v>
      </c>
      <c r="J18" s="585">
        <v>0</v>
      </c>
      <c r="K18" s="586">
        <v>0</v>
      </c>
      <c r="P18" s="377" t="str">
        <f>+Lighting!C21</f>
        <v>Lecture room nNr3</v>
      </c>
      <c r="Q18" s="330" t="str">
        <f>+Lighting!E21</f>
        <v>Fluorescente tube</v>
      </c>
      <c r="R18" s="333"/>
      <c r="S18" s="333"/>
      <c r="T18" s="333">
        <f>+Lighting!G21*Lighting!H21</f>
        <v>40</v>
      </c>
      <c r="U18" s="333">
        <f>+Lighting!K21</f>
        <v>0</v>
      </c>
      <c r="V18" s="333">
        <f>+Lighting!L21</f>
        <v>0</v>
      </c>
      <c r="W18" s="333">
        <f>+Lighting!M21</f>
        <v>6</v>
      </c>
      <c r="X18" s="333">
        <f>+Lighting!J21</f>
        <v>36</v>
      </c>
      <c r="Y18" s="333">
        <f>+Lighting!M21</f>
        <v>6</v>
      </c>
      <c r="Z18" s="334"/>
      <c r="AA18" s="453">
        <f>+Lighting!O21</f>
        <v>1656</v>
      </c>
      <c r="AB18" s="888">
        <f>+Lighting!S21</f>
        <v>2503.8719999999998</v>
      </c>
      <c r="AC18" s="467"/>
      <c r="AD18" s="467"/>
      <c r="AE18" s="683">
        <f t="shared" si="0"/>
        <v>1251.9359999999999</v>
      </c>
      <c r="AF18" s="593">
        <f t="shared" si="1"/>
        <v>1251.9359999999999</v>
      </c>
      <c r="AG18" s="395">
        <f t="shared" si="2"/>
        <v>646.31794046295556</v>
      </c>
      <c r="AH18" s="587">
        <f t="shared" si="3"/>
        <v>0</v>
      </c>
      <c r="AI18" s="478">
        <f t="shared" si="12"/>
        <v>0</v>
      </c>
      <c r="AL18" s="330" t="str">
        <f t="shared" si="4"/>
        <v>Lecture room nNr3</v>
      </c>
      <c r="AM18" s="330" t="str">
        <f t="shared" si="5"/>
        <v>Fluorescente tube</v>
      </c>
      <c r="AN18" s="330">
        <f t="shared" si="6"/>
        <v>0</v>
      </c>
      <c r="AO18" s="330">
        <f t="shared" si="7"/>
        <v>0</v>
      </c>
      <c r="AP18" s="330">
        <f t="shared" si="8"/>
        <v>40</v>
      </c>
      <c r="AQ18" s="701">
        <f t="shared" si="9"/>
        <v>6</v>
      </c>
      <c r="AR18" s="701">
        <f t="shared" si="10"/>
        <v>0</v>
      </c>
      <c r="AS18" s="701">
        <f t="shared" si="11"/>
        <v>1656</v>
      </c>
    </row>
    <row r="19" spans="1:45">
      <c r="A19" s="399">
        <v>5</v>
      </c>
      <c r="B19" s="395" t="e">
        <f t="shared" si="13"/>
        <v>#N/A</v>
      </c>
      <c r="P19" s="377" t="str">
        <f>+Lighting!C22</f>
        <v>Lecture room nNr3</v>
      </c>
      <c r="Q19" s="330" t="str">
        <f>+Lighting!E22</f>
        <v>Fluorescente tube</v>
      </c>
      <c r="R19" s="333"/>
      <c r="S19" s="333"/>
      <c r="T19" s="333">
        <f>+Lighting!G22*Lighting!H22</f>
        <v>2</v>
      </c>
      <c r="U19" s="333">
        <f>+Lighting!K22</f>
        <v>0</v>
      </c>
      <c r="V19" s="333">
        <f>+Lighting!L22</f>
        <v>0</v>
      </c>
      <c r="W19" s="333">
        <f>+Lighting!M22</f>
        <v>6</v>
      </c>
      <c r="X19" s="333">
        <f>+Lighting!J22</f>
        <v>36</v>
      </c>
      <c r="Y19" s="333">
        <f>+Lighting!M22</f>
        <v>6</v>
      </c>
      <c r="Z19" s="334"/>
      <c r="AA19" s="453">
        <f>+Lighting!O22</f>
        <v>1656</v>
      </c>
      <c r="AB19" s="888">
        <f>+Lighting!S22</f>
        <v>125.19360000000002</v>
      </c>
      <c r="AC19" s="467"/>
      <c r="AD19" s="467"/>
      <c r="AE19" s="683">
        <f t="shared" si="0"/>
        <v>62.596800000000009</v>
      </c>
      <c r="AF19" s="593">
        <f t="shared" si="1"/>
        <v>62.596800000000009</v>
      </c>
      <c r="AG19" s="395">
        <f t="shared" si="2"/>
        <v>32.315897023147784</v>
      </c>
      <c r="AH19" s="587">
        <f t="shared" si="3"/>
        <v>0</v>
      </c>
      <c r="AI19" s="478">
        <f t="shared" si="12"/>
        <v>0</v>
      </c>
      <c r="AL19" s="330" t="str">
        <f t="shared" si="4"/>
        <v>Lecture room nNr3</v>
      </c>
      <c r="AM19" s="330" t="str">
        <f t="shared" si="5"/>
        <v>Fluorescente tube</v>
      </c>
      <c r="AN19" s="330">
        <f t="shared" si="6"/>
        <v>0</v>
      </c>
      <c r="AO19" s="330">
        <f t="shared" si="7"/>
        <v>0</v>
      </c>
      <c r="AP19" s="330">
        <f t="shared" si="8"/>
        <v>2</v>
      </c>
      <c r="AQ19" s="701">
        <f t="shared" si="9"/>
        <v>6</v>
      </c>
      <c r="AR19" s="701">
        <f t="shared" si="10"/>
        <v>0</v>
      </c>
      <c r="AS19" s="701">
        <f t="shared" si="11"/>
        <v>1656</v>
      </c>
    </row>
    <row r="20" spans="1:45">
      <c r="A20" s="399">
        <v>6</v>
      </c>
      <c r="B20" s="395" t="e">
        <f t="shared" si="13"/>
        <v>#N/A</v>
      </c>
      <c r="P20" s="377" t="str">
        <f>+Lighting!C23</f>
        <v>Lecture Room Nr4</v>
      </c>
      <c r="Q20" s="330" t="str">
        <f>+Lighting!E23</f>
        <v>Fluorescente tube</v>
      </c>
      <c r="R20" s="333"/>
      <c r="S20" s="333"/>
      <c r="T20" s="333">
        <f>+Lighting!G23*Lighting!H23</f>
        <v>40</v>
      </c>
      <c r="U20" s="333">
        <f>+Lighting!K23</f>
        <v>0</v>
      </c>
      <c r="V20" s="333">
        <f>+Lighting!L23</f>
        <v>0</v>
      </c>
      <c r="W20" s="333">
        <f>+Lighting!M23</f>
        <v>6</v>
      </c>
      <c r="X20" s="333">
        <f>+Lighting!J23</f>
        <v>36</v>
      </c>
      <c r="Y20" s="333">
        <f>+Lighting!M23</f>
        <v>6</v>
      </c>
      <c r="Z20" s="334"/>
      <c r="AA20" s="453">
        <f>+Lighting!O23</f>
        <v>1656</v>
      </c>
      <c r="AB20" s="888">
        <f>+Lighting!S23</f>
        <v>2503.8719999999998</v>
      </c>
      <c r="AC20" s="467"/>
      <c r="AD20" s="467"/>
      <c r="AE20" s="683">
        <f t="shared" si="0"/>
        <v>1251.9359999999999</v>
      </c>
      <c r="AF20" s="593">
        <f t="shared" si="1"/>
        <v>1251.9359999999999</v>
      </c>
      <c r="AG20" s="395">
        <f t="shared" si="2"/>
        <v>646.31794046295556</v>
      </c>
      <c r="AH20" s="587">
        <f t="shared" si="3"/>
        <v>0</v>
      </c>
      <c r="AI20" s="478">
        <f t="shared" si="12"/>
        <v>0</v>
      </c>
      <c r="AL20" s="330" t="str">
        <f t="shared" si="4"/>
        <v>Lecture Room Nr4</v>
      </c>
      <c r="AM20" s="330" t="str">
        <f t="shared" si="5"/>
        <v>Fluorescente tube</v>
      </c>
      <c r="AN20" s="330">
        <f t="shared" si="6"/>
        <v>0</v>
      </c>
      <c r="AO20" s="330">
        <f t="shared" si="7"/>
        <v>0</v>
      </c>
      <c r="AP20" s="330">
        <f t="shared" si="8"/>
        <v>40</v>
      </c>
      <c r="AQ20" s="701">
        <f t="shared" si="9"/>
        <v>6</v>
      </c>
      <c r="AR20" s="701">
        <f t="shared" si="10"/>
        <v>0</v>
      </c>
      <c r="AS20" s="701">
        <f t="shared" si="11"/>
        <v>1656</v>
      </c>
    </row>
    <row r="21" spans="1:45">
      <c r="A21" s="399">
        <v>7</v>
      </c>
      <c r="B21" s="395" t="e">
        <f t="shared" si="13"/>
        <v>#N/A</v>
      </c>
      <c r="P21" s="377" t="str">
        <f>+Lighting!C24</f>
        <v>Lecture Room Nr4</v>
      </c>
      <c r="Q21" s="330" t="str">
        <f>+Lighting!E24</f>
        <v>Fluorescente tube</v>
      </c>
      <c r="R21" s="333"/>
      <c r="S21" s="333"/>
      <c r="T21" s="333">
        <f>+Lighting!G24*Lighting!H24</f>
        <v>2</v>
      </c>
      <c r="U21" s="333">
        <f>+Lighting!K24</f>
        <v>0</v>
      </c>
      <c r="V21" s="333">
        <f>+Lighting!L24</f>
        <v>0</v>
      </c>
      <c r="W21" s="333">
        <f>+Lighting!M24</f>
        <v>6</v>
      </c>
      <c r="X21" s="333">
        <f>+Lighting!J24</f>
        <v>36</v>
      </c>
      <c r="Y21" s="333">
        <f>+Lighting!M24</f>
        <v>6</v>
      </c>
      <c r="Z21" s="334"/>
      <c r="AA21" s="453">
        <f>+Lighting!O24</f>
        <v>1656</v>
      </c>
      <c r="AB21" s="888">
        <f>+Lighting!S24</f>
        <v>125.19360000000002</v>
      </c>
      <c r="AC21" s="467"/>
      <c r="AD21" s="467"/>
      <c r="AE21" s="683">
        <f t="shared" si="0"/>
        <v>62.596800000000009</v>
      </c>
      <c r="AF21" s="593">
        <f t="shared" si="1"/>
        <v>62.596800000000009</v>
      </c>
      <c r="AG21" s="395">
        <f t="shared" si="2"/>
        <v>32.315897023147784</v>
      </c>
      <c r="AH21" s="587">
        <f t="shared" si="3"/>
        <v>0</v>
      </c>
      <c r="AI21" s="478">
        <f t="shared" si="12"/>
        <v>0</v>
      </c>
      <c r="AL21" s="330" t="str">
        <f t="shared" si="4"/>
        <v>Lecture Room Nr4</v>
      </c>
      <c r="AM21" s="330" t="str">
        <f t="shared" si="5"/>
        <v>Fluorescente tube</v>
      </c>
      <c r="AN21" s="330">
        <f t="shared" si="6"/>
        <v>0</v>
      </c>
      <c r="AO21" s="330">
        <f t="shared" si="7"/>
        <v>0</v>
      </c>
      <c r="AP21" s="330">
        <f t="shared" si="8"/>
        <v>2</v>
      </c>
      <c r="AQ21" s="701">
        <f t="shared" si="9"/>
        <v>6</v>
      </c>
      <c r="AR21" s="701">
        <f t="shared" si="10"/>
        <v>0</v>
      </c>
      <c r="AS21" s="701">
        <f t="shared" si="11"/>
        <v>1656</v>
      </c>
    </row>
    <row r="22" spans="1:45">
      <c r="A22" s="399">
        <v>8</v>
      </c>
      <c r="B22" s="395" t="e">
        <f t="shared" si="13"/>
        <v>#N/A</v>
      </c>
      <c r="P22" s="377" t="str">
        <f>+Lighting!C25</f>
        <v>Theatre Nr2</v>
      </c>
      <c r="Q22" s="330" t="str">
        <f>+Lighting!E25</f>
        <v>Fluorescente tube</v>
      </c>
      <c r="R22" s="333"/>
      <c r="S22" s="333"/>
      <c r="T22" s="333">
        <f>+Lighting!G25*Lighting!H25</f>
        <v>72</v>
      </c>
      <c r="U22" s="333">
        <f>+Lighting!K25</f>
        <v>0</v>
      </c>
      <c r="V22" s="333">
        <f>+Lighting!L25</f>
        <v>0</v>
      </c>
      <c r="W22" s="333">
        <f>+Lighting!M25</f>
        <v>6</v>
      </c>
      <c r="X22" s="333">
        <f>+Lighting!J25</f>
        <v>36</v>
      </c>
      <c r="Y22" s="333">
        <f>+Lighting!M25</f>
        <v>6</v>
      </c>
      <c r="Z22" s="334"/>
      <c r="AA22" s="453">
        <f>+Lighting!O25</f>
        <v>1656</v>
      </c>
      <c r="AB22" s="888">
        <f>+Lighting!S25</f>
        <v>4506.9695999999994</v>
      </c>
      <c r="AC22" s="467"/>
      <c r="AD22" s="467"/>
      <c r="AE22" s="683">
        <f t="shared" si="0"/>
        <v>2253.4847999999997</v>
      </c>
      <c r="AF22" s="593">
        <f t="shared" si="1"/>
        <v>2253.4847999999997</v>
      </c>
      <c r="AG22" s="395">
        <f t="shared" si="2"/>
        <v>1163.37229283332</v>
      </c>
      <c r="AH22" s="587">
        <f t="shared" si="3"/>
        <v>0</v>
      </c>
      <c r="AI22" s="478">
        <f t="shared" si="12"/>
        <v>0</v>
      </c>
      <c r="AL22" s="330" t="str">
        <f t="shared" si="4"/>
        <v>Theatre Nr2</v>
      </c>
      <c r="AM22" s="330" t="str">
        <f t="shared" si="5"/>
        <v>Fluorescente tube</v>
      </c>
      <c r="AN22" s="330">
        <f t="shared" si="6"/>
        <v>0</v>
      </c>
      <c r="AO22" s="330">
        <f t="shared" si="7"/>
        <v>0</v>
      </c>
      <c r="AP22" s="330">
        <f t="shared" si="8"/>
        <v>72</v>
      </c>
      <c r="AQ22" s="701">
        <f t="shared" si="9"/>
        <v>6</v>
      </c>
      <c r="AR22" s="701">
        <f t="shared" si="10"/>
        <v>0</v>
      </c>
      <c r="AS22" s="701">
        <f t="shared" si="11"/>
        <v>1656</v>
      </c>
    </row>
    <row r="23" spans="1:45">
      <c r="A23" s="399">
        <v>9</v>
      </c>
      <c r="B23" s="395" t="e">
        <f t="shared" si="13"/>
        <v>#N/A</v>
      </c>
      <c r="P23" s="377" t="str">
        <f>+Lighting!C26</f>
        <v>Theatre Nr1</v>
      </c>
      <c r="Q23" s="330" t="str">
        <f>+Lighting!E26</f>
        <v>Fluorescente tube</v>
      </c>
      <c r="R23" s="333"/>
      <c r="S23" s="333"/>
      <c r="T23" s="333">
        <f>+Lighting!G26*Lighting!H26</f>
        <v>128</v>
      </c>
      <c r="U23" s="333">
        <f>+Lighting!K26</f>
        <v>0</v>
      </c>
      <c r="V23" s="333">
        <f>+Lighting!L26</f>
        <v>0</v>
      </c>
      <c r="W23" s="333">
        <f>+Lighting!M26</f>
        <v>6</v>
      </c>
      <c r="X23" s="333">
        <f>+Lighting!J26</f>
        <v>36</v>
      </c>
      <c r="Y23" s="333">
        <f>+Lighting!M26</f>
        <v>6</v>
      </c>
      <c r="Z23" s="334"/>
      <c r="AA23" s="453">
        <f>+Lighting!O26</f>
        <v>1656</v>
      </c>
      <c r="AB23" s="888">
        <f>+Lighting!S26</f>
        <v>8012.3904000000011</v>
      </c>
      <c r="AC23" s="467"/>
      <c r="AD23" s="467"/>
      <c r="AE23" s="683">
        <f t="shared" si="0"/>
        <v>4006.1952000000006</v>
      </c>
      <c r="AF23" s="593">
        <f t="shared" si="1"/>
        <v>4006.1952000000006</v>
      </c>
      <c r="AG23" s="395">
        <f t="shared" si="2"/>
        <v>2068.2174094814582</v>
      </c>
      <c r="AH23" s="587">
        <f t="shared" si="3"/>
        <v>0</v>
      </c>
      <c r="AI23" s="478">
        <f t="shared" si="12"/>
        <v>0</v>
      </c>
      <c r="AL23" s="330" t="str">
        <f t="shared" si="4"/>
        <v>Theatre Nr1</v>
      </c>
      <c r="AM23" s="330" t="str">
        <f t="shared" si="5"/>
        <v>Fluorescente tube</v>
      </c>
      <c r="AN23" s="330">
        <f t="shared" si="6"/>
        <v>0</v>
      </c>
      <c r="AO23" s="330">
        <f t="shared" si="7"/>
        <v>0</v>
      </c>
      <c r="AP23" s="330">
        <f t="shared" si="8"/>
        <v>128</v>
      </c>
      <c r="AQ23" s="701">
        <f t="shared" si="9"/>
        <v>6</v>
      </c>
      <c r="AR23" s="701">
        <f t="shared" si="10"/>
        <v>0</v>
      </c>
      <c r="AS23" s="701">
        <f t="shared" si="11"/>
        <v>1656</v>
      </c>
    </row>
    <row r="24" spans="1:45">
      <c r="A24" s="399">
        <v>10</v>
      </c>
      <c r="B24" s="395" t="e">
        <f t="shared" si="13"/>
        <v>#N/A</v>
      </c>
      <c r="P24" s="377" t="str">
        <f>+Lighting!C27</f>
        <v>Theatre Nr1</v>
      </c>
      <c r="Q24" s="330" t="str">
        <f>+Lighting!E27</f>
        <v>Fluorescent lamp</v>
      </c>
      <c r="R24" s="333"/>
      <c r="S24" s="333"/>
      <c r="T24" s="333">
        <f>+Lighting!G27*Lighting!H27</f>
        <v>8</v>
      </c>
      <c r="U24" s="333">
        <f>+Lighting!K27</f>
        <v>0</v>
      </c>
      <c r="V24" s="333">
        <f>+Lighting!L27</f>
        <v>0</v>
      </c>
      <c r="W24" s="333">
        <f>+Lighting!M27</f>
        <v>6</v>
      </c>
      <c r="X24" s="333">
        <f>+Lighting!J27</f>
        <v>15</v>
      </c>
      <c r="Y24" s="333">
        <f>+Lighting!M27</f>
        <v>6</v>
      </c>
      <c r="Z24" s="334"/>
      <c r="AA24" s="453">
        <f>+Lighting!O27</f>
        <v>1656</v>
      </c>
      <c r="AB24" s="888">
        <f>+Lighting!S27</f>
        <v>198.72</v>
      </c>
      <c r="AC24" s="467"/>
      <c r="AD24" s="467"/>
      <c r="AE24" s="683">
        <f t="shared" si="0"/>
        <v>99.36</v>
      </c>
      <c r="AF24" s="593">
        <f t="shared" si="1"/>
        <v>99.36</v>
      </c>
      <c r="AG24" s="395">
        <f t="shared" si="2"/>
        <v>51.295074639917111</v>
      </c>
      <c r="AH24" s="587">
        <f t="shared" si="3"/>
        <v>403</v>
      </c>
      <c r="AI24" s="478">
        <f t="shared" si="12"/>
        <v>3224</v>
      </c>
      <c r="AL24" s="330" t="str">
        <f t="shared" si="4"/>
        <v>Theatre Nr1</v>
      </c>
      <c r="AM24" s="330" t="str">
        <f t="shared" si="5"/>
        <v>Fluorescent lamp</v>
      </c>
      <c r="AN24" s="330">
        <f t="shared" si="6"/>
        <v>0</v>
      </c>
      <c r="AO24" s="330">
        <f t="shared" si="7"/>
        <v>0</v>
      </c>
      <c r="AP24" s="330">
        <f t="shared" si="8"/>
        <v>8</v>
      </c>
      <c r="AQ24" s="701">
        <f t="shared" si="9"/>
        <v>6</v>
      </c>
      <c r="AR24" s="701">
        <f t="shared" si="10"/>
        <v>0</v>
      </c>
      <c r="AS24" s="701">
        <f t="shared" si="11"/>
        <v>1656</v>
      </c>
    </row>
    <row r="25" spans="1:45">
      <c r="P25" s="377" t="str">
        <f>+Lighting!C28</f>
        <v>Theatre Nr3</v>
      </c>
      <c r="Q25" s="330" t="str">
        <f>+Lighting!E28</f>
        <v>Fluorescente tube</v>
      </c>
      <c r="R25" s="333"/>
      <c r="S25" s="333"/>
      <c r="T25" s="333">
        <f>+Lighting!G28*Lighting!H28</f>
        <v>72</v>
      </c>
      <c r="U25" s="333">
        <f>+Lighting!K28</f>
        <v>0</v>
      </c>
      <c r="V25" s="333">
        <f>+Lighting!L28</f>
        <v>0</v>
      </c>
      <c r="W25" s="333">
        <f>+Lighting!M28</f>
        <v>6</v>
      </c>
      <c r="X25" s="333">
        <f>+Lighting!J28</f>
        <v>36</v>
      </c>
      <c r="Y25" s="333">
        <f>+Lighting!M28</f>
        <v>6</v>
      </c>
      <c r="Z25" s="334"/>
      <c r="AA25" s="453">
        <f>+Lighting!O28</f>
        <v>1656</v>
      </c>
      <c r="AB25" s="888">
        <f>+Lighting!S28</f>
        <v>4506.9695999999994</v>
      </c>
      <c r="AC25" s="467"/>
      <c r="AD25" s="467"/>
      <c r="AE25" s="683">
        <f t="shared" si="0"/>
        <v>2253.4847999999997</v>
      </c>
      <c r="AF25" s="593">
        <f t="shared" si="1"/>
        <v>2253.4847999999997</v>
      </c>
      <c r="AG25" s="395">
        <f t="shared" si="2"/>
        <v>1163.37229283332</v>
      </c>
      <c r="AH25" s="587">
        <f t="shared" si="3"/>
        <v>0</v>
      </c>
      <c r="AI25" s="478">
        <f t="shared" si="12"/>
        <v>0</v>
      </c>
      <c r="AL25" s="330" t="str">
        <f t="shared" si="4"/>
        <v>Theatre Nr3</v>
      </c>
      <c r="AM25" s="330" t="str">
        <f t="shared" si="5"/>
        <v>Fluorescente tube</v>
      </c>
      <c r="AN25" s="330">
        <f t="shared" si="6"/>
        <v>0</v>
      </c>
      <c r="AO25" s="330">
        <f t="shared" si="7"/>
        <v>0</v>
      </c>
      <c r="AP25" s="330">
        <f t="shared" si="8"/>
        <v>72</v>
      </c>
      <c r="AQ25" s="701">
        <f t="shared" si="9"/>
        <v>6</v>
      </c>
      <c r="AR25" s="701">
        <f t="shared" si="10"/>
        <v>0</v>
      </c>
      <c r="AS25" s="701">
        <f t="shared" si="11"/>
        <v>1656</v>
      </c>
    </row>
    <row r="26" spans="1:45">
      <c r="P26" s="377" t="str">
        <f>+Lighting!C29</f>
        <v>Exterior</v>
      </c>
      <c r="Q26" s="330" t="str">
        <f>+Lighting!E29</f>
        <v>Fluorescent lamp</v>
      </c>
      <c r="R26" s="333"/>
      <c r="S26" s="333"/>
      <c r="T26" s="333">
        <f>+Lighting!G29*Lighting!H29</f>
        <v>8</v>
      </c>
      <c r="U26" s="333">
        <f>+Lighting!K29</f>
        <v>0</v>
      </c>
      <c r="V26" s="333">
        <f>+Lighting!L29</f>
        <v>0</v>
      </c>
      <c r="W26" s="333">
        <f>+Lighting!M29</f>
        <v>12</v>
      </c>
      <c r="X26" s="333">
        <f>+Lighting!J29</f>
        <v>15</v>
      </c>
      <c r="Y26" s="333">
        <f>+Lighting!M29</f>
        <v>12</v>
      </c>
      <c r="Z26" s="334"/>
      <c r="AA26" s="453">
        <f>+Lighting!O29</f>
        <v>4368</v>
      </c>
      <c r="AB26" s="888">
        <f>+Lighting!S29</f>
        <v>524.16</v>
      </c>
      <c r="AC26" s="467"/>
      <c r="AD26" s="467"/>
      <c r="AE26" s="683">
        <f t="shared" si="0"/>
        <v>262.08</v>
      </c>
      <c r="AF26" s="593">
        <f t="shared" si="1"/>
        <v>262.08</v>
      </c>
      <c r="AG26" s="395">
        <f t="shared" si="2"/>
        <v>135.30005194876685</v>
      </c>
      <c r="AH26" s="587">
        <f t="shared" si="3"/>
        <v>403</v>
      </c>
      <c r="AI26" s="478">
        <f t="shared" si="12"/>
        <v>3224</v>
      </c>
      <c r="AL26" s="330" t="str">
        <f t="shared" si="4"/>
        <v>Exterior</v>
      </c>
      <c r="AM26" s="330" t="str">
        <f t="shared" si="5"/>
        <v>Fluorescent lamp</v>
      </c>
      <c r="AN26" s="330">
        <f t="shared" si="6"/>
        <v>0</v>
      </c>
      <c r="AO26" s="330">
        <f t="shared" si="7"/>
        <v>0</v>
      </c>
      <c r="AP26" s="330">
        <f t="shared" si="8"/>
        <v>8</v>
      </c>
      <c r="AQ26" s="701">
        <f t="shared" si="9"/>
        <v>12</v>
      </c>
      <c r="AR26" s="701">
        <f t="shared" si="10"/>
        <v>0</v>
      </c>
      <c r="AS26" s="701">
        <f t="shared" si="11"/>
        <v>4368</v>
      </c>
    </row>
    <row r="27" spans="1:45">
      <c r="P27" s="377">
        <f>+Lighting!C30</f>
        <v>0</v>
      </c>
      <c r="Q27" s="330">
        <f>+Lighting!E30</f>
        <v>0</v>
      </c>
      <c r="R27" s="333"/>
      <c r="S27" s="333"/>
      <c r="T27" s="333">
        <f>+Lighting!G30*Lighting!H30</f>
        <v>0</v>
      </c>
      <c r="U27" s="333">
        <f>+Lighting!K30</f>
        <v>0</v>
      </c>
      <c r="V27" s="333">
        <f>+Lighting!L30</f>
        <v>0</v>
      </c>
      <c r="W27" s="333">
        <f>+Lighting!M30</f>
        <v>0</v>
      </c>
      <c r="X27" s="333">
        <f>+Lighting!J30</f>
        <v>0</v>
      </c>
      <c r="Y27" s="333">
        <f>+Lighting!M30</f>
        <v>0</v>
      </c>
      <c r="Z27" s="334"/>
      <c r="AA27" s="453">
        <f>+Lighting!O30</f>
        <v>0</v>
      </c>
      <c r="AB27" s="888">
        <f>+Lighting!S30</f>
        <v>0</v>
      </c>
      <c r="AC27" s="467"/>
      <c r="AD27" s="467"/>
      <c r="AE27" s="683">
        <f t="shared" si="0"/>
        <v>0</v>
      </c>
      <c r="AF27" s="593">
        <f t="shared" si="1"/>
        <v>0</v>
      </c>
      <c r="AG27" s="395">
        <f t="shared" si="2"/>
        <v>0</v>
      </c>
      <c r="AH27" s="587">
        <f t="shared" si="3"/>
        <v>0</v>
      </c>
      <c r="AI27" s="478">
        <f t="shared" si="12"/>
        <v>0</v>
      </c>
      <c r="AL27" s="330">
        <f t="shared" si="4"/>
        <v>0</v>
      </c>
      <c r="AM27" s="330">
        <f t="shared" si="5"/>
        <v>0</v>
      </c>
      <c r="AN27" s="330">
        <f t="shared" si="6"/>
        <v>0</v>
      </c>
      <c r="AO27" s="330">
        <f t="shared" si="7"/>
        <v>0</v>
      </c>
      <c r="AP27" s="330">
        <f t="shared" si="8"/>
        <v>0</v>
      </c>
      <c r="AQ27" s="701">
        <f t="shared" si="9"/>
        <v>0</v>
      </c>
      <c r="AR27" s="701">
        <f t="shared" si="10"/>
        <v>0</v>
      </c>
      <c r="AS27" s="701">
        <f t="shared" si="11"/>
        <v>0</v>
      </c>
    </row>
    <row r="28" spans="1:45">
      <c r="P28" s="377">
        <f>+Lighting!C31</f>
        <v>0</v>
      </c>
      <c r="Q28" s="330">
        <f>+Lighting!E31</f>
        <v>0</v>
      </c>
      <c r="R28" s="333"/>
      <c r="S28" s="333"/>
      <c r="T28" s="333">
        <f>+Lighting!G31*Lighting!H31</f>
        <v>0</v>
      </c>
      <c r="U28" s="333">
        <f>+Lighting!K31</f>
        <v>0</v>
      </c>
      <c r="V28" s="333">
        <f>+Lighting!L31</f>
        <v>0</v>
      </c>
      <c r="W28" s="333">
        <f>+Lighting!M31</f>
        <v>0</v>
      </c>
      <c r="X28" s="333">
        <f>+Lighting!J31</f>
        <v>0</v>
      </c>
      <c r="Y28" s="333">
        <f>+Lighting!M31</f>
        <v>0</v>
      </c>
      <c r="Z28" s="334"/>
      <c r="AA28" s="453">
        <f>+Lighting!O31</f>
        <v>0</v>
      </c>
      <c r="AB28" s="888">
        <f>+Lighting!S31</f>
        <v>0</v>
      </c>
      <c r="AC28" s="467"/>
      <c r="AD28" s="467"/>
      <c r="AE28" s="683">
        <f t="shared" si="0"/>
        <v>0</v>
      </c>
      <c r="AF28" s="593">
        <f t="shared" si="1"/>
        <v>0</v>
      </c>
      <c r="AG28" s="395">
        <f t="shared" si="2"/>
        <v>0</v>
      </c>
      <c r="AH28" s="587">
        <f t="shared" si="3"/>
        <v>0</v>
      </c>
      <c r="AI28" s="478">
        <f t="shared" si="12"/>
        <v>0</v>
      </c>
      <c r="AL28" s="330">
        <f t="shared" si="4"/>
        <v>0</v>
      </c>
      <c r="AM28" s="330">
        <f t="shared" si="5"/>
        <v>0</v>
      </c>
      <c r="AN28" s="330">
        <f t="shared" si="6"/>
        <v>0</v>
      </c>
      <c r="AO28" s="330">
        <f t="shared" si="7"/>
        <v>0</v>
      </c>
      <c r="AP28" s="330">
        <f t="shared" si="8"/>
        <v>0</v>
      </c>
      <c r="AQ28" s="701">
        <f t="shared" si="9"/>
        <v>0</v>
      </c>
      <c r="AR28" s="701">
        <f t="shared" si="10"/>
        <v>0</v>
      </c>
      <c r="AS28" s="701">
        <f t="shared" si="11"/>
        <v>0</v>
      </c>
    </row>
    <row r="29" spans="1:45">
      <c r="P29" s="377">
        <f>+Lighting!C32</f>
        <v>0</v>
      </c>
      <c r="Q29" s="330">
        <f>+Lighting!E32</f>
        <v>0</v>
      </c>
      <c r="R29" s="333"/>
      <c r="S29" s="333"/>
      <c r="T29" s="333">
        <f>+Lighting!G32*Lighting!H32</f>
        <v>0</v>
      </c>
      <c r="U29" s="333">
        <f>+Lighting!K32</f>
        <v>0</v>
      </c>
      <c r="V29" s="333">
        <f>+Lighting!L32</f>
        <v>0</v>
      </c>
      <c r="W29" s="333">
        <f>+Lighting!M32</f>
        <v>0</v>
      </c>
      <c r="X29" s="333">
        <f>+Lighting!J32</f>
        <v>0</v>
      </c>
      <c r="Y29" s="333">
        <f>+Lighting!M32</f>
        <v>0</v>
      </c>
      <c r="Z29" s="334"/>
      <c r="AA29" s="453">
        <f>+Lighting!O32</f>
        <v>0</v>
      </c>
      <c r="AB29" s="888">
        <f>+Lighting!S32</f>
        <v>0</v>
      </c>
      <c r="AC29" s="467"/>
      <c r="AD29" s="467"/>
      <c r="AE29" s="683">
        <f t="shared" si="0"/>
        <v>0</v>
      </c>
      <c r="AF29" s="593">
        <f t="shared" si="1"/>
        <v>0</v>
      </c>
      <c r="AG29" s="395">
        <f t="shared" si="2"/>
        <v>0</v>
      </c>
      <c r="AH29" s="587">
        <f t="shared" si="3"/>
        <v>0</v>
      </c>
      <c r="AI29" s="478">
        <f t="shared" si="12"/>
        <v>0</v>
      </c>
      <c r="AL29" s="330">
        <f t="shared" si="4"/>
        <v>0</v>
      </c>
      <c r="AM29" s="330">
        <f t="shared" si="5"/>
        <v>0</v>
      </c>
      <c r="AN29" s="330">
        <f t="shared" si="6"/>
        <v>0</v>
      </c>
      <c r="AO29" s="330">
        <f t="shared" si="7"/>
        <v>0</v>
      </c>
      <c r="AP29" s="330">
        <f t="shared" si="8"/>
        <v>0</v>
      </c>
      <c r="AQ29" s="701">
        <f t="shared" si="9"/>
        <v>0</v>
      </c>
      <c r="AR29" s="701">
        <f t="shared" si="10"/>
        <v>0</v>
      </c>
      <c r="AS29" s="701">
        <f t="shared" si="11"/>
        <v>0</v>
      </c>
    </row>
    <row r="30" spans="1:45">
      <c r="P30" s="377">
        <f>+Lighting!C33</f>
        <v>0</v>
      </c>
      <c r="Q30" s="330">
        <f>+Lighting!E33</f>
        <v>0</v>
      </c>
      <c r="R30" s="333"/>
      <c r="S30" s="333"/>
      <c r="T30" s="333">
        <f>+Lighting!G33*Lighting!H33</f>
        <v>0</v>
      </c>
      <c r="U30" s="333">
        <f>+Lighting!K33</f>
        <v>0</v>
      </c>
      <c r="V30" s="333">
        <f>+Lighting!L33</f>
        <v>0</v>
      </c>
      <c r="W30" s="333">
        <f>+Lighting!M33</f>
        <v>0</v>
      </c>
      <c r="X30" s="333">
        <f>+Lighting!J33</f>
        <v>0</v>
      </c>
      <c r="Y30" s="333">
        <f>+Lighting!M33</f>
        <v>0</v>
      </c>
      <c r="Z30" s="334"/>
      <c r="AA30" s="453">
        <f>+Lighting!O33</f>
        <v>0</v>
      </c>
      <c r="AB30" s="888">
        <f>+Lighting!S33</f>
        <v>0</v>
      </c>
      <c r="AC30" s="467"/>
      <c r="AD30" s="467"/>
      <c r="AE30" s="683">
        <f t="shared" si="0"/>
        <v>0</v>
      </c>
      <c r="AF30" s="593">
        <f t="shared" si="1"/>
        <v>0</v>
      </c>
      <c r="AG30" s="395">
        <f t="shared" si="2"/>
        <v>0</v>
      </c>
      <c r="AH30" s="587">
        <f t="shared" si="3"/>
        <v>0</v>
      </c>
      <c r="AI30" s="478">
        <f t="shared" si="12"/>
        <v>0</v>
      </c>
      <c r="AL30" s="330">
        <f t="shared" si="4"/>
        <v>0</v>
      </c>
      <c r="AM30" s="330">
        <f t="shared" si="5"/>
        <v>0</v>
      </c>
      <c r="AN30" s="330">
        <f t="shared" si="6"/>
        <v>0</v>
      </c>
      <c r="AO30" s="330">
        <f t="shared" si="7"/>
        <v>0</v>
      </c>
      <c r="AP30" s="330">
        <f t="shared" si="8"/>
        <v>0</v>
      </c>
      <c r="AQ30" s="701">
        <f t="shared" si="9"/>
        <v>0</v>
      </c>
      <c r="AR30" s="701">
        <f t="shared" si="10"/>
        <v>0</v>
      </c>
      <c r="AS30" s="701">
        <f t="shared" si="11"/>
        <v>0</v>
      </c>
    </row>
    <row r="31" spans="1:45">
      <c r="P31" s="377">
        <f>+Lighting!C34</f>
        <v>0</v>
      </c>
      <c r="Q31" s="330">
        <f>+Lighting!E34</f>
        <v>0</v>
      </c>
      <c r="R31" s="333"/>
      <c r="S31" s="333"/>
      <c r="T31" s="333">
        <f>+Lighting!G34*Lighting!H34</f>
        <v>0</v>
      </c>
      <c r="U31" s="333">
        <f>+Lighting!K34</f>
        <v>0</v>
      </c>
      <c r="V31" s="333">
        <f>+Lighting!L34</f>
        <v>0</v>
      </c>
      <c r="W31" s="333">
        <f>+Lighting!M34</f>
        <v>0</v>
      </c>
      <c r="X31" s="333">
        <f>+Lighting!J34</f>
        <v>0</v>
      </c>
      <c r="Y31" s="333">
        <f>+Lighting!M34</f>
        <v>0</v>
      </c>
      <c r="Z31" s="334"/>
      <c r="AA31" s="453">
        <f>+Lighting!O34</f>
        <v>0</v>
      </c>
      <c r="AB31" s="888">
        <f>+Lighting!S34</f>
        <v>0</v>
      </c>
      <c r="AC31" s="467"/>
      <c r="AD31" s="467"/>
      <c r="AE31" s="683">
        <f t="shared" si="0"/>
        <v>0</v>
      </c>
      <c r="AF31" s="593">
        <f t="shared" si="1"/>
        <v>0</v>
      </c>
      <c r="AG31" s="395">
        <f t="shared" si="2"/>
        <v>0</v>
      </c>
      <c r="AH31" s="587">
        <f t="shared" si="3"/>
        <v>0</v>
      </c>
      <c r="AI31" s="478">
        <f t="shared" si="12"/>
        <v>0</v>
      </c>
      <c r="AL31" s="330">
        <f t="shared" si="4"/>
        <v>0</v>
      </c>
      <c r="AM31" s="330">
        <f t="shared" si="5"/>
        <v>0</v>
      </c>
      <c r="AN31" s="330">
        <f t="shared" si="6"/>
        <v>0</v>
      </c>
      <c r="AO31" s="330">
        <f t="shared" si="7"/>
        <v>0</v>
      </c>
      <c r="AP31" s="330">
        <f t="shared" si="8"/>
        <v>0</v>
      </c>
      <c r="AQ31" s="701">
        <f t="shared" si="9"/>
        <v>0</v>
      </c>
      <c r="AR31" s="701">
        <f t="shared" si="10"/>
        <v>0</v>
      </c>
      <c r="AS31" s="701">
        <f t="shared" si="11"/>
        <v>0</v>
      </c>
    </row>
    <row r="32" spans="1:45">
      <c r="P32" s="377">
        <f>+Lighting!C35</f>
        <v>0</v>
      </c>
      <c r="Q32" s="330">
        <f>+Lighting!E35</f>
        <v>0</v>
      </c>
      <c r="R32" s="333"/>
      <c r="S32" s="333"/>
      <c r="T32" s="333">
        <f>+Lighting!G35*Lighting!H35</f>
        <v>0</v>
      </c>
      <c r="U32" s="333">
        <f>+Lighting!K35</f>
        <v>0</v>
      </c>
      <c r="V32" s="333">
        <f>+Lighting!L35</f>
        <v>0</v>
      </c>
      <c r="W32" s="333">
        <f>+Lighting!M35</f>
        <v>0</v>
      </c>
      <c r="X32" s="333">
        <f>+Lighting!J35</f>
        <v>0</v>
      </c>
      <c r="Y32" s="333">
        <f>+Lighting!M35</f>
        <v>0</v>
      </c>
      <c r="Z32" s="334"/>
      <c r="AA32" s="453">
        <f>+Lighting!O35</f>
        <v>0</v>
      </c>
      <c r="AB32" s="888">
        <f>+Lighting!S35</f>
        <v>0</v>
      </c>
      <c r="AC32" s="467"/>
      <c r="AD32" s="467"/>
      <c r="AE32" s="683">
        <f t="shared" si="0"/>
        <v>0</v>
      </c>
      <c r="AF32" s="593">
        <f t="shared" si="1"/>
        <v>0</v>
      </c>
      <c r="AG32" s="395">
        <f t="shared" si="2"/>
        <v>0</v>
      </c>
      <c r="AH32" s="587">
        <f t="shared" si="3"/>
        <v>0</v>
      </c>
      <c r="AI32" s="478">
        <f t="shared" si="12"/>
        <v>0</v>
      </c>
      <c r="AL32" s="330">
        <f t="shared" si="4"/>
        <v>0</v>
      </c>
      <c r="AM32" s="330">
        <f t="shared" si="5"/>
        <v>0</v>
      </c>
      <c r="AN32" s="330">
        <f t="shared" si="6"/>
        <v>0</v>
      </c>
      <c r="AO32" s="330">
        <f t="shared" si="7"/>
        <v>0</v>
      </c>
      <c r="AP32" s="330">
        <f t="shared" si="8"/>
        <v>0</v>
      </c>
      <c r="AQ32" s="701">
        <f t="shared" si="9"/>
        <v>0</v>
      </c>
      <c r="AR32" s="701">
        <f t="shared" si="10"/>
        <v>0</v>
      </c>
      <c r="AS32" s="701">
        <f t="shared" si="11"/>
        <v>0</v>
      </c>
    </row>
    <row r="33" spans="11:45">
      <c r="P33" s="377">
        <f>+Lighting!C36</f>
        <v>0</v>
      </c>
      <c r="Q33" s="330">
        <f>+Lighting!E36</f>
        <v>0</v>
      </c>
      <c r="R33" s="333"/>
      <c r="S33" s="333"/>
      <c r="T33" s="333">
        <f>+Lighting!G36*Lighting!H36</f>
        <v>0</v>
      </c>
      <c r="U33" s="333">
        <f>+Lighting!K36</f>
        <v>0</v>
      </c>
      <c r="V33" s="333">
        <f>+Lighting!L36</f>
        <v>0</v>
      </c>
      <c r="W33" s="333">
        <f>+Lighting!M36</f>
        <v>0</v>
      </c>
      <c r="X33" s="333">
        <f>+Lighting!J36</f>
        <v>0</v>
      </c>
      <c r="Y33" s="333">
        <f>+Lighting!M36</f>
        <v>0</v>
      </c>
      <c r="Z33" s="334"/>
      <c r="AA33" s="453">
        <f>+Lighting!O36</f>
        <v>0</v>
      </c>
      <c r="AB33" s="888">
        <f>+Lighting!S36</f>
        <v>0</v>
      </c>
      <c r="AC33" s="467"/>
      <c r="AD33" s="467"/>
      <c r="AE33" s="683">
        <f t="shared" si="0"/>
        <v>0</v>
      </c>
      <c r="AF33" s="593">
        <f t="shared" si="1"/>
        <v>0</v>
      </c>
      <c r="AG33" s="395">
        <f t="shared" si="2"/>
        <v>0</v>
      </c>
      <c r="AH33" s="587">
        <f t="shared" si="3"/>
        <v>0</v>
      </c>
      <c r="AI33" s="478">
        <f t="shared" si="12"/>
        <v>0</v>
      </c>
      <c r="AL33" s="330">
        <f t="shared" si="4"/>
        <v>0</v>
      </c>
      <c r="AM33" s="330">
        <f t="shared" si="5"/>
        <v>0</v>
      </c>
      <c r="AN33" s="330">
        <f t="shared" si="6"/>
        <v>0</v>
      </c>
      <c r="AO33" s="330">
        <f t="shared" si="7"/>
        <v>0</v>
      </c>
      <c r="AP33" s="330">
        <f t="shared" si="8"/>
        <v>0</v>
      </c>
      <c r="AQ33" s="701">
        <f t="shared" si="9"/>
        <v>0</v>
      </c>
      <c r="AR33" s="701">
        <f t="shared" si="10"/>
        <v>0</v>
      </c>
      <c r="AS33" s="701">
        <f t="shared" si="11"/>
        <v>0</v>
      </c>
    </row>
    <row r="34" spans="11:45">
      <c r="P34" s="377">
        <f>+Lighting!C37</f>
        <v>0</v>
      </c>
      <c r="Q34" s="330">
        <f>+Lighting!E37</f>
        <v>0</v>
      </c>
      <c r="R34" s="333"/>
      <c r="S34" s="333"/>
      <c r="T34" s="333">
        <f>+Lighting!G37*Lighting!H37</f>
        <v>0</v>
      </c>
      <c r="U34" s="333">
        <f>+Lighting!K37</f>
        <v>0</v>
      </c>
      <c r="V34" s="333">
        <f>+Lighting!L37</f>
        <v>0</v>
      </c>
      <c r="W34" s="333">
        <f>+Lighting!M37</f>
        <v>0</v>
      </c>
      <c r="X34" s="333">
        <f>+Lighting!J37</f>
        <v>0</v>
      </c>
      <c r="Y34" s="333">
        <f>+Lighting!M37</f>
        <v>0</v>
      </c>
      <c r="Z34" s="334"/>
      <c r="AA34" s="453">
        <f>+Lighting!O37</f>
        <v>0</v>
      </c>
      <c r="AB34" s="888">
        <f>+Lighting!S37</f>
        <v>0</v>
      </c>
      <c r="AC34" s="467"/>
      <c r="AD34" s="467"/>
      <c r="AE34" s="683">
        <f t="shared" si="0"/>
        <v>0</v>
      </c>
      <c r="AF34" s="593">
        <f t="shared" si="1"/>
        <v>0</v>
      </c>
      <c r="AG34" s="395">
        <f t="shared" si="2"/>
        <v>0</v>
      </c>
      <c r="AH34" s="587">
        <f t="shared" si="3"/>
        <v>0</v>
      </c>
      <c r="AI34" s="478">
        <f t="shared" si="12"/>
        <v>0</v>
      </c>
      <c r="AL34" s="330">
        <f t="shared" si="4"/>
        <v>0</v>
      </c>
      <c r="AM34" s="330">
        <f t="shared" si="5"/>
        <v>0</v>
      </c>
      <c r="AN34" s="330">
        <f t="shared" si="6"/>
        <v>0</v>
      </c>
      <c r="AO34" s="330">
        <f t="shared" si="7"/>
        <v>0</v>
      </c>
      <c r="AP34" s="330">
        <f t="shared" si="8"/>
        <v>0</v>
      </c>
      <c r="AQ34" s="701">
        <f t="shared" si="9"/>
        <v>0</v>
      </c>
      <c r="AR34" s="701">
        <f t="shared" si="10"/>
        <v>0</v>
      </c>
      <c r="AS34" s="701">
        <f t="shared" si="11"/>
        <v>0</v>
      </c>
    </row>
    <row r="35" spans="11:45">
      <c r="K35" s="298"/>
      <c r="P35" s="377">
        <f>+Lighting!C38</f>
        <v>0</v>
      </c>
      <c r="Q35" s="330">
        <f>+Lighting!E38</f>
        <v>0</v>
      </c>
      <c r="R35" s="333"/>
      <c r="S35" s="333"/>
      <c r="T35" s="333">
        <f>+Lighting!G38*Lighting!H38</f>
        <v>0</v>
      </c>
      <c r="U35" s="333">
        <f>+Lighting!K38</f>
        <v>0</v>
      </c>
      <c r="V35" s="333">
        <f>+Lighting!L38</f>
        <v>0</v>
      </c>
      <c r="W35" s="333">
        <f>+Lighting!M38</f>
        <v>0</v>
      </c>
      <c r="X35" s="333">
        <f>+Lighting!J38</f>
        <v>0</v>
      </c>
      <c r="Y35" s="333">
        <f>+Lighting!M38</f>
        <v>0</v>
      </c>
      <c r="Z35" s="334"/>
      <c r="AA35" s="453">
        <f>+Lighting!O38</f>
        <v>0</v>
      </c>
      <c r="AB35" s="888">
        <f>+Lighting!S38</f>
        <v>0</v>
      </c>
      <c r="AC35" s="467"/>
      <c r="AD35" s="467"/>
      <c r="AE35" s="683">
        <f t="shared" ref="AE35:AE45" si="14">+AB35-AF35</f>
        <v>0</v>
      </c>
      <c r="AF35" s="593">
        <f t="shared" ref="AF35:AF45" si="15">+VLOOKUP(Q35,$J$3:$K$18,2,FALSE)*AB35</f>
        <v>0</v>
      </c>
      <c r="AG35" s="395">
        <f t="shared" si="2"/>
        <v>0</v>
      </c>
      <c r="AH35" s="587">
        <f t="shared" ref="AH35:AH45" si="16">+VLOOKUP(Q35,$J$3:$L$18,3,FALSE)</f>
        <v>0</v>
      </c>
      <c r="AI35" s="478">
        <f t="shared" si="12"/>
        <v>0</v>
      </c>
      <c r="AL35" s="330">
        <f t="shared" si="4"/>
        <v>0</v>
      </c>
      <c r="AM35" s="330">
        <f t="shared" si="5"/>
        <v>0</v>
      </c>
      <c r="AN35" s="330">
        <f t="shared" si="6"/>
        <v>0</v>
      </c>
      <c r="AO35" s="330">
        <f t="shared" si="7"/>
        <v>0</v>
      </c>
      <c r="AP35" s="330">
        <f t="shared" si="8"/>
        <v>0</v>
      </c>
      <c r="AQ35" s="701">
        <f t="shared" si="9"/>
        <v>0</v>
      </c>
      <c r="AR35" s="701">
        <f t="shared" si="10"/>
        <v>0</v>
      </c>
      <c r="AS35" s="701">
        <f t="shared" si="11"/>
        <v>0</v>
      </c>
    </row>
    <row r="36" spans="11:45">
      <c r="P36" s="377">
        <f>+Lighting!C39</f>
        <v>0</v>
      </c>
      <c r="Q36" s="330">
        <f>+Lighting!E39</f>
        <v>0</v>
      </c>
      <c r="R36" s="333"/>
      <c r="S36" s="333"/>
      <c r="T36" s="333">
        <f>+Lighting!G39*Lighting!H39</f>
        <v>0</v>
      </c>
      <c r="U36" s="333">
        <f>+Lighting!K39</f>
        <v>0</v>
      </c>
      <c r="V36" s="333">
        <f>+Lighting!L39</f>
        <v>0</v>
      </c>
      <c r="W36" s="333">
        <f>+Lighting!M39</f>
        <v>0</v>
      </c>
      <c r="X36" s="333">
        <f>+Lighting!J39</f>
        <v>0</v>
      </c>
      <c r="Y36" s="333">
        <f>+Lighting!M39</f>
        <v>0</v>
      </c>
      <c r="Z36" s="334"/>
      <c r="AA36" s="453">
        <f>+Lighting!O39</f>
        <v>0</v>
      </c>
      <c r="AB36" s="888">
        <f>+Lighting!S39</f>
        <v>0</v>
      </c>
      <c r="AC36" s="467"/>
      <c r="AD36" s="467"/>
      <c r="AE36" s="683">
        <f t="shared" si="14"/>
        <v>0</v>
      </c>
      <c r="AF36" s="593">
        <f t="shared" si="15"/>
        <v>0</v>
      </c>
      <c r="AG36" s="395">
        <f t="shared" si="2"/>
        <v>0</v>
      </c>
      <c r="AH36" s="587">
        <f t="shared" si="16"/>
        <v>0</v>
      </c>
      <c r="AI36" s="478">
        <f t="shared" si="12"/>
        <v>0</v>
      </c>
      <c r="AL36" s="330">
        <f t="shared" si="4"/>
        <v>0</v>
      </c>
      <c r="AM36" s="330">
        <f t="shared" si="5"/>
        <v>0</v>
      </c>
      <c r="AN36" s="330">
        <f t="shared" si="6"/>
        <v>0</v>
      </c>
      <c r="AO36" s="330">
        <f t="shared" si="7"/>
        <v>0</v>
      </c>
      <c r="AP36" s="330">
        <f t="shared" si="8"/>
        <v>0</v>
      </c>
      <c r="AQ36" s="701">
        <f t="shared" si="9"/>
        <v>0</v>
      </c>
      <c r="AR36" s="701">
        <f t="shared" si="10"/>
        <v>0</v>
      </c>
      <c r="AS36" s="701">
        <f t="shared" si="11"/>
        <v>0</v>
      </c>
    </row>
    <row r="37" spans="11:45">
      <c r="P37" s="377">
        <f>+Lighting!C40</f>
        <v>0</v>
      </c>
      <c r="Q37" s="330">
        <f>+Lighting!E40</f>
        <v>0</v>
      </c>
      <c r="R37" s="333"/>
      <c r="S37" s="333"/>
      <c r="T37" s="333">
        <f>+Lighting!G40*Lighting!H40</f>
        <v>0</v>
      </c>
      <c r="U37" s="333">
        <f>+Lighting!K40</f>
        <v>0</v>
      </c>
      <c r="V37" s="333">
        <f>+Lighting!L40</f>
        <v>0</v>
      </c>
      <c r="W37" s="333">
        <f>+Lighting!M40</f>
        <v>0</v>
      </c>
      <c r="X37" s="333">
        <f>+Lighting!J40</f>
        <v>0</v>
      </c>
      <c r="Y37" s="333">
        <f>+Lighting!M40</f>
        <v>0</v>
      </c>
      <c r="Z37" s="334"/>
      <c r="AA37" s="453">
        <f>+Lighting!O40</f>
        <v>0</v>
      </c>
      <c r="AB37" s="888">
        <f>+Lighting!S40</f>
        <v>0</v>
      </c>
      <c r="AC37" s="467"/>
      <c r="AD37" s="467"/>
      <c r="AE37" s="683">
        <f t="shared" si="14"/>
        <v>0</v>
      </c>
      <c r="AF37" s="593">
        <f t="shared" si="15"/>
        <v>0</v>
      </c>
      <c r="AG37" s="395">
        <f t="shared" si="2"/>
        <v>0</v>
      </c>
      <c r="AH37" s="587">
        <f t="shared" si="16"/>
        <v>0</v>
      </c>
      <c r="AI37" s="478">
        <f t="shared" si="12"/>
        <v>0</v>
      </c>
      <c r="AL37" s="330">
        <f t="shared" si="4"/>
        <v>0</v>
      </c>
      <c r="AM37" s="330">
        <f t="shared" si="5"/>
        <v>0</v>
      </c>
      <c r="AN37" s="330">
        <f t="shared" si="6"/>
        <v>0</v>
      </c>
      <c r="AO37" s="330">
        <f t="shared" si="7"/>
        <v>0</v>
      </c>
      <c r="AP37" s="330">
        <f t="shared" si="8"/>
        <v>0</v>
      </c>
      <c r="AQ37" s="701">
        <f t="shared" si="9"/>
        <v>0</v>
      </c>
      <c r="AR37" s="701">
        <f t="shared" si="10"/>
        <v>0</v>
      </c>
      <c r="AS37" s="701">
        <f t="shared" si="11"/>
        <v>0</v>
      </c>
    </row>
    <row r="38" spans="11:45">
      <c r="P38" s="377">
        <f>+Lighting!C41</f>
        <v>0</v>
      </c>
      <c r="Q38" s="330">
        <f>+Lighting!E41</f>
        <v>0</v>
      </c>
      <c r="R38" s="333"/>
      <c r="S38" s="333"/>
      <c r="T38" s="333">
        <f>+Lighting!G41*Lighting!H41</f>
        <v>0</v>
      </c>
      <c r="U38" s="333">
        <f>+Lighting!K41</f>
        <v>0</v>
      </c>
      <c r="V38" s="333">
        <f>+Lighting!L41</f>
        <v>0</v>
      </c>
      <c r="W38" s="333">
        <f>+Lighting!M41</f>
        <v>0</v>
      </c>
      <c r="X38" s="333">
        <f>+Lighting!J41</f>
        <v>0</v>
      </c>
      <c r="Y38" s="333">
        <f>+Lighting!M41</f>
        <v>0</v>
      </c>
      <c r="Z38" s="334"/>
      <c r="AA38" s="453">
        <f>+Lighting!O41</f>
        <v>0</v>
      </c>
      <c r="AB38" s="888">
        <f>+Lighting!S41</f>
        <v>0</v>
      </c>
      <c r="AC38" s="467"/>
      <c r="AD38" s="467"/>
      <c r="AE38" s="683">
        <f t="shared" si="14"/>
        <v>0</v>
      </c>
      <c r="AF38" s="593">
        <f t="shared" si="15"/>
        <v>0</v>
      </c>
      <c r="AG38" s="395">
        <f t="shared" si="2"/>
        <v>0</v>
      </c>
      <c r="AH38" s="587">
        <f t="shared" si="16"/>
        <v>0</v>
      </c>
      <c r="AI38" s="478">
        <f t="shared" si="12"/>
        <v>0</v>
      </c>
      <c r="AL38" s="330">
        <f t="shared" si="4"/>
        <v>0</v>
      </c>
      <c r="AM38" s="330">
        <f t="shared" si="5"/>
        <v>0</v>
      </c>
      <c r="AN38" s="330">
        <f t="shared" si="6"/>
        <v>0</v>
      </c>
      <c r="AO38" s="330">
        <f t="shared" si="7"/>
        <v>0</v>
      </c>
      <c r="AP38" s="330">
        <f t="shared" si="8"/>
        <v>0</v>
      </c>
      <c r="AQ38" s="701">
        <f t="shared" si="9"/>
        <v>0</v>
      </c>
      <c r="AR38" s="701">
        <f t="shared" si="10"/>
        <v>0</v>
      </c>
      <c r="AS38" s="701">
        <f t="shared" si="11"/>
        <v>0</v>
      </c>
    </row>
    <row r="39" spans="11:45">
      <c r="P39" s="377">
        <f>+Lighting!C42</f>
        <v>0</v>
      </c>
      <c r="Q39" s="330">
        <f>+Lighting!E42</f>
        <v>0</v>
      </c>
      <c r="R39" s="333"/>
      <c r="S39" s="333"/>
      <c r="T39" s="333">
        <f>+Lighting!G42*Lighting!H42</f>
        <v>0</v>
      </c>
      <c r="U39" s="333">
        <f>+Lighting!K42</f>
        <v>0</v>
      </c>
      <c r="V39" s="333">
        <f>+Lighting!L42</f>
        <v>0</v>
      </c>
      <c r="W39" s="333">
        <f>+Lighting!M42</f>
        <v>0</v>
      </c>
      <c r="X39" s="333">
        <f>+Lighting!J42</f>
        <v>0</v>
      </c>
      <c r="Y39" s="333">
        <f>+Lighting!M42</f>
        <v>0</v>
      </c>
      <c r="Z39" s="334"/>
      <c r="AA39" s="453">
        <f>+Lighting!O42</f>
        <v>0</v>
      </c>
      <c r="AB39" s="888">
        <f>+Lighting!S42</f>
        <v>0</v>
      </c>
      <c r="AC39" s="467"/>
      <c r="AD39" s="467"/>
      <c r="AE39" s="683">
        <f t="shared" si="14"/>
        <v>0</v>
      </c>
      <c r="AF39" s="593">
        <f t="shared" si="15"/>
        <v>0</v>
      </c>
      <c r="AG39" s="395">
        <f t="shared" si="2"/>
        <v>0</v>
      </c>
      <c r="AH39" s="587">
        <f t="shared" si="16"/>
        <v>0</v>
      </c>
      <c r="AI39" s="478">
        <f t="shared" si="12"/>
        <v>0</v>
      </c>
      <c r="AL39" s="330">
        <f t="shared" si="4"/>
        <v>0</v>
      </c>
      <c r="AM39" s="330">
        <f t="shared" si="5"/>
        <v>0</v>
      </c>
      <c r="AN39" s="330">
        <f t="shared" si="6"/>
        <v>0</v>
      </c>
      <c r="AO39" s="330">
        <f t="shared" si="7"/>
        <v>0</v>
      </c>
      <c r="AP39" s="330">
        <f t="shared" si="8"/>
        <v>0</v>
      </c>
      <c r="AQ39" s="701">
        <f t="shared" si="9"/>
        <v>0</v>
      </c>
      <c r="AR39" s="701">
        <f t="shared" si="10"/>
        <v>0</v>
      </c>
      <c r="AS39" s="701">
        <f t="shared" si="11"/>
        <v>0</v>
      </c>
    </row>
    <row r="40" spans="11:45">
      <c r="P40" s="377">
        <f>+Lighting!C43</f>
        <v>0</v>
      </c>
      <c r="Q40" s="330">
        <f>+Lighting!E43</f>
        <v>0</v>
      </c>
      <c r="R40" s="333"/>
      <c r="S40" s="333"/>
      <c r="T40" s="333">
        <f>+Lighting!G43*Lighting!H43</f>
        <v>0</v>
      </c>
      <c r="U40" s="333">
        <f>+Lighting!K43</f>
        <v>0</v>
      </c>
      <c r="V40" s="333">
        <f>+Lighting!L43</f>
        <v>0</v>
      </c>
      <c r="W40" s="333">
        <f>+Lighting!M43</f>
        <v>0</v>
      </c>
      <c r="X40" s="333">
        <f>+Lighting!J43</f>
        <v>0</v>
      </c>
      <c r="Y40" s="333">
        <f>+Lighting!M43</f>
        <v>0</v>
      </c>
      <c r="Z40" s="334"/>
      <c r="AA40" s="453">
        <f>+Lighting!O43</f>
        <v>0</v>
      </c>
      <c r="AB40" s="888">
        <f>+Lighting!S43</f>
        <v>0</v>
      </c>
      <c r="AC40" s="467"/>
      <c r="AD40" s="467"/>
      <c r="AE40" s="683">
        <f t="shared" si="14"/>
        <v>0</v>
      </c>
      <c r="AF40" s="593">
        <f t="shared" si="15"/>
        <v>0</v>
      </c>
      <c r="AG40" s="395">
        <f t="shared" si="2"/>
        <v>0</v>
      </c>
      <c r="AH40" s="587">
        <f t="shared" si="16"/>
        <v>0</v>
      </c>
      <c r="AI40" s="478">
        <f t="shared" si="12"/>
        <v>0</v>
      </c>
      <c r="AL40" s="330">
        <f t="shared" si="4"/>
        <v>0</v>
      </c>
      <c r="AM40" s="330">
        <f t="shared" si="5"/>
        <v>0</v>
      </c>
      <c r="AN40" s="330">
        <f t="shared" si="6"/>
        <v>0</v>
      </c>
      <c r="AO40" s="330">
        <f t="shared" si="7"/>
        <v>0</v>
      </c>
      <c r="AP40" s="330">
        <f t="shared" si="8"/>
        <v>0</v>
      </c>
      <c r="AQ40" s="701">
        <f t="shared" si="9"/>
        <v>0</v>
      </c>
      <c r="AR40" s="701">
        <f t="shared" si="10"/>
        <v>0</v>
      </c>
      <c r="AS40" s="701">
        <f t="shared" si="11"/>
        <v>0</v>
      </c>
    </row>
    <row r="41" spans="11:45">
      <c r="P41" s="377">
        <f>+Lighting!C44</f>
        <v>0</v>
      </c>
      <c r="Q41" s="330">
        <f>+Lighting!E44</f>
        <v>0</v>
      </c>
      <c r="R41" s="333"/>
      <c r="S41" s="333"/>
      <c r="T41" s="333">
        <f>+Lighting!G44*Lighting!H44</f>
        <v>0</v>
      </c>
      <c r="U41" s="333">
        <f>+Lighting!K44</f>
        <v>0</v>
      </c>
      <c r="V41" s="333">
        <f>+Lighting!L44</f>
        <v>0</v>
      </c>
      <c r="W41" s="333">
        <f>+Lighting!M44</f>
        <v>0</v>
      </c>
      <c r="X41" s="333">
        <f>+Lighting!J44</f>
        <v>0</v>
      </c>
      <c r="Y41" s="333">
        <f>+Lighting!M44</f>
        <v>0</v>
      </c>
      <c r="Z41" s="334"/>
      <c r="AA41" s="453">
        <f>+Lighting!O44</f>
        <v>0</v>
      </c>
      <c r="AB41" s="888">
        <f>+Lighting!S44</f>
        <v>0</v>
      </c>
      <c r="AC41" s="467"/>
      <c r="AD41" s="467"/>
      <c r="AE41" s="683">
        <f t="shared" si="14"/>
        <v>0</v>
      </c>
      <c r="AF41" s="593">
        <f t="shared" si="15"/>
        <v>0</v>
      </c>
      <c r="AG41" s="395">
        <f t="shared" si="2"/>
        <v>0</v>
      </c>
      <c r="AH41" s="587">
        <f t="shared" si="16"/>
        <v>0</v>
      </c>
      <c r="AI41" s="478">
        <f t="shared" si="12"/>
        <v>0</v>
      </c>
      <c r="AL41" s="330">
        <f t="shared" si="4"/>
        <v>0</v>
      </c>
      <c r="AM41" s="330">
        <f t="shared" si="5"/>
        <v>0</v>
      </c>
      <c r="AN41" s="330">
        <f t="shared" si="6"/>
        <v>0</v>
      </c>
      <c r="AO41" s="330">
        <f t="shared" si="7"/>
        <v>0</v>
      </c>
      <c r="AP41" s="330">
        <f t="shared" si="8"/>
        <v>0</v>
      </c>
      <c r="AQ41" s="701">
        <f t="shared" si="9"/>
        <v>0</v>
      </c>
      <c r="AR41" s="701">
        <f t="shared" si="10"/>
        <v>0</v>
      </c>
      <c r="AS41" s="701">
        <f t="shared" si="11"/>
        <v>0</v>
      </c>
    </row>
    <row r="42" spans="11:45">
      <c r="P42" s="377">
        <f>+Lighting!C45</f>
        <v>0</v>
      </c>
      <c r="Q42" s="330">
        <f>+Lighting!E45</f>
        <v>0</v>
      </c>
      <c r="R42" s="333"/>
      <c r="S42" s="333"/>
      <c r="T42" s="333">
        <f>+Lighting!G45*Lighting!H45</f>
        <v>0</v>
      </c>
      <c r="U42" s="333">
        <f>+Lighting!K45</f>
        <v>0</v>
      </c>
      <c r="V42" s="333">
        <f>+Lighting!L45</f>
        <v>0</v>
      </c>
      <c r="W42" s="333">
        <f>+Lighting!M45</f>
        <v>0</v>
      </c>
      <c r="X42" s="333">
        <f>+Lighting!J45</f>
        <v>0</v>
      </c>
      <c r="Y42" s="333">
        <f>+Lighting!M45</f>
        <v>0</v>
      </c>
      <c r="Z42" s="334"/>
      <c r="AA42" s="453">
        <f>+Lighting!O45</f>
        <v>0</v>
      </c>
      <c r="AB42" s="888">
        <f>+Lighting!S45</f>
        <v>0</v>
      </c>
      <c r="AC42" s="467"/>
      <c r="AD42" s="467"/>
      <c r="AE42" s="683">
        <f t="shared" si="14"/>
        <v>0</v>
      </c>
      <c r="AF42" s="593">
        <f t="shared" si="15"/>
        <v>0</v>
      </c>
      <c r="AG42" s="395">
        <f t="shared" si="2"/>
        <v>0</v>
      </c>
      <c r="AH42" s="587">
        <f t="shared" si="16"/>
        <v>0</v>
      </c>
      <c r="AI42" s="478">
        <f t="shared" si="12"/>
        <v>0</v>
      </c>
      <c r="AL42" s="330">
        <f t="shared" si="4"/>
        <v>0</v>
      </c>
      <c r="AM42" s="330">
        <f t="shared" si="5"/>
        <v>0</v>
      </c>
      <c r="AN42" s="330">
        <f t="shared" si="6"/>
        <v>0</v>
      </c>
      <c r="AO42" s="330">
        <f t="shared" si="7"/>
        <v>0</v>
      </c>
      <c r="AP42" s="330">
        <f t="shared" si="8"/>
        <v>0</v>
      </c>
      <c r="AQ42" s="701">
        <f t="shared" si="9"/>
        <v>0</v>
      </c>
      <c r="AR42" s="701">
        <f t="shared" si="10"/>
        <v>0</v>
      </c>
      <c r="AS42" s="701">
        <f t="shared" si="11"/>
        <v>0</v>
      </c>
    </row>
    <row r="43" spans="11:45">
      <c r="P43" s="377">
        <f>+Lighting!C46</f>
        <v>0</v>
      </c>
      <c r="Q43" s="330">
        <f>+Lighting!E46</f>
        <v>0</v>
      </c>
      <c r="R43" s="333"/>
      <c r="S43" s="333"/>
      <c r="T43" s="333">
        <f>+Lighting!G46*Lighting!H46</f>
        <v>0</v>
      </c>
      <c r="U43" s="333">
        <f>+Lighting!K46</f>
        <v>0</v>
      </c>
      <c r="V43" s="333">
        <f>+Lighting!L46</f>
        <v>0</v>
      </c>
      <c r="W43" s="333">
        <f>+Lighting!M46</f>
        <v>0</v>
      </c>
      <c r="X43" s="333">
        <f>+Lighting!J46</f>
        <v>0</v>
      </c>
      <c r="Y43" s="333">
        <f>+Lighting!M46</f>
        <v>0</v>
      </c>
      <c r="Z43" s="334"/>
      <c r="AA43" s="453">
        <f>+Lighting!O46</f>
        <v>0</v>
      </c>
      <c r="AB43" s="888">
        <f>+Lighting!S46</f>
        <v>0</v>
      </c>
      <c r="AC43" s="467"/>
      <c r="AD43" s="467"/>
      <c r="AE43" s="683">
        <f t="shared" si="14"/>
        <v>0</v>
      </c>
      <c r="AF43" s="593">
        <f t="shared" si="15"/>
        <v>0</v>
      </c>
      <c r="AG43" s="395">
        <f t="shared" si="2"/>
        <v>0</v>
      </c>
      <c r="AH43" s="587">
        <f t="shared" si="16"/>
        <v>0</v>
      </c>
      <c r="AI43" s="478">
        <f t="shared" si="12"/>
        <v>0</v>
      </c>
      <c r="AL43" s="330">
        <f t="shared" si="4"/>
        <v>0</v>
      </c>
      <c r="AM43" s="330">
        <f t="shared" si="5"/>
        <v>0</v>
      </c>
      <c r="AN43" s="330">
        <f t="shared" si="6"/>
        <v>0</v>
      </c>
      <c r="AO43" s="330">
        <f t="shared" si="7"/>
        <v>0</v>
      </c>
      <c r="AP43" s="330">
        <f t="shared" si="8"/>
        <v>0</v>
      </c>
      <c r="AQ43" s="701">
        <f t="shared" si="9"/>
        <v>0</v>
      </c>
      <c r="AR43" s="701">
        <f t="shared" si="10"/>
        <v>0</v>
      </c>
      <c r="AS43" s="701">
        <f t="shared" si="11"/>
        <v>0</v>
      </c>
    </row>
    <row r="44" spans="11:45">
      <c r="P44" s="377">
        <f>+Lighting!C47</f>
        <v>0</v>
      </c>
      <c r="Q44" s="330">
        <f>+Lighting!E47</f>
        <v>0</v>
      </c>
      <c r="R44" s="333"/>
      <c r="S44" s="333"/>
      <c r="T44" s="333">
        <f>+Lighting!G47*Lighting!H47</f>
        <v>0</v>
      </c>
      <c r="U44" s="333">
        <f>+Lighting!K47</f>
        <v>0</v>
      </c>
      <c r="V44" s="333">
        <f>+Lighting!L47</f>
        <v>0</v>
      </c>
      <c r="W44" s="333">
        <f>+Lighting!M47</f>
        <v>0</v>
      </c>
      <c r="X44" s="333">
        <f>+Lighting!J47</f>
        <v>0</v>
      </c>
      <c r="Y44" s="333">
        <f>+Lighting!M47</f>
        <v>0</v>
      </c>
      <c r="Z44" s="334"/>
      <c r="AA44" s="453">
        <f>+Lighting!O47</f>
        <v>0</v>
      </c>
      <c r="AB44" s="888">
        <f>+Lighting!S47</f>
        <v>0</v>
      </c>
      <c r="AC44" s="467"/>
      <c r="AD44" s="467"/>
      <c r="AE44" s="683">
        <f t="shared" si="14"/>
        <v>0</v>
      </c>
      <c r="AF44" s="593">
        <f t="shared" si="15"/>
        <v>0</v>
      </c>
      <c r="AG44" s="395">
        <f t="shared" si="2"/>
        <v>0</v>
      </c>
      <c r="AH44" s="587">
        <f t="shared" si="16"/>
        <v>0</v>
      </c>
      <c r="AI44" s="478">
        <f t="shared" si="12"/>
        <v>0</v>
      </c>
      <c r="AL44" s="330">
        <f t="shared" si="4"/>
        <v>0</v>
      </c>
      <c r="AM44" s="330">
        <f t="shared" si="5"/>
        <v>0</v>
      </c>
      <c r="AN44" s="330">
        <f t="shared" si="6"/>
        <v>0</v>
      </c>
      <c r="AO44" s="330">
        <f t="shared" si="7"/>
        <v>0</v>
      </c>
      <c r="AP44" s="330">
        <f t="shared" si="8"/>
        <v>0</v>
      </c>
      <c r="AQ44" s="701">
        <f t="shared" si="9"/>
        <v>0</v>
      </c>
      <c r="AR44" s="701">
        <f t="shared" si="10"/>
        <v>0</v>
      </c>
      <c r="AS44" s="701">
        <f t="shared" si="11"/>
        <v>0</v>
      </c>
    </row>
    <row r="45" spans="11:45">
      <c r="P45" s="377">
        <f>+Lighting!C48</f>
        <v>0</v>
      </c>
      <c r="Q45" s="330">
        <f>+Lighting!E48</f>
        <v>0</v>
      </c>
      <c r="R45" s="333"/>
      <c r="S45" s="333"/>
      <c r="T45" s="333">
        <f>+Lighting!G48*Lighting!H48</f>
        <v>0</v>
      </c>
      <c r="U45" s="333">
        <f>+Lighting!K48</f>
        <v>0</v>
      </c>
      <c r="V45" s="333">
        <f>+Lighting!L48</f>
        <v>0</v>
      </c>
      <c r="W45" s="333">
        <f>+Lighting!M48</f>
        <v>0</v>
      </c>
      <c r="X45" s="333">
        <f>+Lighting!J48</f>
        <v>0</v>
      </c>
      <c r="Y45" s="333">
        <f>+Lighting!M48</f>
        <v>0</v>
      </c>
      <c r="Z45" s="334"/>
      <c r="AA45" s="453">
        <f>+Lighting!O48</f>
        <v>0</v>
      </c>
      <c r="AB45" s="888">
        <f>+Lighting!S48</f>
        <v>0</v>
      </c>
      <c r="AC45" s="467"/>
      <c r="AD45" s="467"/>
      <c r="AE45" s="683">
        <f t="shared" si="14"/>
        <v>0</v>
      </c>
      <c r="AF45" s="593">
        <f t="shared" si="15"/>
        <v>0</v>
      </c>
      <c r="AG45" s="395">
        <f t="shared" si="2"/>
        <v>0</v>
      </c>
      <c r="AH45" s="587">
        <f t="shared" si="16"/>
        <v>0</v>
      </c>
      <c r="AI45" s="478">
        <f t="shared" si="12"/>
        <v>0</v>
      </c>
      <c r="AL45" s="330">
        <f t="shared" si="4"/>
        <v>0</v>
      </c>
      <c r="AM45" s="330">
        <f t="shared" si="5"/>
        <v>0</v>
      </c>
      <c r="AN45" s="330">
        <f t="shared" si="6"/>
        <v>0</v>
      </c>
      <c r="AO45" s="330">
        <f t="shared" si="7"/>
        <v>0</v>
      </c>
      <c r="AP45" s="330">
        <f t="shared" si="8"/>
        <v>0</v>
      </c>
      <c r="AQ45" s="701">
        <f t="shared" si="9"/>
        <v>0</v>
      </c>
      <c r="AR45" s="701">
        <f t="shared" si="10"/>
        <v>0</v>
      </c>
      <c r="AS45" s="701">
        <f t="shared" si="11"/>
        <v>0</v>
      </c>
    </row>
    <row r="46" spans="11:45">
      <c r="Y46" t="s">
        <v>260</v>
      </c>
      <c r="AA46" s="395">
        <f>SUM(AA5:AA25)</f>
        <v>32016</v>
      </c>
      <c r="AB46" s="298">
        <f>+SUM(AB5:AB45)</f>
        <v>38454.177600000003</v>
      </c>
      <c r="AE46" s="298" t="e">
        <f>+SUM(AE5:AE45)</f>
        <v>#N/A</v>
      </c>
      <c r="AF46" s="298" t="e">
        <f>+SUM(AF5:AF45)</f>
        <v>#N/A</v>
      </c>
      <c r="AG46" s="298" t="e">
        <f>+SUM(AG5:AG45)</f>
        <v>#N/A</v>
      </c>
      <c r="AI46" s="590" t="e">
        <f>+SUM(AI5:AI45)</f>
        <v>#N/A</v>
      </c>
    </row>
  </sheetData>
  <mergeCells count="1">
    <mergeCell ref="P3:AB3"/>
  </mergeCells>
  <phoneticPr fontId="77" type="noConversion"/>
  <pageMargins left="0.7" right="0.7" top="0.75" bottom="0.75" header="0.3" footer="0.3"/>
  <pageSetup paperSize="9" orientation="portrait" r:id="rId1"/>
  <tableParts count="1">
    <tablePart r:id="rId2"/>
  </tablePar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Hoja48">
    <tabColor theme="9"/>
  </sheetPr>
  <dimension ref="A1:AN53"/>
  <sheetViews>
    <sheetView showGridLines="0" zoomScale="85" zoomScaleNormal="85" workbookViewId="0">
      <selection activeCell="B3" sqref="B3"/>
    </sheetView>
  </sheetViews>
  <sheetFormatPr baseColWidth="10" defaultColWidth="11.44140625" defaultRowHeight="14.4"/>
  <cols>
    <col min="1" max="1" width="13.44140625" customWidth="1"/>
    <col min="4" max="4" width="17.88671875" customWidth="1"/>
    <col min="5" max="5" width="12.6640625" customWidth="1"/>
    <col min="6" max="6" width="3" customWidth="1"/>
    <col min="7" max="7" width="20.109375" customWidth="1"/>
    <col min="8" max="8" width="16" customWidth="1"/>
    <col min="9" max="9" width="14" customWidth="1"/>
    <col min="10" max="10" width="13.109375" customWidth="1"/>
    <col min="11" max="11" width="23.44140625" customWidth="1"/>
    <col min="13" max="13" width="14.6640625" customWidth="1"/>
    <col min="14" max="14" width="19.44140625" customWidth="1"/>
    <col min="15" max="16" width="21.33203125" customWidth="1"/>
    <col min="17" max="18" width="11" customWidth="1"/>
    <col min="19" max="19" width="14" bestFit="1" customWidth="1"/>
    <col min="20" max="20" width="18.88671875" customWidth="1"/>
    <col min="21" max="21" width="20.109375" customWidth="1"/>
    <col min="22" max="22" width="18.88671875" customWidth="1"/>
    <col min="24" max="24" width="12.33203125" customWidth="1"/>
  </cols>
  <sheetData>
    <row r="1" spans="1:40">
      <c r="G1" s="918" t="s">
        <v>1029</v>
      </c>
      <c r="H1" s="451"/>
      <c r="I1" s="451"/>
      <c r="J1" s="451"/>
      <c r="K1" s="451"/>
      <c r="L1" s="451"/>
      <c r="M1" s="451"/>
      <c r="N1" s="451"/>
      <c r="O1" s="451"/>
      <c r="P1" s="451"/>
      <c r="Q1" s="451"/>
      <c r="R1" s="451"/>
      <c r="S1" s="451"/>
      <c r="T1" s="451"/>
      <c r="U1" s="451"/>
      <c r="V1" s="451"/>
      <c r="W1" s="451"/>
      <c r="X1" s="451"/>
      <c r="AA1" t="s">
        <v>1030</v>
      </c>
    </row>
    <row r="2" spans="1:40" ht="39.6">
      <c r="A2" s="328" t="s">
        <v>998</v>
      </c>
      <c r="B2" s="328" t="s">
        <v>999</v>
      </c>
      <c r="C2" s="376" t="s">
        <v>6</v>
      </c>
      <c r="D2" s="376" t="s">
        <v>1001</v>
      </c>
      <c r="AA2" t="s">
        <v>1031</v>
      </c>
    </row>
    <row r="3" spans="1:40">
      <c r="A3" s="919">
        <f>Consumption!$C$9</f>
        <v>0.51625477697179056</v>
      </c>
      <c r="B3" s="469">
        <v>10</v>
      </c>
      <c r="C3" s="920">
        <f>+'0.Hypothesis'!$K$2</f>
        <v>0.06</v>
      </c>
      <c r="D3" s="923">
        <f>+'0.Hypothesis'!$C$3</f>
        <v>2</v>
      </c>
      <c r="G3" s="320"/>
      <c r="H3" s="321"/>
      <c r="I3" s="321"/>
      <c r="J3" s="322"/>
      <c r="K3" s="321"/>
      <c r="L3" s="323"/>
      <c r="M3" s="323"/>
      <c r="N3" s="323"/>
      <c r="O3" s="323"/>
      <c r="P3" s="323"/>
      <c r="S3" s="1750" t="s">
        <v>1032</v>
      </c>
      <c r="T3" s="1750"/>
      <c r="U3" s="1750"/>
      <c r="V3" s="1750"/>
      <c r="W3" s="1750"/>
      <c r="X3" s="1750"/>
      <c r="AA3" t="s">
        <v>1033</v>
      </c>
    </row>
    <row r="4" spans="1:40" ht="39.6">
      <c r="G4" s="891" t="s">
        <v>122</v>
      </c>
      <c r="H4" s="891" t="s">
        <v>492</v>
      </c>
      <c r="I4" s="891" t="s">
        <v>774</v>
      </c>
      <c r="J4" s="876" t="s">
        <v>775</v>
      </c>
      <c r="K4" s="876" t="s">
        <v>1009</v>
      </c>
      <c r="L4" s="891" t="s">
        <v>778</v>
      </c>
      <c r="M4" s="876" t="s">
        <v>781</v>
      </c>
      <c r="N4" s="876" t="s">
        <v>1034</v>
      </c>
      <c r="O4" s="876" t="s">
        <v>1035</v>
      </c>
      <c r="P4" s="892" t="s">
        <v>1036</v>
      </c>
      <c r="Q4" s="893"/>
      <c r="R4" s="893"/>
      <c r="S4" s="876" t="s">
        <v>1037</v>
      </c>
      <c r="T4" s="876" t="s">
        <v>1038</v>
      </c>
      <c r="U4" s="876" t="s">
        <v>1039</v>
      </c>
      <c r="V4" s="876" t="s">
        <v>1040</v>
      </c>
      <c r="W4" s="876" t="s">
        <v>792</v>
      </c>
      <c r="X4" s="894" t="s">
        <v>740</v>
      </c>
      <c r="AA4" t="s">
        <v>1041</v>
      </c>
      <c r="AD4" s="326" t="s">
        <v>1014</v>
      </c>
      <c r="AE4" s="326" t="s">
        <v>1015</v>
      </c>
      <c r="AF4" s="326" t="s">
        <v>1042</v>
      </c>
      <c r="AG4" s="327" t="s">
        <v>1017</v>
      </c>
      <c r="AH4" s="327" t="s">
        <v>1043</v>
      </c>
      <c r="AI4" s="327" t="s">
        <v>1044</v>
      </c>
      <c r="AK4" s="327" t="s">
        <v>1045</v>
      </c>
      <c r="AL4" s="328" t="s">
        <v>1046</v>
      </c>
      <c r="AM4" s="328" t="s">
        <v>1047</v>
      </c>
      <c r="AN4" s="328" t="s">
        <v>1048</v>
      </c>
    </row>
    <row r="5" spans="1:40" ht="43.2">
      <c r="A5" s="456" t="s">
        <v>1020</v>
      </c>
      <c r="B5" s="456" t="s">
        <v>1021</v>
      </c>
      <c r="C5" s="456" t="s">
        <v>1022</v>
      </c>
      <c r="D5" s="456" t="s">
        <v>1023</v>
      </c>
      <c r="G5" s="878" t="str">
        <f>'EEM1'!P5</f>
        <v>Lobby</v>
      </c>
      <c r="H5" s="878" t="str">
        <f>'9.Lighting'!D9</f>
        <v>Lobby</v>
      </c>
      <c r="I5" s="895">
        <f>+'9.Lighting'!E9</f>
        <v>6</v>
      </c>
      <c r="J5" s="895">
        <f>+'9.Lighting'!F9</f>
        <v>1</v>
      </c>
      <c r="K5" s="895">
        <f>+'EEM1'!AB5</f>
        <v>149.04</v>
      </c>
      <c r="L5" s="896">
        <f>+'9.Lighting'!N9</f>
        <v>0</v>
      </c>
      <c r="M5" s="896">
        <f>+Lighting!O8</f>
        <v>1656</v>
      </c>
      <c r="N5" s="897">
        <f t="shared" ref="N5:N49" si="0">IF(L5="S",70%,0%)</f>
        <v>0</v>
      </c>
      <c r="O5" s="896">
        <f>+M5*(1-N5)</f>
        <v>1656</v>
      </c>
      <c r="P5" s="898" t="str">
        <f>+Lighting!E8</f>
        <v>Fluorescent lamp</v>
      </c>
      <c r="Q5" s="899">
        <f>+'EEM2'!$J5*'EEM2'!$I5</f>
        <v>6</v>
      </c>
      <c r="R5" s="900">
        <f>+Lighting!J8</f>
        <v>15</v>
      </c>
      <c r="S5" s="895" t="str">
        <f>IF(L5="S","Mov. Sensor","")</f>
        <v/>
      </c>
      <c r="T5" s="901">
        <f>+K5*(1-N5)</f>
        <v>149.04</v>
      </c>
      <c r="U5" s="901">
        <f>+K5-T5</f>
        <v>0</v>
      </c>
      <c r="V5" s="901">
        <f>+U5*$A$3</f>
        <v>0</v>
      </c>
      <c r="W5" s="902">
        <f>IF(S5="Mov. Sensor",1,0)</f>
        <v>0</v>
      </c>
      <c r="X5" s="903">
        <f t="shared" ref="X5:X49" si="1">+IF(S5="",0,VLOOKUP(S5,$AA$7:$AB$10,2,FALSE)*W5)</f>
        <v>0</v>
      </c>
      <c r="AD5" s="702" t="str">
        <f>+G5</f>
        <v>Lobby</v>
      </c>
      <c r="AE5" s="702" t="str">
        <f>+H5</f>
        <v>Lobby</v>
      </c>
      <c r="AF5" s="702">
        <f>+I5</f>
        <v>6</v>
      </c>
      <c r="AG5" s="702">
        <f>+J5</f>
        <v>1</v>
      </c>
      <c r="AH5" s="298">
        <f>+M5</f>
        <v>1656</v>
      </c>
      <c r="AI5" s="298">
        <f>+O5</f>
        <v>1656</v>
      </c>
      <c r="AK5" t="str">
        <f>+S5</f>
        <v/>
      </c>
      <c r="AL5" s="298">
        <f>+W5</f>
        <v>0</v>
      </c>
      <c r="AM5" s="298">
        <f>+K5</f>
        <v>149.04</v>
      </c>
      <c r="AN5" s="298">
        <f>+T5</f>
        <v>149.04</v>
      </c>
    </row>
    <row r="6" spans="1:40" ht="26.4">
      <c r="A6" s="395">
        <f>+V50</f>
        <v>1063.5520775840416</v>
      </c>
      <c r="B6" s="395">
        <f>+U50</f>
        <v>2060.1302400000004</v>
      </c>
      <c r="C6" s="594">
        <f>+B6/Consumption!C4</f>
        <v>8.4211375174748013E-3</v>
      </c>
      <c r="D6" s="557">
        <f>+B6*'0.Hypothesis'!G2</f>
        <v>1.3061225721600003</v>
      </c>
      <c r="G6" s="878" t="str">
        <f>'EEM1'!P6</f>
        <v>Seminar roomx3</v>
      </c>
      <c r="H6" s="878" t="str">
        <f>'9.Lighting'!D10</f>
        <v>Seminar roomx3</v>
      </c>
      <c r="I6" s="895">
        <f>+'9.Lighting'!E10</f>
        <v>36</v>
      </c>
      <c r="J6" s="895">
        <f>+'9.Lighting'!F10</f>
        <v>2</v>
      </c>
      <c r="K6" s="895">
        <f>+'EEM1'!AB6</f>
        <v>4506.9695999999994</v>
      </c>
      <c r="L6" s="896">
        <f>+'9.Lighting'!N10</f>
        <v>0</v>
      </c>
      <c r="M6" s="896">
        <f>+Lighting!O9</f>
        <v>1656</v>
      </c>
      <c r="N6" s="897">
        <f t="shared" si="0"/>
        <v>0</v>
      </c>
      <c r="O6" s="896">
        <f t="shared" ref="O6:O34" si="2">+M6*(1-N6)</f>
        <v>1656</v>
      </c>
      <c r="P6" s="898" t="str">
        <f>+Lighting!E9</f>
        <v>Fluorescente tube</v>
      </c>
      <c r="Q6" s="904">
        <f>+'EEM2'!$J6*'EEM2'!$I6</f>
        <v>72</v>
      </c>
      <c r="R6" s="905">
        <f>+Lighting!J9</f>
        <v>36</v>
      </c>
      <c r="S6" s="895" t="str">
        <f t="shared" ref="S6:S34" si="3">IF(L6="S","Mov. Sensor","")</f>
        <v/>
      </c>
      <c r="T6" s="906">
        <f t="shared" ref="T6:T34" si="4">+K6*(1-N6)</f>
        <v>4506.9695999999994</v>
      </c>
      <c r="U6" s="906">
        <f t="shared" ref="U6:U34" si="5">+K6-T6</f>
        <v>0</v>
      </c>
      <c r="V6" s="906">
        <f t="shared" ref="V6:V49" si="6">+U6*$A$3</f>
        <v>0</v>
      </c>
      <c r="W6" s="902">
        <f t="shared" ref="W6:W34" si="7">IF(S6="Mov. Sensor",1,0)</f>
        <v>0</v>
      </c>
      <c r="X6" s="907">
        <f t="shared" si="1"/>
        <v>0</v>
      </c>
      <c r="AA6" s="328" t="s">
        <v>778</v>
      </c>
      <c r="AB6" s="328" t="s">
        <v>1049</v>
      </c>
      <c r="AD6" s="702" t="str">
        <f t="shared" ref="AD6:AD49" si="8">+G6</f>
        <v>Seminar roomx3</v>
      </c>
      <c r="AE6" s="702" t="str">
        <f t="shared" ref="AE6:AE49" si="9">+H6</f>
        <v>Seminar roomx3</v>
      </c>
      <c r="AF6" s="702">
        <f t="shared" ref="AF6:AF49" si="10">+I6</f>
        <v>36</v>
      </c>
      <c r="AG6" s="702">
        <f t="shared" ref="AG6:AG49" si="11">+J6</f>
        <v>2</v>
      </c>
      <c r="AH6" s="298">
        <f t="shared" ref="AH6:AH49" si="12">+M6</f>
        <v>1656</v>
      </c>
      <c r="AI6" s="298">
        <f t="shared" ref="AI6:AI49" si="13">+O6</f>
        <v>1656</v>
      </c>
      <c r="AK6" t="str">
        <f t="shared" ref="AK6:AK49" si="14">+S6</f>
        <v/>
      </c>
      <c r="AL6" s="298">
        <f t="shared" ref="AL6:AL49" si="15">+W6</f>
        <v>0</v>
      </c>
      <c r="AM6" s="298">
        <f t="shared" ref="AM6:AM49" si="16">+K6</f>
        <v>4506.9695999999994</v>
      </c>
      <c r="AN6" s="298">
        <f t="shared" ref="AN6:AN49" si="17">+T6</f>
        <v>4506.9695999999994</v>
      </c>
    </row>
    <row r="7" spans="1:40">
      <c r="G7" s="878" t="str">
        <f>'EEM1'!P7</f>
        <v>Bathroom x 4</v>
      </c>
      <c r="H7" s="878" t="str">
        <f>'9.Lighting'!D11</f>
        <v>Bathroom x 4</v>
      </c>
      <c r="I7" s="895">
        <f>+'9.Lighting'!E11</f>
        <v>20</v>
      </c>
      <c r="J7" s="895">
        <f>+'9.Lighting'!F11</f>
        <v>1</v>
      </c>
      <c r="K7" s="895">
        <f>+'EEM1'!AB7</f>
        <v>1251.9359999999999</v>
      </c>
      <c r="L7" s="896">
        <f>+'9.Lighting'!N11</f>
        <v>0</v>
      </c>
      <c r="M7" s="896">
        <f>+Lighting!O10</f>
        <v>1656</v>
      </c>
      <c r="N7" s="897">
        <f t="shared" si="0"/>
        <v>0</v>
      </c>
      <c r="O7" s="896">
        <f t="shared" si="2"/>
        <v>1656</v>
      </c>
      <c r="P7" s="898" t="str">
        <f>+Lighting!E10</f>
        <v>Fluorescente tube</v>
      </c>
      <c r="Q7" s="899">
        <f>+'EEM2'!$J7*'EEM2'!$I7</f>
        <v>20</v>
      </c>
      <c r="R7" s="900">
        <f>+Lighting!J10</f>
        <v>36</v>
      </c>
      <c r="S7" s="895" t="str">
        <f t="shared" si="3"/>
        <v/>
      </c>
      <c r="T7" s="901">
        <f t="shared" si="4"/>
        <v>1251.9359999999999</v>
      </c>
      <c r="U7" s="901">
        <f t="shared" si="5"/>
        <v>0</v>
      </c>
      <c r="V7" s="901">
        <f t="shared" si="6"/>
        <v>0</v>
      </c>
      <c r="W7" s="902">
        <f t="shared" si="7"/>
        <v>0</v>
      </c>
      <c r="X7" s="903">
        <f t="shared" si="1"/>
        <v>0</v>
      </c>
      <c r="AA7" s="360" t="s">
        <v>1030</v>
      </c>
      <c r="AB7" s="844">
        <v>33</v>
      </c>
      <c r="AD7" s="702" t="str">
        <f t="shared" si="8"/>
        <v>Bathroom x 4</v>
      </c>
      <c r="AE7" s="702" t="str">
        <f t="shared" si="9"/>
        <v>Bathroom x 4</v>
      </c>
      <c r="AF7" s="702">
        <f t="shared" si="10"/>
        <v>20</v>
      </c>
      <c r="AG7" s="702">
        <f t="shared" si="11"/>
        <v>1</v>
      </c>
      <c r="AH7" s="298">
        <f t="shared" si="12"/>
        <v>1656</v>
      </c>
      <c r="AI7" s="298">
        <f t="shared" si="13"/>
        <v>1656</v>
      </c>
      <c r="AK7" t="str">
        <f t="shared" si="14"/>
        <v/>
      </c>
      <c r="AL7" s="298">
        <f t="shared" si="15"/>
        <v>0</v>
      </c>
      <c r="AM7" s="298">
        <f t="shared" si="16"/>
        <v>1251.9359999999999</v>
      </c>
      <c r="AN7" s="298">
        <f t="shared" si="17"/>
        <v>1251.9359999999999</v>
      </c>
    </row>
    <row r="8" spans="1:40" ht="28.8">
      <c r="A8" s="456" t="s">
        <v>740</v>
      </c>
      <c r="B8" s="456" t="s">
        <v>1024</v>
      </c>
      <c r="C8" s="599" t="s">
        <v>1025</v>
      </c>
      <c r="D8" s="459" t="s">
        <v>1026</v>
      </c>
      <c r="G8" s="878" t="str">
        <f>'EEM1'!P8</f>
        <v>Computer Lab</v>
      </c>
      <c r="H8" s="878" t="str">
        <f>'9.Lighting'!D12</f>
        <v>Computer Lab</v>
      </c>
      <c r="I8" s="895">
        <f>+'9.Lighting'!E12</f>
        <v>32</v>
      </c>
      <c r="J8" s="895">
        <f>+'9.Lighting'!F12</f>
        <v>2</v>
      </c>
      <c r="K8" s="895">
        <f>+'EEM1'!AB8</f>
        <v>4006.1952000000006</v>
      </c>
      <c r="L8" s="896">
        <f>+'9.Lighting'!N12</f>
        <v>0</v>
      </c>
      <c r="M8" s="896">
        <f>+Lighting!O11</f>
        <v>1656</v>
      </c>
      <c r="N8" s="897">
        <f t="shared" si="0"/>
        <v>0</v>
      </c>
      <c r="O8" s="896">
        <f t="shared" si="2"/>
        <v>1656</v>
      </c>
      <c r="P8" s="898" t="str">
        <f>+Lighting!E11</f>
        <v>Fluorescente tube</v>
      </c>
      <c r="Q8" s="904">
        <f>+'EEM2'!$J8*'EEM2'!$I8</f>
        <v>64</v>
      </c>
      <c r="R8" s="905">
        <f>+Lighting!J11</f>
        <v>36</v>
      </c>
      <c r="S8" s="895" t="str">
        <f t="shared" si="3"/>
        <v/>
      </c>
      <c r="T8" s="906">
        <f t="shared" si="4"/>
        <v>4006.1952000000006</v>
      </c>
      <c r="U8" s="906">
        <f t="shared" si="5"/>
        <v>0</v>
      </c>
      <c r="V8" s="906">
        <f t="shared" si="6"/>
        <v>0</v>
      </c>
      <c r="W8" s="902">
        <f t="shared" si="7"/>
        <v>0</v>
      </c>
      <c r="X8" s="907">
        <f t="shared" si="1"/>
        <v>0</v>
      </c>
      <c r="AA8" s="360" t="s">
        <v>1031</v>
      </c>
      <c r="AB8" s="844">
        <v>26.6</v>
      </c>
      <c r="AD8" s="702" t="str">
        <f t="shared" si="8"/>
        <v>Computer Lab</v>
      </c>
      <c r="AE8" s="702" t="str">
        <f t="shared" si="9"/>
        <v>Computer Lab</v>
      </c>
      <c r="AF8" s="702">
        <f t="shared" si="10"/>
        <v>32</v>
      </c>
      <c r="AG8" s="702">
        <f t="shared" si="11"/>
        <v>2</v>
      </c>
      <c r="AH8" s="298">
        <f t="shared" si="12"/>
        <v>1656</v>
      </c>
      <c r="AI8" s="298">
        <f t="shared" si="13"/>
        <v>1656</v>
      </c>
      <c r="AK8" t="str">
        <f t="shared" si="14"/>
        <v/>
      </c>
      <c r="AL8" s="298">
        <f t="shared" si="15"/>
        <v>0</v>
      </c>
      <c r="AM8" s="298">
        <f t="shared" si="16"/>
        <v>4006.1952000000006</v>
      </c>
      <c r="AN8" s="298">
        <f t="shared" si="17"/>
        <v>4006.1952000000006</v>
      </c>
    </row>
    <row r="9" spans="1:40">
      <c r="A9" s="395">
        <f>+X50</f>
        <v>0</v>
      </c>
      <c r="B9" s="458">
        <f>+A9/A6</f>
        <v>0</v>
      </c>
      <c r="C9" s="460" t="e">
        <f>IRR(B15:B25)</f>
        <v>#NUM!</v>
      </c>
      <c r="D9" s="461">
        <f>+NPV(C3,B15:B25)</f>
        <v>7384.750825218397</v>
      </c>
      <c r="G9" s="878" t="str">
        <f>'EEM1'!P9</f>
        <v>Storage x 2</v>
      </c>
      <c r="H9" s="878" t="str">
        <f>'9.Lighting'!D13</f>
        <v>Storage x 2</v>
      </c>
      <c r="I9" s="895">
        <f>+'9.Lighting'!E13</f>
        <v>4</v>
      </c>
      <c r="J9" s="895">
        <f>+'9.Lighting'!F13</f>
        <v>2</v>
      </c>
      <c r="K9" s="895">
        <f>+'EEM1'!AB9</f>
        <v>166.9248</v>
      </c>
      <c r="L9" s="896">
        <f>+'9.Lighting'!N13</f>
        <v>0</v>
      </c>
      <c r="M9" s="896">
        <f>+Lighting!O12</f>
        <v>552</v>
      </c>
      <c r="N9" s="897">
        <f t="shared" si="0"/>
        <v>0</v>
      </c>
      <c r="O9" s="896">
        <f t="shared" si="2"/>
        <v>552</v>
      </c>
      <c r="P9" s="898" t="str">
        <f>+Lighting!E12</f>
        <v>Fluorescente tube</v>
      </c>
      <c r="Q9" s="899">
        <f>+'EEM2'!$J9*'EEM2'!$I9</f>
        <v>8</v>
      </c>
      <c r="R9" s="900">
        <f>+Lighting!J12</f>
        <v>36</v>
      </c>
      <c r="S9" s="895" t="str">
        <f t="shared" si="3"/>
        <v/>
      </c>
      <c r="T9" s="901">
        <f t="shared" si="4"/>
        <v>166.9248</v>
      </c>
      <c r="U9" s="901">
        <f t="shared" si="5"/>
        <v>0</v>
      </c>
      <c r="V9" s="901">
        <f t="shared" si="6"/>
        <v>0</v>
      </c>
      <c r="W9" s="902">
        <f t="shared" si="7"/>
        <v>0</v>
      </c>
      <c r="X9" s="903">
        <f t="shared" si="1"/>
        <v>0</v>
      </c>
      <c r="AA9" s="360" t="s">
        <v>1041</v>
      </c>
      <c r="AB9" s="360">
        <v>0</v>
      </c>
      <c r="AD9" s="702" t="str">
        <f t="shared" si="8"/>
        <v>Storage x 2</v>
      </c>
      <c r="AE9" s="702" t="str">
        <f t="shared" si="9"/>
        <v>Storage x 2</v>
      </c>
      <c r="AF9" s="702">
        <f t="shared" si="10"/>
        <v>4</v>
      </c>
      <c r="AG9" s="702">
        <f t="shared" si="11"/>
        <v>2</v>
      </c>
      <c r="AH9" s="298">
        <f t="shared" si="12"/>
        <v>552</v>
      </c>
      <c r="AI9" s="298">
        <f t="shared" si="13"/>
        <v>552</v>
      </c>
      <c r="AK9" t="str">
        <f t="shared" si="14"/>
        <v/>
      </c>
      <c r="AL9" s="298">
        <f t="shared" si="15"/>
        <v>0</v>
      </c>
      <c r="AM9" s="298">
        <f t="shared" si="16"/>
        <v>166.9248</v>
      </c>
      <c r="AN9" s="298">
        <f t="shared" si="17"/>
        <v>166.9248</v>
      </c>
    </row>
    <row r="10" spans="1:40">
      <c r="A10" s="887"/>
      <c r="B10" s="887"/>
      <c r="C10" s="887"/>
      <c r="D10" s="887"/>
      <c r="G10" s="878" t="str">
        <f>'EEM1'!P10</f>
        <v>Hallway</v>
      </c>
      <c r="H10" s="878" t="str">
        <f>'9.Lighting'!D14</f>
        <v>Hallway</v>
      </c>
      <c r="I10" s="895">
        <f>+'9.Lighting'!E14</f>
        <v>2</v>
      </c>
      <c r="J10" s="895">
        <f>+'9.Lighting'!F14</f>
        <v>1</v>
      </c>
      <c r="K10" s="895">
        <f>+'EEM1'!AB10</f>
        <v>33.119999999999997</v>
      </c>
      <c r="L10" s="896">
        <f>+'9.Lighting'!N14</f>
        <v>0</v>
      </c>
      <c r="M10" s="896">
        <f>+Lighting!O13</f>
        <v>1656</v>
      </c>
      <c r="N10" s="908">
        <v>0.3</v>
      </c>
      <c r="O10" s="896">
        <f t="shared" si="2"/>
        <v>1159.1999999999998</v>
      </c>
      <c r="P10" s="898" t="str">
        <f>+Lighting!E13</f>
        <v>LED lamp</v>
      </c>
      <c r="Q10" s="904">
        <f>+'EEM2'!$J10*'EEM2'!$I10</f>
        <v>2</v>
      </c>
      <c r="R10" s="905">
        <f>+Lighting!J13</f>
        <v>10</v>
      </c>
      <c r="S10" s="895" t="str">
        <f t="shared" si="3"/>
        <v/>
      </c>
      <c r="T10" s="906">
        <f>+K10*(1-N10)</f>
        <v>23.183999999999997</v>
      </c>
      <c r="U10" s="906">
        <f t="shared" si="5"/>
        <v>9.9359999999999999</v>
      </c>
      <c r="V10" s="906">
        <f t="shared" si="6"/>
        <v>5.1295074639917111</v>
      </c>
      <c r="W10" s="902">
        <f t="shared" si="7"/>
        <v>0</v>
      </c>
      <c r="X10" s="907">
        <f t="shared" si="1"/>
        <v>0</v>
      </c>
      <c r="AA10" t="s">
        <v>1033</v>
      </c>
      <c r="AB10">
        <v>100</v>
      </c>
      <c r="AD10" s="702" t="str">
        <f t="shared" si="8"/>
        <v>Hallway</v>
      </c>
      <c r="AE10" s="702" t="str">
        <f t="shared" si="9"/>
        <v>Hallway</v>
      </c>
      <c r="AF10" s="702">
        <f t="shared" si="10"/>
        <v>2</v>
      </c>
      <c r="AG10" s="702">
        <f t="shared" si="11"/>
        <v>1</v>
      </c>
      <c r="AH10" s="298">
        <f t="shared" si="12"/>
        <v>1656</v>
      </c>
      <c r="AI10" s="298">
        <f t="shared" si="13"/>
        <v>1159.1999999999998</v>
      </c>
      <c r="AK10" t="str">
        <f t="shared" si="14"/>
        <v/>
      </c>
      <c r="AL10" s="298">
        <f t="shared" si="15"/>
        <v>0</v>
      </c>
      <c r="AM10" s="298">
        <f t="shared" si="16"/>
        <v>33.119999999999997</v>
      </c>
      <c r="AN10" s="298">
        <f t="shared" si="17"/>
        <v>23.183999999999997</v>
      </c>
    </row>
    <row r="11" spans="1:40">
      <c r="G11" s="878" t="str">
        <f>'EEM1'!P11</f>
        <v>Hallway</v>
      </c>
      <c r="H11" s="878" t="str">
        <f>'9.Lighting'!D15</f>
        <v>Hallway</v>
      </c>
      <c r="I11" s="895">
        <f>+'9.Lighting'!E15</f>
        <v>3</v>
      </c>
      <c r="J11" s="895">
        <f>+'9.Lighting'!F15</f>
        <v>1</v>
      </c>
      <c r="K11" s="895">
        <f>+'EEM1'!AB11</f>
        <v>74.52</v>
      </c>
      <c r="L11" s="896">
        <f>+'9.Lighting'!N15</f>
        <v>0</v>
      </c>
      <c r="M11" s="896">
        <f>+Lighting!O14</f>
        <v>1656</v>
      </c>
      <c r="N11" s="897">
        <f t="shared" si="0"/>
        <v>0</v>
      </c>
      <c r="O11" s="896">
        <f t="shared" si="2"/>
        <v>1656</v>
      </c>
      <c r="P11" s="898" t="str">
        <f>+Lighting!E14</f>
        <v>Fluorescent lamp</v>
      </c>
      <c r="Q11" s="899">
        <f>+'EEM2'!$J11*'EEM2'!$I11</f>
        <v>3</v>
      </c>
      <c r="R11" s="900">
        <f>+Lighting!J14</f>
        <v>15</v>
      </c>
      <c r="S11" s="895" t="str">
        <f t="shared" si="3"/>
        <v/>
      </c>
      <c r="T11" s="901">
        <f t="shared" si="4"/>
        <v>74.52</v>
      </c>
      <c r="U11" s="901">
        <f t="shared" si="5"/>
        <v>0</v>
      </c>
      <c r="V11" s="901">
        <f t="shared" si="6"/>
        <v>0</v>
      </c>
      <c r="W11" s="902">
        <f t="shared" si="7"/>
        <v>0</v>
      </c>
      <c r="X11" s="903">
        <f t="shared" si="1"/>
        <v>0</v>
      </c>
      <c r="AD11" s="702" t="str">
        <f t="shared" si="8"/>
        <v>Hallway</v>
      </c>
      <c r="AE11" s="702" t="str">
        <f t="shared" si="9"/>
        <v>Hallway</v>
      </c>
      <c r="AF11" s="702">
        <f t="shared" si="10"/>
        <v>3</v>
      </c>
      <c r="AG11" s="702">
        <f t="shared" si="11"/>
        <v>1</v>
      </c>
      <c r="AH11" s="298">
        <f t="shared" si="12"/>
        <v>1656</v>
      </c>
      <c r="AI11" s="298">
        <f t="shared" si="13"/>
        <v>1656</v>
      </c>
      <c r="AK11" t="str">
        <f t="shared" si="14"/>
        <v/>
      </c>
      <c r="AL11" s="298">
        <f t="shared" si="15"/>
        <v>0</v>
      </c>
      <c r="AM11" s="298">
        <f t="shared" si="16"/>
        <v>74.52</v>
      </c>
      <c r="AN11" s="298">
        <f t="shared" si="17"/>
        <v>74.52</v>
      </c>
    </row>
    <row r="12" spans="1:40">
      <c r="G12" s="878" t="str">
        <f>'EEM1'!P12</f>
        <v>Staff room</v>
      </c>
      <c r="H12" s="878" t="str">
        <f>'9.Lighting'!D16</f>
        <v>Staff room</v>
      </c>
      <c r="I12" s="895">
        <f>+'9.Lighting'!E16</f>
        <v>4</v>
      </c>
      <c r="J12" s="895">
        <f>+'9.Lighting'!F16</f>
        <v>2</v>
      </c>
      <c r="K12" s="895">
        <f>+'EEM1'!AB12</f>
        <v>500.77440000000007</v>
      </c>
      <c r="L12" s="896">
        <f>+'9.Lighting'!N16</f>
        <v>0</v>
      </c>
      <c r="M12" s="896">
        <f>+Lighting!O15</f>
        <v>1656</v>
      </c>
      <c r="N12" s="908">
        <v>0.3</v>
      </c>
      <c r="O12" s="896">
        <f t="shared" si="2"/>
        <v>1159.1999999999998</v>
      </c>
      <c r="P12" s="898" t="str">
        <f>+Lighting!E15</f>
        <v>Fluorescente tube</v>
      </c>
      <c r="Q12" s="904">
        <f>+'EEM2'!$J12*'EEM2'!$I12</f>
        <v>8</v>
      </c>
      <c r="R12" s="905">
        <f>+Lighting!J15</f>
        <v>36</v>
      </c>
      <c r="S12" s="895" t="str">
        <f t="shared" si="3"/>
        <v/>
      </c>
      <c r="T12" s="906">
        <f>+K12*(1-N12)</f>
        <v>350.54208000000006</v>
      </c>
      <c r="U12" s="906">
        <f t="shared" si="5"/>
        <v>150.23232000000002</v>
      </c>
      <c r="V12" s="906">
        <f t="shared" si="6"/>
        <v>77.558152855554681</v>
      </c>
      <c r="W12" s="902">
        <f t="shared" si="7"/>
        <v>0</v>
      </c>
      <c r="X12" s="907">
        <f t="shared" si="1"/>
        <v>0</v>
      </c>
      <c r="AD12" s="702" t="str">
        <f t="shared" si="8"/>
        <v>Staff room</v>
      </c>
      <c r="AE12" s="702" t="str">
        <f t="shared" si="9"/>
        <v>Staff room</v>
      </c>
      <c r="AF12" s="702">
        <f t="shared" si="10"/>
        <v>4</v>
      </c>
      <c r="AG12" s="702">
        <f t="shared" si="11"/>
        <v>2</v>
      </c>
      <c r="AH12" s="298">
        <f t="shared" si="12"/>
        <v>1656</v>
      </c>
      <c r="AI12" s="298">
        <f t="shared" si="13"/>
        <v>1159.1999999999998</v>
      </c>
      <c r="AK12" t="str">
        <f t="shared" si="14"/>
        <v/>
      </c>
      <c r="AL12" s="298">
        <f t="shared" si="15"/>
        <v>0</v>
      </c>
      <c r="AM12" s="298">
        <f t="shared" si="16"/>
        <v>500.77440000000007</v>
      </c>
      <c r="AN12" s="298">
        <f t="shared" si="17"/>
        <v>350.54208000000006</v>
      </c>
    </row>
    <row r="13" spans="1:40" ht="28.8">
      <c r="A13" s="597" t="s">
        <v>1027</v>
      </c>
      <c r="B13" s="395">
        <f>+B3</f>
        <v>10</v>
      </c>
      <c r="G13" s="878" t="str">
        <f>'EEM1'!P13</f>
        <v>Lecture Room</v>
      </c>
      <c r="H13" s="878" t="str">
        <f>'9.Lighting'!D17</f>
        <v>Lecture Room</v>
      </c>
      <c r="I13" s="895">
        <f>+'9.Lighting'!E17</f>
        <v>12</v>
      </c>
      <c r="J13" s="895">
        <f>+'9.Lighting'!F17</f>
        <v>2</v>
      </c>
      <c r="K13" s="895">
        <f>+'EEM1'!AB13</f>
        <v>1502.3232000000003</v>
      </c>
      <c r="L13" s="896">
        <f>+'9.Lighting'!N17</f>
        <v>0</v>
      </c>
      <c r="M13" s="896">
        <f>+Lighting!O16</f>
        <v>1656</v>
      </c>
      <c r="N13" s="908">
        <v>0.3</v>
      </c>
      <c r="O13" s="896">
        <f t="shared" si="2"/>
        <v>1159.1999999999998</v>
      </c>
      <c r="P13" s="898" t="str">
        <f>+Lighting!E16</f>
        <v>Fluorescente tube</v>
      </c>
      <c r="Q13" s="899">
        <f>+'EEM2'!$J13*'EEM2'!$I13</f>
        <v>24</v>
      </c>
      <c r="R13" s="900">
        <f>+Lighting!J16</f>
        <v>36</v>
      </c>
      <c r="S13" s="895" t="str">
        <f t="shared" si="3"/>
        <v/>
      </c>
      <c r="T13" s="901">
        <f t="shared" si="4"/>
        <v>1051.6262400000001</v>
      </c>
      <c r="U13" s="901">
        <f t="shared" si="5"/>
        <v>450.69696000000022</v>
      </c>
      <c r="V13" s="901">
        <f t="shared" si="6"/>
        <v>232.67445856666413</v>
      </c>
      <c r="W13" s="902">
        <f t="shared" si="7"/>
        <v>0</v>
      </c>
      <c r="X13" s="903">
        <f t="shared" si="1"/>
        <v>0</v>
      </c>
      <c r="AD13" s="702" t="str">
        <f t="shared" si="8"/>
        <v>Lecture Room</v>
      </c>
      <c r="AE13" s="702" t="str">
        <f t="shared" si="9"/>
        <v>Lecture Room</v>
      </c>
      <c r="AF13" s="702">
        <f t="shared" si="10"/>
        <v>12</v>
      </c>
      <c r="AG13" s="702">
        <f t="shared" si="11"/>
        <v>2</v>
      </c>
      <c r="AH13" s="298">
        <f t="shared" si="12"/>
        <v>1656</v>
      </c>
      <c r="AI13" s="298">
        <f t="shared" si="13"/>
        <v>1159.1999999999998</v>
      </c>
      <c r="AK13" t="str">
        <f t="shared" si="14"/>
        <v/>
      </c>
      <c r="AL13" s="298">
        <f t="shared" si="15"/>
        <v>0</v>
      </c>
      <c r="AM13" s="298">
        <f t="shared" si="16"/>
        <v>1502.3232000000003</v>
      </c>
      <c r="AN13" s="298">
        <f t="shared" si="17"/>
        <v>1051.6262400000001</v>
      </c>
    </row>
    <row r="14" spans="1:40">
      <c r="A14" s="399" t="s">
        <v>574</v>
      </c>
      <c r="B14" s="399" t="s">
        <v>1028</v>
      </c>
      <c r="G14" s="878" t="str">
        <f>'EEM1'!P14</f>
        <v>Lecture Room</v>
      </c>
      <c r="H14" s="878" t="str">
        <f>'9.Lighting'!D18</f>
        <v>Lecture Room</v>
      </c>
      <c r="I14" s="895">
        <f>+'9.Lighting'!E18</f>
        <v>2</v>
      </c>
      <c r="J14" s="895">
        <f>+'9.Lighting'!F18</f>
        <v>1</v>
      </c>
      <c r="K14" s="895">
        <f>+'EEM1'!AB14</f>
        <v>125.19360000000002</v>
      </c>
      <c r="L14" s="896">
        <f>+'9.Lighting'!N18</f>
        <v>0</v>
      </c>
      <c r="M14" s="896">
        <f>+Lighting!O17</f>
        <v>1656</v>
      </c>
      <c r="N14" s="908">
        <v>0.3</v>
      </c>
      <c r="O14" s="896">
        <f t="shared" si="2"/>
        <v>1159.1999999999998</v>
      </c>
      <c r="P14" s="898" t="str">
        <f>+Lighting!E17</f>
        <v>Fluorescente tube</v>
      </c>
      <c r="Q14" s="904">
        <f>+'EEM2'!$J14*'EEM2'!$I14</f>
        <v>2</v>
      </c>
      <c r="R14" s="905">
        <f>+Lighting!J17</f>
        <v>36</v>
      </c>
      <c r="S14" s="895" t="str">
        <f t="shared" si="3"/>
        <v/>
      </c>
      <c r="T14" s="906">
        <f t="shared" si="4"/>
        <v>87.635520000000014</v>
      </c>
      <c r="U14" s="906">
        <f t="shared" si="5"/>
        <v>37.558080000000004</v>
      </c>
      <c r="V14" s="906">
        <f t="shared" si="6"/>
        <v>19.38953821388867</v>
      </c>
      <c r="W14" s="902">
        <f t="shared" si="7"/>
        <v>0</v>
      </c>
      <c r="X14" s="907">
        <f t="shared" si="1"/>
        <v>0</v>
      </c>
      <c r="AD14" s="702" t="str">
        <f t="shared" si="8"/>
        <v>Lecture Room</v>
      </c>
      <c r="AE14" s="702" t="str">
        <f t="shared" si="9"/>
        <v>Lecture Room</v>
      </c>
      <c r="AF14" s="702">
        <f t="shared" si="10"/>
        <v>2</v>
      </c>
      <c r="AG14" s="702">
        <f t="shared" si="11"/>
        <v>1</v>
      </c>
      <c r="AH14" s="298">
        <f t="shared" si="12"/>
        <v>1656</v>
      </c>
      <c r="AI14" s="298">
        <f t="shared" si="13"/>
        <v>1159.1999999999998</v>
      </c>
      <c r="AK14" t="str">
        <f t="shared" si="14"/>
        <v/>
      </c>
      <c r="AL14" s="298">
        <f t="shared" si="15"/>
        <v>0</v>
      </c>
      <c r="AM14" s="298">
        <f t="shared" si="16"/>
        <v>125.19360000000002</v>
      </c>
      <c r="AN14" s="298">
        <f t="shared" si="17"/>
        <v>87.635520000000014</v>
      </c>
    </row>
    <row r="15" spans="1:40">
      <c r="A15" s="399">
        <v>0</v>
      </c>
      <c r="B15" s="395">
        <f>-X50</f>
        <v>0</v>
      </c>
      <c r="G15" s="878" t="str">
        <f>'EEM1'!P15</f>
        <v>Lecture room Nr2</v>
      </c>
      <c r="H15" s="878" t="str">
        <f>'9.Lighting'!D19</f>
        <v>Lecture room Nr2</v>
      </c>
      <c r="I15" s="895">
        <f>+'9.Lighting'!E19</f>
        <v>24</v>
      </c>
      <c r="J15" s="895">
        <f>+'9.Lighting'!F19</f>
        <v>2</v>
      </c>
      <c r="K15" s="895">
        <f>+'EEM1'!AB15</f>
        <v>3004.6464000000005</v>
      </c>
      <c r="L15" s="896">
        <f>+'9.Lighting'!N19</f>
        <v>0</v>
      </c>
      <c r="M15" s="896">
        <f>+Lighting!O18</f>
        <v>1656</v>
      </c>
      <c r="N15" s="897">
        <f t="shared" si="0"/>
        <v>0</v>
      </c>
      <c r="O15" s="896">
        <f t="shared" si="2"/>
        <v>1656</v>
      </c>
      <c r="P15" s="898" t="str">
        <f>+Lighting!E18</f>
        <v>Fluorescente tube</v>
      </c>
      <c r="Q15" s="899">
        <f>+'EEM2'!$J15*'EEM2'!$I15</f>
        <v>48</v>
      </c>
      <c r="R15" s="900">
        <f>+Lighting!J18</f>
        <v>36</v>
      </c>
      <c r="S15" s="895" t="str">
        <f t="shared" si="3"/>
        <v/>
      </c>
      <c r="T15" s="901">
        <f t="shared" si="4"/>
        <v>3004.6464000000005</v>
      </c>
      <c r="U15" s="901">
        <f t="shared" si="5"/>
        <v>0</v>
      </c>
      <c r="V15" s="901">
        <f t="shared" si="6"/>
        <v>0</v>
      </c>
      <c r="W15" s="902">
        <f t="shared" si="7"/>
        <v>0</v>
      </c>
      <c r="X15" s="903">
        <f t="shared" si="1"/>
        <v>0</v>
      </c>
      <c r="AD15" s="702" t="str">
        <f t="shared" si="8"/>
        <v>Lecture room Nr2</v>
      </c>
      <c r="AE15" s="702" t="str">
        <f t="shared" si="9"/>
        <v>Lecture room Nr2</v>
      </c>
      <c r="AF15" s="702">
        <f t="shared" si="10"/>
        <v>24</v>
      </c>
      <c r="AG15" s="702">
        <f t="shared" si="11"/>
        <v>2</v>
      </c>
      <c r="AH15" s="298">
        <f t="shared" si="12"/>
        <v>1656</v>
      </c>
      <c r="AI15" s="298">
        <f t="shared" si="13"/>
        <v>1656</v>
      </c>
      <c r="AK15" t="str">
        <f t="shared" si="14"/>
        <v/>
      </c>
      <c r="AL15" s="298">
        <f t="shared" si="15"/>
        <v>0</v>
      </c>
      <c r="AM15" s="298">
        <f t="shared" si="16"/>
        <v>3004.6464000000005</v>
      </c>
      <c r="AN15" s="298">
        <f t="shared" si="17"/>
        <v>3004.6464000000005</v>
      </c>
    </row>
    <row r="16" spans="1:40">
      <c r="A16" s="399">
        <v>1</v>
      </c>
      <c r="B16" s="395">
        <f>+V50</f>
        <v>1063.5520775840416</v>
      </c>
      <c r="G16" s="878" t="str">
        <f>'EEM1'!P16</f>
        <v>Lecture room Nr2</v>
      </c>
      <c r="H16" s="878" t="str">
        <f>'9.Lighting'!D20</f>
        <v>Lecture room Nr2</v>
      </c>
      <c r="I16" s="895">
        <f>+'9.Lighting'!E20</f>
        <v>2</v>
      </c>
      <c r="J16" s="895">
        <f>+'9.Lighting'!F20</f>
        <v>1</v>
      </c>
      <c r="K16" s="895">
        <f>+'EEM1'!AB16</f>
        <v>125.19360000000002</v>
      </c>
      <c r="L16" s="896">
        <f>+'9.Lighting'!N20</f>
        <v>0</v>
      </c>
      <c r="M16" s="896">
        <f>+Lighting!O19</f>
        <v>1656</v>
      </c>
      <c r="N16" s="897">
        <f t="shared" si="0"/>
        <v>0</v>
      </c>
      <c r="O16" s="896">
        <f t="shared" si="2"/>
        <v>1656</v>
      </c>
      <c r="P16" s="898" t="str">
        <f>+Lighting!E19</f>
        <v>Fluorescente tube</v>
      </c>
      <c r="Q16" s="904">
        <f>+'EEM2'!$J16*'EEM2'!$I16</f>
        <v>2</v>
      </c>
      <c r="R16" s="905">
        <f>+Lighting!J19</f>
        <v>36</v>
      </c>
      <c r="S16" s="895" t="str">
        <f t="shared" si="3"/>
        <v/>
      </c>
      <c r="T16" s="906">
        <f t="shared" si="4"/>
        <v>125.19360000000002</v>
      </c>
      <c r="U16" s="906">
        <f t="shared" si="5"/>
        <v>0</v>
      </c>
      <c r="V16" s="906">
        <f t="shared" si="6"/>
        <v>0</v>
      </c>
      <c r="W16" s="902">
        <f t="shared" si="7"/>
        <v>0</v>
      </c>
      <c r="X16" s="907">
        <f t="shared" si="1"/>
        <v>0</v>
      </c>
      <c r="AD16" s="702" t="str">
        <f t="shared" si="8"/>
        <v>Lecture room Nr2</v>
      </c>
      <c r="AE16" s="702" t="str">
        <f t="shared" si="9"/>
        <v>Lecture room Nr2</v>
      </c>
      <c r="AF16" s="702">
        <f t="shared" si="10"/>
        <v>2</v>
      </c>
      <c r="AG16" s="702">
        <f t="shared" si="11"/>
        <v>1</v>
      </c>
      <c r="AH16" s="298">
        <f t="shared" si="12"/>
        <v>1656</v>
      </c>
      <c r="AI16" s="298">
        <f t="shared" si="13"/>
        <v>1656</v>
      </c>
      <c r="AK16" t="str">
        <f t="shared" si="14"/>
        <v/>
      </c>
      <c r="AL16" s="298">
        <f t="shared" si="15"/>
        <v>0</v>
      </c>
      <c r="AM16" s="298">
        <f t="shared" si="16"/>
        <v>125.19360000000002</v>
      </c>
      <c r="AN16" s="298">
        <f t="shared" si="17"/>
        <v>125.19360000000002</v>
      </c>
    </row>
    <row r="17" spans="1:40">
      <c r="A17" s="399">
        <v>2</v>
      </c>
      <c r="B17" s="395">
        <f t="shared" ref="B17:B25" si="18">+B16</f>
        <v>1063.5520775840416</v>
      </c>
      <c r="G17" s="878" t="str">
        <f>'EEM1'!P17</f>
        <v>Cafeteria</v>
      </c>
      <c r="H17" s="878" t="str">
        <f>'9.Lighting'!D21</f>
        <v>Cafeteria</v>
      </c>
      <c r="I17" s="895">
        <f>+'9.Lighting'!E21</f>
        <v>6</v>
      </c>
      <c r="J17" s="895">
        <f>+'9.Lighting'!F21</f>
        <v>2</v>
      </c>
      <c r="K17" s="895">
        <f>+'EEM1'!AB17</f>
        <v>0</v>
      </c>
      <c r="L17" s="896">
        <f>+'9.Lighting'!N21</f>
        <v>0</v>
      </c>
      <c r="M17" s="896">
        <f>+Lighting!O20</f>
        <v>0</v>
      </c>
      <c r="N17" s="897">
        <f t="shared" si="0"/>
        <v>0</v>
      </c>
      <c r="O17" s="896">
        <f t="shared" si="2"/>
        <v>0</v>
      </c>
      <c r="P17" s="898" t="str">
        <f>+Lighting!E20</f>
        <v>Fluorescente tube</v>
      </c>
      <c r="Q17" s="899">
        <f>+'EEM2'!$J17*'EEM2'!$I17</f>
        <v>12</v>
      </c>
      <c r="R17" s="900">
        <f>+Lighting!J20</f>
        <v>36</v>
      </c>
      <c r="S17" s="895" t="str">
        <f t="shared" si="3"/>
        <v/>
      </c>
      <c r="T17" s="901">
        <f t="shared" si="4"/>
        <v>0</v>
      </c>
      <c r="U17" s="901">
        <f t="shared" si="5"/>
        <v>0</v>
      </c>
      <c r="V17" s="901">
        <f t="shared" si="6"/>
        <v>0</v>
      </c>
      <c r="W17" s="902">
        <f t="shared" si="7"/>
        <v>0</v>
      </c>
      <c r="X17" s="903">
        <f t="shared" si="1"/>
        <v>0</v>
      </c>
      <c r="AD17" s="702" t="str">
        <f t="shared" si="8"/>
        <v>Cafeteria</v>
      </c>
      <c r="AE17" s="702" t="str">
        <f t="shared" si="9"/>
        <v>Cafeteria</v>
      </c>
      <c r="AF17" s="702">
        <f t="shared" si="10"/>
        <v>6</v>
      </c>
      <c r="AG17" s="702">
        <f t="shared" si="11"/>
        <v>2</v>
      </c>
      <c r="AH17" s="298">
        <f t="shared" si="12"/>
        <v>0</v>
      </c>
      <c r="AI17" s="298">
        <f t="shared" si="13"/>
        <v>0</v>
      </c>
      <c r="AK17" t="str">
        <f t="shared" si="14"/>
        <v/>
      </c>
      <c r="AL17" s="298">
        <f t="shared" si="15"/>
        <v>0</v>
      </c>
      <c r="AM17" s="298">
        <f t="shared" si="16"/>
        <v>0</v>
      </c>
      <c r="AN17" s="298">
        <f t="shared" si="17"/>
        <v>0</v>
      </c>
    </row>
    <row r="18" spans="1:40">
      <c r="A18" s="399">
        <v>3</v>
      </c>
      <c r="B18" s="395">
        <f t="shared" si="18"/>
        <v>1063.5520775840416</v>
      </c>
      <c r="G18" s="878" t="str">
        <f>'EEM1'!P18</f>
        <v>Lecture room nNr3</v>
      </c>
      <c r="H18" s="878" t="str">
        <f>'9.Lighting'!D22</f>
        <v>Lecture room nNr3</v>
      </c>
      <c r="I18" s="895">
        <f>+'9.Lighting'!E22</f>
        <v>20</v>
      </c>
      <c r="J18" s="895">
        <f>+'9.Lighting'!F22</f>
        <v>2</v>
      </c>
      <c r="K18" s="895">
        <f>+'EEM1'!AB18</f>
        <v>2503.8719999999998</v>
      </c>
      <c r="L18" s="896">
        <f>+'9.Lighting'!N22</f>
        <v>0</v>
      </c>
      <c r="M18" s="896">
        <f>+Lighting!O21</f>
        <v>1656</v>
      </c>
      <c r="N18" s="897">
        <f t="shared" si="0"/>
        <v>0</v>
      </c>
      <c r="O18" s="896">
        <f t="shared" si="2"/>
        <v>1656</v>
      </c>
      <c r="P18" s="898" t="str">
        <f>+Lighting!E21</f>
        <v>Fluorescente tube</v>
      </c>
      <c r="Q18" s="904">
        <f>+'EEM2'!$J18*'EEM2'!$I18</f>
        <v>40</v>
      </c>
      <c r="R18" s="905">
        <f>+Lighting!J21</f>
        <v>36</v>
      </c>
      <c r="S18" s="895" t="str">
        <f t="shared" si="3"/>
        <v/>
      </c>
      <c r="T18" s="906">
        <f t="shared" si="4"/>
        <v>2503.8719999999998</v>
      </c>
      <c r="U18" s="906">
        <f t="shared" si="5"/>
        <v>0</v>
      </c>
      <c r="V18" s="906">
        <f t="shared" si="6"/>
        <v>0</v>
      </c>
      <c r="W18" s="902">
        <f t="shared" si="7"/>
        <v>0</v>
      </c>
      <c r="X18" s="907">
        <f t="shared" si="1"/>
        <v>0</v>
      </c>
      <c r="AD18" s="702" t="str">
        <f t="shared" si="8"/>
        <v>Lecture room nNr3</v>
      </c>
      <c r="AE18" s="702" t="str">
        <f t="shared" si="9"/>
        <v>Lecture room nNr3</v>
      </c>
      <c r="AF18" s="702">
        <f t="shared" si="10"/>
        <v>20</v>
      </c>
      <c r="AG18" s="702">
        <f t="shared" si="11"/>
        <v>2</v>
      </c>
      <c r="AH18" s="298">
        <f t="shared" si="12"/>
        <v>1656</v>
      </c>
      <c r="AI18" s="298">
        <f t="shared" si="13"/>
        <v>1656</v>
      </c>
      <c r="AK18" t="str">
        <f t="shared" si="14"/>
        <v/>
      </c>
      <c r="AL18" s="298">
        <f t="shared" si="15"/>
        <v>0</v>
      </c>
      <c r="AM18" s="298">
        <f t="shared" si="16"/>
        <v>2503.8719999999998</v>
      </c>
      <c r="AN18" s="298">
        <f t="shared" si="17"/>
        <v>2503.8719999999998</v>
      </c>
    </row>
    <row r="19" spans="1:40">
      <c r="A19" s="399">
        <v>4</v>
      </c>
      <c r="B19" s="395">
        <f t="shared" si="18"/>
        <v>1063.5520775840416</v>
      </c>
      <c r="G19" s="878" t="str">
        <f>'EEM1'!P19</f>
        <v>Lecture room nNr3</v>
      </c>
      <c r="H19" s="878" t="str">
        <f>'9.Lighting'!D23</f>
        <v>Lecture room nNr3</v>
      </c>
      <c r="I19" s="895">
        <f>+'9.Lighting'!E23</f>
        <v>2</v>
      </c>
      <c r="J19" s="895">
        <f>+'9.Lighting'!F23</f>
        <v>1</v>
      </c>
      <c r="K19" s="895">
        <f>+'EEM1'!AB19</f>
        <v>125.19360000000002</v>
      </c>
      <c r="L19" s="896">
        <f>+'9.Lighting'!N23</f>
        <v>0</v>
      </c>
      <c r="M19" s="896">
        <f>+Lighting!O22</f>
        <v>1656</v>
      </c>
      <c r="N19" s="897">
        <f t="shared" si="0"/>
        <v>0</v>
      </c>
      <c r="O19" s="896">
        <f t="shared" si="2"/>
        <v>1656</v>
      </c>
      <c r="P19" s="898" t="str">
        <f>+Lighting!E22</f>
        <v>Fluorescente tube</v>
      </c>
      <c r="Q19" s="899">
        <f>+'EEM2'!$J19*'EEM2'!$I19</f>
        <v>2</v>
      </c>
      <c r="R19" s="900">
        <f>+Lighting!J22</f>
        <v>36</v>
      </c>
      <c r="S19" s="895" t="str">
        <f t="shared" si="3"/>
        <v/>
      </c>
      <c r="T19" s="901">
        <f t="shared" si="4"/>
        <v>125.19360000000002</v>
      </c>
      <c r="U19" s="901">
        <f t="shared" si="5"/>
        <v>0</v>
      </c>
      <c r="V19" s="901">
        <f t="shared" si="6"/>
        <v>0</v>
      </c>
      <c r="W19" s="902">
        <f t="shared" si="7"/>
        <v>0</v>
      </c>
      <c r="X19" s="903">
        <f t="shared" si="1"/>
        <v>0</v>
      </c>
      <c r="AD19" s="702" t="str">
        <f t="shared" si="8"/>
        <v>Lecture room nNr3</v>
      </c>
      <c r="AE19" s="702" t="str">
        <f t="shared" si="9"/>
        <v>Lecture room nNr3</v>
      </c>
      <c r="AF19" s="702">
        <f t="shared" si="10"/>
        <v>2</v>
      </c>
      <c r="AG19" s="702">
        <f t="shared" si="11"/>
        <v>1</v>
      </c>
      <c r="AH19" s="298">
        <f t="shared" si="12"/>
        <v>1656</v>
      </c>
      <c r="AI19" s="298">
        <f t="shared" si="13"/>
        <v>1656</v>
      </c>
      <c r="AK19" t="str">
        <f t="shared" si="14"/>
        <v/>
      </c>
      <c r="AL19" s="298">
        <f t="shared" si="15"/>
        <v>0</v>
      </c>
      <c r="AM19" s="298">
        <f t="shared" si="16"/>
        <v>125.19360000000002</v>
      </c>
      <c r="AN19" s="298">
        <f t="shared" si="17"/>
        <v>125.19360000000002</v>
      </c>
    </row>
    <row r="20" spans="1:40">
      <c r="A20" s="399">
        <v>5</v>
      </c>
      <c r="B20" s="395">
        <f t="shared" si="18"/>
        <v>1063.5520775840416</v>
      </c>
      <c r="G20" s="878" t="str">
        <f>'EEM1'!P20</f>
        <v>Lecture Room Nr4</v>
      </c>
      <c r="H20" s="878" t="str">
        <f>'9.Lighting'!D24</f>
        <v>Lecture Room Nr4</v>
      </c>
      <c r="I20" s="895">
        <f>+'9.Lighting'!E24</f>
        <v>20</v>
      </c>
      <c r="J20" s="895">
        <f>+'9.Lighting'!F24</f>
        <v>2</v>
      </c>
      <c r="K20" s="895">
        <f>+'EEM1'!AB20</f>
        <v>2503.8719999999998</v>
      </c>
      <c r="L20" s="896">
        <f>+'9.Lighting'!N24</f>
        <v>0</v>
      </c>
      <c r="M20" s="896">
        <f>+Lighting!O23</f>
        <v>1656</v>
      </c>
      <c r="N20" s="897">
        <f t="shared" si="0"/>
        <v>0</v>
      </c>
      <c r="O20" s="896">
        <f t="shared" si="2"/>
        <v>1656</v>
      </c>
      <c r="P20" s="898" t="str">
        <f>+Lighting!E23</f>
        <v>Fluorescente tube</v>
      </c>
      <c r="Q20" s="904">
        <f>+'EEM2'!$J20*'EEM2'!$I20</f>
        <v>40</v>
      </c>
      <c r="R20" s="905">
        <f>+Lighting!J23</f>
        <v>36</v>
      </c>
      <c r="S20" s="895" t="str">
        <f t="shared" si="3"/>
        <v/>
      </c>
      <c r="T20" s="906">
        <f t="shared" si="4"/>
        <v>2503.8719999999998</v>
      </c>
      <c r="U20" s="906">
        <f t="shared" si="5"/>
        <v>0</v>
      </c>
      <c r="V20" s="906">
        <f t="shared" si="6"/>
        <v>0</v>
      </c>
      <c r="W20" s="902">
        <f t="shared" si="7"/>
        <v>0</v>
      </c>
      <c r="X20" s="907">
        <f t="shared" si="1"/>
        <v>0</v>
      </c>
      <c r="AD20" s="702" t="str">
        <f t="shared" si="8"/>
        <v>Lecture Room Nr4</v>
      </c>
      <c r="AE20" s="702" t="str">
        <f t="shared" si="9"/>
        <v>Lecture Room Nr4</v>
      </c>
      <c r="AF20" s="702">
        <f t="shared" si="10"/>
        <v>20</v>
      </c>
      <c r="AG20" s="702">
        <f t="shared" si="11"/>
        <v>2</v>
      </c>
      <c r="AH20" s="298">
        <f t="shared" si="12"/>
        <v>1656</v>
      </c>
      <c r="AI20" s="298">
        <f t="shared" si="13"/>
        <v>1656</v>
      </c>
      <c r="AK20" t="str">
        <f t="shared" si="14"/>
        <v/>
      </c>
      <c r="AL20" s="298">
        <f t="shared" si="15"/>
        <v>0</v>
      </c>
      <c r="AM20" s="298">
        <f t="shared" si="16"/>
        <v>2503.8719999999998</v>
      </c>
      <c r="AN20" s="298">
        <f t="shared" si="17"/>
        <v>2503.8719999999998</v>
      </c>
    </row>
    <row r="21" spans="1:40">
      <c r="A21" s="399">
        <v>6</v>
      </c>
      <c r="B21" s="395">
        <f t="shared" si="18"/>
        <v>1063.5520775840416</v>
      </c>
      <c r="G21" s="878" t="str">
        <f>'EEM1'!P21</f>
        <v>Lecture Room Nr4</v>
      </c>
      <c r="H21" s="878" t="str">
        <f>'9.Lighting'!D25</f>
        <v>Lecture Room Nr4</v>
      </c>
      <c r="I21" s="895">
        <f>+'9.Lighting'!E25</f>
        <v>2</v>
      </c>
      <c r="J21" s="895">
        <f>+'9.Lighting'!F25</f>
        <v>1</v>
      </c>
      <c r="K21" s="895">
        <f>+'EEM1'!AB21</f>
        <v>125.19360000000002</v>
      </c>
      <c r="L21" s="896">
        <f>+'9.Lighting'!N25</f>
        <v>0</v>
      </c>
      <c r="M21" s="896">
        <f>+Lighting!O24</f>
        <v>1656</v>
      </c>
      <c r="N21" s="897">
        <f t="shared" si="0"/>
        <v>0</v>
      </c>
      <c r="O21" s="896">
        <f t="shared" si="2"/>
        <v>1656</v>
      </c>
      <c r="P21" s="898" t="str">
        <f>+Lighting!E24</f>
        <v>Fluorescente tube</v>
      </c>
      <c r="Q21" s="899">
        <f>+'EEM2'!$J21*'EEM2'!$I21</f>
        <v>2</v>
      </c>
      <c r="R21" s="900">
        <f>+Lighting!J24</f>
        <v>36</v>
      </c>
      <c r="S21" s="895" t="str">
        <f t="shared" si="3"/>
        <v/>
      </c>
      <c r="T21" s="901">
        <f t="shared" si="4"/>
        <v>125.19360000000002</v>
      </c>
      <c r="U21" s="901">
        <f t="shared" si="5"/>
        <v>0</v>
      </c>
      <c r="V21" s="901">
        <f t="shared" si="6"/>
        <v>0</v>
      </c>
      <c r="W21" s="902">
        <f t="shared" si="7"/>
        <v>0</v>
      </c>
      <c r="X21" s="903">
        <f t="shared" si="1"/>
        <v>0</v>
      </c>
      <c r="AD21" s="702" t="str">
        <f t="shared" si="8"/>
        <v>Lecture Room Nr4</v>
      </c>
      <c r="AE21" s="702" t="str">
        <f t="shared" si="9"/>
        <v>Lecture Room Nr4</v>
      </c>
      <c r="AF21" s="702">
        <f t="shared" si="10"/>
        <v>2</v>
      </c>
      <c r="AG21" s="702">
        <f t="shared" si="11"/>
        <v>1</v>
      </c>
      <c r="AH21" s="298">
        <f t="shared" si="12"/>
        <v>1656</v>
      </c>
      <c r="AI21" s="298">
        <f t="shared" si="13"/>
        <v>1656</v>
      </c>
      <c r="AK21" t="str">
        <f t="shared" si="14"/>
        <v/>
      </c>
      <c r="AL21" s="298">
        <f t="shared" si="15"/>
        <v>0</v>
      </c>
      <c r="AM21" s="298">
        <f t="shared" si="16"/>
        <v>125.19360000000002</v>
      </c>
      <c r="AN21" s="298">
        <f t="shared" si="17"/>
        <v>125.19360000000002</v>
      </c>
    </row>
    <row r="22" spans="1:40">
      <c r="A22" s="399">
        <v>7</v>
      </c>
      <c r="B22" s="395">
        <f t="shared" si="18"/>
        <v>1063.5520775840416</v>
      </c>
      <c r="G22" s="878" t="str">
        <f>'EEM1'!P22</f>
        <v>Theatre Nr2</v>
      </c>
      <c r="H22" s="878" t="str">
        <f>'9.Lighting'!D26</f>
        <v>Theatre Nr2</v>
      </c>
      <c r="I22" s="895">
        <f>+'9.Lighting'!E26</f>
        <v>36</v>
      </c>
      <c r="J22" s="895">
        <f>+'9.Lighting'!F26</f>
        <v>2</v>
      </c>
      <c r="K22" s="895">
        <f>+'EEM1'!AB22</f>
        <v>4506.9695999999994</v>
      </c>
      <c r="L22" s="896">
        <f>+'9.Lighting'!N26</f>
        <v>0</v>
      </c>
      <c r="M22" s="896">
        <f>+Lighting!O25</f>
        <v>1656</v>
      </c>
      <c r="N22" s="908">
        <v>0.3</v>
      </c>
      <c r="O22" s="896">
        <f t="shared" si="2"/>
        <v>1159.1999999999998</v>
      </c>
      <c r="P22" s="898" t="str">
        <f>+Lighting!E25</f>
        <v>Fluorescente tube</v>
      </c>
      <c r="Q22" s="904">
        <f>+'EEM2'!$J22*'EEM2'!$I22</f>
        <v>72</v>
      </c>
      <c r="R22" s="905">
        <f>+Lighting!J25</f>
        <v>36</v>
      </c>
      <c r="S22" s="895" t="str">
        <f t="shared" si="3"/>
        <v/>
      </c>
      <c r="T22" s="906">
        <f t="shared" si="4"/>
        <v>3154.8787199999992</v>
      </c>
      <c r="U22" s="906">
        <f t="shared" si="5"/>
        <v>1352.0908800000002</v>
      </c>
      <c r="V22" s="906">
        <f t="shared" si="6"/>
        <v>698.02337569999213</v>
      </c>
      <c r="W22" s="902">
        <f t="shared" si="7"/>
        <v>0</v>
      </c>
      <c r="X22" s="907">
        <f t="shared" si="1"/>
        <v>0</v>
      </c>
      <c r="AD22" s="702" t="str">
        <f t="shared" si="8"/>
        <v>Theatre Nr2</v>
      </c>
      <c r="AE22" s="702" t="str">
        <f t="shared" si="9"/>
        <v>Theatre Nr2</v>
      </c>
      <c r="AF22" s="702">
        <f t="shared" si="10"/>
        <v>36</v>
      </c>
      <c r="AG22" s="702">
        <f t="shared" si="11"/>
        <v>2</v>
      </c>
      <c r="AH22" s="298">
        <f t="shared" si="12"/>
        <v>1656</v>
      </c>
      <c r="AI22" s="298">
        <f t="shared" si="13"/>
        <v>1159.1999999999998</v>
      </c>
      <c r="AK22" t="str">
        <f t="shared" si="14"/>
        <v/>
      </c>
      <c r="AL22" s="298">
        <f t="shared" si="15"/>
        <v>0</v>
      </c>
      <c r="AM22" s="298">
        <f t="shared" si="16"/>
        <v>4506.9695999999994</v>
      </c>
      <c r="AN22" s="298">
        <f t="shared" si="17"/>
        <v>3154.8787199999992</v>
      </c>
    </row>
    <row r="23" spans="1:40">
      <c r="A23" s="399">
        <v>8</v>
      </c>
      <c r="B23" s="395">
        <f t="shared" si="18"/>
        <v>1063.5520775840416</v>
      </c>
      <c r="G23" s="878" t="str">
        <f>'EEM1'!P23</f>
        <v>Theatre Nr1</v>
      </c>
      <c r="H23" s="878" t="str">
        <f>'9.Lighting'!D27</f>
        <v>Theatre Nr1</v>
      </c>
      <c r="I23" s="895">
        <f>+'9.Lighting'!E27</f>
        <v>64</v>
      </c>
      <c r="J23" s="895">
        <f>+'9.Lighting'!F27</f>
        <v>2</v>
      </c>
      <c r="K23" s="895">
        <f>+'EEM1'!AB23</f>
        <v>8012.3904000000011</v>
      </c>
      <c r="L23" s="896">
        <f>+'9.Lighting'!N27</f>
        <v>0</v>
      </c>
      <c r="M23" s="896">
        <f>+Lighting!O26</f>
        <v>1656</v>
      </c>
      <c r="N23" s="897">
        <f t="shared" si="0"/>
        <v>0</v>
      </c>
      <c r="O23" s="896">
        <f t="shared" si="2"/>
        <v>1656</v>
      </c>
      <c r="P23" s="898" t="str">
        <f>+Lighting!E26</f>
        <v>Fluorescente tube</v>
      </c>
      <c r="Q23" s="899">
        <f>+'EEM2'!$J23*'EEM2'!$I23</f>
        <v>128</v>
      </c>
      <c r="R23" s="900">
        <f>+Lighting!J26</f>
        <v>36</v>
      </c>
      <c r="S23" s="895" t="str">
        <f t="shared" si="3"/>
        <v/>
      </c>
      <c r="T23" s="901">
        <f t="shared" si="4"/>
        <v>8012.3904000000011</v>
      </c>
      <c r="U23" s="901">
        <f t="shared" si="5"/>
        <v>0</v>
      </c>
      <c r="V23" s="901">
        <f t="shared" si="6"/>
        <v>0</v>
      </c>
      <c r="W23" s="902">
        <f t="shared" si="7"/>
        <v>0</v>
      </c>
      <c r="X23" s="903">
        <f t="shared" si="1"/>
        <v>0</v>
      </c>
      <c r="AD23" s="702" t="str">
        <f t="shared" si="8"/>
        <v>Theatre Nr1</v>
      </c>
      <c r="AE23" s="702" t="str">
        <f t="shared" si="9"/>
        <v>Theatre Nr1</v>
      </c>
      <c r="AF23" s="702">
        <f t="shared" si="10"/>
        <v>64</v>
      </c>
      <c r="AG23" s="702">
        <f t="shared" si="11"/>
        <v>2</v>
      </c>
      <c r="AH23" s="298">
        <f t="shared" si="12"/>
        <v>1656</v>
      </c>
      <c r="AI23" s="298">
        <f t="shared" si="13"/>
        <v>1656</v>
      </c>
      <c r="AK23" t="str">
        <f t="shared" si="14"/>
        <v/>
      </c>
      <c r="AL23" s="298">
        <f t="shared" si="15"/>
        <v>0</v>
      </c>
      <c r="AM23" s="298">
        <f t="shared" si="16"/>
        <v>8012.3904000000011</v>
      </c>
      <c r="AN23" s="298">
        <f t="shared" si="17"/>
        <v>8012.3904000000011</v>
      </c>
    </row>
    <row r="24" spans="1:40">
      <c r="A24" s="399">
        <v>9</v>
      </c>
      <c r="B24" s="395">
        <f t="shared" si="18"/>
        <v>1063.5520775840416</v>
      </c>
      <c r="G24" s="878" t="str">
        <f>'EEM1'!P24</f>
        <v>Theatre Nr1</v>
      </c>
      <c r="H24" s="878" t="str">
        <f>'9.Lighting'!D28</f>
        <v>Theatre Nr1</v>
      </c>
      <c r="I24" s="895">
        <f>+'9.Lighting'!E28</f>
        <v>8</v>
      </c>
      <c r="J24" s="895">
        <f>+'9.Lighting'!F28</f>
        <v>1</v>
      </c>
      <c r="K24" s="895">
        <f>+'EEM1'!AB24</f>
        <v>198.72</v>
      </c>
      <c r="L24" s="896">
        <f>+'9.Lighting'!N28</f>
        <v>0</v>
      </c>
      <c r="M24" s="896">
        <f>+Lighting!O27</f>
        <v>1656</v>
      </c>
      <c r="N24" s="908">
        <v>0.3</v>
      </c>
      <c r="O24" s="896">
        <f t="shared" si="2"/>
        <v>1159.1999999999998</v>
      </c>
      <c r="P24" s="898" t="str">
        <f>+Lighting!E27</f>
        <v>Fluorescent lamp</v>
      </c>
      <c r="Q24" s="904">
        <f>+'EEM2'!$J24*'EEM2'!$I24</f>
        <v>8</v>
      </c>
      <c r="R24" s="905">
        <f>+Lighting!J27</f>
        <v>15</v>
      </c>
      <c r="S24" s="895" t="str">
        <f t="shared" si="3"/>
        <v/>
      </c>
      <c r="T24" s="906">
        <f t="shared" si="4"/>
        <v>139.10399999999998</v>
      </c>
      <c r="U24" s="906">
        <f t="shared" si="5"/>
        <v>59.616000000000014</v>
      </c>
      <c r="V24" s="906">
        <f t="shared" si="6"/>
        <v>30.777044783950274</v>
      </c>
      <c r="W24" s="902">
        <f t="shared" si="7"/>
        <v>0</v>
      </c>
      <c r="X24" s="907">
        <f t="shared" si="1"/>
        <v>0</v>
      </c>
      <c r="AD24" s="702" t="str">
        <f t="shared" si="8"/>
        <v>Theatre Nr1</v>
      </c>
      <c r="AE24" s="702" t="str">
        <f t="shared" si="9"/>
        <v>Theatre Nr1</v>
      </c>
      <c r="AF24" s="702">
        <f t="shared" si="10"/>
        <v>8</v>
      </c>
      <c r="AG24" s="702">
        <f t="shared" si="11"/>
        <v>1</v>
      </c>
      <c r="AH24" s="298">
        <f t="shared" si="12"/>
        <v>1656</v>
      </c>
      <c r="AI24" s="298">
        <f t="shared" si="13"/>
        <v>1159.1999999999998</v>
      </c>
      <c r="AK24" t="str">
        <f t="shared" si="14"/>
        <v/>
      </c>
      <c r="AL24" s="298">
        <f t="shared" si="15"/>
        <v>0</v>
      </c>
      <c r="AM24" s="298">
        <f t="shared" si="16"/>
        <v>198.72</v>
      </c>
      <c r="AN24" s="298">
        <f t="shared" si="17"/>
        <v>139.10399999999998</v>
      </c>
    </row>
    <row r="25" spans="1:40">
      <c r="A25" s="399">
        <v>10</v>
      </c>
      <c r="B25" s="395">
        <f t="shared" si="18"/>
        <v>1063.5520775840416</v>
      </c>
      <c r="G25" s="878" t="str">
        <f>'EEM1'!P25</f>
        <v>Theatre Nr3</v>
      </c>
      <c r="H25" s="878" t="str">
        <f>'9.Lighting'!D29</f>
        <v>Theatre Nr3</v>
      </c>
      <c r="I25" s="895">
        <f>+'9.Lighting'!E29</f>
        <v>36</v>
      </c>
      <c r="J25" s="895">
        <f>+'9.Lighting'!F29</f>
        <v>2</v>
      </c>
      <c r="K25" s="895">
        <f>+'EEM1'!AB25</f>
        <v>4506.9695999999994</v>
      </c>
      <c r="L25" s="896">
        <f>+'9.Lighting'!N29</f>
        <v>0</v>
      </c>
      <c r="M25" s="896">
        <f>+Lighting!O28</f>
        <v>1656</v>
      </c>
      <c r="N25" s="897">
        <f t="shared" si="0"/>
        <v>0</v>
      </c>
      <c r="O25" s="896">
        <f t="shared" si="2"/>
        <v>1656</v>
      </c>
      <c r="P25" s="898" t="str">
        <f>+Lighting!E28</f>
        <v>Fluorescente tube</v>
      </c>
      <c r="Q25" s="899">
        <f>+'EEM2'!$J25*'EEM2'!$I25</f>
        <v>72</v>
      </c>
      <c r="R25" s="900">
        <f>+Lighting!J28</f>
        <v>36</v>
      </c>
      <c r="S25" s="895" t="str">
        <f t="shared" si="3"/>
        <v/>
      </c>
      <c r="T25" s="901">
        <f t="shared" si="4"/>
        <v>4506.9695999999994</v>
      </c>
      <c r="U25" s="901">
        <f t="shared" si="5"/>
        <v>0</v>
      </c>
      <c r="V25" s="901">
        <f t="shared" si="6"/>
        <v>0</v>
      </c>
      <c r="W25" s="902">
        <f t="shared" si="7"/>
        <v>0</v>
      </c>
      <c r="X25" s="903">
        <f t="shared" si="1"/>
        <v>0</v>
      </c>
      <c r="AD25" s="702" t="str">
        <f t="shared" si="8"/>
        <v>Theatre Nr3</v>
      </c>
      <c r="AE25" s="702" t="str">
        <f t="shared" si="9"/>
        <v>Theatre Nr3</v>
      </c>
      <c r="AF25" s="702">
        <f t="shared" si="10"/>
        <v>36</v>
      </c>
      <c r="AG25" s="702">
        <f t="shared" si="11"/>
        <v>2</v>
      </c>
      <c r="AH25" s="298">
        <f t="shared" si="12"/>
        <v>1656</v>
      </c>
      <c r="AI25" s="298">
        <f t="shared" si="13"/>
        <v>1656</v>
      </c>
      <c r="AK25" t="str">
        <f t="shared" si="14"/>
        <v/>
      </c>
      <c r="AL25" s="298">
        <f t="shared" si="15"/>
        <v>0</v>
      </c>
      <c r="AM25" s="298">
        <f t="shared" si="16"/>
        <v>4506.9695999999994</v>
      </c>
      <c r="AN25" s="298">
        <f t="shared" si="17"/>
        <v>4506.9695999999994</v>
      </c>
    </row>
    <row r="26" spans="1:40">
      <c r="G26" s="878" t="str">
        <f>'EEM1'!P26</f>
        <v>Exterior</v>
      </c>
      <c r="H26" s="878" t="str">
        <f>'9.Lighting'!D30</f>
        <v>Exterior</v>
      </c>
      <c r="I26" s="895">
        <f>+'9.Lighting'!E30</f>
        <v>8</v>
      </c>
      <c r="J26" s="895">
        <f>+'9.Lighting'!F30</f>
        <v>1</v>
      </c>
      <c r="K26" s="895">
        <f>+'EEM1'!AB26</f>
        <v>524.16</v>
      </c>
      <c r="L26" s="896">
        <f>+'9.Lighting'!N30</f>
        <v>0</v>
      </c>
      <c r="M26" s="896">
        <f>+Lighting!O29</f>
        <v>4368</v>
      </c>
      <c r="N26" s="897">
        <f t="shared" si="0"/>
        <v>0</v>
      </c>
      <c r="O26" s="896">
        <f t="shared" si="2"/>
        <v>4368</v>
      </c>
      <c r="P26" s="898" t="str">
        <f>+Lighting!E29</f>
        <v>Fluorescent lamp</v>
      </c>
      <c r="Q26" s="904">
        <f>+'EEM2'!$J26*'EEM2'!$I26</f>
        <v>8</v>
      </c>
      <c r="R26" s="905">
        <f>+Lighting!J29</f>
        <v>15</v>
      </c>
      <c r="S26" s="895" t="str">
        <f t="shared" si="3"/>
        <v/>
      </c>
      <c r="T26" s="906">
        <f t="shared" si="4"/>
        <v>524.16</v>
      </c>
      <c r="U26" s="906">
        <f t="shared" si="5"/>
        <v>0</v>
      </c>
      <c r="V26" s="906">
        <f t="shared" si="6"/>
        <v>0</v>
      </c>
      <c r="W26" s="902">
        <f t="shared" si="7"/>
        <v>0</v>
      </c>
      <c r="X26" s="907">
        <f t="shared" si="1"/>
        <v>0</v>
      </c>
      <c r="AD26" s="702" t="str">
        <f t="shared" si="8"/>
        <v>Exterior</v>
      </c>
      <c r="AE26" s="702" t="str">
        <f t="shared" si="9"/>
        <v>Exterior</v>
      </c>
      <c r="AF26" s="702">
        <f t="shared" si="10"/>
        <v>8</v>
      </c>
      <c r="AG26" s="702">
        <f t="shared" si="11"/>
        <v>1</v>
      </c>
      <c r="AH26" s="298">
        <f t="shared" si="12"/>
        <v>4368</v>
      </c>
      <c r="AI26" s="298">
        <f t="shared" si="13"/>
        <v>4368</v>
      </c>
      <c r="AK26" t="str">
        <f t="shared" si="14"/>
        <v/>
      </c>
      <c r="AL26" s="298">
        <f t="shared" si="15"/>
        <v>0</v>
      </c>
      <c r="AM26" s="298">
        <f t="shared" si="16"/>
        <v>524.16</v>
      </c>
      <c r="AN26" s="298">
        <f t="shared" si="17"/>
        <v>524.16</v>
      </c>
    </row>
    <row r="27" spans="1:40">
      <c r="G27" s="878">
        <f>'EEM1'!P27</f>
        <v>0</v>
      </c>
      <c r="H27" s="878">
        <f>'9.Lighting'!D31</f>
        <v>0</v>
      </c>
      <c r="I27" s="895">
        <f>+'9.Lighting'!E31</f>
        <v>0</v>
      </c>
      <c r="J27" s="895">
        <f>+'9.Lighting'!F31</f>
        <v>0</v>
      </c>
      <c r="K27" s="895">
        <f>+'EEM1'!AB27</f>
        <v>0</v>
      </c>
      <c r="L27" s="896">
        <f>+'9.Lighting'!N31</f>
        <v>0</v>
      </c>
      <c r="M27" s="896">
        <f>+Lighting!O30</f>
        <v>0</v>
      </c>
      <c r="N27" s="897">
        <f t="shared" si="0"/>
        <v>0</v>
      </c>
      <c r="O27" s="896">
        <f t="shared" si="2"/>
        <v>0</v>
      </c>
      <c r="P27" s="898">
        <f>+Lighting!E30</f>
        <v>0</v>
      </c>
      <c r="Q27" s="899">
        <f>+'EEM2'!$J27*'EEM2'!$I27</f>
        <v>0</v>
      </c>
      <c r="R27" s="900">
        <f>+Lighting!J30</f>
        <v>0</v>
      </c>
      <c r="S27" s="895" t="str">
        <f t="shared" si="3"/>
        <v/>
      </c>
      <c r="T27" s="901">
        <f t="shared" si="4"/>
        <v>0</v>
      </c>
      <c r="U27" s="901">
        <f t="shared" si="5"/>
        <v>0</v>
      </c>
      <c r="V27" s="901">
        <f t="shared" si="6"/>
        <v>0</v>
      </c>
      <c r="W27" s="902">
        <f t="shared" si="7"/>
        <v>0</v>
      </c>
      <c r="X27" s="903">
        <f t="shared" si="1"/>
        <v>0</v>
      </c>
      <c r="AD27" s="702">
        <f t="shared" si="8"/>
        <v>0</v>
      </c>
      <c r="AE27" s="702">
        <f t="shared" si="9"/>
        <v>0</v>
      </c>
      <c r="AF27" s="702">
        <f t="shared" si="10"/>
        <v>0</v>
      </c>
      <c r="AG27" s="702">
        <f t="shared" si="11"/>
        <v>0</v>
      </c>
      <c r="AH27" s="298">
        <f t="shared" si="12"/>
        <v>0</v>
      </c>
      <c r="AI27" s="298">
        <f t="shared" si="13"/>
        <v>0</v>
      </c>
      <c r="AK27" t="str">
        <f t="shared" si="14"/>
        <v/>
      </c>
      <c r="AL27" s="298">
        <f t="shared" si="15"/>
        <v>0</v>
      </c>
      <c r="AM27" s="298">
        <f t="shared" si="16"/>
        <v>0</v>
      </c>
      <c r="AN27" s="298">
        <f t="shared" si="17"/>
        <v>0</v>
      </c>
    </row>
    <row r="28" spans="1:40">
      <c r="G28" s="878">
        <f>'EEM1'!P28</f>
        <v>0</v>
      </c>
      <c r="H28" s="878">
        <f>'9.Lighting'!D32</f>
        <v>0</v>
      </c>
      <c r="I28" s="895">
        <f>+'9.Lighting'!E32</f>
        <v>0</v>
      </c>
      <c r="J28" s="895">
        <f>+'9.Lighting'!F32</f>
        <v>0</v>
      </c>
      <c r="K28" s="895">
        <f>+'EEM1'!AB28</f>
        <v>0</v>
      </c>
      <c r="L28" s="896">
        <f>+'9.Lighting'!N32</f>
        <v>0</v>
      </c>
      <c r="M28" s="896">
        <f>+Lighting!O31</f>
        <v>0</v>
      </c>
      <c r="N28" s="897">
        <f t="shared" si="0"/>
        <v>0</v>
      </c>
      <c r="O28" s="896">
        <f t="shared" si="2"/>
        <v>0</v>
      </c>
      <c r="P28" s="898">
        <f>+Lighting!E31</f>
        <v>0</v>
      </c>
      <c r="Q28" s="904">
        <f>+'EEM2'!$J28*'EEM2'!$I28</f>
        <v>0</v>
      </c>
      <c r="R28" s="905">
        <f>+Lighting!J31</f>
        <v>0</v>
      </c>
      <c r="S28" s="895" t="str">
        <f t="shared" si="3"/>
        <v/>
      </c>
      <c r="T28" s="906">
        <f t="shared" si="4"/>
        <v>0</v>
      </c>
      <c r="U28" s="906">
        <f t="shared" si="5"/>
        <v>0</v>
      </c>
      <c r="V28" s="906">
        <f t="shared" si="6"/>
        <v>0</v>
      </c>
      <c r="W28" s="902">
        <f t="shared" si="7"/>
        <v>0</v>
      </c>
      <c r="X28" s="907">
        <f t="shared" si="1"/>
        <v>0</v>
      </c>
      <c r="AD28" s="702">
        <f t="shared" si="8"/>
        <v>0</v>
      </c>
      <c r="AE28" s="702">
        <f t="shared" si="9"/>
        <v>0</v>
      </c>
      <c r="AF28" s="702">
        <f t="shared" si="10"/>
        <v>0</v>
      </c>
      <c r="AG28" s="702">
        <f t="shared" si="11"/>
        <v>0</v>
      </c>
      <c r="AH28" s="298">
        <f t="shared" si="12"/>
        <v>0</v>
      </c>
      <c r="AI28" s="298">
        <f t="shared" si="13"/>
        <v>0</v>
      </c>
      <c r="AK28" t="str">
        <f t="shared" si="14"/>
        <v/>
      </c>
      <c r="AL28" s="298">
        <f t="shared" si="15"/>
        <v>0</v>
      </c>
      <c r="AM28" s="298">
        <f t="shared" si="16"/>
        <v>0</v>
      </c>
      <c r="AN28" s="298">
        <f t="shared" si="17"/>
        <v>0</v>
      </c>
    </row>
    <row r="29" spans="1:40">
      <c r="G29" s="878">
        <f>'EEM1'!P29</f>
        <v>0</v>
      </c>
      <c r="H29" s="878">
        <f>'9.Lighting'!D33</f>
        <v>0</v>
      </c>
      <c r="I29" s="895">
        <f>+'9.Lighting'!E33</f>
        <v>0</v>
      </c>
      <c r="J29" s="895">
        <f>+'9.Lighting'!F33</f>
        <v>0</v>
      </c>
      <c r="K29" s="895">
        <f>+'EEM1'!AB29</f>
        <v>0</v>
      </c>
      <c r="L29" s="896">
        <f>+'9.Lighting'!N33</f>
        <v>0</v>
      </c>
      <c r="M29" s="896">
        <f>+Lighting!O32</f>
        <v>0</v>
      </c>
      <c r="N29" s="897">
        <f t="shared" si="0"/>
        <v>0</v>
      </c>
      <c r="O29" s="896">
        <f t="shared" si="2"/>
        <v>0</v>
      </c>
      <c r="P29" s="898">
        <f>+Lighting!E32</f>
        <v>0</v>
      </c>
      <c r="Q29" s="899">
        <f>+'EEM2'!$J29*'EEM2'!$I29</f>
        <v>0</v>
      </c>
      <c r="R29" s="900">
        <f>+Lighting!J32</f>
        <v>0</v>
      </c>
      <c r="S29" s="895" t="str">
        <f t="shared" si="3"/>
        <v/>
      </c>
      <c r="T29" s="901">
        <f t="shared" si="4"/>
        <v>0</v>
      </c>
      <c r="U29" s="901">
        <f t="shared" si="5"/>
        <v>0</v>
      </c>
      <c r="V29" s="901">
        <f t="shared" si="6"/>
        <v>0</v>
      </c>
      <c r="W29" s="902">
        <f t="shared" si="7"/>
        <v>0</v>
      </c>
      <c r="X29" s="903">
        <f t="shared" si="1"/>
        <v>0</v>
      </c>
      <c r="AD29" s="702">
        <f t="shared" si="8"/>
        <v>0</v>
      </c>
      <c r="AE29" s="702">
        <f t="shared" si="9"/>
        <v>0</v>
      </c>
      <c r="AF29" s="702">
        <f t="shared" si="10"/>
        <v>0</v>
      </c>
      <c r="AG29" s="702">
        <f t="shared" si="11"/>
        <v>0</v>
      </c>
      <c r="AH29" s="298">
        <f t="shared" si="12"/>
        <v>0</v>
      </c>
      <c r="AI29" s="298">
        <f t="shared" si="13"/>
        <v>0</v>
      </c>
      <c r="AK29" t="str">
        <f t="shared" si="14"/>
        <v/>
      </c>
      <c r="AL29" s="298">
        <f t="shared" si="15"/>
        <v>0</v>
      </c>
      <c r="AM29" s="298">
        <f t="shared" si="16"/>
        <v>0</v>
      </c>
      <c r="AN29" s="298">
        <f t="shared" si="17"/>
        <v>0</v>
      </c>
    </row>
    <row r="30" spans="1:40">
      <c r="G30" s="878">
        <f>'EEM1'!P30</f>
        <v>0</v>
      </c>
      <c r="H30" s="878">
        <f>'9.Lighting'!D34</f>
        <v>0</v>
      </c>
      <c r="I30" s="895">
        <f>+'9.Lighting'!E34</f>
        <v>0</v>
      </c>
      <c r="J30" s="895">
        <f>+'9.Lighting'!F34</f>
        <v>0</v>
      </c>
      <c r="K30" s="895">
        <f>+'EEM1'!AB30</f>
        <v>0</v>
      </c>
      <c r="L30" s="896">
        <f>+'9.Lighting'!N34</f>
        <v>0</v>
      </c>
      <c r="M30" s="896">
        <f>+Lighting!O33</f>
        <v>0</v>
      </c>
      <c r="N30" s="897">
        <f t="shared" si="0"/>
        <v>0</v>
      </c>
      <c r="O30" s="896">
        <f t="shared" si="2"/>
        <v>0</v>
      </c>
      <c r="P30" s="898">
        <f>+Lighting!E33</f>
        <v>0</v>
      </c>
      <c r="Q30" s="904">
        <f>+'EEM2'!$J30*'EEM2'!$I30</f>
        <v>0</v>
      </c>
      <c r="R30" s="905">
        <f>+Lighting!J33</f>
        <v>0</v>
      </c>
      <c r="S30" s="895" t="str">
        <f t="shared" si="3"/>
        <v/>
      </c>
      <c r="T30" s="906">
        <f t="shared" si="4"/>
        <v>0</v>
      </c>
      <c r="U30" s="906">
        <f t="shared" si="5"/>
        <v>0</v>
      </c>
      <c r="V30" s="906">
        <f t="shared" si="6"/>
        <v>0</v>
      </c>
      <c r="W30" s="902">
        <f t="shared" si="7"/>
        <v>0</v>
      </c>
      <c r="X30" s="907">
        <f t="shared" si="1"/>
        <v>0</v>
      </c>
      <c r="AD30" s="702">
        <f t="shared" si="8"/>
        <v>0</v>
      </c>
      <c r="AE30" s="702">
        <f t="shared" si="9"/>
        <v>0</v>
      </c>
      <c r="AF30" s="702">
        <f t="shared" si="10"/>
        <v>0</v>
      </c>
      <c r="AG30" s="702">
        <f t="shared" si="11"/>
        <v>0</v>
      </c>
      <c r="AH30" s="298">
        <f t="shared" si="12"/>
        <v>0</v>
      </c>
      <c r="AI30" s="298">
        <f t="shared" si="13"/>
        <v>0</v>
      </c>
      <c r="AK30" t="str">
        <f t="shared" si="14"/>
        <v/>
      </c>
      <c r="AL30" s="298">
        <f t="shared" si="15"/>
        <v>0</v>
      </c>
      <c r="AM30" s="298">
        <f t="shared" si="16"/>
        <v>0</v>
      </c>
      <c r="AN30" s="298">
        <f t="shared" si="17"/>
        <v>0</v>
      </c>
    </row>
    <row r="31" spans="1:40">
      <c r="G31" s="878">
        <f>'EEM1'!P31</f>
        <v>0</v>
      </c>
      <c r="H31" s="878">
        <f>'9.Lighting'!D35</f>
        <v>0</v>
      </c>
      <c r="I31" s="895">
        <f>+'9.Lighting'!E35</f>
        <v>0</v>
      </c>
      <c r="J31" s="895">
        <f>+'9.Lighting'!F35</f>
        <v>0</v>
      </c>
      <c r="K31" s="895">
        <f>+'EEM1'!AB31</f>
        <v>0</v>
      </c>
      <c r="L31" s="896">
        <f>+'9.Lighting'!N35</f>
        <v>0</v>
      </c>
      <c r="M31" s="896">
        <f>+Lighting!O34</f>
        <v>0</v>
      </c>
      <c r="N31" s="897">
        <f t="shared" si="0"/>
        <v>0</v>
      </c>
      <c r="O31" s="896">
        <f t="shared" si="2"/>
        <v>0</v>
      </c>
      <c r="P31" s="898">
        <f>+Lighting!E34</f>
        <v>0</v>
      </c>
      <c r="Q31" s="899">
        <f>+'EEM2'!$J31*'EEM2'!$I31</f>
        <v>0</v>
      </c>
      <c r="R31" s="900">
        <f>+Lighting!J34</f>
        <v>0</v>
      </c>
      <c r="S31" s="895" t="str">
        <f t="shared" si="3"/>
        <v/>
      </c>
      <c r="T31" s="901">
        <f t="shared" si="4"/>
        <v>0</v>
      </c>
      <c r="U31" s="901">
        <f t="shared" si="5"/>
        <v>0</v>
      </c>
      <c r="V31" s="901">
        <f t="shared" si="6"/>
        <v>0</v>
      </c>
      <c r="W31" s="902">
        <f t="shared" si="7"/>
        <v>0</v>
      </c>
      <c r="X31" s="903">
        <f t="shared" si="1"/>
        <v>0</v>
      </c>
      <c r="AD31" s="702">
        <f t="shared" si="8"/>
        <v>0</v>
      </c>
      <c r="AE31" s="702">
        <f t="shared" si="9"/>
        <v>0</v>
      </c>
      <c r="AF31" s="702">
        <f t="shared" si="10"/>
        <v>0</v>
      </c>
      <c r="AG31" s="702">
        <f t="shared" si="11"/>
        <v>0</v>
      </c>
      <c r="AH31" s="298">
        <f t="shared" si="12"/>
        <v>0</v>
      </c>
      <c r="AI31" s="298">
        <f t="shared" si="13"/>
        <v>0</v>
      </c>
      <c r="AK31" t="str">
        <f t="shared" si="14"/>
        <v/>
      </c>
      <c r="AL31" s="298">
        <f t="shared" si="15"/>
        <v>0</v>
      </c>
      <c r="AM31" s="298">
        <f t="shared" si="16"/>
        <v>0</v>
      </c>
      <c r="AN31" s="298">
        <f t="shared" si="17"/>
        <v>0</v>
      </c>
    </row>
    <row r="32" spans="1:40">
      <c r="G32" s="878">
        <f>'EEM1'!P32</f>
        <v>0</v>
      </c>
      <c r="H32" s="878">
        <f>'9.Lighting'!D36</f>
        <v>0</v>
      </c>
      <c r="I32" s="895">
        <f>+'9.Lighting'!E36</f>
        <v>0</v>
      </c>
      <c r="J32" s="895">
        <f>+'9.Lighting'!F36</f>
        <v>0</v>
      </c>
      <c r="K32" s="895">
        <f>+'EEM1'!AB32</f>
        <v>0</v>
      </c>
      <c r="L32" s="896">
        <f>+'9.Lighting'!N36</f>
        <v>0</v>
      </c>
      <c r="M32" s="896">
        <f>+Lighting!O35</f>
        <v>0</v>
      </c>
      <c r="N32" s="897">
        <f t="shared" si="0"/>
        <v>0</v>
      </c>
      <c r="O32" s="896">
        <f t="shared" si="2"/>
        <v>0</v>
      </c>
      <c r="P32" s="898">
        <f>+Lighting!E35</f>
        <v>0</v>
      </c>
      <c r="Q32" s="904">
        <f>+'EEM2'!$J32*'EEM2'!$I32</f>
        <v>0</v>
      </c>
      <c r="R32" s="905">
        <f>+Lighting!J35</f>
        <v>0</v>
      </c>
      <c r="S32" s="895" t="str">
        <f t="shared" si="3"/>
        <v/>
      </c>
      <c r="T32" s="906">
        <f t="shared" si="4"/>
        <v>0</v>
      </c>
      <c r="U32" s="906">
        <f t="shared" si="5"/>
        <v>0</v>
      </c>
      <c r="V32" s="906">
        <f t="shared" si="6"/>
        <v>0</v>
      </c>
      <c r="W32" s="902">
        <f t="shared" si="7"/>
        <v>0</v>
      </c>
      <c r="X32" s="907">
        <f t="shared" si="1"/>
        <v>0</v>
      </c>
      <c r="AD32" s="702">
        <f t="shared" si="8"/>
        <v>0</v>
      </c>
      <c r="AE32" s="702">
        <f t="shared" si="9"/>
        <v>0</v>
      </c>
      <c r="AF32" s="702">
        <f t="shared" si="10"/>
        <v>0</v>
      </c>
      <c r="AG32" s="702">
        <f t="shared" si="11"/>
        <v>0</v>
      </c>
      <c r="AH32" s="298">
        <f t="shared" si="12"/>
        <v>0</v>
      </c>
      <c r="AI32" s="298">
        <f t="shared" si="13"/>
        <v>0</v>
      </c>
      <c r="AK32" t="str">
        <f t="shared" si="14"/>
        <v/>
      </c>
      <c r="AL32" s="298">
        <f t="shared" si="15"/>
        <v>0</v>
      </c>
      <c r="AM32" s="298">
        <f t="shared" si="16"/>
        <v>0</v>
      </c>
      <c r="AN32" s="298">
        <f t="shared" si="17"/>
        <v>0</v>
      </c>
    </row>
    <row r="33" spans="7:40">
      <c r="G33" s="878">
        <f>'EEM1'!P33</f>
        <v>0</v>
      </c>
      <c r="H33" s="878">
        <f>'9.Lighting'!D37</f>
        <v>0</v>
      </c>
      <c r="I33" s="895">
        <f>+'9.Lighting'!E37</f>
        <v>0</v>
      </c>
      <c r="J33" s="895">
        <f>+'9.Lighting'!F37</f>
        <v>0</v>
      </c>
      <c r="K33" s="895">
        <f>+'EEM1'!AB33</f>
        <v>0</v>
      </c>
      <c r="L33" s="896">
        <f>+'9.Lighting'!N37</f>
        <v>0</v>
      </c>
      <c r="M33" s="896">
        <f>+Lighting!O36</f>
        <v>0</v>
      </c>
      <c r="N33" s="897">
        <f t="shared" si="0"/>
        <v>0</v>
      </c>
      <c r="O33" s="896">
        <f t="shared" si="2"/>
        <v>0</v>
      </c>
      <c r="P33" s="898">
        <f>+Lighting!E36</f>
        <v>0</v>
      </c>
      <c r="Q33" s="899">
        <f>+'EEM2'!$J33*'EEM2'!$I33</f>
        <v>0</v>
      </c>
      <c r="R33" s="900">
        <f>+Lighting!J36</f>
        <v>0</v>
      </c>
      <c r="S33" s="895" t="str">
        <f t="shared" si="3"/>
        <v/>
      </c>
      <c r="T33" s="901">
        <f t="shared" si="4"/>
        <v>0</v>
      </c>
      <c r="U33" s="901">
        <f t="shared" si="5"/>
        <v>0</v>
      </c>
      <c r="V33" s="901">
        <f t="shared" si="6"/>
        <v>0</v>
      </c>
      <c r="W33" s="902">
        <f t="shared" si="7"/>
        <v>0</v>
      </c>
      <c r="X33" s="903">
        <f t="shared" si="1"/>
        <v>0</v>
      </c>
      <c r="AD33" s="702">
        <f t="shared" si="8"/>
        <v>0</v>
      </c>
      <c r="AE33" s="702">
        <f t="shared" si="9"/>
        <v>0</v>
      </c>
      <c r="AF33" s="702">
        <f t="shared" si="10"/>
        <v>0</v>
      </c>
      <c r="AG33" s="702">
        <f t="shared" si="11"/>
        <v>0</v>
      </c>
      <c r="AH33" s="298">
        <f t="shared" si="12"/>
        <v>0</v>
      </c>
      <c r="AI33" s="298">
        <f t="shared" si="13"/>
        <v>0</v>
      </c>
      <c r="AK33" t="str">
        <f t="shared" si="14"/>
        <v/>
      </c>
      <c r="AL33" s="298">
        <f t="shared" si="15"/>
        <v>0</v>
      </c>
      <c r="AM33" s="298">
        <f t="shared" si="16"/>
        <v>0</v>
      </c>
      <c r="AN33" s="298">
        <f t="shared" si="17"/>
        <v>0</v>
      </c>
    </row>
    <row r="34" spans="7:40">
      <c r="G34" s="878">
        <f>'EEM1'!P34</f>
        <v>0</v>
      </c>
      <c r="H34" s="878">
        <f>'9.Lighting'!D38</f>
        <v>0</v>
      </c>
      <c r="I34" s="895">
        <f>+'9.Lighting'!E38</f>
        <v>0</v>
      </c>
      <c r="J34" s="895">
        <f>+'9.Lighting'!F38</f>
        <v>0</v>
      </c>
      <c r="K34" s="895">
        <f>+'EEM1'!AB34</f>
        <v>0</v>
      </c>
      <c r="L34" s="896">
        <f>+'9.Lighting'!N38</f>
        <v>0</v>
      </c>
      <c r="M34" s="896">
        <f>+Lighting!O37</f>
        <v>0</v>
      </c>
      <c r="N34" s="897">
        <f t="shared" si="0"/>
        <v>0</v>
      </c>
      <c r="O34" s="896">
        <f t="shared" si="2"/>
        <v>0</v>
      </c>
      <c r="P34" s="898">
        <f>+Lighting!E37</f>
        <v>0</v>
      </c>
      <c r="Q34" s="904">
        <f>+'EEM2'!$J34*'EEM2'!$I34</f>
        <v>0</v>
      </c>
      <c r="R34" s="905">
        <f>+Lighting!J37</f>
        <v>0</v>
      </c>
      <c r="S34" s="895" t="str">
        <f t="shared" si="3"/>
        <v/>
      </c>
      <c r="T34" s="906">
        <f t="shared" si="4"/>
        <v>0</v>
      </c>
      <c r="U34" s="906">
        <f t="shared" si="5"/>
        <v>0</v>
      </c>
      <c r="V34" s="906">
        <f t="shared" si="6"/>
        <v>0</v>
      </c>
      <c r="W34" s="902">
        <f t="shared" si="7"/>
        <v>0</v>
      </c>
      <c r="X34" s="907">
        <f t="shared" si="1"/>
        <v>0</v>
      </c>
      <c r="AD34" s="702">
        <f t="shared" si="8"/>
        <v>0</v>
      </c>
      <c r="AE34" s="702">
        <f t="shared" si="9"/>
        <v>0</v>
      </c>
      <c r="AF34" s="702">
        <f t="shared" si="10"/>
        <v>0</v>
      </c>
      <c r="AG34" s="702">
        <f t="shared" si="11"/>
        <v>0</v>
      </c>
      <c r="AH34" s="298">
        <f t="shared" si="12"/>
        <v>0</v>
      </c>
      <c r="AI34" s="298">
        <f t="shared" si="13"/>
        <v>0</v>
      </c>
      <c r="AK34" t="str">
        <f t="shared" si="14"/>
        <v/>
      </c>
      <c r="AL34" s="298">
        <f t="shared" si="15"/>
        <v>0</v>
      </c>
      <c r="AM34" s="298">
        <f t="shared" si="16"/>
        <v>0</v>
      </c>
      <c r="AN34" s="298">
        <f t="shared" si="17"/>
        <v>0</v>
      </c>
    </row>
    <row r="35" spans="7:40">
      <c r="G35" s="878">
        <f>'EEM1'!P35</f>
        <v>0</v>
      </c>
      <c r="H35" s="878">
        <f>'9.Lighting'!D39</f>
        <v>0</v>
      </c>
      <c r="I35" s="895">
        <f>+'9.Lighting'!E39</f>
        <v>0</v>
      </c>
      <c r="J35" s="895">
        <f>+'9.Lighting'!F39</f>
        <v>0</v>
      </c>
      <c r="K35" s="895">
        <f>+'EEM1'!AB35</f>
        <v>0</v>
      </c>
      <c r="L35" s="896">
        <f>+'9.Lighting'!N39</f>
        <v>0</v>
      </c>
      <c r="M35" s="896">
        <f>+Lighting!O38</f>
        <v>0</v>
      </c>
      <c r="N35" s="897">
        <f t="shared" si="0"/>
        <v>0</v>
      </c>
      <c r="O35" s="896">
        <f t="shared" ref="O35:O49" si="19">+M35*(1-N35)</f>
        <v>0</v>
      </c>
      <c r="P35" s="898">
        <f>+Lighting!E38</f>
        <v>0</v>
      </c>
      <c r="Q35" s="899">
        <f>+'EEM2'!$J35*'EEM2'!$I35</f>
        <v>0</v>
      </c>
      <c r="R35" s="900">
        <f>+Lighting!J38</f>
        <v>0</v>
      </c>
      <c r="S35" s="895" t="str">
        <f t="shared" ref="S35:S49" si="20">IF(L35="S","Mov. Sensor","")</f>
        <v/>
      </c>
      <c r="T35" s="901">
        <f t="shared" ref="T35:T49" si="21">+K35*(1-N35)</f>
        <v>0</v>
      </c>
      <c r="U35" s="901">
        <f t="shared" ref="U35:U49" si="22">+K35-T35</f>
        <v>0</v>
      </c>
      <c r="V35" s="901">
        <f t="shared" si="6"/>
        <v>0</v>
      </c>
      <c r="W35" s="902">
        <f t="shared" ref="W35:W49" si="23">IF(S35="Mov. Sensor",1,0)</f>
        <v>0</v>
      </c>
      <c r="X35" s="903">
        <f t="shared" si="1"/>
        <v>0</v>
      </c>
      <c r="AD35" s="702"/>
      <c r="AE35" s="702"/>
      <c r="AF35" s="702"/>
      <c r="AG35" s="702"/>
      <c r="AH35" s="298"/>
      <c r="AI35" s="298"/>
      <c r="AL35" s="298"/>
      <c r="AM35" s="298"/>
      <c r="AN35" s="298"/>
    </row>
    <row r="36" spans="7:40">
      <c r="G36" s="878">
        <f>'EEM1'!P36</f>
        <v>0</v>
      </c>
      <c r="H36" s="878">
        <f>'9.Lighting'!D40</f>
        <v>0</v>
      </c>
      <c r="I36" s="895">
        <f>+'9.Lighting'!E40</f>
        <v>0</v>
      </c>
      <c r="J36" s="895">
        <f>+'9.Lighting'!F40</f>
        <v>0</v>
      </c>
      <c r="K36" s="895">
        <f>+'EEM1'!AB36</f>
        <v>0</v>
      </c>
      <c r="L36" s="896">
        <f>+'9.Lighting'!N40</f>
        <v>0</v>
      </c>
      <c r="M36" s="896">
        <f>+Lighting!O39</f>
        <v>0</v>
      </c>
      <c r="N36" s="897">
        <f t="shared" si="0"/>
        <v>0</v>
      </c>
      <c r="O36" s="896">
        <f t="shared" si="19"/>
        <v>0</v>
      </c>
      <c r="P36" s="898">
        <f>+Lighting!E39</f>
        <v>0</v>
      </c>
      <c r="Q36" s="904">
        <f>+'EEM2'!$J36*'EEM2'!$I36</f>
        <v>0</v>
      </c>
      <c r="R36" s="905">
        <f>+Lighting!J39</f>
        <v>0</v>
      </c>
      <c r="S36" s="895" t="str">
        <f t="shared" si="20"/>
        <v/>
      </c>
      <c r="T36" s="906">
        <f t="shared" si="21"/>
        <v>0</v>
      </c>
      <c r="U36" s="906">
        <f t="shared" si="22"/>
        <v>0</v>
      </c>
      <c r="V36" s="906">
        <f t="shared" si="6"/>
        <v>0</v>
      </c>
      <c r="W36" s="902">
        <f t="shared" si="23"/>
        <v>0</v>
      </c>
      <c r="X36" s="907">
        <f t="shared" si="1"/>
        <v>0</v>
      </c>
      <c r="AD36" s="702"/>
      <c r="AE36" s="702"/>
      <c r="AF36" s="702"/>
      <c r="AG36" s="702"/>
      <c r="AH36" s="298"/>
      <c r="AI36" s="298"/>
      <c r="AL36" s="298"/>
      <c r="AM36" s="298"/>
      <c r="AN36" s="298"/>
    </row>
    <row r="37" spans="7:40">
      <c r="G37" s="878">
        <f>'EEM1'!P37</f>
        <v>0</v>
      </c>
      <c r="H37" s="878">
        <f>'9.Lighting'!D41</f>
        <v>0</v>
      </c>
      <c r="I37" s="895">
        <f>+'9.Lighting'!E41</f>
        <v>0</v>
      </c>
      <c r="J37" s="895">
        <f>+'9.Lighting'!F41</f>
        <v>0</v>
      </c>
      <c r="K37" s="895">
        <f>+'EEM1'!AB37</f>
        <v>0</v>
      </c>
      <c r="L37" s="896">
        <f>+'9.Lighting'!N41</f>
        <v>0</v>
      </c>
      <c r="M37" s="896">
        <f>+Lighting!O40</f>
        <v>0</v>
      </c>
      <c r="N37" s="897">
        <f t="shared" si="0"/>
        <v>0</v>
      </c>
      <c r="O37" s="896">
        <f t="shared" si="19"/>
        <v>0</v>
      </c>
      <c r="P37" s="898">
        <f>+Lighting!E40</f>
        <v>0</v>
      </c>
      <c r="Q37" s="899">
        <f>+'EEM2'!$J37*'EEM2'!$I37</f>
        <v>0</v>
      </c>
      <c r="R37" s="900">
        <f>+Lighting!J40</f>
        <v>0</v>
      </c>
      <c r="S37" s="895" t="str">
        <f t="shared" si="20"/>
        <v/>
      </c>
      <c r="T37" s="901">
        <f t="shared" si="21"/>
        <v>0</v>
      </c>
      <c r="U37" s="901">
        <f t="shared" si="22"/>
        <v>0</v>
      </c>
      <c r="V37" s="901">
        <f t="shared" si="6"/>
        <v>0</v>
      </c>
      <c r="W37" s="902">
        <f t="shared" si="23"/>
        <v>0</v>
      </c>
      <c r="X37" s="903">
        <f t="shared" si="1"/>
        <v>0</v>
      </c>
      <c r="AD37" s="702"/>
      <c r="AE37" s="702"/>
      <c r="AF37" s="702"/>
      <c r="AG37" s="702"/>
      <c r="AH37" s="298"/>
      <c r="AI37" s="298"/>
      <c r="AL37" s="298"/>
      <c r="AM37" s="298"/>
      <c r="AN37" s="298"/>
    </row>
    <row r="38" spans="7:40">
      <c r="G38" s="878">
        <f>'EEM1'!P38</f>
        <v>0</v>
      </c>
      <c r="H38" s="878">
        <f>'9.Lighting'!D42</f>
        <v>0</v>
      </c>
      <c r="I38" s="895">
        <f>+'9.Lighting'!E42</f>
        <v>0</v>
      </c>
      <c r="J38" s="895">
        <f>+'9.Lighting'!F42</f>
        <v>0</v>
      </c>
      <c r="K38" s="895">
        <f>+'EEM1'!AB38</f>
        <v>0</v>
      </c>
      <c r="L38" s="896">
        <f>+'9.Lighting'!N42</f>
        <v>0</v>
      </c>
      <c r="M38" s="896">
        <f>+Lighting!O41</f>
        <v>0</v>
      </c>
      <c r="N38" s="897">
        <f t="shared" si="0"/>
        <v>0</v>
      </c>
      <c r="O38" s="896">
        <f t="shared" si="19"/>
        <v>0</v>
      </c>
      <c r="P38" s="898">
        <f>+Lighting!E41</f>
        <v>0</v>
      </c>
      <c r="Q38" s="904">
        <f>+'EEM2'!$J38*'EEM2'!$I38</f>
        <v>0</v>
      </c>
      <c r="R38" s="905">
        <f>+Lighting!J41</f>
        <v>0</v>
      </c>
      <c r="S38" s="895" t="str">
        <f t="shared" si="20"/>
        <v/>
      </c>
      <c r="T38" s="906">
        <f t="shared" si="21"/>
        <v>0</v>
      </c>
      <c r="U38" s="906">
        <f t="shared" si="22"/>
        <v>0</v>
      </c>
      <c r="V38" s="906">
        <f t="shared" si="6"/>
        <v>0</v>
      </c>
      <c r="W38" s="902">
        <f t="shared" si="23"/>
        <v>0</v>
      </c>
      <c r="X38" s="907">
        <f t="shared" si="1"/>
        <v>0</v>
      </c>
      <c r="AD38" s="702"/>
      <c r="AE38" s="702"/>
      <c r="AF38" s="702"/>
      <c r="AG38" s="702"/>
      <c r="AH38" s="298"/>
      <c r="AI38" s="298"/>
      <c r="AL38" s="298"/>
      <c r="AM38" s="298"/>
      <c r="AN38" s="298"/>
    </row>
    <row r="39" spans="7:40">
      <c r="G39" s="878">
        <f>'EEM1'!P39</f>
        <v>0</v>
      </c>
      <c r="H39" s="878">
        <f>'9.Lighting'!D43</f>
        <v>0</v>
      </c>
      <c r="I39" s="895">
        <f>+'9.Lighting'!E43</f>
        <v>0</v>
      </c>
      <c r="J39" s="895">
        <f>+'9.Lighting'!F43</f>
        <v>0</v>
      </c>
      <c r="K39" s="895">
        <f>+'EEM1'!AB39</f>
        <v>0</v>
      </c>
      <c r="L39" s="896">
        <f>+'9.Lighting'!N43</f>
        <v>0</v>
      </c>
      <c r="M39" s="896">
        <f>+Lighting!O42</f>
        <v>0</v>
      </c>
      <c r="N39" s="897">
        <f t="shared" si="0"/>
        <v>0</v>
      </c>
      <c r="O39" s="896">
        <f t="shared" si="19"/>
        <v>0</v>
      </c>
      <c r="P39" s="898">
        <f>+Lighting!E42</f>
        <v>0</v>
      </c>
      <c r="Q39" s="899">
        <f>+'EEM2'!$J39*'EEM2'!$I39</f>
        <v>0</v>
      </c>
      <c r="R39" s="900">
        <f>+Lighting!J42</f>
        <v>0</v>
      </c>
      <c r="S39" s="895" t="str">
        <f t="shared" si="20"/>
        <v/>
      </c>
      <c r="T39" s="901">
        <f t="shared" si="21"/>
        <v>0</v>
      </c>
      <c r="U39" s="901">
        <f t="shared" si="22"/>
        <v>0</v>
      </c>
      <c r="V39" s="901">
        <f t="shared" si="6"/>
        <v>0</v>
      </c>
      <c r="W39" s="902">
        <f t="shared" si="23"/>
        <v>0</v>
      </c>
      <c r="X39" s="903">
        <f t="shared" si="1"/>
        <v>0</v>
      </c>
      <c r="AD39" s="702"/>
      <c r="AE39" s="702"/>
      <c r="AF39" s="702"/>
      <c r="AG39" s="702"/>
      <c r="AH39" s="298"/>
      <c r="AI39" s="298"/>
      <c r="AL39" s="298"/>
      <c r="AM39" s="298"/>
      <c r="AN39" s="298"/>
    </row>
    <row r="40" spans="7:40">
      <c r="G40" s="878">
        <f>'EEM1'!P40</f>
        <v>0</v>
      </c>
      <c r="H40" s="878" t="e">
        <f>'9.Lighting'!#REF!</f>
        <v>#REF!</v>
      </c>
      <c r="I40" s="895">
        <f>+'9.Lighting'!C49</f>
        <v>0</v>
      </c>
      <c r="J40" s="895">
        <f>+'9.Lighting'!D49</f>
        <v>0</v>
      </c>
      <c r="K40" s="895">
        <f>+'EEM1'!AB40</f>
        <v>0</v>
      </c>
      <c r="L40" s="896">
        <f>+'9.Lighting'!N49</f>
        <v>0</v>
      </c>
      <c r="M40" s="896">
        <f>+Lighting!O43</f>
        <v>0</v>
      </c>
      <c r="N40" s="897">
        <f t="shared" si="0"/>
        <v>0</v>
      </c>
      <c r="O40" s="896">
        <f t="shared" si="19"/>
        <v>0</v>
      </c>
      <c r="P40" s="898">
        <f>+Lighting!E43</f>
        <v>0</v>
      </c>
      <c r="Q40" s="904">
        <f>+'EEM2'!$J40*'EEM2'!$I40</f>
        <v>0</v>
      </c>
      <c r="R40" s="905">
        <f>+Lighting!J43</f>
        <v>0</v>
      </c>
      <c r="S40" s="895" t="str">
        <f t="shared" si="20"/>
        <v/>
      </c>
      <c r="T40" s="906">
        <f t="shared" si="21"/>
        <v>0</v>
      </c>
      <c r="U40" s="906">
        <f t="shared" si="22"/>
        <v>0</v>
      </c>
      <c r="V40" s="906">
        <f t="shared" si="6"/>
        <v>0</v>
      </c>
      <c r="W40" s="902">
        <f t="shared" si="23"/>
        <v>0</v>
      </c>
      <c r="X40" s="907">
        <f t="shared" si="1"/>
        <v>0</v>
      </c>
      <c r="AD40" s="702"/>
      <c r="AE40" s="702"/>
      <c r="AF40" s="702"/>
      <c r="AG40" s="702"/>
      <c r="AH40" s="298"/>
      <c r="AI40" s="298"/>
      <c r="AL40" s="298"/>
      <c r="AM40" s="298"/>
      <c r="AN40" s="298"/>
    </row>
    <row r="41" spans="7:40">
      <c r="G41" s="878">
        <f>'EEM1'!P41</f>
        <v>0</v>
      </c>
      <c r="H41" s="878" t="e">
        <f>'9.Lighting'!#REF!</f>
        <v>#REF!</v>
      </c>
      <c r="I41" s="895">
        <f>+'9.Lighting'!C50</f>
        <v>0</v>
      </c>
      <c r="J41" s="895">
        <f>+'9.Lighting'!D50</f>
        <v>0</v>
      </c>
      <c r="K41" s="895">
        <f>+'EEM1'!AB41</f>
        <v>0</v>
      </c>
      <c r="L41" s="896">
        <f>+'9.Lighting'!N50</f>
        <v>0</v>
      </c>
      <c r="M41" s="896">
        <f>+Lighting!O44</f>
        <v>0</v>
      </c>
      <c r="N41" s="897">
        <f t="shared" si="0"/>
        <v>0</v>
      </c>
      <c r="O41" s="896">
        <f t="shared" si="19"/>
        <v>0</v>
      </c>
      <c r="P41" s="898">
        <f>+Lighting!E44</f>
        <v>0</v>
      </c>
      <c r="Q41" s="899">
        <f>+'EEM2'!$J41*'EEM2'!$I41</f>
        <v>0</v>
      </c>
      <c r="R41" s="900">
        <f>+Lighting!J44</f>
        <v>0</v>
      </c>
      <c r="S41" s="895" t="str">
        <f t="shared" si="20"/>
        <v/>
      </c>
      <c r="T41" s="901">
        <f t="shared" si="21"/>
        <v>0</v>
      </c>
      <c r="U41" s="901">
        <f t="shared" si="22"/>
        <v>0</v>
      </c>
      <c r="V41" s="901">
        <f t="shared" si="6"/>
        <v>0</v>
      </c>
      <c r="W41" s="902">
        <f t="shared" si="23"/>
        <v>0</v>
      </c>
      <c r="X41" s="903">
        <f t="shared" si="1"/>
        <v>0</v>
      </c>
      <c r="AD41" s="702"/>
      <c r="AE41" s="702"/>
      <c r="AF41" s="702"/>
      <c r="AG41" s="702"/>
      <c r="AH41" s="298"/>
      <c r="AI41" s="298"/>
      <c r="AL41" s="298"/>
      <c r="AM41" s="298"/>
      <c r="AN41" s="298"/>
    </row>
    <row r="42" spans="7:40">
      <c r="G42" s="878">
        <f>'EEM1'!P42</f>
        <v>0</v>
      </c>
      <c r="H42" s="878">
        <f>'9.Lighting'!D51</f>
        <v>0</v>
      </c>
      <c r="I42" s="895">
        <f>+'9.Lighting'!E51</f>
        <v>0</v>
      </c>
      <c r="J42" s="895">
        <f>+'9.Lighting'!F51</f>
        <v>0</v>
      </c>
      <c r="K42" s="895">
        <f>+'EEM1'!AB42</f>
        <v>0</v>
      </c>
      <c r="L42" s="896">
        <f>+'9.Lighting'!N51</f>
        <v>0</v>
      </c>
      <c r="M42" s="896">
        <f>+Lighting!O45</f>
        <v>0</v>
      </c>
      <c r="N42" s="897">
        <f t="shared" si="0"/>
        <v>0</v>
      </c>
      <c r="O42" s="896">
        <f t="shared" si="19"/>
        <v>0</v>
      </c>
      <c r="P42" s="898">
        <f>+Lighting!E45</f>
        <v>0</v>
      </c>
      <c r="Q42" s="904">
        <f>+'EEM2'!$J42*'EEM2'!$I42</f>
        <v>0</v>
      </c>
      <c r="R42" s="905">
        <f>+Lighting!J45</f>
        <v>0</v>
      </c>
      <c r="S42" s="895" t="str">
        <f t="shared" si="20"/>
        <v/>
      </c>
      <c r="T42" s="906">
        <f t="shared" si="21"/>
        <v>0</v>
      </c>
      <c r="U42" s="906">
        <f t="shared" si="22"/>
        <v>0</v>
      </c>
      <c r="V42" s="906">
        <f t="shared" si="6"/>
        <v>0</v>
      </c>
      <c r="W42" s="902">
        <f t="shared" si="23"/>
        <v>0</v>
      </c>
      <c r="X42" s="907">
        <f t="shared" si="1"/>
        <v>0</v>
      </c>
      <c r="AD42" s="702"/>
      <c r="AE42" s="702"/>
      <c r="AF42" s="702"/>
      <c r="AG42" s="702"/>
      <c r="AH42" s="298"/>
      <c r="AI42" s="298"/>
      <c r="AL42" s="298"/>
      <c r="AM42" s="298"/>
      <c r="AN42" s="298"/>
    </row>
    <row r="43" spans="7:40">
      <c r="G43" s="878">
        <f>'EEM1'!P43</f>
        <v>0</v>
      </c>
      <c r="H43" s="878">
        <f>'9.Lighting'!D52</f>
        <v>0</v>
      </c>
      <c r="I43" s="895">
        <f>+'9.Lighting'!E52</f>
        <v>0</v>
      </c>
      <c r="J43" s="895">
        <f>+'9.Lighting'!F52</f>
        <v>0</v>
      </c>
      <c r="K43" s="895">
        <f>+'EEM1'!AB43</f>
        <v>0</v>
      </c>
      <c r="L43" s="896">
        <f>+'9.Lighting'!N52</f>
        <v>0</v>
      </c>
      <c r="M43" s="896">
        <f>+Lighting!O46</f>
        <v>0</v>
      </c>
      <c r="N43" s="897">
        <f t="shared" si="0"/>
        <v>0</v>
      </c>
      <c r="O43" s="896">
        <f t="shared" si="19"/>
        <v>0</v>
      </c>
      <c r="P43" s="898">
        <f>+Lighting!E46</f>
        <v>0</v>
      </c>
      <c r="Q43" s="899">
        <f>+'EEM2'!$J43*'EEM2'!$I43</f>
        <v>0</v>
      </c>
      <c r="R43" s="900">
        <f>+Lighting!J46</f>
        <v>0</v>
      </c>
      <c r="S43" s="895" t="str">
        <f t="shared" si="20"/>
        <v/>
      </c>
      <c r="T43" s="901">
        <f t="shared" si="21"/>
        <v>0</v>
      </c>
      <c r="U43" s="901">
        <f t="shared" si="22"/>
        <v>0</v>
      </c>
      <c r="V43" s="901">
        <f t="shared" si="6"/>
        <v>0</v>
      </c>
      <c r="W43" s="902">
        <f t="shared" si="23"/>
        <v>0</v>
      </c>
      <c r="X43" s="903">
        <f t="shared" si="1"/>
        <v>0</v>
      </c>
      <c r="AD43" s="702"/>
      <c r="AE43" s="702"/>
      <c r="AF43" s="702"/>
      <c r="AG43" s="702"/>
      <c r="AH43" s="298"/>
      <c r="AI43" s="298"/>
      <c r="AL43" s="298"/>
      <c r="AM43" s="298"/>
      <c r="AN43" s="298"/>
    </row>
    <row r="44" spans="7:40">
      <c r="G44" s="878">
        <f>'EEM1'!P44</f>
        <v>0</v>
      </c>
      <c r="H44" s="878">
        <f>'9.Lighting'!D53</f>
        <v>0</v>
      </c>
      <c r="I44" s="895">
        <f>+'9.Lighting'!E53</f>
        <v>0</v>
      </c>
      <c r="J44" s="895">
        <f>+'9.Lighting'!F53</f>
        <v>0</v>
      </c>
      <c r="K44" s="895">
        <f>+'EEM1'!AB44</f>
        <v>0</v>
      </c>
      <c r="L44" s="896">
        <f>+'9.Lighting'!N53</f>
        <v>0</v>
      </c>
      <c r="M44" s="896">
        <f>+Lighting!O47</f>
        <v>0</v>
      </c>
      <c r="N44" s="897">
        <f t="shared" si="0"/>
        <v>0</v>
      </c>
      <c r="O44" s="896">
        <f t="shared" si="19"/>
        <v>0</v>
      </c>
      <c r="P44" s="898">
        <f>+Lighting!E47</f>
        <v>0</v>
      </c>
      <c r="Q44" s="904">
        <f>+'EEM2'!$J44*'EEM2'!$I44</f>
        <v>0</v>
      </c>
      <c r="R44" s="905">
        <f>+Lighting!J47</f>
        <v>0</v>
      </c>
      <c r="S44" s="895" t="str">
        <f t="shared" si="20"/>
        <v/>
      </c>
      <c r="T44" s="906">
        <f t="shared" si="21"/>
        <v>0</v>
      </c>
      <c r="U44" s="906">
        <f t="shared" si="22"/>
        <v>0</v>
      </c>
      <c r="V44" s="906">
        <f t="shared" si="6"/>
        <v>0</v>
      </c>
      <c r="W44" s="902">
        <f t="shared" si="23"/>
        <v>0</v>
      </c>
      <c r="X44" s="907">
        <f t="shared" si="1"/>
        <v>0</v>
      </c>
      <c r="AD44" s="702"/>
      <c r="AE44" s="702"/>
      <c r="AF44" s="702"/>
      <c r="AG44" s="702"/>
      <c r="AH44" s="298"/>
      <c r="AI44" s="298"/>
      <c r="AL44" s="298"/>
      <c r="AM44" s="298"/>
      <c r="AN44" s="298"/>
    </row>
    <row r="45" spans="7:40">
      <c r="G45" s="878">
        <f>'EEM1'!P45</f>
        <v>0</v>
      </c>
      <c r="H45" s="878">
        <f>'9.Lighting'!D54</f>
        <v>0</v>
      </c>
      <c r="I45" s="895">
        <f>+'9.Lighting'!E54</f>
        <v>0</v>
      </c>
      <c r="J45" s="895">
        <f>+'9.Lighting'!F54</f>
        <v>0</v>
      </c>
      <c r="K45" s="895">
        <f>+'EEM1'!AB45</f>
        <v>0</v>
      </c>
      <c r="L45" s="896">
        <f>+'9.Lighting'!N54</f>
        <v>0</v>
      </c>
      <c r="M45" s="896">
        <f>+Lighting!O48</f>
        <v>0</v>
      </c>
      <c r="N45" s="897">
        <f t="shared" si="0"/>
        <v>0</v>
      </c>
      <c r="O45" s="896">
        <f t="shared" si="19"/>
        <v>0</v>
      </c>
      <c r="P45" s="898">
        <f>+Lighting!E48</f>
        <v>0</v>
      </c>
      <c r="Q45" s="899">
        <f>+'EEM2'!$J45*'EEM2'!$I45</f>
        <v>0</v>
      </c>
      <c r="R45" s="900">
        <f>+Lighting!J48</f>
        <v>0</v>
      </c>
      <c r="S45" s="895" t="str">
        <f t="shared" si="20"/>
        <v/>
      </c>
      <c r="T45" s="901">
        <f t="shared" si="21"/>
        <v>0</v>
      </c>
      <c r="U45" s="901">
        <f t="shared" si="22"/>
        <v>0</v>
      </c>
      <c r="V45" s="901">
        <f t="shared" si="6"/>
        <v>0</v>
      </c>
      <c r="W45" s="902">
        <f t="shared" si="23"/>
        <v>0</v>
      </c>
      <c r="X45" s="903">
        <f t="shared" si="1"/>
        <v>0</v>
      </c>
      <c r="AD45" s="702"/>
      <c r="AE45" s="702"/>
      <c r="AF45" s="702"/>
      <c r="AG45" s="702"/>
      <c r="AH45" s="298"/>
      <c r="AI45" s="298"/>
      <c r="AL45" s="298"/>
      <c r="AM45" s="298"/>
      <c r="AN45" s="298"/>
    </row>
    <row r="46" spans="7:40">
      <c r="G46" s="878">
        <f>'EEM1'!P46</f>
        <v>0</v>
      </c>
      <c r="H46" s="878">
        <f>'9.Lighting'!D55</f>
        <v>0</v>
      </c>
      <c r="I46" s="895">
        <f>+'9.Lighting'!E55</f>
        <v>0</v>
      </c>
      <c r="J46" s="895">
        <f>+'9.Lighting'!F55</f>
        <v>0</v>
      </c>
      <c r="K46" s="895">
        <f>+'EEM1'!AB46</f>
        <v>38454.177600000003</v>
      </c>
      <c r="L46" s="896">
        <f>+'9.Lighting'!N55</f>
        <v>0</v>
      </c>
      <c r="M46" s="896">
        <f>+Lighting!O49</f>
        <v>0</v>
      </c>
      <c r="N46" s="897">
        <f t="shared" si="0"/>
        <v>0</v>
      </c>
      <c r="O46" s="896">
        <f t="shared" si="19"/>
        <v>0</v>
      </c>
      <c r="P46" s="898">
        <f>+Lighting!E49</f>
        <v>0</v>
      </c>
      <c r="Q46" s="904">
        <f>+'EEM2'!$J46*'EEM2'!$I46</f>
        <v>0</v>
      </c>
      <c r="R46" s="905">
        <f>+Lighting!J49</f>
        <v>0</v>
      </c>
      <c r="S46" s="895" t="str">
        <f t="shared" si="20"/>
        <v/>
      </c>
      <c r="T46" s="906">
        <f t="shared" si="21"/>
        <v>38454.177600000003</v>
      </c>
      <c r="U46" s="906">
        <f t="shared" si="22"/>
        <v>0</v>
      </c>
      <c r="V46" s="906">
        <f t="shared" si="6"/>
        <v>0</v>
      </c>
      <c r="W46" s="902">
        <f t="shared" si="23"/>
        <v>0</v>
      </c>
      <c r="X46" s="907">
        <f t="shared" si="1"/>
        <v>0</v>
      </c>
      <c r="AD46" s="702"/>
      <c r="AE46" s="702"/>
      <c r="AF46" s="702"/>
      <c r="AG46" s="702"/>
      <c r="AH46" s="298"/>
      <c r="AI46" s="298"/>
      <c r="AL46" s="298"/>
      <c r="AM46" s="298"/>
      <c r="AN46" s="298"/>
    </row>
    <row r="47" spans="7:40">
      <c r="G47" s="878">
        <f>'EEM1'!P48</f>
        <v>0</v>
      </c>
      <c r="H47" s="878">
        <f>'9.Lighting'!D56</f>
        <v>0</v>
      </c>
      <c r="I47" s="895">
        <f>+'9.Lighting'!E56</f>
        <v>0</v>
      </c>
      <c r="J47" s="895">
        <f>+'9.Lighting'!F56</f>
        <v>0</v>
      </c>
      <c r="K47" s="895">
        <f>+'EEM1'!AB48</f>
        <v>0</v>
      </c>
      <c r="L47" s="896">
        <f>+'9.Lighting'!N56</f>
        <v>0</v>
      </c>
      <c r="M47" s="896">
        <f>+Lighting!O50</f>
        <v>0</v>
      </c>
      <c r="N47" s="897">
        <f t="shared" si="0"/>
        <v>0</v>
      </c>
      <c r="O47" s="896">
        <f t="shared" si="19"/>
        <v>0</v>
      </c>
      <c r="P47" s="898">
        <f>+Lighting!E50</f>
        <v>0</v>
      </c>
      <c r="Q47" s="899">
        <f>+'EEM2'!$J47*'EEM2'!$I47</f>
        <v>0</v>
      </c>
      <c r="R47" s="900">
        <f>+Lighting!J50</f>
        <v>0</v>
      </c>
      <c r="S47" s="895" t="str">
        <f t="shared" si="20"/>
        <v/>
      </c>
      <c r="T47" s="901">
        <f t="shared" si="21"/>
        <v>0</v>
      </c>
      <c r="U47" s="901">
        <f t="shared" si="22"/>
        <v>0</v>
      </c>
      <c r="V47" s="901">
        <f t="shared" si="6"/>
        <v>0</v>
      </c>
      <c r="W47" s="902">
        <f t="shared" si="23"/>
        <v>0</v>
      </c>
      <c r="X47" s="903">
        <f t="shared" si="1"/>
        <v>0</v>
      </c>
      <c r="AD47" s="702"/>
      <c r="AE47" s="702"/>
      <c r="AF47" s="702"/>
      <c r="AG47" s="702"/>
      <c r="AH47" s="298"/>
      <c r="AI47" s="298"/>
      <c r="AL47" s="298"/>
      <c r="AM47" s="298"/>
      <c r="AN47" s="298"/>
    </row>
    <row r="48" spans="7:40">
      <c r="G48" s="878">
        <f>'EEM1'!P49</f>
        <v>0</v>
      </c>
      <c r="H48" s="878">
        <f>'9.Lighting'!D57</f>
        <v>0</v>
      </c>
      <c r="I48" s="895">
        <f>+'9.Lighting'!E57</f>
        <v>0</v>
      </c>
      <c r="J48" s="895">
        <f>+'9.Lighting'!F57</f>
        <v>0</v>
      </c>
      <c r="K48" s="895">
        <f>+'EEM1'!AB49</f>
        <v>0</v>
      </c>
      <c r="L48" s="896">
        <f>+'9.Lighting'!N57</f>
        <v>0</v>
      </c>
      <c r="M48" s="896">
        <f>+Lighting!O51</f>
        <v>0</v>
      </c>
      <c r="N48" s="897">
        <f t="shared" si="0"/>
        <v>0</v>
      </c>
      <c r="O48" s="896">
        <f t="shared" si="19"/>
        <v>0</v>
      </c>
      <c r="P48" s="898">
        <f>+Lighting!E51</f>
        <v>0</v>
      </c>
      <c r="Q48" s="904">
        <f>+'EEM2'!$J48*'EEM2'!$I48</f>
        <v>0</v>
      </c>
      <c r="R48" s="905">
        <f>+Lighting!J51</f>
        <v>0</v>
      </c>
      <c r="S48" s="895" t="str">
        <f t="shared" si="20"/>
        <v/>
      </c>
      <c r="T48" s="906">
        <f t="shared" si="21"/>
        <v>0</v>
      </c>
      <c r="U48" s="906">
        <f t="shared" si="22"/>
        <v>0</v>
      </c>
      <c r="V48" s="906">
        <f t="shared" si="6"/>
        <v>0</v>
      </c>
      <c r="W48" s="902">
        <f t="shared" si="23"/>
        <v>0</v>
      </c>
      <c r="X48" s="907">
        <f t="shared" si="1"/>
        <v>0</v>
      </c>
      <c r="AD48" s="702"/>
      <c r="AE48" s="702"/>
      <c r="AF48" s="702"/>
      <c r="AG48" s="702"/>
      <c r="AH48" s="298"/>
      <c r="AI48" s="298"/>
      <c r="AL48" s="298"/>
      <c r="AM48" s="298"/>
      <c r="AN48" s="298"/>
    </row>
    <row r="49" spans="7:40">
      <c r="G49" s="909">
        <f>'EEM1'!P50</f>
        <v>0</v>
      </c>
      <c r="H49" s="909">
        <f>'9.Lighting'!D58</f>
        <v>0</v>
      </c>
      <c r="I49" s="910">
        <f>+'9.Lighting'!E58</f>
        <v>0</v>
      </c>
      <c r="J49" s="910">
        <f>+'9.Lighting'!F58</f>
        <v>0</v>
      </c>
      <c r="K49" s="910">
        <f>+'EEM1'!AB50</f>
        <v>0</v>
      </c>
      <c r="L49" s="911">
        <f>+'9.Lighting'!N58</f>
        <v>0</v>
      </c>
      <c r="M49" s="911">
        <f>+Lighting!O52</f>
        <v>0</v>
      </c>
      <c r="N49" s="912">
        <f t="shared" si="0"/>
        <v>0</v>
      </c>
      <c r="O49" s="911">
        <f t="shared" si="19"/>
        <v>0</v>
      </c>
      <c r="P49" s="913">
        <f>+Lighting!E52</f>
        <v>0</v>
      </c>
      <c r="Q49" s="886">
        <f>+'EEM2'!$J49*'EEM2'!$I49</f>
        <v>0</v>
      </c>
      <c r="R49" s="914">
        <f>+Lighting!J52</f>
        <v>0</v>
      </c>
      <c r="S49" s="910" t="str">
        <f t="shared" si="20"/>
        <v/>
      </c>
      <c r="T49" s="915">
        <f t="shared" si="21"/>
        <v>0</v>
      </c>
      <c r="U49" s="915">
        <f t="shared" si="22"/>
        <v>0</v>
      </c>
      <c r="V49" s="915">
        <f t="shared" si="6"/>
        <v>0</v>
      </c>
      <c r="W49" s="916">
        <f t="shared" si="23"/>
        <v>0</v>
      </c>
      <c r="X49" s="917">
        <f t="shared" si="1"/>
        <v>0</v>
      </c>
      <c r="AD49" s="702">
        <f t="shared" si="8"/>
        <v>0</v>
      </c>
      <c r="AE49" s="702">
        <f t="shared" si="9"/>
        <v>0</v>
      </c>
      <c r="AF49" s="702">
        <f t="shared" si="10"/>
        <v>0</v>
      </c>
      <c r="AG49" s="702">
        <f t="shared" si="11"/>
        <v>0</v>
      </c>
      <c r="AH49" s="298">
        <f t="shared" si="12"/>
        <v>0</v>
      </c>
      <c r="AI49" s="298">
        <f t="shared" si="13"/>
        <v>0</v>
      </c>
      <c r="AK49" t="str">
        <f t="shared" si="14"/>
        <v/>
      </c>
      <c r="AL49" s="298">
        <f t="shared" si="15"/>
        <v>0</v>
      </c>
      <c r="AM49" s="298">
        <f t="shared" si="16"/>
        <v>0</v>
      </c>
      <c r="AN49" s="298">
        <f t="shared" si="17"/>
        <v>0</v>
      </c>
    </row>
    <row r="50" spans="7:40">
      <c r="L50" s="298">
        <f>+SUM(L5:L49)</f>
        <v>0</v>
      </c>
      <c r="Q50" s="463"/>
      <c r="R50" s="463"/>
      <c r="S50" s="463"/>
      <c r="T50" s="462">
        <f>SUM(T5:T49)</f>
        <v>74848.224959999992</v>
      </c>
      <c r="U50" s="462">
        <f>SUM(U5:U49)</f>
        <v>2060.1302400000004</v>
      </c>
      <c r="V50" s="462">
        <f>SUM(V5:V49)</f>
        <v>1063.5520775840416</v>
      </c>
      <c r="W50" s="462"/>
      <c r="X50" s="462">
        <f>SUM(X5:X49)</f>
        <v>0</v>
      </c>
    </row>
    <row r="53" spans="7:40">
      <c r="U53" s="298"/>
    </row>
  </sheetData>
  <mergeCells count="1">
    <mergeCell ref="S3:X3"/>
  </mergeCells>
  <phoneticPr fontId="77" type="noConversion"/>
  <pageMargins left="0.7" right="0.7" top="0.75" bottom="0.75" header="0.3" footer="0.3"/>
  <pageSetup paperSize="9" orientation="portrait"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Hoja49">
    <tabColor theme="9"/>
  </sheetPr>
  <dimension ref="A1:BM235"/>
  <sheetViews>
    <sheetView showGridLines="0" zoomScale="55" zoomScaleNormal="55" workbookViewId="0">
      <selection activeCell="AI11" sqref="AI11"/>
    </sheetView>
  </sheetViews>
  <sheetFormatPr baseColWidth="10" defaultColWidth="11.44140625" defaultRowHeight="14.4"/>
  <cols>
    <col min="8" max="9" width="1.88671875" customWidth="1"/>
    <col min="10" max="10" width="7.5546875" customWidth="1"/>
    <col min="11" max="11" width="10.44140625" customWidth="1"/>
    <col min="12" max="12" width="13.6640625" customWidth="1"/>
    <col min="13" max="13" width="11.88671875" bestFit="1" customWidth="1"/>
    <col min="14" max="14" width="11.33203125" customWidth="1"/>
    <col min="15" max="15" width="14.6640625" customWidth="1"/>
    <col min="16" max="16" width="13.44140625" customWidth="1"/>
    <col min="17" max="17" width="13.5546875" customWidth="1"/>
    <col min="18" max="19" width="12.33203125" customWidth="1"/>
    <col min="20" max="22" width="10.44140625" customWidth="1"/>
    <col min="23" max="23" width="14.109375" customWidth="1"/>
    <col min="25" max="25" width="12.88671875" customWidth="1"/>
    <col min="26" max="26" width="11.109375" customWidth="1"/>
    <col min="27" max="27" width="10.5546875" customWidth="1"/>
    <col min="28" max="28" width="12.88671875" style="467" customWidth="1"/>
    <col min="29" max="29" width="11.44140625" style="467"/>
    <col min="30" max="30" width="11.6640625" style="467" customWidth="1"/>
    <col min="31" max="31" width="10.109375" style="467" customWidth="1"/>
    <col min="32" max="32" width="9.33203125" style="467" customWidth="1"/>
    <col min="33" max="33" width="11.88671875" style="467" bestFit="1" customWidth="1"/>
    <col min="34" max="34" width="10.33203125" style="467" customWidth="1"/>
    <col min="35" max="44" width="11.44140625" style="467"/>
  </cols>
  <sheetData>
    <row r="1" spans="1:65">
      <c r="J1" s="464" t="s">
        <v>1050</v>
      </c>
      <c r="K1" s="464"/>
      <c r="L1" s="464"/>
      <c r="M1" s="464"/>
      <c r="N1" s="465"/>
      <c r="O1" s="465"/>
      <c r="P1" s="465"/>
      <c r="Q1" s="465"/>
      <c r="R1" s="465"/>
      <c r="S1" s="465"/>
      <c r="T1" s="465"/>
      <c r="U1" s="465"/>
      <c r="V1" s="465"/>
      <c r="AB1"/>
      <c r="AC1"/>
      <c r="AD1"/>
      <c r="AE1"/>
      <c r="AF1"/>
      <c r="AG1"/>
      <c r="AH1"/>
      <c r="AI1"/>
      <c r="AJ1"/>
      <c r="AK1"/>
      <c r="AL1"/>
      <c r="AM1"/>
      <c r="AN1"/>
      <c r="AO1"/>
      <c r="AP1"/>
      <c r="AQ1"/>
      <c r="AR1"/>
    </row>
    <row r="2" spans="1:65" ht="26.4">
      <c r="A2" s="328" t="s">
        <v>1051</v>
      </c>
      <c r="B2" s="328" t="s">
        <v>1000</v>
      </c>
      <c r="C2" s="328" t="s">
        <v>1052</v>
      </c>
      <c r="W2" s="466"/>
      <c r="X2" s="466"/>
      <c r="AD2"/>
      <c r="AE2"/>
      <c r="AF2"/>
      <c r="AG2"/>
      <c r="AH2"/>
      <c r="AI2"/>
      <c r="AJ2"/>
      <c r="AK2"/>
      <c r="AL2"/>
      <c r="AM2"/>
      <c r="AN2"/>
      <c r="AO2"/>
      <c r="AP2"/>
      <c r="AQ2"/>
      <c r="AR2"/>
    </row>
    <row r="3" spans="1:65">
      <c r="A3" s="584">
        <f>+'0.Hypothesis'!$H$8</f>
        <v>10</v>
      </c>
      <c r="B3" s="615">
        <v>0.1</v>
      </c>
      <c r="C3" s="620">
        <f>+'0.Hypothesis'!$C$3</f>
        <v>2</v>
      </c>
      <c r="J3" s="320"/>
      <c r="K3" s="320"/>
      <c r="L3" s="320"/>
      <c r="M3" s="321"/>
      <c r="N3" s="321"/>
      <c r="O3" s="321"/>
      <c r="P3" s="321"/>
      <c r="Q3" s="322"/>
      <c r="R3" s="321"/>
      <c r="S3" s="321"/>
      <c r="T3" s="321"/>
      <c r="U3" s="321"/>
      <c r="V3" s="321"/>
      <c r="W3" s="323"/>
      <c r="X3" s="466"/>
      <c r="Y3" s="323" t="s">
        <v>1053</v>
      </c>
      <c r="Z3" s="323"/>
      <c r="AA3" s="323"/>
      <c r="AB3" s="323"/>
      <c r="AC3" s="323"/>
      <c r="AD3" s="323"/>
      <c r="AE3" s="323"/>
      <c r="AF3" s="323"/>
      <c r="AG3"/>
      <c r="AH3"/>
      <c r="AI3"/>
      <c r="AJ3"/>
      <c r="AK3"/>
      <c r="AL3"/>
      <c r="AM3" s="328" t="s">
        <v>1054</v>
      </c>
      <c r="AN3" s="328" t="s">
        <v>1055</v>
      </c>
      <c r="AP3"/>
      <c r="AQ3"/>
      <c r="AR3"/>
    </row>
    <row r="4" spans="1:65" ht="52.8">
      <c r="J4" s="327" t="s">
        <v>1056</v>
      </c>
      <c r="K4" s="327" t="s">
        <v>1057</v>
      </c>
      <c r="L4" s="327" t="s">
        <v>1058</v>
      </c>
      <c r="M4" s="327" t="s">
        <v>808</v>
      </c>
      <c r="N4" s="327" t="s">
        <v>1059</v>
      </c>
      <c r="O4" s="327" t="s">
        <v>1060</v>
      </c>
      <c r="P4" s="327" t="s">
        <v>888</v>
      </c>
      <c r="Q4" s="327" t="s">
        <v>1061</v>
      </c>
      <c r="R4" s="327" t="s">
        <v>1062</v>
      </c>
      <c r="S4" s="327" t="s">
        <v>1063</v>
      </c>
      <c r="T4" s="327" t="s">
        <v>1064</v>
      </c>
      <c r="U4" s="375" t="s">
        <v>1065</v>
      </c>
      <c r="V4" s="375" t="s">
        <v>955</v>
      </c>
      <c r="W4" s="375" t="s">
        <v>1066</v>
      </c>
      <c r="X4" s="468"/>
      <c r="Y4" s="327" t="s">
        <v>1067</v>
      </c>
      <c r="Z4" s="327" t="s">
        <v>1068</v>
      </c>
      <c r="AA4" s="327" t="s">
        <v>1069</v>
      </c>
      <c r="AB4" s="327" t="s">
        <v>1070</v>
      </c>
      <c r="AC4" s="327" t="s">
        <v>1071</v>
      </c>
      <c r="AD4" s="327" t="s">
        <v>1072</v>
      </c>
      <c r="AE4" s="327" t="s">
        <v>1073</v>
      </c>
      <c r="AF4" s="327" t="s">
        <v>1074</v>
      </c>
      <c r="AG4"/>
      <c r="AI4" s="611"/>
      <c r="AL4" s="328" t="s">
        <v>1075</v>
      </c>
      <c r="AM4" s="328" t="s">
        <v>1076</v>
      </c>
      <c r="AN4" s="328" t="s">
        <v>1076</v>
      </c>
      <c r="AY4" s="327" t="s">
        <v>1056</v>
      </c>
      <c r="AZ4" s="327" t="s">
        <v>1058</v>
      </c>
      <c r="BA4" s="327" t="s">
        <v>1059</v>
      </c>
      <c r="BB4" s="327" t="s">
        <v>1060</v>
      </c>
      <c r="BC4" s="327" t="s">
        <v>888</v>
      </c>
      <c r="BD4" s="327" t="s">
        <v>1061</v>
      </c>
      <c r="BE4" s="327" t="s">
        <v>1062</v>
      </c>
      <c r="BF4" s="327" t="s">
        <v>1077</v>
      </c>
      <c r="BG4" s="327" t="s">
        <v>1068</v>
      </c>
      <c r="BH4" s="327" t="s">
        <v>1070</v>
      </c>
      <c r="BJ4" s="327" t="s">
        <v>1056</v>
      </c>
      <c r="BK4" s="327" t="s">
        <v>1069</v>
      </c>
      <c r="BL4" s="327" t="s">
        <v>1078</v>
      </c>
      <c r="BM4" s="327" t="s">
        <v>1072</v>
      </c>
    </row>
    <row r="5" spans="1:65" ht="57.6">
      <c r="A5" s="456" t="s">
        <v>1074</v>
      </c>
      <c r="B5" s="456" t="s">
        <v>1079</v>
      </c>
      <c r="C5" s="456" t="s">
        <v>1012</v>
      </c>
      <c r="D5" s="456" t="s">
        <v>1080</v>
      </c>
      <c r="E5" s="456" t="s">
        <v>1081</v>
      </c>
      <c r="F5" s="456" t="s">
        <v>1082</v>
      </c>
      <c r="J5" s="572"/>
      <c r="K5" s="572"/>
      <c r="L5" s="572"/>
      <c r="M5" s="572"/>
      <c r="N5" s="572"/>
      <c r="O5" s="572"/>
      <c r="P5" s="572"/>
      <c r="Q5" s="572"/>
      <c r="R5" s="572"/>
      <c r="S5" s="572"/>
      <c r="T5" s="423">
        <f t="shared" ref="T5:T39" si="0">+IF(K5=$AP$17,HLOOKUP(L5,$AR$17:$AU$18,2,FALSE),HLOOKUP(L5,$AR$21:$AT$22,2,FALSE))</f>
        <v>0</v>
      </c>
      <c r="U5" s="423">
        <f t="shared" ref="U5:U39" si="1">+IF(K5=$AP$17,HLOOKUP(L5,$AR$17:$AU$20,3,FALSE),HLOOKUP(L5,$AR$21:$AT$24,3,FALSE))</f>
        <v>0</v>
      </c>
      <c r="V5" s="423">
        <f t="shared" ref="V5:V39" si="2">+IF(K5=$AP$17,HLOOKUP(L5,$AR$17:$AU$20,4,FALSE),HLOOKUP(L5,$AR$21:$AT$24,4,FALSE))</f>
        <v>0</v>
      </c>
      <c r="W5" s="616"/>
      <c r="X5" s="468"/>
      <c r="Y5" s="399">
        <f t="shared" ref="Y5:Y39" si="3">ABS(Q5-R5)</f>
        <v>0</v>
      </c>
      <c r="Z5" s="458">
        <f t="shared" ref="Z5:Z39" si="4">IFERROR(VLOOKUP(Y5,$AI$59:$AR$72,MATCH(O5,$AI$58:$AR$58,1),TRUE)*N5/1000,0)</f>
        <v>0</v>
      </c>
      <c r="AA5" s="458">
        <f t="shared" ref="AA5:AA39" si="5">IFERROR(VLOOKUP(Y5,$AJ$42:$AT$50,MATCH(O5,$AJ$41:$AT$41,1),TRUE)*N5/1000,0)</f>
        <v>0</v>
      </c>
      <c r="AB5" s="469">
        <f t="shared" ref="AB5:AB39" si="6">IF(M5=$AP$6,W5,IF(M5=$AP$7,W5*$AR$7,IF(M5=$AP$8,W5*$AR$8,IF(M5=$AP$9,W5*$AR$9,W5*$AR$10))))</f>
        <v>0</v>
      </c>
      <c r="AC5" s="470">
        <f>+IFERROR(AB5-(Z5-AA5)*T5*U5*V5/P5,0)</f>
        <v>0</v>
      </c>
      <c r="AD5" s="395">
        <f>+AB5-AC5</f>
        <v>0</v>
      </c>
      <c r="AE5" s="395" t="b">
        <f t="shared" ref="AE5:AE39" si="7">IF(M5=$AP$6,AD5*$AV$6,IF(M5=$AP$7,AD5*$AV$7,IF(M5=$AP$8,AD5*$AV$8,IF(M5=$AP$9,AD5*$AV$9,IF(M5=$AP$10,AD5*$AV$10)))))</f>
        <v>0</v>
      </c>
      <c r="AF5" s="399">
        <f t="shared" ref="AF5:AF39" si="8">IF(S5=$AP$13,VLOOKUP(O5,$AL$5:$AN$14,2,FALSE)*N5,VLOOKUP(O5,$AL$5:$AN$14,3,FALSE)*N5)</f>
        <v>0</v>
      </c>
      <c r="AG5"/>
      <c r="AL5" s="419">
        <v>20</v>
      </c>
      <c r="AM5" s="419"/>
      <c r="AN5" s="419"/>
      <c r="AP5" s="409" t="s">
        <v>899</v>
      </c>
      <c r="AQ5"/>
      <c r="AR5"/>
      <c r="AV5" s="409" t="s">
        <v>1083</v>
      </c>
      <c r="AY5" s="360">
        <f t="shared" ref="AY5:AY39" si="9">+J5</f>
        <v>0</v>
      </c>
      <c r="AZ5" s="360">
        <f t="shared" ref="AZ5:AZ39" si="10">+L5</f>
        <v>0</v>
      </c>
      <c r="BA5" s="360">
        <f t="shared" ref="BA5:BA39" si="11">+N5</f>
        <v>0</v>
      </c>
      <c r="BB5" s="360">
        <f t="shared" ref="BB5:BB39" si="12">+O5</f>
        <v>0</v>
      </c>
      <c r="BC5" s="360">
        <f t="shared" ref="BC5:BC39" si="13">+P5</f>
        <v>0</v>
      </c>
      <c r="BD5" s="360">
        <f t="shared" ref="BD5:BD39" si="14">+Q5</f>
        <v>0</v>
      </c>
      <c r="BE5" s="360">
        <f t="shared" ref="BE5:BE39" si="15">+R5</f>
        <v>0</v>
      </c>
      <c r="BF5" s="360">
        <f t="shared" ref="BF5:BF39" si="16">+T5</f>
        <v>0</v>
      </c>
      <c r="BG5" s="704">
        <f t="shared" ref="BG5:BG39" si="17">+Z5</f>
        <v>0</v>
      </c>
      <c r="BH5" s="360">
        <f t="shared" ref="BH5:BH39" si="18">+AB5</f>
        <v>0</v>
      </c>
      <c r="BJ5" s="360">
        <f>+AY5</f>
        <v>0</v>
      </c>
      <c r="BK5" s="704">
        <f t="shared" ref="BK5:BK39" si="19">+AA5</f>
        <v>0</v>
      </c>
      <c r="BL5" s="701">
        <f t="shared" ref="BL5:BL39" si="20">+AC5</f>
        <v>0</v>
      </c>
      <c r="BM5" s="701">
        <f t="shared" ref="BM5:BM39" si="21">+AD5</f>
        <v>0</v>
      </c>
    </row>
    <row r="6" spans="1:65" ht="15.75" customHeight="1">
      <c r="A6" s="395">
        <f>+AF40</f>
        <v>0</v>
      </c>
      <c r="B6" s="395">
        <f>+AD40</f>
        <v>0</v>
      </c>
      <c r="C6" s="395">
        <f>+AE40/$C$3</f>
        <v>0</v>
      </c>
      <c r="D6" s="612"/>
      <c r="E6" s="395">
        <f>B6*'0.Hypothesis'!$G$3</f>
        <v>0</v>
      </c>
      <c r="F6" s="458" t="e">
        <f>+A6/C6</f>
        <v>#DIV/0!</v>
      </c>
      <c r="J6" s="572"/>
      <c r="K6" s="572"/>
      <c r="L6" s="572"/>
      <c r="M6" s="572"/>
      <c r="N6" s="572"/>
      <c r="O6" s="572"/>
      <c r="P6" s="572"/>
      <c r="Q6" s="572"/>
      <c r="R6" s="572"/>
      <c r="S6" s="572"/>
      <c r="T6" s="423">
        <f t="shared" si="0"/>
        <v>0</v>
      </c>
      <c r="U6" s="423">
        <f t="shared" si="1"/>
        <v>0</v>
      </c>
      <c r="V6" s="423">
        <f t="shared" si="2"/>
        <v>0</v>
      </c>
      <c r="W6" s="616"/>
      <c r="X6" s="468"/>
      <c r="Y6" s="399">
        <f t="shared" si="3"/>
        <v>0</v>
      </c>
      <c r="Z6" s="458">
        <f t="shared" si="4"/>
        <v>0</v>
      </c>
      <c r="AA6" s="458">
        <f t="shared" si="5"/>
        <v>0</v>
      </c>
      <c r="AB6" s="469">
        <f t="shared" si="6"/>
        <v>0</v>
      </c>
      <c r="AC6" s="470">
        <f t="shared" ref="AC6:AC39" si="22">+IFERROR(AB6-(Z6-AA6)*T6*U6*V6/P6,0)</f>
        <v>0</v>
      </c>
      <c r="AD6" s="395">
        <f>+AB6-AC6</f>
        <v>0</v>
      </c>
      <c r="AE6" s="395" t="b">
        <f t="shared" si="7"/>
        <v>0</v>
      </c>
      <c r="AF6" s="399">
        <f t="shared" si="8"/>
        <v>0</v>
      </c>
      <c r="AG6"/>
      <c r="AL6" s="419">
        <v>25</v>
      </c>
      <c r="AM6" s="419"/>
      <c r="AN6" s="419"/>
      <c r="AP6" s="360" t="s">
        <v>485</v>
      </c>
      <c r="AQ6"/>
      <c r="AR6" s="440">
        <v>1</v>
      </c>
      <c r="AS6" s="399" t="s">
        <v>982</v>
      </c>
      <c r="AT6" s="454">
        <f>+Consumption!$S$36</f>
        <v>0</v>
      </c>
      <c r="AU6" s="399" t="s">
        <v>1084</v>
      </c>
      <c r="AV6" s="471">
        <f>+$AT$6/$AR$6</f>
        <v>0</v>
      </c>
      <c r="AW6" t="s">
        <v>1084</v>
      </c>
      <c r="AY6" s="360">
        <f t="shared" si="9"/>
        <v>0</v>
      </c>
      <c r="AZ6" s="360">
        <f t="shared" si="10"/>
        <v>0</v>
      </c>
      <c r="BA6" s="360">
        <f t="shared" si="11"/>
        <v>0</v>
      </c>
      <c r="BB6" s="360">
        <f t="shared" si="12"/>
        <v>0</v>
      </c>
      <c r="BC6" s="360">
        <f t="shared" si="13"/>
        <v>0</v>
      </c>
      <c r="BD6" s="360">
        <f t="shared" si="14"/>
        <v>0</v>
      </c>
      <c r="BE6" s="360">
        <f t="shared" si="15"/>
        <v>0</v>
      </c>
      <c r="BF6" s="360">
        <f t="shared" si="16"/>
        <v>0</v>
      </c>
      <c r="BG6" s="704">
        <f t="shared" si="17"/>
        <v>0</v>
      </c>
      <c r="BH6" s="360">
        <f t="shared" si="18"/>
        <v>0</v>
      </c>
      <c r="BJ6" s="360">
        <f t="shared" ref="BJ6:BJ39" si="23">+AY6</f>
        <v>0</v>
      </c>
      <c r="BK6" s="704">
        <f t="shared" si="19"/>
        <v>0</v>
      </c>
      <c r="BL6" s="701">
        <f t="shared" si="20"/>
        <v>0</v>
      </c>
      <c r="BM6" s="701">
        <f t="shared" si="21"/>
        <v>0</v>
      </c>
    </row>
    <row r="7" spans="1:65">
      <c r="J7" s="572"/>
      <c r="K7" s="572"/>
      <c r="L7" s="572"/>
      <c r="M7" s="572"/>
      <c r="N7" s="572">
        <v>0</v>
      </c>
      <c r="O7" s="572"/>
      <c r="P7" s="572"/>
      <c r="Q7" s="572"/>
      <c r="R7" s="571"/>
      <c r="S7" s="572"/>
      <c r="T7" s="423">
        <f t="shared" si="0"/>
        <v>0</v>
      </c>
      <c r="U7" s="423">
        <f t="shared" si="1"/>
        <v>0</v>
      </c>
      <c r="V7" s="423">
        <f t="shared" si="2"/>
        <v>0</v>
      </c>
      <c r="W7" s="616"/>
      <c r="X7" s="468"/>
      <c r="Y7" s="399">
        <f t="shared" si="3"/>
        <v>0</v>
      </c>
      <c r="Z7" s="458">
        <f t="shared" si="4"/>
        <v>0</v>
      </c>
      <c r="AA7" s="458">
        <f t="shared" si="5"/>
        <v>0</v>
      </c>
      <c r="AB7" s="469">
        <f t="shared" si="6"/>
        <v>0</v>
      </c>
      <c r="AC7" s="470">
        <f t="shared" si="22"/>
        <v>0</v>
      </c>
      <c r="AD7" s="395">
        <f t="shared" ref="AD7:AD33" si="24">+AB7-AC7</f>
        <v>0</v>
      </c>
      <c r="AE7" s="395" t="b">
        <f t="shared" si="7"/>
        <v>0</v>
      </c>
      <c r="AF7" s="399">
        <f t="shared" si="8"/>
        <v>0</v>
      </c>
      <c r="AG7"/>
      <c r="AL7" s="419">
        <v>32</v>
      </c>
      <c r="AM7" s="419"/>
      <c r="AN7" s="419"/>
      <c r="AP7" s="360" t="s">
        <v>902</v>
      </c>
      <c r="AQ7"/>
      <c r="AR7" s="440">
        <v>9.6511627906976738</v>
      </c>
      <c r="AS7" s="399" t="s">
        <v>985</v>
      </c>
      <c r="AT7" s="454">
        <f>+Consumption!$G$56</f>
        <v>0</v>
      </c>
      <c r="AU7" s="399" t="s">
        <v>1085</v>
      </c>
      <c r="AV7" s="471">
        <f>+$AT$7/$AR$7</f>
        <v>0</v>
      </c>
      <c r="AW7" t="s">
        <v>1084</v>
      </c>
      <c r="AY7" s="360">
        <f t="shared" si="9"/>
        <v>0</v>
      </c>
      <c r="AZ7" s="360">
        <f t="shared" si="10"/>
        <v>0</v>
      </c>
      <c r="BA7" s="360">
        <f t="shared" si="11"/>
        <v>0</v>
      </c>
      <c r="BB7" s="360">
        <f t="shared" si="12"/>
        <v>0</v>
      </c>
      <c r="BC7" s="360">
        <f t="shared" si="13"/>
        <v>0</v>
      </c>
      <c r="BD7" s="360">
        <f t="shared" si="14"/>
        <v>0</v>
      </c>
      <c r="BE7" s="360">
        <f t="shared" si="15"/>
        <v>0</v>
      </c>
      <c r="BF7" s="360">
        <f t="shared" si="16"/>
        <v>0</v>
      </c>
      <c r="BG7" s="704">
        <f t="shared" si="17"/>
        <v>0</v>
      </c>
      <c r="BH7" s="360">
        <f t="shared" si="18"/>
        <v>0</v>
      </c>
      <c r="BJ7" s="360">
        <f t="shared" si="23"/>
        <v>0</v>
      </c>
      <c r="BK7" s="704">
        <f t="shared" si="19"/>
        <v>0</v>
      </c>
      <c r="BL7" s="701">
        <f t="shared" si="20"/>
        <v>0</v>
      </c>
      <c r="BM7" s="701">
        <f t="shared" si="21"/>
        <v>0</v>
      </c>
    </row>
    <row r="8" spans="1:65" ht="28.8">
      <c r="A8" s="613"/>
      <c r="B8" s="613"/>
      <c r="C8" s="597" t="s">
        <v>1086</v>
      </c>
      <c r="D8" s="599" t="s">
        <v>1087</v>
      </c>
      <c r="E8" s="459" t="s">
        <v>1088</v>
      </c>
      <c r="J8" s="572"/>
      <c r="K8" s="572"/>
      <c r="L8" s="572"/>
      <c r="M8" s="572"/>
      <c r="N8" s="572">
        <v>0</v>
      </c>
      <c r="O8" s="572"/>
      <c r="P8" s="572"/>
      <c r="Q8" s="572"/>
      <c r="R8" s="571"/>
      <c r="S8" s="572"/>
      <c r="T8" s="423">
        <f t="shared" si="0"/>
        <v>0</v>
      </c>
      <c r="U8" s="423">
        <f t="shared" si="1"/>
        <v>0</v>
      </c>
      <c r="V8" s="423">
        <f t="shared" si="2"/>
        <v>0</v>
      </c>
      <c r="W8" s="616"/>
      <c r="X8" s="468"/>
      <c r="Y8" s="399">
        <f t="shared" si="3"/>
        <v>0</v>
      </c>
      <c r="Z8" s="458">
        <f t="shared" si="4"/>
        <v>0</v>
      </c>
      <c r="AA8" s="458">
        <f t="shared" si="5"/>
        <v>0</v>
      </c>
      <c r="AB8" s="469">
        <f t="shared" si="6"/>
        <v>0</v>
      </c>
      <c r="AC8" s="470">
        <f t="shared" si="22"/>
        <v>0</v>
      </c>
      <c r="AD8" s="395">
        <f t="shared" si="24"/>
        <v>0</v>
      </c>
      <c r="AE8" s="395" t="b">
        <f t="shared" si="7"/>
        <v>0</v>
      </c>
      <c r="AF8" s="399">
        <f t="shared" si="8"/>
        <v>0</v>
      </c>
      <c r="AG8"/>
      <c r="AL8" s="419">
        <v>40</v>
      </c>
      <c r="AM8" s="419">
        <v>8.18</v>
      </c>
      <c r="AN8" s="419">
        <v>15.99</v>
      </c>
      <c r="AP8" s="360" t="s">
        <v>486</v>
      </c>
      <c r="AQ8"/>
      <c r="AR8" s="440">
        <v>10.093023255813952</v>
      </c>
      <c r="AS8" s="399" t="s">
        <v>988</v>
      </c>
      <c r="AT8" s="454">
        <f>+Consumption!$G$75</f>
        <v>0</v>
      </c>
      <c r="AU8" s="399" t="s">
        <v>1089</v>
      </c>
      <c r="AV8" s="471">
        <f>+$AT$8/$AR$8</f>
        <v>0</v>
      </c>
      <c r="AW8" t="s">
        <v>1084</v>
      </c>
      <c r="AY8" s="360">
        <f t="shared" si="9"/>
        <v>0</v>
      </c>
      <c r="AZ8" s="360">
        <f t="shared" si="10"/>
        <v>0</v>
      </c>
      <c r="BA8" s="360">
        <f t="shared" si="11"/>
        <v>0</v>
      </c>
      <c r="BB8" s="360">
        <f t="shared" si="12"/>
        <v>0</v>
      </c>
      <c r="BC8" s="360">
        <f t="shared" si="13"/>
        <v>0</v>
      </c>
      <c r="BD8" s="360">
        <f t="shared" si="14"/>
        <v>0</v>
      </c>
      <c r="BE8" s="360">
        <f t="shared" si="15"/>
        <v>0</v>
      </c>
      <c r="BF8" s="360">
        <f t="shared" si="16"/>
        <v>0</v>
      </c>
      <c r="BG8" s="704">
        <f t="shared" si="17"/>
        <v>0</v>
      </c>
      <c r="BH8" s="360">
        <f t="shared" si="18"/>
        <v>0</v>
      </c>
      <c r="BJ8" s="360">
        <f t="shared" si="23"/>
        <v>0</v>
      </c>
      <c r="BK8" s="704">
        <f t="shared" si="19"/>
        <v>0</v>
      </c>
      <c r="BL8" s="701">
        <f t="shared" si="20"/>
        <v>0</v>
      </c>
      <c r="BM8" s="701">
        <f t="shared" si="21"/>
        <v>0</v>
      </c>
    </row>
    <row r="9" spans="1:65">
      <c r="A9" s="614"/>
      <c r="B9" s="614"/>
      <c r="C9" s="395">
        <f>+'0.Hypothesis'!$H$8</f>
        <v>10</v>
      </c>
      <c r="D9" s="600" t="e">
        <f>IRR(G19:G29)</f>
        <v>#NUM!</v>
      </c>
      <c r="E9" s="461">
        <f>+NPV(B3,G19:G29)</f>
        <v>0</v>
      </c>
      <c r="J9" s="572"/>
      <c r="K9" s="572"/>
      <c r="L9" s="572"/>
      <c r="M9" s="572"/>
      <c r="N9" s="572">
        <v>0</v>
      </c>
      <c r="O9" s="572"/>
      <c r="P9" s="572"/>
      <c r="Q9" s="572"/>
      <c r="R9" s="571"/>
      <c r="S9" s="572"/>
      <c r="T9" s="423">
        <f t="shared" si="0"/>
        <v>0</v>
      </c>
      <c r="U9" s="423">
        <f t="shared" si="1"/>
        <v>0</v>
      </c>
      <c r="V9" s="423">
        <f t="shared" si="2"/>
        <v>0</v>
      </c>
      <c r="W9" s="616"/>
      <c r="X9" s="468"/>
      <c r="Y9" s="399">
        <f t="shared" si="3"/>
        <v>0</v>
      </c>
      <c r="Z9" s="458">
        <f t="shared" si="4"/>
        <v>0</v>
      </c>
      <c r="AA9" s="458">
        <f t="shared" si="5"/>
        <v>0</v>
      </c>
      <c r="AB9" s="469">
        <f t="shared" si="6"/>
        <v>0</v>
      </c>
      <c r="AC9" s="470">
        <f t="shared" si="22"/>
        <v>0</v>
      </c>
      <c r="AD9" s="395">
        <f t="shared" si="24"/>
        <v>0</v>
      </c>
      <c r="AE9" s="395" t="b">
        <f t="shared" si="7"/>
        <v>0</v>
      </c>
      <c r="AF9" s="399">
        <f t="shared" si="8"/>
        <v>0</v>
      </c>
      <c r="AG9"/>
      <c r="AL9" s="419">
        <v>50</v>
      </c>
      <c r="AM9" s="419"/>
      <c r="AN9" s="419"/>
      <c r="AP9" s="360" t="s">
        <v>487</v>
      </c>
      <c r="AQ9"/>
      <c r="AR9" s="440">
        <v>12.674418604651162</v>
      </c>
      <c r="AS9" s="399" t="s">
        <v>991</v>
      </c>
      <c r="AT9" s="454">
        <f>+Consumption!$G$94</f>
        <v>0</v>
      </c>
      <c r="AU9" s="399" t="s">
        <v>1090</v>
      </c>
      <c r="AV9" s="471">
        <f>+$AT$9/$AR$9</f>
        <v>0</v>
      </c>
      <c r="AW9" t="s">
        <v>1084</v>
      </c>
      <c r="AY9" s="360">
        <f t="shared" si="9"/>
        <v>0</v>
      </c>
      <c r="AZ9" s="360">
        <f t="shared" si="10"/>
        <v>0</v>
      </c>
      <c r="BA9" s="360">
        <f t="shared" si="11"/>
        <v>0</v>
      </c>
      <c r="BB9" s="360">
        <f t="shared" si="12"/>
        <v>0</v>
      </c>
      <c r="BC9" s="360">
        <f t="shared" si="13"/>
        <v>0</v>
      </c>
      <c r="BD9" s="360">
        <f t="shared" si="14"/>
        <v>0</v>
      </c>
      <c r="BE9" s="360">
        <f t="shared" si="15"/>
        <v>0</v>
      </c>
      <c r="BF9" s="360">
        <f t="shared" si="16"/>
        <v>0</v>
      </c>
      <c r="BG9" s="704">
        <f t="shared" si="17"/>
        <v>0</v>
      </c>
      <c r="BH9" s="360">
        <f t="shared" si="18"/>
        <v>0</v>
      </c>
      <c r="BJ9" s="360">
        <f t="shared" si="23"/>
        <v>0</v>
      </c>
      <c r="BK9" s="704">
        <f t="shared" si="19"/>
        <v>0</v>
      </c>
      <c r="BL9" s="701">
        <f t="shared" si="20"/>
        <v>0</v>
      </c>
      <c r="BM9" s="701">
        <f t="shared" si="21"/>
        <v>0</v>
      </c>
    </row>
    <row r="10" spans="1:65">
      <c r="D10" s="467"/>
      <c r="E10" s="467"/>
      <c r="F10" s="467"/>
      <c r="J10" s="572"/>
      <c r="K10" s="572"/>
      <c r="L10" s="572"/>
      <c r="M10" s="572"/>
      <c r="N10" s="572">
        <v>0</v>
      </c>
      <c r="O10" s="572"/>
      <c r="P10" s="572"/>
      <c r="Q10" s="572"/>
      <c r="R10" s="571"/>
      <c r="S10" s="572"/>
      <c r="T10" s="423">
        <f t="shared" si="0"/>
        <v>0</v>
      </c>
      <c r="U10" s="423">
        <f t="shared" si="1"/>
        <v>0</v>
      </c>
      <c r="V10" s="423">
        <f t="shared" si="2"/>
        <v>0</v>
      </c>
      <c r="W10" s="616"/>
      <c r="X10" s="468"/>
      <c r="Y10" s="399">
        <f t="shared" si="3"/>
        <v>0</v>
      </c>
      <c r="Z10" s="458">
        <f t="shared" si="4"/>
        <v>0</v>
      </c>
      <c r="AA10" s="458">
        <f t="shared" si="5"/>
        <v>0</v>
      </c>
      <c r="AB10" s="469">
        <f t="shared" si="6"/>
        <v>0</v>
      </c>
      <c r="AC10" s="470">
        <f t="shared" si="22"/>
        <v>0</v>
      </c>
      <c r="AD10" s="395">
        <f t="shared" si="24"/>
        <v>0</v>
      </c>
      <c r="AE10" s="395" t="b">
        <f t="shared" si="7"/>
        <v>0</v>
      </c>
      <c r="AF10" s="399">
        <f t="shared" si="8"/>
        <v>0</v>
      </c>
      <c r="AG10"/>
      <c r="AL10" s="419">
        <v>65</v>
      </c>
      <c r="AM10" s="419"/>
      <c r="AN10" s="419"/>
      <c r="AP10" s="360" t="s">
        <v>904</v>
      </c>
      <c r="AQ10"/>
      <c r="AR10" s="440">
        <v>2.3372093023255816</v>
      </c>
      <c r="AS10" s="399" t="s">
        <v>991</v>
      </c>
      <c r="AT10" s="454">
        <f>+Consumption!$G$114</f>
        <v>0</v>
      </c>
      <c r="AU10" s="399" t="s">
        <v>1090</v>
      </c>
      <c r="AV10" s="471">
        <f>+$AT$10/$AR$10</f>
        <v>0</v>
      </c>
      <c r="AW10" t="s">
        <v>1084</v>
      </c>
      <c r="AY10" s="360">
        <f t="shared" si="9"/>
        <v>0</v>
      </c>
      <c r="AZ10" s="360">
        <f t="shared" si="10"/>
        <v>0</v>
      </c>
      <c r="BA10" s="360">
        <f t="shared" si="11"/>
        <v>0</v>
      </c>
      <c r="BB10" s="360">
        <f t="shared" si="12"/>
        <v>0</v>
      </c>
      <c r="BC10" s="360">
        <f t="shared" si="13"/>
        <v>0</v>
      </c>
      <c r="BD10" s="360">
        <f t="shared" si="14"/>
        <v>0</v>
      </c>
      <c r="BE10" s="360">
        <f t="shared" si="15"/>
        <v>0</v>
      </c>
      <c r="BF10" s="360">
        <f t="shared" si="16"/>
        <v>0</v>
      </c>
      <c r="BG10" s="704">
        <f t="shared" si="17"/>
        <v>0</v>
      </c>
      <c r="BH10" s="360">
        <f t="shared" si="18"/>
        <v>0</v>
      </c>
      <c r="BJ10" s="360">
        <f t="shared" si="23"/>
        <v>0</v>
      </c>
      <c r="BK10" s="704">
        <f t="shared" si="19"/>
        <v>0</v>
      </c>
      <c r="BL10" s="701">
        <f t="shared" si="20"/>
        <v>0</v>
      </c>
      <c r="BM10" s="701">
        <f t="shared" si="21"/>
        <v>0</v>
      </c>
    </row>
    <row r="11" spans="1:65">
      <c r="D11" s="467"/>
      <c r="E11" s="467"/>
      <c r="F11" s="467"/>
      <c r="J11" s="572"/>
      <c r="K11" s="572"/>
      <c r="L11" s="572"/>
      <c r="M11" s="572"/>
      <c r="N11" s="572">
        <v>0</v>
      </c>
      <c r="O11" s="572"/>
      <c r="P11" s="572"/>
      <c r="Q11" s="572"/>
      <c r="R11" s="571"/>
      <c r="S11" s="572"/>
      <c r="T11" s="423">
        <f t="shared" si="0"/>
        <v>0</v>
      </c>
      <c r="U11" s="423">
        <f t="shared" si="1"/>
        <v>0</v>
      </c>
      <c r="V11" s="423">
        <f t="shared" si="2"/>
        <v>0</v>
      </c>
      <c r="W11" s="616"/>
      <c r="X11" s="468"/>
      <c r="Y11" s="399">
        <f t="shared" si="3"/>
        <v>0</v>
      </c>
      <c r="Z11" s="458">
        <f t="shared" si="4"/>
        <v>0</v>
      </c>
      <c r="AA11" s="458">
        <f t="shared" si="5"/>
        <v>0</v>
      </c>
      <c r="AB11" s="469">
        <f t="shared" si="6"/>
        <v>0</v>
      </c>
      <c r="AC11" s="470">
        <f t="shared" si="22"/>
        <v>0</v>
      </c>
      <c r="AD11" s="395">
        <f t="shared" si="24"/>
        <v>0</v>
      </c>
      <c r="AE11" s="395" t="b">
        <f t="shared" si="7"/>
        <v>0</v>
      </c>
      <c r="AF11" s="399">
        <f t="shared" si="8"/>
        <v>0</v>
      </c>
      <c r="AG11"/>
      <c r="AL11" s="419">
        <v>80</v>
      </c>
      <c r="AM11" s="419"/>
      <c r="AN11" s="419"/>
      <c r="AR11" s="608"/>
      <c r="AS11" s="609"/>
      <c r="AT11" s="610"/>
      <c r="AU11" s="609"/>
      <c r="AV11" s="471"/>
      <c r="AY11" s="360">
        <f t="shared" si="9"/>
        <v>0</v>
      </c>
      <c r="AZ11" s="360">
        <f t="shared" si="10"/>
        <v>0</v>
      </c>
      <c r="BA11" s="360">
        <f t="shared" si="11"/>
        <v>0</v>
      </c>
      <c r="BB11" s="360">
        <f t="shared" si="12"/>
        <v>0</v>
      </c>
      <c r="BC11" s="360">
        <f t="shared" si="13"/>
        <v>0</v>
      </c>
      <c r="BD11" s="360">
        <f t="shared" si="14"/>
        <v>0</v>
      </c>
      <c r="BE11" s="360">
        <f t="shared" si="15"/>
        <v>0</v>
      </c>
      <c r="BF11" s="360">
        <f t="shared" si="16"/>
        <v>0</v>
      </c>
      <c r="BG11" s="704">
        <f t="shared" si="17"/>
        <v>0</v>
      </c>
      <c r="BH11" s="360">
        <f t="shared" si="18"/>
        <v>0</v>
      </c>
      <c r="BJ11" s="360">
        <f t="shared" si="23"/>
        <v>0</v>
      </c>
      <c r="BK11" s="704">
        <f t="shared" si="19"/>
        <v>0</v>
      </c>
      <c r="BL11" s="701">
        <f t="shared" si="20"/>
        <v>0</v>
      </c>
      <c r="BM11" s="701">
        <f t="shared" si="21"/>
        <v>0</v>
      </c>
    </row>
    <row r="12" spans="1:65" ht="26.4">
      <c r="B12" s="1751" t="s">
        <v>1091</v>
      </c>
      <c r="C12" s="1752"/>
      <c r="D12" s="467"/>
      <c r="E12" s="1755" t="s">
        <v>1092</v>
      </c>
      <c r="F12" s="1756"/>
      <c r="J12" s="572"/>
      <c r="K12" s="572"/>
      <c r="L12" s="572"/>
      <c r="M12" s="572"/>
      <c r="N12" s="572">
        <v>0</v>
      </c>
      <c r="O12" s="572"/>
      <c r="P12" s="572"/>
      <c r="Q12" s="572"/>
      <c r="R12" s="571"/>
      <c r="S12" s="572"/>
      <c r="T12" s="423">
        <f t="shared" si="0"/>
        <v>0</v>
      </c>
      <c r="U12" s="423">
        <f t="shared" si="1"/>
        <v>0</v>
      </c>
      <c r="V12" s="423">
        <f t="shared" si="2"/>
        <v>0</v>
      </c>
      <c r="W12" s="616"/>
      <c r="X12" s="468"/>
      <c r="Y12" s="399">
        <f t="shared" si="3"/>
        <v>0</v>
      </c>
      <c r="Z12" s="458">
        <f t="shared" si="4"/>
        <v>0</v>
      </c>
      <c r="AA12" s="458">
        <f t="shared" si="5"/>
        <v>0</v>
      </c>
      <c r="AB12" s="469">
        <f t="shared" si="6"/>
        <v>0</v>
      </c>
      <c r="AC12" s="470">
        <f t="shared" si="22"/>
        <v>0</v>
      </c>
      <c r="AD12" s="395">
        <f t="shared" si="24"/>
        <v>0</v>
      </c>
      <c r="AE12" s="395" t="b">
        <f t="shared" si="7"/>
        <v>0</v>
      </c>
      <c r="AF12" s="399">
        <f t="shared" si="8"/>
        <v>0</v>
      </c>
      <c r="AG12"/>
      <c r="AL12" s="419">
        <v>100</v>
      </c>
      <c r="AM12" s="419"/>
      <c r="AN12" s="419"/>
      <c r="AP12" s="409" t="s">
        <v>1093</v>
      </c>
      <c r="AR12" s="608"/>
      <c r="AS12" s="609"/>
      <c r="AT12" s="610"/>
      <c r="AU12" s="609"/>
      <c r="AV12" s="471"/>
      <c r="AY12" s="360">
        <f t="shared" si="9"/>
        <v>0</v>
      </c>
      <c r="AZ12" s="360">
        <f t="shared" si="10"/>
        <v>0</v>
      </c>
      <c r="BA12" s="360">
        <f t="shared" si="11"/>
        <v>0</v>
      </c>
      <c r="BB12" s="360">
        <f t="shared" si="12"/>
        <v>0</v>
      </c>
      <c r="BC12" s="360">
        <f t="shared" si="13"/>
        <v>0</v>
      </c>
      <c r="BD12" s="360">
        <f t="shared" si="14"/>
        <v>0</v>
      </c>
      <c r="BE12" s="360">
        <f t="shared" si="15"/>
        <v>0</v>
      </c>
      <c r="BF12" s="360">
        <f t="shared" si="16"/>
        <v>0</v>
      </c>
      <c r="BG12" s="704">
        <f t="shared" si="17"/>
        <v>0</v>
      </c>
      <c r="BH12" s="360">
        <f t="shared" si="18"/>
        <v>0</v>
      </c>
      <c r="BJ12" s="360">
        <f t="shared" si="23"/>
        <v>0</v>
      </c>
      <c r="BK12" s="704">
        <f t="shared" si="19"/>
        <v>0</v>
      </c>
      <c r="BL12" s="701">
        <f t="shared" si="20"/>
        <v>0</v>
      </c>
      <c r="BM12" s="701">
        <f t="shared" si="21"/>
        <v>0</v>
      </c>
    </row>
    <row r="13" spans="1:65">
      <c r="B13" s="701">
        <f>+$AB$40</f>
        <v>0</v>
      </c>
      <c r="C13" s="703" t="s">
        <v>521</v>
      </c>
      <c r="E13" s="701">
        <f>+$AC$40</f>
        <v>0</v>
      </c>
      <c r="F13" s="703" t="s">
        <v>521</v>
      </c>
      <c r="J13" s="572"/>
      <c r="K13" s="572"/>
      <c r="L13" s="572"/>
      <c r="M13" s="572"/>
      <c r="N13" s="572">
        <v>0</v>
      </c>
      <c r="O13" s="572"/>
      <c r="P13" s="572"/>
      <c r="Q13" s="572"/>
      <c r="R13" s="571"/>
      <c r="S13" s="572"/>
      <c r="T13" s="423">
        <f t="shared" si="0"/>
        <v>0</v>
      </c>
      <c r="U13" s="423">
        <f t="shared" si="1"/>
        <v>0</v>
      </c>
      <c r="V13" s="423">
        <f t="shared" si="2"/>
        <v>0</v>
      </c>
      <c r="W13" s="616"/>
      <c r="X13" s="468"/>
      <c r="Y13" s="399">
        <f t="shared" si="3"/>
        <v>0</v>
      </c>
      <c r="Z13" s="458">
        <f t="shared" si="4"/>
        <v>0</v>
      </c>
      <c r="AA13" s="458">
        <f t="shared" si="5"/>
        <v>0</v>
      </c>
      <c r="AB13" s="469">
        <f t="shared" si="6"/>
        <v>0</v>
      </c>
      <c r="AC13" s="470">
        <f t="shared" si="22"/>
        <v>0</v>
      </c>
      <c r="AD13" s="395">
        <f t="shared" si="24"/>
        <v>0</v>
      </c>
      <c r="AE13" s="395" t="b">
        <f t="shared" si="7"/>
        <v>0</v>
      </c>
      <c r="AF13" s="399">
        <f t="shared" si="8"/>
        <v>0</v>
      </c>
      <c r="AG13"/>
      <c r="AL13" s="419">
        <v>150</v>
      </c>
      <c r="AM13" s="419"/>
      <c r="AN13" s="419"/>
      <c r="AP13" s="419">
        <v>30</v>
      </c>
      <c r="AR13" s="608"/>
      <c r="AS13" s="609"/>
      <c r="AT13" s="610"/>
      <c r="AU13" s="609"/>
      <c r="AV13" s="471"/>
      <c r="AY13" s="360">
        <f t="shared" si="9"/>
        <v>0</v>
      </c>
      <c r="AZ13" s="360">
        <f t="shared" si="10"/>
        <v>0</v>
      </c>
      <c r="BA13" s="360">
        <f t="shared" si="11"/>
        <v>0</v>
      </c>
      <c r="BB13" s="360">
        <f t="shared" si="12"/>
        <v>0</v>
      </c>
      <c r="BC13" s="360">
        <f t="shared" si="13"/>
        <v>0</v>
      </c>
      <c r="BD13" s="360">
        <f t="shared" si="14"/>
        <v>0</v>
      </c>
      <c r="BE13" s="360">
        <f t="shared" si="15"/>
        <v>0</v>
      </c>
      <c r="BF13" s="360">
        <f t="shared" si="16"/>
        <v>0</v>
      </c>
      <c r="BG13" s="704">
        <f t="shared" si="17"/>
        <v>0</v>
      </c>
      <c r="BH13" s="360">
        <f t="shared" si="18"/>
        <v>0</v>
      </c>
      <c r="BJ13" s="360">
        <f t="shared" si="23"/>
        <v>0</v>
      </c>
      <c r="BK13" s="704">
        <f t="shared" si="19"/>
        <v>0</v>
      </c>
      <c r="BL13" s="701">
        <f t="shared" si="20"/>
        <v>0</v>
      </c>
      <c r="BM13" s="701">
        <f t="shared" si="21"/>
        <v>0</v>
      </c>
    </row>
    <row r="14" spans="1:65">
      <c r="J14" s="572"/>
      <c r="K14" s="572"/>
      <c r="L14" s="572"/>
      <c r="M14" s="572"/>
      <c r="N14" s="572">
        <v>0</v>
      </c>
      <c r="O14" s="572"/>
      <c r="P14" s="572"/>
      <c r="Q14" s="572"/>
      <c r="R14" s="571"/>
      <c r="S14" s="572"/>
      <c r="T14" s="423">
        <f t="shared" si="0"/>
        <v>0</v>
      </c>
      <c r="U14" s="423">
        <f t="shared" si="1"/>
        <v>0</v>
      </c>
      <c r="V14" s="423">
        <f t="shared" si="2"/>
        <v>0</v>
      </c>
      <c r="W14" s="616"/>
      <c r="X14" s="468"/>
      <c r="Y14" s="399">
        <f t="shared" si="3"/>
        <v>0</v>
      </c>
      <c r="Z14" s="458">
        <f t="shared" si="4"/>
        <v>0</v>
      </c>
      <c r="AA14" s="458">
        <f t="shared" si="5"/>
        <v>0</v>
      </c>
      <c r="AB14" s="469">
        <f t="shared" si="6"/>
        <v>0</v>
      </c>
      <c r="AC14" s="470">
        <f t="shared" si="22"/>
        <v>0</v>
      </c>
      <c r="AD14" s="395">
        <f t="shared" si="24"/>
        <v>0</v>
      </c>
      <c r="AE14" s="395" t="b">
        <f t="shared" si="7"/>
        <v>0</v>
      </c>
      <c r="AF14" s="399">
        <f t="shared" si="8"/>
        <v>0</v>
      </c>
      <c r="AG14"/>
      <c r="AL14" s="467">
        <v>0</v>
      </c>
      <c r="AM14" s="467">
        <v>0</v>
      </c>
      <c r="AN14" s="467">
        <v>0</v>
      </c>
      <c r="AP14" s="419">
        <v>50</v>
      </c>
      <c r="AR14" s="608"/>
      <c r="AS14" s="609"/>
      <c r="AT14" s="610"/>
      <c r="AU14" s="609"/>
      <c r="AV14" s="471"/>
      <c r="AY14" s="360">
        <f t="shared" si="9"/>
        <v>0</v>
      </c>
      <c r="AZ14" s="360">
        <f t="shared" si="10"/>
        <v>0</v>
      </c>
      <c r="BA14" s="360">
        <f t="shared" si="11"/>
        <v>0</v>
      </c>
      <c r="BB14" s="360">
        <f t="shared" si="12"/>
        <v>0</v>
      </c>
      <c r="BC14" s="360">
        <f t="shared" si="13"/>
        <v>0</v>
      </c>
      <c r="BD14" s="360">
        <f t="shared" si="14"/>
        <v>0</v>
      </c>
      <c r="BE14" s="360">
        <f t="shared" si="15"/>
        <v>0</v>
      </c>
      <c r="BF14" s="360">
        <f t="shared" si="16"/>
        <v>0</v>
      </c>
      <c r="BG14" s="704">
        <f t="shared" si="17"/>
        <v>0</v>
      </c>
      <c r="BH14" s="360">
        <f t="shared" si="18"/>
        <v>0</v>
      </c>
      <c r="BJ14" s="360">
        <f t="shared" si="23"/>
        <v>0</v>
      </c>
      <c r="BK14" s="704">
        <f t="shared" si="19"/>
        <v>0</v>
      </c>
      <c r="BL14" s="701">
        <f t="shared" si="20"/>
        <v>0</v>
      </c>
      <c r="BM14" s="701">
        <f t="shared" si="21"/>
        <v>0</v>
      </c>
    </row>
    <row r="15" spans="1:65">
      <c r="J15" s="572"/>
      <c r="K15" s="572"/>
      <c r="L15" s="572"/>
      <c r="M15" s="572"/>
      <c r="N15" s="572">
        <v>0</v>
      </c>
      <c r="O15" s="572"/>
      <c r="P15" s="572"/>
      <c r="Q15" s="572"/>
      <c r="R15" s="571"/>
      <c r="S15" s="572"/>
      <c r="T15" s="423">
        <f t="shared" si="0"/>
        <v>0</v>
      </c>
      <c r="U15" s="423">
        <f t="shared" si="1"/>
        <v>0</v>
      </c>
      <c r="V15" s="423">
        <f t="shared" si="2"/>
        <v>0</v>
      </c>
      <c r="W15" s="616"/>
      <c r="X15" s="468"/>
      <c r="Y15" s="399">
        <f t="shared" si="3"/>
        <v>0</v>
      </c>
      <c r="Z15" s="458">
        <f t="shared" si="4"/>
        <v>0</v>
      </c>
      <c r="AA15" s="458">
        <f t="shared" si="5"/>
        <v>0</v>
      </c>
      <c r="AB15" s="469">
        <f t="shared" si="6"/>
        <v>0</v>
      </c>
      <c r="AC15" s="470">
        <f t="shared" si="22"/>
        <v>0</v>
      </c>
      <c r="AD15" s="395">
        <f t="shared" si="24"/>
        <v>0</v>
      </c>
      <c r="AE15" s="395" t="b">
        <f t="shared" si="7"/>
        <v>0</v>
      </c>
      <c r="AF15" s="399">
        <f t="shared" si="8"/>
        <v>0</v>
      </c>
      <c r="AG15"/>
      <c r="AR15" s="608"/>
      <c r="AS15" s="609"/>
      <c r="AT15" s="610"/>
      <c r="AU15" s="609"/>
      <c r="AV15" s="471"/>
      <c r="AY15" s="360">
        <f t="shared" si="9"/>
        <v>0</v>
      </c>
      <c r="AZ15" s="360">
        <f t="shared" si="10"/>
        <v>0</v>
      </c>
      <c r="BA15" s="360">
        <f t="shared" si="11"/>
        <v>0</v>
      </c>
      <c r="BB15" s="360">
        <f t="shared" si="12"/>
        <v>0</v>
      </c>
      <c r="BC15" s="360">
        <f t="shared" si="13"/>
        <v>0</v>
      </c>
      <c r="BD15" s="360">
        <f t="shared" si="14"/>
        <v>0</v>
      </c>
      <c r="BE15" s="360">
        <f t="shared" si="15"/>
        <v>0</v>
      </c>
      <c r="BF15" s="360">
        <f t="shared" si="16"/>
        <v>0</v>
      </c>
      <c r="BG15" s="704">
        <f t="shared" si="17"/>
        <v>0</v>
      </c>
      <c r="BH15" s="360">
        <f t="shared" si="18"/>
        <v>0</v>
      </c>
      <c r="BJ15" s="360">
        <f t="shared" si="23"/>
        <v>0</v>
      </c>
      <c r="BK15" s="704">
        <f t="shared" si="19"/>
        <v>0</v>
      </c>
      <c r="BL15" s="701">
        <f t="shared" si="20"/>
        <v>0</v>
      </c>
      <c r="BM15" s="701">
        <f t="shared" si="21"/>
        <v>0</v>
      </c>
    </row>
    <row r="16" spans="1:65">
      <c r="A16" s="1757" t="s">
        <v>1094</v>
      </c>
      <c r="B16" s="1758"/>
      <c r="C16" s="1758"/>
      <c r="D16" s="1759"/>
      <c r="J16" s="572"/>
      <c r="K16" s="572"/>
      <c r="L16" s="572"/>
      <c r="M16" s="572"/>
      <c r="N16" s="572">
        <v>0</v>
      </c>
      <c r="O16" s="572"/>
      <c r="P16" s="572"/>
      <c r="Q16" s="572"/>
      <c r="R16" s="571"/>
      <c r="S16" s="572"/>
      <c r="T16" s="423">
        <f t="shared" si="0"/>
        <v>0</v>
      </c>
      <c r="U16" s="423">
        <f t="shared" si="1"/>
        <v>0</v>
      </c>
      <c r="V16" s="423">
        <f t="shared" si="2"/>
        <v>0</v>
      </c>
      <c r="W16" s="616"/>
      <c r="X16" s="468"/>
      <c r="Y16" s="399">
        <f t="shared" si="3"/>
        <v>0</v>
      </c>
      <c r="Z16" s="458">
        <f t="shared" si="4"/>
        <v>0</v>
      </c>
      <c r="AA16" s="458">
        <f t="shared" si="5"/>
        <v>0</v>
      </c>
      <c r="AB16" s="469">
        <f t="shared" si="6"/>
        <v>0</v>
      </c>
      <c r="AC16" s="470">
        <f t="shared" si="22"/>
        <v>0</v>
      </c>
      <c r="AD16" s="395">
        <f t="shared" si="24"/>
        <v>0</v>
      </c>
      <c r="AE16" s="395" t="b">
        <f t="shared" si="7"/>
        <v>0</v>
      </c>
      <c r="AF16" s="399">
        <f t="shared" si="8"/>
        <v>0</v>
      </c>
      <c r="AG16"/>
      <c r="AR16" s="608"/>
      <c r="AS16" s="609"/>
      <c r="AT16" s="610"/>
      <c r="AU16" s="609"/>
      <c r="AV16" s="471"/>
      <c r="AY16" s="360">
        <f t="shared" si="9"/>
        <v>0</v>
      </c>
      <c r="AZ16" s="360">
        <f t="shared" si="10"/>
        <v>0</v>
      </c>
      <c r="BA16" s="360">
        <f t="shared" si="11"/>
        <v>0</v>
      </c>
      <c r="BB16" s="360">
        <f t="shared" si="12"/>
        <v>0</v>
      </c>
      <c r="BC16" s="360">
        <f t="shared" si="13"/>
        <v>0</v>
      </c>
      <c r="BD16" s="360">
        <f t="shared" si="14"/>
        <v>0</v>
      </c>
      <c r="BE16" s="360">
        <f t="shared" si="15"/>
        <v>0</v>
      </c>
      <c r="BF16" s="360">
        <f t="shared" si="16"/>
        <v>0</v>
      </c>
      <c r="BG16" s="704">
        <f t="shared" si="17"/>
        <v>0</v>
      </c>
      <c r="BH16" s="360">
        <f t="shared" si="18"/>
        <v>0</v>
      </c>
      <c r="BJ16" s="360">
        <f t="shared" si="23"/>
        <v>0</v>
      </c>
      <c r="BK16" s="704">
        <f t="shared" si="19"/>
        <v>0</v>
      </c>
      <c r="BL16" s="701">
        <f t="shared" si="20"/>
        <v>0</v>
      </c>
      <c r="BM16" s="701">
        <f t="shared" si="21"/>
        <v>0</v>
      </c>
    </row>
    <row r="17" spans="1:65">
      <c r="A17" s="1760"/>
      <c r="B17" s="1761"/>
      <c r="C17" s="1761"/>
      <c r="D17" s="1762"/>
      <c r="J17" s="572"/>
      <c r="K17" s="572"/>
      <c r="L17" s="572"/>
      <c r="M17" s="572"/>
      <c r="N17" s="572">
        <v>0</v>
      </c>
      <c r="O17" s="572"/>
      <c r="P17" s="572"/>
      <c r="Q17" s="572"/>
      <c r="R17" s="571"/>
      <c r="S17" s="572"/>
      <c r="T17" s="423">
        <f t="shared" si="0"/>
        <v>0</v>
      </c>
      <c r="U17" s="423">
        <f t="shared" si="1"/>
        <v>0</v>
      </c>
      <c r="V17" s="423">
        <f t="shared" si="2"/>
        <v>0</v>
      </c>
      <c r="W17" s="616"/>
      <c r="X17" s="468"/>
      <c r="Y17" s="399">
        <f t="shared" si="3"/>
        <v>0</v>
      </c>
      <c r="Z17" s="458">
        <f t="shared" si="4"/>
        <v>0</v>
      </c>
      <c r="AA17" s="458">
        <f t="shared" si="5"/>
        <v>0</v>
      </c>
      <c r="AB17" s="469">
        <f t="shared" si="6"/>
        <v>0</v>
      </c>
      <c r="AC17" s="470">
        <f t="shared" si="22"/>
        <v>0</v>
      </c>
      <c r="AD17" s="395">
        <f t="shared" si="24"/>
        <v>0</v>
      </c>
      <c r="AE17" s="395" t="b">
        <f t="shared" si="7"/>
        <v>0</v>
      </c>
      <c r="AF17" s="399">
        <f t="shared" si="8"/>
        <v>0</v>
      </c>
      <c r="AG17"/>
      <c r="AP17" s="467" t="s">
        <v>1095</v>
      </c>
      <c r="AR17" s="608">
        <f>+'11.Refrigeration system'!O7</f>
        <v>0</v>
      </c>
      <c r="AS17" s="608">
        <f>+'11.Refrigeration system'!T7</f>
        <v>0</v>
      </c>
      <c r="AT17" s="610">
        <f>+'11.Refrigeration system'!Y7</f>
        <v>0</v>
      </c>
      <c r="AU17" s="610">
        <f>+'11.Refrigeration system'!AD7</f>
        <v>0</v>
      </c>
      <c r="AV17" s="471"/>
      <c r="AY17" s="360">
        <f t="shared" si="9"/>
        <v>0</v>
      </c>
      <c r="AZ17" s="360">
        <f t="shared" si="10"/>
        <v>0</v>
      </c>
      <c r="BA17" s="360">
        <f t="shared" si="11"/>
        <v>0</v>
      </c>
      <c r="BB17" s="360">
        <f t="shared" si="12"/>
        <v>0</v>
      </c>
      <c r="BC17" s="360">
        <f t="shared" si="13"/>
        <v>0</v>
      </c>
      <c r="BD17" s="360">
        <f t="shared" si="14"/>
        <v>0</v>
      </c>
      <c r="BE17" s="360">
        <f t="shared" si="15"/>
        <v>0</v>
      </c>
      <c r="BF17" s="360">
        <f t="shared" si="16"/>
        <v>0</v>
      </c>
      <c r="BG17" s="704">
        <f t="shared" si="17"/>
        <v>0</v>
      </c>
      <c r="BH17" s="360">
        <f t="shared" si="18"/>
        <v>0</v>
      </c>
      <c r="BJ17" s="360">
        <f t="shared" si="23"/>
        <v>0</v>
      </c>
      <c r="BK17" s="704">
        <f t="shared" si="19"/>
        <v>0</v>
      </c>
      <c r="BL17" s="701">
        <f t="shared" si="20"/>
        <v>0</v>
      </c>
      <c r="BM17" s="701">
        <f t="shared" si="21"/>
        <v>0</v>
      </c>
    </row>
    <row r="18" spans="1:65">
      <c r="A18" s="1763"/>
      <c r="B18" s="1764"/>
      <c r="C18" s="1764"/>
      <c r="D18" s="1765"/>
      <c r="F18" s="399" t="s">
        <v>1096</v>
      </c>
      <c r="G18" s="399" t="s">
        <v>1028</v>
      </c>
      <c r="J18" s="572"/>
      <c r="K18" s="572"/>
      <c r="L18" s="572"/>
      <c r="M18" s="572"/>
      <c r="N18" s="572">
        <v>0</v>
      </c>
      <c r="O18" s="572"/>
      <c r="P18" s="572"/>
      <c r="Q18" s="572"/>
      <c r="R18" s="571"/>
      <c r="S18" s="572"/>
      <c r="T18" s="423">
        <f t="shared" si="0"/>
        <v>0</v>
      </c>
      <c r="U18" s="423">
        <f t="shared" si="1"/>
        <v>0</v>
      </c>
      <c r="V18" s="423">
        <f t="shared" si="2"/>
        <v>0</v>
      </c>
      <c r="W18" s="616"/>
      <c r="X18" s="468"/>
      <c r="Y18" s="399">
        <f t="shared" si="3"/>
        <v>0</v>
      </c>
      <c r="Z18" s="458">
        <f t="shared" si="4"/>
        <v>0</v>
      </c>
      <c r="AA18" s="458">
        <f t="shared" si="5"/>
        <v>0</v>
      </c>
      <c r="AB18" s="469">
        <f t="shared" si="6"/>
        <v>0</v>
      </c>
      <c r="AC18" s="470">
        <f t="shared" si="22"/>
        <v>0</v>
      </c>
      <c r="AD18" s="395">
        <f t="shared" si="24"/>
        <v>0</v>
      </c>
      <c r="AE18" s="395" t="b">
        <f t="shared" si="7"/>
        <v>0</v>
      </c>
      <c r="AF18" s="399">
        <f t="shared" si="8"/>
        <v>0</v>
      </c>
      <c r="AG18"/>
      <c r="AP18" s="467" t="s">
        <v>1097</v>
      </c>
      <c r="AR18" s="608">
        <f>+'11.Refrigeration system'!O16</f>
        <v>0</v>
      </c>
      <c r="AS18" s="608">
        <f>+'11.Refrigeration system'!T16</f>
        <v>0</v>
      </c>
      <c r="AT18" s="610">
        <f>+'11.Refrigeration system'!Y16</f>
        <v>0</v>
      </c>
      <c r="AU18" s="610">
        <f>+'11.Refrigeration system'!AD16</f>
        <v>0</v>
      </c>
      <c r="AV18" s="471"/>
      <c r="AY18" s="360">
        <f t="shared" si="9"/>
        <v>0</v>
      </c>
      <c r="AZ18" s="360">
        <f t="shared" si="10"/>
        <v>0</v>
      </c>
      <c r="BA18" s="360">
        <f t="shared" si="11"/>
        <v>0</v>
      </c>
      <c r="BB18" s="360">
        <f t="shared" si="12"/>
        <v>0</v>
      </c>
      <c r="BC18" s="360">
        <f t="shared" si="13"/>
        <v>0</v>
      </c>
      <c r="BD18" s="360">
        <f t="shared" si="14"/>
        <v>0</v>
      </c>
      <c r="BE18" s="360">
        <f t="shared" si="15"/>
        <v>0</v>
      </c>
      <c r="BF18" s="360">
        <f t="shared" si="16"/>
        <v>0</v>
      </c>
      <c r="BG18" s="704">
        <f t="shared" si="17"/>
        <v>0</v>
      </c>
      <c r="BH18" s="360">
        <f t="shared" si="18"/>
        <v>0</v>
      </c>
      <c r="BJ18" s="360">
        <f t="shared" si="23"/>
        <v>0</v>
      </c>
      <c r="BK18" s="704">
        <f t="shared" si="19"/>
        <v>0</v>
      </c>
      <c r="BL18" s="701">
        <f t="shared" si="20"/>
        <v>0</v>
      </c>
      <c r="BM18" s="701">
        <f t="shared" si="21"/>
        <v>0</v>
      </c>
    </row>
    <row r="19" spans="1:65">
      <c r="A19" s="1763"/>
      <c r="B19" s="1764"/>
      <c r="C19" s="1764"/>
      <c r="D19" s="1765"/>
      <c r="F19" s="399">
        <v>0</v>
      </c>
      <c r="G19" s="395">
        <f>-A6</f>
        <v>0</v>
      </c>
      <c r="J19" s="572"/>
      <c r="K19" s="572"/>
      <c r="L19" s="572"/>
      <c r="M19" s="572"/>
      <c r="N19" s="572">
        <v>0</v>
      </c>
      <c r="O19" s="572"/>
      <c r="P19" s="572"/>
      <c r="Q19" s="572"/>
      <c r="R19" s="571"/>
      <c r="S19" s="572"/>
      <c r="T19" s="423">
        <f t="shared" si="0"/>
        <v>0</v>
      </c>
      <c r="U19" s="423">
        <f t="shared" si="1"/>
        <v>0</v>
      </c>
      <c r="V19" s="423">
        <f t="shared" si="2"/>
        <v>0</v>
      </c>
      <c r="W19" s="616"/>
      <c r="X19" s="468"/>
      <c r="Y19" s="399">
        <f t="shared" si="3"/>
        <v>0</v>
      </c>
      <c r="Z19" s="458">
        <f t="shared" si="4"/>
        <v>0</v>
      </c>
      <c r="AA19" s="458">
        <f t="shared" si="5"/>
        <v>0</v>
      </c>
      <c r="AB19" s="469">
        <f t="shared" si="6"/>
        <v>0</v>
      </c>
      <c r="AC19" s="470">
        <f t="shared" si="22"/>
        <v>0</v>
      </c>
      <c r="AD19" s="395">
        <f t="shared" si="24"/>
        <v>0</v>
      </c>
      <c r="AE19" s="395" t="b">
        <f t="shared" si="7"/>
        <v>0</v>
      </c>
      <c r="AF19" s="399">
        <f t="shared" si="8"/>
        <v>0</v>
      </c>
      <c r="AG19"/>
      <c r="AR19" s="608">
        <f>+'11.Refrigeration system'!O17</f>
        <v>0</v>
      </c>
      <c r="AS19" s="608">
        <f>+'11.Refrigeration system'!T17</f>
        <v>0</v>
      </c>
      <c r="AT19" s="610">
        <f>+'11.Refrigeration system'!Y17</f>
        <v>0</v>
      </c>
      <c r="AU19" s="610">
        <f>+'11.Refrigeration system'!AD17</f>
        <v>0</v>
      </c>
      <c r="AV19" s="471"/>
      <c r="AY19" s="360">
        <f t="shared" si="9"/>
        <v>0</v>
      </c>
      <c r="AZ19" s="360">
        <f t="shared" si="10"/>
        <v>0</v>
      </c>
      <c r="BA19" s="360">
        <f t="shared" si="11"/>
        <v>0</v>
      </c>
      <c r="BB19" s="360">
        <f t="shared" si="12"/>
        <v>0</v>
      </c>
      <c r="BC19" s="360">
        <f t="shared" si="13"/>
        <v>0</v>
      </c>
      <c r="BD19" s="360">
        <f t="shared" si="14"/>
        <v>0</v>
      </c>
      <c r="BE19" s="360">
        <f t="shared" si="15"/>
        <v>0</v>
      </c>
      <c r="BF19" s="360">
        <f t="shared" si="16"/>
        <v>0</v>
      </c>
      <c r="BG19" s="704">
        <f t="shared" si="17"/>
        <v>0</v>
      </c>
      <c r="BH19" s="360">
        <f t="shared" si="18"/>
        <v>0</v>
      </c>
      <c r="BJ19" s="360">
        <f t="shared" si="23"/>
        <v>0</v>
      </c>
      <c r="BK19" s="704">
        <f t="shared" si="19"/>
        <v>0</v>
      </c>
      <c r="BL19" s="701">
        <f t="shared" si="20"/>
        <v>0</v>
      </c>
      <c r="BM19" s="701">
        <f t="shared" si="21"/>
        <v>0</v>
      </c>
    </row>
    <row r="20" spans="1:65">
      <c r="A20" s="1763"/>
      <c r="B20" s="1764"/>
      <c r="C20" s="1764"/>
      <c r="D20" s="1765"/>
      <c r="F20" s="399">
        <v>1</v>
      </c>
      <c r="G20" s="395">
        <f>+AE40/C3</f>
        <v>0</v>
      </c>
      <c r="J20" s="572"/>
      <c r="K20" s="572"/>
      <c r="L20" s="572"/>
      <c r="M20" s="572"/>
      <c r="N20" s="572">
        <v>0</v>
      </c>
      <c r="O20" s="572"/>
      <c r="P20" s="572"/>
      <c r="Q20" s="572"/>
      <c r="R20" s="571"/>
      <c r="S20" s="572"/>
      <c r="T20" s="423">
        <f t="shared" si="0"/>
        <v>0</v>
      </c>
      <c r="U20" s="423">
        <f t="shared" si="1"/>
        <v>0</v>
      </c>
      <c r="V20" s="423">
        <f t="shared" si="2"/>
        <v>0</v>
      </c>
      <c r="W20" s="616"/>
      <c r="X20" s="468"/>
      <c r="Y20" s="399">
        <f t="shared" si="3"/>
        <v>0</v>
      </c>
      <c r="Z20" s="458">
        <f t="shared" si="4"/>
        <v>0</v>
      </c>
      <c r="AA20" s="458">
        <f t="shared" si="5"/>
        <v>0</v>
      </c>
      <c r="AB20" s="469">
        <f t="shared" si="6"/>
        <v>0</v>
      </c>
      <c r="AC20" s="470">
        <f t="shared" si="22"/>
        <v>0</v>
      </c>
      <c r="AD20" s="395">
        <f t="shared" si="24"/>
        <v>0</v>
      </c>
      <c r="AE20" s="395" t="b">
        <f t="shared" si="7"/>
        <v>0</v>
      </c>
      <c r="AF20" s="399">
        <f t="shared" si="8"/>
        <v>0</v>
      </c>
      <c r="AG20"/>
      <c r="AR20" s="608">
        <f>+'11.Refrigeration system'!O18</f>
        <v>0</v>
      </c>
      <c r="AS20" s="608">
        <f>+'11.Refrigeration system'!T18</f>
        <v>0</v>
      </c>
      <c r="AT20" s="610">
        <f>+'11.Refrigeration system'!Y18</f>
        <v>0</v>
      </c>
      <c r="AU20" s="610">
        <f>+'11.Refrigeration system'!AD18</f>
        <v>0</v>
      </c>
      <c r="AV20" s="471"/>
      <c r="AY20" s="360">
        <f t="shared" si="9"/>
        <v>0</v>
      </c>
      <c r="AZ20" s="360">
        <f t="shared" si="10"/>
        <v>0</v>
      </c>
      <c r="BA20" s="360">
        <f t="shared" si="11"/>
        <v>0</v>
      </c>
      <c r="BB20" s="360">
        <f t="shared" si="12"/>
        <v>0</v>
      </c>
      <c r="BC20" s="360">
        <f t="shared" si="13"/>
        <v>0</v>
      </c>
      <c r="BD20" s="360">
        <f t="shared" si="14"/>
        <v>0</v>
      </c>
      <c r="BE20" s="360">
        <f t="shared" si="15"/>
        <v>0</v>
      </c>
      <c r="BF20" s="360">
        <f t="shared" si="16"/>
        <v>0</v>
      </c>
      <c r="BG20" s="704">
        <f t="shared" si="17"/>
        <v>0</v>
      </c>
      <c r="BH20" s="360">
        <f t="shared" si="18"/>
        <v>0</v>
      </c>
      <c r="BJ20" s="360">
        <f t="shared" si="23"/>
        <v>0</v>
      </c>
      <c r="BK20" s="704">
        <f t="shared" si="19"/>
        <v>0</v>
      </c>
      <c r="BL20" s="701">
        <f t="shared" si="20"/>
        <v>0</v>
      </c>
      <c r="BM20" s="701">
        <f t="shared" si="21"/>
        <v>0</v>
      </c>
    </row>
    <row r="21" spans="1:65">
      <c r="A21" s="1763"/>
      <c r="B21" s="1764"/>
      <c r="C21" s="1764"/>
      <c r="D21" s="1765"/>
      <c r="F21" s="399">
        <v>2</v>
      </c>
      <c r="G21" s="395">
        <f>+G20</f>
        <v>0</v>
      </c>
      <c r="J21" s="572"/>
      <c r="K21" s="572"/>
      <c r="L21" s="572"/>
      <c r="M21" s="572"/>
      <c r="N21" s="572">
        <v>0</v>
      </c>
      <c r="O21" s="572"/>
      <c r="P21" s="572"/>
      <c r="Q21" s="572"/>
      <c r="R21" s="571"/>
      <c r="S21" s="572"/>
      <c r="T21" s="423">
        <f t="shared" si="0"/>
        <v>0</v>
      </c>
      <c r="U21" s="423">
        <f t="shared" si="1"/>
        <v>0</v>
      </c>
      <c r="V21" s="423">
        <f t="shared" si="2"/>
        <v>0</v>
      </c>
      <c r="W21" s="616"/>
      <c r="X21" s="468"/>
      <c r="Y21" s="399">
        <f t="shared" si="3"/>
        <v>0</v>
      </c>
      <c r="Z21" s="458">
        <f t="shared" si="4"/>
        <v>0</v>
      </c>
      <c r="AA21" s="458">
        <f t="shared" si="5"/>
        <v>0</v>
      </c>
      <c r="AB21" s="469">
        <f t="shared" si="6"/>
        <v>0</v>
      </c>
      <c r="AC21" s="470">
        <f t="shared" si="22"/>
        <v>0</v>
      </c>
      <c r="AD21" s="395">
        <f t="shared" si="24"/>
        <v>0</v>
      </c>
      <c r="AE21" s="395" t="b">
        <f t="shared" si="7"/>
        <v>0</v>
      </c>
      <c r="AF21" s="399">
        <f t="shared" si="8"/>
        <v>0</v>
      </c>
      <c r="AG21"/>
      <c r="AR21" s="608">
        <f>+'6.Steam'!P7</f>
        <v>0</v>
      </c>
      <c r="AS21" s="608">
        <f>+'6.Steam'!U7</f>
        <v>0</v>
      </c>
      <c r="AT21" s="608">
        <f>+'6.Steam'!Z7</f>
        <v>0</v>
      </c>
      <c r="AU21" s="609"/>
      <c r="AV21" s="471"/>
      <c r="AY21" s="360">
        <f t="shared" si="9"/>
        <v>0</v>
      </c>
      <c r="AZ21" s="360">
        <f t="shared" si="10"/>
        <v>0</v>
      </c>
      <c r="BA21" s="360">
        <f t="shared" si="11"/>
        <v>0</v>
      </c>
      <c r="BB21" s="360">
        <f t="shared" si="12"/>
        <v>0</v>
      </c>
      <c r="BC21" s="360">
        <f t="shared" si="13"/>
        <v>0</v>
      </c>
      <c r="BD21" s="360">
        <f t="shared" si="14"/>
        <v>0</v>
      </c>
      <c r="BE21" s="360">
        <f t="shared" si="15"/>
        <v>0</v>
      </c>
      <c r="BF21" s="360">
        <f t="shared" si="16"/>
        <v>0</v>
      </c>
      <c r="BG21" s="704">
        <f t="shared" si="17"/>
        <v>0</v>
      </c>
      <c r="BH21" s="360">
        <f t="shared" si="18"/>
        <v>0</v>
      </c>
      <c r="BJ21" s="360">
        <f t="shared" si="23"/>
        <v>0</v>
      </c>
      <c r="BK21" s="704">
        <f t="shared" si="19"/>
        <v>0</v>
      </c>
      <c r="BL21" s="701">
        <f t="shared" si="20"/>
        <v>0</v>
      </c>
      <c r="BM21" s="701">
        <f t="shared" si="21"/>
        <v>0</v>
      </c>
    </row>
    <row r="22" spans="1:65">
      <c r="A22" s="1766"/>
      <c r="B22" s="1767"/>
      <c r="C22" s="1767"/>
      <c r="D22" s="1768"/>
      <c r="F22" s="399">
        <v>3</v>
      </c>
      <c r="G22" s="395">
        <f t="shared" ref="G22:G29" si="25">+G21</f>
        <v>0</v>
      </c>
      <c r="J22" s="572"/>
      <c r="K22" s="572"/>
      <c r="L22" s="572"/>
      <c r="M22" s="572"/>
      <c r="N22" s="572">
        <v>0</v>
      </c>
      <c r="O22" s="572"/>
      <c r="P22" s="572"/>
      <c r="Q22" s="572"/>
      <c r="R22" s="571"/>
      <c r="S22" s="572"/>
      <c r="T22" s="423">
        <f t="shared" si="0"/>
        <v>0</v>
      </c>
      <c r="U22" s="423">
        <f t="shared" si="1"/>
        <v>0</v>
      </c>
      <c r="V22" s="423">
        <f t="shared" si="2"/>
        <v>0</v>
      </c>
      <c r="W22" s="616"/>
      <c r="X22" s="468"/>
      <c r="Y22" s="399">
        <f t="shared" si="3"/>
        <v>0</v>
      </c>
      <c r="Z22" s="458">
        <f t="shared" si="4"/>
        <v>0</v>
      </c>
      <c r="AA22" s="458">
        <f t="shared" si="5"/>
        <v>0</v>
      </c>
      <c r="AB22" s="469">
        <f t="shared" si="6"/>
        <v>0</v>
      </c>
      <c r="AC22" s="470">
        <f t="shared" si="22"/>
        <v>0</v>
      </c>
      <c r="AD22" s="395">
        <f t="shared" si="24"/>
        <v>0</v>
      </c>
      <c r="AE22" s="395" t="b">
        <f t="shared" si="7"/>
        <v>0</v>
      </c>
      <c r="AF22" s="399">
        <f t="shared" si="8"/>
        <v>0</v>
      </c>
      <c r="AG22"/>
      <c r="AR22" s="608">
        <f>+'6.Steam'!P13</f>
        <v>0</v>
      </c>
      <c r="AS22" s="608">
        <f>+'6.Steam'!U13</f>
        <v>0</v>
      </c>
      <c r="AT22" s="608">
        <f>+'6.Steam'!Z13</f>
        <v>0</v>
      </c>
      <c r="AU22" s="609"/>
      <c r="AV22" s="471"/>
      <c r="AY22" s="360">
        <f t="shared" si="9"/>
        <v>0</v>
      </c>
      <c r="AZ22" s="360">
        <f t="shared" si="10"/>
        <v>0</v>
      </c>
      <c r="BA22" s="360">
        <f t="shared" si="11"/>
        <v>0</v>
      </c>
      <c r="BB22" s="360">
        <f t="shared" si="12"/>
        <v>0</v>
      </c>
      <c r="BC22" s="360">
        <f t="shared" si="13"/>
        <v>0</v>
      </c>
      <c r="BD22" s="360">
        <f t="shared" si="14"/>
        <v>0</v>
      </c>
      <c r="BE22" s="360">
        <f t="shared" si="15"/>
        <v>0</v>
      </c>
      <c r="BF22" s="360">
        <f t="shared" si="16"/>
        <v>0</v>
      </c>
      <c r="BG22" s="704">
        <f t="shared" si="17"/>
        <v>0</v>
      </c>
      <c r="BH22" s="360">
        <f t="shared" si="18"/>
        <v>0</v>
      </c>
      <c r="BJ22" s="360">
        <f t="shared" si="23"/>
        <v>0</v>
      </c>
      <c r="BK22" s="704">
        <f t="shared" si="19"/>
        <v>0</v>
      </c>
      <c r="BL22" s="701">
        <f t="shared" si="20"/>
        <v>0</v>
      </c>
      <c r="BM22" s="701">
        <f t="shared" si="21"/>
        <v>0</v>
      </c>
    </row>
    <row r="23" spans="1:65">
      <c r="F23" s="399">
        <v>4</v>
      </c>
      <c r="G23" s="395">
        <f t="shared" si="25"/>
        <v>0</v>
      </c>
      <c r="J23" s="572"/>
      <c r="K23" s="572"/>
      <c r="L23" s="572"/>
      <c r="M23" s="572"/>
      <c r="N23" s="572">
        <v>0</v>
      </c>
      <c r="O23" s="572"/>
      <c r="P23" s="572"/>
      <c r="Q23" s="572"/>
      <c r="R23" s="571"/>
      <c r="S23" s="572"/>
      <c r="T23" s="423">
        <f t="shared" si="0"/>
        <v>0</v>
      </c>
      <c r="U23" s="423">
        <f t="shared" si="1"/>
        <v>0</v>
      </c>
      <c r="V23" s="423">
        <f t="shared" si="2"/>
        <v>0</v>
      </c>
      <c r="W23" s="616"/>
      <c r="X23" s="468"/>
      <c r="Y23" s="399">
        <f t="shared" si="3"/>
        <v>0</v>
      </c>
      <c r="Z23" s="458">
        <f t="shared" si="4"/>
        <v>0</v>
      </c>
      <c r="AA23" s="458">
        <f t="shared" si="5"/>
        <v>0</v>
      </c>
      <c r="AB23" s="469">
        <f t="shared" si="6"/>
        <v>0</v>
      </c>
      <c r="AC23" s="470">
        <f t="shared" si="22"/>
        <v>0</v>
      </c>
      <c r="AD23" s="395">
        <f t="shared" si="24"/>
        <v>0</v>
      </c>
      <c r="AE23" s="395" t="b">
        <f t="shared" si="7"/>
        <v>0</v>
      </c>
      <c r="AF23" s="399">
        <f t="shared" si="8"/>
        <v>0</v>
      </c>
      <c r="AG23"/>
      <c r="AR23" s="608">
        <f>+'6.Steam'!P15</f>
        <v>0</v>
      </c>
      <c r="AS23" s="608">
        <f>+'6.Steam'!U15</f>
        <v>0</v>
      </c>
      <c r="AT23" s="608">
        <f>+'6.Steam'!Z15</f>
        <v>0</v>
      </c>
      <c r="AU23" s="609"/>
      <c r="AV23" s="471"/>
      <c r="AY23" s="360">
        <f t="shared" si="9"/>
        <v>0</v>
      </c>
      <c r="AZ23" s="360">
        <f t="shared" si="10"/>
        <v>0</v>
      </c>
      <c r="BA23" s="360">
        <f t="shared" si="11"/>
        <v>0</v>
      </c>
      <c r="BB23" s="360">
        <f t="shared" si="12"/>
        <v>0</v>
      </c>
      <c r="BC23" s="360">
        <f t="shared" si="13"/>
        <v>0</v>
      </c>
      <c r="BD23" s="360">
        <f t="shared" si="14"/>
        <v>0</v>
      </c>
      <c r="BE23" s="360">
        <f t="shared" si="15"/>
        <v>0</v>
      </c>
      <c r="BF23" s="360">
        <f t="shared" si="16"/>
        <v>0</v>
      </c>
      <c r="BG23" s="704">
        <f t="shared" si="17"/>
        <v>0</v>
      </c>
      <c r="BH23" s="360">
        <f t="shared" si="18"/>
        <v>0</v>
      </c>
      <c r="BJ23" s="360">
        <f t="shared" si="23"/>
        <v>0</v>
      </c>
      <c r="BK23" s="704">
        <f t="shared" si="19"/>
        <v>0</v>
      </c>
      <c r="BL23" s="701">
        <f t="shared" si="20"/>
        <v>0</v>
      </c>
      <c r="BM23" s="701">
        <f t="shared" si="21"/>
        <v>0</v>
      </c>
    </row>
    <row r="24" spans="1:65">
      <c r="F24" s="399">
        <v>5</v>
      </c>
      <c r="G24" s="395">
        <f t="shared" si="25"/>
        <v>0</v>
      </c>
      <c r="J24" s="572"/>
      <c r="K24" s="572"/>
      <c r="L24" s="572"/>
      <c r="M24" s="572"/>
      <c r="N24" s="572">
        <v>0</v>
      </c>
      <c r="O24" s="572"/>
      <c r="P24" s="572"/>
      <c r="Q24" s="572"/>
      <c r="R24" s="571"/>
      <c r="S24" s="572"/>
      <c r="T24" s="423">
        <f t="shared" si="0"/>
        <v>0</v>
      </c>
      <c r="U24" s="423">
        <f t="shared" si="1"/>
        <v>0</v>
      </c>
      <c r="V24" s="423">
        <f t="shared" si="2"/>
        <v>0</v>
      </c>
      <c r="W24" s="616"/>
      <c r="X24" s="468"/>
      <c r="Y24" s="399">
        <f t="shared" si="3"/>
        <v>0</v>
      </c>
      <c r="Z24" s="458">
        <f t="shared" si="4"/>
        <v>0</v>
      </c>
      <c r="AA24" s="458">
        <f t="shared" si="5"/>
        <v>0</v>
      </c>
      <c r="AB24" s="469">
        <f t="shared" si="6"/>
        <v>0</v>
      </c>
      <c r="AC24" s="470">
        <f t="shared" si="22"/>
        <v>0</v>
      </c>
      <c r="AD24" s="395">
        <f t="shared" si="24"/>
        <v>0</v>
      </c>
      <c r="AE24" s="395" t="b">
        <f t="shared" si="7"/>
        <v>0</v>
      </c>
      <c r="AF24" s="399">
        <f t="shared" si="8"/>
        <v>0</v>
      </c>
      <c r="AG24"/>
      <c r="AR24" s="608">
        <f>+'6.Steam'!P16</f>
        <v>0</v>
      </c>
      <c r="AS24" s="608">
        <f>+'6.Steam'!U16</f>
        <v>0</v>
      </c>
      <c r="AT24" s="608">
        <f>+'6.Steam'!Z16</f>
        <v>0</v>
      </c>
      <c r="AU24" s="609"/>
      <c r="AV24" s="471"/>
      <c r="AY24" s="360">
        <f t="shared" si="9"/>
        <v>0</v>
      </c>
      <c r="AZ24" s="360">
        <f t="shared" si="10"/>
        <v>0</v>
      </c>
      <c r="BA24" s="360">
        <f t="shared" si="11"/>
        <v>0</v>
      </c>
      <c r="BB24" s="360">
        <f t="shared" si="12"/>
        <v>0</v>
      </c>
      <c r="BC24" s="360">
        <f t="shared" si="13"/>
        <v>0</v>
      </c>
      <c r="BD24" s="360">
        <f t="shared" si="14"/>
        <v>0</v>
      </c>
      <c r="BE24" s="360">
        <f t="shared" si="15"/>
        <v>0</v>
      </c>
      <c r="BF24" s="360">
        <f t="shared" si="16"/>
        <v>0</v>
      </c>
      <c r="BG24" s="704">
        <f t="shared" si="17"/>
        <v>0</v>
      </c>
      <c r="BH24" s="360">
        <f t="shared" si="18"/>
        <v>0</v>
      </c>
      <c r="BJ24" s="360">
        <f t="shared" si="23"/>
        <v>0</v>
      </c>
      <c r="BK24" s="704">
        <f t="shared" si="19"/>
        <v>0</v>
      </c>
      <c r="BL24" s="701">
        <f t="shared" si="20"/>
        <v>0</v>
      </c>
      <c r="BM24" s="701">
        <f t="shared" si="21"/>
        <v>0</v>
      </c>
    </row>
    <row r="25" spans="1:65">
      <c r="A25" s="1769" t="s">
        <v>1098</v>
      </c>
      <c r="B25" s="1770"/>
      <c r="C25" s="1770"/>
      <c r="D25" s="1771"/>
      <c r="F25" s="399">
        <v>6</v>
      </c>
      <c r="G25" s="395">
        <f t="shared" si="25"/>
        <v>0</v>
      </c>
      <c r="J25" s="572"/>
      <c r="K25" s="572"/>
      <c r="L25" s="572"/>
      <c r="M25" s="572"/>
      <c r="N25" s="572">
        <v>0</v>
      </c>
      <c r="O25" s="572"/>
      <c r="P25" s="572"/>
      <c r="Q25" s="572"/>
      <c r="R25" s="571"/>
      <c r="S25" s="572"/>
      <c r="T25" s="423">
        <f t="shared" si="0"/>
        <v>0</v>
      </c>
      <c r="U25" s="423">
        <f t="shared" si="1"/>
        <v>0</v>
      </c>
      <c r="V25" s="423">
        <f t="shared" si="2"/>
        <v>0</v>
      </c>
      <c r="W25" s="616"/>
      <c r="X25" s="468"/>
      <c r="Y25" s="399">
        <f t="shared" si="3"/>
        <v>0</v>
      </c>
      <c r="Z25" s="458">
        <f t="shared" si="4"/>
        <v>0</v>
      </c>
      <c r="AA25" s="458">
        <f t="shared" si="5"/>
        <v>0</v>
      </c>
      <c r="AB25" s="469">
        <f t="shared" si="6"/>
        <v>0</v>
      </c>
      <c r="AC25" s="470">
        <f t="shared" si="22"/>
        <v>0</v>
      </c>
      <c r="AD25" s="395">
        <f t="shared" si="24"/>
        <v>0</v>
      </c>
      <c r="AE25" s="395" t="b">
        <f t="shared" si="7"/>
        <v>0</v>
      </c>
      <c r="AF25" s="399">
        <f t="shared" si="8"/>
        <v>0</v>
      </c>
      <c r="AG25"/>
      <c r="AR25" s="608"/>
      <c r="AS25" s="608"/>
      <c r="AT25" s="608"/>
      <c r="AU25" s="609"/>
      <c r="AV25" s="471"/>
      <c r="AY25" s="360">
        <f t="shared" si="9"/>
        <v>0</v>
      </c>
      <c r="AZ25" s="360">
        <f t="shared" si="10"/>
        <v>0</v>
      </c>
      <c r="BA25" s="360">
        <f t="shared" si="11"/>
        <v>0</v>
      </c>
      <c r="BB25" s="360">
        <f t="shared" si="12"/>
        <v>0</v>
      </c>
      <c r="BC25" s="360">
        <f t="shared" si="13"/>
        <v>0</v>
      </c>
      <c r="BD25" s="360">
        <f t="shared" si="14"/>
        <v>0</v>
      </c>
      <c r="BE25" s="360">
        <f t="shared" si="15"/>
        <v>0</v>
      </c>
      <c r="BF25" s="360">
        <f t="shared" si="16"/>
        <v>0</v>
      </c>
      <c r="BG25" s="704">
        <f t="shared" si="17"/>
        <v>0</v>
      </c>
      <c r="BH25" s="360">
        <f t="shared" si="18"/>
        <v>0</v>
      </c>
      <c r="BJ25" s="360">
        <f t="shared" si="23"/>
        <v>0</v>
      </c>
      <c r="BK25" s="704">
        <f t="shared" si="19"/>
        <v>0</v>
      </c>
      <c r="BL25" s="701">
        <f t="shared" si="20"/>
        <v>0</v>
      </c>
      <c r="BM25" s="701">
        <f t="shared" si="21"/>
        <v>0</v>
      </c>
    </row>
    <row r="26" spans="1:65">
      <c r="A26" s="1772"/>
      <c r="B26" s="1773"/>
      <c r="C26" s="1773"/>
      <c r="D26" s="1774"/>
      <c r="F26" s="399">
        <v>7</v>
      </c>
      <c r="G26" s="395">
        <f t="shared" si="25"/>
        <v>0</v>
      </c>
      <c r="J26" s="572"/>
      <c r="K26" s="572"/>
      <c r="L26" s="572"/>
      <c r="M26" s="572"/>
      <c r="N26" s="572">
        <v>0</v>
      </c>
      <c r="O26" s="572"/>
      <c r="P26" s="572"/>
      <c r="Q26" s="572"/>
      <c r="R26" s="571"/>
      <c r="S26" s="572"/>
      <c r="T26" s="423">
        <f t="shared" si="0"/>
        <v>0</v>
      </c>
      <c r="U26" s="423">
        <f t="shared" si="1"/>
        <v>0</v>
      </c>
      <c r="V26" s="423">
        <f t="shared" si="2"/>
        <v>0</v>
      </c>
      <c r="W26" s="616"/>
      <c r="X26" s="468"/>
      <c r="Y26" s="399">
        <f t="shared" si="3"/>
        <v>0</v>
      </c>
      <c r="Z26" s="458">
        <f t="shared" si="4"/>
        <v>0</v>
      </c>
      <c r="AA26" s="458">
        <f t="shared" si="5"/>
        <v>0</v>
      </c>
      <c r="AB26" s="469">
        <f t="shared" si="6"/>
        <v>0</v>
      </c>
      <c r="AC26" s="470">
        <f t="shared" si="22"/>
        <v>0</v>
      </c>
      <c r="AD26" s="395">
        <f t="shared" si="24"/>
        <v>0</v>
      </c>
      <c r="AE26" s="395" t="b">
        <f t="shared" si="7"/>
        <v>0</v>
      </c>
      <c r="AF26" s="399">
        <f t="shared" si="8"/>
        <v>0</v>
      </c>
      <c r="AG26"/>
      <c r="AR26" s="608"/>
      <c r="AS26" s="609"/>
      <c r="AT26" s="610"/>
      <c r="AU26" s="609"/>
      <c r="AV26" s="471"/>
      <c r="AY26" s="360">
        <f t="shared" si="9"/>
        <v>0</v>
      </c>
      <c r="AZ26" s="360">
        <f t="shared" si="10"/>
        <v>0</v>
      </c>
      <c r="BA26" s="360">
        <f t="shared" si="11"/>
        <v>0</v>
      </c>
      <c r="BB26" s="360">
        <f t="shared" si="12"/>
        <v>0</v>
      </c>
      <c r="BC26" s="360">
        <f t="shared" si="13"/>
        <v>0</v>
      </c>
      <c r="BD26" s="360">
        <f t="shared" si="14"/>
        <v>0</v>
      </c>
      <c r="BE26" s="360">
        <f t="shared" si="15"/>
        <v>0</v>
      </c>
      <c r="BF26" s="360">
        <f t="shared" si="16"/>
        <v>0</v>
      </c>
      <c r="BG26" s="704">
        <f t="shared" si="17"/>
        <v>0</v>
      </c>
      <c r="BH26" s="360">
        <f t="shared" si="18"/>
        <v>0</v>
      </c>
      <c r="BJ26" s="360">
        <f t="shared" si="23"/>
        <v>0</v>
      </c>
      <c r="BK26" s="704">
        <f t="shared" si="19"/>
        <v>0</v>
      </c>
      <c r="BL26" s="701">
        <f t="shared" si="20"/>
        <v>0</v>
      </c>
      <c r="BM26" s="701">
        <f t="shared" si="21"/>
        <v>0</v>
      </c>
    </row>
    <row r="27" spans="1:65">
      <c r="A27" s="1775"/>
      <c r="B27" s="1730"/>
      <c r="C27" s="1730"/>
      <c r="D27" s="1776"/>
      <c r="F27" s="399">
        <v>8</v>
      </c>
      <c r="G27" s="395">
        <f t="shared" si="25"/>
        <v>0</v>
      </c>
      <c r="J27" s="572"/>
      <c r="K27" s="572"/>
      <c r="L27" s="572"/>
      <c r="M27" s="572"/>
      <c r="N27" s="572">
        <v>0</v>
      </c>
      <c r="O27" s="572"/>
      <c r="P27" s="572"/>
      <c r="Q27" s="572"/>
      <c r="R27" s="571"/>
      <c r="S27" s="572"/>
      <c r="T27" s="423">
        <f t="shared" si="0"/>
        <v>0</v>
      </c>
      <c r="U27" s="423">
        <f t="shared" si="1"/>
        <v>0</v>
      </c>
      <c r="V27" s="423">
        <f t="shared" si="2"/>
        <v>0</v>
      </c>
      <c r="W27" s="616"/>
      <c r="X27" s="468"/>
      <c r="Y27" s="399">
        <f t="shared" si="3"/>
        <v>0</v>
      </c>
      <c r="Z27" s="458">
        <f t="shared" si="4"/>
        <v>0</v>
      </c>
      <c r="AA27" s="458">
        <f t="shared" si="5"/>
        <v>0</v>
      </c>
      <c r="AB27" s="469">
        <f t="shared" si="6"/>
        <v>0</v>
      </c>
      <c r="AC27" s="470">
        <f t="shared" si="22"/>
        <v>0</v>
      </c>
      <c r="AD27" s="395">
        <f t="shared" si="24"/>
        <v>0</v>
      </c>
      <c r="AE27" s="395" t="b">
        <f t="shared" si="7"/>
        <v>0</v>
      </c>
      <c r="AF27" s="399">
        <f t="shared" si="8"/>
        <v>0</v>
      </c>
      <c r="AG27"/>
      <c r="AR27" s="608"/>
      <c r="AS27" s="609"/>
      <c r="AT27" s="610"/>
      <c r="AU27" s="609"/>
      <c r="AV27" s="471"/>
      <c r="AY27" s="360">
        <f t="shared" si="9"/>
        <v>0</v>
      </c>
      <c r="AZ27" s="360">
        <f t="shared" si="10"/>
        <v>0</v>
      </c>
      <c r="BA27" s="360">
        <f t="shared" si="11"/>
        <v>0</v>
      </c>
      <c r="BB27" s="360">
        <f t="shared" si="12"/>
        <v>0</v>
      </c>
      <c r="BC27" s="360">
        <f t="shared" si="13"/>
        <v>0</v>
      </c>
      <c r="BD27" s="360">
        <f t="shared" si="14"/>
        <v>0</v>
      </c>
      <c r="BE27" s="360">
        <f t="shared" si="15"/>
        <v>0</v>
      </c>
      <c r="BF27" s="360">
        <f t="shared" si="16"/>
        <v>0</v>
      </c>
      <c r="BG27" s="704">
        <f t="shared" si="17"/>
        <v>0</v>
      </c>
      <c r="BH27" s="360">
        <f t="shared" si="18"/>
        <v>0</v>
      </c>
      <c r="BJ27" s="360">
        <f t="shared" si="23"/>
        <v>0</v>
      </c>
      <c r="BK27" s="704">
        <f t="shared" si="19"/>
        <v>0</v>
      </c>
      <c r="BL27" s="701">
        <f t="shared" si="20"/>
        <v>0</v>
      </c>
      <c r="BM27" s="701">
        <f t="shared" si="21"/>
        <v>0</v>
      </c>
    </row>
    <row r="28" spans="1:65">
      <c r="A28" s="1775"/>
      <c r="B28" s="1730"/>
      <c r="C28" s="1730"/>
      <c r="D28" s="1776"/>
      <c r="F28" s="399">
        <v>9</v>
      </c>
      <c r="G28" s="395">
        <f t="shared" si="25"/>
        <v>0</v>
      </c>
      <c r="J28" s="572"/>
      <c r="K28" s="572"/>
      <c r="L28" s="572"/>
      <c r="M28" s="572"/>
      <c r="N28" s="572">
        <v>0</v>
      </c>
      <c r="O28" s="572"/>
      <c r="P28" s="572"/>
      <c r="Q28" s="572"/>
      <c r="R28" s="571"/>
      <c r="S28" s="572"/>
      <c r="T28" s="423">
        <f t="shared" si="0"/>
        <v>0</v>
      </c>
      <c r="U28" s="423">
        <f t="shared" si="1"/>
        <v>0</v>
      </c>
      <c r="V28" s="423">
        <f t="shared" si="2"/>
        <v>0</v>
      </c>
      <c r="W28" s="616"/>
      <c r="X28" s="468"/>
      <c r="Y28" s="399">
        <f t="shared" si="3"/>
        <v>0</v>
      </c>
      <c r="Z28" s="458">
        <f t="shared" si="4"/>
        <v>0</v>
      </c>
      <c r="AA28" s="458">
        <f t="shared" si="5"/>
        <v>0</v>
      </c>
      <c r="AB28" s="469">
        <f t="shared" si="6"/>
        <v>0</v>
      </c>
      <c r="AC28" s="470">
        <f t="shared" si="22"/>
        <v>0</v>
      </c>
      <c r="AD28" s="395">
        <f t="shared" si="24"/>
        <v>0</v>
      </c>
      <c r="AE28" s="395" t="b">
        <f t="shared" si="7"/>
        <v>0</v>
      </c>
      <c r="AF28" s="399">
        <f t="shared" si="8"/>
        <v>0</v>
      </c>
      <c r="AG28"/>
      <c r="AR28" s="608"/>
      <c r="AS28" s="609"/>
      <c r="AT28" s="610"/>
      <c r="AU28" s="609"/>
      <c r="AV28" s="471"/>
      <c r="AY28" s="360">
        <f t="shared" si="9"/>
        <v>0</v>
      </c>
      <c r="AZ28" s="360">
        <f t="shared" si="10"/>
        <v>0</v>
      </c>
      <c r="BA28" s="360">
        <f t="shared" si="11"/>
        <v>0</v>
      </c>
      <c r="BB28" s="360">
        <f t="shared" si="12"/>
        <v>0</v>
      </c>
      <c r="BC28" s="360">
        <f t="shared" si="13"/>
        <v>0</v>
      </c>
      <c r="BD28" s="360">
        <f t="shared" si="14"/>
        <v>0</v>
      </c>
      <c r="BE28" s="360">
        <f t="shared" si="15"/>
        <v>0</v>
      </c>
      <c r="BF28" s="360">
        <f t="shared" si="16"/>
        <v>0</v>
      </c>
      <c r="BG28" s="704">
        <f t="shared" si="17"/>
        <v>0</v>
      </c>
      <c r="BH28" s="360">
        <f t="shared" si="18"/>
        <v>0</v>
      </c>
      <c r="BJ28" s="360">
        <f t="shared" si="23"/>
        <v>0</v>
      </c>
      <c r="BK28" s="704">
        <f t="shared" si="19"/>
        <v>0</v>
      </c>
      <c r="BL28" s="701">
        <f t="shared" si="20"/>
        <v>0</v>
      </c>
      <c r="BM28" s="701">
        <f t="shared" si="21"/>
        <v>0</v>
      </c>
    </row>
    <row r="29" spans="1:65">
      <c r="A29" s="1775"/>
      <c r="B29" s="1730"/>
      <c r="C29" s="1730"/>
      <c r="D29" s="1776"/>
      <c r="F29" s="399">
        <v>10</v>
      </c>
      <c r="G29" s="395">
        <f t="shared" si="25"/>
        <v>0</v>
      </c>
      <c r="J29" s="572"/>
      <c r="K29" s="572"/>
      <c r="L29" s="572"/>
      <c r="M29" s="572"/>
      <c r="N29" s="572">
        <v>0</v>
      </c>
      <c r="O29" s="572"/>
      <c r="P29" s="572"/>
      <c r="Q29" s="572"/>
      <c r="R29" s="571"/>
      <c r="S29" s="572"/>
      <c r="T29" s="423">
        <f t="shared" si="0"/>
        <v>0</v>
      </c>
      <c r="U29" s="423">
        <f t="shared" si="1"/>
        <v>0</v>
      </c>
      <c r="V29" s="423">
        <f t="shared" si="2"/>
        <v>0</v>
      </c>
      <c r="W29" s="616"/>
      <c r="X29" s="468"/>
      <c r="Y29" s="399">
        <f t="shared" si="3"/>
        <v>0</v>
      </c>
      <c r="Z29" s="458">
        <f t="shared" si="4"/>
        <v>0</v>
      </c>
      <c r="AA29" s="458">
        <f t="shared" si="5"/>
        <v>0</v>
      </c>
      <c r="AB29" s="469">
        <f t="shared" si="6"/>
        <v>0</v>
      </c>
      <c r="AC29" s="470">
        <f t="shared" si="22"/>
        <v>0</v>
      </c>
      <c r="AD29" s="395">
        <f t="shared" si="24"/>
        <v>0</v>
      </c>
      <c r="AE29" s="395" t="b">
        <f t="shared" si="7"/>
        <v>0</v>
      </c>
      <c r="AF29" s="399">
        <f t="shared" si="8"/>
        <v>0</v>
      </c>
      <c r="AG29"/>
      <c r="AS29" s="467"/>
      <c r="AT29" s="467"/>
      <c r="AU29" s="467"/>
      <c r="AV29" s="471"/>
      <c r="AY29" s="360">
        <f t="shared" si="9"/>
        <v>0</v>
      </c>
      <c r="AZ29" s="360">
        <f t="shared" si="10"/>
        <v>0</v>
      </c>
      <c r="BA29" s="360">
        <f t="shared" si="11"/>
        <v>0</v>
      </c>
      <c r="BB29" s="360">
        <f t="shared" si="12"/>
        <v>0</v>
      </c>
      <c r="BC29" s="360">
        <f t="shared" si="13"/>
        <v>0</v>
      </c>
      <c r="BD29" s="360">
        <f t="shared" si="14"/>
        <v>0</v>
      </c>
      <c r="BE29" s="360">
        <f t="shared" si="15"/>
        <v>0</v>
      </c>
      <c r="BF29" s="360">
        <f t="shared" si="16"/>
        <v>0</v>
      </c>
      <c r="BG29" s="704">
        <f t="shared" si="17"/>
        <v>0</v>
      </c>
      <c r="BH29" s="360">
        <f t="shared" si="18"/>
        <v>0</v>
      </c>
      <c r="BJ29" s="360">
        <f t="shared" si="23"/>
        <v>0</v>
      </c>
      <c r="BK29" s="704">
        <f t="shared" si="19"/>
        <v>0</v>
      </c>
      <c r="BL29" s="701">
        <f t="shared" si="20"/>
        <v>0</v>
      </c>
      <c r="BM29" s="701">
        <f t="shared" si="21"/>
        <v>0</v>
      </c>
    </row>
    <row r="30" spans="1:65">
      <c r="A30" s="1775"/>
      <c r="B30" s="1730"/>
      <c r="C30" s="1730"/>
      <c r="D30" s="1776"/>
      <c r="J30" s="621"/>
      <c r="K30" s="572"/>
      <c r="L30" s="621"/>
      <c r="M30" s="572"/>
      <c r="N30" s="572">
        <v>0</v>
      </c>
      <c r="O30" s="572"/>
      <c r="P30" s="621"/>
      <c r="Q30" s="621"/>
      <c r="R30" s="622"/>
      <c r="S30" s="572"/>
      <c r="T30" s="423">
        <f t="shared" si="0"/>
        <v>0</v>
      </c>
      <c r="U30" s="423">
        <f t="shared" si="1"/>
        <v>0</v>
      </c>
      <c r="V30" s="423">
        <f t="shared" si="2"/>
        <v>0</v>
      </c>
      <c r="W30" s="617"/>
      <c r="X30" s="468"/>
      <c r="Y30" s="399">
        <f t="shared" si="3"/>
        <v>0</v>
      </c>
      <c r="Z30" s="458">
        <f t="shared" si="4"/>
        <v>0</v>
      </c>
      <c r="AA30" s="458">
        <f t="shared" si="5"/>
        <v>0</v>
      </c>
      <c r="AB30" s="469">
        <f t="shared" si="6"/>
        <v>0</v>
      </c>
      <c r="AC30" s="470">
        <f t="shared" si="22"/>
        <v>0</v>
      </c>
      <c r="AD30" s="395">
        <f t="shared" si="24"/>
        <v>0</v>
      </c>
      <c r="AE30" s="395" t="b">
        <f t="shared" si="7"/>
        <v>0</v>
      </c>
      <c r="AF30" s="399">
        <f t="shared" si="8"/>
        <v>0</v>
      </c>
      <c r="AG30"/>
      <c r="AS30" s="467"/>
      <c r="AT30" s="467"/>
      <c r="AU30" s="467"/>
      <c r="AY30" s="360">
        <f t="shared" si="9"/>
        <v>0</v>
      </c>
      <c r="AZ30" s="360">
        <f t="shared" si="10"/>
        <v>0</v>
      </c>
      <c r="BA30" s="360">
        <f t="shared" si="11"/>
        <v>0</v>
      </c>
      <c r="BB30" s="360">
        <f t="shared" si="12"/>
        <v>0</v>
      </c>
      <c r="BC30" s="360">
        <f t="shared" si="13"/>
        <v>0</v>
      </c>
      <c r="BD30" s="360">
        <f t="shared" si="14"/>
        <v>0</v>
      </c>
      <c r="BE30" s="360">
        <f t="shared" si="15"/>
        <v>0</v>
      </c>
      <c r="BF30" s="360">
        <f t="shared" si="16"/>
        <v>0</v>
      </c>
      <c r="BG30" s="704">
        <f t="shared" si="17"/>
        <v>0</v>
      </c>
      <c r="BH30" s="360">
        <f t="shared" si="18"/>
        <v>0</v>
      </c>
      <c r="BJ30" s="360">
        <f t="shared" si="23"/>
        <v>0</v>
      </c>
      <c r="BK30" s="704">
        <f t="shared" si="19"/>
        <v>0</v>
      </c>
      <c r="BL30" s="701">
        <f t="shared" si="20"/>
        <v>0</v>
      </c>
      <c r="BM30" s="701">
        <f t="shared" si="21"/>
        <v>0</v>
      </c>
    </row>
    <row r="31" spans="1:65">
      <c r="A31" s="1777"/>
      <c r="B31" s="1778"/>
      <c r="C31" s="1778"/>
      <c r="D31" s="1779"/>
      <c r="J31" s="621"/>
      <c r="K31" s="572"/>
      <c r="L31" s="621"/>
      <c r="M31" s="572"/>
      <c r="N31" s="572">
        <v>0</v>
      </c>
      <c r="O31" s="572"/>
      <c r="P31" s="621"/>
      <c r="Q31" s="621"/>
      <c r="R31" s="622"/>
      <c r="S31" s="572"/>
      <c r="T31" s="423">
        <f t="shared" si="0"/>
        <v>0</v>
      </c>
      <c r="U31" s="423">
        <f t="shared" si="1"/>
        <v>0</v>
      </c>
      <c r="V31" s="423">
        <f t="shared" si="2"/>
        <v>0</v>
      </c>
      <c r="W31" s="617"/>
      <c r="X31" s="468"/>
      <c r="Y31" s="399">
        <f t="shared" si="3"/>
        <v>0</v>
      </c>
      <c r="Z31" s="458">
        <f t="shared" si="4"/>
        <v>0</v>
      </c>
      <c r="AA31" s="458">
        <f t="shared" si="5"/>
        <v>0</v>
      </c>
      <c r="AB31" s="469">
        <f t="shared" si="6"/>
        <v>0</v>
      </c>
      <c r="AC31" s="470">
        <f t="shared" si="22"/>
        <v>0</v>
      </c>
      <c r="AD31" s="395">
        <f t="shared" si="24"/>
        <v>0</v>
      </c>
      <c r="AE31" s="395" t="b">
        <f t="shared" si="7"/>
        <v>0</v>
      </c>
      <c r="AF31" s="399">
        <f t="shared" si="8"/>
        <v>0</v>
      </c>
      <c r="AG31"/>
      <c r="AU31" s="467"/>
      <c r="AY31" s="360">
        <f t="shared" si="9"/>
        <v>0</v>
      </c>
      <c r="AZ31" s="360">
        <f t="shared" si="10"/>
        <v>0</v>
      </c>
      <c r="BA31" s="360">
        <f t="shared" si="11"/>
        <v>0</v>
      </c>
      <c r="BB31" s="360">
        <f t="shared" si="12"/>
        <v>0</v>
      </c>
      <c r="BC31" s="360">
        <f t="shared" si="13"/>
        <v>0</v>
      </c>
      <c r="BD31" s="360">
        <f t="shared" si="14"/>
        <v>0</v>
      </c>
      <c r="BE31" s="360">
        <f t="shared" si="15"/>
        <v>0</v>
      </c>
      <c r="BF31" s="360">
        <f t="shared" si="16"/>
        <v>0</v>
      </c>
      <c r="BG31" s="704">
        <f t="shared" si="17"/>
        <v>0</v>
      </c>
      <c r="BH31" s="360">
        <f t="shared" si="18"/>
        <v>0</v>
      </c>
      <c r="BJ31" s="360">
        <f t="shared" si="23"/>
        <v>0</v>
      </c>
      <c r="BK31" s="704">
        <f t="shared" si="19"/>
        <v>0</v>
      </c>
      <c r="BL31" s="701">
        <f t="shared" si="20"/>
        <v>0</v>
      </c>
      <c r="BM31" s="701">
        <f t="shared" si="21"/>
        <v>0</v>
      </c>
    </row>
    <row r="32" spans="1:65">
      <c r="A32" s="341"/>
      <c r="B32" s="592"/>
      <c r="C32" s="467"/>
      <c r="J32" s="621"/>
      <c r="K32" s="572"/>
      <c r="L32" s="621"/>
      <c r="M32" s="572"/>
      <c r="N32" s="572">
        <v>0</v>
      </c>
      <c r="O32" s="572"/>
      <c r="P32" s="621"/>
      <c r="Q32" s="621"/>
      <c r="R32" s="622"/>
      <c r="S32" s="572"/>
      <c r="T32" s="423">
        <f t="shared" si="0"/>
        <v>0</v>
      </c>
      <c r="U32" s="423">
        <f t="shared" si="1"/>
        <v>0</v>
      </c>
      <c r="V32" s="423">
        <f t="shared" si="2"/>
        <v>0</v>
      </c>
      <c r="W32" s="617"/>
      <c r="X32" s="468"/>
      <c r="Y32" s="399">
        <f t="shared" si="3"/>
        <v>0</v>
      </c>
      <c r="Z32" s="458">
        <f t="shared" si="4"/>
        <v>0</v>
      </c>
      <c r="AA32" s="458">
        <f t="shared" si="5"/>
        <v>0</v>
      </c>
      <c r="AB32" s="469">
        <f t="shared" si="6"/>
        <v>0</v>
      </c>
      <c r="AC32" s="470">
        <f t="shared" si="22"/>
        <v>0</v>
      </c>
      <c r="AD32" s="395">
        <f t="shared" si="24"/>
        <v>0</v>
      </c>
      <c r="AE32" s="395" t="b">
        <f t="shared" si="7"/>
        <v>0</v>
      </c>
      <c r="AF32" s="399">
        <f t="shared" si="8"/>
        <v>0</v>
      </c>
      <c r="AG32"/>
      <c r="AU32" s="467"/>
      <c r="AY32" s="360">
        <f t="shared" si="9"/>
        <v>0</v>
      </c>
      <c r="AZ32" s="360">
        <f t="shared" si="10"/>
        <v>0</v>
      </c>
      <c r="BA32" s="360">
        <f t="shared" si="11"/>
        <v>0</v>
      </c>
      <c r="BB32" s="360">
        <f t="shared" si="12"/>
        <v>0</v>
      </c>
      <c r="BC32" s="360">
        <f t="shared" si="13"/>
        <v>0</v>
      </c>
      <c r="BD32" s="360">
        <f t="shared" si="14"/>
        <v>0</v>
      </c>
      <c r="BE32" s="360">
        <f t="shared" si="15"/>
        <v>0</v>
      </c>
      <c r="BF32" s="360">
        <f t="shared" si="16"/>
        <v>0</v>
      </c>
      <c r="BG32" s="704">
        <f t="shared" si="17"/>
        <v>0</v>
      </c>
      <c r="BH32" s="360">
        <f t="shared" si="18"/>
        <v>0</v>
      </c>
      <c r="BJ32" s="360">
        <f t="shared" si="23"/>
        <v>0</v>
      </c>
      <c r="BK32" s="704">
        <f t="shared" si="19"/>
        <v>0</v>
      </c>
      <c r="BL32" s="701">
        <f t="shared" si="20"/>
        <v>0</v>
      </c>
      <c r="BM32" s="701">
        <f t="shared" si="21"/>
        <v>0</v>
      </c>
    </row>
    <row r="33" spans="10:65">
      <c r="J33" s="621"/>
      <c r="K33" s="572"/>
      <c r="L33" s="621"/>
      <c r="M33" s="572"/>
      <c r="N33" s="572">
        <v>0</v>
      </c>
      <c r="O33" s="572"/>
      <c r="P33" s="621"/>
      <c r="Q33" s="621"/>
      <c r="R33" s="622"/>
      <c r="S33" s="572"/>
      <c r="T33" s="423">
        <f t="shared" si="0"/>
        <v>0</v>
      </c>
      <c r="U33" s="423">
        <f t="shared" si="1"/>
        <v>0</v>
      </c>
      <c r="V33" s="423">
        <f t="shared" si="2"/>
        <v>0</v>
      </c>
      <c r="W33" s="617"/>
      <c r="X33" s="468"/>
      <c r="Y33" s="399">
        <f t="shared" si="3"/>
        <v>0</v>
      </c>
      <c r="Z33" s="458">
        <f t="shared" si="4"/>
        <v>0</v>
      </c>
      <c r="AA33" s="458">
        <f t="shared" si="5"/>
        <v>0</v>
      </c>
      <c r="AB33" s="469">
        <f t="shared" si="6"/>
        <v>0</v>
      </c>
      <c r="AC33" s="470">
        <f t="shared" si="22"/>
        <v>0</v>
      </c>
      <c r="AD33" s="395">
        <f t="shared" si="24"/>
        <v>0</v>
      </c>
      <c r="AE33" s="395" t="b">
        <f t="shared" si="7"/>
        <v>0</v>
      </c>
      <c r="AF33" s="399">
        <f t="shared" si="8"/>
        <v>0</v>
      </c>
      <c r="AG33"/>
      <c r="AU33" s="467"/>
      <c r="AY33" s="360">
        <f t="shared" si="9"/>
        <v>0</v>
      </c>
      <c r="AZ33" s="360">
        <f t="shared" si="10"/>
        <v>0</v>
      </c>
      <c r="BA33" s="360">
        <f t="shared" si="11"/>
        <v>0</v>
      </c>
      <c r="BB33" s="360">
        <f t="shared" si="12"/>
        <v>0</v>
      </c>
      <c r="BC33" s="360">
        <f t="shared" si="13"/>
        <v>0</v>
      </c>
      <c r="BD33" s="360">
        <f t="shared" si="14"/>
        <v>0</v>
      </c>
      <c r="BE33" s="360">
        <f t="shared" si="15"/>
        <v>0</v>
      </c>
      <c r="BF33" s="360">
        <f t="shared" si="16"/>
        <v>0</v>
      </c>
      <c r="BG33" s="704">
        <f t="shared" si="17"/>
        <v>0</v>
      </c>
      <c r="BH33" s="360">
        <f t="shared" si="18"/>
        <v>0</v>
      </c>
      <c r="BJ33" s="360">
        <f t="shared" si="23"/>
        <v>0</v>
      </c>
      <c r="BK33" s="704">
        <f t="shared" si="19"/>
        <v>0</v>
      </c>
      <c r="BL33" s="701">
        <f t="shared" si="20"/>
        <v>0</v>
      </c>
      <c r="BM33" s="701">
        <f t="shared" si="21"/>
        <v>0</v>
      </c>
    </row>
    <row r="34" spans="10:65">
      <c r="J34" s="626"/>
      <c r="K34" s="572"/>
      <c r="L34" s="626"/>
      <c r="M34" s="572"/>
      <c r="N34" s="572">
        <v>0</v>
      </c>
      <c r="O34" s="572"/>
      <c r="P34" s="626"/>
      <c r="Q34" s="626"/>
      <c r="R34" s="626"/>
      <c r="S34" s="572"/>
      <c r="T34" s="423">
        <f t="shared" si="0"/>
        <v>0</v>
      </c>
      <c r="U34" s="423">
        <f t="shared" si="1"/>
        <v>0</v>
      </c>
      <c r="V34" s="423">
        <f t="shared" si="2"/>
        <v>0</v>
      </c>
      <c r="W34" s="618"/>
      <c r="X34" s="466"/>
      <c r="Y34" s="399">
        <f t="shared" si="3"/>
        <v>0</v>
      </c>
      <c r="Z34" s="458">
        <f t="shared" si="4"/>
        <v>0</v>
      </c>
      <c r="AA34" s="458">
        <f t="shared" si="5"/>
        <v>0</v>
      </c>
      <c r="AB34" s="469">
        <f t="shared" si="6"/>
        <v>0</v>
      </c>
      <c r="AC34" s="470">
        <f t="shared" si="22"/>
        <v>0</v>
      </c>
      <c r="AD34" s="395">
        <f t="shared" ref="AD34:AD39" si="26">+AB34-AC34</f>
        <v>0</v>
      </c>
      <c r="AE34" s="395" t="b">
        <f t="shared" si="7"/>
        <v>0</v>
      </c>
      <c r="AF34" s="399">
        <f t="shared" si="8"/>
        <v>0</v>
      </c>
      <c r="AG34"/>
      <c r="AY34" s="360">
        <f t="shared" si="9"/>
        <v>0</v>
      </c>
      <c r="AZ34" s="360">
        <f t="shared" si="10"/>
        <v>0</v>
      </c>
      <c r="BA34" s="360">
        <f t="shared" si="11"/>
        <v>0</v>
      </c>
      <c r="BB34" s="360">
        <f t="shared" si="12"/>
        <v>0</v>
      </c>
      <c r="BC34" s="360">
        <f t="shared" si="13"/>
        <v>0</v>
      </c>
      <c r="BD34" s="360">
        <f t="shared" si="14"/>
        <v>0</v>
      </c>
      <c r="BE34" s="360">
        <f t="shared" si="15"/>
        <v>0</v>
      </c>
      <c r="BF34" s="360">
        <f t="shared" si="16"/>
        <v>0</v>
      </c>
      <c r="BG34" s="704">
        <f t="shared" si="17"/>
        <v>0</v>
      </c>
      <c r="BH34" s="360">
        <f t="shared" si="18"/>
        <v>0</v>
      </c>
      <c r="BJ34" s="360">
        <f t="shared" si="23"/>
        <v>0</v>
      </c>
      <c r="BK34" s="704">
        <f t="shared" si="19"/>
        <v>0</v>
      </c>
      <c r="BL34" s="701">
        <f t="shared" si="20"/>
        <v>0</v>
      </c>
      <c r="BM34" s="701">
        <f t="shared" si="21"/>
        <v>0</v>
      </c>
    </row>
    <row r="35" spans="10:65">
      <c r="J35" s="596"/>
      <c r="K35" s="572"/>
      <c r="L35" s="596"/>
      <c r="M35" s="572"/>
      <c r="N35" s="572">
        <v>0</v>
      </c>
      <c r="O35" s="572"/>
      <c r="P35" s="596"/>
      <c r="Q35" s="596"/>
      <c r="R35" s="596"/>
      <c r="S35" s="572"/>
      <c r="T35" s="423">
        <f t="shared" si="0"/>
        <v>0</v>
      </c>
      <c r="U35" s="423">
        <f t="shared" si="1"/>
        <v>0</v>
      </c>
      <c r="V35" s="423">
        <f t="shared" si="2"/>
        <v>0</v>
      </c>
      <c r="W35" s="619"/>
      <c r="X35" s="466"/>
      <c r="Y35" s="399">
        <f t="shared" si="3"/>
        <v>0</v>
      </c>
      <c r="Z35" s="458">
        <f t="shared" si="4"/>
        <v>0</v>
      </c>
      <c r="AA35" s="458">
        <f t="shared" si="5"/>
        <v>0</v>
      </c>
      <c r="AB35" s="469">
        <f t="shared" si="6"/>
        <v>0</v>
      </c>
      <c r="AC35" s="470">
        <f t="shared" si="22"/>
        <v>0</v>
      </c>
      <c r="AD35" s="395">
        <f t="shared" si="26"/>
        <v>0</v>
      </c>
      <c r="AE35" s="395" t="b">
        <f t="shared" si="7"/>
        <v>0</v>
      </c>
      <c r="AF35" s="399">
        <f t="shared" si="8"/>
        <v>0</v>
      </c>
      <c r="AG35"/>
      <c r="AY35" s="360">
        <f t="shared" si="9"/>
        <v>0</v>
      </c>
      <c r="AZ35" s="360">
        <f t="shared" si="10"/>
        <v>0</v>
      </c>
      <c r="BA35" s="360">
        <f t="shared" si="11"/>
        <v>0</v>
      </c>
      <c r="BB35" s="360">
        <f t="shared" si="12"/>
        <v>0</v>
      </c>
      <c r="BC35" s="360">
        <f t="shared" si="13"/>
        <v>0</v>
      </c>
      <c r="BD35" s="360">
        <f t="shared" si="14"/>
        <v>0</v>
      </c>
      <c r="BE35" s="360">
        <f t="shared" si="15"/>
        <v>0</v>
      </c>
      <c r="BF35" s="360">
        <f t="shared" si="16"/>
        <v>0</v>
      </c>
      <c r="BG35" s="704">
        <f t="shared" si="17"/>
        <v>0</v>
      </c>
      <c r="BH35" s="360">
        <f t="shared" si="18"/>
        <v>0</v>
      </c>
      <c r="BJ35" s="360">
        <f t="shared" si="23"/>
        <v>0</v>
      </c>
      <c r="BK35" s="704">
        <f t="shared" si="19"/>
        <v>0</v>
      </c>
      <c r="BL35" s="701">
        <f t="shared" si="20"/>
        <v>0</v>
      </c>
      <c r="BM35" s="701">
        <f t="shared" si="21"/>
        <v>0</v>
      </c>
    </row>
    <row r="36" spans="10:65">
      <c r="J36" s="596"/>
      <c r="K36" s="572"/>
      <c r="L36" s="596"/>
      <c r="M36" s="572"/>
      <c r="N36" s="572">
        <v>0</v>
      </c>
      <c r="O36" s="572"/>
      <c r="P36" s="596"/>
      <c r="Q36" s="596"/>
      <c r="R36" s="596"/>
      <c r="S36" s="572"/>
      <c r="T36" s="423">
        <f t="shared" si="0"/>
        <v>0</v>
      </c>
      <c r="U36" s="423">
        <f t="shared" si="1"/>
        <v>0</v>
      </c>
      <c r="V36" s="423">
        <f t="shared" si="2"/>
        <v>0</v>
      </c>
      <c r="W36" s="619"/>
      <c r="X36" s="466"/>
      <c r="Y36" s="399">
        <f t="shared" si="3"/>
        <v>0</v>
      </c>
      <c r="Z36" s="458">
        <f t="shared" si="4"/>
        <v>0</v>
      </c>
      <c r="AA36" s="458">
        <f t="shared" si="5"/>
        <v>0</v>
      </c>
      <c r="AB36" s="469">
        <f t="shared" si="6"/>
        <v>0</v>
      </c>
      <c r="AC36" s="470">
        <f t="shared" si="22"/>
        <v>0</v>
      </c>
      <c r="AD36" s="395">
        <f t="shared" si="26"/>
        <v>0</v>
      </c>
      <c r="AE36" s="395" t="b">
        <f t="shared" si="7"/>
        <v>0</v>
      </c>
      <c r="AF36" s="399">
        <f t="shared" si="8"/>
        <v>0</v>
      </c>
      <c r="AG36"/>
      <c r="AY36" s="360">
        <f t="shared" si="9"/>
        <v>0</v>
      </c>
      <c r="AZ36" s="360">
        <f t="shared" si="10"/>
        <v>0</v>
      </c>
      <c r="BA36" s="360">
        <f t="shared" si="11"/>
        <v>0</v>
      </c>
      <c r="BB36" s="360">
        <f t="shared" si="12"/>
        <v>0</v>
      </c>
      <c r="BC36" s="360">
        <f t="shared" si="13"/>
        <v>0</v>
      </c>
      <c r="BD36" s="360">
        <f t="shared" si="14"/>
        <v>0</v>
      </c>
      <c r="BE36" s="360">
        <f t="shared" si="15"/>
        <v>0</v>
      </c>
      <c r="BF36" s="360">
        <f t="shared" si="16"/>
        <v>0</v>
      </c>
      <c r="BG36" s="704">
        <f t="shared" si="17"/>
        <v>0</v>
      </c>
      <c r="BH36" s="360">
        <f t="shared" si="18"/>
        <v>0</v>
      </c>
      <c r="BJ36" s="360">
        <f t="shared" si="23"/>
        <v>0</v>
      </c>
      <c r="BK36" s="704">
        <f t="shared" si="19"/>
        <v>0</v>
      </c>
      <c r="BL36" s="701">
        <f t="shared" si="20"/>
        <v>0</v>
      </c>
      <c r="BM36" s="701">
        <f t="shared" si="21"/>
        <v>0</v>
      </c>
    </row>
    <row r="37" spans="10:65">
      <c r="J37" s="596"/>
      <c r="K37" s="572"/>
      <c r="L37" s="596"/>
      <c r="M37" s="572"/>
      <c r="N37" s="572">
        <v>0</v>
      </c>
      <c r="O37" s="572"/>
      <c r="P37" s="596"/>
      <c r="Q37" s="596"/>
      <c r="R37" s="596"/>
      <c r="S37" s="572"/>
      <c r="T37" s="423">
        <f t="shared" si="0"/>
        <v>0</v>
      </c>
      <c r="U37" s="423">
        <f t="shared" si="1"/>
        <v>0</v>
      </c>
      <c r="V37" s="423">
        <f t="shared" si="2"/>
        <v>0</v>
      </c>
      <c r="W37" s="619"/>
      <c r="X37" s="466"/>
      <c r="Y37" s="399">
        <f t="shared" si="3"/>
        <v>0</v>
      </c>
      <c r="Z37" s="458">
        <f t="shared" si="4"/>
        <v>0</v>
      </c>
      <c r="AA37" s="458">
        <f t="shared" si="5"/>
        <v>0</v>
      </c>
      <c r="AB37" s="469">
        <f t="shared" si="6"/>
        <v>0</v>
      </c>
      <c r="AC37" s="470">
        <f t="shared" si="22"/>
        <v>0</v>
      </c>
      <c r="AD37" s="395">
        <f t="shared" si="26"/>
        <v>0</v>
      </c>
      <c r="AE37" s="395" t="b">
        <f t="shared" si="7"/>
        <v>0</v>
      </c>
      <c r="AF37" s="399">
        <f t="shared" si="8"/>
        <v>0</v>
      </c>
      <c r="AG37"/>
      <c r="AY37" s="360">
        <f t="shared" si="9"/>
        <v>0</v>
      </c>
      <c r="AZ37" s="360">
        <f t="shared" si="10"/>
        <v>0</v>
      </c>
      <c r="BA37" s="360">
        <f t="shared" si="11"/>
        <v>0</v>
      </c>
      <c r="BB37" s="360">
        <f t="shared" si="12"/>
        <v>0</v>
      </c>
      <c r="BC37" s="360">
        <f t="shared" si="13"/>
        <v>0</v>
      </c>
      <c r="BD37" s="360">
        <f t="shared" si="14"/>
        <v>0</v>
      </c>
      <c r="BE37" s="360">
        <f t="shared" si="15"/>
        <v>0</v>
      </c>
      <c r="BF37" s="360">
        <f t="shared" si="16"/>
        <v>0</v>
      </c>
      <c r="BG37" s="704">
        <f t="shared" si="17"/>
        <v>0</v>
      </c>
      <c r="BH37" s="360">
        <f t="shared" si="18"/>
        <v>0</v>
      </c>
      <c r="BJ37" s="360">
        <f t="shared" si="23"/>
        <v>0</v>
      </c>
      <c r="BK37" s="704">
        <f t="shared" si="19"/>
        <v>0</v>
      </c>
      <c r="BL37" s="701">
        <f t="shared" si="20"/>
        <v>0</v>
      </c>
      <c r="BM37" s="701">
        <f t="shared" si="21"/>
        <v>0</v>
      </c>
    </row>
    <row r="38" spans="10:65">
      <c r="J38" s="596"/>
      <c r="K38" s="572"/>
      <c r="L38" s="596"/>
      <c r="M38" s="572"/>
      <c r="N38" s="572">
        <v>0</v>
      </c>
      <c r="O38" s="572"/>
      <c r="P38" s="596"/>
      <c r="Q38" s="596"/>
      <c r="R38" s="596"/>
      <c r="S38" s="572"/>
      <c r="T38" s="423">
        <f t="shared" si="0"/>
        <v>0</v>
      </c>
      <c r="U38" s="423">
        <f t="shared" si="1"/>
        <v>0</v>
      </c>
      <c r="V38" s="423">
        <f t="shared" si="2"/>
        <v>0</v>
      </c>
      <c r="W38" s="619"/>
      <c r="X38" s="466"/>
      <c r="Y38" s="399">
        <f t="shared" si="3"/>
        <v>0</v>
      </c>
      <c r="Z38" s="458">
        <f t="shared" si="4"/>
        <v>0</v>
      </c>
      <c r="AA38" s="458">
        <f t="shared" si="5"/>
        <v>0</v>
      </c>
      <c r="AB38" s="469">
        <f t="shared" si="6"/>
        <v>0</v>
      </c>
      <c r="AC38" s="470">
        <f t="shared" si="22"/>
        <v>0</v>
      </c>
      <c r="AD38" s="395">
        <f t="shared" si="26"/>
        <v>0</v>
      </c>
      <c r="AE38" s="395" t="b">
        <f t="shared" si="7"/>
        <v>0</v>
      </c>
      <c r="AF38" s="399">
        <f t="shared" si="8"/>
        <v>0</v>
      </c>
      <c r="AG38"/>
      <c r="AY38" s="360">
        <f t="shared" si="9"/>
        <v>0</v>
      </c>
      <c r="AZ38" s="360">
        <f t="shared" si="10"/>
        <v>0</v>
      </c>
      <c r="BA38" s="360">
        <f t="shared" si="11"/>
        <v>0</v>
      </c>
      <c r="BB38" s="360">
        <f t="shared" si="12"/>
        <v>0</v>
      </c>
      <c r="BC38" s="360">
        <f t="shared" si="13"/>
        <v>0</v>
      </c>
      <c r="BD38" s="360">
        <f t="shared" si="14"/>
        <v>0</v>
      </c>
      <c r="BE38" s="360">
        <f t="shared" si="15"/>
        <v>0</v>
      </c>
      <c r="BF38" s="360">
        <f t="shared" si="16"/>
        <v>0</v>
      </c>
      <c r="BG38" s="704">
        <f t="shared" si="17"/>
        <v>0</v>
      </c>
      <c r="BH38" s="360">
        <f t="shared" si="18"/>
        <v>0</v>
      </c>
      <c r="BJ38" s="360">
        <f t="shared" si="23"/>
        <v>0</v>
      </c>
      <c r="BK38" s="704">
        <f t="shared" si="19"/>
        <v>0</v>
      </c>
      <c r="BL38" s="701">
        <f t="shared" si="20"/>
        <v>0</v>
      </c>
      <c r="BM38" s="701">
        <f t="shared" si="21"/>
        <v>0</v>
      </c>
    </row>
    <row r="39" spans="10:65">
      <c r="J39" s="596"/>
      <c r="K39" s="572"/>
      <c r="L39" s="596"/>
      <c r="M39" s="572"/>
      <c r="N39" s="572">
        <v>0</v>
      </c>
      <c r="O39" s="572"/>
      <c r="P39" s="596"/>
      <c r="Q39" s="596"/>
      <c r="R39" s="596"/>
      <c r="S39" s="572"/>
      <c r="T39" s="423">
        <f t="shared" si="0"/>
        <v>0</v>
      </c>
      <c r="U39" s="423">
        <f t="shared" si="1"/>
        <v>0</v>
      </c>
      <c r="V39" s="423">
        <f t="shared" si="2"/>
        <v>0</v>
      </c>
      <c r="W39" s="619"/>
      <c r="X39" s="466"/>
      <c r="Y39" s="399">
        <f t="shared" si="3"/>
        <v>0</v>
      </c>
      <c r="Z39" s="458">
        <f t="shared" si="4"/>
        <v>0</v>
      </c>
      <c r="AA39" s="458">
        <f t="shared" si="5"/>
        <v>0</v>
      </c>
      <c r="AB39" s="469">
        <f t="shared" si="6"/>
        <v>0</v>
      </c>
      <c r="AC39" s="470">
        <f t="shared" si="22"/>
        <v>0</v>
      </c>
      <c r="AD39" s="395">
        <f t="shared" si="26"/>
        <v>0</v>
      </c>
      <c r="AE39" s="395" t="b">
        <f t="shared" si="7"/>
        <v>0</v>
      </c>
      <c r="AF39" s="399">
        <f t="shared" si="8"/>
        <v>0</v>
      </c>
      <c r="AG39"/>
      <c r="AI39"/>
      <c r="AJ39"/>
      <c r="AK39"/>
      <c r="AL39"/>
      <c r="AM39"/>
      <c r="AN39"/>
      <c r="AO39"/>
      <c r="AP39"/>
      <c r="AQ39"/>
      <c r="AR39"/>
      <c r="AY39" s="360">
        <f t="shared" si="9"/>
        <v>0</v>
      </c>
      <c r="AZ39" s="360">
        <f t="shared" si="10"/>
        <v>0</v>
      </c>
      <c r="BA39" s="360">
        <f t="shared" si="11"/>
        <v>0</v>
      </c>
      <c r="BB39" s="360">
        <f t="shared" si="12"/>
        <v>0</v>
      </c>
      <c r="BC39" s="360">
        <f t="shared" si="13"/>
        <v>0</v>
      </c>
      <c r="BD39" s="360">
        <f t="shared" si="14"/>
        <v>0</v>
      </c>
      <c r="BE39" s="360">
        <f t="shared" si="15"/>
        <v>0</v>
      </c>
      <c r="BF39" s="360">
        <f t="shared" si="16"/>
        <v>0</v>
      </c>
      <c r="BG39" s="704">
        <f t="shared" si="17"/>
        <v>0</v>
      </c>
      <c r="BH39" s="360">
        <f t="shared" si="18"/>
        <v>0</v>
      </c>
      <c r="BJ39" s="360">
        <f t="shared" si="23"/>
        <v>0</v>
      </c>
      <c r="BK39" s="704">
        <f t="shared" si="19"/>
        <v>0</v>
      </c>
      <c r="BL39" s="701">
        <f t="shared" si="20"/>
        <v>0</v>
      </c>
      <c r="BM39" s="701">
        <f t="shared" si="21"/>
        <v>0</v>
      </c>
    </row>
    <row r="40" spans="10:65" ht="15" thickBot="1">
      <c r="X40" s="466"/>
      <c r="Y40" s="436" t="s">
        <v>260</v>
      </c>
      <c r="Z40" s="462">
        <f t="shared" ref="Z40:AF40" si="27">SUM(Z5:Z33)</f>
        <v>0</v>
      </c>
      <c r="AA40" s="462">
        <f t="shared" si="27"/>
        <v>0</v>
      </c>
      <c r="AB40" s="462">
        <f t="shared" si="27"/>
        <v>0</v>
      </c>
      <c r="AC40" s="462">
        <f t="shared" si="27"/>
        <v>0</v>
      </c>
      <c r="AD40" s="462">
        <f t="shared" si="27"/>
        <v>0</v>
      </c>
      <c r="AE40" s="462">
        <f t="shared" si="27"/>
        <v>0</v>
      </c>
      <c r="AF40" s="462">
        <f t="shared" si="27"/>
        <v>0</v>
      </c>
      <c r="AI40"/>
      <c r="AJ40"/>
      <c r="AK40"/>
      <c r="AL40"/>
      <c r="AM40"/>
      <c r="AN40"/>
      <c r="AO40"/>
      <c r="AP40"/>
      <c r="AS40" s="467"/>
      <c r="AT40" s="467"/>
    </row>
    <row r="41" spans="10:65" ht="15.6" thickTop="1" thickBot="1">
      <c r="X41" s="466"/>
      <c r="AB41"/>
      <c r="AI41"/>
      <c r="AJ41" s="472" t="s">
        <v>1099</v>
      </c>
      <c r="AK41" s="473">
        <f>0.5*BA38</f>
        <v>0</v>
      </c>
      <c r="AL41" s="473">
        <f>0.75*$BA$38</f>
        <v>0</v>
      </c>
      <c r="AM41" s="474">
        <f>1*$BA$38</f>
        <v>0</v>
      </c>
      <c r="AN41" s="474">
        <f>1.25*BA38</f>
        <v>0</v>
      </c>
      <c r="AO41" s="474">
        <f>1.5*BA38</f>
        <v>0</v>
      </c>
      <c r="AP41" s="474">
        <f>2*BA38</f>
        <v>0</v>
      </c>
      <c r="AQ41" s="474">
        <f>2.5*BA38</f>
        <v>0</v>
      </c>
      <c r="AR41" s="474">
        <f>3*BA38</f>
        <v>0</v>
      </c>
      <c r="AS41" s="474">
        <f>4*BA38</f>
        <v>0</v>
      </c>
      <c r="AT41" s="474">
        <f>6*BA38</f>
        <v>0</v>
      </c>
    </row>
    <row r="42" spans="10:65" ht="15" thickBot="1">
      <c r="X42" s="466"/>
      <c r="AB42"/>
      <c r="AI42" s="1753" t="s">
        <v>1100</v>
      </c>
      <c r="AJ42" s="475">
        <v>20</v>
      </c>
      <c r="AK42" s="476">
        <v>4</v>
      </c>
      <c r="AL42" s="476">
        <v>5</v>
      </c>
      <c r="AM42" s="476">
        <v>6</v>
      </c>
      <c r="AN42" s="476">
        <v>6.5</v>
      </c>
      <c r="AO42" s="476">
        <v>6</v>
      </c>
      <c r="AP42" s="476">
        <v>7</v>
      </c>
      <c r="AQ42" s="476">
        <v>8</v>
      </c>
      <c r="AR42" s="476">
        <v>10</v>
      </c>
      <c r="AS42" s="476">
        <v>12</v>
      </c>
      <c r="AT42" s="476">
        <v>18</v>
      </c>
    </row>
    <row r="43" spans="10:65" ht="49.5" customHeight="1" thickBot="1">
      <c r="X43" s="466"/>
      <c r="AI43" s="1753"/>
      <c r="AJ43" s="475">
        <v>40</v>
      </c>
      <c r="AK43" s="476">
        <v>8</v>
      </c>
      <c r="AL43" s="476">
        <v>9</v>
      </c>
      <c r="AM43" s="476">
        <v>10</v>
      </c>
      <c r="AN43" s="476">
        <v>12</v>
      </c>
      <c r="AO43" s="476">
        <v>14</v>
      </c>
      <c r="AP43" s="476">
        <v>16</v>
      </c>
      <c r="AQ43" s="476">
        <v>18</v>
      </c>
      <c r="AR43" s="476">
        <v>20</v>
      </c>
      <c r="AS43" s="476">
        <v>25</v>
      </c>
      <c r="AT43" s="476">
        <v>32</v>
      </c>
      <c r="BG43" s="702"/>
    </row>
    <row r="44" spans="10:65" ht="15" thickBot="1">
      <c r="X44" s="466"/>
      <c r="AI44" s="1753"/>
      <c r="AJ44" s="475">
        <v>60</v>
      </c>
      <c r="AK44" s="476">
        <v>12</v>
      </c>
      <c r="AL44" s="476">
        <v>14</v>
      </c>
      <c r="AM44" s="476">
        <v>16</v>
      </c>
      <c r="AN44" s="476">
        <v>18</v>
      </c>
      <c r="AO44" s="477">
        <v>20</v>
      </c>
      <c r="AP44" s="476">
        <v>23</v>
      </c>
      <c r="AQ44" s="476">
        <v>27</v>
      </c>
      <c r="AR44" s="476">
        <v>30</v>
      </c>
      <c r="AS44" s="476">
        <v>40</v>
      </c>
      <c r="AT44" s="476">
        <v>50</v>
      </c>
      <c r="BG44" s="702"/>
    </row>
    <row r="45" spans="10:65" ht="15" customHeight="1" thickBot="1">
      <c r="AI45" s="1753"/>
      <c r="AJ45" s="475">
        <v>80</v>
      </c>
      <c r="AK45" s="476">
        <v>17</v>
      </c>
      <c r="AL45" s="476">
        <v>19</v>
      </c>
      <c r="AM45" s="476">
        <v>21</v>
      </c>
      <c r="AN45" s="476">
        <v>25</v>
      </c>
      <c r="AO45" s="476">
        <v>27</v>
      </c>
      <c r="AP45" s="476">
        <v>30</v>
      </c>
      <c r="AQ45" s="476">
        <v>36</v>
      </c>
      <c r="AR45" s="476">
        <v>40</v>
      </c>
      <c r="AS45" s="476">
        <v>50</v>
      </c>
      <c r="AT45" s="476">
        <v>70</v>
      </c>
      <c r="BG45" s="702"/>
    </row>
    <row r="46" spans="10:65" ht="15" thickBot="1">
      <c r="AI46" s="1753"/>
      <c r="AJ46" s="475">
        <v>100</v>
      </c>
      <c r="AK46" s="476">
        <v>20</v>
      </c>
      <c r="AL46" s="476">
        <v>25</v>
      </c>
      <c r="AM46" s="476">
        <v>27</v>
      </c>
      <c r="AN46" s="476">
        <v>32</v>
      </c>
      <c r="AO46" s="476">
        <v>35</v>
      </c>
      <c r="AP46" s="476">
        <v>40</v>
      </c>
      <c r="AQ46" s="476">
        <v>48</v>
      </c>
      <c r="AR46" s="476">
        <v>50</v>
      </c>
      <c r="AS46" s="476">
        <v>65</v>
      </c>
      <c r="AT46" s="476">
        <v>90</v>
      </c>
      <c r="BG46" s="702"/>
    </row>
    <row r="47" spans="10:65" ht="15.75" customHeight="1" thickBot="1">
      <c r="AI47" s="1753"/>
      <c r="AJ47" s="475">
        <v>120</v>
      </c>
      <c r="AK47" s="476">
        <v>25</v>
      </c>
      <c r="AL47" s="476">
        <v>30</v>
      </c>
      <c r="AM47" s="476">
        <v>33</v>
      </c>
      <c r="AN47" s="476">
        <f t="shared" ref="AN47:AQ49" si="28">+AN46+10</f>
        <v>42</v>
      </c>
      <c r="AO47" s="476">
        <f t="shared" si="28"/>
        <v>45</v>
      </c>
      <c r="AP47" s="476">
        <f t="shared" si="28"/>
        <v>50</v>
      </c>
      <c r="AQ47" s="476">
        <f t="shared" si="28"/>
        <v>58</v>
      </c>
      <c r="AR47" s="476">
        <v>65</v>
      </c>
      <c r="AS47" s="476">
        <v>85</v>
      </c>
      <c r="AT47" s="476">
        <v>105</v>
      </c>
      <c r="BG47" s="702"/>
    </row>
    <row r="48" spans="10:65" ht="15" thickBot="1">
      <c r="AI48" s="1753"/>
      <c r="AJ48" s="475">
        <v>140</v>
      </c>
      <c r="AK48" s="476">
        <v>30</v>
      </c>
      <c r="AL48" s="476">
        <v>35</v>
      </c>
      <c r="AM48" s="476">
        <v>38</v>
      </c>
      <c r="AN48" s="476">
        <v>50</v>
      </c>
      <c r="AO48" s="476">
        <f t="shared" si="28"/>
        <v>55</v>
      </c>
      <c r="AP48" s="476">
        <f t="shared" si="28"/>
        <v>60</v>
      </c>
      <c r="AQ48" s="476">
        <v>70</v>
      </c>
      <c r="AR48" s="476">
        <v>80</v>
      </c>
      <c r="AS48" s="476">
        <v>100</v>
      </c>
      <c r="AT48" s="476"/>
      <c r="BG48" s="702"/>
    </row>
    <row r="49" spans="10:59" ht="15" thickBot="1">
      <c r="AI49" s="1753"/>
      <c r="AJ49" s="475">
        <v>160</v>
      </c>
      <c r="AK49" s="476">
        <v>35</v>
      </c>
      <c r="AL49" s="476">
        <f>+AL48+5</f>
        <v>40</v>
      </c>
      <c r="AM49" s="476">
        <v>45</v>
      </c>
      <c r="AN49" s="476">
        <f>+AN48+5</f>
        <v>55</v>
      </c>
      <c r="AO49" s="476">
        <f>+AO48+10</f>
        <v>65</v>
      </c>
      <c r="AP49" s="476">
        <f t="shared" si="28"/>
        <v>70</v>
      </c>
      <c r="AQ49" s="476">
        <f>+AQ48+10</f>
        <v>80</v>
      </c>
      <c r="AR49" s="476">
        <v>100</v>
      </c>
      <c r="AS49" s="476"/>
      <c r="AT49" s="476"/>
      <c r="BG49" s="702"/>
    </row>
    <row r="50" spans="10:59" ht="37.5" customHeight="1" thickBot="1">
      <c r="AI50" s="1753"/>
      <c r="AJ50" s="475">
        <v>180</v>
      </c>
      <c r="AK50" s="476">
        <v>40</v>
      </c>
      <c r="AL50" s="476">
        <v>50</v>
      </c>
      <c r="AM50" s="476">
        <v>58</v>
      </c>
      <c r="AN50" s="476">
        <v>65</v>
      </c>
      <c r="AO50" s="476">
        <v>70</v>
      </c>
      <c r="AP50" s="476">
        <v>80</v>
      </c>
      <c r="AQ50" s="476">
        <v>100</v>
      </c>
      <c r="AR50" s="476"/>
      <c r="AS50" s="476"/>
      <c r="AT50" s="476"/>
      <c r="BG50" s="702"/>
    </row>
    <row r="51" spans="10:59" ht="30.75" customHeight="1">
      <c r="AI51"/>
      <c r="AJ51"/>
      <c r="AK51"/>
      <c r="AL51"/>
      <c r="AM51"/>
      <c r="AN51"/>
      <c r="AO51"/>
      <c r="AP51"/>
      <c r="AQ51"/>
      <c r="AR51"/>
      <c r="BG51" s="702"/>
    </row>
    <row r="52" spans="10:59">
      <c r="AB52"/>
      <c r="AC52"/>
      <c r="AI52"/>
      <c r="AJ52"/>
      <c r="AK52"/>
      <c r="AL52"/>
      <c r="AM52"/>
      <c r="AN52"/>
      <c r="AO52"/>
      <c r="AP52"/>
      <c r="AQ52"/>
      <c r="AR52"/>
      <c r="BG52" s="702"/>
    </row>
    <row r="53" spans="10:59">
      <c r="J53" s="466"/>
      <c r="K53" s="466"/>
      <c r="L53" s="466"/>
      <c r="M53" s="466"/>
      <c r="N53" s="466"/>
      <c r="O53" s="466"/>
      <c r="P53" s="466"/>
      <c r="Q53" s="466"/>
      <c r="R53" s="466"/>
      <c r="S53" s="466"/>
      <c r="T53" s="466"/>
      <c r="U53" s="466"/>
      <c r="V53" s="466"/>
      <c r="W53" s="466"/>
      <c r="X53" s="466"/>
      <c r="Y53" s="466"/>
      <c r="Z53" s="466"/>
      <c r="AA53" s="466"/>
      <c r="AB53" s="466"/>
      <c r="AH53"/>
      <c r="AI53"/>
      <c r="AJ53"/>
      <c r="AK53"/>
      <c r="AL53"/>
      <c r="AM53"/>
      <c r="AN53"/>
      <c r="AO53"/>
      <c r="AP53"/>
      <c r="AQ53"/>
      <c r="AR53"/>
    </row>
    <row r="54" spans="10:59">
      <c r="J54" s="466"/>
      <c r="K54" s="466"/>
      <c r="L54" s="466"/>
      <c r="M54" s="466"/>
      <c r="N54" s="466"/>
      <c r="O54" s="466"/>
      <c r="P54" s="466"/>
      <c r="Q54" s="466"/>
      <c r="R54" s="466"/>
      <c r="S54" s="466"/>
      <c r="T54" s="466"/>
      <c r="U54" s="466"/>
      <c r="V54" s="466"/>
      <c r="W54" s="466"/>
      <c r="X54" s="466"/>
      <c r="Y54" s="466"/>
      <c r="Z54" s="466"/>
      <c r="AA54" s="466"/>
      <c r="AB54" s="466"/>
      <c r="AH54"/>
      <c r="AI54"/>
      <c r="AJ54"/>
      <c r="AK54"/>
      <c r="AL54"/>
      <c r="AM54"/>
      <c r="AN54"/>
      <c r="AO54"/>
      <c r="AP54"/>
      <c r="AQ54"/>
      <c r="AR54"/>
    </row>
    <row r="55" spans="10:59">
      <c r="J55" s="466"/>
      <c r="K55" s="466"/>
      <c r="L55" s="466"/>
      <c r="M55" s="466"/>
      <c r="N55" s="466"/>
      <c r="O55" s="466"/>
      <c r="P55" s="466"/>
      <c r="Q55" s="466"/>
      <c r="R55" s="466"/>
      <c r="S55" s="466"/>
      <c r="T55" s="466"/>
      <c r="U55" s="466"/>
      <c r="V55" s="466"/>
      <c r="W55" s="466"/>
      <c r="X55" s="466"/>
      <c r="Y55" s="466"/>
      <c r="Z55" s="466"/>
      <c r="AA55" s="466"/>
      <c r="AB55" s="466"/>
      <c r="AH55"/>
      <c r="AI55"/>
      <c r="AJ55"/>
      <c r="AK55"/>
      <c r="AL55"/>
      <c r="AM55"/>
      <c r="AN55"/>
      <c r="AO55"/>
      <c r="AP55"/>
      <c r="AQ55"/>
      <c r="AR55"/>
    </row>
    <row r="56" spans="10:59">
      <c r="J56" s="466"/>
      <c r="K56" s="466"/>
      <c r="L56" s="466"/>
      <c r="M56" s="466"/>
      <c r="N56" s="466"/>
      <c r="O56" s="466"/>
      <c r="P56" s="466"/>
      <c r="Q56" s="466"/>
      <c r="R56" s="466"/>
      <c r="S56" s="466"/>
      <c r="T56" s="466"/>
      <c r="U56" s="466"/>
      <c r="V56" s="466"/>
      <c r="W56" s="466"/>
      <c r="X56" s="466"/>
      <c r="Y56" s="466"/>
      <c r="Z56" s="466"/>
      <c r="AA56" s="466"/>
      <c r="AB56" s="466"/>
      <c r="AH56"/>
      <c r="AI56" s="478" t="s">
        <v>1101</v>
      </c>
      <c r="AJ56" s="479"/>
      <c r="AK56" s="479"/>
      <c r="AL56" s="479"/>
      <c r="AM56" s="479"/>
      <c r="AN56" s="479"/>
      <c r="AO56" s="479"/>
      <c r="AP56" s="479"/>
      <c r="AQ56" s="479"/>
      <c r="AR56" s="479"/>
      <c r="AS56" s="480"/>
    </row>
    <row r="57" spans="10:59" ht="48.6" thickBot="1">
      <c r="J57" s="466"/>
      <c r="K57" s="466"/>
      <c r="L57" s="466"/>
      <c r="M57" s="466"/>
      <c r="N57" s="466"/>
      <c r="O57" s="466"/>
      <c r="P57" s="466"/>
      <c r="Q57" s="466"/>
      <c r="R57" s="466"/>
      <c r="S57" s="466"/>
      <c r="T57" s="466"/>
      <c r="U57" s="466"/>
      <c r="V57" s="466"/>
      <c r="W57" s="466"/>
      <c r="X57" s="466"/>
      <c r="Y57" s="466"/>
      <c r="Z57" s="466"/>
      <c r="AA57" s="466"/>
      <c r="AB57" s="466"/>
      <c r="AC57"/>
      <c r="AD57"/>
      <c r="AE57"/>
      <c r="AF57"/>
      <c r="AG57"/>
      <c r="AH57"/>
      <c r="AI57" s="481" t="s">
        <v>1102</v>
      </c>
      <c r="AJ57" s="482" t="s">
        <v>1103</v>
      </c>
      <c r="AK57" s="483"/>
      <c r="AL57" s="483"/>
      <c r="AM57" s="483"/>
      <c r="AN57" s="483"/>
      <c r="AO57" s="483"/>
      <c r="AP57" s="483"/>
      <c r="AQ57" s="483"/>
      <c r="AR57" s="483"/>
      <c r="AS57" s="484"/>
    </row>
    <row r="58" spans="10:59" ht="15.6" thickTop="1" thickBot="1">
      <c r="AB58"/>
      <c r="AC58"/>
      <c r="AD58"/>
      <c r="AE58"/>
      <c r="AF58"/>
      <c r="AG58"/>
      <c r="AH58"/>
      <c r="AI58" t="s">
        <v>1099</v>
      </c>
      <c r="AJ58" s="485">
        <v>20</v>
      </c>
      <c r="AK58" s="485">
        <v>25</v>
      </c>
      <c r="AL58" s="485">
        <v>32</v>
      </c>
      <c r="AM58" s="485">
        <v>40</v>
      </c>
      <c r="AN58" s="485">
        <v>50</v>
      </c>
      <c r="AO58" s="485">
        <v>65</v>
      </c>
      <c r="AP58" s="485">
        <v>80</v>
      </c>
      <c r="AQ58" s="485">
        <v>100</v>
      </c>
      <c r="AR58" s="485">
        <v>150</v>
      </c>
      <c r="AS58" s="474"/>
    </row>
    <row r="59" spans="10:59" ht="15" thickBot="1">
      <c r="AI59" s="486">
        <v>35</v>
      </c>
      <c r="AJ59" s="470">
        <f t="shared" ref="AJ59:AR59" si="29">+AJ60-(AJ61-AJ60)/($AI$61-$AI$60)*($AI$60-$AI$59)</f>
        <v>27.272727272727273</v>
      </c>
      <c r="AK59" s="470">
        <f t="shared" si="29"/>
        <v>32.545454545454547</v>
      </c>
      <c r="AL59" s="470">
        <f t="shared" si="29"/>
        <v>38.909090909090907</v>
      </c>
      <c r="AM59" s="470">
        <f t="shared" si="29"/>
        <v>66.72727272727272</v>
      </c>
      <c r="AN59" s="470">
        <f t="shared" si="29"/>
        <v>54.545454545454547</v>
      </c>
      <c r="AO59" s="470">
        <f t="shared" si="29"/>
        <v>63.272727272727273</v>
      </c>
      <c r="AP59" s="470">
        <f t="shared" si="29"/>
        <v>72.909090909090907</v>
      </c>
      <c r="AQ59" s="470">
        <f t="shared" si="29"/>
        <v>96.363636363636374</v>
      </c>
      <c r="AR59" s="470">
        <f t="shared" si="29"/>
        <v>112.72727272727272</v>
      </c>
      <c r="AS59" s="487"/>
    </row>
    <row r="60" spans="10:59" ht="15" thickBot="1">
      <c r="AH60"/>
      <c r="AI60" s="486">
        <v>45</v>
      </c>
      <c r="AJ60" s="470">
        <f t="shared" ref="AJ60:AR60" si="30">+AJ61-(AJ62-AJ61)/($AI$62-$AI$61)*($AI$61-$AI$60)</f>
        <v>40</v>
      </c>
      <c r="AK60" s="470">
        <f t="shared" si="30"/>
        <v>48</v>
      </c>
      <c r="AL60" s="470">
        <f t="shared" si="30"/>
        <v>58</v>
      </c>
      <c r="AM60" s="470">
        <f t="shared" si="30"/>
        <v>84</v>
      </c>
      <c r="AN60" s="470">
        <f t="shared" si="30"/>
        <v>80</v>
      </c>
      <c r="AO60" s="470">
        <f t="shared" si="30"/>
        <v>96</v>
      </c>
      <c r="AP60" s="470">
        <f t="shared" si="30"/>
        <v>112</v>
      </c>
      <c r="AQ60" s="470">
        <f t="shared" si="30"/>
        <v>140</v>
      </c>
      <c r="AR60" s="470">
        <f t="shared" si="30"/>
        <v>170</v>
      </c>
      <c r="AS60" s="487"/>
    </row>
    <row r="61" spans="10:59" ht="109.2" thickBot="1">
      <c r="AH61" s="488" t="s">
        <v>1100</v>
      </c>
      <c r="AI61" s="486">
        <v>56</v>
      </c>
      <c r="AJ61" s="489">
        <v>54</v>
      </c>
      <c r="AK61" s="489">
        <v>65</v>
      </c>
      <c r="AL61" s="489">
        <v>79</v>
      </c>
      <c r="AM61" s="489">
        <v>103</v>
      </c>
      <c r="AN61" s="489">
        <v>108</v>
      </c>
      <c r="AO61" s="489">
        <v>132</v>
      </c>
      <c r="AP61" s="489">
        <v>155</v>
      </c>
      <c r="AQ61" s="489">
        <v>188</v>
      </c>
      <c r="AR61" s="489">
        <v>233</v>
      </c>
      <c r="AS61" s="487"/>
    </row>
    <row r="62" spans="10:59" ht="15" thickBot="1">
      <c r="AH62" s="488"/>
      <c r="AI62" s="486">
        <v>67</v>
      </c>
      <c r="AJ62" s="489">
        <v>68</v>
      </c>
      <c r="AK62" s="489">
        <v>82</v>
      </c>
      <c r="AL62" s="489">
        <v>100</v>
      </c>
      <c r="AM62" s="489">
        <v>122</v>
      </c>
      <c r="AN62" s="489">
        <v>136</v>
      </c>
      <c r="AO62" s="489">
        <v>168</v>
      </c>
      <c r="AP62" s="489">
        <v>198</v>
      </c>
      <c r="AQ62" s="489">
        <v>236</v>
      </c>
      <c r="AR62" s="489">
        <v>296</v>
      </c>
      <c r="AS62" s="487"/>
    </row>
    <row r="63" spans="10:59" ht="15" thickBot="1">
      <c r="AH63" s="488"/>
      <c r="AI63" s="486">
        <v>78</v>
      </c>
      <c r="AJ63" s="489">
        <v>83</v>
      </c>
      <c r="AK63" s="489">
        <v>100</v>
      </c>
      <c r="AL63" s="489">
        <v>122</v>
      </c>
      <c r="AM63" s="489">
        <v>149</v>
      </c>
      <c r="AN63" s="489">
        <v>166</v>
      </c>
      <c r="AO63" s="489">
        <v>203</v>
      </c>
      <c r="AP63" s="489">
        <v>241</v>
      </c>
      <c r="AQ63" s="489">
        <v>298</v>
      </c>
      <c r="AR63" s="489">
        <v>360</v>
      </c>
      <c r="AS63" s="487"/>
    </row>
    <row r="64" spans="10:59" ht="15" thickBot="1">
      <c r="AH64" s="488"/>
      <c r="AI64" s="486">
        <v>89</v>
      </c>
      <c r="AJ64" s="489">
        <v>99</v>
      </c>
      <c r="AK64" s="489">
        <v>120</v>
      </c>
      <c r="AL64" s="489">
        <v>146</v>
      </c>
      <c r="AM64" s="489">
        <v>179</v>
      </c>
      <c r="AN64" s="489">
        <v>205</v>
      </c>
      <c r="AO64" s="489">
        <v>246</v>
      </c>
      <c r="AP64" s="489">
        <v>289</v>
      </c>
      <c r="AQ64" s="489">
        <v>346</v>
      </c>
      <c r="AR64" s="489">
        <v>434</v>
      </c>
      <c r="AS64" s="487"/>
    </row>
    <row r="65" spans="29:45" ht="15" thickBot="1">
      <c r="AH65" s="488"/>
      <c r="AI65" s="486">
        <v>100</v>
      </c>
      <c r="AJ65" s="489">
        <v>116</v>
      </c>
      <c r="AK65" s="489">
        <v>140</v>
      </c>
      <c r="AL65" s="489">
        <v>169</v>
      </c>
      <c r="AM65" s="489">
        <v>208</v>
      </c>
      <c r="AN65" s="489">
        <v>234</v>
      </c>
      <c r="AO65" s="489">
        <v>285</v>
      </c>
      <c r="AP65" s="489">
        <v>337</v>
      </c>
      <c r="AQ65" s="489">
        <v>400</v>
      </c>
      <c r="AR65" s="489">
        <v>501</v>
      </c>
      <c r="AS65" s="487"/>
    </row>
    <row r="66" spans="29:45" ht="15" thickBot="1">
      <c r="AH66" s="488"/>
      <c r="AI66" s="486">
        <v>111</v>
      </c>
      <c r="AJ66" s="489">
        <v>134</v>
      </c>
      <c r="AK66" s="489">
        <v>164</v>
      </c>
      <c r="AL66" s="489">
        <v>198</v>
      </c>
      <c r="AM66" s="489">
        <v>241</v>
      </c>
      <c r="AN66" s="489">
        <v>271</v>
      </c>
      <c r="AO66" s="489">
        <v>334</v>
      </c>
      <c r="AP66" s="489">
        <v>392</v>
      </c>
      <c r="AQ66" s="489">
        <v>469</v>
      </c>
      <c r="AR66" s="489">
        <v>598</v>
      </c>
      <c r="AS66" s="487"/>
    </row>
    <row r="67" spans="29:45" ht="15" thickBot="1">
      <c r="AH67" s="488"/>
      <c r="AI67" s="486">
        <v>125</v>
      </c>
      <c r="AJ67" s="489">
        <v>159</v>
      </c>
      <c r="AK67" s="489">
        <v>191</v>
      </c>
      <c r="AL67" s="489">
        <v>233</v>
      </c>
      <c r="AM67" s="489">
        <v>285</v>
      </c>
      <c r="AN67" s="489">
        <v>321</v>
      </c>
      <c r="AO67" s="489">
        <v>394</v>
      </c>
      <c r="AP67" s="489">
        <v>464</v>
      </c>
      <c r="AQ67" s="489">
        <v>555</v>
      </c>
      <c r="AR67" s="489">
        <v>698</v>
      </c>
      <c r="AS67" s="487"/>
    </row>
    <row r="68" spans="29:45" ht="15" thickBot="1">
      <c r="AH68" s="488"/>
      <c r="AI68" s="486">
        <v>139</v>
      </c>
      <c r="AJ68" s="489">
        <v>184</v>
      </c>
      <c r="AK68" s="489">
        <v>224</v>
      </c>
      <c r="AL68" s="489">
        <v>272</v>
      </c>
      <c r="AM68" s="489">
        <v>333</v>
      </c>
      <c r="AN68" s="489">
        <v>373</v>
      </c>
      <c r="AO68" s="489">
        <v>458</v>
      </c>
      <c r="AP68" s="489">
        <v>540</v>
      </c>
      <c r="AQ68" s="489">
        <v>622</v>
      </c>
      <c r="AR68" s="489">
        <v>815</v>
      </c>
      <c r="AS68" s="487"/>
    </row>
    <row r="69" spans="29:45" ht="15" thickBot="1">
      <c r="AH69" s="488"/>
      <c r="AI69" s="486">
        <v>153</v>
      </c>
      <c r="AJ69" s="489">
        <v>210</v>
      </c>
      <c r="AK69" s="489">
        <v>255</v>
      </c>
      <c r="AL69" s="489">
        <v>312</v>
      </c>
      <c r="AM69" s="489">
        <v>382</v>
      </c>
      <c r="AN69" s="489">
        <v>429</v>
      </c>
      <c r="AO69" s="489">
        <v>528</v>
      </c>
      <c r="AP69" s="489">
        <v>623</v>
      </c>
      <c r="AQ69" s="489">
        <v>747</v>
      </c>
      <c r="AR69" s="489">
        <v>939</v>
      </c>
      <c r="AS69" s="487"/>
    </row>
    <row r="70" spans="29:45" ht="15" thickBot="1">
      <c r="AH70"/>
      <c r="AI70" s="486">
        <v>167</v>
      </c>
      <c r="AJ70" s="489">
        <v>241</v>
      </c>
      <c r="AK70" s="489">
        <v>292</v>
      </c>
      <c r="AL70" s="489">
        <v>357</v>
      </c>
      <c r="AM70" s="489">
        <v>437</v>
      </c>
      <c r="AN70" s="489">
        <v>489</v>
      </c>
      <c r="AO70" s="489">
        <v>602</v>
      </c>
      <c r="AP70" s="489">
        <v>713</v>
      </c>
      <c r="AQ70" s="489">
        <v>838</v>
      </c>
      <c r="AR70" s="489">
        <v>1093</v>
      </c>
      <c r="AS70" s="487"/>
    </row>
    <row r="71" spans="29:45" ht="15" thickBot="1">
      <c r="AG71" s="491"/>
      <c r="AH71"/>
      <c r="AI71" s="486">
        <v>180</v>
      </c>
      <c r="AJ71" s="489">
        <v>274</v>
      </c>
      <c r="AK71" s="489">
        <v>329</v>
      </c>
      <c r="AL71" s="489">
        <v>408</v>
      </c>
      <c r="AM71" s="489">
        <v>494</v>
      </c>
      <c r="AN71" s="489">
        <v>556</v>
      </c>
      <c r="AO71" s="489">
        <v>676</v>
      </c>
      <c r="AP71" s="489">
        <v>808</v>
      </c>
      <c r="AQ71" s="489">
        <v>959</v>
      </c>
      <c r="AR71" s="489">
        <v>1190</v>
      </c>
    </row>
    <row r="72" spans="29:45" ht="15" thickBot="1">
      <c r="AH72"/>
      <c r="AI72" s="486">
        <v>194</v>
      </c>
      <c r="AJ72" s="489">
        <v>309</v>
      </c>
      <c r="AK72" s="489">
        <v>372</v>
      </c>
      <c r="AL72" s="489">
        <v>461</v>
      </c>
      <c r="AM72" s="489">
        <v>566</v>
      </c>
      <c r="AN72" s="489">
        <v>634</v>
      </c>
      <c r="AO72" s="489">
        <v>758</v>
      </c>
      <c r="AP72" s="489">
        <v>909</v>
      </c>
      <c r="AQ72" s="489">
        <v>1080</v>
      </c>
      <c r="AR72" s="489">
        <v>1303</v>
      </c>
    </row>
    <row r="77" spans="29:45">
      <c r="AC77" s="1754"/>
      <c r="AD77" s="1754"/>
      <c r="AE77" s="492"/>
      <c r="AF77" s="492"/>
      <c r="AG77" s="1754"/>
      <c r="AH77" s="1754"/>
      <c r="AI77" s="1754"/>
      <c r="AJ77" s="1754"/>
      <c r="AK77" s="1754"/>
      <c r="AL77" s="1754"/>
      <c r="AM77" s="1754"/>
      <c r="AN77" s="1754"/>
      <c r="AO77" s="1754"/>
    </row>
    <row r="78" spans="29:45">
      <c r="AC78" s="1754"/>
      <c r="AD78" s="1754"/>
      <c r="AE78" s="492"/>
      <c r="AF78" s="492"/>
      <c r="AG78" s="1754"/>
      <c r="AH78" s="1754"/>
      <c r="AI78" s="1754"/>
      <c r="AJ78" s="1754"/>
      <c r="AK78" s="1754"/>
      <c r="AL78" s="1754"/>
      <c r="AM78" s="1754"/>
      <c r="AN78" s="1754"/>
      <c r="AO78" s="1754"/>
    </row>
    <row r="79" spans="29:45">
      <c r="AC79" s="493"/>
      <c r="AD79" s="493"/>
      <c r="AE79" s="493"/>
      <c r="AF79" s="493"/>
      <c r="AG79" s="492"/>
      <c r="AH79" s="492"/>
      <c r="AI79" s="492"/>
      <c r="AJ79" s="492"/>
      <c r="AK79" s="492"/>
      <c r="AL79" s="492"/>
      <c r="AM79" s="492"/>
      <c r="AN79" s="492"/>
      <c r="AO79" s="492"/>
    </row>
    <row r="80" spans="29:45">
      <c r="AC80" s="494"/>
      <c r="AD80" s="495"/>
      <c r="AE80" s="495"/>
      <c r="AF80" s="495"/>
      <c r="AG80" s="495"/>
      <c r="AH80" s="498"/>
    </row>
    <row r="81" spans="29:41">
      <c r="AC81" s="494"/>
      <c r="AD81" s="495"/>
      <c r="AE81" s="495"/>
      <c r="AF81" s="495"/>
      <c r="AG81" s="495"/>
    </row>
    <row r="82" spans="29:41">
      <c r="AC82" s="494"/>
      <c r="AD82" s="495"/>
      <c r="AE82" s="495"/>
      <c r="AF82" s="495"/>
      <c r="AG82" s="495"/>
    </row>
    <row r="83" spans="29:41">
      <c r="AC83" s="494"/>
      <c r="AD83" s="495"/>
      <c r="AE83" s="495"/>
      <c r="AF83" s="495"/>
      <c r="AG83" s="495"/>
    </row>
    <row r="84" spans="29:41">
      <c r="AC84" s="494"/>
      <c r="AD84" s="495"/>
      <c r="AE84" s="495"/>
      <c r="AF84" s="495"/>
      <c r="AG84" s="495"/>
    </row>
    <row r="85" spans="29:41">
      <c r="AC85" s="494"/>
      <c r="AD85" s="495"/>
      <c r="AE85" s="495"/>
      <c r="AF85" s="495"/>
      <c r="AG85" s="495"/>
    </row>
    <row r="86" spans="29:41">
      <c r="AC86" s="494"/>
      <c r="AD86" s="495"/>
      <c r="AE86" s="495"/>
      <c r="AF86" s="495"/>
      <c r="AG86" s="495"/>
    </row>
    <row r="87" spans="29:41">
      <c r="AC87" s="494"/>
      <c r="AD87" s="495"/>
      <c r="AE87" s="495"/>
      <c r="AF87" s="495"/>
      <c r="AG87" s="495"/>
    </row>
    <row r="88" spans="29:41">
      <c r="AC88" s="494"/>
      <c r="AD88" s="495"/>
      <c r="AE88" s="495"/>
      <c r="AF88" s="495"/>
      <c r="AG88" s="495"/>
    </row>
    <row r="89" spans="29:41">
      <c r="AC89" s="494"/>
      <c r="AD89" s="495"/>
      <c r="AE89" s="495"/>
      <c r="AF89" s="495"/>
      <c r="AG89" s="495"/>
    </row>
    <row r="90" spans="29:41">
      <c r="AC90" s="494"/>
      <c r="AD90" s="495"/>
      <c r="AE90" s="495"/>
      <c r="AF90" s="495"/>
      <c r="AG90" s="495"/>
    </row>
    <row r="91" spans="29:41">
      <c r="AC91" s="494"/>
      <c r="AD91" s="495"/>
      <c r="AE91" s="495"/>
      <c r="AF91" s="495"/>
      <c r="AG91" s="495"/>
    </row>
    <row r="92" spans="29:41">
      <c r="AC92" s="494"/>
      <c r="AD92" s="495"/>
      <c r="AE92" s="495"/>
      <c r="AF92" s="495"/>
      <c r="AG92" s="495"/>
    </row>
    <row r="93" spans="29:41">
      <c r="AC93" s="494"/>
      <c r="AD93" s="495"/>
      <c r="AE93" s="495"/>
      <c r="AF93" s="495"/>
      <c r="AG93" s="495"/>
      <c r="AH93" s="498"/>
      <c r="AI93" s="491"/>
      <c r="AJ93" s="491"/>
      <c r="AK93" s="491"/>
      <c r="AL93" s="491"/>
      <c r="AM93" s="491"/>
      <c r="AN93" s="491"/>
      <c r="AO93" s="491"/>
    </row>
    <row r="94" spans="29:41">
      <c r="AC94" s="494"/>
      <c r="AD94" s="495"/>
      <c r="AE94" s="495"/>
      <c r="AF94" s="495"/>
      <c r="AG94" s="495"/>
    </row>
    <row r="95" spans="29:41">
      <c r="AC95" s="494"/>
      <c r="AD95" s="495"/>
      <c r="AE95" s="495"/>
      <c r="AF95" s="495"/>
      <c r="AG95" s="495"/>
    </row>
    <row r="96" spans="29:41">
      <c r="AC96" s="494"/>
      <c r="AD96" s="495"/>
      <c r="AE96" s="495"/>
      <c r="AF96" s="495"/>
      <c r="AG96" s="495"/>
    </row>
    <row r="97" spans="29:34">
      <c r="AC97" s="494"/>
      <c r="AD97" s="495"/>
      <c r="AE97" s="495"/>
      <c r="AF97" s="495"/>
      <c r="AG97" s="495"/>
    </row>
    <row r="98" spans="29:34">
      <c r="AC98" s="494"/>
      <c r="AD98" s="495"/>
      <c r="AE98" s="495"/>
      <c r="AF98" s="495"/>
      <c r="AG98" s="495"/>
    </row>
    <row r="99" spans="29:34">
      <c r="AC99" s="494"/>
      <c r="AD99" s="495"/>
      <c r="AE99" s="495"/>
      <c r="AF99" s="495"/>
      <c r="AG99" s="495"/>
    </row>
    <row r="100" spans="29:34">
      <c r="AC100" s="494"/>
      <c r="AD100" s="495"/>
      <c r="AE100" s="495"/>
      <c r="AF100" s="495"/>
      <c r="AG100" s="495"/>
    </row>
    <row r="101" spans="29:34">
      <c r="AC101" s="494"/>
      <c r="AD101" s="495"/>
      <c r="AE101" s="495"/>
      <c r="AF101" s="495"/>
      <c r="AG101" s="495"/>
    </row>
    <row r="102" spans="29:34" ht="15.6">
      <c r="AC102" s="494"/>
      <c r="AD102" s="495"/>
      <c r="AE102" s="495"/>
      <c r="AF102" s="495"/>
      <c r="AG102" s="495"/>
      <c r="AH102" s="499"/>
    </row>
    <row r="103" spans="29:34">
      <c r="AC103" s="494"/>
      <c r="AD103" s="495"/>
      <c r="AE103" s="495"/>
      <c r="AF103" s="495"/>
      <c r="AG103" s="495"/>
    </row>
    <row r="104" spans="29:34">
      <c r="AC104" s="494"/>
      <c r="AD104" s="495"/>
      <c r="AE104" s="495"/>
      <c r="AF104" s="495"/>
      <c r="AG104" s="495"/>
    </row>
    <row r="105" spans="29:34">
      <c r="AC105" s="494"/>
      <c r="AD105" s="495"/>
      <c r="AE105" s="495"/>
      <c r="AF105" s="495"/>
      <c r="AG105" s="495"/>
    </row>
    <row r="106" spans="29:34">
      <c r="AC106" s="494"/>
      <c r="AD106" s="495"/>
      <c r="AE106" s="495"/>
      <c r="AF106" s="495"/>
      <c r="AG106" s="495"/>
    </row>
    <row r="107" spans="29:34">
      <c r="AC107" s="494"/>
      <c r="AD107" s="495"/>
      <c r="AE107" s="495"/>
      <c r="AF107" s="495"/>
      <c r="AG107" s="495"/>
    </row>
    <row r="108" spans="29:34">
      <c r="AC108" s="494"/>
      <c r="AD108" s="495"/>
      <c r="AE108" s="495"/>
      <c r="AF108" s="495"/>
      <c r="AG108" s="495"/>
    </row>
    <row r="109" spans="29:34">
      <c r="AC109" s="494"/>
      <c r="AD109" s="495"/>
      <c r="AE109" s="495"/>
      <c r="AF109" s="495"/>
      <c r="AG109" s="495"/>
    </row>
    <row r="110" spans="29:34">
      <c r="AC110" s="494"/>
      <c r="AD110" s="495"/>
      <c r="AE110" s="495"/>
      <c r="AF110" s="495"/>
      <c r="AG110" s="495"/>
    </row>
    <row r="111" spans="29:34">
      <c r="AC111" s="494"/>
      <c r="AD111" s="495"/>
      <c r="AE111" s="495"/>
      <c r="AF111" s="495"/>
      <c r="AG111" s="495"/>
    </row>
    <row r="112" spans="29:34">
      <c r="AC112" s="494"/>
      <c r="AD112" s="495"/>
      <c r="AE112" s="495"/>
      <c r="AF112" s="495"/>
      <c r="AG112" s="495"/>
    </row>
    <row r="113" spans="29:33">
      <c r="AC113" s="494"/>
      <c r="AD113" s="495"/>
      <c r="AE113" s="495"/>
      <c r="AF113" s="495"/>
      <c r="AG113" s="495"/>
    </row>
    <row r="114" spans="29:33">
      <c r="AC114" s="494"/>
      <c r="AD114" s="495"/>
      <c r="AE114" s="495"/>
      <c r="AF114" s="495"/>
      <c r="AG114" s="495"/>
    </row>
    <row r="115" spans="29:33">
      <c r="AC115" s="494"/>
      <c r="AD115" s="495"/>
      <c r="AE115" s="495"/>
      <c r="AF115" s="495"/>
      <c r="AG115" s="495"/>
    </row>
    <row r="116" spans="29:33">
      <c r="AC116" s="494"/>
      <c r="AD116" s="495"/>
      <c r="AE116" s="495"/>
      <c r="AF116" s="495"/>
      <c r="AG116" s="495"/>
    </row>
    <row r="117" spans="29:33">
      <c r="AC117" s="494"/>
      <c r="AD117" s="495"/>
      <c r="AE117" s="495"/>
      <c r="AF117" s="495"/>
      <c r="AG117" s="495"/>
    </row>
    <row r="118" spans="29:33">
      <c r="AC118" s="494"/>
      <c r="AD118" s="495"/>
      <c r="AE118" s="495"/>
      <c r="AF118" s="495"/>
      <c r="AG118" s="495"/>
    </row>
    <row r="119" spans="29:33">
      <c r="AC119" s="494"/>
      <c r="AD119" s="495"/>
      <c r="AE119" s="495"/>
      <c r="AF119" s="495"/>
      <c r="AG119" s="495"/>
    </row>
    <row r="120" spans="29:33">
      <c r="AC120" s="494"/>
      <c r="AD120" s="495"/>
      <c r="AE120" s="495"/>
      <c r="AF120" s="495"/>
      <c r="AG120" s="495"/>
    </row>
    <row r="121" spans="29:33">
      <c r="AC121" s="494"/>
      <c r="AD121" s="495"/>
      <c r="AE121" s="495"/>
      <c r="AF121" s="495"/>
      <c r="AG121" s="495"/>
    </row>
    <row r="122" spans="29:33">
      <c r="AC122" s="494"/>
      <c r="AD122" s="495"/>
      <c r="AE122" s="495"/>
      <c r="AF122" s="495"/>
      <c r="AG122" s="495"/>
    </row>
    <row r="123" spans="29:33">
      <c r="AC123" s="494"/>
      <c r="AD123" s="495"/>
      <c r="AE123" s="495"/>
      <c r="AF123" s="495"/>
      <c r="AG123" s="495"/>
    </row>
    <row r="124" spans="29:33">
      <c r="AC124" s="494"/>
      <c r="AD124" s="495"/>
      <c r="AE124" s="495"/>
      <c r="AF124" s="495"/>
      <c r="AG124" s="495"/>
    </row>
    <row r="125" spans="29:33">
      <c r="AC125" s="494"/>
      <c r="AD125" s="495"/>
      <c r="AE125" s="495"/>
      <c r="AF125" s="495"/>
      <c r="AG125" s="495"/>
    </row>
    <row r="126" spans="29:33">
      <c r="AC126" s="494"/>
      <c r="AD126" s="495"/>
      <c r="AE126" s="495"/>
      <c r="AF126" s="495"/>
      <c r="AG126" s="495"/>
    </row>
    <row r="127" spans="29:33">
      <c r="AC127" s="494"/>
      <c r="AD127" s="495"/>
      <c r="AE127" s="495"/>
      <c r="AF127" s="495"/>
      <c r="AG127" s="495"/>
    </row>
    <row r="128" spans="29:33">
      <c r="AC128" s="494"/>
      <c r="AD128" s="495"/>
      <c r="AE128" s="495"/>
      <c r="AF128" s="495"/>
      <c r="AG128" s="495"/>
    </row>
    <row r="129" spans="29:33">
      <c r="AC129" s="494"/>
      <c r="AD129" s="495"/>
      <c r="AE129" s="495"/>
      <c r="AF129" s="495"/>
      <c r="AG129" s="495"/>
    </row>
    <row r="130" spans="29:33">
      <c r="AC130" s="494"/>
      <c r="AD130" s="495"/>
      <c r="AE130" s="495"/>
      <c r="AF130" s="495"/>
      <c r="AG130" s="495"/>
    </row>
    <row r="131" spans="29:33">
      <c r="AC131" s="494"/>
      <c r="AD131" s="495"/>
      <c r="AE131" s="495"/>
      <c r="AF131" s="495"/>
      <c r="AG131" s="495"/>
    </row>
    <row r="132" spans="29:33">
      <c r="AC132" s="494"/>
      <c r="AD132" s="495"/>
      <c r="AE132" s="495"/>
      <c r="AF132" s="495"/>
      <c r="AG132" s="495"/>
    </row>
    <row r="133" spans="29:33">
      <c r="AC133" s="494"/>
      <c r="AD133" s="495"/>
      <c r="AE133" s="495"/>
      <c r="AF133" s="495"/>
      <c r="AG133" s="495"/>
    </row>
    <row r="134" spans="29:33">
      <c r="AC134" s="494"/>
      <c r="AD134" s="495"/>
      <c r="AE134" s="495"/>
      <c r="AF134" s="495"/>
      <c r="AG134" s="495"/>
    </row>
    <row r="135" spans="29:33">
      <c r="AC135" s="494"/>
      <c r="AD135" s="495"/>
      <c r="AE135" s="495"/>
      <c r="AF135" s="495"/>
      <c r="AG135" s="495"/>
    </row>
    <row r="136" spans="29:33">
      <c r="AC136" s="494"/>
      <c r="AD136" s="495"/>
      <c r="AE136" s="495"/>
      <c r="AF136" s="495"/>
      <c r="AG136" s="495"/>
    </row>
    <row r="137" spans="29:33">
      <c r="AC137" s="494"/>
      <c r="AD137" s="495"/>
      <c r="AE137" s="495"/>
      <c r="AF137" s="495"/>
      <c r="AG137" s="495"/>
    </row>
    <row r="138" spans="29:33">
      <c r="AC138" s="494"/>
      <c r="AD138" s="495"/>
      <c r="AE138" s="495"/>
      <c r="AF138" s="495"/>
      <c r="AG138" s="495"/>
    </row>
    <row r="139" spans="29:33">
      <c r="AC139" s="494"/>
      <c r="AD139" s="495"/>
      <c r="AE139" s="495"/>
      <c r="AF139" s="495"/>
      <c r="AG139" s="495"/>
    </row>
    <row r="140" spans="29:33">
      <c r="AC140" s="494"/>
      <c r="AD140" s="495"/>
      <c r="AE140" s="495"/>
      <c r="AF140" s="495"/>
      <c r="AG140" s="495"/>
    </row>
    <row r="141" spans="29:33">
      <c r="AC141" s="494"/>
      <c r="AD141" s="495"/>
      <c r="AE141" s="495"/>
      <c r="AF141" s="495"/>
      <c r="AG141" s="495"/>
    </row>
    <row r="142" spans="29:33">
      <c r="AC142" s="494"/>
      <c r="AD142" s="495"/>
      <c r="AE142" s="495"/>
      <c r="AF142" s="495"/>
      <c r="AG142" s="495"/>
    </row>
    <row r="143" spans="29:33">
      <c r="AC143" s="494"/>
      <c r="AD143" s="495"/>
      <c r="AE143" s="495"/>
      <c r="AF143" s="495"/>
      <c r="AG143" s="495"/>
    </row>
    <row r="144" spans="29:33">
      <c r="AC144" s="494"/>
      <c r="AD144" s="495"/>
      <c r="AE144" s="495"/>
      <c r="AF144" s="495"/>
      <c r="AG144" s="495"/>
    </row>
    <row r="145" spans="29:33">
      <c r="AC145" s="494"/>
      <c r="AD145" s="495"/>
      <c r="AE145" s="495"/>
      <c r="AF145" s="495"/>
      <c r="AG145" s="495"/>
    </row>
    <row r="146" spans="29:33">
      <c r="AC146" s="494"/>
      <c r="AD146" s="495"/>
      <c r="AE146" s="495"/>
      <c r="AF146" s="495"/>
      <c r="AG146" s="495"/>
    </row>
    <row r="147" spans="29:33">
      <c r="AC147" s="494"/>
      <c r="AD147" s="495"/>
      <c r="AE147" s="495"/>
      <c r="AF147" s="495"/>
      <c r="AG147" s="495"/>
    </row>
    <row r="148" spans="29:33">
      <c r="AC148" s="494"/>
      <c r="AD148" s="495"/>
      <c r="AE148" s="495"/>
      <c r="AF148" s="495"/>
      <c r="AG148" s="495"/>
    </row>
    <row r="149" spans="29:33">
      <c r="AC149" s="494"/>
      <c r="AD149" s="495"/>
      <c r="AE149" s="495"/>
      <c r="AF149" s="495"/>
      <c r="AG149" s="495"/>
    </row>
    <row r="150" spans="29:33">
      <c r="AC150" s="494"/>
      <c r="AD150" s="495"/>
      <c r="AE150" s="495"/>
      <c r="AF150" s="495"/>
      <c r="AG150" s="495"/>
    </row>
    <row r="151" spans="29:33">
      <c r="AC151" s="494"/>
      <c r="AD151" s="495"/>
      <c r="AE151" s="495"/>
      <c r="AF151" s="495"/>
      <c r="AG151" s="495"/>
    </row>
    <row r="152" spans="29:33">
      <c r="AC152" s="494"/>
      <c r="AD152" s="495"/>
      <c r="AE152" s="495"/>
      <c r="AF152" s="495"/>
      <c r="AG152" s="495"/>
    </row>
    <row r="153" spans="29:33">
      <c r="AC153" s="494"/>
      <c r="AD153" s="495"/>
      <c r="AE153" s="495"/>
      <c r="AF153" s="495"/>
      <c r="AG153" s="495"/>
    </row>
    <row r="154" spans="29:33">
      <c r="AC154" s="494"/>
      <c r="AD154" s="495"/>
      <c r="AE154" s="495"/>
      <c r="AF154" s="495"/>
      <c r="AG154" s="495"/>
    </row>
    <row r="155" spans="29:33">
      <c r="AC155" s="494"/>
      <c r="AD155" s="495"/>
      <c r="AE155" s="495"/>
      <c r="AF155" s="495"/>
      <c r="AG155" s="495"/>
    </row>
    <row r="156" spans="29:33">
      <c r="AC156" s="494"/>
      <c r="AD156" s="495"/>
      <c r="AE156" s="495"/>
      <c r="AF156" s="495"/>
      <c r="AG156" s="495"/>
    </row>
    <row r="157" spans="29:33">
      <c r="AC157" s="494"/>
      <c r="AD157" s="495"/>
      <c r="AE157" s="495"/>
      <c r="AF157" s="495"/>
      <c r="AG157" s="495"/>
    </row>
    <row r="158" spans="29:33">
      <c r="AC158" s="494"/>
      <c r="AD158" s="495"/>
      <c r="AE158" s="495"/>
      <c r="AF158" s="495"/>
      <c r="AG158" s="495"/>
    </row>
    <row r="159" spans="29:33">
      <c r="AC159" s="494"/>
      <c r="AD159" s="495"/>
      <c r="AE159" s="495"/>
      <c r="AF159" s="495"/>
      <c r="AG159" s="495"/>
    </row>
    <row r="160" spans="29:33">
      <c r="AC160" s="494"/>
      <c r="AD160" s="495"/>
      <c r="AE160" s="495"/>
      <c r="AF160" s="495"/>
      <c r="AG160" s="495"/>
    </row>
    <row r="161" spans="29:33">
      <c r="AC161" s="494"/>
      <c r="AD161" s="495"/>
      <c r="AE161" s="495"/>
      <c r="AF161" s="495"/>
      <c r="AG161" s="495"/>
    </row>
    <row r="162" spans="29:33">
      <c r="AC162" s="494"/>
      <c r="AD162" s="495"/>
      <c r="AE162" s="495"/>
      <c r="AF162" s="495"/>
      <c r="AG162" s="495"/>
    </row>
    <row r="163" spans="29:33">
      <c r="AC163" s="494"/>
      <c r="AD163" s="495"/>
      <c r="AE163" s="495"/>
      <c r="AF163" s="495"/>
      <c r="AG163" s="495"/>
    </row>
    <row r="164" spans="29:33">
      <c r="AC164" s="494"/>
      <c r="AD164" s="495"/>
      <c r="AE164" s="495"/>
      <c r="AF164" s="495"/>
      <c r="AG164" s="495"/>
    </row>
    <row r="165" spans="29:33">
      <c r="AC165" s="494"/>
      <c r="AD165" s="495"/>
      <c r="AE165" s="495"/>
      <c r="AF165" s="495"/>
      <c r="AG165" s="495"/>
    </row>
    <row r="166" spans="29:33">
      <c r="AC166" s="494"/>
      <c r="AD166" s="495"/>
      <c r="AE166" s="495"/>
      <c r="AF166" s="495"/>
      <c r="AG166" s="495"/>
    </row>
    <row r="167" spans="29:33">
      <c r="AC167" s="494"/>
      <c r="AD167" s="495"/>
      <c r="AE167" s="495"/>
      <c r="AF167" s="495"/>
      <c r="AG167" s="495"/>
    </row>
    <row r="168" spans="29:33">
      <c r="AC168" s="494"/>
      <c r="AD168" s="495"/>
      <c r="AE168" s="495"/>
      <c r="AF168" s="495"/>
      <c r="AG168" s="495"/>
    </row>
    <row r="169" spans="29:33">
      <c r="AC169" s="494"/>
      <c r="AD169" s="495"/>
      <c r="AE169" s="495"/>
      <c r="AF169" s="495"/>
      <c r="AG169" s="495"/>
    </row>
    <row r="170" spans="29:33">
      <c r="AC170" s="494"/>
      <c r="AD170" s="495"/>
      <c r="AE170" s="495"/>
      <c r="AF170" s="495"/>
      <c r="AG170" s="495"/>
    </row>
    <row r="171" spans="29:33">
      <c r="AC171" s="494"/>
      <c r="AD171" s="495"/>
      <c r="AE171" s="495"/>
      <c r="AF171" s="495"/>
      <c r="AG171" s="495"/>
    </row>
    <row r="172" spans="29:33">
      <c r="AC172" s="494"/>
      <c r="AD172" s="495"/>
      <c r="AE172" s="495"/>
      <c r="AF172" s="495"/>
      <c r="AG172" s="495"/>
    </row>
    <row r="173" spans="29:33">
      <c r="AC173" s="494"/>
      <c r="AD173" s="495"/>
      <c r="AE173" s="495"/>
      <c r="AF173" s="495"/>
      <c r="AG173" s="495"/>
    </row>
    <row r="174" spans="29:33">
      <c r="AC174" s="494"/>
      <c r="AD174" s="495"/>
      <c r="AE174" s="495"/>
      <c r="AF174" s="495"/>
      <c r="AG174" s="495"/>
    </row>
    <row r="175" spans="29:33">
      <c r="AC175" s="494"/>
      <c r="AD175" s="495"/>
      <c r="AE175" s="495"/>
      <c r="AF175" s="495"/>
      <c r="AG175" s="495"/>
    </row>
    <row r="176" spans="29:33">
      <c r="AC176" s="494"/>
      <c r="AD176" s="495"/>
      <c r="AE176" s="495"/>
      <c r="AF176" s="495"/>
      <c r="AG176" s="495"/>
    </row>
    <row r="177" spans="29:33">
      <c r="AC177" s="494"/>
      <c r="AD177" s="495"/>
      <c r="AE177" s="495"/>
      <c r="AF177" s="495"/>
      <c r="AG177" s="495"/>
    </row>
    <row r="178" spans="29:33">
      <c r="AC178" s="494"/>
      <c r="AD178" s="495"/>
      <c r="AE178" s="495"/>
      <c r="AF178" s="495"/>
      <c r="AG178" s="495"/>
    </row>
    <row r="179" spans="29:33">
      <c r="AC179" s="494"/>
      <c r="AD179" s="495"/>
      <c r="AE179" s="495"/>
      <c r="AF179" s="495"/>
      <c r="AG179" s="495"/>
    </row>
    <row r="180" spans="29:33">
      <c r="AC180" s="494"/>
      <c r="AD180" s="495"/>
      <c r="AE180" s="495"/>
      <c r="AF180" s="495"/>
      <c r="AG180" s="495"/>
    </row>
    <row r="181" spans="29:33">
      <c r="AC181" s="494"/>
      <c r="AD181" s="495"/>
      <c r="AE181" s="495"/>
      <c r="AF181" s="495"/>
      <c r="AG181" s="495"/>
    </row>
    <row r="182" spans="29:33">
      <c r="AC182" s="494"/>
      <c r="AD182" s="495"/>
      <c r="AE182" s="495"/>
      <c r="AF182" s="495"/>
      <c r="AG182" s="495"/>
    </row>
    <row r="183" spans="29:33">
      <c r="AC183" s="494"/>
      <c r="AD183" s="495"/>
      <c r="AE183" s="495"/>
      <c r="AF183" s="495"/>
      <c r="AG183" s="495"/>
    </row>
    <row r="184" spans="29:33">
      <c r="AC184" s="494"/>
      <c r="AD184" s="495"/>
      <c r="AE184" s="495"/>
      <c r="AF184" s="495"/>
      <c r="AG184" s="495"/>
    </row>
    <row r="185" spans="29:33">
      <c r="AC185" s="494"/>
      <c r="AD185" s="495"/>
      <c r="AE185" s="495"/>
      <c r="AF185" s="495"/>
      <c r="AG185" s="495"/>
    </row>
    <row r="186" spans="29:33">
      <c r="AC186" s="494"/>
      <c r="AD186" s="495"/>
      <c r="AE186" s="495"/>
      <c r="AF186" s="495"/>
      <c r="AG186" s="495"/>
    </row>
    <row r="187" spans="29:33">
      <c r="AC187" s="494"/>
      <c r="AD187" s="495"/>
      <c r="AE187" s="495"/>
      <c r="AF187" s="495"/>
      <c r="AG187" s="495"/>
    </row>
    <row r="188" spans="29:33">
      <c r="AC188" s="494"/>
      <c r="AD188" s="495"/>
      <c r="AE188" s="495"/>
      <c r="AF188" s="495"/>
      <c r="AG188" s="495"/>
    </row>
    <row r="189" spans="29:33">
      <c r="AC189" s="494"/>
      <c r="AD189" s="495"/>
      <c r="AE189" s="495"/>
      <c r="AF189" s="495"/>
      <c r="AG189" s="495"/>
    </row>
    <row r="190" spans="29:33">
      <c r="AC190" s="494"/>
      <c r="AD190" s="495"/>
      <c r="AE190" s="495"/>
      <c r="AF190" s="495"/>
      <c r="AG190" s="495"/>
    </row>
    <row r="191" spans="29:33">
      <c r="AC191" s="494"/>
      <c r="AD191" s="495"/>
      <c r="AE191" s="495"/>
      <c r="AF191" s="495"/>
      <c r="AG191" s="495"/>
    </row>
    <row r="192" spans="29:33">
      <c r="AC192" s="494"/>
      <c r="AD192" s="495"/>
      <c r="AE192" s="495"/>
      <c r="AF192" s="495"/>
      <c r="AG192" s="495"/>
    </row>
    <row r="193" spans="29:33">
      <c r="AC193" s="494"/>
      <c r="AD193" s="495"/>
      <c r="AE193" s="495"/>
      <c r="AF193" s="495"/>
      <c r="AG193" s="495"/>
    </row>
    <row r="194" spans="29:33">
      <c r="AC194" s="494"/>
      <c r="AD194" s="495"/>
      <c r="AE194" s="495"/>
      <c r="AF194" s="495"/>
      <c r="AG194" s="495"/>
    </row>
    <row r="195" spans="29:33">
      <c r="AC195" s="494"/>
      <c r="AD195" s="495"/>
      <c r="AE195" s="495"/>
      <c r="AF195" s="495"/>
      <c r="AG195" s="495"/>
    </row>
    <row r="196" spans="29:33">
      <c r="AC196" s="494"/>
      <c r="AD196" s="495"/>
      <c r="AE196" s="495"/>
      <c r="AF196" s="495"/>
      <c r="AG196" s="495"/>
    </row>
    <row r="197" spans="29:33">
      <c r="AC197" s="494"/>
      <c r="AD197" s="495"/>
      <c r="AE197" s="495"/>
      <c r="AF197" s="495"/>
      <c r="AG197" s="495"/>
    </row>
    <row r="198" spans="29:33">
      <c r="AC198" s="494"/>
      <c r="AD198" s="495"/>
      <c r="AE198" s="495"/>
      <c r="AF198" s="495"/>
      <c r="AG198" s="495"/>
    </row>
    <row r="199" spans="29:33">
      <c r="AC199" s="494"/>
      <c r="AD199" s="495"/>
      <c r="AE199" s="495"/>
      <c r="AF199" s="495"/>
      <c r="AG199" s="495"/>
    </row>
    <row r="200" spans="29:33">
      <c r="AC200" s="494"/>
      <c r="AD200" s="495"/>
      <c r="AE200" s="495"/>
      <c r="AF200" s="495"/>
      <c r="AG200" s="495"/>
    </row>
    <row r="201" spans="29:33">
      <c r="AC201" s="494"/>
      <c r="AD201" s="495"/>
      <c r="AE201" s="495"/>
      <c r="AF201" s="495"/>
      <c r="AG201" s="495"/>
    </row>
    <row r="202" spans="29:33">
      <c r="AC202" s="494"/>
      <c r="AD202" s="495"/>
      <c r="AE202" s="495"/>
      <c r="AF202" s="495"/>
      <c r="AG202" s="495"/>
    </row>
    <row r="203" spans="29:33">
      <c r="AC203" s="494"/>
      <c r="AD203" s="495"/>
      <c r="AE203" s="495"/>
      <c r="AF203" s="495"/>
      <c r="AG203" s="495"/>
    </row>
    <row r="204" spans="29:33">
      <c r="AC204" s="494"/>
      <c r="AD204" s="495"/>
      <c r="AE204" s="495"/>
      <c r="AF204" s="495"/>
      <c r="AG204" s="495"/>
    </row>
    <row r="205" spans="29:33">
      <c r="AC205" s="494"/>
      <c r="AD205" s="495"/>
      <c r="AE205" s="495"/>
      <c r="AF205" s="495"/>
      <c r="AG205" s="495"/>
    </row>
    <row r="206" spans="29:33">
      <c r="AC206" s="494"/>
      <c r="AD206" s="495"/>
      <c r="AE206" s="495"/>
      <c r="AF206" s="495"/>
      <c r="AG206" s="495"/>
    </row>
    <row r="207" spans="29:33">
      <c r="AC207" s="494"/>
      <c r="AD207" s="495"/>
      <c r="AE207" s="495"/>
      <c r="AF207" s="495"/>
      <c r="AG207" s="495"/>
    </row>
    <row r="208" spans="29:33">
      <c r="AC208" s="494"/>
      <c r="AD208" s="495"/>
      <c r="AE208" s="495"/>
      <c r="AF208" s="495"/>
      <c r="AG208" s="495"/>
    </row>
    <row r="209" spans="29:46">
      <c r="AC209" s="494"/>
      <c r="AD209" s="495"/>
      <c r="AE209" s="495"/>
      <c r="AF209" s="495"/>
      <c r="AG209" s="495"/>
    </row>
    <row r="210" spans="29:46">
      <c r="AC210" s="494"/>
      <c r="AD210" s="495"/>
      <c r="AE210" s="495"/>
      <c r="AF210" s="495"/>
      <c r="AG210" s="495"/>
    </row>
    <row r="211" spans="29:46" ht="15" thickBot="1">
      <c r="AC211" s="494"/>
      <c r="AD211" s="495"/>
      <c r="AE211" s="495"/>
      <c r="AF211" s="495"/>
      <c r="AG211" s="495"/>
    </row>
    <row r="212" spans="29:46" ht="15.6" thickTop="1" thickBot="1">
      <c r="AC212" s="494"/>
      <c r="AD212" s="495"/>
      <c r="AE212" s="495"/>
      <c r="AF212" s="495"/>
      <c r="AG212" s="495"/>
      <c r="AH212" s="500"/>
      <c r="AI212" s="501"/>
      <c r="AJ212" s="501"/>
      <c r="AK212" s="501"/>
      <c r="AL212" s="501"/>
      <c r="AM212" s="501"/>
      <c r="AN212" s="501"/>
      <c r="AO212" s="501"/>
      <c r="AP212" s="501"/>
      <c r="AQ212" s="501"/>
      <c r="AR212" s="501"/>
      <c r="AS212" s="502">
        <v>225</v>
      </c>
      <c r="AT212" s="503">
        <v>280</v>
      </c>
    </row>
    <row r="213" spans="29:46" ht="15" thickBot="1">
      <c r="AC213" s="494"/>
      <c r="AD213" s="495"/>
      <c r="AE213" s="495"/>
      <c r="AF213" s="495"/>
      <c r="AG213" s="495"/>
      <c r="AH213" s="505"/>
      <c r="AI213" s="504"/>
      <c r="AJ213" s="504"/>
      <c r="AK213" s="504"/>
      <c r="AL213" s="504"/>
      <c r="AM213" s="504"/>
      <c r="AN213" s="504"/>
      <c r="AO213" s="504"/>
      <c r="AP213" s="504"/>
      <c r="AQ213" s="504"/>
      <c r="AR213" s="504"/>
      <c r="AS213" s="487">
        <v>375</v>
      </c>
      <c r="AT213" s="506">
        <v>575</v>
      </c>
    </row>
    <row r="214" spans="29:46" ht="15" thickBot="1">
      <c r="AC214" s="494"/>
      <c r="AD214" s="495"/>
      <c r="AE214" s="495"/>
      <c r="AF214" s="495"/>
      <c r="AG214" s="495"/>
      <c r="AH214" s="505"/>
      <c r="AI214" s="504"/>
      <c r="AJ214" s="504"/>
      <c r="AK214" s="504"/>
      <c r="AL214" s="504"/>
      <c r="AM214" s="504"/>
      <c r="AN214" s="504"/>
      <c r="AO214" s="504"/>
      <c r="AP214" s="504"/>
      <c r="AQ214" s="504"/>
      <c r="AR214" s="504"/>
      <c r="AS214" s="487">
        <v>465</v>
      </c>
      <c r="AT214" s="506">
        <v>660</v>
      </c>
    </row>
    <row r="215" spans="29:46" ht="15" thickBot="1">
      <c r="AC215" s="494"/>
      <c r="AD215" s="495"/>
      <c r="AE215" s="495"/>
      <c r="AF215" s="495"/>
      <c r="AG215" s="495"/>
      <c r="AH215" s="504"/>
      <c r="AI215" s="504"/>
      <c r="AJ215" s="504"/>
      <c r="AK215" s="504"/>
      <c r="AL215" s="504"/>
      <c r="AM215" s="504"/>
      <c r="AN215" s="504"/>
      <c r="AO215" s="504"/>
      <c r="AP215" s="504"/>
      <c r="AQ215" s="504"/>
      <c r="AR215" s="504"/>
      <c r="AS215" s="487">
        <v>565</v>
      </c>
      <c r="AT215" s="506">
        <v>815</v>
      </c>
    </row>
    <row r="216" spans="29:46" ht="15" thickBot="1">
      <c r="AC216" s="494"/>
      <c r="AD216" s="495"/>
      <c r="AE216" s="495"/>
      <c r="AF216" s="495"/>
      <c r="AG216" s="495"/>
      <c r="AH216" s="507"/>
      <c r="AI216" s="504"/>
      <c r="AJ216" s="504"/>
      <c r="AK216" s="504"/>
      <c r="AL216" s="504"/>
      <c r="AM216" s="504"/>
      <c r="AN216" s="504"/>
      <c r="AO216" s="504"/>
      <c r="AP216" s="504"/>
      <c r="AQ216" s="504"/>
      <c r="AR216" s="504"/>
      <c r="AS216" s="487">
        <v>700</v>
      </c>
      <c r="AT216" s="506">
        <v>1000</v>
      </c>
    </row>
    <row r="217" spans="29:46" ht="15" thickBot="1">
      <c r="AC217" s="494"/>
      <c r="AD217" s="495"/>
      <c r="AE217" s="495"/>
      <c r="AF217" s="495"/>
      <c r="AG217" s="495"/>
      <c r="AH217" s="507"/>
      <c r="AI217" s="504"/>
      <c r="AJ217" s="504"/>
      <c r="AK217" s="504"/>
      <c r="AL217" s="504"/>
      <c r="AM217" s="504"/>
      <c r="AN217" s="504"/>
      <c r="AO217" s="504"/>
      <c r="AP217" s="504"/>
      <c r="AQ217" s="504"/>
      <c r="AR217" s="504"/>
      <c r="AS217" s="487">
        <v>790</v>
      </c>
      <c r="AT217" s="506">
        <v>1120</v>
      </c>
    </row>
    <row r="218" spans="29:46" ht="15" thickBot="1">
      <c r="AC218" s="494"/>
      <c r="AD218" s="495"/>
      <c r="AE218" s="495"/>
      <c r="AF218" s="495"/>
      <c r="AG218" s="495"/>
      <c r="AH218" s="504"/>
      <c r="AI218" s="504"/>
      <c r="AJ218" s="504"/>
      <c r="AK218" s="504"/>
      <c r="AL218" s="504"/>
      <c r="AM218" s="504"/>
      <c r="AN218" s="504"/>
      <c r="AO218" s="504"/>
      <c r="AP218" s="504"/>
      <c r="AQ218" s="504"/>
      <c r="AR218" s="504"/>
      <c r="AS218" s="487">
        <v>975</v>
      </c>
      <c r="AT218" s="506">
        <v>1390</v>
      </c>
    </row>
    <row r="219" spans="29:46" ht="15" thickBot="1">
      <c r="AC219" s="494"/>
      <c r="AD219" s="495"/>
      <c r="AE219" s="495"/>
      <c r="AF219" s="495"/>
      <c r="AG219" s="495"/>
      <c r="AH219" s="507"/>
      <c r="AI219" s="504"/>
      <c r="AJ219" s="504"/>
      <c r="AK219" s="504"/>
      <c r="AL219" s="504"/>
      <c r="AM219" s="504"/>
      <c r="AN219" s="504"/>
      <c r="AO219" s="504"/>
      <c r="AP219" s="504"/>
      <c r="AQ219" s="504"/>
      <c r="AR219" s="504"/>
      <c r="AS219" s="487">
        <v>1150</v>
      </c>
      <c r="AT219" s="506">
        <v>1650</v>
      </c>
    </row>
    <row r="220" spans="29:46" ht="15" thickBot="1">
      <c r="AC220" s="494"/>
      <c r="AD220" s="495"/>
      <c r="AE220" s="495"/>
      <c r="AF220" s="495"/>
      <c r="AG220" s="495"/>
      <c r="AH220" s="504"/>
      <c r="AI220" s="504"/>
      <c r="AJ220" s="504"/>
      <c r="AK220" s="504"/>
      <c r="AL220" s="504"/>
      <c r="AM220" s="504"/>
      <c r="AN220" s="504"/>
      <c r="AO220" s="504"/>
      <c r="AP220" s="504"/>
      <c r="AQ220" s="504"/>
      <c r="AR220" s="504"/>
      <c r="AS220" s="487">
        <v>1380</v>
      </c>
      <c r="AT220" s="506">
        <v>1980</v>
      </c>
    </row>
    <row r="221" spans="29:46" ht="15" thickBot="1">
      <c r="AC221" s="494"/>
      <c r="AD221" s="495"/>
      <c r="AE221" s="495"/>
      <c r="AF221" s="495"/>
      <c r="AG221" s="495"/>
      <c r="AH221" s="504"/>
      <c r="AI221" s="504"/>
      <c r="AJ221" s="504"/>
      <c r="AK221" s="504"/>
      <c r="AL221" s="504"/>
      <c r="AM221" s="504"/>
      <c r="AN221" s="504"/>
      <c r="AO221" s="504"/>
      <c r="AP221" s="504"/>
      <c r="AQ221" s="504"/>
      <c r="AR221" s="504"/>
      <c r="AS221" s="487">
        <v>1740</v>
      </c>
      <c r="AT221" s="506">
        <v>2520</v>
      </c>
    </row>
    <row r="222" spans="29:46" ht="15" thickBot="1">
      <c r="AC222" s="494"/>
      <c r="AD222" s="495"/>
      <c r="AE222" s="495"/>
      <c r="AF222" s="495"/>
      <c r="AG222" s="495"/>
      <c r="AH222" s="504"/>
      <c r="AI222" s="504"/>
      <c r="AJ222" s="504"/>
      <c r="AK222" s="504"/>
      <c r="AL222" s="504"/>
      <c r="AM222" s="504"/>
      <c r="AN222" s="504"/>
      <c r="AO222" s="504"/>
      <c r="AP222" s="504"/>
      <c r="AQ222" s="504"/>
      <c r="AR222" s="504"/>
      <c r="AS222" s="487">
        <v>2430</v>
      </c>
      <c r="AT222" s="506">
        <v>3500</v>
      </c>
    </row>
    <row r="223" spans="29:46" ht="15" thickBot="1">
      <c r="AC223" s="494"/>
      <c r="AD223" s="495"/>
      <c r="AE223" s="495"/>
      <c r="AF223" s="495"/>
      <c r="AG223" s="495"/>
      <c r="AH223" s="504"/>
      <c r="AI223" s="504"/>
      <c r="AJ223" s="504"/>
      <c r="AK223" s="504"/>
      <c r="AL223" s="504"/>
      <c r="AM223" s="504"/>
      <c r="AN223" s="504"/>
      <c r="AO223" s="504"/>
      <c r="AP223" s="504"/>
      <c r="AQ223" s="504"/>
      <c r="AR223" s="504"/>
      <c r="AS223" s="487">
        <v>3100</v>
      </c>
      <c r="AT223" s="506">
        <v>4430</v>
      </c>
    </row>
    <row r="224" spans="29:46" ht="15" thickBot="1">
      <c r="AC224" s="494"/>
      <c r="AD224" s="495"/>
      <c r="AE224" s="495"/>
      <c r="AF224" s="495"/>
      <c r="AG224" s="495"/>
      <c r="AH224" s="504"/>
      <c r="AI224" s="504"/>
      <c r="AJ224" s="504"/>
      <c r="AK224" s="504"/>
      <c r="AL224" s="504"/>
      <c r="AM224" s="504"/>
      <c r="AN224" s="504"/>
      <c r="AO224" s="504"/>
      <c r="AP224" s="504"/>
      <c r="AQ224" s="504"/>
      <c r="AR224" s="504"/>
      <c r="AS224" s="487">
        <v>3780</v>
      </c>
      <c r="AT224" s="506">
        <v>5600</v>
      </c>
    </row>
    <row r="225" spans="29:46" ht="15" thickBot="1">
      <c r="AC225" s="494"/>
      <c r="AD225" s="495"/>
      <c r="AE225" s="495"/>
      <c r="AF225" s="495"/>
      <c r="AG225" s="495"/>
      <c r="AH225" s="504"/>
      <c r="AI225" s="504"/>
      <c r="AJ225" s="504"/>
      <c r="AK225" s="504"/>
      <c r="AL225" s="504"/>
      <c r="AM225" s="504"/>
      <c r="AN225" s="504"/>
      <c r="AO225" s="504"/>
      <c r="AP225" s="504"/>
      <c r="AQ225" s="504"/>
      <c r="AR225" s="504"/>
      <c r="AS225" s="508">
        <v>4430</v>
      </c>
      <c r="AT225" s="509">
        <v>6450</v>
      </c>
    </row>
    <row r="226" spans="29:46" ht="15" thickTop="1">
      <c r="AC226" s="494"/>
      <c r="AD226" s="495"/>
      <c r="AE226" s="495"/>
      <c r="AF226" s="495"/>
      <c r="AG226" s="495"/>
    </row>
    <row r="227" spans="29:46">
      <c r="AC227" s="494"/>
      <c r="AD227" s="495"/>
      <c r="AE227" s="495"/>
      <c r="AF227" s="495"/>
      <c r="AG227" s="495"/>
    </row>
    <row r="228" spans="29:46">
      <c r="AC228" s="494"/>
      <c r="AD228" s="495"/>
      <c r="AE228" s="495"/>
      <c r="AF228" s="495"/>
      <c r="AG228" s="495"/>
    </row>
    <row r="229" spans="29:46">
      <c r="AC229" s="494"/>
      <c r="AD229" s="495"/>
      <c r="AE229" s="495"/>
      <c r="AF229" s="495"/>
      <c r="AG229" s="495"/>
    </row>
    <row r="230" spans="29:46">
      <c r="AC230" s="494"/>
      <c r="AD230" s="495"/>
      <c r="AE230" s="495"/>
      <c r="AF230" s="495"/>
      <c r="AG230" s="495"/>
    </row>
    <row r="231" spans="29:46">
      <c r="AC231" s="494"/>
      <c r="AD231" s="495"/>
      <c r="AE231" s="495"/>
      <c r="AF231" s="495"/>
      <c r="AG231" s="495"/>
    </row>
    <row r="232" spans="29:46">
      <c r="AC232" s="494"/>
      <c r="AD232" s="495"/>
      <c r="AE232" s="495"/>
      <c r="AF232" s="495"/>
      <c r="AG232" s="495"/>
    </row>
    <row r="233" spans="29:46">
      <c r="AC233" s="494"/>
      <c r="AD233" s="495"/>
      <c r="AE233" s="495"/>
      <c r="AF233" s="495"/>
      <c r="AG233" s="495"/>
    </row>
    <row r="234" spans="29:46">
      <c r="AC234" s="494"/>
      <c r="AD234" s="495"/>
      <c r="AE234" s="495"/>
      <c r="AF234" s="495"/>
      <c r="AG234" s="495"/>
    </row>
    <row r="235" spans="29:46">
      <c r="AC235" s="494"/>
      <c r="AD235" s="495"/>
      <c r="AE235" s="495"/>
      <c r="AF235" s="495"/>
      <c r="AG235" s="495"/>
    </row>
  </sheetData>
  <dataConsolidate/>
  <mergeCells count="10">
    <mergeCell ref="B12:C12"/>
    <mergeCell ref="AI42:AI50"/>
    <mergeCell ref="AC77:AD78"/>
    <mergeCell ref="AG77:AO77"/>
    <mergeCell ref="AG78:AO78"/>
    <mergeCell ref="E12:F12"/>
    <mergeCell ref="A16:D16"/>
    <mergeCell ref="A17:D22"/>
    <mergeCell ref="A25:D25"/>
    <mergeCell ref="A26:D31"/>
  </mergeCells>
  <phoneticPr fontId="77" type="noConversion"/>
  <dataValidations disablePrompts="1" count="4">
    <dataValidation type="list" allowBlank="1" showInputMessage="1" showErrorMessage="1" sqref="M5:M39" xr:uid="{00000000-0002-0000-3000-000000000000}">
      <formula1>$AP$6:$AP$28</formula1>
    </dataValidation>
    <dataValidation type="list" allowBlank="1" showInputMessage="1" showErrorMessage="1" sqref="S5:S39" xr:uid="{00000000-0002-0000-3000-000001000000}">
      <formula1>$AP$13:$AP$14</formula1>
    </dataValidation>
    <dataValidation type="list" allowBlank="1" showInputMessage="1" showErrorMessage="1" sqref="O5:O39" xr:uid="{00000000-0002-0000-3000-000002000000}">
      <formula1>$AL$5:$AL$13</formula1>
    </dataValidation>
    <dataValidation type="list" allowBlank="1" showInputMessage="1" showErrorMessage="1" sqref="K5:K39" xr:uid="{00000000-0002-0000-3000-000003000000}">
      <formula1>$AP$17:$AP$19</formula1>
    </dataValidation>
  </dataValidations>
  <pageMargins left="0.7" right="0.7" top="0.75" bottom="0.75" header="0.3" footer="0.3"/>
  <pageSetup paperSize="9" orientation="portrait" r:id="rId1"/>
  <ignoredErrors>
    <ignoredError sqref="T5:V38" unlockedFormula="1"/>
  </ignoredErrors>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Hoja50">
    <tabColor theme="9"/>
  </sheetPr>
  <dimension ref="A1:BU216"/>
  <sheetViews>
    <sheetView showGridLines="0" zoomScaleNormal="100" workbookViewId="0">
      <selection activeCell="AI11" sqref="AI11"/>
    </sheetView>
  </sheetViews>
  <sheetFormatPr baseColWidth="10" defaultColWidth="11.44140625" defaultRowHeight="14.4"/>
  <cols>
    <col min="8" max="9" width="1.88671875" customWidth="1"/>
    <col min="10" max="11" width="10" customWidth="1"/>
    <col min="12" max="12" width="13.6640625" customWidth="1"/>
    <col min="13" max="13" width="11.88671875" bestFit="1" customWidth="1"/>
    <col min="14" max="14" width="11.33203125" customWidth="1"/>
    <col min="15" max="15" width="14.6640625" customWidth="1"/>
    <col min="16" max="16" width="12.44140625" customWidth="1"/>
    <col min="17" max="17" width="13.44140625" customWidth="1"/>
    <col min="18" max="18" width="13.5546875" customWidth="1"/>
    <col min="19" max="20" width="12.33203125" customWidth="1"/>
    <col min="21" max="21" width="10.44140625" customWidth="1"/>
    <col min="22" max="22" width="11.109375" bestFit="1" customWidth="1"/>
    <col min="24" max="24" width="14.109375" customWidth="1"/>
    <col min="26" max="26" width="12.88671875" customWidth="1"/>
    <col min="27" max="27" width="9.33203125" customWidth="1"/>
    <col min="28" max="28" width="10.109375" customWidth="1"/>
    <col min="29" max="29" width="13.5546875" customWidth="1"/>
    <col min="30" max="30" width="11.109375" customWidth="1"/>
    <col min="31" max="31" width="14.33203125" customWidth="1"/>
    <col min="32" max="32" width="16.109375" style="467" customWidth="1"/>
    <col min="33" max="33" width="11.44140625" style="467"/>
    <col min="34" max="34" width="13" style="467" customWidth="1"/>
    <col min="35" max="35" width="10.109375" style="467" customWidth="1"/>
    <col min="36" max="36" width="9.33203125" style="467" customWidth="1"/>
    <col min="37" max="37" width="11.88671875" style="467" bestFit="1" customWidth="1"/>
    <col min="38" max="40" width="11.44140625" style="467"/>
    <col min="41" max="41" width="13.33203125" style="467" customWidth="1"/>
    <col min="42" max="51" width="11.44140625" style="467"/>
  </cols>
  <sheetData>
    <row r="1" spans="1:73">
      <c r="J1" s="464" t="s">
        <v>1104</v>
      </c>
      <c r="K1" s="464"/>
      <c r="L1" s="464"/>
      <c r="M1" s="464"/>
      <c r="N1" s="465"/>
      <c r="O1" s="465"/>
      <c r="P1" s="465"/>
      <c r="Q1" s="465"/>
      <c r="R1" s="465"/>
      <c r="S1" s="465"/>
      <c r="T1" s="465"/>
      <c r="U1" s="465"/>
      <c r="V1" s="465"/>
      <c r="W1" s="465"/>
      <c r="X1" s="465"/>
      <c r="AF1"/>
      <c r="AG1"/>
      <c r="AH1"/>
      <c r="AI1"/>
      <c r="AJ1"/>
      <c r="AK1"/>
      <c r="AL1"/>
      <c r="AM1"/>
      <c r="AN1"/>
      <c r="AO1"/>
      <c r="AP1"/>
      <c r="AQ1"/>
      <c r="AR1"/>
      <c r="AS1"/>
      <c r="AT1"/>
      <c r="AU1"/>
      <c r="AV1"/>
      <c r="AW1"/>
      <c r="AX1"/>
      <c r="AY1"/>
    </row>
    <row r="2" spans="1:73" ht="26.4">
      <c r="A2" s="328" t="s">
        <v>1051</v>
      </c>
      <c r="B2" s="328" t="s">
        <v>1000</v>
      </c>
      <c r="C2" s="328" t="s">
        <v>1052</v>
      </c>
      <c r="X2" s="466"/>
      <c r="Y2" s="466"/>
      <c r="AH2"/>
      <c r="AI2"/>
      <c r="AJ2"/>
      <c r="AK2"/>
      <c r="AL2"/>
      <c r="AM2"/>
      <c r="AN2"/>
      <c r="AO2"/>
      <c r="AP2"/>
      <c r="AQ2"/>
      <c r="AR2"/>
      <c r="AS2"/>
      <c r="AT2"/>
      <c r="AU2"/>
      <c r="AV2"/>
      <c r="AW2"/>
      <c r="AX2"/>
      <c r="AY2"/>
    </row>
    <row r="3" spans="1:73">
      <c r="A3" s="584">
        <f>+'0.Hypothesis'!$H$9</f>
        <v>0</v>
      </c>
      <c r="B3" s="615">
        <v>0.1</v>
      </c>
      <c r="C3" s="584">
        <f>+'0.Hypothesis'!$C$3</f>
        <v>2</v>
      </c>
      <c r="J3" s="320"/>
      <c r="K3" s="320"/>
      <c r="L3" s="320"/>
      <c r="M3" s="321"/>
      <c r="N3" s="321"/>
      <c r="O3" s="321"/>
      <c r="P3" s="321"/>
      <c r="Q3" s="321"/>
      <c r="R3" s="322"/>
      <c r="S3" s="321"/>
      <c r="T3" s="321"/>
      <c r="U3" s="321"/>
      <c r="V3" s="323"/>
      <c r="W3" s="323"/>
      <c r="X3" s="323"/>
      <c r="Y3" s="466"/>
      <c r="Z3" s="323" t="s">
        <v>1053</v>
      </c>
      <c r="AA3" s="323"/>
      <c r="AB3" s="323"/>
      <c r="AC3" s="323"/>
      <c r="AD3" s="323"/>
      <c r="AE3" s="323"/>
      <c r="AF3" s="323"/>
      <c r="AG3" s="323"/>
      <c r="AH3" s="323"/>
      <c r="AI3" s="323"/>
      <c r="AJ3" s="323"/>
      <c r="AK3"/>
      <c r="AL3"/>
      <c r="AM3"/>
      <c r="AN3"/>
      <c r="AO3"/>
      <c r="AP3"/>
      <c r="AQ3"/>
      <c r="AR3"/>
      <c r="AS3"/>
      <c r="AT3"/>
      <c r="AU3"/>
      <c r="AW3"/>
      <c r="AX3"/>
      <c r="AY3"/>
    </row>
    <row r="4" spans="1:73" ht="52.8">
      <c r="J4" s="420" t="s">
        <v>1105</v>
      </c>
      <c r="K4" s="421" t="s">
        <v>1057</v>
      </c>
      <c r="L4" s="421" t="s">
        <v>1058</v>
      </c>
      <c r="M4" s="327" t="s">
        <v>808</v>
      </c>
      <c r="N4" s="421" t="s">
        <v>1106</v>
      </c>
      <c r="O4" s="421" t="s">
        <v>1107</v>
      </c>
      <c r="P4" s="421" t="s">
        <v>1108</v>
      </c>
      <c r="Q4" s="367" t="s">
        <v>888</v>
      </c>
      <c r="R4" s="374" t="s">
        <v>1061</v>
      </c>
      <c r="S4" s="421" t="s">
        <v>1109</v>
      </c>
      <c r="T4" s="421" t="s">
        <v>1063</v>
      </c>
      <c r="U4" s="327" t="s">
        <v>1110</v>
      </c>
      <c r="V4" s="327" t="s">
        <v>1111</v>
      </c>
      <c r="W4" s="422" t="s">
        <v>955</v>
      </c>
      <c r="X4" s="375" t="s">
        <v>1066</v>
      </c>
      <c r="Y4" s="468"/>
      <c r="Z4" s="327" t="s">
        <v>1067</v>
      </c>
      <c r="AA4" s="327" t="s">
        <v>1112</v>
      </c>
      <c r="AB4" s="327" t="s">
        <v>1113</v>
      </c>
      <c r="AC4" s="327" t="s">
        <v>1114</v>
      </c>
      <c r="AD4" s="327" t="s">
        <v>1068</v>
      </c>
      <c r="AE4" s="327" t="s">
        <v>1069</v>
      </c>
      <c r="AF4" s="327" t="s">
        <v>1070</v>
      </c>
      <c r="AG4" s="327" t="s">
        <v>1071</v>
      </c>
      <c r="AH4" s="327" t="s">
        <v>1072</v>
      </c>
      <c r="AI4" s="327" t="s">
        <v>1073</v>
      </c>
      <c r="AJ4" s="327" t="s">
        <v>1074</v>
      </c>
      <c r="AK4"/>
      <c r="AQ4" s="328" t="s">
        <v>1115</v>
      </c>
      <c r="AR4" s="328" t="s">
        <v>1116</v>
      </c>
      <c r="BF4" s="420" t="s">
        <v>1105</v>
      </c>
      <c r="BG4" s="421" t="s">
        <v>1058</v>
      </c>
      <c r="BH4" s="421" t="s">
        <v>1106</v>
      </c>
      <c r="BI4" s="421" t="s">
        <v>1107</v>
      </c>
      <c r="BJ4" s="367" t="s">
        <v>888</v>
      </c>
      <c r="BK4" s="374" t="s">
        <v>1061</v>
      </c>
      <c r="BL4" s="421" t="s">
        <v>1109</v>
      </c>
      <c r="BM4" s="327" t="s">
        <v>1117</v>
      </c>
      <c r="BN4" s="327" t="s">
        <v>1068</v>
      </c>
      <c r="BO4" s="327" t="s">
        <v>1070</v>
      </c>
      <c r="BQ4" s="420" t="s">
        <v>1105</v>
      </c>
      <c r="BR4" s="421" t="s">
        <v>1063</v>
      </c>
      <c r="BS4" s="327" t="s">
        <v>1069</v>
      </c>
      <c r="BT4" s="327" t="s">
        <v>1071</v>
      </c>
      <c r="BU4" s="327" t="s">
        <v>1072</v>
      </c>
    </row>
    <row r="5" spans="1:73" ht="57.6">
      <c r="A5" s="456" t="s">
        <v>1074</v>
      </c>
      <c r="B5" s="456" t="s">
        <v>1079</v>
      </c>
      <c r="C5" s="456" t="s">
        <v>1012</v>
      </c>
      <c r="D5" s="456" t="s">
        <v>1080</v>
      </c>
      <c r="E5" s="456" t="s">
        <v>1081</v>
      </c>
      <c r="F5" s="456" t="s">
        <v>1082</v>
      </c>
      <c r="J5" s="572"/>
      <c r="K5" s="572"/>
      <c r="L5" s="572"/>
      <c r="M5" s="572"/>
      <c r="N5" s="572"/>
      <c r="O5" s="572"/>
      <c r="P5" s="561">
        <f>+PI()*(2*(O5^2)/4+2*N5*O5/2)</f>
        <v>0</v>
      </c>
      <c r="Q5" s="572"/>
      <c r="R5" s="572"/>
      <c r="S5" s="571"/>
      <c r="T5" s="571"/>
      <c r="U5" s="423">
        <f>+IF(K5=$AT$17,HLOOKUP(L5,$AV$17:$AY$18,2,FALSE),HLOOKUP(L5,$AV$21:$AX$22,2,FALSE))</f>
        <v>0</v>
      </c>
      <c r="V5" s="423">
        <f>+IF(K5=$AT$17,HLOOKUP(L5,$AV$17:$AY$20,3,FALSE),HLOOKUP(L5,$AV$21:$AX$24,3,FALSE))</f>
        <v>0</v>
      </c>
      <c r="W5" s="423">
        <f>+IF(K5=$AT$17,HLOOKUP(L5,$AV$17:$AY$20,4,FALSE),HLOOKUP(L5,$AV$21:$AX$24,4,FALSE))</f>
        <v>0</v>
      </c>
      <c r="X5" s="616"/>
      <c r="Y5" s="468"/>
      <c r="Z5" s="399">
        <f>ABS(R5-S5)</f>
        <v>0</v>
      </c>
      <c r="AA5" s="458">
        <f t="shared" ref="AA5:AA9" si="0">+($AQ$40*Z5^2+$AQ$41*Z5+$AQ$42)*(PI()*(O5/2)^2)*Z5/1000</f>
        <v>0</v>
      </c>
      <c r="AB5" s="458">
        <f t="shared" ref="AB5:AB9" si="1">+($AR$40*Z5^2+$AR$41*Z5+$AR$42)*(PI()*O5*N5)*Z5/1000</f>
        <v>0</v>
      </c>
      <c r="AC5" s="458">
        <f t="shared" ref="AC5:AC9" si="2">+($AS$40*Z5^2+$AS$41*Z5+$AS$42)*(PI()*(O5/2)^2)*Z5/1000</f>
        <v>0</v>
      </c>
      <c r="AD5" s="458">
        <f>+AC5+AB5+AA5</f>
        <v>0</v>
      </c>
      <c r="AE5" s="458">
        <f>+AD5*0.1</f>
        <v>0</v>
      </c>
      <c r="AF5" s="469">
        <f>IF(M5=$AW$6,X5,IF(M5=$AW$7,X5*$AY$7,IF(M5=$AW$8,X5*$AY$8,IF(M5=$AW$9,X5*$AY$9,X5*$AY$10))))</f>
        <v>0</v>
      </c>
      <c r="AG5" s="470">
        <f>+IFERROR(AF5-(AD5-AE5)*U5*V5*W5/Q5,0)</f>
        <v>0</v>
      </c>
      <c r="AH5" s="395">
        <f>+AF5-AG5</f>
        <v>0</v>
      </c>
      <c r="AI5" s="395">
        <f t="shared" ref="AI5:AI9" si="3">IF(M5=$AW$6,AH5*$BC$6,IF(M5=$AW$7,AH5*$BC$7,IF(M5=$AW$8,AH5*$BC$8,IF(M5=$AW$9,AH5*$BC$9,AH5*$BC$10))))</f>
        <v>0</v>
      </c>
      <c r="AJ5" s="557">
        <f>IF(T5=$AQ$5,P5*$AR$5,$AR$6*P5)</f>
        <v>0</v>
      </c>
      <c r="AK5"/>
      <c r="AQ5" s="419">
        <v>30</v>
      </c>
      <c r="AR5" s="419">
        <v>20</v>
      </c>
      <c r="AW5" s="409" t="s">
        <v>899</v>
      </c>
      <c r="AX5"/>
      <c r="AY5"/>
      <c r="BF5" s="360">
        <f>+J5</f>
        <v>0</v>
      </c>
      <c r="BG5" s="360">
        <f>+L5</f>
        <v>0</v>
      </c>
      <c r="BH5" s="360">
        <f>+N5</f>
        <v>0</v>
      </c>
      <c r="BI5" s="360">
        <f>+O5</f>
        <v>0</v>
      </c>
      <c r="BJ5" s="360">
        <f>+Q5</f>
        <v>0</v>
      </c>
      <c r="BK5" s="360">
        <f t="shared" ref="BK5:BL5" si="4">+R5</f>
        <v>0</v>
      </c>
      <c r="BL5" s="360">
        <f t="shared" si="4"/>
        <v>0</v>
      </c>
      <c r="BM5" s="360">
        <f>+U5</f>
        <v>0</v>
      </c>
      <c r="BN5" s="704">
        <f>+AD5</f>
        <v>0</v>
      </c>
      <c r="BO5" s="360">
        <f>+AF5</f>
        <v>0</v>
      </c>
      <c r="BQ5">
        <f>+BF5</f>
        <v>0</v>
      </c>
      <c r="BR5">
        <f>+T5</f>
        <v>0</v>
      </c>
      <c r="BS5" s="702">
        <f>+AE5</f>
        <v>0</v>
      </c>
      <c r="BT5" s="298">
        <f>+AG5</f>
        <v>0</v>
      </c>
      <c r="BU5" s="298">
        <f>+AH5</f>
        <v>0</v>
      </c>
    </row>
    <row r="6" spans="1:73" ht="15.75" customHeight="1">
      <c r="A6" s="395">
        <f>+AJ10</f>
        <v>0</v>
      </c>
      <c r="B6" s="395">
        <f>+AH10</f>
        <v>0</v>
      </c>
      <c r="C6" s="395">
        <f>+AI10/$C$3</f>
        <v>0</v>
      </c>
      <c r="D6" s="612"/>
      <c r="E6" s="395">
        <f>B6*'0.Hypothesis'!$G$3</f>
        <v>0</v>
      </c>
      <c r="F6" s="458" t="e">
        <f>+A6/C6</f>
        <v>#DIV/0!</v>
      </c>
      <c r="J6" s="572"/>
      <c r="K6" s="572"/>
      <c r="L6" s="572"/>
      <c r="M6" s="572"/>
      <c r="N6" s="572"/>
      <c r="O6" s="572"/>
      <c r="P6" s="561">
        <f t="shared" ref="P6:P9" si="5">+PI()*(2*(O6^2)/4+2*N6*O6/2)</f>
        <v>0</v>
      </c>
      <c r="Q6" s="572"/>
      <c r="R6" s="572"/>
      <c r="S6" s="571"/>
      <c r="T6" s="571"/>
      <c r="U6" s="423">
        <f t="shared" ref="U6:U9" si="6">+IF(K6=$AT$17,HLOOKUP(L6,$AV$17:$AY$18,2,FALSE),HLOOKUP(L6,$AV$21:$AX$22,2,FALSE))</f>
        <v>0</v>
      </c>
      <c r="V6" s="423">
        <f t="shared" ref="V6:V9" si="7">+IF(K6=$AT$17,HLOOKUP(L6,$AV$17:$AY$20,3,FALSE),HLOOKUP(L6,$AV$21:$AX$24,3,FALSE))</f>
        <v>0</v>
      </c>
      <c r="W6" s="423">
        <f t="shared" ref="W6:W9" si="8">+IF(K6=$AT$17,HLOOKUP(L6,$AV$17:$AY$20,4,FALSE),HLOOKUP(L6,$AV$21:$AX$24,4,FALSE))</f>
        <v>0</v>
      </c>
      <c r="X6" s="616"/>
      <c r="Y6" s="468"/>
      <c r="Z6" s="399">
        <f t="shared" ref="Z6:Z9" si="9">ABS(R6-S6)</f>
        <v>0</v>
      </c>
      <c r="AA6" s="458">
        <f t="shared" si="0"/>
        <v>0</v>
      </c>
      <c r="AB6" s="458">
        <f t="shared" si="1"/>
        <v>0</v>
      </c>
      <c r="AC6" s="458">
        <f t="shared" si="2"/>
        <v>0</v>
      </c>
      <c r="AD6" s="458">
        <f>+AC6+AB6+AA6</f>
        <v>0</v>
      </c>
      <c r="AE6" s="458">
        <f t="shared" ref="AE6:AE9" si="10">+AD6*0.1</f>
        <v>0</v>
      </c>
      <c r="AF6" s="469">
        <f t="shared" ref="AF6:AF9" si="11">IF(M6=$AW$6,X6,IF(M6=$AW$7,X6*$AY$7,IF(M6=$AW$8,X6*$AY$8,IF(M6=$AW$9,X6*$AY$9,X6*$AY$10))))</f>
        <v>0</v>
      </c>
      <c r="AG6" s="470">
        <f>+IFERROR(AF6-(AD6-AE6)*U6*V6*W6/Q6,0)</f>
        <v>0</v>
      </c>
      <c r="AH6" s="395">
        <f t="shared" ref="AH6:AH9" si="12">+AF6-AG6</f>
        <v>0</v>
      </c>
      <c r="AI6" s="395">
        <f t="shared" si="3"/>
        <v>0</v>
      </c>
      <c r="AJ6" s="557">
        <f t="shared" ref="AJ6:AJ9" si="13">IF(T6=$AQ$5,P6*$AR$5,$AR$6*P6)</f>
        <v>0</v>
      </c>
      <c r="AK6"/>
      <c r="AQ6" s="419">
        <v>50</v>
      </c>
      <c r="AR6" s="419">
        <v>30</v>
      </c>
      <c r="AW6" s="360" t="s">
        <v>485</v>
      </c>
      <c r="AX6"/>
      <c r="AY6" s="440">
        <v>1</v>
      </c>
      <c r="AZ6" s="399" t="s">
        <v>982</v>
      </c>
      <c r="BA6" s="454">
        <f>+Consumption!$S$36</f>
        <v>0</v>
      </c>
      <c r="BB6" s="399" t="s">
        <v>1084</v>
      </c>
      <c r="BC6" s="471">
        <f>+BA6/AY6</f>
        <v>0</v>
      </c>
      <c r="BD6" t="s">
        <v>1084</v>
      </c>
      <c r="BF6" s="360">
        <f t="shared" ref="BF6:BF9" si="14">+J6</f>
        <v>0</v>
      </c>
      <c r="BG6" s="360">
        <f t="shared" ref="BG6:BG9" si="15">+L6</f>
        <v>0</v>
      </c>
      <c r="BH6" s="360">
        <f t="shared" ref="BH6:BH9" si="16">+N6</f>
        <v>0</v>
      </c>
      <c r="BI6" s="360">
        <f t="shared" ref="BI6:BI9" si="17">+O6</f>
        <v>0</v>
      </c>
      <c r="BJ6" s="360">
        <f t="shared" ref="BJ6:BJ9" si="18">+Q6</f>
        <v>0</v>
      </c>
      <c r="BK6" s="360">
        <f t="shared" ref="BK6:BK9" si="19">+R6</f>
        <v>0</v>
      </c>
      <c r="BL6" s="360">
        <f t="shared" ref="BL6:BL9" si="20">+S6</f>
        <v>0</v>
      </c>
      <c r="BM6" s="360">
        <f t="shared" ref="BM6:BM9" si="21">+U6</f>
        <v>0</v>
      </c>
      <c r="BN6" s="704">
        <f t="shared" ref="BN6:BN9" si="22">+AD6</f>
        <v>0</v>
      </c>
      <c r="BO6" s="360">
        <f t="shared" ref="BO6:BO9" si="23">+AF6</f>
        <v>0</v>
      </c>
      <c r="BQ6">
        <f t="shared" ref="BQ6:BQ9" si="24">+BF6</f>
        <v>0</v>
      </c>
      <c r="BR6">
        <f t="shared" ref="BR6:BR9" si="25">+T6</f>
        <v>0</v>
      </c>
      <c r="BS6" s="702">
        <f t="shared" ref="BS6:BS9" si="26">+AE6</f>
        <v>0</v>
      </c>
      <c r="BT6" s="298">
        <f t="shared" ref="BT6:BT9" si="27">+AG6</f>
        <v>0</v>
      </c>
      <c r="BU6" s="298">
        <f t="shared" ref="BU6:BU9" si="28">+AH6</f>
        <v>0</v>
      </c>
    </row>
    <row r="7" spans="1:73">
      <c r="J7" s="572"/>
      <c r="K7" s="572"/>
      <c r="L7" s="572"/>
      <c r="M7" s="572"/>
      <c r="N7" s="572"/>
      <c r="O7" s="572"/>
      <c r="P7" s="561">
        <f t="shared" si="5"/>
        <v>0</v>
      </c>
      <c r="Q7" s="572"/>
      <c r="R7" s="572"/>
      <c r="S7" s="571"/>
      <c r="T7" s="571"/>
      <c r="U7" s="423">
        <f t="shared" si="6"/>
        <v>0</v>
      </c>
      <c r="V7" s="423">
        <f t="shared" si="7"/>
        <v>0</v>
      </c>
      <c r="W7" s="423">
        <f t="shared" si="8"/>
        <v>0</v>
      </c>
      <c r="X7" s="616"/>
      <c r="Y7" s="468"/>
      <c r="Z7" s="399">
        <f t="shared" si="9"/>
        <v>0</v>
      </c>
      <c r="AA7" s="458">
        <f t="shared" si="0"/>
        <v>0</v>
      </c>
      <c r="AB7" s="458">
        <f t="shared" si="1"/>
        <v>0</v>
      </c>
      <c r="AC7" s="458">
        <f t="shared" si="2"/>
        <v>0</v>
      </c>
      <c r="AD7" s="458">
        <f t="shared" ref="AD7:AD9" si="29">+AC7+AB7+AA7</f>
        <v>0</v>
      </c>
      <c r="AE7" s="458">
        <f t="shared" si="10"/>
        <v>0</v>
      </c>
      <c r="AF7" s="469">
        <f t="shared" si="11"/>
        <v>0</v>
      </c>
      <c r="AG7" s="470">
        <f t="shared" ref="AG7:AG9" si="30">+IFERROR(AF7-(AD7-AE7)*U7*V7*W7/Q7,0)</f>
        <v>0</v>
      </c>
      <c r="AH7" s="395">
        <f t="shared" si="12"/>
        <v>0</v>
      </c>
      <c r="AI7" s="395">
        <f t="shared" si="3"/>
        <v>0</v>
      </c>
      <c r="AJ7" s="557">
        <f t="shared" si="13"/>
        <v>0</v>
      </c>
      <c r="AK7"/>
      <c r="AQ7" s="419"/>
      <c r="AR7" s="419"/>
      <c r="AW7" s="360" t="s">
        <v>902</v>
      </c>
      <c r="AX7"/>
      <c r="AY7" s="440">
        <v>9.6511627906976738</v>
      </c>
      <c r="AZ7" s="399" t="s">
        <v>985</v>
      </c>
      <c r="BA7" s="454">
        <f>+Consumption!$G$56</f>
        <v>0</v>
      </c>
      <c r="BB7" s="399" t="s">
        <v>1085</v>
      </c>
      <c r="BC7" s="471">
        <f>+BA7/AY7</f>
        <v>0</v>
      </c>
      <c r="BD7" t="s">
        <v>1084</v>
      </c>
      <c r="BF7" s="360">
        <f t="shared" si="14"/>
        <v>0</v>
      </c>
      <c r="BG7" s="360">
        <f t="shared" si="15"/>
        <v>0</v>
      </c>
      <c r="BH7" s="360">
        <f t="shared" si="16"/>
        <v>0</v>
      </c>
      <c r="BI7" s="360">
        <f t="shared" si="17"/>
        <v>0</v>
      </c>
      <c r="BJ7" s="360">
        <f t="shared" si="18"/>
        <v>0</v>
      </c>
      <c r="BK7" s="360">
        <f t="shared" si="19"/>
        <v>0</v>
      </c>
      <c r="BL7" s="360">
        <f t="shared" si="20"/>
        <v>0</v>
      </c>
      <c r="BM7" s="360">
        <f t="shared" si="21"/>
        <v>0</v>
      </c>
      <c r="BN7" s="704">
        <f t="shared" si="22"/>
        <v>0</v>
      </c>
      <c r="BO7" s="360">
        <f t="shared" si="23"/>
        <v>0</v>
      </c>
      <c r="BQ7">
        <f t="shared" si="24"/>
        <v>0</v>
      </c>
      <c r="BR7">
        <f t="shared" si="25"/>
        <v>0</v>
      </c>
      <c r="BS7" s="702">
        <f t="shared" si="26"/>
        <v>0</v>
      </c>
      <c r="BT7" s="298">
        <f t="shared" si="27"/>
        <v>0</v>
      </c>
      <c r="BU7" s="298">
        <f t="shared" si="28"/>
        <v>0</v>
      </c>
    </row>
    <row r="8" spans="1:73" ht="28.8">
      <c r="A8" s="613"/>
      <c r="B8" s="613"/>
      <c r="C8" s="597" t="s">
        <v>1086</v>
      </c>
      <c r="D8" s="459" t="s">
        <v>1087</v>
      </c>
      <c r="E8" s="459" t="s">
        <v>1088</v>
      </c>
      <c r="J8" s="572"/>
      <c r="K8" s="572"/>
      <c r="L8" s="572"/>
      <c r="M8" s="572"/>
      <c r="N8" s="572"/>
      <c r="O8" s="572"/>
      <c r="P8" s="561">
        <f t="shared" si="5"/>
        <v>0</v>
      </c>
      <c r="Q8" s="572"/>
      <c r="R8" s="572"/>
      <c r="S8" s="571"/>
      <c r="T8" s="571"/>
      <c r="U8" s="423">
        <f t="shared" si="6"/>
        <v>0</v>
      </c>
      <c r="V8" s="423">
        <f t="shared" si="7"/>
        <v>0</v>
      </c>
      <c r="W8" s="423">
        <f t="shared" si="8"/>
        <v>0</v>
      </c>
      <c r="X8" s="616"/>
      <c r="Y8" s="468"/>
      <c r="Z8" s="399">
        <f t="shared" si="9"/>
        <v>0</v>
      </c>
      <c r="AA8" s="458">
        <f t="shared" si="0"/>
        <v>0</v>
      </c>
      <c r="AB8" s="458">
        <f t="shared" si="1"/>
        <v>0</v>
      </c>
      <c r="AC8" s="458">
        <f t="shared" si="2"/>
        <v>0</v>
      </c>
      <c r="AD8" s="458">
        <f t="shared" si="29"/>
        <v>0</v>
      </c>
      <c r="AE8" s="458">
        <f t="shared" si="10"/>
        <v>0</v>
      </c>
      <c r="AF8" s="469">
        <f t="shared" si="11"/>
        <v>0</v>
      </c>
      <c r="AG8" s="470">
        <f t="shared" si="30"/>
        <v>0</v>
      </c>
      <c r="AH8" s="395">
        <f t="shared" si="12"/>
        <v>0</v>
      </c>
      <c r="AI8" s="395">
        <f t="shared" si="3"/>
        <v>0</v>
      </c>
      <c r="AJ8" s="557">
        <f t="shared" si="13"/>
        <v>0</v>
      </c>
      <c r="AK8"/>
      <c r="AW8" s="360" t="s">
        <v>486</v>
      </c>
      <c r="AX8"/>
      <c r="AY8" s="440">
        <v>10.093023255813952</v>
      </c>
      <c r="AZ8" s="399" t="s">
        <v>988</v>
      </c>
      <c r="BA8" s="454">
        <f>+Consumption!$G$75</f>
        <v>0</v>
      </c>
      <c r="BB8" s="399" t="s">
        <v>1089</v>
      </c>
      <c r="BC8" s="471">
        <f>+BA8/AY8</f>
        <v>0</v>
      </c>
      <c r="BD8" t="s">
        <v>1084</v>
      </c>
      <c r="BF8" s="360">
        <f t="shared" si="14"/>
        <v>0</v>
      </c>
      <c r="BG8" s="360">
        <f t="shared" si="15"/>
        <v>0</v>
      </c>
      <c r="BH8" s="360">
        <f t="shared" si="16"/>
        <v>0</v>
      </c>
      <c r="BI8" s="360">
        <f t="shared" si="17"/>
        <v>0</v>
      </c>
      <c r="BJ8" s="360">
        <f t="shared" si="18"/>
        <v>0</v>
      </c>
      <c r="BK8" s="360">
        <f t="shared" si="19"/>
        <v>0</v>
      </c>
      <c r="BL8" s="360">
        <f t="shared" si="20"/>
        <v>0</v>
      </c>
      <c r="BM8" s="360">
        <f t="shared" si="21"/>
        <v>0</v>
      </c>
      <c r="BN8" s="704">
        <f t="shared" si="22"/>
        <v>0</v>
      </c>
      <c r="BO8" s="360">
        <f t="shared" si="23"/>
        <v>0</v>
      </c>
      <c r="BQ8">
        <f t="shared" si="24"/>
        <v>0</v>
      </c>
      <c r="BR8">
        <f t="shared" si="25"/>
        <v>0</v>
      </c>
      <c r="BS8" s="702">
        <f t="shared" si="26"/>
        <v>0</v>
      </c>
      <c r="BT8" s="298">
        <f t="shared" si="27"/>
        <v>0</v>
      </c>
      <c r="BU8" s="298">
        <f t="shared" si="28"/>
        <v>0</v>
      </c>
    </row>
    <row r="9" spans="1:73">
      <c r="A9" s="614"/>
      <c r="B9" s="614"/>
      <c r="C9" s="395">
        <f>+$A$3</f>
        <v>0</v>
      </c>
      <c r="D9" s="460" t="e">
        <f>IRR(G19:G29)</f>
        <v>#NUM!</v>
      </c>
      <c r="E9" s="461">
        <f>+NPV(B3,G19:G29)</f>
        <v>0</v>
      </c>
      <c r="J9" s="572"/>
      <c r="K9" s="572"/>
      <c r="L9" s="572"/>
      <c r="M9" s="572"/>
      <c r="N9" s="572"/>
      <c r="O9" s="572"/>
      <c r="P9" s="561">
        <f t="shared" si="5"/>
        <v>0</v>
      </c>
      <c r="Q9" s="572"/>
      <c r="R9" s="572"/>
      <c r="S9" s="571"/>
      <c r="T9" s="571"/>
      <c r="U9" s="423">
        <f t="shared" si="6"/>
        <v>0</v>
      </c>
      <c r="V9" s="423">
        <f t="shared" si="7"/>
        <v>0</v>
      </c>
      <c r="W9" s="423">
        <f t="shared" si="8"/>
        <v>0</v>
      </c>
      <c r="X9" s="616"/>
      <c r="Y9" s="468"/>
      <c r="Z9" s="399">
        <f t="shared" si="9"/>
        <v>0</v>
      </c>
      <c r="AA9" s="458">
        <f t="shared" si="0"/>
        <v>0</v>
      </c>
      <c r="AB9" s="458">
        <f t="shared" si="1"/>
        <v>0</v>
      </c>
      <c r="AC9" s="458">
        <f t="shared" si="2"/>
        <v>0</v>
      </c>
      <c r="AD9" s="458">
        <f t="shared" si="29"/>
        <v>0</v>
      </c>
      <c r="AE9" s="458">
        <f t="shared" si="10"/>
        <v>0</v>
      </c>
      <c r="AF9" s="469">
        <f t="shared" si="11"/>
        <v>0</v>
      </c>
      <c r="AG9" s="470">
        <f t="shared" si="30"/>
        <v>0</v>
      </c>
      <c r="AH9" s="395">
        <f t="shared" si="12"/>
        <v>0</v>
      </c>
      <c r="AI9" s="395">
        <f t="shared" si="3"/>
        <v>0</v>
      </c>
      <c r="AJ9" s="557">
        <f t="shared" si="13"/>
        <v>0</v>
      </c>
      <c r="AK9"/>
      <c r="AW9" s="360" t="s">
        <v>487</v>
      </c>
      <c r="AX9"/>
      <c r="AY9" s="440">
        <v>12.674418604651162</v>
      </c>
      <c r="AZ9" s="399" t="s">
        <v>991</v>
      </c>
      <c r="BA9" s="454">
        <f>+Consumption!$G$94</f>
        <v>0</v>
      </c>
      <c r="BB9" s="399" t="s">
        <v>1090</v>
      </c>
      <c r="BC9" s="471">
        <f>+BA9/AY9</f>
        <v>0</v>
      </c>
      <c r="BD9" t="s">
        <v>1084</v>
      </c>
      <c r="BF9" s="360">
        <f t="shared" si="14"/>
        <v>0</v>
      </c>
      <c r="BG9" s="360">
        <f t="shared" si="15"/>
        <v>0</v>
      </c>
      <c r="BH9" s="360">
        <f t="shared" si="16"/>
        <v>0</v>
      </c>
      <c r="BI9" s="360">
        <f t="shared" si="17"/>
        <v>0</v>
      </c>
      <c r="BJ9" s="360">
        <f t="shared" si="18"/>
        <v>0</v>
      </c>
      <c r="BK9" s="360">
        <f t="shared" si="19"/>
        <v>0</v>
      </c>
      <c r="BL9" s="360">
        <f t="shared" si="20"/>
        <v>0</v>
      </c>
      <c r="BM9" s="360">
        <f t="shared" si="21"/>
        <v>0</v>
      </c>
      <c r="BN9" s="704">
        <f t="shared" si="22"/>
        <v>0</v>
      </c>
      <c r="BO9" s="360">
        <f t="shared" si="23"/>
        <v>0</v>
      </c>
      <c r="BQ9">
        <f t="shared" si="24"/>
        <v>0</v>
      </c>
      <c r="BR9">
        <f t="shared" si="25"/>
        <v>0</v>
      </c>
      <c r="BS9" s="702">
        <f t="shared" si="26"/>
        <v>0</v>
      </c>
      <c r="BT9" s="298">
        <f t="shared" si="27"/>
        <v>0</v>
      </c>
      <c r="BU9" s="298">
        <f t="shared" si="28"/>
        <v>0</v>
      </c>
    </row>
    <row r="10" spans="1:73">
      <c r="C10" s="467"/>
      <c r="D10" s="467"/>
      <c r="E10" s="467"/>
      <c r="F10" s="467"/>
      <c r="Y10" s="468"/>
      <c r="Z10" s="436" t="s">
        <v>260</v>
      </c>
      <c r="AA10" s="436"/>
      <c r="AB10" s="436"/>
      <c r="AC10" s="436"/>
      <c r="AD10" s="510">
        <f>SUM(AD5:AD9)</f>
        <v>0</v>
      </c>
      <c r="AE10" s="510">
        <f t="shared" ref="AE10:AJ10" si="31">SUM(AE5:AE9)</f>
        <v>0</v>
      </c>
      <c r="AF10" s="510">
        <f t="shared" si="31"/>
        <v>0</v>
      </c>
      <c r="AG10" s="510">
        <f t="shared" si="31"/>
        <v>0</v>
      </c>
      <c r="AH10" s="510">
        <f t="shared" si="31"/>
        <v>0</v>
      </c>
      <c r="AI10" s="510">
        <f t="shared" si="31"/>
        <v>0</v>
      </c>
      <c r="AJ10" s="510">
        <f t="shared" si="31"/>
        <v>0</v>
      </c>
      <c r="AK10"/>
      <c r="AW10" s="360" t="s">
        <v>904</v>
      </c>
      <c r="AX10"/>
      <c r="AY10" s="440">
        <v>2.3372093023255816</v>
      </c>
      <c r="AZ10" s="399" t="s">
        <v>991</v>
      </c>
      <c r="BA10" s="454">
        <f>+Consumption!$G$114</f>
        <v>0</v>
      </c>
      <c r="BB10" s="399" t="s">
        <v>1090</v>
      </c>
      <c r="BC10" s="471">
        <f>+BA10/AY10</f>
        <v>0</v>
      </c>
      <c r="BD10" t="s">
        <v>1084</v>
      </c>
    </row>
    <row r="11" spans="1:73">
      <c r="B11" s="1755" t="s">
        <v>1091</v>
      </c>
      <c r="C11" s="1756"/>
      <c r="D11" s="1755" t="s">
        <v>1092</v>
      </c>
      <c r="E11" s="1756"/>
      <c r="Y11" s="468"/>
      <c r="AF11"/>
      <c r="AG11"/>
      <c r="AH11"/>
      <c r="AI11"/>
      <c r="AJ11"/>
      <c r="AK11"/>
      <c r="AW11" s="360">
        <v>0</v>
      </c>
      <c r="AX11"/>
      <c r="AY11"/>
    </row>
    <row r="12" spans="1:73">
      <c r="B12" s="701">
        <f>+$AF$10</f>
        <v>0</v>
      </c>
      <c r="C12" s="703" t="s">
        <v>521</v>
      </c>
      <c r="D12" s="701">
        <f>+$AG$10</f>
        <v>0</v>
      </c>
      <c r="E12" s="703" t="s">
        <v>521</v>
      </c>
      <c r="Y12" s="468"/>
      <c r="AF12"/>
      <c r="AG12"/>
      <c r="AH12"/>
      <c r="AI12"/>
      <c r="AJ12"/>
      <c r="AK12"/>
      <c r="BB12" s="467"/>
    </row>
    <row r="13" spans="1:73">
      <c r="Y13" s="468"/>
      <c r="AF13"/>
      <c r="AG13"/>
      <c r="AH13"/>
      <c r="AI13"/>
      <c r="AJ13"/>
      <c r="AK13"/>
      <c r="BB13" s="467"/>
    </row>
    <row r="14" spans="1:73">
      <c r="Y14" s="468"/>
      <c r="AF14"/>
      <c r="AG14"/>
      <c r="AH14"/>
      <c r="AI14"/>
      <c r="AJ14"/>
      <c r="AK14"/>
      <c r="BB14" s="467"/>
    </row>
    <row r="15" spans="1:73">
      <c r="Y15" s="466"/>
      <c r="AF15"/>
      <c r="AG15"/>
      <c r="AH15"/>
      <c r="AI15"/>
      <c r="AJ15"/>
      <c r="AK15"/>
    </row>
    <row r="16" spans="1:73">
      <c r="A16" s="1757" t="s">
        <v>1094</v>
      </c>
      <c r="B16" s="1758"/>
      <c r="C16" s="1758"/>
      <c r="D16" s="1759"/>
      <c r="Y16" s="466"/>
      <c r="AJ16"/>
      <c r="AK16"/>
    </row>
    <row r="17" spans="1:53">
      <c r="A17" s="1760"/>
      <c r="B17" s="1761"/>
      <c r="C17" s="1761"/>
      <c r="D17" s="1762"/>
      <c r="Y17" s="466"/>
      <c r="AJ17"/>
      <c r="AK17"/>
      <c r="AT17" s="467" t="s">
        <v>1095</v>
      </c>
      <c r="AV17" s="608">
        <f>+'11.Refrigeration system'!O7</f>
        <v>0</v>
      </c>
      <c r="AW17" s="608">
        <f>+'11.Refrigeration system'!T7</f>
        <v>0</v>
      </c>
      <c r="AX17" s="610">
        <f>+'11.Refrigeration system'!Y7</f>
        <v>0</v>
      </c>
      <c r="AY17" s="610">
        <f>+'11.Refrigeration system'!AD7</f>
        <v>0</v>
      </c>
    </row>
    <row r="18" spans="1:53">
      <c r="A18" s="1763"/>
      <c r="B18" s="1764"/>
      <c r="C18" s="1764"/>
      <c r="D18" s="1765"/>
      <c r="F18" s="399" t="s">
        <v>1096</v>
      </c>
      <c r="G18" s="399" t="s">
        <v>1028</v>
      </c>
      <c r="Y18" s="466"/>
      <c r="AJ18"/>
      <c r="AK18"/>
      <c r="AP18" s="511"/>
      <c r="AQ18" s="511"/>
      <c r="AR18" s="511"/>
      <c r="AS18" s="511"/>
      <c r="AT18" s="467" t="s">
        <v>1097</v>
      </c>
      <c r="AV18" s="608">
        <f>+'11.Refrigeration system'!O16</f>
        <v>0</v>
      </c>
      <c r="AW18" s="608">
        <f>+'11.Refrigeration system'!T16</f>
        <v>0</v>
      </c>
      <c r="AX18" s="610">
        <f>+'11.Refrigeration system'!Y16</f>
        <v>0</v>
      </c>
      <c r="AY18" s="610">
        <f>+'11.Refrigeration system'!AD16</f>
        <v>0</v>
      </c>
      <c r="AZ18" s="511"/>
      <c r="BA18" s="511"/>
    </row>
    <row r="19" spans="1:53">
      <c r="A19" s="1763"/>
      <c r="B19" s="1764"/>
      <c r="C19" s="1764"/>
      <c r="D19" s="1765"/>
      <c r="F19" s="399">
        <v>0</v>
      </c>
      <c r="G19" s="395">
        <f>-A6</f>
        <v>0</v>
      </c>
      <c r="Y19" s="466"/>
      <c r="AJ19"/>
      <c r="AK19"/>
      <c r="AP19" s="511"/>
      <c r="AQ19" s="511"/>
      <c r="AR19" s="511"/>
      <c r="AS19" s="511"/>
      <c r="AV19" s="608">
        <f>+'11.Refrigeration system'!O17</f>
        <v>0</v>
      </c>
      <c r="AW19" s="608">
        <f>+'11.Refrigeration system'!T17</f>
        <v>0</v>
      </c>
      <c r="AX19" s="610">
        <f>+'11.Refrigeration system'!Y17</f>
        <v>0</v>
      </c>
      <c r="AY19" s="610">
        <f>+'11.Refrigeration system'!AD17</f>
        <v>0</v>
      </c>
      <c r="AZ19" s="511"/>
      <c r="BA19" s="511"/>
    </row>
    <row r="20" spans="1:53">
      <c r="A20" s="1763"/>
      <c r="B20" s="1764"/>
      <c r="C20" s="1764"/>
      <c r="D20" s="1765"/>
      <c r="F20" s="399">
        <v>1</v>
      </c>
      <c r="G20" s="395">
        <f>+AI10/$C$3</f>
        <v>0</v>
      </c>
      <c r="Y20" s="466"/>
      <c r="AJ20"/>
      <c r="AK20"/>
      <c r="AP20" s="511"/>
      <c r="AQ20" s="511"/>
      <c r="AR20" s="511"/>
      <c r="AS20" s="511"/>
      <c r="AV20" s="608">
        <f>+'11.Refrigeration system'!O18</f>
        <v>0</v>
      </c>
      <c r="AW20" s="608">
        <f>+'11.Refrigeration system'!T18</f>
        <v>0</v>
      </c>
      <c r="AX20" s="610">
        <f>+'11.Refrigeration system'!Y18</f>
        <v>0</v>
      </c>
      <c r="AY20" s="610">
        <f>+'11.Refrigeration system'!AD18</f>
        <v>0</v>
      </c>
      <c r="AZ20" s="511"/>
      <c r="BA20" s="511"/>
    </row>
    <row r="21" spans="1:53">
      <c r="A21" s="1763"/>
      <c r="B21" s="1764"/>
      <c r="C21" s="1764"/>
      <c r="D21" s="1765"/>
      <c r="F21" s="399">
        <v>2</v>
      </c>
      <c r="G21" s="395">
        <f>+G20</f>
        <v>0</v>
      </c>
      <c r="Y21" s="466"/>
      <c r="AJ21"/>
      <c r="AP21" s="511"/>
      <c r="AQ21" s="511"/>
      <c r="AR21" s="511"/>
      <c r="AS21" s="511"/>
      <c r="AV21" s="608">
        <f>+'6.Steam'!P7</f>
        <v>0</v>
      </c>
      <c r="AW21" s="608">
        <f>+'6.Steam'!U7</f>
        <v>0</v>
      </c>
      <c r="AX21" s="608">
        <f>+'6.Steam'!Z7</f>
        <v>0</v>
      </c>
      <c r="AY21" s="609"/>
      <c r="AZ21" s="511"/>
      <c r="BA21" s="511"/>
    </row>
    <row r="22" spans="1:53">
      <c r="A22" s="1766"/>
      <c r="B22" s="1767"/>
      <c r="C22" s="1767"/>
      <c r="D22" s="1768"/>
      <c r="F22" s="399">
        <v>3</v>
      </c>
      <c r="G22" s="395">
        <f t="shared" ref="G22:G29" si="32">+G21</f>
        <v>0</v>
      </c>
      <c r="Y22" s="466"/>
      <c r="AI22"/>
      <c r="AJ22"/>
      <c r="AP22" s="511"/>
      <c r="AQ22" s="511"/>
      <c r="AV22" s="608">
        <f>+'6.Steam'!P13</f>
        <v>0</v>
      </c>
      <c r="AW22" s="608">
        <f>+'6.Steam'!U13</f>
        <v>0</v>
      </c>
      <c r="AX22" s="608">
        <f>+'6.Steam'!Z13</f>
        <v>0</v>
      </c>
      <c r="AY22" s="609"/>
      <c r="AZ22" s="511"/>
      <c r="BA22" s="511"/>
    </row>
    <row r="23" spans="1:53">
      <c r="F23" s="399">
        <v>4</v>
      </c>
      <c r="G23" s="395">
        <f t="shared" si="32"/>
        <v>0</v>
      </c>
      <c r="Y23" s="466"/>
      <c r="AI23"/>
      <c r="AJ23"/>
      <c r="AP23" s="511"/>
      <c r="AQ23" s="511"/>
      <c r="AV23" s="608">
        <f>+'6.Steam'!P15</f>
        <v>0</v>
      </c>
      <c r="AW23" s="608">
        <f>+'6.Steam'!U15</f>
        <v>0</v>
      </c>
      <c r="AX23" s="608">
        <f>+'6.Steam'!Z15</f>
        <v>0</v>
      </c>
      <c r="AY23" s="609"/>
      <c r="AZ23" s="511"/>
      <c r="BA23" s="511"/>
    </row>
    <row r="24" spans="1:53">
      <c r="F24" s="399">
        <v>5</v>
      </c>
      <c r="G24" s="395">
        <f t="shared" si="32"/>
        <v>0</v>
      </c>
      <c r="Y24" s="466"/>
      <c r="AF24"/>
      <c r="AG24"/>
      <c r="AH24"/>
      <c r="AI24"/>
      <c r="AJ24"/>
      <c r="AP24" s="511"/>
      <c r="AQ24" s="511"/>
      <c r="AR24" s="511"/>
      <c r="AS24" s="511"/>
      <c r="AV24" s="608">
        <f>+'6.Steam'!P16</f>
        <v>0</v>
      </c>
      <c r="AW24" s="608">
        <f>+'6.Steam'!U16</f>
        <v>0</v>
      </c>
      <c r="AX24" s="608">
        <f>+'6.Steam'!Z16</f>
        <v>0</v>
      </c>
      <c r="AY24" s="609"/>
      <c r="AZ24" s="511"/>
      <c r="BA24" s="511"/>
    </row>
    <row r="25" spans="1:53">
      <c r="A25" s="1769" t="s">
        <v>1098</v>
      </c>
      <c r="B25" s="1770"/>
      <c r="C25" s="1770"/>
      <c r="D25" s="1771"/>
      <c r="F25" s="399">
        <v>6</v>
      </c>
      <c r="G25" s="395">
        <f t="shared" si="32"/>
        <v>0</v>
      </c>
      <c r="Y25" s="466"/>
      <c r="AF25"/>
      <c r="AG25"/>
      <c r="AH25"/>
      <c r="AI25"/>
      <c r="AJ25"/>
      <c r="AP25" s="511"/>
      <c r="AQ25" s="511"/>
      <c r="AR25" s="511"/>
      <c r="AS25" s="511"/>
      <c r="AT25" s="511"/>
      <c r="AU25" s="511"/>
      <c r="AV25" s="511"/>
      <c r="AW25" s="511"/>
      <c r="AX25" s="511"/>
      <c r="AY25" s="511"/>
      <c r="AZ25" s="511"/>
      <c r="BA25" s="511"/>
    </row>
    <row r="26" spans="1:53" ht="15" customHeight="1">
      <c r="A26" s="1772"/>
      <c r="B26" s="1773"/>
      <c r="C26" s="1773"/>
      <c r="D26" s="1774"/>
      <c r="F26" s="399">
        <v>7</v>
      </c>
      <c r="G26" s="395">
        <f t="shared" si="32"/>
        <v>0</v>
      </c>
      <c r="AF26"/>
      <c r="AG26"/>
      <c r="AH26"/>
      <c r="AI26"/>
      <c r="AJ26"/>
      <c r="AP26" s="511"/>
      <c r="AQ26" s="511"/>
      <c r="AR26" s="511"/>
      <c r="AS26" s="511"/>
      <c r="AT26" s="511"/>
      <c r="AU26" s="511"/>
      <c r="AV26" s="511"/>
      <c r="AW26" s="511"/>
      <c r="AX26" s="511"/>
      <c r="AY26" s="511"/>
      <c r="AZ26" s="511"/>
      <c r="BA26" s="511"/>
    </row>
    <row r="27" spans="1:53">
      <c r="A27" s="1775"/>
      <c r="B27" s="1730"/>
      <c r="C27" s="1730"/>
      <c r="D27" s="1776"/>
      <c r="F27" s="399">
        <v>8</v>
      </c>
      <c r="G27" s="395">
        <f t="shared" si="32"/>
        <v>0</v>
      </c>
      <c r="AF27"/>
      <c r="AG27"/>
      <c r="AH27"/>
      <c r="AI27"/>
      <c r="AJ27"/>
      <c r="AP27" s="511"/>
      <c r="AQ27" s="511"/>
      <c r="AR27" s="511"/>
      <c r="AS27" s="511"/>
      <c r="AT27" s="511"/>
      <c r="AU27" s="511"/>
      <c r="AV27" s="511"/>
      <c r="AW27" s="511"/>
      <c r="AX27" s="511"/>
      <c r="AY27" s="511"/>
      <c r="AZ27" s="511"/>
      <c r="BA27" s="511"/>
    </row>
    <row r="28" spans="1:53" ht="15.75" customHeight="1">
      <c r="A28" s="1775"/>
      <c r="B28" s="1730"/>
      <c r="C28" s="1730"/>
      <c r="D28" s="1776"/>
      <c r="F28" s="399">
        <v>9</v>
      </c>
      <c r="G28" s="395">
        <f t="shared" si="32"/>
        <v>0</v>
      </c>
      <c r="AF28"/>
      <c r="AG28"/>
      <c r="AH28"/>
      <c r="AI28"/>
      <c r="AJ28"/>
      <c r="AO28"/>
      <c r="AP28"/>
      <c r="AQ28"/>
      <c r="AR28"/>
      <c r="AS28"/>
      <c r="AT28" s="511"/>
      <c r="AU28" s="511"/>
      <c r="AV28" s="511"/>
      <c r="AW28" s="511"/>
      <c r="AX28" s="511"/>
      <c r="AY28" s="511"/>
      <c r="AZ28" s="511"/>
      <c r="BA28" s="511"/>
    </row>
    <row r="29" spans="1:53">
      <c r="A29" s="1775"/>
      <c r="B29" s="1730"/>
      <c r="C29" s="1730"/>
      <c r="D29" s="1776"/>
      <c r="F29" s="399">
        <v>10</v>
      </c>
      <c r="G29" s="395">
        <f t="shared" si="32"/>
        <v>0</v>
      </c>
      <c r="AF29"/>
      <c r="AG29"/>
      <c r="AH29"/>
      <c r="AI29"/>
      <c r="AJ29"/>
      <c r="AO29"/>
      <c r="AP29"/>
      <c r="AQ29"/>
      <c r="AR29"/>
      <c r="AS29"/>
      <c r="AT29" s="511"/>
      <c r="AU29" s="511"/>
      <c r="AV29" s="511"/>
      <c r="AW29" s="511"/>
      <c r="AX29" s="511"/>
      <c r="AY29" s="511"/>
      <c r="AZ29" s="511"/>
      <c r="BA29" s="511"/>
    </row>
    <row r="30" spans="1:53">
      <c r="A30" s="1775"/>
      <c r="B30" s="1730"/>
      <c r="C30" s="1730"/>
      <c r="D30" s="1776"/>
      <c r="AF30"/>
      <c r="AG30"/>
      <c r="AH30"/>
      <c r="AI30"/>
      <c r="AJ30"/>
      <c r="AO30"/>
      <c r="AP30"/>
      <c r="AQ30"/>
      <c r="AR30"/>
      <c r="AS30"/>
      <c r="AT30" s="511"/>
      <c r="AU30" s="511"/>
      <c r="AV30" s="511"/>
      <c r="AW30" s="511"/>
      <c r="AX30" s="511"/>
      <c r="AY30" s="511"/>
      <c r="AZ30" s="511"/>
      <c r="BA30" s="511"/>
    </row>
    <row r="31" spans="1:53">
      <c r="A31" s="1777"/>
      <c r="B31" s="1778"/>
      <c r="C31" s="1778"/>
      <c r="D31" s="1779"/>
      <c r="AF31"/>
      <c r="AG31"/>
      <c r="AH31"/>
      <c r="AI31"/>
      <c r="AJ31"/>
      <c r="AO31"/>
      <c r="AP31" s="399" t="s">
        <v>1099</v>
      </c>
      <c r="AQ31" s="399" t="s">
        <v>1118</v>
      </c>
      <c r="AR31" s="399" t="s">
        <v>1119</v>
      </c>
      <c r="AS31" s="399" t="s">
        <v>1120</v>
      </c>
      <c r="AT31" s="511"/>
      <c r="AU31" s="511"/>
      <c r="AV31" s="511"/>
      <c r="AW31" s="511"/>
      <c r="AX31" s="511"/>
      <c r="AY31" s="511"/>
      <c r="AZ31" s="511"/>
      <c r="BA31" s="511"/>
    </row>
    <row r="32" spans="1:53">
      <c r="A32" s="467"/>
      <c r="B32" s="467"/>
      <c r="C32" s="467"/>
      <c r="AF32"/>
      <c r="AG32"/>
      <c r="AH32"/>
      <c r="AI32"/>
      <c r="AJ32"/>
      <c r="AO32"/>
      <c r="AP32" s="399">
        <v>30</v>
      </c>
      <c r="AQ32" s="399">
        <v>14</v>
      </c>
      <c r="AR32" s="399">
        <v>10.5</v>
      </c>
      <c r="AS32" s="399">
        <v>7.5</v>
      </c>
      <c r="AT32" s="511"/>
      <c r="AU32" s="511"/>
      <c r="AV32" s="511"/>
      <c r="AW32" s="511"/>
      <c r="AX32" s="511"/>
      <c r="AY32" s="511"/>
      <c r="AZ32" s="511"/>
      <c r="BA32" s="511"/>
    </row>
    <row r="33" spans="1:53">
      <c r="A33" s="467"/>
      <c r="B33" s="467"/>
      <c r="C33" s="467"/>
      <c r="AF33"/>
      <c r="AG33"/>
      <c r="AH33"/>
      <c r="AI33"/>
      <c r="AJ33"/>
      <c r="AO33"/>
      <c r="AP33" s="399">
        <v>50</v>
      </c>
      <c r="AQ33" s="399">
        <v>15</v>
      </c>
      <c r="AR33" s="399">
        <v>11.5</v>
      </c>
      <c r="AS33" s="399">
        <v>8</v>
      </c>
      <c r="AT33" s="511"/>
      <c r="AU33" s="511"/>
      <c r="AV33" s="511"/>
      <c r="AW33" s="511"/>
      <c r="AX33" s="511"/>
      <c r="AY33" s="511"/>
      <c r="AZ33" s="511"/>
      <c r="BA33" s="511"/>
    </row>
    <row r="34" spans="1:53">
      <c r="Y34" s="466"/>
      <c r="AF34"/>
      <c r="AG34"/>
      <c r="AH34"/>
      <c r="AI34"/>
      <c r="AJ34"/>
      <c r="AL34"/>
      <c r="AM34"/>
      <c r="AN34"/>
      <c r="AO34"/>
      <c r="AP34" s="399">
        <v>70</v>
      </c>
      <c r="AQ34" s="399">
        <v>16</v>
      </c>
      <c r="AR34" s="399">
        <v>12.5</v>
      </c>
      <c r="AS34" s="399">
        <v>8.5</v>
      </c>
      <c r="AT34" s="511"/>
      <c r="AU34" s="511"/>
      <c r="AV34" s="511"/>
      <c r="AW34" s="511"/>
      <c r="AX34" s="511"/>
      <c r="AY34" s="511"/>
      <c r="AZ34" s="511"/>
      <c r="BA34" s="511"/>
    </row>
    <row r="35" spans="1:53">
      <c r="Y35" s="466"/>
      <c r="AF35"/>
      <c r="AG35"/>
      <c r="AH35"/>
      <c r="AI35"/>
      <c r="AJ35"/>
      <c r="AL35"/>
      <c r="AM35"/>
      <c r="AN35"/>
      <c r="AO35"/>
      <c r="AP35" s="399">
        <v>90</v>
      </c>
      <c r="AQ35" s="399">
        <v>17</v>
      </c>
      <c r="AR35" s="399">
        <v>13.5</v>
      </c>
      <c r="AS35" s="399">
        <v>9</v>
      </c>
      <c r="AT35" s="511"/>
      <c r="AU35" s="511"/>
      <c r="AV35" s="511"/>
      <c r="AW35" s="511"/>
      <c r="AX35" s="511"/>
      <c r="AY35" s="511"/>
      <c r="AZ35" s="511"/>
      <c r="BA35" s="511"/>
    </row>
    <row r="36" spans="1:53">
      <c r="Y36" s="466"/>
      <c r="AF36"/>
      <c r="AG36"/>
      <c r="AH36"/>
      <c r="AI36"/>
      <c r="AJ36"/>
      <c r="AL36"/>
      <c r="AM36"/>
      <c r="AN36"/>
      <c r="AO36"/>
      <c r="AP36" s="399">
        <v>110</v>
      </c>
      <c r="AQ36" s="399">
        <v>18.3</v>
      </c>
      <c r="AR36" s="399">
        <v>14.5</v>
      </c>
      <c r="AS36" s="399">
        <v>9.5</v>
      </c>
      <c r="AT36" s="511"/>
      <c r="AU36" s="511"/>
      <c r="AV36" s="511"/>
      <c r="AW36" s="511"/>
      <c r="AX36" s="511"/>
      <c r="AY36" s="511"/>
      <c r="AZ36" s="511"/>
      <c r="BA36" s="511"/>
    </row>
    <row r="37" spans="1:53">
      <c r="Y37" s="466"/>
      <c r="AF37"/>
      <c r="AG37"/>
      <c r="AH37"/>
      <c r="AI37"/>
      <c r="AJ37"/>
      <c r="AL37"/>
      <c r="AM37"/>
      <c r="AN37"/>
      <c r="AO37"/>
      <c r="AP37" s="399">
        <v>130</v>
      </c>
      <c r="AQ37" s="399">
        <v>19.5</v>
      </c>
      <c r="AR37" s="399">
        <v>15.5</v>
      </c>
      <c r="AS37" s="399">
        <v>10</v>
      </c>
      <c r="AT37" s="511"/>
      <c r="AU37" s="511"/>
      <c r="AV37" s="511"/>
      <c r="AW37" s="511"/>
      <c r="AX37" s="511"/>
      <c r="AY37" s="511"/>
      <c r="AZ37" s="511"/>
      <c r="BA37" s="511"/>
    </row>
    <row r="38" spans="1:53">
      <c r="Y38" s="466"/>
      <c r="AF38"/>
      <c r="AG38"/>
      <c r="AH38"/>
      <c r="AI38"/>
      <c r="AJ38"/>
      <c r="AK38"/>
      <c r="AL38"/>
      <c r="AM38"/>
      <c r="AN38"/>
      <c r="AO38"/>
      <c r="AP38" s="399">
        <v>150</v>
      </c>
      <c r="AQ38" s="399">
        <v>21.5</v>
      </c>
      <c r="AR38" s="399">
        <v>16.5</v>
      </c>
      <c r="AS38" s="399">
        <v>11</v>
      </c>
      <c r="AT38" s="511"/>
      <c r="AU38" s="511"/>
      <c r="AV38" s="511"/>
      <c r="AW38" s="511"/>
      <c r="AX38" s="511"/>
      <c r="AY38" s="511"/>
      <c r="AZ38" s="511"/>
      <c r="BA38" s="511"/>
    </row>
    <row r="39" spans="1:53" ht="15" thickBot="1">
      <c r="AF39"/>
      <c r="AG39"/>
      <c r="AH39"/>
      <c r="AI39"/>
      <c r="AJ39"/>
      <c r="AK39"/>
      <c r="AL39"/>
      <c r="AM39"/>
      <c r="AN39"/>
      <c r="AO39"/>
      <c r="AP39" s="512">
        <v>170</v>
      </c>
      <c r="AQ39" s="512">
        <v>23.5</v>
      </c>
      <c r="AR39" s="512">
        <v>17.899999999999999</v>
      </c>
      <c r="AS39" s="512">
        <v>12</v>
      </c>
      <c r="AT39" s="511"/>
      <c r="AU39" s="511"/>
      <c r="AV39" s="511"/>
      <c r="AW39" s="511"/>
      <c r="AX39" s="511"/>
      <c r="AY39" s="511"/>
      <c r="AZ39" s="511"/>
      <c r="BA39" s="511"/>
    </row>
    <row r="40" spans="1:53">
      <c r="AL40"/>
      <c r="AM40"/>
      <c r="AN40"/>
      <c r="AO40"/>
      <c r="AP40" s="513" t="s">
        <v>1121</v>
      </c>
      <c r="AQ40" s="514">
        <v>2.0000000000000001E-4</v>
      </c>
      <c r="AR40" s="515">
        <v>4.0000000000000003E-5</v>
      </c>
      <c r="AS40" s="516">
        <v>1E-4</v>
      </c>
      <c r="AT40"/>
      <c r="AU40"/>
      <c r="AV40"/>
      <c r="AW40"/>
      <c r="AX40"/>
      <c r="AY40"/>
    </row>
    <row r="41" spans="1:53">
      <c r="AF41"/>
      <c r="AG41"/>
      <c r="AH41"/>
      <c r="AI41"/>
      <c r="AJ41"/>
      <c r="AL41"/>
      <c r="AM41"/>
      <c r="AN41"/>
      <c r="AO41"/>
      <c r="AP41" s="517" t="s">
        <v>1122</v>
      </c>
      <c r="AQ41" s="399">
        <v>1.83E-2</v>
      </c>
      <c r="AR41" s="399">
        <v>4.3299999999999998E-2</v>
      </c>
      <c r="AS41" s="518">
        <v>8.3000000000000001E-3</v>
      </c>
      <c r="AT41"/>
      <c r="AU41"/>
      <c r="AV41"/>
      <c r="AW41"/>
      <c r="AX41"/>
      <c r="AY41"/>
    </row>
    <row r="42" spans="1:53" ht="15" thickBot="1">
      <c r="AF42"/>
      <c r="AG42"/>
      <c r="AH42"/>
      <c r="AI42"/>
      <c r="AJ42"/>
      <c r="AL42"/>
      <c r="AM42"/>
      <c r="AN42"/>
      <c r="AO42"/>
      <c r="AP42" s="519" t="s">
        <v>1123</v>
      </c>
      <c r="AQ42" s="520">
        <v>13.385999999999999</v>
      </c>
      <c r="AR42" s="520">
        <v>9.2125000000000004</v>
      </c>
      <c r="AS42" s="521">
        <v>7.2537000000000003</v>
      </c>
      <c r="AT42"/>
      <c r="AU42"/>
      <c r="AV42"/>
      <c r="AW42"/>
      <c r="AX42"/>
      <c r="AY42"/>
    </row>
    <row r="43" spans="1:53">
      <c r="AF43"/>
      <c r="AG43"/>
      <c r="AH43"/>
      <c r="AI43"/>
      <c r="AJ43"/>
      <c r="AL43"/>
      <c r="AM43"/>
      <c r="AN43"/>
      <c r="AO43"/>
      <c r="AP43"/>
      <c r="AQ43"/>
      <c r="AR43"/>
      <c r="AS43"/>
      <c r="AT43"/>
      <c r="AU43"/>
      <c r="AV43"/>
      <c r="AW43"/>
      <c r="AX43"/>
      <c r="AY43"/>
    </row>
    <row r="44" spans="1:53">
      <c r="AF44"/>
      <c r="AG44"/>
      <c r="AH44"/>
      <c r="AI44"/>
      <c r="AJ44"/>
      <c r="AL44"/>
      <c r="AM44"/>
      <c r="AN44"/>
      <c r="AO44"/>
      <c r="AP44"/>
      <c r="AQ44"/>
      <c r="AR44"/>
      <c r="AS44"/>
      <c r="AT44"/>
      <c r="AU44"/>
      <c r="AV44"/>
      <c r="AW44"/>
      <c r="AX44"/>
      <c r="AY44"/>
    </row>
    <row r="45" spans="1:53">
      <c r="AF45"/>
      <c r="AG45"/>
      <c r="AH45"/>
      <c r="AI45"/>
      <c r="AJ45"/>
      <c r="AL45"/>
      <c r="AM45"/>
      <c r="AN45"/>
      <c r="AO45"/>
      <c r="AP45"/>
      <c r="AQ45"/>
      <c r="AR45"/>
      <c r="AS45"/>
      <c r="AT45"/>
      <c r="AU45"/>
      <c r="AV45"/>
      <c r="AW45"/>
      <c r="AX45"/>
      <c r="AY45"/>
    </row>
    <row r="46" spans="1:53">
      <c r="AF46"/>
      <c r="AL46"/>
      <c r="AM46"/>
      <c r="AN46"/>
      <c r="AO46"/>
      <c r="AP46"/>
      <c r="AQ46"/>
      <c r="AR46"/>
      <c r="AS46"/>
      <c r="AT46"/>
      <c r="AU46"/>
      <c r="AV46"/>
      <c r="AW46"/>
      <c r="AX46"/>
      <c r="AY46"/>
    </row>
    <row r="47" spans="1:53">
      <c r="AF47"/>
      <c r="AL47"/>
      <c r="AM47"/>
      <c r="AN47"/>
      <c r="AO47"/>
      <c r="AP47"/>
      <c r="AQ47"/>
      <c r="AR47"/>
      <c r="AS47"/>
      <c r="AT47"/>
      <c r="AU47"/>
      <c r="AV47"/>
      <c r="AW47"/>
      <c r="AX47"/>
      <c r="AY47"/>
    </row>
    <row r="48" spans="1:53">
      <c r="AF48"/>
      <c r="AL48"/>
      <c r="AM48"/>
      <c r="AN48"/>
      <c r="AO48"/>
      <c r="AP48"/>
      <c r="AQ48"/>
      <c r="AR48"/>
      <c r="AS48"/>
      <c r="AT48"/>
      <c r="AU48"/>
      <c r="AV48"/>
      <c r="AW48"/>
      <c r="AX48"/>
      <c r="AY48"/>
    </row>
    <row r="49" spans="33:51">
      <c r="AL49"/>
      <c r="AM49"/>
      <c r="AN49" s="490"/>
      <c r="AO49"/>
      <c r="AP49"/>
      <c r="AQ49"/>
      <c r="AR49"/>
      <c r="AS49"/>
      <c r="AT49"/>
      <c r="AU49"/>
      <c r="AV49"/>
      <c r="AW49"/>
      <c r="AX49"/>
      <c r="AY49"/>
    </row>
    <row r="50" spans="33:51">
      <c r="AL50"/>
      <c r="AM50"/>
      <c r="AN50" s="490"/>
      <c r="AO50"/>
      <c r="AP50"/>
      <c r="AQ50"/>
      <c r="AR50"/>
      <c r="AS50"/>
      <c r="AT50"/>
      <c r="AU50"/>
      <c r="AV50"/>
      <c r="AW50"/>
      <c r="AX50"/>
      <c r="AY50"/>
    </row>
    <row r="51" spans="33:51">
      <c r="AL51"/>
      <c r="AM51"/>
      <c r="AN51"/>
      <c r="AO51"/>
      <c r="AP51"/>
      <c r="AQ51"/>
      <c r="AR51"/>
      <c r="AS51"/>
      <c r="AT51"/>
      <c r="AU51"/>
      <c r="AV51"/>
      <c r="AW51"/>
      <c r="AX51"/>
      <c r="AY51"/>
    </row>
    <row r="52" spans="33:51">
      <c r="AK52" s="491"/>
      <c r="AL52"/>
      <c r="AM52"/>
      <c r="AN52"/>
      <c r="AO52"/>
      <c r="AP52"/>
      <c r="AQ52"/>
      <c r="AR52"/>
      <c r="AS52"/>
      <c r="AT52"/>
      <c r="AU52"/>
      <c r="AV52"/>
      <c r="AW52"/>
      <c r="AX52"/>
      <c r="AY52"/>
    </row>
    <row r="53" spans="33:51">
      <c r="AL53"/>
      <c r="AM53"/>
      <c r="AN53"/>
      <c r="AO53"/>
      <c r="AP53"/>
      <c r="AQ53"/>
      <c r="AR53"/>
      <c r="AS53"/>
      <c r="AT53"/>
      <c r="AU53"/>
      <c r="AV53"/>
      <c r="AW53"/>
      <c r="AX53"/>
      <c r="AY53"/>
    </row>
    <row r="54" spans="33:51">
      <c r="AO54"/>
      <c r="AP54"/>
      <c r="AQ54"/>
      <c r="AR54"/>
      <c r="AS54"/>
      <c r="AT54"/>
      <c r="AU54"/>
      <c r="AV54"/>
      <c r="AW54"/>
      <c r="AX54"/>
      <c r="AY54"/>
    </row>
    <row r="55" spans="33:51">
      <c r="AO55"/>
      <c r="AP55"/>
      <c r="AQ55"/>
      <c r="AR55"/>
      <c r="AS55"/>
      <c r="AT55"/>
      <c r="AU55"/>
      <c r="AV55"/>
      <c r="AW55"/>
      <c r="AX55"/>
      <c r="AY55"/>
    </row>
    <row r="56" spans="33:51">
      <c r="AO56"/>
      <c r="AP56"/>
      <c r="AQ56"/>
      <c r="AR56"/>
      <c r="AS56"/>
      <c r="AT56"/>
      <c r="AU56"/>
      <c r="AV56"/>
      <c r="AW56"/>
      <c r="AX56"/>
      <c r="AY56"/>
    </row>
    <row r="58" spans="33:51">
      <c r="AG58" s="1754"/>
      <c r="AH58" s="1754"/>
      <c r="AI58" s="492"/>
      <c r="AJ58" s="492"/>
      <c r="AK58" s="1754"/>
      <c r="AL58" s="1754"/>
      <c r="AM58" s="1754"/>
      <c r="AN58" s="1754"/>
      <c r="AO58" s="1754"/>
      <c r="AP58" s="1754"/>
      <c r="AQ58" s="1754"/>
      <c r="AR58" s="1754"/>
      <c r="AS58" s="1754"/>
      <c r="AT58" s="1754"/>
      <c r="AU58" s="1754"/>
      <c r="AV58" s="1754"/>
    </row>
    <row r="59" spans="33:51">
      <c r="AG59" s="1754"/>
      <c r="AH59" s="1754"/>
      <c r="AI59" s="492"/>
      <c r="AJ59" s="492"/>
      <c r="AK59" s="1754"/>
      <c r="AL59" s="1754"/>
      <c r="AM59" s="1754"/>
      <c r="AN59" s="1754"/>
      <c r="AO59" s="1754"/>
      <c r="AP59" s="1754"/>
      <c r="AQ59" s="1754"/>
      <c r="AR59" s="1754"/>
      <c r="AS59" s="1754"/>
      <c r="AT59" s="1754"/>
      <c r="AU59" s="1754"/>
      <c r="AV59" s="1754"/>
    </row>
    <row r="60" spans="33:51">
      <c r="AG60" s="493"/>
      <c r="AH60" s="493"/>
      <c r="AI60" s="493"/>
      <c r="AJ60" s="493"/>
      <c r="AK60" s="492"/>
      <c r="AL60" s="492"/>
      <c r="AM60" s="492"/>
      <c r="AN60" s="492"/>
      <c r="AO60" s="492"/>
      <c r="AP60" s="492"/>
      <c r="AQ60" s="492"/>
      <c r="AR60" s="492"/>
      <c r="AS60" s="492"/>
      <c r="AT60" s="492"/>
      <c r="AU60" s="492"/>
      <c r="AV60" s="492"/>
    </row>
    <row r="61" spans="33:51">
      <c r="AG61" s="494"/>
      <c r="AH61" s="495"/>
      <c r="AI61" s="495"/>
      <c r="AJ61" s="495"/>
      <c r="AK61" s="495"/>
      <c r="AL61" s="496"/>
      <c r="AM61" s="497"/>
      <c r="AO61" s="498"/>
    </row>
    <row r="62" spans="33:51">
      <c r="AG62" s="494"/>
      <c r="AH62" s="495"/>
      <c r="AI62" s="495"/>
      <c r="AJ62" s="495"/>
      <c r="AK62" s="495"/>
      <c r="AL62" s="496"/>
      <c r="AM62" s="497"/>
    </row>
    <row r="63" spans="33:51">
      <c r="AG63" s="494"/>
      <c r="AH63" s="495"/>
      <c r="AI63" s="495"/>
      <c r="AJ63" s="495"/>
      <c r="AK63" s="495"/>
      <c r="AL63" s="496"/>
      <c r="AM63" s="497"/>
    </row>
    <row r="64" spans="33:51">
      <c r="AG64" s="494"/>
      <c r="AH64" s="495"/>
      <c r="AI64" s="495"/>
      <c r="AJ64" s="495"/>
      <c r="AK64" s="495"/>
      <c r="AL64" s="496"/>
      <c r="AM64" s="497"/>
    </row>
    <row r="65" spans="33:48">
      <c r="AG65" s="494"/>
      <c r="AH65" s="495"/>
      <c r="AI65" s="495"/>
      <c r="AJ65" s="495"/>
      <c r="AK65" s="495"/>
      <c r="AL65" s="496"/>
      <c r="AM65" s="497"/>
    </row>
    <row r="66" spans="33:48">
      <c r="AG66" s="494"/>
      <c r="AH66" s="495"/>
      <c r="AI66" s="495"/>
      <c r="AJ66" s="495"/>
      <c r="AK66" s="495"/>
      <c r="AL66" s="496"/>
      <c r="AM66" s="497"/>
    </row>
    <row r="67" spans="33:48">
      <c r="AG67" s="494"/>
      <c r="AH67" s="495"/>
      <c r="AI67" s="495"/>
      <c r="AJ67" s="495"/>
      <c r="AK67" s="495"/>
      <c r="AL67" s="496"/>
      <c r="AM67" s="497"/>
    </row>
    <row r="68" spans="33:48">
      <c r="AG68" s="494"/>
      <c r="AH68" s="495"/>
      <c r="AI68" s="495"/>
      <c r="AJ68" s="495"/>
      <c r="AK68" s="495"/>
      <c r="AL68" s="496"/>
      <c r="AM68" s="497"/>
    </row>
    <row r="69" spans="33:48">
      <c r="AG69" s="494"/>
      <c r="AH69" s="495"/>
      <c r="AI69" s="495"/>
      <c r="AJ69" s="495"/>
      <c r="AK69" s="495"/>
      <c r="AL69" s="496"/>
      <c r="AM69" s="497"/>
    </row>
    <row r="70" spans="33:48">
      <c r="AG70" s="494"/>
      <c r="AH70" s="495"/>
      <c r="AI70" s="495"/>
      <c r="AJ70" s="495"/>
      <c r="AK70" s="495"/>
      <c r="AL70" s="496"/>
      <c r="AM70" s="497"/>
    </row>
    <row r="71" spans="33:48">
      <c r="AG71" s="494"/>
      <c r="AH71" s="495"/>
      <c r="AI71" s="495"/>
      <c r="AJ71" s="495"/>
      <c r="AK71" s="495"/>
      <c r="AL71" s="496"/>
      <c r="AM71" s="497"/>
    </row>
    <row r="72" spans="33:48">
      <c r="AG72" s="494"/>
      <c r="AH72" s="495"/>
      <c r="AI72" s="495"/>
      <c r="AJ72" s="495"/>
      <c r="AK72" s="495"/>
      <c r="AL72" s="496"/>
      <c r="AM72" s="497"/>
    </row>
    <row r="73" spans="33:48">
      <c r="AG73" s="494"/>
      <c r="AH73" s="495"/>
      <c r="AI73" s="495"/>
      <c r="AJ73" s="495"/>
      <c r="AK73" s="495"/>
      <c r="AL73" s="496"/>
      <c r="AM73" s="497"/>
    </row>
    <row r="74" spans="33:48">
      <c r="AG74" s="494"/>
      <c r="AH74" s="495"/>
      <c r="AI74" s="495"/>
      <c r="AJ74" s="495"/>
      <c r="AK74" s="495"/>
      <c r="AL74" s="496"/>
      <c r="AM74" s="497"/>
      <c r="AN74" s="491"/>
      <c r="AO74" s="498"/>
      <c r="AP74" s="491"/>
      <c r="AQ74" s="491"/>
      <c r="AR74" s="491"/>
      <c r="AS74" s="491"/>
      <c r="AT74" s="491"/>
      <c r="AU74" s="491"/>
      <c r="AV74" s="491"/>
    </row>
    <row r="75" spans="33:48">
      <c r="AG75" s="494"/>
      <c r="AH75" s="495"/>
      <c r="AI75" s="495"/>
      <c r="AJ75" s="495"/>
      <c r="AK75" s="495"/>
      <c r="AL75" s="496"/>
      <c r="AM75" s="497"/>
    </row>
    <row r="76" spans="33:48">
      <c r="AG76" s="494"/>
      <c r="AH76" s="495"/>
      <c r="AI76" s="495"/>
      <c r="AJ76" s="495"/>
      <c r="AK76" s="495"/>
      <c r="AL76" s="496"/>
      <c r="AM76" s="497"/>
    </row>
    <row r="77" spans="33:48">
      <c r="AG77" s="494"/>
      <c r="AH77" s="495"/>
      <c r="AI77" s="495"/>
      <c r="AJ77" s="495"/>
      <c r="AK77" s="495"/>
      <c r="AL77" s="496"/>
      <c r="AM77" s="497"/>
    </row>
    <row r="78" spans="33:48">
      <c r="AG78" s="494"/>
      <c r="AH78" s="495"/>
      <c r="AI78" s="495"/>
      <c r="AJ78" s="495"/>
      <c r="AK78" s="495"/>
      <c r="AL78" s="496"/>
      <c r="AM78" s="497"/>
    </row>
    <row r="79" spans="33:48">
      <c r="AG79" s="494"/>
      <c r="AH79" s="495"/>
      <c r="AI79" s="495"/>
      <c r="AJ79" s="495"/>
      <c r="AK79" s="495"/>
      <c r="AL79" s="496"/>
      <c r="AM79" s="497"/>
    </row>
    <row r="80" spans="33:48">
      <c r="AG80" s="494"/>
      <c r="AH80" s="495"/>
      <c r="AI80" s="495"/>
      <c r="AJ80" s="495"/>
      <c r="AK80" s="495"/>
      <c r="AL80" s="496"/>
      <c r="AM80" s="497"/>
    </row>
    <row r="81" spans="33:41">
      <c r="AG81" s="494"/>
      <c r="AH81" s="495"/>
      <c r="AI81" s="495"/>
      <c r="AJ81" s="495"/>
      <c r="AK81" s="495"/>
      <c r="AL81" s="496"/>
      <c r="AM81" s="497"/>
    </row>
    <row r="82" spans="33:41">
      <c r="AG82" s="494"/>
      <c r="AH82" s="495"/>
      <c r="AI82" s="495"/>
      <c r="AJ82" s="495"/>
      <c r="AK82" s="495"/>
      <c r="AL82" s="496"/>
      <c r="AM82" s="497"/>
    </row>
    <row r="83" spans="33:41" ht="15.6">
      <c r="AG83" s="494"/>
      <c r="AH83" s="495"/>
      <c r="AI83" s="495"/>
      <c r="AJ83" s="495"/>
      <c r="AK83" s="495"/>
      <c r="AL83" s="496"/>
      <c r="AM83" s="497"/>
      <c r="AO83" s="499"/>
    </row>
    <row r="84" spans="33:41">
      <c r="AG84" s="494"/>
      <c r="AH84" s="495"/>
      <c r="AI84" s="495"/>
      <c r="AJ84" s="495"/>
      <c r="AK84" s="495"/>
      <c r="AL84" s="496"/>
      <c r="AM84" s="497"/>
    </row>
    <row r="85" spans="33:41">
      <c r="AG85" s="494"/>
      <c r="AH85" s="495"/>
      <c r="AI85" s="495"/>
      <c r="AJ85" s="495"/>
      <c r="AK85" s="495"/>
      <c r="AL85" s="496"/>
      <c r="AM85" s="497"/>
    </row>
    <row r="86" spans="33:41">
      <c r="AG86" s="494"/>
      <c r="AH86" s="495"/>
      <c r="AI86" s="495"/>
      <c r="AJ86" s="495"/>
      <c r="AK86" s="495"/>
      <c r="AL86" s="496"/>
      <c r="AM86" s="497"/>
    </row>
    <row r="87" spans="33:41">
      <c r="AG87" s="494"/>
      <c r="AH87" s="495"/>
      <c r="AI87" s="495"/>
      <c r="AJ87" s="495"/>
      <c r="AK87" s="495"/>
      <c r="AL87" s="496"/>
      <c r="AM87" s="497"/>
    </row>
    <row r="88" spans="33:41">
      <c r="AG88" s="494"/>
      <c r="AH88" s="495"/>
      <c r="AI88" s="495"/>
      <c r="AJ88" s="495"/>
      <c r="AK88" s="495"/>
    </row>
    <row r="89" spans="33:41">
      <c r="AG89" s="494"/>
      <c r="AH89" s="495"/>
      <c r="AI89" s="495"/>
      <c r="AJ89" s="495"/>
      <c r="AK89" s="495"/>
    </row>
    <row r="90" spans="33:41">
      <c r="AG90" s="494"/>
      <c r="AH90" s="495"/>
      <c r="AI90" s="495"/>
      <c r="AJ90" s="495"/>
      <c r="AK90" s="495"/>
    </row>
    <row r="91" spans="33:41">
      <c r="AG91" s="494"/>
      <c r="AH91" s="495"/>
      <c r="AI91" s="495"/>
      <c r="AJ91" s="495"/>
      <c r="AK91" s="495"/>
    </row>
    <row r="92" spans="33:41">
      <c r="AG92" s="494"/>
      <c r="AH92" s="495"/>
      <c r="AI92" s="495"/>
      <c r="AJ92" s="495"/>
      <c r="AK92" s="495"/>
    </row>
    <row r="93" spans="33:41">
      <c r="AG93" s="494"/>
      <c r="AH93" s="495"/>
      <c r="AI93" s="495"/>
      <c r="AJ93" s="495"/>
      <c r="AK93" s="495"/>
    </row>
    <row r="94" spans="33:41">
      <c r="AG94" s="494"/>
      <c r="AH94" s="495"/>
      <c r="AI94" s="495"/>
      <c r="AJ94" s="495"/>
      <c r="AK94" s="495"/>
    </row>
    <row r="95" spans="33:41">
      <c r="AG95" s="494"/>
      <c r="AH95" s="495"/>
      <c r="AI95" s="495"/>
      <c r="AJ95" s="495"/>
      <c r="AK95" s="495"/>
    </row>
    <row r="96" spans="33:41">
      <c r="AG96" s="494"/>
      <c r="AH96" s="495"/>
      <c r="AI96" s="495"/>
      <c r="AJ96" s="495"/>
      <c r="AK96" s="495"/>
    </row>
    <row r="97" spans="33:37">
      <c r="AG97" s="494"/>
      <c r="AH97" s="495"/>
      <c r="AI97" s="495"/>
      <c r="AJ97" s="495"/>
      <c r="AK97" s="495"/>
    </row>
    <row r="98" spans="33:37">
      <c r="AG98" s="494"/>
      <c r="AH98" s="495"/>
      <c r="AI98" s="495"/>
      <c r="AJ98" s="495"/>
      <c r="AK98" s="495"/>
    </row>
    <row r="99" spans="33:37">
      <c r="AG99" s="494"/>
      <c r="AH99" s="495"/>
      <c r="AI99" s="495"/>
      <c r="AJ99" s="495"/>
      <c r="AK99" s="495"/>
    </row>
    <row r="100" spans="33:37">
      <c r="AG100" s="494"/>
      <c r="AH100" s="495"/>
      <c r="AI100" s="495"/>
      <c r="AJ100" s="495"/>
      <c r="AK100" s="495"/>
    </row>
    <row r="101" spans="33:37">
      <c r="AG101" s="494"/>
      <c r="AH101" s="495"/>
      <c r="AI101" s="495"/>
      <c r="AJ101" s="495"/>
      <c r="AK101" s="495"/>
    </row>
    <row r="102" spans="33:37">
      <c r="AG102" s="494"/>
      <c r="AH102" s="495"/>
      <c r="AI102" s="495"/>
      <c r="AJ102" s="495"/>
      <c r="AK102" s="495"/>
    </row>
    <row r="103" spans="33:37">
      <c r="AG103" s="494"/>
      <c r="AH103" s="495"/>
      <c r="AI103" s="495"/>
      <c r="AJ103" s="495"/>
      <c r="AK103" s="495"/>
    </row>
    <row r="104" spans="33:37">
      <c r="AG104" s="494"/>
      <c r="AH104" s="495"/>
      <c r="AI104" s="495"/>
      <c r="AJ104" s="495"/>
      <c r="AK104" s="495"/>
    </row>
    <row r="105" spans="33:37">
      <c r="AG105" s="494"/>
      <c r="AH105" s="495"/>
      <c r="AI105" s="495"/>
      <c r="AJ105" s="495"/>
      <c r="AK105" s="495"/>
    </row>
    <row r="106" spans="33:37">
      <c r="AG106" s="494"/>
      <c r="AH106" s="495"/>
      <c r="AI106" s="495"/>
      <c r="AJ106" s="495"/>
      <c r="AK106" s="495"/>
    </row>
    <row r="107" spans="33:37">
      <c r="AG107" s="494"/>
      <c r="AH107" s="495"/>
      <c r="AI107" s="495"/>
      <c r="AJ107" s="495"/>
      <c r="AK107" s="495"/>
    </row>
    <row r="108" spans="33:37">
      <c r="AG108" s="494"/>
      <c r="AH108" s="495"/>
      <c r="AI108" s="495"/>
      <c r="AJ108" s="495"/>
      <c r="AK108" s="495"/>
    </row>
    <row r="109" spans="33:37">
      <c r="AG109" s="494"/>
      <c r="AH109" s="495"/>
      <c r="AI109" s="495"/>
      <c r="AJ109" s="495"/>
      <c r="AK109" s="495"/>
    </row>
    <row r="110" spans="33:37">
      <c r="AG110" s="494"/>
      <c r="AH110" s="495"/>
      <c r="AI110" s="495"/>
      <c r="AJ110" s="495"/>
      <c r="AK110" s="495"/>
    </row>
    <row r="111" spans="33:37">
      <c r="AG111" s="494"/>
      <c r="AH111" s="495"/>
      <c r="AI111" s="495"/>
      <c r="AJ111" s="495"/>
      <c r="AK111" s="495"/>
    </row>
    <row r="112" spans="33:37">
      <c r="AG112" s="494"/>
      <c r="AH112" s="495"/>
      <c r="AI112" s="495"/>
      <c r="AJ112" s="495"/>
      <c r="AK112" s="495"/>
    </row>
    <row r="113" spans="33:37">
      <c r="AG113" s="494"/>
      <c r="AH113" s="495"/>
      <c r="AI113" s="495"/>
      <c r="AJ113" s="495"/>
      <c r="AK113" s="495"/>
    </row>
    <row r="114" spans="33:37">
      <c r="AG114" s="494"/>
      <c r="AH114" s="495"/>
      <c r="AI114" s="495"/>
      <c r="AJ114" s="495"/>
      <c r="AK114" s="495"/>
    </row>
    <row r="115" spans="33:37">
      <c r="AG115" s="494"/>
      <c r="AH115" s="495"/>
      <c r="AI115" s="495"/>
      <c r="AJ115" s="495"/>
      <c r="AK115" s="495"/>
    </row>
    <row r="116" spans="33:37">
      <c r="AG116" s="494"/>
      <c r="AH116" s="495"/>
      <c r="AI116" s="495"/>
      <c r="AJ116" s="495"/>
      <c r="AK116" s="495"/>
    </row>
    <row r="117" spans="33:37">
      <c r="AG117" s="494"/>
      <c r="AH117" s="495"/>
      <c r="AI117" s="495"/>
      <c r="AJ117" s="495"/>
      <c r="AK117" s="495"/>
    </row>
    <row r="118" spans="33:37">
      <c r="AG118" s="494"/>
      <c r="AH118" s="495"/>
      <c r="AI118" s="495"/>
      <c r="AJ118" s="495"/>
      <c r="AK118" s="495"/>
    </row>
    <row r="119" spans="33:37">
      <c r="AG119" s="494"/>
      <c r="AH119" s="495"/>
      <c r="AI119" s="495"/>
      <c r="AJ119" s="495"/>
      <c r="AK119" s="495"/>
    </row>
    <row r="120" spans="33:37">
      <c r="AG120" s="494"/>
      <c r="AH120" s="495"/>
      <c r="AI120" s="495"/>
      <c r="AJ120" s="495"/>
      <c r="AK120" s="495"/>
    </row>
    <row r="121" spans="33:37">
      <c r="AG121" s="494"/>
      <c r="AH121" s="495"/>
      <c r="AI121" s="495"/>
      <c r="AJ121" s="495"/>
      <c r="AK121" s="495"/>
    </row>
    <row r="122" spans="33:37">
      <c r="AG122" s="494"/>
      <c r="AH122" s="495"/>
      <c r="AI122" s="495"/>
      <c r="AJ122" s="495"/>
      <c r="AK122" s="495"/>
    </row>
    <row r="123" spans="33:37">
      <c r="AG123" s="494"/>
      <c r="AH123" s="495"/>
      <c r="AI123" s="495"/>
      <c r="AJ123" s="495"/>
      <c r="AK123" s="495"/>
    </row>
    <row r="124" spans="33:37">
      <c r="AG124" s="494"/>
      <c r="AH124" s="495"/>
      <c r="AI124" s="495"/>
      <c r="AJ124" s="495"/>
      <c r="AK124" s="495"/>
    </row>
    <row r="125" spans="33:37">
      <c r="AG125" s="494"/>
      <c r="AH125" s="495"/>
      <c r="AI125" s="495"/>
      <c r="AJ125" s="495"/>
      <c r="AK125" s="495"/>
    </row>
    <row r="126" spans="33:37">
      <c r="AG126" s="494"/>
      <c r="AH126" s="495"/>
      <c r="AI126" s="495"/>
      <c r="AJ126" s="495"/>
      <c r="AK126" s="495"/>
    </row>
    <row r="127" spans="33:37">
      <c r="AG127" s="494"/>
      <c r="AH127" s="495"/>
      <c r="AI127" s="495"/>
      <c r="AJ127" s="495"/>
      <c r="AK127" s="495"/>
    </row>
    <row r="128" spans="33:37">
      <c r="AG128" s="494"/>
      <c r="AH128" s="495"/>
      <c r="AI128" s="495"/>
      <c r="AJ128" s="495"/>
      <c r="AK128" s="495"/>
    </row>
    <row r="129" spans="33:37">
      <c r="AG129" s="494"/>
      <c r="AH129" s="495"/>
      <c r="AI129" s="495"/>
      <c r="AJ129" s="495"/>
      <c r="AK129" s="495"/>
    </row>
    <row r="130" spans="33:37">
      <c r="AG130" s="494"/>
      <c r="AH130" s="495"/>
      <c r="AI130" s="495"/>
      <c r="AJ130" s="495"/>
      <c r="AK130" s="495"/>
    </row>
    <row r="131" spans="33:37">
      <c r="AG131" s="494"/>
      <c r="AH131" s="495"/>
      <c r="AI131" s="495"/>
      <c r="AJ131" s="495"/>
      <c r="AK131" s="495"/>
    </row>
    <row r="132" spans="33:37">
      <c r="AG132" s="494"/>
      <c r="AH132" s="495"/>
      <c r="AI132" s="495"/>
      <c r="AJ132" s="495"/>
      <c r="AK132" s="495"/>
    </row>
    <row r="133" spans="33:37">
      <c r="AG133" s="494"/>
      <c r="AH133" s="495"/>
      <c r="AI133" s="495"/>
      <c r="AJ133" s="495"/>
      <c r="AK133" s="495"/>
    </row>
    <row r="134" spans="33:37">
      <c r="AG134" s="494"/>
      <c r="AH134" s="495"/>
      <c r="AI134" s="495"/>
      <c r="AJ134" s="495"/>
      <c r="AK134" s="495"/>
    </row>
    <row r="135" spans="33:37">
      <c r="AG135" s="494"/>
      <c r="AH135" s="495"/>
      <c r="AI135" s="495"/>
      <c r="AJ135" s="495"/>
      <c r="AK135" s="495"/>
    </row>
    <row r="136" spans="33:37">
      <c r="AG136" s="494"/>
      <c r="AH136" s="495"/>
      <c r="AI136" s="495"/>
      <c r="AJ136" s="495"/>
      <c r="AK136" s="495"/>
    </row>
    <row r="137" spans="33:37">
      <c r="AG137" s="494"/>
      <c r="AH137" s="495"/>
      <c r="AI137" s="495"/>
      <c r="AJ137" s="495"/>
      <c r="AK137" s="495"/>
    </row>
    <row r="138" spans="33:37">
      <c r="AG138" s="494"/>
      <c r="AH138" s="495"/>
      <c r="AI138" s="495"/>
      <c r="AJ138" s="495"/>
      <c r="AK138" s="495"/>
    </row>
    <row r="139" spans="33:37">
      <c r="AG139" s="494"/>
      <c r="AH139" s="495"/>
      <c r="AI139" s="495"/>
      <c r="AJ139" s="495"/>
      <c r="AK139" s="495"/>
    </row>
    <row r="140" spans="33:37">
      <c r="AG140" s="494"/>
      <c r="AH140" s="495"/>
      <c r="AI140" s="495"/>
      <c r="AJ140" s="495"/>
      <c r="AK140" s="495"/>
    </row>
    <row r="141" spans="33:37">
      <c r="AG141" s="494"/>
      <c r="AH141" s="495"/>
      <c r="AI141" s="495"/>
      <c r="AJ141" s="495"/>
      <c r="AK141" s="495"/>
    </row>
    <row r="142" spans="33:37">
      <c r="AG142" s="494"/>
      <c r="AH142" s="495"/>
      <c r="AI142" s="495"/>
      <c r="AJ142" s="495"/>
      <c r="AK142" s="495"/>
    </row>
    <row r="143" spans="33:37">
      <c r="AG143" s="494"/>
      <c r="AH143" s="495"/>
      <c r="AI143" s="495"/>
      <c r="AJ143" s="495"/>
      <c r="AK143" s="495"/>
    </row>
    <row r="144" spans="33:37">
      <c r="AG144" s="494"/>
      <c r="AH144" s="495"/>
      <c r="AI144" s="495"/>
      <c r="AJ144" s="495"/>
      <c r="AK144" s="495"/>
    </row>
    <row r="145" spans="33:37">
      <c r="AG145" s="494"/>
      <c r="AH145" s="495"/>
      <c r="AI145" s="495"/>
      <c r="AJ145" s="495"/>
      <c r="AK145" s="495"/>
    </row>
    <row r="146" spans="33:37">
      <c r="AG146" s="494"/>
      <c r="AH146" s="495"/>
      <c r="AI146" s="495"/>
      <c r="AJ146" s="495"/>
      <c r="AK146" s="495"/>
    </row>
    <row r="147" spans="33:37">
      <c r="AG147" s="494"/>
      <c r="AH147" s="495"/>
      <c r="AI147" s="495"/>
      <c r="AJ147" s="495"/>
      <c r="AK147" s="495"/>
    </row>
    <row r="148" spans="33:37">
      <c r="AG148" s="494"/>
      <c r="AH148" s="495"/>
      <c r="AI148" s="495"/>
      <c r="AJ148" s="495"/>
      <c r="AK148" s="495"/>
    </row>
    <row r="149" spans="33:37">
      <c r="AG149" s="494"/>
      <c r="AH149" s="495"/>
      <c r="AI149" s="495"/>
      <c r="AJ149" s="495"/>
      <c r="AK149" s="495"/>
    </row>
    <row r="150" spans="33:37">
      <c r="AG150" s="494"/>
      <c r="AH150" s="495"/>
      <c r="AI150" s="495"/>
      <c r="AJ150" s="495"/>
      <c r="AK150" s="495"/>
    </row>
    <row r="151" spans="33:37">
      <c r="AG151" s="494"/>
      <c r="AH151" s="495"/>
      <c r="AI151" s="495"/>
      <c r="AJ151" s="495"/>
      <c r="AK151" s="495"/>
    </row>
    <row r="152" spans="33:37">
      <c r="AG152" s="494"/>
      <c r="AH152" s="495"/>
      <c r="AI152" s="495"/>
      <c r="AJ152" s="495"/>
      <c r="AK152" s="495"/>
    </row>
    <row r="153" spans="33:37">
      <c r="AG153" s="494"/>
      <c r="AH153" s="495"/>
      <c r="AI153" s="495"/>
      <c r="AJ153" s="495"/>
      <c r="AK153" s="495"/>
    </row>
    <row r="154" spans="33:37">
      <c r="AG154" s="494"/>
      <c r="AH154" s="495"/>
      <c r="AI154" s="495"/>
      <c r="AJ154" s="495"/>
      <c r="AK154" s="495"/>
    </row>
    <row r="155" spans="33:37">
      <c r="AG155" s="494"/>
      <c r="AH155" s="495"/>
      <c r="AI155" s="495"/>
      <c r="AJ155" s="495"/>
      <c r="AK155" s="495"/>
    </row>
    <row r="156" spans="33:37">
      <c r="AG156" s="494"/>
      <c r="AH156" s="495"/>
      <c r="AI156" s="495"/>
      <c r="AJ156" s="495"/>
      <c r="AK156" s="495"/>
    </row>
    <row r="157" spans="33:37">
      <c r="AG157" s="494"/>
      <c r="AH157" s="495"/>
      <c r="AI157" s="495"/>
      <c r="AJ157" s="495"/>
      <c r="AK157" s="495"/>
    </row>
    <row r="158" spans="33:37">
      <c r="AG158" s="494"/>
      <c r="AH158" s="495"/>
      <c r="AI158" s="495"/>
      <c r="AJ158" s="495"/>
      <c r="AK158" s="495"/>
    </row>
    <row r="159" spans="33:37">
      <c r="AG159" s="494"/>
      <c r="AH159" s="495"/>
      <c r="AI159" s="495"/>
      <c r="AJ159" s="495"/>
      <c r="AK159" s="495"/>
    </row>
    <row r="160" spans="33:37">
      <c r="AG160" s="494"/>
      <c r="AH160" s="495"/>
      <c r="AI160" s="495"/>
      <c r="AJ160" s="495"/>
      <c r="AK160" s="495"/>
    </row>
    <row r="161" spans="33:37">
      <c r="AG161" s="494"/>
      <c r="AH161" s="495"/>
      <c r="AI161" s="495"/>
      <c r="AJ161" s="495"/>
      <c r="AK161" s="495"/>
    </row>
    <row r="162" spans="33:37">
      <c r="AG162" s="494"/>
      <c r="AH162" s="495"/>
      <c r="AI162" s="495"/>
      <c r="AJ162" s="495"/>
      <c r="AK162" s="495"/>
    </row>
    <row r="163" spans="33:37">
      <c r="AG163" s="494"/>
      <c r="AH163" s="495"/>
      <c r="AI163" s="495"/>
      <c r="AJ163" s="495"/>
      <c r="AK163" s="495"/>
    </row>
    <row r="164" spans="33:37">
      <c r="AG164" s="494"/>
      <c r="AH164" s="495"/>
      <c r="AI164" s="495"/>
      <c r="AJ164" s="495"/>
      <c r="AK164" s="495"/>
    </row>
    <row r="165" spans="33:37">
      <c r="AG165" s="494"/>
      <c r="AH165" s="495"/>
      <c r="AI165" s="495"/>
      <c r="AJ165" s="495"/>
      <c r="AK165" s="495"/>
    </row>
    <row r="166" spans="33:37">
      <c r="AG166" s="494"/>
      <c r="AH166" s="495"/>
      <c r="AI166" s="495"/>
      <c r="AJ166" s="495"/>
      <c r="AK166" s="495"/>
    </row>
    <row r="167" spans="33:37">
      <c r="AG167" s="494"/>
      <c r="AH167" s="495"/>
      <c r="AI167" s="495"/>
      <c r="AJ167" s="495"/>
      <c r="AK167" s="495"/>
    </row>
    <row r="168" spans="33:37">
      <c r="AG168" s="494"/>
      <c r="AH168" s="495"/>
      <c r="AI168" s="495"/>
      <c r="AJ168" s="495"/>
      <c r="AK168" s="495"/>
    </row>
    <row r="169" spans="33:37">
      <c r="AG169" s="494"/>
      <c r="AH169" s="495"/>
      <c r="AI169" s="495"/>
      <c r="AJ169" s="495"/>
      <c r="AK169" s="495"/>
    </row>
    <row r="170" spans="33:37">
      <c r="AG170" s="494"/>
      <c r="AH170" s="495"/>
      <c r="AI170" s="495"/>
      <c r="AJ170" s="495"/>
      <c r="AK170" s="495"/>
    </row>
    <row r="171" spans="33:37">
      <c r="AG171" s="494"/>
      <c r="AH171" s="495"/>
      <c r="AI171" s="495"/>
      <c r="AJ171" s="495"/>
      <c r="AK171" s="495"/>
    </row>
    <row r="172" spans="33:37">
      <c r="AG172" s="494"/>
      <c r="AH172" s="495"/>
      <c r="AI172" s="495"/>
      <c r="AJ172" s="495"/>
      <c r="AK172" s="495"/>
    </row>
    <row r="173" spans="33:37">
      <c r="AG173" s="494"/>
      <c r="AH173" s="495"/>
      <c r="AI173" s="495"/>
      <c r="AJ173" s="495"/>
      <c r="AK173" s="495"/>
    </row>
    <row r="174" spans="33:37">
      <c r="AG174" s="494"/>
      <c r="AH174" s="495"/>
      <c r="AI174" s="495"/>
      <c r="AJ174" s="495"/>
      <c r="AK174" s="495"/>
    </row>
    <row r="175" spans="33:37">
      <c r="AG175" s="494"/>
      <c r="AH175" s="495"/>
      <c r="AI175" s="495"/>
      <c r="AJ175" s="495"/>
      <c r="AK175" s="495"/>
    </row>
    <row r="176" spans="33:37">
      <c r="AG176" s="494"/>
      <c r="AH176" s="495"/>
      <c r="AI176" s="495"/>
      <c r="AJ176" s="495"/>
      <c r="AK176" s="495"/>
    </row>
    <row r="177" spans="33:37">
      <c r="AG177" s="494"/>
      <c r="AH177" s="495"/>
      <c r="AI177" s="495"/>
      <c r="AJ177" s="495"/>
      <c r="AK177" s="495"/>
    </row>
    <row r="178" spans="33:37">
      <c r="AG178" s="494"/>
      <c r="AH178" s="495"/>
      <c r="AI178" s="495"/>
      <c r="AJ178" s="495"/>
      <c r="AK178" s="495"/>
    </row>
    <row r="179" spans="33:37">
      <c r="AG179" s="494"/>
      <c r="AH179" s="495"/>
      <c r="AI179" s="495"/>
      <c r="AJ179" s="495"/>
      <c r="AK179" s="495"/>
    </row>
    <row r="180" spans="33:37">
      <c r="AG180" s="494"/>
      <c r="AH180" s="495"/>
      <c r="AI180" s="495"/>
      <c r="AJ180" s="495"/>
      <c r="AK180" s="495"/>
    </row>
    <row r="181" spans="33:37">
      <c r="AG181" s="494"/>
      <c r="AH181" s="495"/>
      <c r="AI181" s="495"/>
      <c r="AJ181" s="495"/>
      <c r="AK181" s="495"/>
    </row>
    <row r="182" spans="33:37">
      <c r="AG182" s="494"/>
      <c r="AH182" s="495"/>
      <c r="AI182" s="495"/>
      <c r="AJ182" s="495"/>
      <c r="AK182" s="495"/>
    </row>
    <row r="183" spans="33:37">
      <c r="AG183" s="494"/>
      <c r="AH183" s="495"/>
      <c r="AI183" s="495"/>
      <c r="AJ183" s="495"/>
      <c r="AK183" s="495"/>
    </row>
    <row r="184" spans="33:37">
      <c r="AG184" s="494"/>
      <c r="AH184" s="495"/>
      <c r="AI184" s="495"/>
      <c r="AJ184" s="495"/>
      <c r="AK184" s="495"/>
    </row>
    <row r="185" spans="33:37">
      <c r="AG185" s="494"/>
      <c r="AH185" s="495"/>
      <c r="AI185" s="495"/>
      <c r="AJ185" s="495"/>
      <c r="AK185" s="495"/>
    </row>
    <row r="186" spans="33:37">
      <c r="AG186" s="494"/>
      <c r="AH186" s="495"/>
      <c r="AI186" s="495"/>
      <c r="AJ186" s="495"/>
      <c r="AK186" s="495"/>
    </row>
    <row r="187" spans="33:37">
      <c r="AG187" s="494"/>
      <c r="AH187" s="495"/>
      <c r="AI187" s="495"/>
      <c r="AJ187" s="495"/>
      <c r="AK187" s="495"/>
    </row>
    <row r="188" spans="33:37">
      <c r="AG188" s="494"/>
      <c r="AH188" s="495"/>
      <c r="AI188" s="495"/>
      <c r="AJ188" s="495"/>
      <c r="AK188" s="495"/>
    </row>
    <row r="189" spans="33:37">
      <c r="AG189" s="494"/>
      <c r="AH189" s="495"/>
      <c r="AI189" s="495"/>
      <c r="AJ189" s="495"/>
      <c r="AK189" s="495"/>
    </row>
    <row r="190" spans="33:37">
      <c r="AG190" s="494"/>
      <c r="AH190" s="495"/>
      <c r="AI190" s="495"/>
      <c r="AJ190" s="495"/>
      <c r="AK190" s="495"/>
    </row>
    <row r="191" spans="33:37">
      <c r="AG191" s="494"/>
      <c r="AH191" s="495"/>
      <c r="AI191" s="495"/>
      <c r="AJ191" s="495"/>
      <c r="AK191" s="495"/>
    </row>
    <row r="192" spans="33:37" ht="15" thickBot="1">
      <c r="AG192" s="494"/>
      <c r="AH192" s="495"/>
      <c r="AI192" s="495"/>
      <c r="AJ192" s="495"/>
      <c r="AK192" s="495"/>
    </row>
    <row r="193" spans="33:53" ht="15.6" thickTop="1" thickBot="1">
      <c r="AG193" s="494"/>
      <c r="AH193" s="495"/>
      <c r="AI193" s="495"/>
      <c r="AJ193" s="495"/>
      <c r="AK193" s="495"/>
      <c r="AN193" s="500"/>
      <c r="AO193" s="500"/>
      <c r="AP193" s="501"/>
      <c r="AQ193" s="501"/>
      <c r="AR193" s="501"/>
      <c r="AS193" s="501"/>
      <c r="AT193" s="501"/>
      <c r="AU193" s="501"/>
      <c r="AV193" s="501"/>
      <c r="AW193" s="501"/>
      <c r="AX193" s="501"/>
      <c r="AY193" s="501"/>
      <c r="AZ193" s="502">
        <v>225</v>
      </c>
      <c r="BA193" s="503">
        <v>280</v>
      </c>
    </row>
    <row r="194" spans="33:53" ht="15" thickBot="1">
      <c r="AG194" s="494"/>
      <c r="AH194" s="495"/>
      <c r="AI194" s="495"/>
      <c r="AJ194" s="495"/>
      <c r="AK194" s="495"/>
      <c r="AN194" s="504"/>
      <c r="AO194" s="505"/>
      <c r="AP194" s="504"/>
      <c r="AQ194" s="504"/>
      <c r="AR194" s="504"/>
      <c r="AS194" s="504"/>
      <c r="AT194" s="504"/>
      <c r="AU194" s="504"/>
      <c r="AV194" s="504"/>
      <c r="AW194" s="504"/>
      <c r="AX194" s="504"/>
      <c r="AY194" s="504"/>
      <c r="AZ194" s="487">
        <v>375</v>
      </c>
      <c r="BA194" s="506">
        <v>575</v>
      </c>
    </row>
    <row r="195" spans="33:53" ht="15" thickBot="1">
      <c r="AG195" s="494"/>
      <c r="AH195" s="495"/>
      <c r="AI195" s="495"/>
      <c r="AJ195" s="495"/>
      <c r="AK195" s="495"/>
      <c r="AN195" s="504"/>
      <c r="AO195" s="505"/>
      <c r="AP195" s="504"/>
      <c r="AQ195" s="504"/>
      <c r="AR195" s="504"/>
      <c r="AS195" s="504"/>
      <c r="AT195" s="504"/>
      <c r="AU195" s="504"/>
      <c r="AV195" s="504"/>
      <c r="AW195" s="504"/>
      <c r="AX195" s="504"/>
      <c r="AY195" s="504"/>
      <c r="AZ195" s="487">
        <v>465</v>
      </c>
      <c r="BA195" s="506">
        <v>660</v>
      </c>
    </row>
    <row r="196" spans="33:53" ht="15" thickBot="1">
      <c r="AG196" s="494"/>
      <c r="AH196" s="495"/>
      <c r="AI196" s="495"/>
      <c r="AJ196" s="495"/>
      <c r="AK196" s="495"/>
      <c r="AN196" s="504"/>
      <c r="AO196" s="504"/>
      <c r="AP196" s="504"/>
      <c r="AQ196" s="504"/>
      <c r="AR196" s="504"/>
      <c r="AS196" s="504"/>
      <c r="AT196" s="504"/>
      <c r="AU196" s="504"/>
      <c r="AV196" s="504"/>
      <c r="AW196" s="504"/>
      <c r="AX196" s="504"/>
      <c r="AY196" s="504"/>
      <c r="AZ196" s="487">
        <v>565</v>
      </c>
      <c r="BA196" s="506">
        <v>815</v>
      </c>
    </row>
    <row r="197" spans="33:53" ht="15" thickBot="1">
      <c r="AG197" s="494"/>
      <c r="AH197" s="495"/>
      <c r="AI197" s="495"/>
      <c r="AJ197" s="495"/>
      <c r="AK197" s="495"/>
      <c r="AN197" s="504"/>
      <c r="AO197" s="507"/>
      <c r="AP197" s="504"/>
      <c r="AQ197" s="504"/>
      <c r="AR197" s="504"/>
      <c r="AS197" s="504"/>
      <c r="AT197" s="504"/>
      <c r="AU197" s="504"/>
      <c r="AV197" s="504"/>
      <c r="AW197" s="504"/>
      <c r="AX197" s="504"/>
      <c r="AY197" s="504"/>
      <c r="AZ197" s="487">
        <v>700</v>
      </c>
      <c r="BA197" s="506">
        <v>1000</v>
      </c>
    </row>
    <row r="198" spans="33:53" ht="15" thickBot="1">
      <c r="AG198" s="494"/>
      <c r="AH198" s="495"/>
      <c r="AI198" s="495"/>
      <c r="AJ198" s="495"/>
      <c r="AK198" s="495"/>
      <c r="AN198" s="504"/>
      <c r="AO198" s="507"/>
      <c r="AP198" s="504"/>
      <c r="AQ198" s="504"/>
      <c r="AR198" s="504"/>
      <c r="AS198" s="504"/>
      <c r="AT198" s="504"/>
      <c r="AU198" s="504"/>
      <c r="AV198" s="504"/>
      <c r="AW198" s="504"/>
      <c r="AX198" s="504"/>
      <c r="AY198" s="504"/>
      <c r="AZ198" s="487">
        <v>790</v>
      </c>
      <c r="BA198" s="506">
        <v>1120</v>
      </c>
    </row>
    <row r="199" spans="33:53" ht="15" thickBot="1">
      <c r="AG199" s="494"/>
      <c r="AH199" s="495"/>
      <c r="AI199" s="495"/>
      <c r="AJ199" s="495"/>
      <c r="AK199" s="495"/>
      <c r="AN199" s="504"/>
      <c r="AO199" s="504"/>
      <c r="AP199" s="504"/>
      <c r="AQ199" s="504"/>
      <c r="AR199" s="504"/>
      <c r="AS199" s="504"/>
      <c r="AT199" s="504"/>
      <c r="AU199" s="504"/>
      <c r="AV199" s="504"/>
      <c r="AW199" s="504"/>
      <c r="AX199" s="504"/>
      <c r="AY199" s="504"/>
      <c r="AZ199" s="487">
        <v>975</v>
      </c>
      <c r="BA199" s="506">
        <v>1390</v>
      </c>
    </row>
    <row r="200" spans="33:53" ht="15" thickBot="1">
      <c r="AG200" s="494"/>
      <c r="AH200" s="495"/>
      <c r="AI200" s="495"/>
      <c r="AJ200" s="495"/>
      <c r="AK200" s="495"/>
      <c r="AN200" s="504"/>
      <c r="AO200" s="507"/>
      <c r="AP200" s="504"/>
      <c r="AQ200" s="504"/>
      <c r="AR200" s="504"/>
      <c r="AS200" s="504"/>
      <c r="AT200" s="504"/>
      <c r="AU200" s="504"/>
      <c r="AV200" s="504"/>
      <c r="AW200" s="504"/>
      <c r="AX200" s="504"/>
      <c r="AY200" s="504"/>
      <c r="AZ200" s="487">
        <v>1150</v>
      </c>
      <c r="BA200" s="506">
        <v>1650</v>
      </c>
    </row>
    <row r="201" spans="33:53" ht="15" thickBot="1">
      <c r="AG201" s="494"/>
      <c r="AH201" s="495"/>
      <c r="AI201" s="495"/>
      <c r="AJ201" s="495"/>
      <c r="AK201" s="495"/>
      <c r="AN201" s="504"/>
      <c r="AO201" s="504"/>
      <c r="AP201" s="504"/>
      <c r="AQ201" s="504"/>
      <c r="AR201" s="504"/>
      <c r="AS201" s="504"/>
      <c r="AT201" s="504"/>
      <c r="AU201" s="504"/>
      <c r="AV201" s="504"/>
      <c r="AW201" s="504"/>
      <c r="AX201" s="504"/>
      <c r="AY201" s="504"/>
      <c r="AZ201" s="487">
        <v>1380</v>
      </c>
      <c r="BA201" s="506">
        <v>1980</v>
      </c>
    </row>
    <row r="202" spans="33:53" ht="15" thickBot="1">
      <c r="AG202" s="494"/>
      <c r="AH202" s="495"/>
      <c r="AI202" s="495"/>
      <c r="AJ202" s="495"/>
      <c r="AK202" s="495"/>
      <c r="AN202" s="504"/>
      <c r="AO202" s="504"/>
      <c r="AP202" s="504"/>
      <c r="AQ202" s="504"/>
      <c r="AR202" s="504"/>
      <c r="AS202" s="504"/>
      <c r="AT202" s="504"/>
      <c r="AU202" s="504"/>
      <c r="AV202" s="504"/>
      <c r="AW202" s="504"/>
      <c r="AX202" s="504"/>
      <c r="AY202" s="504"/>
      <c r="AZ202" s="487">
        <v>1740</v>
      </c>
      <c r="BA202" s="506">
        <v>2520</v>
      </c>
    </row>
    <row r="203" spans="33:53" ht="15" thickBot="1">
      <c r="AG203" s="494"/>
      <c r="AH203" s="495"/>
      <c r="AI203" s="495"/>
      <c r="AJ203" s="495"/>
      <c r="AK203" s="495"/>
      <c r="AN203" s="504"/>
      <c r="AO203" s="504"/>
      <c r="AP203" s="504"/>
      <c r="AQ203" s="504"/>
      <c r="AR203" s="504"/>
      <c r="AS203" s="504"/>
      <c r="AT203" s="504"/>
      <c r="AU203" s="504"/>
      <c r="AV203" s="504"/>
      <c r="AW203" s="504"/>
      <c r="AX203" s="504"/>
      <c r="AY203" s="504"/>
      <c r="AZ203" s="487">
        <v>2430</v>
      </c>
      <c r="BA203" s="506">
        <v>3500</v>
      </c>
    </row>
    <row r="204" spans="33:53" ht="15" thickBot="1">
      <c r="AG204" s="494"/>
      <c r="AH204" s="495"/>
      <c r="AI204" s="495"/>
      <c r="AJ204" s="495"/>
      <c r="AK204" s="495"/>
      <c r="AN204" s="504"/>
      <c r="AO204" s="504"/>
      <c r="AP204" s="504"/>
      <c r="AQ204" s="504"/>
      <c r="AR204" s="504"/>
      <c r="AS204" s="504"/>
      <c r="AT204" s="504"/>
      <c r="AU204" s="504"/>
      <c r="AV204" s="504"/>
      <c r="AW204" s="504"/>
      <c r="AX204" s="504"/>
      <c r="AY204" s="504"/>
      <c r="AZ204" s="487">
        <v>3100</v>
      </c>
      <c r="BA204" s="506">
        <v>4430</v>
      </c>
    </row>
    <row r="205" spans="33:53" ht="15" thickBot="1">
      <c r="AG205" s="494"/>
      <c r="AH205" s="495"/>
      <c r="AI205" s="495"/>
      <c r="AJ205" s="495"/>
      <c r="AK205" s="495"/>
      <c r="AN205" s="504"/>
      <c r="AO205" s="504"/>
      <c r="AP205" s="504"/>
      <c r="AQ205" s="504"/>
      <c r="AR205" s="504"/>
      <c r="AS205" s="504"/>
      <c r="AT205" s="504"/>
      <c r="AU205" s="504"/>
      <c r="AV205" s="504"/>
      <c r="AW205" s="504"/>
      <c r="AX205" s="504"/>
      <c r="AY205" s="504"/>
      <c r="AZ205" s="487">
        <v>3780</v>
      </c>
      <c r="BA205" s="506">
        <v>5600</v>
      </c>
    </row>
    <row r="206" spans="33:53" ht="15" thickBot="1">
      <c r="AG206" s="494"/>
      <c r="AH206" s="495"/>
      <c r="AI206" s="495"/>
      <c r="AJ206" s="495"/>
      <c r="AK206" s="495"/>
      <c r="AN206" s="504"/>
      <c r="AO206" s="504"/>
      <c r="AP206" s="504"/>
      <c r="AQ206" s="504"/>
      <c r="AR206" s="504"/>
      <c r="AS206" s="504"/>
      <c r="AT206" s="504"/>
      <c r="AU206" s="504"/>
      <c r="AV206" s="504"/>
      <c r="AW206" s="504"/>
      <c r="AX206" s="504"/>
      <c r="AY206" s="504"/>
      <c r="AZ206" s="508">
        <v>4430</v>
      </c>
      <c r="BA206" s="509">
        <v>6450</v>
      </c>
    </row>
    <row r="207" spans="33:53" ht="15" thickTop="1">
      <c r="AG207" s="494"/>
      <c r="AH207" s="495"/>
      <c r="AI207" s="495"/>
      <c r="AJ207" s="495"/>
      <c r="AK207" s="495"/>
    </row>
    <row r="208" spans="33:53">
      <c r="AG208" s="494"/>
      <c r="AH208" s="495"/>
      <c r="AI208" s="495"/>
      <c r="AJ208" s="495"/>
      <c r="AK208" s="495"/>
    </row>
    <row r="209" spans="33:37">
      <c r="AG209" s="494"/>
      <c r="AH209" s="495"/>
      <c r="AI209" s="495"/>
      <c r="AJ209" s="495"/>
      <c r="AK209" s="495"/>
    </row>
    <row r="210" spans="33:37">
      <c r="AG210" s="494"/>
      <c r="AH210" s="495"/>
      <c r="AI210" s="495"/>
      <c r="AJ210" s="495"/>
      <c r="AK210" s="495"/>
    </row>
    <row r="211" spans="33:37">
      <c r="AG211" s="494"/>
      <c r="AH211" s="495"/>
      <c r="AI211" s="495"/>
      <c r="AJ211" s="495"/>
      <c r="AK211" s="495"/>
    </row>
    <row r="212" spans="33:37">
      <c r="AG212" s="494"/>
      <c r="AH212" s="495"/>
      <c r="AI212" s="495"/>
      <c r="AJ212" s="495"/>
      <c r="AK212" s="495"/>
    </row>
    <row r="213" spans="33:37">
      <c r="AG213" s="494"/>
      <c r="AH213" s="495"/>
      <c r="AI213" s="495"/>
      <c r="AJ213" s="495"/>
      <c r="AK213" s="495"/>
    </row>
    <row r="214" spans="33:37">
      <c r="AG214" s="494"/>
      <c r="AH214" s="495"/>
      <c r="AI214" s="495"/>
      <c r="AJ214" s="495"/>
      <c r="AK214" s="495"/>
    </row>
    <row r="215" spans="33:37">
      <c r="AG215" s="494"/>
      <c r="AH215" s="495"/>
      <c r="AI215" s="495"/>
      <c r="AJ215" s="495"/>
      <c r="AK215" s="495"/>
    </row>
    <row r="216" spans="33:37">
      <c r="AG216" s="494"/>
      <c r="AH216" s="495"/>
      <c r="AI216" s="495"/>
      <c r="AJ216" s="495"/>
      <c r="AK216" s="495"/>
    </row>
  </sheetData>
  <mergeCells count="9">
    <mergeCell ref="AG58:AH59"/>
    <mergeCell ref="AK58:AV58"/>
    <mergeCell ref="AK59:AV59"/>
    <mergeCell ref="B11:C11"/>
    <mergeCell ref="D11:E11"/>
    <mergeCell ref="A16:D16"/>
    <mergeCell ref="A17:D22"/>
    <mergeCell ref="A25:D25"/>
    <mergeCell ref="A26:D31"/>
  </mergeCells>
  <dataValidations disablePrompts="1" count="3">
    <dataValidation type="list" allowBlank="1" showInputMessage="1" showErrorMessage="1" sqref="M5:M9" xr:uid="{00000000-0002-0000-3100-000000000000}">
      <formula1>$AW$6:$AW$10</formula1>
    </dataValidation>
    <dataValidation type="list" allowBlank="1" showInputMessage="1" showErrorMessage="1" sqref="K5:K9" xr:uid="{00000000-0002-0000-3100-000001000000}">
      <formula1>$AT$17:$AT$19</formula1>
    </dataValidation>
    <dataValidation type="list" allowBlank="1" showInputMessage="1" showErrorMessage="1" sqref="T5:T9" xr:uid="{00000000-0002-0000-3100-000002000000}">
      <formula1>$AQ$5:$AQ$6</formula1>
    </dataValidation>
  </dataValidations>
  <pageMargins left="0.7" right="0.7" top="0.75" bottom="0.75" header="0.3" footer="0.3"/>
  <pageSetup paperSize="9" orientation="portrait" r:id="rId1"/>
  <ignoredErrors>
    <ignoredError sqref="P5 P6:P9 U5:W9" unlockedFormula="1"/>
  </ignoredErrors>
  <drawing r:id="rId2"/>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Hoja51">
    <tabColor theme="9"/>
  </sheetPr>
  <dimension ref="A1:BK216"/>
  <sheetViews>
    <sheetView showGridLines="0" zoomScaleNormal="100" workbookViewId="0">
      <selection activeCell="A11" sqref="A11"/>
    </sheetView>
  </sheetViews>
  <sheetFormatPr baseColWidth="10" defaultColWidth="11.44140625" defaultRowHeight="14.4"/>
  <cols>
    <col min="8" max="9" width="1.88671875" customWidth="1"/>
    <col min="10" max="10" width="13.6640625" customWidth="1"/>
    <col min="11" max="11" width="13.109375" customWidth="1"/>
    <col min="12" max="12" width="11.33203125" customWidth="1"/>
    <col min="13" max="13" width="14.6640625" customWidth="1"/>
    <col min="14" max="14" width="13.44140625" customWidth="1"/>
    <col min="15" max="15" width="13.5546875" customWidth="1"/>
    <col min="16" max="17" width="12.33203125" customWidth="1"/>
    <col min="18" max="18" width="10.44140625" customWidth="1"/>
    <col min="19" max="19" width="11.109375" bestFit="1" customWidth="1"/>
    <col min="21" max="21" width="14.109375" customWidth="1"/>
    <col min="23" max="23" width="12.88671875" customWidth="1"/>
    <col min="24" max="24" width="13" customWidth="1"/>
    <col min="25" max="25" width="14.44140625" customWidth="1"/>
    <col min="26" max="26" width="12" customWidth="1"/>
    <col min="27" max="27" width="11.109375" customWidth="1"/>
    <col min="28" max="28" width="14.33203125" customWidth="1"/>
    <col min="29" max="29" width="12.88671875" style="467" customWidth="1"/>
    <col min="30" max="30" width="11.44140625" style="467"/>
    <col min="31" max="31" width="11.6640625" style="467" customWidth="1"/>
    <col min="32" max="32" width="16.5546875" style="467" customWidth="1"/>
    <col min="33" max="42" width="11.44140625" style="467"/>
  </cols>
  <sheetData>
    <row r="1" spans="1:63">
      <c r="J1" s="464"/>
      <c r="K1" s="464"/>
      <c r="L1" s="465"/>
      <c r="M1" s="465"/>
      <c r="N1" s="465"/>
      <c r="O1" s="465"/>
      <c r="P1" s="465"/>
      <c r="Q1" s="465"/>
      <c r="R1" s="465"/>
      <c r="S1" s="465"/>
      <c r="T1" s="465"/>
      <c r="U1" s="465"/>
      <c r="AC1"/>
      <c r="AD1"/>
      <c r="AE1"/>
      <c r="AF1"/>
      <c r="AG1"/>
      <c r="AH1"/>
      <c r="AI1"/>
      <c r="AJ1"/>
      <c r="AK1"/>
      <c r="AL1"/>
      <c r="AM1"/>
      <c r="AN1"/>
      <c r="AO1"/>
      <c r="AP1"/>
    </row>
    <row r="2" spans="1:63" ht="26.4">
      <c r="A2" s="328" t="s">
        <v>1051</v>
      </c>
      <c r="B2" s="328" t="s">
        <v>1000</v>
      </c>
      <c r="C2" s="328" t="s">
        <v>1052</v>
      </c>
      <c r="U2" s="466"/>
      <c r="V2" s="466"/>
      <c r="AE2"/>
      <c r="AF2"/>
      <c r="AG2"/>
      <c r="AH2"/>
      <c r="AI2"/>
      <c r="AJ2"/>
      <c r="AK2"/>
      <c r="AL2"/>
      <c r="AM2"/>
      <c r="AN2"/>
      <c r="AO2"/>
      <c r="AP2"/>
    </row>
    <row r="3" spans="1:63">
      <c r="A3" s="584">
        <f>+'0.Hypothesis'!$H$10</f>
        <v>10</v>
      </c>
      <c r="B3" s="615">
        <v>0.1</v>
      </c>
      <c r="C3" s="584">
        <f>+'0.Hypothesis'!$C$3</f>
        <v>2</v>
      </c>
      <c r="J3" s="320"/>
      <c r="K3" s="321"/>
      <c r="L3" s="321"/>
      <c r="M3" s="321"/>
      <c r="N3" s="321"/>
      <c r="O3" s="322"/>
      <c r="P3" s="321"/>
      <c r="Q3" s="321"/>
      <c r="R3" s="321"/>
      <c r="S3" s="323"/>
      <c r="T3" s="323"/>
      <c r="U3" s="323"/>
      <c r="V3" s="466"/>
      <c r="W3" s="323" t="s">
        <v>1053</v>
      </c>
      <c r="X3" s="323"/>
      <c r="Y3" s="323"/>
      <c r="Z3" s="323"/>
      <c r="AA3" s="323"/>
      <c r="AB3" s="323"/>
      <c r="AC3" s="323"/>
      <c r="AD3" s="323"/>
      <c r="AE3"/>
      <c r="AF3"/>
      <c r="AG3"/>
      <c r="AH3"/>
      <c r="AI3"/>
      <c r="AJ3"/>
      <c r="AK3"/>
      <c r="AL3"/>
      <c r="AN3"/>
      <c r="AO3"/>
      <c r="AP3"/>
    </row>
    <row r="4" spans="1:63" ht="52.8">
      <c r="J4" s="421" t="s">
        <v>1124</v>
      </c>
      <c r="K4" s="327" t="s">
        <v>808</v>
      </c>
      <c r="L4" s="421" t="s">
        <v>1125</v>
      </c>
      <c r="M4" s="421" t="s">
        <v>1126</v>
      </c>
      <c r="N4" s="367" t="s">
        <v>1127</v>
      </c>
      <c r="O4" s="374" t="s">
        <v>1061</v>
      </c>
      <c r="P4" s="421" t="s">
        <v>1109</v>
      </c>
      <c r="Q4" s="421" t="s">
        <v>1063</v>
      </c>
      <c r="R4" s="327" t="s">
        <v>1110</v>
      </c>
      <c r="S4" s="327" t="s">
        <v>1111</v>
      </c>
      <c r="T4" s="422" t="s">
        <v>955</v>
      </c>
      <c r="U4" s="375" t="s">
        <v>1066</v>
      </c>
      <c r="V4" s="468"/>
      <c r="W4" s="327" t="s">
        <v>1067</v>
      </c>
      <c r="X4" s="327" t="s">
        <v>1068</v>
      </c>
      <c r="Y4" s="327" t="s">
        <v>1069</v>
      </c>
      <c r="Z4" s="327" t="s">
        <v>1070</v>
      </c>
      <c r="AA4" s="327" t="s">
        <v>1071</v>
      </c>
      <c r="AB4" s="327" t="s">
        <v>1072</v>
      </c>
      <c r="AC4" s="327" t="s">
        <v>1073</v>
      </c>
      <c r="AD4" s="327" t="s">
        <v>1074</v>
      </c>
      <c r="AE4"/>
      <c r="AG4" s="328" t="s">
        <v>1115</v>
      </c>
      <c r="AH4" s="328" t="s">
        <v>1116</v>
      </c>
      <c r="AW4" s="327" t="s">
        <v>1124</v>
      </c>
      <c r="AX4" s="327" t="s">
        <v>808</v>
      </c>
      <c r="AY4" s="327" t="s">
        <v>1125</v>
      </c>
      <c r="AZ4" s="327" t="s">
        <v>1127</v>
      </c>
      <c r="BA4" s="327" t="s">
        <v>1061</v>
      </c>
      <c r="BB4" s="327" t="s">
        <v>1109</v>
      </c>
      <c r="BC4" s="327" t="s">
        <v>1110</v>
      </c>
      <c r="BD4" s="327" t="s">
        <v>1068</v>
      </c>
      <c r="BE4" s="327" t="s">
        <v>1070</v>
      </c>
      <c r="BG4" s="327" t="s">
        <v>1124</v>
      </c>
      <c r="BH4" s="327" t="s">
        <v>1063</v>
      </c>
      <c r="BI4" s="327" t="s">
        <v>1069</v>
      </c>
      <c r="BJ4" s="327" t="s">
        <v>1071</v>
      </c>
      <c r="BK4" s="327" t="s">
        <v>1072</v>
      </c>
    </row>
    <row r="5" spans="1:63" ht="57.6">
      <c r="A5" s="456" t="s">
        <v>1074</v>
      </c>
      <c r="B5" s="456" t="s">
        <v>1079</v>
      </c>
      <c r="C5" s="456" t="s">
        <v>1012</v>
      </c>
      <c r="D5" s="456" t="s">
        <v>1080</v>
      </c>
      <c r="E5" s="456" t="s">
        <v>1081</v>
      </c>
      <c r="F5" s="456" t="s">
        <v>1082</v>
      </c>
      <c r="J5" s="572"/>
      <c r="K5" s="572"/>
      <c r="L5" s="572"/>
      <c r="M5" s="572"/>
      <c r="N5" s="572"/>
      <c r="O5" s="572"/>
      <c r="P5" s="572"/>
      <c r="Q5" s="572"/>
      <c r="R5" s="616"/>
      <c r="S5" s="616"/>
      <c r="T5" s="616"/>
      <c r="U5" s="616"/>
      <c r="V5" s="468"/>
      <c r="W5" s="399">
        <f>ABS(O5-P5)</f>
        <v>0</v>
      </c>
      <c r="X5" s="458">
        <f>+IF(M5=$AH$31,($AH$40*W5^2+$AH$41*W5+$AI$42),IF(M5=$AI$31,($AI$40*W5^2+$AI$41*W5+$AI$42),($AJ$40*W5^2+$AJ$41*W5+$AJ$42)))*W5*L5/1000</f>
        <v>0</v>
      </c>
      <c r="Y5" s="458">
        <f>+X5*0.1</f>
        <v>0</v>
      </c>
      <c r="Z5" s="470">
        <f>IF(K5=$AN$6,U5,IF(K5=$AN$7,U5*$AP$7,IF(K5=$AN$8,U5*$AP$8,IF(K5=$AN$9,U5*$AP$9,U5*$AP$10))))</f>
        <v>0</v>
      </c>
      <c r="AA5" s="395">
        <f>+IFERROR(Z5-(X5-Y5)*R5*S5*T5/N5,0)</f>
        <v>0</v>
      </c>
      <c r="AB5" s="395">
        <f>+Z5-AA5</f>
        <v>0</v>
      </c>
      <c r="AC5" s="395">
        <f>IF(I5=$AN$6,AB5*$AT$6,IF(I5=$AN$7,AB5*$AT$7,IF(I5=$AN$8,AB5*$AT$8,IF(I5=$AN$9,AB5*$AT$9,AB5*$AT$10))))</f>
        <v>0</v>
      </c>
      <c r="AD5" s="557">
        <f>IF(Q5=$AG$5,L5*$AH$5,$AH$6*L5)</f>
        <v>0</v>
      </c>
      <c r="AE5"/>
      <c r="AG5" s="419">
        <v>30</v>
      </c>
      <c r="AH5" s="419">
        <v>20</v>
      </c>
      <c r="AN5" s="409" t="s">
        <v>899</v>
      </c>
      <c r="AO5"/>
      <c r="AP5"/>
      <c r="AW5" s="360">
        <f t="shared" ref="AW5:AY9" si="0">+J5</f>
        <v>0</v>
      </c>
      <c r="AX5" s="360">
        <f t="shared" si="0"/>
        <v>0</v>
      </c>
      <c r="AY5" s="360">
        <f t="shared" si="0"/>
        <v>0</v>
      </c>
      <c r="AZ5" s="360">
        <f t="shared" ref="AZ5:BB9" si="1">+N5</f>
        <v>0</v>
      </c>
      <c r="BA5" s="360">
        <f t="shared" si="1"/>
        <v>0</v>
      </c>
      <c r="BB5" s="360">
        <f t="shared" si="1"/>
        <v>0</v>
      </c>
      <c r="BC5" s="360">
        <f>+R5</f>
        <v>0</v>
      </c>
      <c r="BD5" s="704">
        <f>+X5</f>
        <v>0</v>
      </c>
      <c r="BE5" s="701">
        <f>+Z5</f>
        <v>0</v>
      </c>
      <c r="BG5" s="360">
        <f>+AW5</f>
        <v>0</v>
      </c>
      <c r="BH5" s="360">
        <f>+Q5</f>
        <v>0</v>
      </c>
      <c r="BI5" s="704">
        <f>+Y5</f>
        <v>0</v>
      </c>
      <c r="BJ5" s="701">
        <f>+AA5</f>
        <v>0</v>
      </c>
      <c r="BK5" s="701">
        <f>+AB5</f>
        <v>0</v>
      </c>
    </row>
    <row r="6" spans="1:63" ht="15.75" customHeight="1">
      <c r="A6" s="395">
        <f>+AD10</f>
        <v>0</v>
      </c>
      <c r="B6" s="395">
        <f>+AB10</f>
        <v>0</v>
      </c>
      <c r="C6" s="395">
        <f>+AC10/$C$3</f>
        <v>0</v>
      </c>
      <c r="D6" s="455" t="e">
        <f>+B6/Hornos!$M$3</f>
        <v>#DIV/0!</v>
      </c>
      <c r="E6" s="395">
        <f>B6*'0.Hypothesis'!$G$3</f>
        <v>0</v>
      </c>
      <c r="F6" s="458" t="e">
        <f>+A6/C6</f>
        <v>#DIV/0!</v>
      </c>
      <c r="J6" s="572"/>
      <c r="K6" s="572"/>
      <c r="L6" s="572"/>
      <c r="M6" s="572"/>
      <c r="N6" s="572"/>
      <c r="O6" s="572"/>
      <c r="P6" s="571"/>
      <c r="Q6" s="571"/>
      <c r="R6" s="623"/>
      <c r="S6" s="616"/>
      <c r="T6" s="616"/>
      <c r="U6" s="616"/>
      <c r="V6" s="468"/>
      <c r="W6" s="399">
        <f t="shared" ref="W6:W9" si="2">ABS(O6-P6)</f>
        <v>0</v>
      </c>
      <c r="X6" s="458">
        <f>+IF(M6=$AH$31,($AH$40*W6^2+$AH$41*W6+$AI$42),IF(M6=$AI$31,($AI$40*W6^2+$AI$41*W6+$AI$42),($AJ$40*W6^2+$AJ$41*W6+$AJ$42)))*W6*L6/1000</f>
        <v>0</v>
      </c>
      <c r="Y6" s="458">
        <f t="shared" ref="Y6:Y9" si="3">+X6*0.1</f>
        <v>0</v>
      </c>
      <c r="Z6" s="470">
        <f>IF(K6=$AN$6,U6,IF(K6=$AN$7,U6*$AP$7,IF(K6=$AN$8,U6*$AP$8,IF(K6=$AN$9,U6*$AP$9,U6*$AP$10))))</f>
        <v>0</v>
      </c>
      <c r="AA6" s="395">
        <f t="shared" ref="AA6:AA9" si="4">+IFERROR(Z6-(X6-Y6)*R6*S6*T6/N6,0)</f>
        <v>0</v>
      </c>
      <c r="AB6" s="395">
        <f t="shared" ref="AB6:AB9" si="5">+Z6-AA6</f>
        <v>0</v>
      </c>
      <c r="AC6" s="395">
        <f>IF(I6=$AN$6,AB6*$AT$6,IF(I6=$AN$7,AB6*$AT$7,IF(I6=$AN$8,AB6*$AT$8,IF(I6=$AN$9,AB6*$AT$9,AB6*$AT$10))))</f>
        <v>0</v>
      </c>
      <c r="AD6" s="557">
        <f>IF(Q6=$AG$5,L6*$AH$5,$AH$6*L6)</f>
        <v>0</v>
      </c>
      <c r="AE6"/>
      <c r="AG6" s="419">
        <v>50</v>
      </c>
      <c r="AH6" s="419">
        <v>30</v>
      </c>
      <c r="AN6" s="360" t="s">
        <v>485</v>
      </c>
      <c r="AO6"/>
      <c r="AP6" s="440">
        <v>1</v>
      </c>
      <c r="AQ6" s="399" t="s">
        <v>982</v>
      </c>
      <c r="AR6" s="454">
        <f>+Consumption!$S$36</f>
        <v>0</v>
      </c>
      <c r="AS6" s="399" t="s">
        <v>1084</v>
      </c>
      <c r="AT6" s="471">
        <f>+AR6/AP6</f>
        <v>0</v>
      </c>
      <c r="AU6" t="s">
        <v>1084</v>
      </c>
      <c r="AW6" s="360">
        <f t="shared" si="0"/>
        <v>0</v>
      </c>
      <c r="AX6" s="360">
        <f t="shared" si="0"/>
        <v>0</v>
      </c>
      <c r="AY6" s="360">
        <f t="shared" si="0"/>
        <v>0</v>
      </c>
      <c r="AZ6" s="360">
        <f t="shared" si="1"/>
        <v>0</v>
      </c>
      <c r="BA6" s="360">
        <f t="shared" si="1"/>
        <v>0</v>
      </c>
      <c r="BB6" s="360">
        <f t="shared" si="1"/>
        <v>0</v>
      </c>
      <c r="BC6" s="360">
        <f>+R6</f>
        <v>0</v>
      </c>
      <c r="BD6" s="704">
        <f>+X6</f>
        <v>0</v>
      </c>
      <c r="BE6" s="701">
        <f>+Z6</f>
        <v>0</v>
      </c>
      <c r="BG6" s="360">
        <f t="shared" ref="BG6:BG9" si="6">+AW6</f>
        <v>0</v>
      </c>
      <c r="BH6" s="360">
        <f t="shared" ref="BH6:BH9" si="7">+Q6</f>
        <v>0</v>
      </c>
      <c r="BI6" s="704">
        <f t="shared" ref="BI6:BI9" si="8">+Y6</f>
        <v>0</v>
      </c>
      <c r="BJ6" s="701">
        <f t="shared" ref="BJ6:BJ9" si="9">+AA6</f>
        <v>0</v>
      </c>
      <c r="BK6" s="701">
        <f t="shared" ref="BK6:BK9" si="10">+AB6</f>
        <v>0</v>
      </c>
    </row>
    <row r="7" spans="1:63">
      <c r="J7" s="572"/>
      <c r="K7" s="572"/>
      <c r="L7" s="572"/>
      <c r="M7" s="572"/>
      <c r="N7" s="572"/>
      <c r="O7" s="572"/>
      <c r="P7" s="571"/>
      <c r="Q7" s="571"/>
      <c r="R7" s="623"/>
      <c r="S7" s="616"/>
      <c r="T7" s="616"/>
      <c r="U7" s="616"/>
      <c r="V7" s="468"/>
      <c r="W7" s="399">
        <f t="shared" si="2"/>
        <v>0</v>
      </c>
      <c r="X7" s="458">
        <f>+IF(M7=$AH$31,($AH$40*W7^2+$AH$41*W7+$AI$42),IF(M7=$AI$31,($AI$40*W7^2+$AI$41*W7+$AI$42),($AJ$40*W7^2+$AJ$41*W7+$AJ$42)))*W7*L7/1000</f>
        <v>0</v>
      </c>
      <c r="Y7" s="458">
        <f t="shared" si="3"/>
        <v>0</v>
      </c>
      <c r="Z7" s="470">
        <f>IF(K7=$AN$6,U7,IF(K7=$AN$7,U7*$AP$7,IF(K7=$AN$8,U7*$AP$8,IF(K7=$AN$9,U7*$AP$9,U7*$AP$10))))</f>
        <v>0</v>
      </c>
      <c r="AA7" s="395">
        <f t="shared" si="4"/>
        <v>0</v>
      </c>
      <c r="AB7" s="395">
        <f t="shared" si="5"/>
        <v>0</v>
      </c>
      <c r="AC7" s="395">
        <f>IF(I7=$AN$6,AB7*$AT$6,IF(I7=$AN$7,AB7*$AT$7,IF(I7=$AN$8,AB7*$AT$8,IF(I7=$AN$9,AB7*$AT$9,AB7*$AT$10))))</f>
        <v>0</v>
      </c>
      <c r="AD7" s="557">
        <f>IF(Q7=$AG$5,L7*$AH$5,$AH$6*L7)</f>
        <v>0</v>
      </c>
      <c r="AE7"/>
      <c r="AG7" s="419"/>
      <c r="AH7" s="419"/>
      <c r="AN7" s="360" t="s">
        <v>902</v>
      </c>
      <c r="AO7"/>
      <c r="AP7" s="440">
        <v>9.6511627906976738</v>
      </c>
      <c r="AQ7" s="399" t="s">
        <v>985</v>
      </c>
      <c r="AR7" s="454">
        <f>+Consumption!$G$56</f>
        <v>0</v>
      </c>
      <c r="AS7" s="399" t="s">
        <v>1085</v>
      </c>
      <c r="AT7" s="471">
        <f>+AR7/AP7</f>
        <v>0</v>
      </c>
      <c r="AU7" t="s">
        <v>1084</v>
      </c>
      <c r="AW7" s="360">
        <f t="shared" si="0"/>
        <v>0</v>
      </c>
      <c r="AX7" s="360">
        <f t="shared" si="0"/>
        <v>0</v>
      </c>
      <c r="AY7" s="360">
        <f t="shared" si="0"/>
        <v>0</v>
      </c>
      <c r="AZ7" s="360">
        <f t="shared" si="1"/>
        <v>0</v>
      </c>
      <c r="BA7" s="360">
        <f t="shared" si="1"/>
        <v>0</v>
      </c>
      <c r="BB7" s="360">
        <f t="shared" si="1"/>
        <v>0</v>
      </c>
      <c r="BC7" s="360">
        <f>+R7</f>
        <v>0</v>
      </c>
      <c r="BD7" s="704">
        <f>+X7</f>
        <v>0</v>
      </c>
      <c r="BE7" s="701">
        <f>+Z7</f>
        <v>0</v>
      </c>
      <c r="BG7" s="360">
        <f t="shared" si="6"/>
        <v>0</v>
      </c>
      <c r="BH7" s="360">
        <f t="shared" si="7"/>
        <v>0</v>
      </c>
      <c r="BI7" s="704">
        <f t="shared" si="8"/>
        <v>0</v>
      </c>
      <c r="BJ7" s="701">
        <f t="shared" si="9"/>
        <v>0</v>
      </c>
      <c r="BK7" s="701">
        <f t="shared" si="10"/>
        <v>0</v>
      </c>
    </row>
    <row r="8" spans="1:63" ht="28.8">
      <c r="A8" s="598"/>
      <c r="B8" s="598"/>
      <c r="C8" s="597" t="s">
        <v>1086</v>
      </c>
      <c r="D8" s="459" t="s">
        <v>1087</v>
      </c>
      <c r="E8" s="459" t="s">
        <v>1088</v>
      </c>
      <c r="J8" s="572"/>
      <c r="K8" s="572"/>
      <c r="L8" s="572"/>
      <c r="M8" s="572"/>
      <c r="N8" s="572"/>
      <c r="O8" s="572"/>
      <c r="P8" s="571"/>
      <c r="Q8" s="571"/>
      <c r="R8" s="623"/>
      <c r="S8" s="616"/>
      <c r="T8" s="616"/>
      <c r="U8" s="616"/>
      <c r="V8" s="468"/>
      <c r="W8" s="399">
        <f t="shared" si="2"/>
        <v>0</v>
      </c>
      <c r="X8" s="458">
        <f>+IF(M8=$AH$31,($AH$40*W8^2+$AH$41*W8+$AI$42),IF(M8=$AI$31,($AI$40*W8^2+$AI$41*W8+$AI$42),($AJ$40*W8^2+$AJ$41*W8+$AJ$42)))*W8*L8/1000</f>
        <v>0</v>
      </c>
      <c r="Y8" s="458">
        <f t="shared" si="3"/>
        <v>0</v>
      </c>
      <c r="Z8" s="470">
        <f>IF(K8=$AN$6,U8,IF(K8=$AN$7,U8*$AP$7,IF(K8=$AN$8,U8*$AP$8,IF(K8=$AN$9,U8*$AP$9,U8*$AP$10))))</f>
        <v>0</v>
      </c>
      <c r="AA8" s="395">
        <f t="shared" si="4"/>
        <v>0</v>
      </c>
      <c r="AB8" s="395">
        <f t="shared" si="5"/>
        <v>0</v>
      </c>
      <c r="AC8" s="395">
        <f>IF(I8=$AN$6,AB8*$AT$6,IF(I8=$AN$7,AB8*$AT$7,IF(I8=$AN$8,AB8*$AT$8,IF(I8=$AN$9,AB8*$AT$9,AB8*$AT$10))))</f>
        <v>0</v>
      </c>
      <c r="AD8" s="557">
        <f>IF(Q8=$AG$5,L8*$AH$5,$AH$6*L8)</f>
        <v>0</v>
      </c>
      <c r="AE8"/>
      <c r="AN8" s="360" t="s">
        <v>486</v>
      </c>
      <c r="AO8"/>
      <c r="AP8" s="440">
        <v>10.093023255813952</v>
      </c>
      <c r="AQ8" s="399" t="s">
        <v>988</v>
      </c>
      <c r="AR8" s="454">
        <f>+Consumption!$G$75</f>
        <v>0</v>
      </c>
      <c r="AS8" s="399" t="s">
        <v>1089</v>
      </c>
      <c r="AT8" s="471">
        <f>+AR8/AP8</f>
        <v>0</v>
      </c>
      <c r="AU8" t="s">
        <v>1084</v>
      </c>
      <c r="AW8" s="360">
        <f t="shared" si="0"/>
        <v>0</v>
      </c>
      <c r="AX8" s="360">
        <f t="shared" si="0"/>
        <v>0</v>
      </c>
      <c r="AY8" s="360">
        <f t="shared" si="0"/>
        <v>0</v>
      </c>
      <c r="AZ8" s="360">
        <f t="shared" si="1"/>
        <v>0</v>
      </c>
      <c r="BA8" s="360">
        <f t="shared" si="1"/>
        <v>0</v>
      </c>
      <c r="BB8" s="360">
        <f t="shared" si="1"/>
        <v>0</v>
      </c>
      <c r="BC8" s="360">
        <f>+R8</f>
        <v>0</v>
      </c>
      <c r="BD8" s="704">
        <f>+X8</f>
        <v>0</v>
      </c>
      <c r="BE8" s="701">
        <f>+Z8</f>
        <v>0</v>
      </c>
      <c r="BG8" s="360">
        <f t="shared" si="6"/>
        <v>0</v>
      </c>
      <c r="BH8" s="360">
        <f t="shared" si="7"/>
        <v>0</v>
      </c>
      <c r="BI8" s="704">
        <f t="shared" si="8"/>
        <v>0</v>
      </c>
      <c r="BJ8" s="701">
        <f t="shared" si="9"/>
        <v>0</v>
      </c>
      <c r="BK8" s="701">
        <f t="shared" si="10"/>
        <v>0</v>
      </c>
    </row>
    <row r="9" spans="1:63">
      <c r="A9" s="592"/>
      <c r="B9" s="592"/>
      <c r="C9" s="395">
        <f>+$A$3</f>
        <v>10</v>
      </c>
      <c r="D9" s="460" t="e">
        <f>IRR(G19:G29)</f>
        <v>#NUM!</v>
      </c>
      <c r="E9" s="461">
        <f>+NPV(B3,G19:G29)</f>
        <v>0</v>
      </c>
      <c r="J9" s="572"/>
      <c r="K9" s="572"/>
      <c r="L9" s="572"/>
      <c r="M9" s="572"/>
      <c r="N9" s="572"/>
      <c r="O9" s="572"/>
      <c r="P9" s="571"/>
      <c r="Q9" s="571"/>
      <c r="R9" s="623"/>
      <c r="S9" s="616"/>
      <c r="T9" s="616"/>
      <c r="U9" s="616"/>
      <c r="V9" s="468"/>
      <c r="W9" s="399">
        <f t="shared" si="2"/>
        <v>0</v>
      </c>
      <c r="X9" s="458">
        <f>+IF(M9=$AH$31,($AH$40*W9^2+$AH$41*W9+$AI$42),IF(M9=$AI$31,($AI$40*W9^2+$AI$41*W9+$AI$42),($AJ$40*W9^2+$AJ$41*W9+$AJ$42)))*W9*L9/1000</f>
        <v>0</v>
      </c>
      <c r="Y9" s="458">
        <f t="shared" si="3"/>
        <v>0</v>
      </c>
      <c r="Z9" s="470">
        <f>IF(K9=$AN$6,U9,IF(K9=$AN$7,U9*$AP$7,IF(K9=$AN$8,U9*$AP$8,IF(K9=$AN$9,U9*$AP$9,U9*$AP$10))))</f>
        <v>0</v>
      </c>
      <c r="AA9" s="395">
        <f t="shared" si="4"/>
        <v>0</v>
      </c>
      <c r="AB9" s="395">
        <f t="shared" si="5"/>
        <v>0</v>
      </c>
      <c r="AC9" s="395">
        <f>IF(I9=$AN$6,AB9*$AT$6,IF(I9=$AN$7,AB9*$AT$7,IF(I9=$AN$8,AB9*$AT$8,IF(I9=$AN$9,AB9*$AT$9,AB9*$AT$10))))</f>
        <v>0</v>
      </c>
      <c r="AD9" s="557">
        <f>IF(Q9=$AG$5,L9*$AH$5,$AH$6*L9)</f>
        <v>0</v>
      </c>
      <c r="AE9"/>
      <c r="AN9" s="360" t="s">
        <v>487</v>
      </c>
      <c r="AO9"/>
      <c r="AP9" s="440">
        <v>12.674418604651162</v>
      </c>
      <c r="AQ9" s="399" t="s">
        <v>991</v>
      </c>
      <c r="AR9" s="454">
        <f>+Consumption!$G$94</f>
        <v>0</v>
      </c>
      <c r="AS9" s="399" t="s">
        <v>1090</v>
      </c>
      <c r="AT9" s="471">
        <f>+AR9/AP9</f>
        <v>0</v>
      </c>
      <c r="AU9" t="s">
        <v>1084</v>
      </c>
      <c r="AW9" s="360">
        <f t="shared" si="0"/>
        <v>0</v>
      </c>
      <c r="AX9" s="360">
        <f t="shared" si="0"/>
        <v>0</v>
      </c>
      <c r="AY9" s="360">
        <f t="shared" si="0"/>
        <v>0</v>
      </c>
      <c r="AZ9" s="360">
        <f t="shared" si="1"/>
        <v>0</v>
      </c>
      <c r="BA9" s="360">
        <f t="shared" si="1"/>
        <v>0</v>
      </c>
      <c r="BB9" s="360">
        <f t="shared" si="1"/>
        <v>0</v>
      </c>
      <c r="BC9" s="360">
        <f>+R9</f>
        <v>0</v>
      </c>
      <c r="BD9" s="704">
        <f>+X9</f>
        <v>0</v>
      </c>
      <c r="BE9" s="701">
        <f>+Z9</f>
        <v>0</v>
      </c>
      <c r="BG9" s="360">
        <f t="shared" si="6"/>
        <v>0</v>
      </c>
      <c r="BH9" s="360">
        <f t="shared" si="7"/>
        <v>0</v>
      </c>
      <c r="BI9" s="704">
        <f t="shared" si="8"/>
        <v>0</v>
      </c>
      <c r="BJ9" s="701">
        <f t="shared" si="9"/>
        <v>0</v>
      </c>
      <c r="BK9" s="701">
        <f t="shared" si="10"/>
        <v>0</v>
      </c>
    </row>
    <row r="10" spans="1:63">
      <c r="C10" s="467"/>
      <c r="D10" s="467"/>
      <c r="E10" s="467"/>
      <c r="F10" s="467"/>
      <c r="W10" s="436" t="s">
        <v>260</v>
      </c>
      <c r="X10" s="462">
        <f>SUM(X5:X9)</f>
        <v>0</v>
      </c>
      <c r="Y10" s="462">
        <f>SUM(Y5:Y9)</f>
        <v>0</v>
      </c>
      <c r="Z10" s="462">
        <f t="shared" ref="Z10:AD10" si="11">SUM(Z5:Z9)</f>
        <v>0</v>
      </c>
      <c r="AA10" s="462">
        <f t="shared" si="11"/>
        <v>0</v>
      </c>
      <c r="AB10" s="462">
        <f t="shared" si="11"/>
        <v>0</v>
      </c>
      <c r="AC10" s="462">
        <f t="shared" si="11"/>
        <v>0</v>
      </c>
      <c r="AD10" s="462">
        <f t="shared" si="11"/>
        <v>0</v>
      </c>
      <c r="AE10"/>
      <c r="AN10" s="360" t="s">
        <v>904</v>
      </c>
      <c r="AO10"/>
      <c r="AP10" s="440">
        <v>2.3372093023255816</v>
      </c>
      <c r="AQ10" s="399" t="s">
        <v>991</v>
      </c>
      <c r="AR10" s="454">
        <f>+Consumption!$G$114</f>
        <v>0</v>
      </c>
      <c r="AS10" s="399" t="s">
        <v>1090</v>
      </c>
      <c r="AT10" s="471">
        <f>+AR10/AP10</f>
        <v>0</v>
      </c>
      <c r="AU10" t="s">
        <v>1084</v>
      </c>
      <c r="BD10" s="702"/>
      <c r="BE10" s="298"/>
    </row>
    <row r="11" spans="1:63">
      <c r="C11" s="467"/>
      <c r="D11" s="467"/>
      <c r="E11" s="467"/>
      <c r="F11" s="467"/>
      <c r="AC11"/>
      <c r="AD11"/>
      <c r="AE11"/>
      <c r="AO11"/>
      <c r="AP11"/>
      <c r="BD11" s="702"/>
      <c r="BE11" s="298"/>
    </row>
    <row r="12" spans="1:63">
      <c r="B12" s="1755" t="s">
        <v>1091</v>
      </c>
      <c r="C12" s="1756"/>
      <c r="D12" s="1755" t="s">
        <v>1092</v>
      </c>
      <c r="E12" s="1756"/>
      <c r="F12" s="467"/>
      <c r="AC12"/>
      <c r="AD12"/>
      <c r="AE12"/>
      <c r="AS12" s="467"/>
    </row>
    <row r="13" spans="1:63">
      <c r="B13" s="701">
        <f>+$Z$10</f>
        <v>0</v>
      </c>
      <c r="C13" s="703" t="s">
        <v>521</v>
      </c>
      <c r="D13" s="701">
        <f>+$AA$10</f>
        <v>0</v>
      </c>
      <c r="E13" s="703" t="s">
        <v>521</v>
      </c>
      <c r="F13" s="467"/>
      <c r="AC13"/>
      <c r="AD13"/>
      <c r="AE13"/>
      <c r="AN13" s="419" t="s">
        <v>1128</v>
      </c>
      <c r="AS13" s="467"/>
    </row>
    <row r="14" spans="1:63">
      <c r="A14" s="467"/>
      <c r="F14" s="467"/>
      <c r="AC14"/>
      <c r="AD14"/>
      <c r="AE14"/>
      <c r="AN14" s="419" t="s">
        <v>1129</v>
      </c>
      <c r="AS14" s="467"/>
    </row>
    <row r="15" spans="1:63">
      <c r="AC15"/>
      <c r="AD15"/>
      <c r="AN15" s="419" t="s">
        <v>1130</v>
      </c>
    </row>
    <row r="16" spans="1:63">
      <c r="A16" s="1757" t="s">
        <v>1094</v>
      </c>
      <c r="B16" s="1758"/>
      <c r="C16" s="1758"/>
      <c r="D16" s="1759"/>
      <c r="AC16"/>
      <c r="AD16"/>
    </row>
    <row r="17" spans="1:51">
      <c r="A17" s="1760"/>
      <c r="B17" s="1761"/>
      <c r="C17" s="1761"/>
      <c r="D17" s="1762"/>
      <c r="AC17"/>
      <c r="AD17"/>
    </row>
    <row r="18" spans="1:51">
      <c r="A18" s="1763"/>
      <c r="B18" s="1764"/>
      <c r="C18" s="1764"/>
      <c r="D18" s="1765"/>
      <c r="F18" s="399" t="s">
        <v>1096</v>
      </c>
      <c r="G18" s="399" t="s">
        <v>1028</v>
      </c>
      <c r="AC18"/>
      <c r="AD18"/>
      <c r="AG18" s="511"/>
      <c r="AH18" s="511"/>
      <c r="AI18" s="511"/>
      <c r="AJ18" s="511"/>
      <c r="AK18" s="511"/>
      <c r="AL18" s="511"/>
      <c r="AM18" s="511"/>
      <c r="AN18" s="511"/>
      <c r="AO18" s="511"/>
      <c r="AP18" s="511"/>
      <c r="AQ18" s="511"/>
      <c r="AR18" s="511"/>
    </row>
    <row r="19" spans="1:51">
      <c r="A19" s="1763"/>
      <c r="B19" s="1764"/>
      <c r="C19" s="1764"/>
      <c r="D19" s="1765"/>
      <c r="F19" s="399">
        <v>0</v>
      </c>
      <c r="G19" s="395">
        <f>-A6</f>
        <v>0</v>
      </c>
      <c r="AC19"/>
      <c r="AD19"/>
      <c r="AG19" s="511"/>
      <c r="AH19" s="511"/>
      <c r="AI19" s="511"/>
      <c r="AJ19" s="511"/>
      <c r="AK19" s="511"/>
      <c r="AL19" s="511"/>
      <c r="AM19" s="511"/>
      <c r="AN19" s="511"/>
      <c r="AO19" s="511"/>
      <c r="AP19" s="511"/>
      <c r="AQ19" s="511"/>
      <c r="AR19" s="511"/>
      <c r="AY19">
        <v>25.4</v>
      </c>
    </row>
    <row r="20" spans="1:51">
      <c r="A20" s="1763"/>
      <c r="B20" s="1764"/>
      <c r="C20" s="1764"/>
      <c r="D20" s="1765"/>
      <c r="F20" s="399">
        <v>1</v>
      </c>
      <c r="G20" s="395">
        <f>+C6</f>
        <v>0</v>
      </c>
      <c r="AC20"/>
      <c r="AD20"/>
      <c r="AG20" s="511"/>
      <c r="AH20" s="511"/>
      <c r="AI20" s="511"/>
      <c r="AJ20" s="511"/>
      <c r="AK20" s="511"/>
      <c r="AL20" s="511"/>
      <c r="AM20" s="511"/>
      <c r="AN20" s="511"/>
      <c r="AO20" s="511"/>
      <c r="AP20" s="511"/>
      <c r="AQ20" s="511"/>
      <c r="AR20" s="511"/>
    </row>
    <row r="21" spans="1:51">
      <c r="A21" s="1763"/>
      <c r="B21" s="1764"/>
      <c r="C21" s="1764"/>
      <c r="D21" s="1765"/>
      <c r="F21" s="399">
        <v>2</v>
      </c>
      <c r="G21" s="395">
        <f>+G20</f>
        <v>0</v>
      </c>
      <c r="AC21"/>
      <c r="AD21"/>
      <c r="AG21" s="511"/>
      <c r="AH21" s="511"/>
      <c r="AI21" s="511"/>
      <c r="AJ21" s="511"/>
      <c r="AK21" s="511"/>
      <c r="AL21" s="511"/>
      <c r="AM21" s="511"/>
      <c r="AN21" s="511"/>
      <c r="AO21" s="511"/>
      <c r="AP21" s="511"/>
      <c r="AQ21" s="511"/>
      <c r="AR21" s="511"/>
    </row>
    <row r="22" spans="1:51">
      <c r="A22" s="1766"/>
      <c r="B22" s="1767"/>
      <c r="C22" s="1767"/>
      <c r="D22" s="1768"/>
      <c r="F22" s="399">
        <v>3</v>
      </c>
      <c r="G22" s="395">
        <f t="shared" ref="G22:G29" si="12">+G21</f>
        <v>0</v>
      </c>
      <c r="AC22"/>
      <c r="AD22"/>
      <c r="AG22" s="511"/>
      <c r="AH22" s="511"/>
      <c r="AK22" s="511"/>
      <c r="AL22" s="511"/>
      <c r="AM22" s="511"/>
      <c r="AN22" s="511"/>
      <c r="AO22" s="511"/>
      <c r="AP22" s="511"/>
      <c r="AQ22" s="511"/>
      <c r="AR22" s="511"/>
    </row>
    <row r="23" spans="1:51">
      <c r="F23" s="399">
        <v>4</v>
      </c>
      <c r="G23" s="395">
        <f t="shared" si="12"/>
        <v>0</v>
      </c>
      <c r="AC23"/>
      <c r="AD23"/>
      <c r="AG23" s="511"/>
      <c r="AH23" s="511"/>
      <c r="AK23" s="511"/>
      <c r="AL23" s="511"/>
      <c r="AM23" s="511"/>
      <c r="AN23" s="511"/>
      <c r="AO23" s="511"/>
      <c r="AP23" s="511"/>
      <c r="AQ23" s="511"/>
      <c r="AR23" s="511"/>
    </row>
    <row r="24" spans="1:51" ht="19.5" customHeight="1">
      <c r="F24" s="399">
        <v>5</v>
      </c>
      <c r="G24" s="395">
        <f t="shared" si="12"/>
        <v>0</v>
      </c>
      <c r="AC24"/>
      <c r="AD24"/>
      <c r="AG24" s="511"/>
      <c r="AH24" s="511"/>
      <c r="AI24" s="511"/>
      <c r="AJ24" s="511"/>
      <c r="AK24" s="511"/>
      <c r="AL24" s="511"/>
      <c r="AM24" s="511"/>
      <c r="AN24" s="511"/>
      <c r="AO24" s="511"/>
      <c r="AP24" s="511"/>
      <c r="AQ24" s="511"/>
      <c r="AR24" s="511"/>
    </row>
    <row r="25" spans="1:51">
      <c r="A25" s="1769" t="s">
        <v>1098</v>
      </c>
      <c r="B25" s="1770"/>
      <c r="C25" s="1770"/>
      <c r="D25" s="1771"/>
      <c r="F25" s="399">
        <v>6</v>
      </c>
      <c r="G25" s="395">
        <f t="shared" si="12"/>
        <v>0</v>
      </c>
      <c r="AG25" s="511"/>
      <c r="AH25" s="511"/>
      <c r="AI25" s="511"/>
      <c r="AJ25" s="511"/>
      <c r="AK25" s="511"/>
      <c r="AL25" s="511"/>
      <c r="AM25" s="511"/>
      <c r="AN25" s="511"/>
      <c r="AO25" s="511"/>
      <c r="AP25" s="511"/>
      <c r="AQ25" s="511"/>
      <c r="AR25" s="511"/>
    </row>
    <row r="26" spans="1:51" ht="15" customHeight="1">
      <c r="A26" s="1772"/>
      <c r="B26" s="1773"/>
      <c r="C26" s="1773"/>
      <c r="D26" s="1774"/>
      <c r="F26" s="399">
        <v>7</v>
      </c>
      <c r="G26" s="395">
        <f t="shared" si="12"/>
        <v>0</v>
      </c>
      <c r="AG26" s="511"/>
      <c r="AH26" s="511"/>
      <c r="AI26" s="511"/>
      <c r="AJ26" s="511"/>
      <c r="AK26" s="511"/>
      <c r="AL26" s="511"/>
      <c r="AM26" s="511"/>
      <c r="AN26" s="511"/>
      <c r="AO26" s="511"/>
      <c r="AP26" s="511"/>
      <c r="AQ26" s="511"/>
      <c r="AR26" s="511"/>
    </row>
    <row r="27" spans="1:51" ht="14.25" customHeight="1">
      <c r="A27" s="1775"/>
      <c r="B27" s="1730"/>
      <c r="C27" s="1730"/>
      <c r="D27" s="1776"/>
      <c r="F27" s="399">
        <v>8</v>
      </c>
      <c r="G27" s="395">
        <f t="shared" si="12"/>
        <v>0</v>
      </c>
      <c r="AG27" s="511"/>
      <c r="AH27" s="511"/>
      <c r="AI27" s="511"/>
      <c r="AJ27" s="511"/>
      <c r="AK27" s="511"/>
      <c r="AL27" s="511"/>
      <c r="AM27" s="511"/>
      <c r="AN27" s="511"/>
      <c r="AO27" s="511"/>
      <c r="AP27" s="511"/>
      <c r="AQ27" s="511"/>
      <c r="AR27" s="511"/>
    </row>
    <row r="28" spans="1:51" ht="35.25" customHeight="1">
      <c r="A28" s="1775"/>
      <c r="B28" s="1730"/>
      <c r="C28" s="1730"/>
      <c r="D28" s="1776"/>
      <c r="F28" s="399">
        <v>9</v>
      </c>
      <c r="G28" s="395">
        <f t="shared" si="12"/>
        <v>0</v>
      </c>
      <c r="AF28"/>
      <c r="AG28"/>
      <c r="AH28"/>
      <c r="AI28"/>
      <c r="AJ28"/>
      <c r="AK28" s="511"/>
      <c r="AL28" s="511"/>
      <c r="AM28" s="511"/>
      <c r="AN28" s="511"/>
      <c r="AO28" s="511"/>
      <c r="AP28" s="511"/>
      <c r="AQ28" s="511"/>
      <c r="AR28" s="511"/>
    </row>
    <row r="29" spans="1:51">
      <c r="A29" s="1775"/>
      <c r="B29" s="1730"/>
      <c r="C29" s="1730"/>
      <c r="D29" s="1776"/>
      <c r="F29" s="399">
        <v>10</v>
      </c>
      <c r="G29" s="395">
        <f t="shared" si="12"/>
        <v>0</v>
      </c>
      <c r="AF29"/>
      <c r="AG29"/>
      <c r="AH29"/>
      <c r="AI29"/>
      <c r="AJ29"/>
      <c r="AK29" s="511"/>
      <c r="AL29" s="511"/>
      <c r="AM29" s="511"/>
      <c r="AN29" s="511"/>
      <c r="AO29" s="511"/>
      <c r="AP29" s="511"/>
      <c r="AQ29" s="511"/>
      <c r="AR29" s="511"/>
    </row>
    <row r="30" spans="1:51">
      <c r="A30" s="1775"/>
      <c r="B30" s="1730"/>
      <c r="C30" s="1730"/>
      <c r="D30" s="1776"/>
      <c r="AF30"/>
      <c r="AG30"/>
      <c r="AH30"/>
      <c r="AI30"/>
      <c r="AJ30"/>
      <c r="AK30" s="511"/>
      <c r="AL30" s="511"/>
      <c r="AM30" s="511"/>
      <c r="AN30" s="511"/>
      <c r="AO30" s="511"/>
      <c r="AP30" s="511"/>
      <c r="AQ30" s="511"/>
      <c r="AR30" s="511"/>
    </row>
    <row r="31" spans="1:51">
      <c r="A31" s="1777"/>
      <c r="B31" s="1778"/>
      <c r="C31" s="1778"/>
      <c r="D31" s="1779"/>
      <c r="AF31"/>
      <c r="AG31" s="399"/>
      <c r="AH31" s="467" t="s">
        <v>1128</v>
      </c>
      <c r="AI31" s="467" t="s">
        <v>1129</v>
      </c>
      <c r="AJ31" s="467" t="s">
        <v>1130</v>
      </c>
      <c r="AK31" s="511"/>
      <c r="AL31" s="511"/>
      <c r="AM31" s="511"/>
      <c r="AN31" s="511"/>
      <c r="AO31" s="511"/>
      <c r="AP31" s="511"/>
      <c r="AQ31" s="511"/>
      <c r="AR31" s="511"/>
    </row>
    <row r="32" spans="1:51" ht="26.25" customHeight="1">
      <c r="C32" s="467"/>
      <c r="AF32"/>
      <c r="AG32" s="458">
        <v>30</v>
      </c>
      <c r="AH32" s="458">
        <v>14</v>
      </c>
      <c r="AI32" s="458">
        <v>10.5</v>
      </c>
      <c r="AJ32" s="458">
        <v>7.5</v>
      </c>
      <c r="AK32" s="511"/>
      <c r="AL32" s="511"/>
      <c r="AM32" s="511"/>
      <c r="AN32" s="511"/>
      <c r="AO32" s="511"/>
      <c r="AP32" s="511"/>
      <c r="AQ32" s="511"/>
      <c r="AR32" s="511"/>
    </row>
    <row r="33" spans="1:44">
      <c r="C33" s="467"/>
      <c r="AF33"/>
      <c r="AG33" s="458">
        <v>50</v>
      </c>
      <c r="AH33" s="458">
        <v>15</v>
      </c>
      <c r="AI33" s="458">
        <v>11.5</v>
      </c>
      <c r="AJ33" s="458">
        <v>8</v>
      </c>
      <c r="AK33" s="511"/>
      <c r="AL33" s="511"/>
      <c r="AM33" s="511"/>
      <c r="AN33" s="511"/>
      <c r="AO33" s="511"/>
      <c r="AP33" s="511"/>
      <c r="AQ33" s="511"/>
      <c r="AR33" s="511"/>
    </row>
    <row r="34" spans="1:44">
      <c r="A34" s="467"/>
      <c r="B34" s="467"/>
      <c r="C34" s="467"/>
      <c r="AF34"/>
      <c r="AG34" s="458">
        <v>70</v>
      </c>
      <c r="AH34" s="458">
        <v>16</v>
      </c>
      <c r="AI34" s="458">
        <v>12.5</v>
      </c>
      <c r="AJ34" s="458">
        <v>8.5</v>
      </c>
      <c r="AK34" s="511"/>
      <c r="AL34" s="511"/>
      <c r="AM34" s="511"/>
      <c r="AN34" s="511"/>
      <c r="AO34" s="511"/>
      <c r="AP34" s="511"/>
      <c r="AQ34" s="511"/>
      <c r="AR34" s="511"/>
    </row>
    <row r="35" spans="1:44">
      <c r="A35" s="467"/>
      <c r="B35" s="467"/>
      <c r="C35" s="467"/>
      <c r="AD35"/>
      <c r="AE35"/>
      <c r="AF35"/>
      <c r="AG35" s="458">
        <v>90</v>
      </c>
      <c r="AH35" s="458">
        <v>17</v>
      </c>
      <c r="AI35" s="458">
        <v>13.5</v>
      </c>
      <c r="AJ35" s="458">
        <v>9</v>
      </c>
      <c r="AK35" s="511"/>
      <c r="AL35" s="511"/>
      <c r="AM35" s="511"/>
      <c r="AN35" s="511"/>
      <c r="AO35" s="511"/>
      <c r="AP35" s="511"/>
      <c r="AQ35" s="511"/>
      <c r="AR35" s="511"/>
    </row>
    <row r="36" spans="1:44">
      <c r="AC36"/>
      <c r="AD36"/>
      <c r="AF36"/>
      <c r="AG36" s="458">
        <v>110</v>
      </c>
      <c r="AH36" s="458">
        <v>18.3</v>
      </c>
      <c r="AI36" s="458">
        <v>14.5</v>
      </c>
      <c r="AJ36" s="458">
        <v>9.5</v>
      </c>
      <c r="AK36" s="511"/>
      <c r="AL36" s="511"/>
      <c r="AM36" s="511"/>
      <c r="AN36" s="511"/>
      <c r="AO36" s="511"/>
      <c r="AP36" s="511"/>
      <c r="AQ36" s="511"/>
      <c r="AR36" s="511"/>
    </row>
    <row r="37" spans="1:44">
      <c r="AC37"/>
      <c r="AD37"/>
      <c r="AF37"/>
      <c r="AG37" s="458">
        <v>130</v>
      </c>
      <c r="AH37" s="458">
        <v>19.5</v>
      </c>
      <c r="AI37" s="458">
        <v>15.5</v>
      </c>
      <c r="AJ37" s="458">
        <v>10</v>
      </c>
      <c r="AK37" s="511"/>
      <c r="AL37" s="511"/>
      <c r="AM37" s="511"/>
      <c r="AN37" s="511"/>
      <c r="AO37" s="511"/>
      <c r="AP37" s="511"/>
      <c r="AQ37" s="511"/>
      <c r="AR37" s="511"/>
    </row>
    <row r="38" spans="1:44">
      <c r="AG38" s="458">
        <v>150</v>
      </c>
      <c r="AH38" s="458">
        <v>21.5</v>
      </c>
      <c r="AI38" s="458">
        <v>16.5</v>
      </c>
      <c r="AJ38" s="458">
        <v>11</v>
      </c>
      <c r="AK38" s="511"/>
      <c r="AL38" s="511"/>
      <c r="AM38" s="511"/>
      <c r="AN38" s="511"/>
      <c r="AO38" s="511"/>
      <c r="AP38" s="511"/>
      <c r="AQ38" s="511"/>
      <c r="AR38" s="511"/>
    </row>
    <row r="39" spans="1:44" ht="15" thickBot="1">
      <c r="AG39" s="522">
        <v>170</v>
      </c>
      <c r="AH39" s="522">
        <v>23.5</v>
      </c>
      <c r="AI39" s="522">
        <v>17.899999999999999</v>
      </c>
      <c r="AJ39" s="522">
        <v>12</v>
      </c>
      <c r="AK39" s="511"/>
      <c r="AL39" s="511"/>
      <c r="AM39" s="511"/>
      <c r="AN39" s="511"/>
      <c r="AO39" s="511"/>
      <c r="AP39" s="511"/>
      <c r="AQ39" s="511"/>
      <c r="AR39" s="511"/>
    </row>
    <row r="40" spans="1:44">
      <c r="AE40"/>
      <c r="AF40"/>
      <c r="AG40" s="513" t="s">
        <v>1121</v>
      </c>
      <c r="AH40" s="514">
        <v>2.0000000000000001E-4</v>
      </c>
      <c r="AI40" s="515">
        <v>4.0000000000000003E-5</v>
      </c>
      <c r="AJ40" s="516">
        <v>1E-4</v>
      </c>
      <c r="AK40" s="511"/>
      <c r="AL40"/>
      <c r="AM40"/>
      <c r="AN40"/>
      <c r="AO40"/>
      <c r="AP40"/>
    </row>
    <row r="41" spans="1:44">
      <c r="AC41"/>
      <c r="AD41"/>
      <c r="AE41"/>
      <c r="AF41"/>
      <c r="AG41" s="517" t="s">
        <v>1122</v>
      </c>
      <c r="AH41" s="399">
        <v>1.83E-2</v>
      </c>
      <c r="AI41" s="399">
        <v>4.3299999999999998E-2</v>
      </c>
      <c r="AJ41" s="518">
        <v>8.3000000000000001E-3</v>
      </c>
      <c r="AK41"/>
      <c r="AL41"/>
      <c r="AM41"/>
      <c r="AN41"/>
      <c r="AO41"/>
      <c r="AP41"/>
    </row>
    <row r="42" spans="1:44" ht="15" thickBot="1">
      <c r="AC42"/>
      <c r="AD42"/>
      <c r="AE42"/>
      <c r="AF42"/>
      <c r="AG42" s="519" t="s">
        <v>1123</v>
      </c>
      <c r="AH42" s="520">
        <v>13.385999999999999</v>
      </c>
      <c r="AI42" s="520">
        <v>9.2125000000000004</v>
      </c>
      <c r="AJ42" s="521">
        <v>7.2537000000000003</v>
      </c>
      <c r="AK42"/>
      <c r="AL42"/>
      <c r="AM42"/>
      <c r="AN42"/>
      <c r="AO42"/>
      <c r="AP42"/>
    </row>
    <row r="43" spans="1:44">
      <c r="AC43"/>
      <c r="AD43"/>
      <c r="AE43"/>
      <c r="AF43"/>
      <c r="AG43"/>
      <c r="AH43"/>
      <c r="AI43"/>
      <c r="AJ43"/>
      <c r="AK43"/>
      <c r="AL43"/>
      <c r="AM43"/>
      <c r="AN43"/>
      <c r="AO43"/>
      <c r="AP43"/>
    </row>
    <row r="44" spans="1:44">
      <c r="AC44"/>
      <c r="AD44"/>
      <c r="AE44"/>
      <c r="AF44"/>
      <c r="AG44"/>
      <c r="AH44"/>
      <c r="AI44"/>
      <c r="AJ44"/>
      <c r="AK44"/>
      <c r="AL44"/>
      <c r="AM44"/>
      <c r="AN44"/>
      <c r="AO44"/>
      <c r="AP44"/>
    </row>
    <row r="45" spans="1:44">
      <c r="AC45"/>
      <c r="AD45"/>
      <c r="AE45"/>
      <c r="AF45"/>
      <c r="AG45"/>
      <c r="AH45"/>
      <c r="AI45"/>
      <c r="AJ45"/>
      <c r="AK45"/>
      <c r="AL45"/>
      <c r="AM45"/>
      <c r="AN45"/>
      <c r="AO45"/>
      <c r="AP45"/>
    </row>
    <row r="46" spans="1:44">
      <c r="AC46"/>
      <c r="AF46"/>
      <c r="AG46"/>
      <c r="AH46"/>
      <c r="AI46"/>
      <c r="AJ46"/>
      <c r="AK46"/>
      <c r="AL46"/>
      <c r="AM46"/>
      <c r="AN46"/>
      <c r="AO46"/>
      <c r="AP46"/>
    </row>
    <row r="47" spans="1:44">
      <c r="AC47"/>
      <c r="AF47"/>
      <c r="AG47"/>
      <c r="AH47"/>
      <c r="AI47"/>
      <c r="AJ47"/>
      <c r="AK47"/>
      <c r="AL47"/>
      <c r="AM47"/>
      <c r="AN47"/>
      <c r="AO47"/>
      <c r="AP47"/>
    </row>
    <row r="48" spans="1:44">
      <c r="AC48"/>
      <c r="AF48"/>
      <c r="AG48"/>
      <c r="AH48"/>
      <c r="AI48"/>
      <c r="AJ48"/>
      <c r="AK48"/>
      <c r="AL48"/>
      <c r="AM48"/>
      <c r="AN48"/>
      <c r="AO48"/>
      <c r="AP48"/>
    </row>
    <row r="49" spans="29:42">
      <c r="AF49"/>
      <c r="AG49"/>
      <c r="AH49"/>
      <c r="AI49"/>
      <c r="AJ49"/>
      <c r="AK49"/>
      <c r="AL49"/>
      <c r="AM49"/>
      <c r="AN49"/>
      <c r="AO49"/>
      <c r="AP49"/>
    </row>
    <row r="50" spans="29:42">
      <c r="AF50"/>
      <c r="AG50"/>
      <c r="AH50"/>
      <c r="AI50"/>
      <c r="AJ50"/>
      <c r="AK50"/>
      <c r="AL50"/>
      <c r="AM50"/>
      <c r="AN50"/>
      <c r="AO50"/>
      <c r="AP50"/>
    </row>
    <row r="51" spans="29:42">
      <c r="AF51"/>
      <c r="AG51"/>
      <c r="AH51"/>
      <c r="AI51"/>
      <c r="AJ51"/>
      <c r="AK51"/>
      <c r="AL51"/>
      <c r="AM51"/>
      <c r="AN51"/>
      <c r="AO51"/>
      <c r="AP51"/>
    </row>
    <row r="52" spans="29:42">
      <c r="AF52"/>
      <c r="AG52"/>
      <c r="AH52"/>
      <c r="AI52"/>
      <c r="AJ52"/>
      <c r="AK52"/>
      <c r="AL52"/>
      <c r="AM52"/>
      <c r="AN52"/>
      <c r="AO52"/>
      <c r="AP52"/>
    </row>
    <row r="53" spans="29:42">
      <c r="AF53"/>
      <c r="AG53"/>
      <c r="AH53"/>
      <c r="AI53"/>
      <c r="AJ53"/>
      <c r="AK53"/>
      <c r="AL53"/>
      <c r="AM53"/>
      <c r="AN53"/>
      <c r="AO53"/>
      <c r="AP53"/>
    </row>
    <row r="54" spans="29:42">
      <c r="AF54"/>
      <c r="AG54"/>
      <c r="AH54"/>
      <c r="AI54"/>
      <c r="AJ54"/>
      <c r="AK54"/>
      <c r="AL54"/>
      <c r="AM54"/>
      <c r="AN54"/>
      <c r="AO54"/>
      <c r="AP54"/>
    </row>
    <row r="55" spans="29:42">
      <c r="AC55"/>
      <c r="AF55"/>
      <c r="AG55"/>
      <c r="AH55"/>
      <c r="AI55"/>
      <c r="AJ55"/>
      <c r="AK55"/>
      <c r="AL55"/>
      <c r="AM55"/>
      <c r="AN55"/>
      <c r="AO55"/>
      <c r="AP55"/>
    </row>
    <row r="56" spans="29:42">
      <c r="AF56"/>
      <c r="AG56"/>
      <c r="AH56"/>
      <c r="AI56"/>
      <c r="AJ56"/>
      <c r="AK56"/>
      <c r="AL56"/>
      <c r="AM56"/>
      <c r="AN56"/>
      <c r="AO56"/>
      <c r="AP56"/>
    </row>
    <row r="58" spans="29:42">
      <c r="AD58" s="1754"/>
      <c r="AE58" s="1754"/>
      <c r="AF58" s="492"/>
      <c r="AG58" s="492"/>
      <c r="AH58" s="492"/>
      <c r="AI58" s="492"/>
      <c r="AJ58" s="492"/>
      <c r="AK58" s="492"/>
      <c r="AL58" s="492"/>
      <c r="AM58" s="492"/>
    </row>
    <row r="59" spans="29:42">
      <c r="AD59" s="1754"/>
      <c r="AE59" s="1754"/>
      <c r="AF59" s="1754"/>
      <c r="AG59" s="1754"/>
      <c r="AH59" s="1754"/>
      <c r="AI59" s="1754"/>
      <c r="AJ59" s="1754"/>
      <c r="AK59" s="1754"/>
      <c r="AL59" s="1754"/>
      <c r="AM59" s="1754"/>
    </row>
    <row r="60" spans="29:42">
      <c r="AD60" s="493"/>
      <c r="AE60" s="493"/>
      <c r="AF60" s="492"/>
      <c r="AG60" s="492"/>
      <c r="AH60" s="492"/>
      <c r="AI60" s="492"/>
      <c r="AJ60" s="492"/>
      <c r="AK60" s="492"/>
      <c r="AL60" s="492"/>
      <c r="AM60" s="492"/>
    </row>
    <row r="61" spans="29:42">
      <c r="AD61" s="494"/>
      <c r="AE61" s="495"/>
      <c r="AF61" s="498"/>
    </row>
    <row r="62" spans="29:42">
      <c r="AD62" s="494"/>
      <c r="AE62" s="495"/>
    </row>
    <row r="63" spans="29:42">
      <c r="AD63" s="494"/>
      <c r="AE63" s="495"/>
    </row>
    <row r="64" spans="29:42">
      <c r="AD64" s="494"/>
      <c r="AE64" s="495"/>
    </row>
    <row r="65" spans="30:39">
      <c r="AD65" s="494"/>
      <c r="AE65" s="495"/>
    </row>
    <row r="66" spans="30:39">
      <c r="AD66" s="494"/>
      <c r="AE66" s="495"/>
    </row>
    <row r="67" spans="30:39">
      <c r="AD67" s="494"/>
      <c r="AE67" s="495"/>
    </row>
    <row r="68" spans="30:39">
      <c r="AD68" s="494"/>
      <c r="AE68" s="495"/>
    </row>
    <row r="69" spans="30:39">
      <c r="AD69" s="494"/>
      <c r="AE69" s="495"/>
    </row>
    <row r="70" spans="30:39">
      <c r="AD70" s="494"/>
      <c r="AE70" s="495"/>
    </row>
    <row r="71" spans="30:39">
      <c r="AD71" s="494"/>
      <c r="AE71" s="495"/>
    </row>
    <row r="72" spans="30:39">
      <c r="AD72" s="494"/>
      <c r="AE72" s="495"/>
    </row>
    <row r="73" spans="30:39">
      <c r="AD73" s="494"/>
      <c r="AE73" s="495"/>
    </row>
    <row r="74" spans="30:39">
      <c r="AD74" s="494"/>
      <c r="AE74" s="495"/>
      <c r="AF74" s="498"/>
      <c r="AG74" s="491"/>
      <c r="AH74" s="491"/>
      <c r="AI74" s="491"/>
      <c r="AJ74" s="491"/>
      <c r="AK74" s="491"/>
      <c r="AL74" s="491"/>
      <c r="AM74" s="491"/>
    </row>
    <row r="75" spans="30:39">
      <c r="AD75" s="494"/>
      <c r="AE75" s="495"/>
    </row>
    <row r="76" spans="30:39">
      <c r="AD76" s="494"/>
      <c r="AE76" s="495"/>
    </row>
    <row r="77" spans="30:39">
      <c r="AD77" s="494"/>
      <c r="AE77" s="495"/>
    </row>
    <row r="78" spans="30:39">
      <c r="AD78" s="494"/>
      <c r="AE78" s="495"/>
    </row>
    <row r="79" spans="30:39">
      <c r="AD79" s="494"/>
      <c r="AE79" s="495"/>
    </row>
    <row r="80" spans="30:39">
      <c r="AD80" s="494"/>
      <c r="AE80" s="495"/>
    </row>
    <row r="81" spans="30:32">
      <c r="AD81" s="494"/>
      <c r="AE81" s="495"/>
    </row>
    <row r="82" spans="30:32">
      <c r="AD82" s="494"/>
      <c r="AE82" s="495"/>
    </row>
    <row r="83" spans="30:32" ht="15.6">
      <c r="AD83" s="494"/>
      <c r="AE83" s="495"/>
      <c r="AF83" s="499"/>
    </row>
    <row r="84" spans="30:32">
      <c r="AD84" s="494"/>
      <c r="AE84" s="495"/>
    </row>
    <row r="85" spans="30:32">
      <c r="AD85" s="494"/>
      <c r="AE85" s="495"/>
    </row>
    <row r="86" spans="30:32">
      <c r="AD86" s="494"/>
      <c r="AE86" s="495"/>
    </row>
    <row r="87" spans="30:32">
      <c r="AD87" s="494"/>
      <c r="AE87" s="495"/>
    </row>
    <row r="88" spans="30:32">
      <c r="AD88" s="494"/>
      <c r="AE88" s="495"/>
    </row>
    <row r="89" spans="30:32">
      <c r="AD89" s="494"/>
      <c r="AE89" s="495"/>
    </row>
    <row r="90" spans="30:32">
      <c r="AD90" s="494"/>
      <c r="AE90" s="495"/>
    </row>
    <row r="91" spans="30:32">
      <c r="AD91" s="494"/>
      <c r="AE91" s="495"/>
    </row>
    <row r="92" spans="30:32">
      <c r="AD92" s="494"/>
      <c r="AE92" s="495"/>
    </row>
    <row r="93" spans="30:32">
      <c r="AD93" s="494"/>
      <c r="AE93" s="495"/>
    </row>
    <row r="94" spans="30:32">
      <c r="AD94" s="494"/>
      <c r="AE94" s="495"/>
    </row>
    <row r="95" spans="30:32">
      <c r="AD95" s="494"/>
      <c r="AE95" s="495"/>
    </row>
    <row r="96" spans="30:32">
      <c r="AD96" s="494"/>
      <c r="AE96" s="495"/>
    </row>
    <row r="97" spans="30:31">
      <c r="AD97" s="494"/>
      <c r="AE97" s="495"/>
    </row>
    <row r="98" spans="30:31">
      <c r="AD98" s="494"/>
      <c r="AE98" s="495"/>
    </row>
    <row r="99" spans="30:31">
      <c r="AD99" s="494"/>
      <c r="AE99" s="495"/>
    </row>
    <row r="100" spans="30:31">
      <c r="AD100" s="494"/>
      <c r="AE100" s="495"/>
    </row>
    <row r="101" spans="30:31">
      <c r="AD101" s="494"/>
      <c r="AE101" s="495"/>
    </row>
    <row r="102" spans="30:31">
      <c r="AD102" s="494"/>
      <c r="AE102" s="495"/>
    </row>
    <row r="103" spans="30:31">
      <c r="AD103" s="494"/>
      <c r="AE103" s="495"/>
    </row>
    <row r="104" spans="30:31">
      <c r="AD104" s="494"/>
      <c r="AE104" s="495"/>
    </row>
    <row r="105" spans="30:31">
      <c r="AD105" s="494"/>
      <c r="AE105" s="495"/>
    </row>
    <row r="106" spans="30:31">
      <c r="AD106" s="494"/>
      <c r="AE106" s="495"/>
    </row>
    <row r="107" spans="30:31">
      <c r="AD107" s="494"/>
      <c r="AE107" s="495"/>
    </row>
    <row r="108" spans="30:31">
      <c r="AD108" s="494"/>
      <c r="AE108" s="495"/>
    </row>
    <row r="109" spans="30:31">
      <c r="AD109" s="494"/>
      <c r="AE109" s="495"/>
    </row>
    <row r="110" spans="30:31">
      <c r="AD110" s="494"/>
      <c r="AE110" s="495"/>
    </row>
    <row r="111" spans="30:31">
      <c r="AD111" s="494"/>
      <c r="AE111" s="495"/>
    </row>
    <row r="112" spans="30:31">
      <c r="AD112" s="494"/>
      <c r="AE112" s="495"/>
    </row>
    <row r="113" spans="30:31">
      <c r="AD113" s="494"/>
      <c r="AE113" s="495"/>
    </row>
    <row r="114" spans="30:31">
      <c r="AD114" s="494"/>
      <c r="AE114" s="495"/>
    </row>
    <row r="115" spans="30:31">
      <c r="AD115" s="494"/>
      <c r="AE115" s="495"/>
    </row>
    <row r="116" spans="30:31">
      <c r="AD116" s="494"/>
      <c r="AE116" s="495"/>
    </row>
    <row r="117" spans="30:31">
      <c r="AD117" s="494"/>
      <c r="AE117" s="495"/>
    </row>
    <row r="118" spans="30:31">
      <c r="AD118" s="494"/>
      <c r="AE118" s="495"/>
    </row>
    <row r="119" spans="30:31">
      <c r="AD119" s="494"/>
      <c r="AE119" s="495"/>
    </row>
    <row r="120" spans="30:31">
      <c r="AD120" s="494"/>
      <c r="AE120" s="495"/>
    </row>
    <row r="121" spans="30:31">
      <c r="AD121" s="494"/>
      <c r="AE121" s="495"/>
    </row>
    <row r="122" spans="30:31">
      <c r="AD122" s="494"/>
      <c r="AE122" s="495"/>
    </row>
    <row r="123" spans="30:31">
      <c r="AD123" s="494"/>
      <c r="AE123" s="495"/>
    </row>
    <row r="124" spans="30:31">
      <c r="AD124" s="494"/>
      <c r="AE124" s="495"/>
    </row>
    <row r="125" spans="30:31">
      <c r="AD125" s="494"/>
      <c r="AE125" s="495"/>
    </row>
    <row r="126" spans="30:31">
      <c r="AD126" s="494"/>
      <c r="AE126" s="495"/>
    </row>
    <row r="127" spans="30:31">
      <c r="AD127" s="494"/>
      <c r="AE127" s="495"/>
    </row>
    <row r="128" spans="30:31">
      <c r="AD128" s="494"/>
      <c r="AE128" s="495"/>
    </row>
    <row r="129" spans="30:31">
      <c r="AD129" s="494"/>
      <c r="AE129" s="495"/>
    </row>
    <row r="130" spans="30:31">
      <c r="AD130" s="494"/>
      <c r="AE130" s="495"/>
    </row>
    <row r="131" spans="30:31">
      <c r="AD131" s="494"/>
      <c r="AE131" s="495"/>
    </row>
    <row r="132" spans="30:31">
      <c r="AD132" s="494"/>
      <c r="AE132" s="495"/>
    </row>
    <row r="133" spans="30:31">
      <c r="AD133" s="494"/>
      <c r="AE133" s="495"/>
    </row>
    <row r="134" spans="30:31">
      <c r="AD134" s="494"/>
      <c r="AE134" s="495"/>
    </row>
    <row r="135" spans="30:31">
      <c r="AD135" s="494"/>
      <c r="AE135" s="495"/>
    </row>
    <row r="136" spans="30:31">
      <c r="AD136" s="494"/>
      <c r="AE136" s="495"/>
    </row>
    <row r="137" spans="30:31">
      <c r="AD137" s="494"/>
      <c r="AE137" s="495"/>
    </row>
    <row r="138" spans="30:31">
      <c r="AD138" s="494"/>
      <c r="AE138" s="495"/>
    </row>
    <row r="139" spans="30:31">
      <c r="AD139" s="494"/>
      <c r="AE139" s="495"/>
    </row>
    <row r="140" spans="30:31">
      <c r="AD140" s="494"/>
      <c r="AE140" s="495"/>
    </row>
    <row r="141" spans="30:31">
      <c r="AD141" s="494"/>
      <c r="AE141" s="495"/>
    </row>
    <row r="142" spans="30:31">
      <c r="AD142" s="494"/>
      <c r="AE142" s="495"/>
    </row>
    <row r="143" spans="30:31">
      <c r="AD143" s="494"/>
      <c r="AE143" s="495"/>
    </row>
    <row r="144" spans="30:31">
      <c r="AD144" s="494"/>
      <c r="AE144" s="495"/>
    </row>
    <row r="145" spans="30:31">
      <c r="AD145" s="494"/>
      <c r="AE145" s="495"/>
    </row>
    <row r="146" spans="30:31">
      <c r="AD146" s="494"/>
      <c r="AE146" s="495"/>
    </row>
    <row r="147" spans="30:31">
      <c r="AD147" s="494"/>
      <c r="AE147" s="495"/>
    </row>
    <row r="148" spans="30:31">
      <c r="AD148" s="494"/>
      <c r="AE148" s="495"/>
    </row>
    <row r="149" spans="30:31">
      <c r="AD149" s="494"/>
      <c r="AE149" s="495"/>
    </row>
    <row r="150" spans="30:31">
      <c r="AD150" s="494"/>
      <c r="AE150" s="495"/>
    </row>
    <row r="151" spans="30:31">
      <c r="AD151" s="494"/>
      <c r="AE151" s="495"/>
    </row>
    <row r="152" spans="30:31">
      <c r="AD152" s="494"/>
      <c r="AE152" s="495"/>
    </row>
    <row r="153" spans="30:31">
      <c r="AD153" s="494"/>
      <c r="AE153" s="495"/>
    </row>
    <row r="154" spans="30:31">
      <c r="AD154" s="494"/>
      <c r="AE154" s="495"/>
    </row>
    <row r="155" spans="30:31">
      <c r="AD155" s="494"/>
      <c r="AE155" s="495"/>
    </row>
    <row r="156" spans="30:31">
      <c r="AD156" s="494"/>
      <c r="AE156" s="495"/>
    </row>
    <row r="157" spans="30:31">
      <c r="AD157" s="494"/>
      <c r="AE157" s="495"/>
    </row>
    <row r="158" spans="30:31">
      <c r="AD158" s="494"/>
      <c r="AE158" s="495"/>
    </row>
    <row r="159" spans="30:31">
      <c r="AD159" s="494"/>
      <c r="AE159" s="495"/>
    </row>
    <row r="160" spans="30:31">
      <c r="AD160" s="494"/>
      <c r="AE160" s="495"/>
    </row>
    <row r="161" spans="30:31">
      <c r="AD161" s="494"/>
      <c r="AE161" s="495"/>
    </row>
    <row r="162" spans="30:31">
      <c r="AD162" s="494"/>
      <c r="AE162" s="495"/>
    </row>
    <row r="163" spans="30:31">
      <c r="AD163" s="494"/>
      <c r="AE163" s="495"/>
    </row>
    <row r="164" spans="30:31">
      <c r="AD164" s="494"/>
      <c r="AE164" s="495"/>
    </row>
    <row r="165" spans="30:31">
      <c r="AD165" s="494"/>
      <c r="AE165" s="495"/>
    </row>
    <row r="166" spans="30:31">
      <c r="AD166" s="494"/>
      <c r="AE166" s="495"/>
    </row>
    <row r="167" spans="30:31">
      <c r="AD167" s="494"/>
      <c r="AE167" s="495"/>
    </row>
    <row r="168" spans="30:31">
      <c r="AD168" s="494"/>
      <c r="AE168" s="495"/>
    </row>
    <row r="169" spans="30:31">
      <c r="AD169" s="494"/>
      <c r="AE169" s="495"/>
    </row>
    <row r="170" spans="30:31">
      <c r="AD170" s="494"/>
      <c r="AE170" s="495"/>
    </row>
    <row r="171" spans="30:31">
      <c r="AD171" s="494"/>
      <c r="AE171" s="495"/>
    </row>
    <row r="172" spans="30:31">
      <c r="AD172" s="494"/>
      <c r="AE172" s="495"/>
    </row>
    <row r="173" spans="30:31">
      <c r="AD173" s="494"/>
      <c r="AE173" s="495"/>
    </row>
    <row r="174" spans="30:31">
      <c r="AD174" s="494"/>
      <c r="AE174" s="495"/>
    </row>
    <row r="175" spans="30:31">
      <c r="AD175" s="494"/>
      <c r="AE175" s="495"/>
    </row>
    <row r="176" spans="30:31">
      <c r="AD176" s="494"/>
      <c r="AE176" s="495"/>
    </row>
    <row r="177" spans="30:31">
      <c r="AD177" s="494"/>
      <c r="AE177" s="495"/>
    </row>
    <row r="178" spans="30:31">
      <c r="AD178" s="494"/>
      <c r="AE178" s="495"/>
    </row>
    <row r="179" spans="30:31">
      <c r="AD179" s="494"/>
      <c r="AE179" s="495"/>
    </row>
    <row r="180" spans="30:31">
      <c r="AD180" s="494"/>
      <c r="AE180" s="495"/>
    </row>
    <row r="181" spans="30:31">
      <c r="AD181" s="494"/>
      <c r="AE181" s="495"/>
    </row>
    <row r="182" spans="30:31">
      <c r="AD182" s="494"/>
      <c r="AE182" s="495"/>
    </row>
    <row r="183" spans="30:31">
      <c r="AD183" s="494"/>
      <c r="AE183" s="495"/>
    </row>
    <row r="184" spans="30:31">
      <c r="AD184" s="494"/>
      <c r="AE184" s="495"/>
    </row>
    <row r="185" spans="30:31">
      <c r="AD185" s="494"/>
      <c r="AE185" s="495"/>
    </row>
    <row r="186" spans="30:31">
      <c r="AD186" s="494"/>
      <c r="AE186" s="495"/>
    </row>
    <row r="187" spans="30:31">
      <c r="AD187" s="494"/>
      <c r="AE187" s="495"/>
    </row>
    <row r="188" spans="30:31">
      <c r="AD188" s="494"/>
      <c r="AE188" s="495"/>
    </row>
    <row r="189" spans="30:31">
      <c r="AD189" s="494"/>
      <c r="AE189" s="495"/>
    </row>
    <row r="190" spans="30:31">
      <c r="AD190" s="494"/>
      <c r="AE190" s="495"/>
    </row>
    <row r="191" spans="30:31">
      <c r="AD191" s="494"/>
      <c r="AE191" s="495"/>
    </row>
    <row r="192" spans="30:31" ht="15" thickBot="1">
      <c r="AD192" s="494"/>
      <c r="AE192" s="495"/>
    </row>
    <row r="193" spans="30:44" ht="15.6" thickTop="1" thickBot="1">
      <c r="AD193" s="494"/>
      <c r="AE193" s="495"/>
      <c r="AF193" s="500"/>
      <c r="AG193" s="501"/>
      <c r="AH193" s="501"/>
      <c r="AI193" s="501"/>
      <c r="AJ193" s="501"/>
      <c r="AK193" s="501"/>
      <c r="AL193" s="501"/>
      <c r="AM193" s="501"/>
      <c r="AN193" s="501"/>
      <c r="AO193" s="501"/>
      <c r="AP193" s="501"/>
      <c r="AQ193" s="502">
        <v>225</v>
      </c>
      <c r="AR193" s="503">
        <v>280</v>
      </c>
    </row>
    <row r="194" spans="30:44" ht="15" thickBot="1">
      <c r="AD194" s="494"/>
      <c r="AE194" s="495"/>
      <c r="AF194" s="505"/>
      <c r="AG194" s="504"/>
      <c r="AH194" s="504"/>
      <c r="AI194" s="504"/>
      <c r="AJ194" s="504"/>
      <c r="AK194" s="504"/>
      <c r="AL194" s="504"/>
      <c r="AM194" s="504"/>
      <c r="AN194" s="504"/>
      <c r="AO194" s="504"/>
      <c r="AP194" s="504"/>
      <c r="AQ194" s="487">
        <v>375</v>
      </c>
      <c r="AR194" s="506">
        <v>575</v>
      </c>
    </row>
    <row r="195" spans="30:44" ht="15" thickBot="1">
      <c r="AD195" s="494"/>
      <c r="AE195" s="495"/>
      <c r="AF195" s="505"/>
      <c r="AG195" s="504"/>
      <c r="AH195" s="504"/>
      <c r="AI195" s="504"/>
      <c r="AJ195" s="504"/>
      <c r="AK195" s="504"/>
      <c r="AL195" s="504"/>
      <c r="AM195" s="504"/>
      <c r="AN195" s="504"/>
      <c r="AO195" s="504"/>
      <c r="AP195" s="504"/>
      <c r="AQ195" s="487">
        <v>465</v>
      </c>
      <c r="AR195" s="506">
        <v>660</v>
      </c>
    </row>
    <row r="196" spans="30:44" ht="15" thickBot="1">
      <c r="AD196" s="494"/>
      <c r="AE196" s="495"/>
      <c r="AF196" s="504"/>
      <c r="AG196" s="504"/>
      <c r="AH196" s="504"/>
      <c r="AI196" s="504"/>
      <c r="AJ196" s="504"/>
      <c r="AK196" s="504"/>
      <c r="AL196" s="504"/>
      <c r="AM196" s="504"/>
      <c r="AN196" s="504"/>
      <c r="AO196" s="504"/>
      <c r="AP196" s="504"/>
      <c r="AQ196" s="487">
        <v>565</v>
      </c>
      <c r="AR196" s="506">
        <v>815</v>
      </c>
    </row>
    <row r="197" spans="30:44" ht="15" thickBot="1">
      <c r="AD197" s="494"/>
      <c r="AE197" s="495"/>
      <c r="AF197" s="507"/>
      <c r="AG197" s="504"/>
      <c r="AH197" s="504"/>
      <c r="AI197" s="504"/>
      <c r="AJ197" s="504"/>
      <c r="AK197" s="504"/>
      <c r="AL197" s="504"/>
      <c r="AM197" s="504"/>
      <c r="AN197" s="504"/>
      <c r="AO197" s="504"/>
      <c r="AP197" s="504"/>
      <c r="AQ197" s="487">
        <v>700</v>
      </c>
      <c r="AR197" s="506">
        <v>1000</v>
      </c>
    </row>
    <row r="198" spans="30:44" ht="15" thickBot="1">
      <c r="AD198" s="494"/>
      <c r="AE198" s="495"/>
      <c r="AF198" s="507"/>
      <c r="AG198" s="504"/>
      <c r="AH198" s="504"/>
      <c r="AI198" s="504"/>
      <c r="AJ198" s="504"/>
      <c r="AK198" s="504"/>
      <c r="AL198" s="504"/>
      <c r="AM198" s="504"/>
      <c r="AN198" s="504"/>
      <c r="AO198" s="504"/>
      <c r="AP198" s="504"/>
      <c r="AQ198" s="487">
        <v>790</v>
      </c>
      <c r="AR198" s="506">
        <v>1120</v>
      </c>
    </row>
    <row r="199" spans="30:44" ht="15" thickBot="1">
      <c r="AD199" s="494"/>
      <c r="AE199" s="495"/>
      <c r="AF199" s="504"/>
      <c r="AG199" s="504"/>
      <c r="AH199" s="504"/>
      <c r="AI199" s="504"/>
      <c r="AJ199" s="504"/>
      <c r="AK199" s="504"/>
      <c r="AL199" s="504"/>
      <c r="AM199" s="504"/>
      <c r="AN199" s="504"/>
      <c r="AO199" s="504"/>
      <c r="AP199" s="504"/>
      <c r="AQ199" s="487">
        <v>975</v>
      </c>
      <c r="AR199" s="506">
        <v>1390</v>
      </c>
    </row>
    <row r="200" spans="30:44" ht="15" thickBot="1">
      <c r="AD200" s="494"/>
      <c r="AE200" s="495"/>
      <c r="AF200" s="507"/>
      <c r="AG200" s="504"/>
      <c r="AH200" s="504"/>
      <c r="AI200" s="504"/>
      <c r="AJ200" s="504"/>
      <c r="AK200" s="504"/>
      <c r="AL200" s="504"/>
      <c r="AM200" s="504"/>
      <c r="AN200" s="504"/>
      <c r="AO200" s="504"/>
      <c r="AP200" s="504"/>
      <c r="AQ200" s="487">
        <v>1150</v>
      </c>
      <c r="AR200" s="506">
        <v>1650</v>
      </c>
    </row>
    <row r="201" spans="30:44" ht="15" thickBot="1">
      <c r="AD201" s="494"/>
      <c r="AE201" s="495"/>
      <c r="AF201" s="504"/>
      <c r="AG201" s="504"/>
      <c r="AH201" s="504"/>
      <c r="AI201" s="504"/>
      <c r="AJ201" s="504"/>
      <c r="AK201" s="504"/>
      <c r="AL201" s="504"/>
      <c r="AM201" s="504"/>
      <c r="AN201" s="504"/>
      <c r="AO201" s="504"/>
      <c r="AP201" s="504"/>
      <c r="AQ201" s="487">
        <v>1380</v>
      </c>
      <c r="AR201" s="506">
        <v>1980</v>
      </c>
    </row>
    <row r="202" spans="30:44" ht="15" thickBot="1">
      <c r="AD202" s="494"/>
      <c r="AE202" s="495"/>
      <c r="AF202" s="504"/>
      <c r="AG202" s="504"/>
      <c r="AH202" s="504"/>
      <c r="AI202" s="504"/>
      <c r="AJ202" s="504"/>
      <c r="AK202" s="504"/>
      <c r="AL202" s="504"/>
      <c r="AM202" s="504"/>
      <c r="AN202" s="504"/>
      <c r="AO202" s="504"/>
      <c r="AP202" s="504"/>
      <c r="AQ202" s="487">
        <v>1740</v>
      </c>
      <c r="AR202" s="506">
        <v>2520</v>
      </c>
    </row>
    <row r="203" spans="30:44" ht="15" thickBot="1">
      <c r="AD203" s="494"/>
      <c r="AE203" s="495"/>
      <c r="AF203" s="504"/>
      <c r="AG203" s="504"/>
      <c r="AH203" s="504"/>
      <c r="AI203" s="504"/>
      <c r="AJ203" s="504"/>
      <c r="AK203" s="504"/>
      <c r="AL203" s="504"/>
      <c r="AM203" s="504"/>
      <c r="AN203" s="504"/>
      <c r="AO203" s="504"/>
      <c r="AP203" s="504"/>
      <c r="AQ203" s="487">
        <v>2430</v>
      </c>
      <c r="AR203" s="506">
        <v>3500</v>
      </c>
    </row>
    <row r="204" spans="30:44" ht="15" thickBot="1">
      <c r="AD204" s="494"/>
      <c r="AE204" s="495"/>
      <c r="AF204" s="504"/>
      <c r="AG204" s="504"/>
      <c r="AH204" s="504"/>
      <c r="AI204" s="504"/>
      <c r="AJ204" s="504"/>
      <c r="AK204" s="504"/>
      <c r="AL204" s="504"/>
      <c r="AM204" s="504"/>
      <c r="AN204" s="504"/>
      <c r="AO204" s="504"/>
      <c r="AP204" s="504"/>
      <c r="AQ204" s="487">
        <v>3100</v>
      </c>
      <c r="AR204" s="506">
        <v>4430</v>
      </c>
    </row>
    <row r="205" spans="30:44" ht="15" thickBot="1">
      <c r="AD205" s="494"/>
      <c r="AE205" s="495"/>
      <c r="AF205" s="504"/>
      <c r="AG205" s="504"/>
      <c r="AH205" s="504"/>
      <c r="AI205" s="504"/>
      <c r="AJ205" s="504"/>
      <c r="AK205" s="504"/>
      <c r="AL205" s="504"/>
      <c r="AM205" s="504"/>
      <c r="AN205" s="504"/>
      <c r="AO205" s="504"/>
      <c r="AP205" s="504"/>
      <c r="AQ205" s="487">
        <v>3780</v>
      </c>
      <c r="AR205" s="506">
        <v>5600</v>
      </c>
    </row>
    <row r="206" spans="30:44" ht="15" thickBot="1">
      <c r="AD206" s="494"/>
      <c r="AE206" s="495"/>
      <c r="AF206" s="504"/>
      <c r="AG206" s="504"/>
      <c r="AH206" s="504"/>
      <c r="AI206" s="504"/>
      <c r="AJ206" s="504"/>
      <c r="AK206" s="504"/>
      <c r="AL206" s="504"/>
      <c r="AM206" s="504"/>
      <c r="AN206" s="504"/>
      <c r="AO206" s="504"/>
      <c r="AP206" s="504"/>
      <c r="AQ206" s="508">
        <v>4430</v>
      </c>
      <c r="AR206" s="509">
        <v>6450</v>
      </c>
    </row>
    <row r="207" spans="30:44" ht="15" thickTop="1">
      <c r="AD207" s="494"/>
      <c r="AE207" s="495"/>
    </row>
    <row r="208" spans="30:44">
      <c r="AD208" s="494"/>
      <c r="AE208" s="495"/>
    </row>
    <row r="209" spans="30:31">
      <c r="AD209" s="494"/>
      <c r="AE209" s="495"/>
    </row>
    <row r="210" spans="30:31">
      <c r="AD210" s="494"/>
      <c r="AE210" s="495"/>
    </row>
    <row r="211" spans="30:31">
      <c r="AD211" s="494"/>
      <c r="AE211" s="495"/>
    </row>
    <row r="212" spans="30:31">
      <c r="AD212" s="494"/>
      <c r="AE212" s="495"/>
    </row>
    <row r="213" spans="30:31">
      <c r="AD213" s="494"/>
      <c r="AE213" s="495"/>
    </row>
    <row r="214" spans="30:31">
      <c r="AD214" s="494"/>
      <c r="AE214" s="495"/>
    </row>
    <row r="215" spans="30:31">
      <c r="AD215" s="494"/>
      <c r="AE215" s="495"/>
    </row>
    <row r="216" spans="30:31">
      <c r="AD216" s="494"/>
      <c r="AE216" s="495"/>
    </row>
  </sheetData>
  <mergeCells count="8">
    <mergeCell ref="D12:E12"/>
    <mergeCell ref="AD58:AE59"/>
    <mergeCell ref="AF59:AM59"/>
    <mergeCell ref="B12:C12"/>
    <mergeCell ref="A16:D16"/>
    <mergeCell ref="A17:D22"/>
    <mergeCell ref="A25:D25"/>
    <mergeCell ref="A26:D31"/>
  </mergeCells>
  <dataValidations count="3">
    <dataValidation type="list" allowBlank="1" showInputMessage="1" showErrorMessage="1" sqref="M5:M9" xr:uid="{00000000-0002-0000-3200-000000000000}">
      <formula1>$AN$13:$AN$15</formula1>
    </dataValidation>
    <dataValidation type="list" allowBlank="1" showInputMessage="1" showErrorMessage="1" sqref="K5:K9" xr:uid="{00000000-0002-0000-3200-000001000000}">
      <formula1>$AN$6:$AN$10</formula1>
    </dataValidation>
    <dataValidation type="list" allowBlank="1" showInputMessage="1" showErrorMessage="1" sqref="Q5" xr:uid="{00000000-0002-0000-3200-000002000000}">
      <formula1>$AG$5:$AG$6</formula1>
    </dataValidation>
  </dataValidations>
  <pageMargins left="0.7" right="0.7" top="0.75" bottom="0.75" header="0.3" footer="0.3"/>
  <pageSetup paperSize="9" orientation="portrait" r:id="rId1"/>
  <drawing r:id="rId2"/>
  <legacyDrawing r:id="rId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Hoja52">
    <tabColor theme="9"/>
  </sheetPr>
  <dimension ref="A1:BK216"/>
  <sheetViews>
    <sheetView showGridLines="0" topLeftCell="AC1" zoomScale="70" zoomScaleNormal="70" workbookViewId="0">
      <selection activeCell="AX24" sqref="AX24"/>
    </sheetView>
  </sheetViews>
  <sheetFormatPr baseColWidth="10" defaultColWidth="11.44140625" defaultRowHeight="14.4"/>
  <cols>
    <col min="7" max="7" width="11.88671875" customWidth="1"/>
    <col min="8" max="8" width="6.109375" customWidth="1"/>
    <col min="9" max="9" width="18.5546875" customWidth="1"/>
    <col min="10" max="10" width="15.5546875" customWidth="1"/>
    <col min="11" max="11" width="11.33203125" customWidth="1"/>
    <col min="12" max="12" width="14.6640625" customWidth="1"/>
    <col min="13" max="13" width="13.44140625" customWidth="1"/>
    <col min="14" max="14" width="13.5546875" customWidth="1"/>
    <col min="15" max="16" width="12.33203125" customWidth="1"/>
    <col min="17" max="17" width="10.44140625" customWidth="1"/>
    <col min="18" max="18" width="11.109375" bestFit="1" customWidth="1"/>
    <col min="20" max="20" width="14.109375" customWidth="1"/>
    <col min="22" max="22" width="12.88671875" customWidth="1"/>
    <col min="23" max="23" width="13" customWidth="1"/>
    <col min="24" max="24" width="14.44140625" customWidth="1"/>
    <col min="25" max="25" width="12" customWidth="1"/>
    <col min="26" max="26" width="11.109375" customWidth="1"/>
    <col min="27" max="27" width="14.33203125" customWidth="1"/>
    <col min="28" max="28" width="12.88671875" style="467" customWidth="1"/>
    <col min="29" max="29" width="11.44140625" style="467"/>
    <col min="30" max="30" width="13.33203125" style="467" customWidth="1"/>
    <col min="31" max="31" width="16.5546875" style="467" customWidth="1"/>
    <col min="32" max="40" width="11.44140625" style="467"/>
    <col min="41" max="41" width="12.33203125" style="467" bestFit="1" customWidth="1"/>
  </cols>
  <sheetData>
    <row r="1" spans="1:63">
      <c r="I1" s="464"/>
      <c r="J1" s="464"/>
      <c r="K1" s="465"/>
      <c r="L1" s="465"/>
      <c r="M1" s="465"/>
      <c r="N1" s="465"/>
      <c r="O1" s="465"/>
      <c r="P1" s="465"/>
      <c r="Q1" s="465"/>
      <c r="R1" s="465"/>
      <c r="S1" s="465"/>
      <c r="T1" s="465"/>
      <c r="AB1"/>
      <c r="AC1"/>
      <c r="AD1"/>
      <c r="AE1"/>
      <c r="AF1"/>
      <c r="AG1"/>
      <c r="AH1"/>
      <c r="AI1"/>
      <c r="AJ1"/>
      <c r="AK1"/>
      <c r="AL1"/>
      <c r="AM1"/>
      <c r="AN1"/>
      <c r="AO1"/>
    </row>
    <row r="2" spans="1:63" ht="26.4">
      <c r="A2" s="328" t="s">
        <v>1051</v>
      </c>
      <c r="B2" s="328" t="s">
        <v>1000</v>
      </c>
      <c r="C2" s="328" t="s">
        <v>1052</v>
      </c>
      <c r="T2" s="466"/>
      <c r="U2" s="466"/>
      <c r="AD2"/>
      <c r="AE2"/>
      <c r="AF2"/>
      <c r="AG2"/>
      <c r="AH2"/>
      <c r="AI2"/>
      <c r="AJ2"/>
      <c r="AK2"/>
      <c r="AL2"/>
      <c r="AM2"/>
      <c r="AN2"/>
      <c r="AO2"/>
    </row>
    <row r="3" spans="1:63">
      <c r="A3" s="584">
        <f>+'0.Hypothesis'!$H$11</f>
        <v>25</v>
      </c>
      <c r="B3" s="615">
        <v>0.1</v>
      </c>
      <c r="C3" s="584">
        <f>+'0.Hypothesis'!$C$3</f>
        <v>2</v>
      </c>
      <c r="I3" s="320"/>
      <c r="J3" s="320"/>
      <c r="K3" s="321"/>
      <c r="L3" s="321"/>
      <c r="M3" s="321"/>
      <c r="N3" s="322"/>
      <c r="O3" s="321"/>
      <c r="P3" s="321"/>
      <c r="Q3" s="321"/>
      <c r="R3" s="323"/>
      <c r="S3" s="323"/>
      <c r="T3" s="323"/>
      <c r="U3" s="466"/>
      <c r="V3" s="323" t="s">
        <v>1053</v>
      </c>
      <c r="W3" s="323"/>
      <c r="X3" s="323"/>
      <c r="Y3" s="323"/>
      <c r="Z3" s="323"/>
      <c r="AA3" s="323"/>
      <c r="AB3" s="323"/>
      <c r="AC3" s="323"/>
      <c r="AD3"/>
      <c r="AE3"/>
      <c r="AF3"/>
      <c r="AG3"/>
      <c r="AH3"/>
      <c r="AI3"/>
      <c r="AJ3"/>
      <c r="AK3"/>
      <c r="AM3"/>
      <c r="AN3"/>
      <c r="AO3"/>
    </row>
    <row r="4" spans="1:63" ht="52.8">
      <c r="I4" s="421" t="s">
        <v>1131</v>
      </c>
      <c r="J4" s="421" t="s">
        <v>1058</v>
      </c>
      <c r="K4" s="421" t="s">
        <v>1125</v>
      </c>
      <c r="L4" s="421" t="s">
        <v>1126</v>
      </c>
      <c r="M4" s="367" t="s">
        <v>888</v>
      </c>
      <c r="N4" s="374" t="s">
        <v>1061</v>
      </c>
      <c r="O4" s="421" t="s">
        <v>1109</v>
      </c>
      <c r="P4" s="421" t="s">
        <v>1063</v>
      </c>
      <c r="Q4" s="327" t="s">
        <v>1110</v>
      </c>
      <c r="R4" s="327" t="s">
        <v>1111</v>
      </c>
      <c r="S4" s="422" t="s">
        <v>955</v>
      </c>
      <c r="T4" s="375" t="s">
        <v>1132</v>
      </c>
      <c r="U4" s="468"/>
      <c r="V4" s="327" t="s">
        <v>1067</v>
      </c>
      <c r="W4" s="327" t="s">
        <v>1068</v>
      </c>
      <c r="X4" s="327" t="s">
        <v>1069</v>
      </c>
      <c r="Y4" s="327" t="s">
        <v>1070</v>
      </c>
      <c r="Z4" s="327" t="s">
        <v>1071</v>
      </c>
      <c r="AA4" s="327" t="s">
        <v>1072</v>
      </c>
      <c r="AB4" s="327" t="s">
        <v>1073</v>
      </c>
      <c r="AC4" s="327" t="s">
        <v>1074</v>
      </c>
      <c r="AD4"/>
      <c r="AG4" s="328" t="s">
        <v>1115</v>
      </c>
      <c r="AH4" s="328" t="s">
        <v>1116</v>
      </c>
      <c r="AU4" s="327" t="s">
        <v>1131</v>
      </c>
      <c r="AV4" s="327" t="s">
        <v>1058</v>
      </c>
      <c r="AW4" s="327" t="s">
        <v>1125</v>
      </c>
      <c r="AX4" s="327" t="s">
        <v>1126</v>
      </c>
      <c r="AY4" s="327" t="s">
        <v>888</v>
      </c>
      <c r="AZ4" s="327" t="s">
        <v>1061</v>
      </c>
      <c r="BA4" s="327" t="s">
        <v>1109</v>
      </c>
      <c r="BB4" s="327" t="s">
        <v>1110</v>
      </c>
      <c r="BC4" s="367" t="s">
        <v>1068</v>
      </c>
      <c r="BD4" s="367" t="s">
        <v>1070</v>
      </c>
      <c r="BF4" s="421" t="s">
        <v>1131</v>
      </c>
      <c r="BG4" s="421" t="s">
        <v>1063</v>
      </c>
      <c r="BH4" s="327" t="s">
        <v>1069</v>
      </c>
      <c r="BI4" s="327" t="s">
        <v>1071</v>
      </c>
      <c r="BJ4" s="327" t="s">
        <v>1072</v>
      </c>
    </row>
    <row r="5" spans="1:63" ht="57.6">
      <c r="A5" s="456" t="s">
        <v>1074</v>
      </c>
      <c r="B5" s="456" t="s">
        <v>1079</v>
      </c>
      <c r="C5" s="456" t="s">
        <v>1012</v>
      </c>
      <c r="D5" s="456" t="s">
        <v>1080</v>
      </c>
      <c r="E5" s="456" t="s">
        <v>1081</v>
      </c>
      <c r="F5" s="456" t="s">
        <v>1082</v>
      </c>
      <c r="I5" s="572"/>
      <c r="J5" s="572"/>
      <c r="K5" s="572"/>
      <c r="L5" s="572"/>
      <c r="M5" s="572"/>
      <c r="N5" s="572"/>
      <c r="O5" s="572"/>
      <c r="P5" s="572"/>
      <c r="Q5" s="423">
        <f t="shared" ref="Q5:Q39" si="0">+HLOOKUP(J5,$AM$16:$AP$19,2,FALSE)</f>
        <v>0</v>
      </c>
      <c r="R5" s="423">
        <f t="shared" ref="R5:R39" si="1">+HLOOKUP(J5,$AM$16:$AP$19,3,FALSE)</f>
        <v>0</v>
      </c>
      <c r="S5" s="423">
        <f t="shared" ref="S5:S39" si="2">+HLOOKUP(J5,$AM$16:$AP$19,3,FALSE)</f>
        <v>0</v>
      </c>
      <c r="T5" s="616"/>
      <c r="U5" s="468"/>
      <c r="V5" s="399">
        <f>ABS(N5-O5)</f>
        <v>0</v>
      </c>
      <c r="W5" s="458">
        <f>+IF(L5=$AG$31,($AG$40*V5^2+$AG$41*V5+$AH$42),IF(L5=$AH$31,($AH$40*V5^2+$AH$41*V5+$AH$42),0))*V5*K5/1000</f>
        <v>0</v>
      </c>
      <c r="X5" s="458">
        <f>+W5*0.1</f>
        <v>0</v>
      </c>
      <c r="Y5" s="470">
        <f>+T5</f>
        <v>0</v>
      </c>
      <c r="Z5" s="395">
        <f>+IFERROR(Y5-(W5-X5)*Q5*R5*S5/M5,0)</f>
        <v>0</v>
      </c>
      <c r="AA5" s="395">
        <f>+Y5-Z5</f>
        <v>0</v>
      </c>
      <c r="AB5" s="395">
        <f>+AA5*$AS$6</f>
        <v>0</v>
      </c>
      <c r="AC5" s="399">
        <f t="shared" ref="AC5:AC39" si="3">IF(P5=$AG$5,K5*$AH$5,$AH$6*K5)</f>
        <v>0</v>
      </c>
      <c r="AD5"/>
      <c r="AG5" s="419">
        <v>30</v>
      </c>
      <c r="AH5" s="419">
        <v>8.18</v>
      </c>
      <c r="AM5" s="409" t="s">
        <v>899</v>
      </c>
      <c r="AN5"/>
      <c r="AO5"/>
      <c r="AU5" s="360">
        <f t="shared" ref="AU5:AU39" si="4">+I5</f>
        <v>0</v>
      </c>
      <c r="AV5" s="360">
        <f t="shared" ref="AV5:AV39" si="5">+J5</f>
        <v>0</v>
      </c>
      <c r="AW5" s="360">
        <f t="shared" ref="AW5:AW39" si="6">+K5</f>
        <v>0</v>
      </c>
      <c r="AX5" s="360">
        <f t="shared" ref="AX5:AX39" si="7">+L5</f>
        <v>0</v>
      </c>
      <c r="AY5" s="360">
        <f t="shared" ref="AY5:AY39" si="8">+M5</f>
        <v>0</v>
      </c>
      <c r="AZ5" s="360">
        <f t="shared" ref="AZ5:AZ39" si="9">+N5</f>
        <v>0</v>
      </c>
      <c r="BA5" s="360">
        <f t="shared" ref="BA5:BA39" si="10">+O5</f>
        <v>0</v>
      </c>
      <c r="BB5" s="360">
        <f t="shared" ref="BB5:BB39" si="11">+Q5</f>
        <v>0</v>
      </c>
      <c r="BC5" s="704">
        <f t="shared" ref="BC5:BC39" si="12">+W5</f>
        <v>0</v>
      </c>
      <c r="BD5" s="701">
        <f t="shared" ref="BD5:BD39" si="13">+Y5</f>
        <v>0</v>
      </c>
      <c r="BF5" s="360">
        <f>+AU5</f>
        <v>0</v>
      </c>
      <c r="BG5" s="360">
        <f t="shared" ref="BG5:BG39" si="14">+P5</f>
        <v>0</v>
      </c>
      <c r="BH5" s="704">
        <f t="shared" ref="BH5:BH39" si="15">+X5</f>
        <v>0</v>
      </c>
      <c r="BI5" s="701">
        <f t="shared" ref="BI5:BI39" si="16">+Z5</f>
        <v>0</v>
      </c>
      <c r="BJ5" s="701">
        <f t="shared" ref="BJ5:BJ39" si="17">+AA5</f>
        <v>0</v>
      </c>
      <c r="BK5" s="298"/>
    </row>
    <row r="6" spans="1:63" ht="15.75" customHeight="1">
      <c r="A6" s="395">
        <f>+AC40</f>
        <v>0</v>
      </c>
      <c r="B6" s="395">
        <f>+AA40</f>
        <v>0</v>
      </c>
      <c r="C6" s="395">
        <f>+AB40/$C$3</f>
        <v>0</v>
      </c>
      <c r="D6" s="624"/>
      <c r="E6" s="395">
        <f>B6*'0.Hypothesis'!$G$3</f>
        <v>0</v>
      </c>
      <c r="F6" s="458" t="e">
        <f>+A6/C6</f>
        <v>#DIV/0!</v>
      </c>
      <c r="I6" s="572"/>
      <c r="J6" s="572"/>
      <c r="K6" s="572"/>
      <c r="L6" s="572"/>
      <c r="M6" s="572"/>
      <c r="N6" s="572"/>
      <c r="O6" s="572"/>
      <c r="P6" s="572"/>
      <c r="Q6" s="423">
        <f t="shared" si="0"/>
        <v>0</v>
      </c>
      <c r="R6" s="423">
        <f t="shared" si="1"/>
        <v>0</v>
      </c>
      <c r="S6" s="423">
        <f t="shared" si="2"/>
        <v>0</v>
      </c>
      <c r="T6" s="616"/>
      <c r="U6" s="468"/>
      <c r="V6" s="399">
        <f t="shared" ref="V6:V14" si="18">ABS(N6-O6)</f>
        <v>0</v>
      </c>
      <c r="W6" s="458">
        <f t="shared" ref="W6:W39" si="19">+IF(L6=$AG$31,($AG$40*V6^2+$AG$41*V6+$AH$42),IF(L6=$AH$31,($AH$40*V6^2+$AH$41*V6+$AH$42),($AI$40*V6^2+$AI$41*V6+$AI$42)))*V6*K6/1000</f>
        <v>0</v>
      </c>
      <c r="X6" s="458">
        <f t="shared" ref="X6:X14" si="20">+W6*0.1</f>
        <v>0</v>
      </c>
      <c r="Y6" s="470">
        <f t="shared" ref="Y6:Y39" si="21">+T6</f>
        <v>0</v>
      </c>
      <c r="Z6" s="395">
        <f t="shared" ref="Z6:Z14" si="22">+IFERROR(Y6-(W6-X6)*Q6*R6*S6/M6,0)</f>
        <v>0</v>
      </c>
      <c r="AA6" s="395">
        <f t="shared" ref="AA6:AA14" si="23">+Y6-Z6</f>
        <v>0</v>
      </c>
      <c r="AB6" s="395">
        <f t="shared" ref="AB6:AB39" si="24">+AA6*$AS$6</f>
        <v>0</v>
      </c>
      <c r="AC6" s="399">
        <f t="shared" si="3"/>
        <v>0</v>
      </c>
      <c r="AD6"/>
      <c r="AG6" s="419">
        <v>50</v>
      </c>
      <c r="AH6" s="419">
        <v>15.99</v>
      </c>
      <c r="AM6" s="360" t="s">
        <v>485</v>
      </c>
      <c r="AN6"/>
      <c r="AO6" s="440">
        <v>1</v>
      </c>
      <c r="AP6" s="399" t="s">
        <v>982</v>
      </c>
      <c r="AQ6" s="454">
        <f>+Consumption!$S$36</f>
        <v>0</v>
      </c>
      <c r="AR6" s="399" t="s">
        <v>1084</v>
      </c>
      <c r="AS6" s="471">
        <f>+AQ6/AO6</f>
        <v>0</v>
      </c>
      <c r="AT6" t="s">
        <v>1084</v>
      </c>
      <c r="AU6" s="360">
        <f t="shared" si="4"/>
        <v>0</v>
      </c>
      <c r="AV6" s="360">
        <f t="shared" si="5"/>
        <v>0</v>
      </c>
      <c r="AW6" s="360">
        <f t="shared" si="6"/>
        <v>0</v>
      </c>
      <c r="AX6" s="360">
        <f t="shared" si="7"/>
        <v>0</v>
      </c>
      <c r="AY6" s="360">
        <f t="shared" si="8"/>
        <v>0</v>
      </c>
      <c r="AZ6" s="360">
        <f t="shared" si="9"/>
        <v>0</v>
      </c>
      <c r="BA6" s="360">
        <f t="shared" si="10"/>
        <v>0</v>
      </c>
      <c r="BB6" s="360">
        <f t="shared" si="11"/>
        <v>0</v>
      </c>
      <c r="BC6" s="704">
        <f t="shared" si="12"/>
        <v>0</v>
      </c>
      <c r="BD6" s="701">
        <f t="shared" si="13"/>
        <v>0</v>
      </c>
      <c r="BF6" s="360">
        <f t="shared" ref="BF6:BF39" si="25">+AU6</f>
        <v>0</v>
      </c>
      <c r="BG6" s="360">
        <f t="shared" si="14"/>
        <v>0</v>
      </c>
      <c r="BH6" s="704">
        <f t="shared" si="15"/>
        <v>0</v>
      </c>
      <c r="BI6" s="701">
        <f t="shared" si="16"/>
        <v>0</v>
      </c>
      <c r="BJ6" s="701">
        <f t="shared" si="17"/>
        <v>0</v>
      </c>
    </row>
    <row r="7" spans="1:63">
      <c r="I7" s="572"/>
      <c r="J7" s="572"/>
      <c r="K7" s="572"/>
      <c r="L7" s="572"/>
      <c r="M7" s="572"/>
      <c r="N7" s="572"/>
      <c r="O7" s="572"/>
      <c r="P7" s="572"/>
      <c r="Q7" s="423">
        <f t="shared" si="0"/>
        <v>0</v>
      </c>
      <c r="R7" s="423">
        <f t="shared" si="1"/>
        <v>0</v>
      </c>
      <c r="S7" s="423">
        <f t="shared" si="2"/>
        <v>0</v>
      </c>
      <c r="T7" s="616"/>
      <c r="U7" s="468"/>
      <c r="V7" s="399">
        <f t="shared" si="18"/>
        <v>0</v>
      </c>
      <c r="W7" s="458">
        <f t="shared" si="19"/>
        <v>0</v>
      </c>
      <c r="X7" s="458">
        <f t="shared" si="20"/>
        <v>0</v>
      </c>
      <c r="Y7" s="470">
        <f t="shared" si="21"/>
        <v>0</v>
      </c>
      <c r="Z7" s="395">
        <f t="shared" si="22"/>
        <v>0</v>
      </c>
      <c r="AA7" s="395">
        <f t="shared" si="23"/>
        <v>0</v>
      </c>
      <c r="AB7" s="395">
        <f t="shared" si="24"/>
        <v>0</v>
      </c>
      <c r="AC7" s="399">
        <f t="shared" si="3"/>
        <v>0</v>
      </c>
      <c r="AD7"/>
      <c r="AG7" s="419"/>
      <c r="AH7" s="419"/>
      <c r="AM7" s="360" t="s">
        <v>902</v>
      </c>
      <c r="AN7"/>
      <c r="AO7" s="440">
        <v>9.6511627906976738</v>
      </c>
      <c r="AP7" s="399" t="s">
        <v>985</v>
      </c>
      <c r="AQ7" s="454">
        <f>+Consumption!$G$56</f>
        <v>0</v>
      </c>
      <c r="AR7" s="399" t="s">
        <v>1085</v>
      </c>
      <c r="AS7" s="471">
        <f>+AQ7/AO7</f>
        <v>0</v>
      </c>
      <c r="AT7" t="s">
        <v>1084</v>
      </c>
      <c r="AU7" s="360">
        <f t="shared" si="4"/>
        <v>0</v>
      </c>
      <c r="AV7" s="360">
        <f t="shared" si="5"/>
        <v>0</v>
      </c>
      <c r="AW7" s="360">
        <f t="shared" si="6"/>
        <v>0</v>
      </c>
      <c r="AX7" s="360">
        <f t="shared" si="7"/>
        <v>0</v>
      </c>
      <c r="AY7" s="360">
        <f t="shared" si="8"/>
        <v>0</v>
      </c>
      <c r="AZ7" s="360">
        <f t="shared" si="9"/>
        <v>0</v>
      </c>
      <c r="BA7" s="360">
        <f t="shared" si="10"/>
        <v>0</v>
      </c>
      <c r="BB7" s="360">
        <f t="shared" si="11"/>
        <v>0</v>
      </c>
      <c r="BC7" s="704">
        <f t="shared" si="12"/>
        <v>0</v>
      </c>
      <c r="BD7" s="701">
        <f t="shared" si="13"/>
        <v>0</v>
      </c>
      <c r="BF7" s="360">
        <f t="shared" si="25"/>
        <v>0</v>
      </c>
      <c r="BG7" s="360">
        <f t="shared" si="14"/>
        <v>0</v>
      </c>
      <c r="BH7" s="704">
        <f t="shared" si="15"/>
        <v>0</v>
      </c>
      <c r="BI7" s="701">
        <f t="shared" si="16"/>
        <v>0</v>
      </c>
      <c r="BJ7" s="701">
        <f t="shared" si="17"/>
        <v>0</v>
      </c>
    </row>
    <row r="8" spans="1:63" ht="28.8">
      <c r="A8" s="598"/>
      <c r="B8" s="598"/>
      <c r="C8" s="597" t="s">
        <v>1086</v>
      </c>
      <c r="D8" s="459" t="s">
        <v>1087</v>
      </c>
      <c r="E8" s="459" t="s">
        <v>1088</v>
      </c>
      <c r="I8" s="572"/>
      <c r="J8" s="572"/>
      <c r="K8" s="572"/>
      <c r="L8" s="572"/>
      <c r="M8" s="572"/>
      <c r="N8" s="572"/>
      <c r="O8" s="571"/>
      <c r="P8" s="572"/>
      <c r="Q8" s="423">
        <f t="shared" si="0"/>
        <v>0</v>
      </c>
      <c r="R8" s="423">
        <f t="shared" si="1"/>
        <v>0</v>
      </c>
      <c r="S8" s="423">
        <f t="shared" si="2"/>
        <v>0</v>
      </c>
      <c r="T8" s="616"/>
      <c r="U8" s="468"/>
      <c r="V8" s="399">
        <f t="shared" si="18"/>
        <v>0</v>
      </c>
      <c r="W8" s="458">
        <f t="shared" si="19"/>
        <v>0</v>
      </c>
      <c r="X8" s="458">
        <f t="shared" si="20"/>
        <v>0</v>
      </c>
      <c r="Y8" s="470">
        <f t="shared" si="21"/>
        <v>0</v>
      </c>
      <c r="Z8" s="395">
        <f t="shared" si="22"/>
        <v>0</v>
      </c>
      <c r="AA8" s="395">
        <f t="shared" si="23"/>
        <v>0</v>
      </c>
      <c r="AB8" s="395">
        <f t="shared" si="24"/>
        <v>0</v>
      </c>
      <c r="AC8" s="399">
        <f t="shared" si="3"/>
        <v>0</v>
      </c>
      <c r="AD8"/>
      <c r="AM8" s="360" t="s">
        <v>486</v>
      </c>
      <c r="AN8"/>
      <c r="AO8" s="440">
        <v>10.093023255813952</v>
      </c>
      <c r="AP8" s="399" t="s">
        <v>988</v>
      </c>
      <c r="AQ8" s="454">
        <f>+Consumption!$G$75</f>
        <v>0</v>
      </c>
      <c r="AR8" s="399" t="s">
        <v>1089</v>
      </c>
      <c r="AS8" s="471">
        <f>+AQ8/AO8</f>
        <v>0</v>
      </c>
      <c r="AT8" t="s">
        <v>1084</v>
      </c>
      <c r="AU8" s="360">
        <f t="shared" si="4"/>
        <v>0</v>
      </c>
      <c r="AV8" s="360">
        <f t="shared" si="5"/>
        <v>0</v>
      </c>
      <c r="AW8" s="360">
        <f t="shared" si="6"/>
        <v>0</v>
      </c>
      <c r="AX8" s="360">
        <f t="shared" si="7"/>
        <v>0</v>
      </c>
      <c r="AY8" s="360">
        <f t="shared" si="8"/>
        <v>0</v>
      </c>
      <c r="AZ8" s="360">
        <f t="shared" si="9"/>
        <v>0</v>
      </c>
      <c r="BA8" s="360">
        <f t="shared" si="10"/>
        <v>0</v>
      </c>
      <c r="BB8" s="360">
        <f t="shared" si="11"/>
        <v>0</v>
      </c>
      <c r="BC8" s="704">
        <f t="shared" si="12"/>
        <v>0</v>
      </c>
      <c r="BD8" s="701">
        <f t="shared" si="13"/>
        <v>0</v>
      </c>
      <c r="BF8" s="360">
        <f t="shared" si="25"/>
        <v>0</v>
      </c>
      <c r="BG8" s="360">
        <f t="shared" si="14"/>
        <v>0</v>
      </c>
      <c r="BH8" s="704">
        <f t="shared" si="15"/>
        <v>0</v>
      </c>
      <c r="BI8" s="701">
        <f t="shared" si="16"/>
        <v>0</v>
      </c>
      <c r="BJ8" s="701">
        <f t="shared" si="17"/>
        <v>0</v>
      </c>
    </row>
    <row r="9" spans="1:63">
      <c r="A9" s="592"/>
      <c r="B9" s="592"/>
      <c r="C9" s="395">
        <f>+$A$3</f>
        <v>25</v>
      </c>
      <c r="D9" s="460" t="e">
        <f>IRR(G19:G29)</f>
        <v>#NUM!</v>
      </c>
      <c r="E9" s="461">
        <f>+NPV(B3,G19:G29)</f>
        <v>0</v>
      </c>
      <c r="I9" s="572"/>
      <c r="J9" s="572"/>
      <c r="K9" s="572"/>
      <c r="L9" s="572"/>
      <c r="M9" s="572"/>
      <c r="N9" s="572"/>
      <c r="O9" s="571"/>
      <c r="P9" s="572"/>
      <c r="Q9" s="423">
        <f t="shared" si="0"/>
        <v>0</v>
      </c>
      <c r="R9" s="423">
        <f t="shared" si="1"/>
        <v>0</v>
      </c>
      <c r="S9" s="423">
        <f t="shared" si="2"/>
        <v>0</v>
      </c>
      <c r="T9" s="616"/>
      <c r="U9" s="468"/>
      <c r="V9" s="399">
        <f t="shared" si="18"/>
        <v>0</v>
      </c>
      <c r="W9" s="458">
        <f t="shared" si="19"/>
        <v>0</v>
      </c>
      <c r="X9" s="458">
        <f t="shared" si="20"/>
        <v>0</v>
      </c>
      <c r="Y9" s="470">
        <f t="shared" si="21"/>
        <v>0</v>
      </c>
      <c r="Z9" s="395">
        <f t="shared" si="22"/>
        <v>0</v>
      </c>
      <c r="AA9" s="395">
        <f t="shared" si="23"/>
        <v>0</v>
      </c>
      <c r="AB9" s="395">
        <f t="shared" si="24"/>
        <v>0</v>
      </c>
      <c r="AC9" s="399">
        <f t="shared" si="3"/>
        <v>0</v>
      </c>
      <c r="AD9"/>
      <c r="AG9" s="419" t="s">
        <v>1128</v>
      </c>
      <c r="AM9" s="360" t="s">
        <v>487</v>
      </c>
      <c r="AN9"/>
      <c r="AO9" s="440">
        <v>12.674418604651162</v>
      </c>
      <c r="AP9" s="399" t="s">
        <v>991</v>
      </c>
      <c r="AQ9" s="454">
        <f>+Consumption!$G$94</f>
        <v>0</v>
      </c>
      <c r="AR9" s="399" t="s">
        <v>1090</v>
      </c>
      <c r="AS9" s="471">
        <f>+AQ9/AO9</f>
        <v>0</v>
      </c>
      <c r="AT9" t="s">
        <v>1084</v>
      </c>
      <c r="AU9" s="360">
        <f t="shared" si="4"/>
        <v>0</v>
      </c>
      <c r="AV9" s="360">
        <f t="shared" si="5"/>
        <v>0</v>
      </c>
      <c r="AW9" s="360">
        <f t="shared" si="6"/>
        <v>0</v>
      </c>
      <c r="AX9" s="360">
        <f t="shared" si="7"/>
        <v>0</v>
      </c>
      <c r="AY9" s="360">
        <f t="shared" si="8"/>
        <v>0</v>
      </c>
      <c r="AZ9" s="360">
        <f t="shared" si="9"/>
        <v>0</v>
      </c>
      <c r="BA9" s="360">
        <f t="shared" si="10"/>
        <v>0</v>
      </c>
      <c r="BB9" s="360">
        <f t="shared" si="11"/>
        <v>0</v>
      </c>
      <c r="BC9" s="704">
        <f t="shared" si="12"/>
        <v>0</v>
      </c>
      <c r="BD9" s="701">
        <f t="shared" si="13"/>
        <v>0</v>
      </c>
      <c r="BF9" s="360">
        <f t="shared" si="25"/>
        <v>0</v>
      </c>
      <c r="BG9" s="360">
        <f t="shared" si="14"/>
        <v>0</v>
      </c>
      <c r="BH9" s="704">
        <f t="shared" si="15"/>
        <v>0</v>
      </c>
      <c r="BI9" s="701">
        <f t="shared" si="16"/>
        <v>0</v>
      </c>
      <c r="BJ9" s="701">
        <f t="shared" si="17"/>
        <v>0</v>
      </c>
    </row>
    <row r="10" spans="1:63">
      <c r="C10" s="467"/>
      <c r="D10" s="467"/>
      <c r="E10" s="467"/>
      <c r="F10" s="467"/>
      <c r="I10" s="572"/>
      <c r="J10" s="572"/>
      <c r="K10" s="572"/>
      <c r="L10" s="572"/>
      <c r="M10" s="572"/>
      <c r="N10" s="572"/>
      <c r="O10" s="571"/>
      <c r="P10" s="572"/>
      <c r="Q10" s="423">
        <f t="shared" si="0"/>
        <v>0</v>
      </c>
      <c r="R10" s="423">
        <f t="shared" si="1"/>
        <v>0</v>
      </c>
      <c r="S10" s="423">
        <f t="shared" si="2"/>
        <v>0</v>
      </c>
      <c r="T10" s="616"/>
      <c r="U10" s="468"/>
      <c r="V10" s="399">
        <f t="shared" si="18"/>
        <v>0</v>
      </c>
      <c r="W10" s="458">
        <f t="shared" si="19"/>
        <v>0</v>
      </c>
      <c r="X10" s="458">
        <f t="shared" si="20"/>
        <v>0</v>
      </c>
      <c r="Y10" s="470">
        <f t="shared" si="21"/>
        <v>0</v>
      </c>
      <c r="Z10" s="395">
        <f t="shared" si="22"/>
        <v>0</v>
      </c>
      <c r="AA10" s="395">
        <f t="shared" si="23"/>
        <v>0</v>
      </c>
      <c r="AB10" s="395">
        <f t="shared" si="24"/>
        <v>0</v>
      </c>
      <c r="AC10" s="399">
        <f t="shared" si="3"/>
        <v>0</v>
      </c>
      <c r="AD10"/>
      <c r="AG10" s="419" t="s">
        <v>1129</v>
      </c>
      <c r="AM10" s="360" t="s">
        <v>904</v>
      </c>
      <c r="AN10"/>
      <c r="AO10" s="440">
        <v>2.3372093023255816</v>
      </c>
      <c r="AP10" s="399" t="s">
        <v>991</v>
      </c>
      <c r="AQ10" s="454">
        <f>+Consumption!$G$114</f>
        <v>0</v>
      </c>
      <c r="AR10" s="399" t="s">
        <v>1090</v>
      </c>
      <c r="AS10" s="471">
        <f>+AQ10/AO10</f>
        <v>0</v>
      </c>
      <c r="AT10" t="s">
        <v>1084</v>
      </c>
      <c r="AU10" s="360">
        <f t="shared" si="4"/>
        <v>0</v>
      </c>
      <c r="AV10" s="360">
        <f t="shared" si="5"/>
        <v>0</v>
      </c>
      <c r="AW10" s="360">
        <f t="shared" si="6"/>
        <v>0</v>
      </c>
      <c r="AX10" s="360">
        <f t="shared" si="7"/>
        <v>0</v>
      </c>
      <c r="AY10" s="360">
        <f t="shared" si="8"/>
        <v>0</v>
      </c>
      <c r="AZ10" s="360">
        <f t="shared" si="9"/>
        <v>0</v>
      </c>
      <c r="BA10" s="360">
        <f t="shared" si="10"/>
        <v>0</v>
      </c>
      <c r="BB10" s="360">
        <f t="shared" si="11"/>
        <v>0</v>
      </c>
      <c r="BC10" s="704">
        <f t="shared" si="12"/>
        <v>0</v>
      </c>
      <c r="BD10" s="701">
        <f t="shared" si="13"/>
        <v>0</v>
      </c>
      <c r="BF10" s="360">
        <f t="shared" si="25"/>
        <v>0</v>
      </c>
      <c r="BG10" s="360">
        <f t="shared" si="14"/>
        <v>0</v>
      </c>
      <c r="BH10" s="704">
        <f t="shared" si="15"/>
        <v>0</v>
      </c>
      <c r="BI10" s="701">
        <f t="shared" si="16"/>
        <v>0</v>
      </c>
      <c r="BJ10" s="701">
        <f t="shared" si="17"/>
        <v>0</v>
      </c>
    </row>
    <row r="11" spans="1:63">
      <c r="C11" s="467"/>
      <c r="D11" s="467"/>
      <c r="E11" s="467"/>
      <c r="F11" s="467"/>
      <c r="I11" s="621"/>
      <c r="J11" s="621"/>
      <c r="K11" s="621"/>
      <c r="L11" s="572"/>
      <c r="M11" s="621"/>
      <c r="N11" s="621"/>
      <c r="O11" s="622"/>
      <c r="P11" s="572"/>
      <c r="Q11" s="423">
        <f t="shared" si="0"/>
        <v>0</v>
      </c>
      <c r="R11" s="423">
        <f t="shared" si="1"/>
        <v>0</v>
      </c>
      <c r="S11" s="423">
        <f t="shared" si="2"/>
        <v>0</v>
      </c>
      <c r="T11" s="617"/>
      <c r="U11" s="468"/>
      <c r="V11" s="399">
        <f t="shared" si="18"/>
        <v>0</v>
      </c>
      <c r="W11" s="458">
        <f t="shared" si="19"/>
        <v>0</v>
      </c>
      <c r="X11" s="458">
        <f t="shared" si="20"/>
        <v>0</v>
      </c>
      <c r="Y11" s="470">
        <f t="shared" si="21"/>
        <v>0</v>
      </c>
      <c r="Z11" s="395">
        <f t="shared" si="22"/>
        <v>0</v>
      </c>
      <c r="AA11" s="395">
        <f t="shared" si="23"/>
        <v>0</v>
      </c>
      <c r="AB11" s="395">
        <f t="shared" si="24"/>
        <v>0</v>
      </c>
      <c r="AC11" s="399">
        <f t="shared" si="3"/>
        <v>0</v>
      </c>
      <c r="AD11"/>
      <c r="AG11" s="419"/>
      <c r="AM11" s="360">
        <v>0</v>
      </c>
      <c r="AN11"/>
      <c r="AO11"/>
      <c r="AU11" s="360">
        <f t="shared" si="4"/>
        <v>0</v>
      </c>
      <c r="AV11" s="360">
        <f t="shared" si="5"/>
        <v>0</v>
      </c>
      <c r="AW11" s="360">
        <f t="shared" si="6"/>
        <v>0</v>
      </c>
      <c r="AX11" s="360">
        <f t="shared" si="7"/>
        <v>0</v>
      </c>
      <c r="AY11" s="360">
        <f t="shared" si="8"/>
        <v>0</v>
      </c>
      <c r="AZ11" s="360">
        <f t="shared" si="9"/>
        <v>0</v>
      </c>
      <c r="BA11" s="360">
        <f t="shared" si="10"/>
        <v>0</v>
      </c>
      <c r="BB11" s="360">
        <f t="shared" si="11"/>
        <v>0</v>
      </c>
      <c r="BC11" s="704">
        <f t="shared" si="12"/>
        <v>0</v>
      </c>
      <c r="BD11" s="701">
        <f t="shared" si="13"/>
        <v>0</v>
      </c>
      <c r="BF11" s="360">
        <f t="shared" si="25"/>
        <v>0</v>
      </c>
      <c r="BG11" s="360">
        <f t="shared" si="14"/>
        <v>0</v>
      </c>
      <c r="BH11" s="704">
        <f t="shared" si="15"/>
        <v>0</v>
      </c>
      <c r="BI11" s="701">
        <f t="shared" si="16"/>
        <v>0</v>
      </c>
      <c r="BJ11" s="701">
        <f t="shared" si="17"/>
        <v>0</v>
      </c>
    </row>
    <row r="12" spans="1:63">
      <c r="B12" s="1755" t="s">
        <v>1091</v>
      </c>
      <c r="C12" s="1756"/>
      <c r="D12" s="1755" t="s">
        <v>1092</v>
      </c>
      <c r="E12" s="1756"/>
      <c r="F12" s="467"/>
      <c r="I12" s="621"/>
      <c r="J12" s="621"/>
      <c r="K12" s="621"/>
      <c r="L12" s="572"/>
      <c r="M12" s="621"/>
      <c r="N12" s="621"/>
      <c r="O12" s="622"/>
      <c r="P12" s="572"/>
      <c r="Q12" s="423">
        <f t="shared" si="0"/>
        <v>0</v>
      </c>
      <c r="R12" s="423">
        <f t="shared" si="1"/>
        <v>0</v>
      </c>
      <c r="S12" s="423">
        <f t="shared" si="2"/>
        <v>0</v>
      </c>
      <c r="T12" s="617"/>
      <c r="U12" s="468"/>
      <c r="V12" s="399">
        <f t="shared" si="18"/>
        <v>0</v>
      </c>
      <c r="W12" s="458">
        <f t="shared" si="19"/>
        <v>0</v>
      </c>
      <c r="X12" s="458">
        <f t="shared" si="20"/>
        <v>0</v>
      </c>
      <c r="Y12" s="470">
        <f t="shared" si="21"/>
        <v>0</v>
      </c>
      <c r="Z12" s="395">
        <f t="shared" si="22"/>
        <v>0</v>
      </c>
      <c r="AA12" s="395">
        <f t="shared" si="23"/>
        <v>0</v>
      </c>
      <c r="AB12" s="395">
        <f t="shared" si="24"/>
        <v>0</v>
      </c>
      <c r="AC12" s="399">
        <f t="shared" si="3"/>
        <v>0</v>
      </c>
      <c r="AD12"/>
      <c r="AR12" s="467"/>
      <c r="AU12" s="360">
        <f t="shared" si="4"/>
        <v>0</v>
      </c>
      <c r="AV12" s="360">
        <f t="shared" si="5"/>
        <v>0</v>
      </c>
      <c r="AW12" s="360">
        <f t="shared" si="6"/>
        <v>0</v>
      </c>
      <c r="AX12" s="360">
        <f t="shared" si="7"/>
        <v>0</v>
      </c>
      <c r="AY12" s="360">
        <f t="shared" si="8"/>
        <v>0</v>
      </c>
      <c r="AZ12" s="360">
        <f t="shared" si="9"/>
        <v>0</v>
      </c>
      <c r="BA12" s="360">
        <f t="shared" si="10"/>
        <v>0</v>
      </c>
      <c r="BB12" s="360">
        <f t="shared" si="11"/>
        <v>0</v>
      </c>
      <c r="BC12" s="704">
        <f t="shared" si="12"/>
        <v>0</v>
      </c>
      <c r="BD12" s="701">
        <f t="shared" si="13"/>
        <v>0</v>
      </c>
      <c r="BF12" s="360">
        <f t="shared" si="25"/>
        <v>0</v>
      </c>
      <c r="BG12" s="360">
        <f t="shared" si="14"/>
        <v>0</v>
      </c>
      <c r="BH12" s="704">
        <f t="shared" si="15"/>
        <v>0</v>
      </c>
      <c r="BI12" s="701">
        <f t="shared" si="16"/>
        <v>0</v>
      </c>
      <c r="BJ12" s="701">
        <f t="shared" si="17"/>
        <v>0</v>
      </c>
    </row>
    <row r="13" spans="1:63">
      <c r="B13" s="701">
        <f>+$Y$40</f>
        <v>0</v>
      </c>
      <c r="C13" s="703" t="s">
        <v>521</v>
      </c>
      <c r="D13" s="701">
        <f>+$Z$40</f>
        <v>0</v>
      </c>
      <c r="E13" s="703" t="s">
        <v>521</v>
      </c>
      <c r="F13" s="467"/>
      <c r="I13" s="621"/>
      <c r="J13" s="621"/>
      <c r="K13" s="621"/>
      <c r="L13" s="572"/>
      <c r="M13" s="621"/>
      <c r="N13" s="621"/>
      <c r="O13" s="622"/>
      <c r="P13" s="572"/>
      <c r="Q13" s="423">
        <f t="shared" si="0"/>
        <v>0</v>
      </c>
      <c r="R13" s="423">
        <f t="shared" si="1"/>
        <v>0</v>
      </c>
      <c r="S13" s="423">
        <f t="shared" si="2"/>
        <v>0</v>
      </c>
      <c r="T13" s="617"/>
      <c r="U13" s="468"/>
      <c r="V13" s="399">
        <f t="shared" si="18"/>
        <v>0</v>
      </c>
      <c r="W13" s="458">
        <f t="shared" si="19"/>
        <v>0</v>
      </c>
      <c r="X13" s="458">
        <f t="shared" si="20"/>
        <v>0</v>
      </c>
      <c r="Y13" s="470">
        <f t="shared" si="21"/>
        <v>0</v>
      </c>
      <c r="Z13" s="395">
        <f t="shared" si="22"/>
        <v>0</v>
      </c>
      <c r="AA13" s="395">
        <f t="shared" si="23"/>
        <v>0</v>
      </c>
      <c r="AB13" s="395">
        <f t="shared" si="24"/>
        <v>0</v>
      </c>
      <c r="AC13" s="399">
        <f t="shared" si="3"/>
        <v>0</v>
      </c>
      <c r="AD13"/>
      <c r="AM13" s="467" t="s">
        <v>1128</v>
      </c>
      <c r="AR13" s="467"/>
      <c r="AU13" s="360">
        <f t="shared" si="4"/>
        <v>0</v>
      </c>
      <c r="AV13" s="360">
        <f t="shared" si="5"/>
        <v>0</v>
      </c>
      <c r="AW13" s="360">
        <f t="shared" si="6"/>
        <v>0</v>
      </c>
      <c r="AX13" s="360">
        <f t="shared" si="7"/>
        <v>0</v>
      </c>
      <c r="AY13" s="360">
        <f t="shared" si="8"/>
        <v>0</v>
      </c>
      <c r="AZ13" s="360">
        <f t="shared" si="9"/>
        <v>0</v>
      </c>
      <c r="BA13" s="360">
        <f t="shared" si="10"/>
        <v>0</v>
      </c>
      <c r="BB13" s="360">
        <f t="shared" si="11"/>
        <v>0</v>
      </c>
      <c r="BC13" s="704">
        <f t="shared" si="12"/>
        <v>0</v>
      </c>
      <c r="BD13" s="701">
        <f t="shared" si="13"/>
        <v>0</v>
      </c>
      <c r="BF13" s="360">
        <f t="shared" si="25"/>
        <v>0</v>
      </c>
      <c r="BG13" s="360">
        <f t="shared" si="14"/>
        <v>0</v>
      </c>
      <c r="BH13" s="704">
        <f t="shared" si="15"/>
        <v>0</v>
      </c>
      <c r="BI13" s="701">
        <f t="shared" si="16"/>
        <v>0</v>
      </c>
      <c r="BJ13" s="701">
        <f t="shared" si="17"/>
        <v>0</v>
      </c>
    </row>
    <row r="14" spans="1:63">
      <c r="I14" s="621"/>
      <c r="J14" s="621"/>
      <c r="K14" s="621"/>
      <c r="L14" s="572"/>
      <c r="M14" s="621"/>
      <c r="N14" s="621"/>
      <c r="O14" s="622"/>
      <c r="P14" s="572"/>
      <c r="Q14" s="423">
        <f t="shared" si="0"/>
        <v>0</v>
      </c>
      <c r="R14" s="423">
        <f t="shared" si="1"/>
        <v>0</v>
      </c>
      <c r="S14" s="423">
        <f t="shared" si="2"/>
        <v>0</v>
      </c>
      <c r="T14" s="617"/>
      <c r="U14" s="468"/>
      <c r="V14" s="399">
        <f t="shared" si="18"/>
        <v>0</v>
      </c>
      <c r="W14" s="458">
        <f t="shared" si="19"/>
        <v>0</v>
      </c>
      <c r="X14" s="458">
        <f t="shared" si="20"/>
        <v>0</v>
      </c>
      <c r="Y14" s="470">
        <f t="shared" si="21"/>
        <v>0</v>
      </c>
      <c r="Z14" s="395">
        <f t="shared" si="22"/>
        <v>0</v>
      </c>
      <c r="AA14" s="395">
        <f t="shared" si="23"/>
        <v>0</v>
      </c>
      <c r="AB14" s="395">
        <f t="shared" si="24"/>
        <v>0</v>
      </c>
      <c r="AC14" s="399">
        <f t="shared" si="3"/>
        <v>0</v>
      </c>
      <c r="AD14"/>
      <c r="AM14" s="467" t="s">
        <v>1129</v>
      </c>
      <c r="AR14" s="467"/>
      <c r="AU14" s="360">
        <f t="shared" si="4"/>
        <v>0</v>
      </c>
      <c r="AV14" s="360">
        <f t="shared" si="5"/>
        <v>0</v>
      </c>
      <c r="AW14" s="360">
        <f t="shared" si="6"/>
        <v>0</v>
      </c>
      <c r="AX14" s="360">
        <f t="shared" si="7"/>
        <v>0</v>
      </c>
      <c r="AY14" s="360">
        <f t="shared" si="8"/>
        <v>0</v>
      </c>
      <c r="AZ14" s="360">
        <f t="shared" si="9"/>
        <v>0</v>
      </c>
      <c r="BA14" s="360">
        <f t="shared" si="10"/>
        <v>0</v>
      </c>
      <c r="BB14" s="360">
        <f t="shared" si="11"/>
        <v>0</v>
      </c>
      <c r="BC14" s="704">
        <f t="shared" si="12"/>
        <v>0</v>
      </c>
      <c r="BD14" s="701">
        <f t="shared" si="13"/>
        <v>0</v>
      </c>
      <c r="BF14" s="360">
        <f t="shared" si="25"/>
        <v>0</v>
      </c>
      <c r="BG14" s="360">
        <f t="shared" si="14"/>
        <v>0</v>
      </c>
      <c r="BH14" s="704">
        <f t="shared" si="15"/>
        <v>0</v>
      </c>
      <c r="BI14" s="701">
        <f t="shared" si="16"/>
        <v>0</v>
      </c>
      <c r="BJ14" s="701">
        <f t="shared" si="17"/>
        <v>0</v>
      </c>
    </row>
    <row r="15" spans="1:63">
      <c r="I15" s="572"/>
      <c r="J15" s="572"/>
      <c r="K15" s="572"/>
      <c r="L15" s="572"/>
      <c r="M15" s="572"/>
      <c r="N15" s="572"/>
      <c r="O15" s="571"/>
      <c r="P15" s="572"/>
      <c r="Q15" s="423">
        <f t="shared" si="0"/>
        <v>0</v>
      </c>
      <c r="R15" s="423">
        <f t="shared" si="1"/>
        <v>0</v>
      </c>
      <c r="S15" s="423">
        <f t="shared" si="2"/>
        <v>0</v>
      </c>
      <c r="T15" s="616"/>
      <c r="U15" s="466"/>
      <c r="V15" s="399">
        <f t="shared" ref="V15:V39" si="26">ABS(N15-O15)</f>
        <v>0</v>
      </c>
      <c r="W15" s="458">
        <f t="shared" si="19"/>
        <v>0</v>
      </c>
      <c r="X15" s="458">
        <f t="shared" ref="X15:X39" si="27">+W15*0.1</f>
        <v>0</v>
      </c>
      <c r="Y15" s="470">
        <f t="shared" si="21"/>
        <v>0</v>
      </c>
      <c r="Z15" s="395">
        <f t="shared" ref="Z15:Z39" si="28">+IFERROR(Y15-(W15-X15)*Q15*R15*S15/M15,0)</f>
        <v>0</v>
      </c>
      <c r="AA15" s="395">
        <f t="shared" ref="AA15:AA39" si="29">+Y15-Z15</f>
        <v>0</v>
      </c>
      <c r="AB15" s="395">
        <f t="shared" si="24"/>
        <v>0</v>
      </c>
      <c r="AC15" s="399">
        <f t="shared" si="3"/>
        <v>0</v>
      </c>
      <c r="AU15" s="360">
        <f t="shared" si="4"/>
        <v>0</v>
      </c>
      <c r="AV15" s="360">
        <f t="shared" si="5"/>
        <v>0</v>
      </c>
      <c r="AW15" s="360">
        <f t="shared" si="6"/>
        <v>0</v>
      </c>
      <c r="AX15" s="360">
        <f t="shared" si="7"/>
        <v>0</v>
      </c>
      <c r="AY15" s="360">
        <f t="shared" si="8"/>
        <v>0</v>
      </c>
      <c r="AZ15" s="360">
        <f t="shared" si="9"/>
        <v>0</v>
      </c>
      <c r="BA15" s="360">
        <f t="shared" si="10"/>
        <v>0</v>
      </c>
      <c r="BB15" s="360">
        <f t="shared" si="11"/>
        <v>0</v>
      </c>
      <c r="BC15" s="704">
        <f t="shared" si="12"/>
        <v>0</v>
      </c>
      <c r="BD15" s="701">
        <f t="shared" si="13"/>
        <v>0</v>
      </c>
      <c r="BF15" s="360">
        <f t="shared" si="25"/>
        <v>0</v>
      </c>
      <c r="BG15" s="360">
        <f t="shared" si="14"/>
        <v>0</v>
      </c>
      <c r="BH15" s="704">
        <f t="shared" si="15"/>
        <v>0</v>
      </c>
      <c r="BI15" s="701">
        <f t="shared" si="16"/>
        <v>0</v>
      </c>
      <c r="BJ15" s="701">
        <f t="shared" si="17"/>
        <v>0</v>
      </c>
    </row>
    <row r="16" spans="1:63">
      <c r="A16" s="1757" t="s">
        <v>1094</v>
      </c>
      <c r="B16" s="1758"/>
      <c r="C16" s="1758"/>
      <c r="D16" s="1759"/>
      <c r="I16" s="572"/>
      <c r="J16" s="572"/>
      <c r="K16" s="572"/>
      <c r="L16" s="572"/>
      <c r="M16" s="572"/>
      <c r="N16" s="572"/>
      <c r="O16" s="571"/>
      <c r="P16" s="572"/>
      <c r="Q16" s="423">
        <f t="shared" si="0"/>
        <v>0</v>
      </c>
      <c r="R16" s="423">
        <f t="shared" si="1"/>
        <v>0</v>
      </c>
      <c r="S16" s="423">
        <f t="shared" si="2"/>
        <v>0</v>
      </c>
      <c r="T16" s="616"/>
      <c r="U16" s="466"/>
      <c r="V16" s="399">
        <f t="shared" si="26"/>
        <v>0</v>
      </c>
      <c r="W16" s="458">
        <f t="shared" si="19"/>
        <v>0</v>
      </c>
      <c r="X16" s="458">
        <f t="shared" si="27"/>
        <v>0</v>
      </c>
      <c r="Y16" s="470">
        <f t="shared" si="21"/>
        <v>0</v>
      </c>
      <c r="Z16" s="395">
        <f t="shared" si="28"/>
        <v>0</v>
      </c>
      <c r="AA16" s="395">
        <f t="shared" si="29"/>
        <v>0</v>
      </c>
      <c r="AB16" s="395">
        <f t="shared" si="24"/>
        <v>0</v>
      </c>
      <c r="AC16" s="399">
        <f t="shared" si="3"/>
        <v>0</v>
      </c>
      <c r="AM16" s="608">
        <f>+'11.Refrigeration system'!O7</f>
        <v>0</v>
      </c>
      <c r="AN16" s="608">
        <f>+'11.Refrigeration system'!T7</f>
        <v>0</v>
      </c>
      <c r="AO16" s="608">
        <f>+'11.Refrigeration system'!Y7</f>
        <v>0</v>
      </c>
      <c r="AP16" s="608">
        <f>+'11.Refrigeration system'!AD7</f>
        <v>0</v>
      </c>
      <c r="AU16" s="360">
        <f t="shared" si="4"/>
        <v>0</v>
      </c>
      <c r="AV16" s="360">
        <f t="shared" si="5"/>
        <v>0</v>
      </c>
      <c r="AW16" s="360">
        <f t="shared" si="6"/>
        <v>0</v>
      </c>
      <c r="AX16" s="360">
        <f t="shared" si="7"/>
        <v>0</v>
      </c>
      <c r="AY16" s="360">
        <f t="shared" si="8"/>
        <v>0</v>
      </c>
      <c r="AZ16" s="360">
        <f t="shared" si="9"/>
        <v>0</v>
      </c>
      <c r="BA16" s="360">
        <f t="shared" si="10"/>
        <v>0</v>
      </c>
      <c r="BB16" s="360">
        <f t="shared" si="11"/>
        <v>0</v>
      </c>
      <c r="BC16" s="704">
        <f t="shared" si="12"/>
        <v>0</v>
      </c>
      <c r="BD16" s="701">
        <f t="shared" si="13"/>
        <v>0</v>
      </c>
      <c r="BF16" s="360">
        <f t="shared" si="25"/>
        <v>0</v>
      </c>
      <c r="BG16" s="360">
        <f t="shared" si="14"/>
        <v>0</v>
      </c>
      <c r="BH16" s="704">
        <f t="shared" si="15"/>
        <v>0</v>
      </c>
      <c r="BI16" s="701">
        <f t="shared" si="16"/>
        <v>0</v>
      </c>
      <c r="BJ16" s="701">
        <f t="shared" si="17"/>
        <v>0</v>
      </c>
    </row>
    <row r="17" spans="1:62">
      <c r="A17" s="1760"/>
      <c r="B17" s="1761"/>
      <c r="C17" s="1761"/>
      <c r="D17" s="1762"/>
      <c r="I17" s="572"/>
      <c r="J17" s="572"/>
      <c r="K17" s="572"/>
      <c r="L17" s="572"/>
      <c r="M17" s="572"/>
      <c r="N17" s="572"/>
      <c r="O17" s="571"/>
      <c r="P17" s="572"/>
      <c r="Q17" s="423">
        <f t="shared" si="0"/>
        <v>0</v>
      </c>
      <c r="R17" s="423">
        <f t="shared" si="1"/>
        <v>0</v>
      </c>
      <c r="S17" s="423">
        <f t="shared" si="2"/>
        <v>0</v>
      </c>
      <c r="T17" s="616"/>
      <c r="U17" s="466"/>
      <c r="V17" s="399">
        <f t="shared" si="26"/>
        <v>0</v>
      </c>
      <c r="W17" s="458">
        <f t="shared" si="19"/>
        <v>0</v>
      </c>
      <c r="X17" s="458">
        <f t="shared" si="27"/>
        <v>0</v>
      </c>
      <c r="Y17" s="470">
        <f t="shared" si="21"/>
        <v>0</v>
      </c>
      <c r="Z17" s="395">
        <f t="shared" si="28"/>
        <v>0</v>
      </c>
      <c r="AA17" s="395">
        <f t="shared" si="29"/>
        <v>0</v>
      </c>
      <c r="AB17" s="395">
        <f t="shared" si="24"/>
        <v>0</v>
      </c>
      <c r="AC17" s="399">
        <f t="shared" si="3"/>
        <v>0</v>
      </c>
      <c r="AM17" s="608">
        <f>+'11.Refrigeration system'!O16</f>
        <v>0</v>
      </c>
      <c r="AN17" s="608">
        <f>+'11.Refrigeration system'!T16</f>
        <v>0</v>
      </c>
      <c r="AO17" s="608">
        <f>+'11.Refrigeration system'!Y16</f>
        <v>0</v>
      </c>
      <c r="AP17" s="608">
        <f>+'11.Refrigeration system'!AD16</f>
        <v>0</v>
      </c>
      <c r="AU17" s="360">
        <f t="shared" si="4"/>
        <v>0</v>
      </c>
      <c r="AV17" s="360">
        <f t="shared" si="5"/>
        <v>0</v>
      </c>
      <c r="AW17" s="360">
        <f t="shared" si="6"/>
        <v>0</v>
      </c>
      <c r="AX17" s="360">
        <f t="shared" si="7"/>
        <v>0</v>
      </c>
      <c r="AY17" s="360">
        <f t="shared" si="8"/>
        <v>0</v>
      </c>
      <c r="AZ17" s="360">
        <f t="shared" si="9"/>
        <v>0</v>
      </c>
      <c r="BA17" s="360">
        <f t="shared" si="10"/>
        <v>0</v>
      </c>
      <c r="BB17" s="360">
        <f t="shared" si="11"/>
        <v>0</v>
      </c>
      <c r="BC17" s="704">
        <f t="shared" si="12"/>
        <v>0</v>
      </c>
      <c r="BD17" s="701">
        <f t="shared" si="13"/>
        <v>0</v>
      </c>
      <c r="BF17" s="360">
        <f t="shared" si="25"/>
        <v>0</v>
      </c>
      <c r="BG17" s="360">
        <f t="shared" si="14"/>
        <v>0</v>
      </c>
      <c r="BH17" s="704">
        <f t="shared" si="15"/>
        <v>0</v>
      </c>
      <c r="BI17" s="701">
        <f t="shared" si="16"/>
        <v>0</v>
      </c>
      <c r="BJ17" s="701">
        <f t="shared" si="17"/>
        <v>0</v>
      </c>
    </row>
    <row r="18" spans="1:62">
      <c r="A18" s="1763"/>
      <c r="B18" s="1764"/>
      <c r="C18" s="1764"/>
      <c r="D18" s="1765"/>
      <c r="F18" s="399" t="s">
        <v>1096</v>
      </c>
      <c r="G18" s="399" t="s">
        <v>1133</v>
      </c>
      <c r="I18" s="621"/>
      <c r="J18" s="621"/>
      <c r="K18" s="621"/>
      <c r="L18" s="572"/>
      <c r="M18" s="621"/>
      <c r="N18" s="621"/>
      <c r="O18" s="622"/>
      <c r="P18" s="572"/>
      <c r="Q18" s="423">
        <f t="shared" si="0"/>
        <v>0</v>
      </c>
      <c r="R18" s="423">
        <f t="shared" si="1"/>
        <v>0</v>
      </c>
      <c r="S18" s="423">
        <f t="shared" si="2"/>
        <v>0</v>
      </c>
      <c r="T18" s="617"/>
      <c r="U18" s="466"/>
      <c r="V18" s="399">
        <f t="shared" si="26"/>
        <v>0</v>
      </c>
      <c r="W18" s="458">
        <f t="shared" si="19"/>
        <v>0</v>
      </c>
      <c r="X18" s="458">
        <f t="shared" si="27"/>
        <v>0</v>
      </c>
      <c r="Y18" s="470">
        <f t="shared" si="21"/>
        <v>0</v>
      </c>
      <c r="Z18" s="395">
        <f t="shared" si="28"/>
        <v>0</v>
      </c>
      <c r="AA18" s="395">
        <f t="shared" si="29"/>
        <v>0</v>
      </c>
      <c r="AB18" s="395">
        <f t="shared" si="24"/>
        <v>0</v>
      </c>
      <c r="AC18" s="399">
        <f t="shared" si="3"/>
        <v>0</v>
      </c>
      <c r="AF18" s="511"/>
      <c r="AG18" s="511"/>
      <c r="AH18" s="511"/>
      <c r="AI18" s="511"/>
      <c r="AJ18" s="511"/>
      <c r="AK18" s="511"/>
      <c r="AL18" s="511"/>
      <c r="AM18" s="608">
        <f>+'11.Refrigeration system'!O17</f>
        <v>0</v>
      </c>
      <c r="AN18" s="608">
        <f>+'11.Refrigeration system'!T17</f>
        <v>0</v>
      </c>
      <c r="AO18" s="608">
        <f>+'11.Refrigeration system'!Y17</f>
        <v>0</v>
      </c>
      <c r="AP18" s="608">
        <f>+'11.Refrigeration system'!AD17</f>
        <v>0</v>
      </c>
      <c r="AQ18" s="511"/>
      <c r="AU18" s="360">
        <f t="shared" si="4"/>
        <v>0</v>
      </c>
      <c r="AV18" s="360">
        <f t="shared" si="5"/>
        <v>0</v>
      </c>
      <c r="AW18" s="360">
        <f t="shared" si="6"/>
        <v>0</v>
      </c>
      <c r="AX18" s="360">
        <f t="shared" si="7"/>
        <v>0</v>
      </c>
      <c r="AY18" s="360">
        <f t="shared" si="8"/>
        <v>0</v>
      </c>
      <c r="AZ18" s="360">
        <f t="shared" si="9"/>
        <v>0</v>
      </c>
      <c r="BA18" s="360">
        <f t="shared" si="10"/>
        <v>0</v>
      </c>
      <c r="BB18" s="360">
        <f t="shared" si="11"/>
        <v>0</v>
      </c>
      <c r="BC18" s="704">
        <f t="shared" si="12"/>
        <v>0</v>
      </c>
      <c r="BD18" s="701">
        <f t="shared" si="13"/>
        <v>0</v>
      </c>
      <c r="BF18" s="360">
        <f t="shared" si="25"/>
        <v>0</v>
      </c>
      <c r="BG18" s="360">
        <f t="shared" si="14"/>
        <v>0</v>
      </c>
      <c r="BH18" s="704">
        <f t="shared" si="15"/>
        <v>0</v>
      </c>
      <c r="BI18" s="701">
        <f t="shared" si="16"/>
        <v>0</v>
      </c>
      <c r="BJ18" s="701">
        <f t="shared" si="17"/>
        <v>0</v>
      </c>
    </row>
    <row r="19" spans="1:62">
      <c r="A19" s="1763"/>
      <c r="B19" s="1764"/>
      <c r="C19" s="1764"/>
      <c r="D19" s="1765"/>
      <c r="F19" s="399">
        <v>0</v>
      </c>
      <c r="G19" s="395">
        <f>-A6</f>
        <v>0</v>
      </c>
      <c r="I19" s="621"/>
      <c r="J19" s="621"/>
      <c r="K19" s="621"/>
      <c r="L19" s="572"/>
      <c r="M19" s="621"/>
      <c r="N19" s="621"/>
      <c r="O19" s="622"/>
      <c r="P19" s="572"/>
      <c r="Q19" s="423">
        <f t="shared" si="0"/>
        <v>0</v>
      </c>
      <c r="R19" s="423">
        <f t="shared" si="1"/>
        <v>0</v>
      </c>
      <c r="S19" s="423">
        <f t="shared" si="2"/>
        <v>0</v>
      </c>
      <c r="T19" s="617"/>
      <c r="U19" s="466"/>
      <c r="V19" s="399">
        <f t="shared" si="26"/>
        <v>0</v>
      </c>
      <c r="W19" s="458">
        <f t="shared" si="19"/>
        <v>0</v>
      </c>
      <c r="X19" s="458">
        <f t="shared" si="27"/>
        <v>0</v>
      </c>
      <c r="Y19" s="470">
        <f t="shared" si="21"/>
        <v>0</v>
      </c>
      <c r="Z19" s="395">
        <f t="shared" si="28"/>
        <v>0</v>
      </c>
      <c r="AA19" s="395">
        <f t="shared" si="29"/>
        <v>0</v>
      </c>
      <c r="AB19" s="395">
        <f t="shared" si="24"/>
        <v>0</v>
      </c>
      <c r="AC19" s="399">
        <f t="shared" si="3"/>
        <v>0</v>
      </c>
      <c r="AF19" s="511"/>
      <c r="AG19" s="511"/>
      <c r="AH19" s="511"/>
      <c r="AI19" s="511"/>
      <c r="AJ19" s="511"/>
      <c r="AK19" s="511"/>
      <c r="AL19" s="511"/>
      <c r="AM19" s="608">
        <f>+'11.Refrigeration system'!O18</f>
        <v>0</v>
      </c>
      <c r="AN19" s="608">
        <f>+'11.Refrigeration system'!T18</f>
        <v>0</v>
      </c>
      <c r="AO19" s="608">
        <f>+'11.Refrigeration system'!Y18</f>
        <v>0</v>
      </c>
      <c r="AP19" s="608">
        <f>+'11.Refrigeration system'!AD18</f>
        <v>0</v>
      </c>
      <c r="AQ19" s="511"/>
      <c r="AU19" s="360">
        <f t="shared" si="4"/>
        <v>0</v>
      </c>
      <c r="AV19" s="360">
        <f t="shared" si="5"/>
        <v>0</v>
      </c>
      <c r="AW19" s="360">
        <f t="shared" si="6"/>
        <v>0</v>
      </c>
      <c r="AX19" s="360">
        <f t="shared" si="7"/>
        <v>0</v>
      </c>
      <c r="AY19" s="360">
        <f t="shared" si="8"/>
        <v>0</v>
      </c>
      <c r="AZ19" s="360">
        <f t="shared" si="9"/>
        <v>0</v>
      </c>
      <c r="BA19" s="360">
        <f t="shared" si="10"/>
        <v>0</v>
      </c>
      <c r="BB19" s="360">
        <f t="shared" si="11"/>
        <v>0</v>
      </c>
      <c r="BC19" s="704">
        <f t="shared" si="12"/>
        <v>0</v>
      </c>
      <c r="BD19" s="701">
        <f t="shared" si="13"/>
        <v>0</v>
      </c>
      <c r="BF19" s="360">
        <f t="shared" si="25"/>
        <v>0</v>
      </c>
      <c r="BG19" s="360">
        <f t="shared" si="14"/>
        <v>0</v>
      </c>
      <c r="BH19" s="704">
        <f t="shared" si="15"/>
        <v>0</v>
      </c>
      <c r="BI19" s="701">
        <f t="shared" si="16"/>
        <v>0</v>
      </c>
      <c r="BJ19" s="701">
        <f t="shared" si="17"/>
        <v>0</v>
      </c>
    </row>
    <row r="20" spans="1:62">
      <c r="A20" s="1763"/>
      <c r="B20" s="1764"/>
      <c r="C20" s="1764"/>
      <c r="D20" s="1765"/>
      <c r="F20" s="399">
        <v>1</v>
      </c>
      <c r="G20" s="395">
        <f>+C6</f>
        <v>0</v>
      </c>
      <c r="I20" s="621"/>
      <c r="J20" s="621"/>
      <c r="K20" s="621"/>
      <c r="L20" s="572"/>
      <c r="M20" s="621"/>
      <c r="N20" s="621"/>
      <c r="O20" s="622"/>
      <c r="P20" s="572"/>
      <c r="Q20" s="423">
        <f t="shared" si="0"/>
        <v>0</v>
      </c>
      <c r="R20" s="423">
        <f t="shared" si="1"/>
        <v>0</v>
      </c>
      <c r="S20" s="423">
        <f t="shared" si="2"/>
        <v>0</v>
      </c>
      <c r="T20" s="617"/>
      <c r="U20" s="466"/>
      <c r="V20" s="399">
        <f t="shared" si="26"/>
        <v>0</v>
      </c>
      <c r="W20" s="458">
        <f t="shared" si="19"/>
        <v>0</v>
      </c>
      <c r="X20" s="458">
        <f t="shared" si="27"/>
        <v>0</v>
      </c>
      <c r="Y20" s="470">
        <f t="shared" si="21"/>
        <v>0</v>
      </c>
      <c r="Z20" s="395">
        <f t="shared" si="28"/>
        <v>0</v>
      </c>
      <c r="AA20" s="395">
        <f t="shared" si="29"/>
        <v>0</v>
      </c>
      <c r="AB20" s="395">
        <f t="shared" si="24"/>
        <v>0</v>
      </c>
      <c r="AC20" s="399">
        <f t="shared" si="3"/>
        <v>0</v>
      </c>
      <c r="AF20" s="511"/>
      <c r="AG20" s="511"/>
      <c r="AH20" s="511"/>
      <c r="AI20" s="511"/>
      <c r="AJ20" s="511"/>
      <c r="AK20" s="511"/>
      <c r="AL20" s="511"/>
      <c r="AM20" s="511"/>
      <c r="AN20" s="511"/>
      <c r="AO20" s="511"/>
      <c r="AP20" s="511"/>
      <c r="AQ20" s="511"/>
      <c r="AU20" s="360">
        <f t="shared" si="4"/>
        <v>0</v>
      </c>
      <c r="AV20" s="360">
        <f t="shared" si="5"/>
        <v>0</v>
      </c>
      <c r="AW20" s="360">
        <f t="shared" si="6"/>
        <v>0</v>
      </c>
      <c r="AX20" s="360">
        <f t="shared" si="7"/>
        <v>0</v>
      </c>
      <c r="AY20" s="360">
        <f t="shared" si="8"/>
        <v>0</v>
      </c>
      <c r="AZ20" s="360">
        <f t="shared" si="9"/>
        <v>0</v>
      </c>
      <c r="BA20" s="360">
        <f t="shared" si="10"/>
        <v>0</v>
      </c>
      <c r="BB20" s="360">
        <f t="shared" si="11"/>
        <v>0</v>
      </c>
      <c r="BC20" s="704">
        <f t="shared" si="12"/>
        <v>0</v>
      </c>
      <c r="BD20" s="701">
        <f t="shared" si="13"/>
        <v>0</v>
      </c>
      <c r="BF20" s="360">
        <f t="shared" si="25"/>
        <v>0</v>
      </c>
      <c r="BG20" s="360">
        <f t="shared" si="14"/>
        <v>0</v>
      </c>
      <c r="BH20" s="704">
        <f t="shared" si="15"/>
        <v>0</v>
      </c>
      <c r="BI20" s="701">
        <f t="shared" si="16"/>
        <v>0</v>
      </c>
      <c r="BJ20" s="701">
        <f t="shared" si="17"/>
        <v>0</v>
      </c>
    </row>
    <row r="21" spans="1:62">
      <c r="A21" s="1763"/>
      <c r="B21" s="1764"/>
      <c r="C21" s="1764"/>
      <c r="D21" s="1765"/>
      <c r="F21" s="399">
        <v>2</v>
      </c>
      <c r="G21" s="395">
        <f>+G20</f>
        <v>0</v>
      </c>
      <c r="I21" s="621"/>
      <c r="J21" s="621"/>
      <c r="K21" s="621"/>
      <c r="L21" s="572"/>
      <c r="M21" s="621"/>
      <c r="N21" s="621"/>
      <c r="O21" s="622"/>
      <c r="P21" s="572"/>
      <c r="Q21" s="423">
        <f t="shared" si="0"/>
        <v>0</v>
      </c>
      <c r="R21" s="423">
        <f t="shared" si="1"/>
        <v>0</v>
      </c>
      <c r="S21" s="423">
        <f t="shared" si="2"/>
        <v>0</v>
      </c>
      <c r="T21" s="617"/>
      <c r="U21" s="466"/>
      <c r="V21" s="399">
        <f t="shared" si="26"/>
        <v>0</v>
      </c>
      <c r="W21" s="458">
        <f t="shared" si="19"/>
        <v>0</v>
      </c>
      <c r="X21" s="458">
        <f t="shared" si="27"/>
        <v>0</v>
      </c>
      <c r="Y21" s="470">
        <f t="shared" si="21"/>
        <v>0</v>
      </c>
      <c r="Z21" s="395">
        <f t="shared" si="28"/>
        <v>0</v>
      </c>
      <c r="AA21" s="395">
        <f t="shared" si="29"/>
        <v>0</v>
      </c>
      <c r="AB21" s="395">
        <f t="shared" si="24"/>
        <v>0</v>
      </c>
      <c r="AC21" s="399">
        <f t="shared" si="3"/>
        <v>0</v>
      </c>
      <c r="AF21" s="511"/>
      <c r="AG21" s="511"/>
      <c r="AH21" s="511"/>
      <c r="AI21" s="511"/>
      <c r="AJ21" s="511"/>
      <c r="AK21" s="511"/>
      <c r="AL21" s="511"/>
      <c r="AM21" s="511"/>
      <c r="AN21" s="511"/>
      <c r="AO21" s="511"/>
      <c r="AP21" s="511"/>
      <c r="AQ21" s="511"/>
      <c r="AU21" s="360">
        <f t="shared" si="4"/>
        <v>0</v>
      </c>
      <c r="AV21" s="360">
        <f t="shared" si="5"/>
        <v>0</v>
      </c>
      <c r="AW21" s="360">
        <f t="shared" si="6"/>
        <v>0</v>
      </c>
      <c r="AX21" s="360">
        <f t="shared" si="7"/>
        <v>0</v>
      </c>
      <c r="AY21" s="360">
        <f t="shared" si="8"/>
        <v>0</v>
      </c>
      <c r="AZ21" s="360">
        <f t="shared" si="9"/>
        <v>0</v>
      </c>
      <c r="BA21" s="360">
        <f t="shared" si="10"/>
        <v>0</v>
      </c>
      <c r="BB21" s="360">
        <f t="shared" si="11"/>
        <v>0</v>
      </c>
      <c r="BC21" s="704">
        <f t="shared" si="12"/>
        <v>0</v>
      </c>
      <c r="BD21" s="701">
        <f t="shared" si="13"/>
        <v>0</v>
      </c>
      <c r="BF21" s="360">
        <f t="shared" si="25"/>
        <v>0</v>
      </c>
      <c r="BG21" s="360">
        <f t="shared" si="14"/>
        <v>0</v>
      </c>
      <c r="BH21" s="704">
        <f t="shared" si="15"/>
        <v>0</v>
      </c>
      <c r="BI21" s="701">
        <f t="shared" si="16"/>
        <v>0</v>
      </c>
      <c r="BJ21" s="701">
        <f t="shared" si="17"/>
        <v>0</v>
      </c>
    </row>
    <row r="22" spans="1:62">
      <c r="A22" s="1766"/>
      <c r="B22" s="1767"/>
      <c r="C22" s="1767"/>
      <c r="D22" s="1768"/>
      <c r="F22" s="399">
        <v>3</v>
      </c>
      <c r="G22" s="395">
        <f t="shared" ref="G22:G29" si="30">+G21</f>
        <v>0</v>
      </c>
      <c r="I22" s="572"/>
      <c r="J22" s="572"/>
      <c r="K22" s="572"/>
      <c r="L22" s="572"/>
      <c r="M22" s="572"/>
      <c r="N22" s="572"/>
      <c r="O22" s="571"/>
      <c r="P22" s="572"/>
      <c r="Q22" s="423">
        <f t="shared" si="0"/>
        <v>0</v>
      </c>
      <c r="R22" s="423">
        <f t="shared" si="1"/>
        <v>0</v>
      </c>
      <c r="S22" s="423">
        <f t="shared" si="2"/>
        <v>0</v>
      </c>
      <c r="T22" s="616"/>
      <c r="U22" s="466"/>
      <c r="V22" s="399">
        <f t="shared" si="26"/>
        <v>0</v>
      </c>
      <c r="W22" s="458">
        <f t="shared" si="19"/>
        <v>0</v>
      </c>
      <c r="X22" s="458">
        <f t="shared" si="27"/>
        <v>0</v>
      </c>
      <c r="Y22" s="470">
        <f t="shared" si="21"/>
        <v>0</v>
      </c>
      <c r="Z22" s="395">
        <f t="shared" si="28"/>
        <v>0</v>
      </c>
      <c r="AA22" s="395">
        <f t="shared" si="29"/>
        <v>0</v>
      </c>
      <c r="AB22" s="395">
        <f t="shared" si="24"/>
        <v>0</v>
      </c>
      <c r="AC22" s="399">
        <f t="shared" si="3"/>
        <v>0</v>
      </c>
      <c r="AF22" s="511"/>
      <c r="AG22" s="511"/>
      <c r="AJ22" s="511"/>
      <c r="AK22" s="511"/>
      <c r="AL22" s="511"/>
      <c r="AM22" s="511"/>
      <c r="AN22" s="511"/>
      <c r="AO22" s="511"/>
      <c r="AP22" s="511"/>
      <c r="AQ22" s="511"/>
      <c r="AU22" s="360">
        <f t="shared" si="4"/>
        <v>0</v>
      </c>
      <c r="AV22" s="360">
        <f t="shared" si="5"/>
        <v>0</v>
      </c>
      <c r="AW22" s="360">
        <f t="shared" si="6"/>
        <v>0</v>
      </c>
      <c r="AX22" s="360">
        <f t="shared" si="7"/>
        <v>0</v>
      </c>
      <c r="AY22" s="360">
        <f t="shared" si="8"/>
        <v>0</v>
      </c>
      <c r="AZ22" s="360">
        <f t="shared" si="9"/>
        <v>0</v>
      </c>
      <c r="BA22" s="360">
        <f t="shared" si="10"/>
        <v>0</v>
      </c>
      <c r="BB22" s="360">
        <f t="shared" si="11"/>
        <v>0</v>
      </c>
      <c r="BC22" s="704">
        <f t="shared" si="12"/>
        <v>0</v>
      </c>
      <c r="BD22" s="701">
        <f t="shared" si="13"/>
        <v>0</v>
      </c>
      <c r="BF22" s="360">
        <f t="shared" si="25"/>
        <v>0</v>
      </c>
      <c r="BG22" s="360">
        <f t="shared" si="14"/>
        <v>0</v>
      </c>
      <c r="BH22" s="704">
        <f t="shared" si="15"/>
        <v>0</v>
      </c>
      <c r="BI22" s="701">
        <f t="shared" si="16"/>
        <v>0</v>
      </c>
      <c r="BJ22" s="701">
        <f t="shared" si="17"/>
        <v>0</v>
      </c>
    </row>
    <row r="23" spans="1:62">
      <c r="F23" s="399">
        <v>4</v>
      </c>
      <c r="G23" s="395">
        <f t="shared" si="30"/>
        <v>0</v>
      </c>
      <c r="I23" s="572"/>
      <c r="J23" s="572"/>
      <c r="K23" s="572"/>
      <c r="L23" s="572"/>
      <c r="M23" s="572"/>
      <c r="N23" s="572"/>
      <c r="O23" s="571"/>
      <c r="P23" s="572"/>
      <c r="Q23" s="423">
        <f t="shared" si="0"/>
        <v>0</v>
      </c>
      <c r="R23" s="423">
        <f t="shared" si="1"/>
        <v>0</v>
      </c>
      <c r="S23" s="423">
        <f t="shared" si="2"/>
        <v>0</v>
      </c>
      <c r="T23" s="616"/>
      <c r="U23" s="466"/>
      <c r="V23" s="399">
        <f t="shared" si="26"/>
        <v>0</v>
      </c>
      <c r="W23" s="458">
        <f t="shared" si="19"/>
        <v>0</v>
      </c>
      <c r="X23" s="458">
        <f t="shared" si="27"/>
        <v>0</v>
      </c>
      <c r="Y23" s="470">
        <f t="shared" si="21"/>
        <v>0</v>
      </c>
      <c r="Z23" s="395">
        <f t="shared" si="28"/>
        <v>0</v>
      </c>
      <c r="AA23" s="395">
        <f t="shared" si="29"/>
        <v>0</v>
      </c>
      <c r="AB23" s="395">
        <f t="shared" si="24"/>
        <v>0</v>
      </c>
      <c r="AC23" s="399">
        <f t="shared" si="3"/>
        <v>0</v>
      </c>
      <c r="AF23" s="511"/>
      <c r="AG23" s="511"/>
      <c r="AJ23" s="511"/>
      <c r="AK23" s="511"/>
      <c r="AL23" s="511"/>
      <c r="AM23" s="511"/>
      <c r="AN23" s="511"/>
      <c r="AO23" s="511"/>
      <c r="AP23" s="511"/>
      <c r="AQ23" s="511"/>
      <c r="AU23" s="360">
        <f t="shared" si="4"/>
        <v>0</v>
      </c>
      <c r="AV23" s="360">
        <f t="shared" si="5"/>
        <v>0</v>
      </c>
      <c r="AW23" s="360">
        <f t="shared" si="6"/>
        <v>0</v>
      </c>
      <c r="AX23" s="360">
        <f t="shared" si="7"/>
        <v>0</v>
      </c>
      <c r="AY23" s="360">
        <f t="shared" si="8"/>
        <v>0</v>
      </c>
      <c r="AZ23" s="360">
        <f t="shared" si="9"/>
        <v>0</v>
      </c>
      <c r="BA23" s="360">
        <f t="shared" si="10"/>
        <v>0</v>
      </c>
      <c r="BB23" s="360">
        <f t="shared" si="11"/>
        <v>0</v>
      </c>
      <c r="BC23" s="704">
        <f t="shared" si="12"/>
        <v>0</v>
      </c>
      <c r="BD23" s="701">
        <f t="shared" si="13"/>
        <v>0</v>
      </c>
      <c r="BF23" s="360">
        <f t="shared" si="25"/>
        <v>0</v>
      </c>
      <c r="BG23" s="360">
        <f t="shared" si="14"/>
        <v>0</v>
      </c>
      <c r="BH23" s="704">
        <f t="shared" si="15"/>
        <v>0</v>
      </c>
      <c r="BI23" s="701">
        <f t="shared" si="16"/>
        <v>0</v>
      </c>
      <c r="BJ23" s="701">
        <f t="shared" si="17"/>
        <v>0</v>
      </c>
    </row>
    <row r="24" spans="1:62" ht="48.6" customHeight="1">
      <c r="F24" s="399">
        <v>5</v>
      </c>
      <c r="G24" s="395">
        <f t="shared" si="30"/>
        <v>0</v>
      </c>
      <c r="I24" s="572"/>
      <c r="J24" s="572"/>
      <c r="K24" s="572"/>
      <c r="L24" s="572"/>
      <c r="M24" s="572"/>
      <c r="N24" s="572"/>
      <c r="O24" s="571"/>
      <c r="P24" s="572"/>
      <c r="Q24" s="423">
        <f t="shared" si="0"/>
        <v>0</v>
      </c>
      <c r="R24" s="423">
        <f t="shared" si="1"/>
        <v>0</v>
      </c>
      <c r="S24" s="423">
        <f t="shared" si="2"/>
        <v>0</v>
      </c>
      <c r="T24" s="616"/>
      <c r="U24" s="466"/>
      <c r="V24" s="399">
        <f t="shared" si="26"/>
        <v>0</v>
      </c>
      <c r="W24" s="458">
        <f t="shared" si="19"/>
        <v>0</v>
      </c>
      <c r="X24" s="458">
        <f t="shared" si="27"/>
        <v>0</v>
      </c>
      <c r="Y24" s="470">
        <f t="shared" si="21"/>
        <v>0</v>
      </c>
      <c r="Z24" s="395">
        <f t="shared" si="28"/>
        <v>0</v>
      </c>
      <c r="AA24" s="395">
        <f t="shared" si="29"/>
        <v>0</v>
      </c>
      <c r="AB24" s="395">
        <f t="shared" si="24"/>
        <v>0</v>
      </c>
      <c r="AC24" s="399">
        <f t="shared" si="3"/>
        <v>0</v>
      </c>
      <c r="AF24" s="511"/>
      <c r="AG24" s="511"/>
      <c r="AH24" s="511"/>
      <c r="AI24" s="511"/>
      <c r="AJ24" s="511"/>
      <c r="AK24" s="511"/>
      <c r="AL24" s="511"/>
      <c r="AM24" s="511"/>
      <c r="AN24" s="511"/>
      <c r="AO24" s="511"/>
      <c r="AP24" s="511"/>
      <c r="AQ24" s="511"/>
      <c r="AU24" s="360">
        <f t="shared" si="4"/>
        <v>0</v>
      </c>
      <c r="AV24" s="360">
        <f t="shared" si="5"/>
        <v>0</v>
      </c>
      <c r="AW24" s="360">
        <f t="shared" si="6"/>
        <v>0</v>
      </c>
      <c r="AX24" s="360">
        <f t="shared" si="7"/>
        <v>0</v>
      </c>
      <c r="AY24" s="360">
        <f t="shared" si="8"/>
        <v>0</v>
      </c>
      <c r="AZ24" s="360">
        <f t="shared" si="9"/>
        <v>0</v>
      </c>
      <c r="BA24" s="360">
        <f t="shared" si="10"/>
        <v>0</v>
      </c>
      <c r="BB24" s="360">
        <f t="shared" si="11"/>
        <v>0</v>
      </c>
      <c r="BC24" s="704">
        <f t="shared" si="12"/>
        <v>0</v>
      </c>
      <c r="BD24" s="701">
        <f t="shared" si="13"/>
        <v>0</v>
      </c>
      <c r="BF24" s="360">
        <f t="shared" si="25"/>
        <v>0</v>
      </c>
      <c r="BG24" s="360">
        <f t="shared" si="14"/>
        <v>0</v>
      </c>
      <c r="BH24" s="704">
        <f t="shared" si="15"/>
        <v>0</v>
      </c>
      <c r="BI24" s="701">
        <f t="shared" si="16"/>
        <v>0</v>
      </c>
      <c r="BJ24" s="701">
        <f t="shared" si="17"/>
        <v>0</v>
      </c>
    </row>
    <row r="25" spans="1:62">
      <c r="A25" s="1769" t="s">
        <v>1098</v>
      </c>
      <c r="B25" s="1770"/>
      <c r="C25" s="1770"/>
      <c r="D25" s="1771"/>
      <c r="F25" s="399">
        <v>6</v>
      </c>
      <c r="G25" s="395">
        <f t="shared" si="30"/>
        <v>0</v>
      </c>
      <c r="I25" s="621"/>
      <c r="J25" s="621"/>
      <c r="K25" s="621"/>
      <c r="L25" s="572"/>
      <c r="M25" s="621"/>
      <c r="N25" s="621"/>
      <c r="O25" s="622"/>
      <c r="P25" s="572"/>
      <c r="Q25" s="423">
        <f t="shared" si="0"/>
        <v>0</v>
      </c>
      <c r="R25" s="423">
        <f t="shared" si="1"/>
        <v>0</v>
      </c>
      <c r="S25" s="423">
        <f t="shared" si="2"/>
        <v>0</v>
      </c>
      <c r="T25" s="617"/>
      <c r="U25" s="466"/>
      <c r="V25" s="399">
        <f t="shared" si="26"/>
        <v>0</v>
      </c>
      <c r="W25" s="458">
        <f t="shared" si="19"/>
        <v>0</v>
      </c>
      <c r="X25" s="458">
        <f t="shared" si="27"/>
        <v>0</v>
      </c>
      <c r="Y25" s="470">
        <f t="shared" si="21"/>
        <v>0</v>
      </c>
      <c r="Z25" s="395">
        <f t="shared" si="28"/>
        <v>0</v>
      </c>
      <c r="AA25" s="395">
        <f t="shared" si="29"/>
        <v>0</v>
      </c>
      <c r="AB25" s="395">
        <f t="shared" si="24"/>
        <v>0</v>
      </c>
      <c r="AC25" s="399">
        <f t="shared" si="3"/>
        <v>0</v>
      </c>
      <c r="AF25" s="511"/>
      <c r="AG25" s="511"/>
      <c r="AH25" s="511"/>
      <c r="AI25" s="511"/>
      <c r="AJ25" s="511"/>
      <c r="AK25" s="511"/>
      <c r="AL25" s="511"/>
      <c r="AM25" s="511"/>
      <c r="AN25" s="511"/>
      <c r="AO25" s="511"/>
      <c r="AP25" s="511"/>
      <c r="AQ25" s="511"/>
      <c r="AU25" s="360">
        <f t="shared" si="4"/>
        <v>0</v>
      </c>
      <c r="AV25" s="360">
        <f t="shared" si="5"/>
        <v>0</v>
      </c>
      <c r="AW25" s="360">
        <f t="shared" si="6"/>
        <v>0</v>
      </c>
      <c r="AX25" s="360">
        <f t="shared" si="7"/>
        <v>0</v>
      </c>
      <c r="AY25" s="360">
        <f t="shared" si="8"/>
        <v>0</v>
      </c>
      <c r="AZ25" s="360">
        <f t="shared" si="9"/>
        <v>0</v>
      </c>
      <c r="BA25" s="360">
        <f t="shared" si="10"/>
        <v>0</v>
      </c>
      <c r="BB25" s="360">
        <f t="shared" si="11"/>
        <v>0</v>
      </c>
      <c r="BC25" s="704">
        <f t="shared" si="12"/>
        <v>0</v>
      </c>
      <c r="BD25" s="701">
        <f t="shared" si="13"/>
        <v>0</v>
      </c>
      <c r="BF25" s="360">
        <f t="shared" si="25"/>
        <v>0</v>
      </c>
      <c r="BG25" s="360">
        <f t="shared" si="14"/>
        <v>0</v>
      </c>
      <c r="BH25" s="704">
        <f t="shared" si="15"/>
        <v>0</v>
      </c>
      <c r="BI25" s="701">
        <f t="shared" si="16"/>
        <v>0</v>
      </c>
      <c r="BJ25" s="701">
        <f t="shared" si="17"/>
        <v>0</v>
      </c>
    </row>
    <row r="26" spans="1:62" ht="15" customHeight="1">
      <c r="A26" s="1772"/>
      <c r="B26" s="1773"/>
      <c r="C26" s="1773"/>
      <c r="D26" s="1774"/>
      <c r="F26" s="399">
        <v>7</v>
      </c>
      <c r="G26" s="395">
        <f t="shared" si="30"/>
        <v>0</v>
      </c>
      <c r="I26" s="621"/>
      <c r="J26" s="621"/>
      <c r="K26" s="621"/>
      <c r="L26" s="572"/>
      <c r="M26" s="621"/>
      <c r="N26" s="621"/>
      <c r="O26" s="622"/>
      <c r="P26" s="572"/>
      <c r="Q26" s="423">
        <f t="shared" si="0"/>
        <v>0</v>
      </c>
      <c r="R26" s="423">
        <f t="shared" si="1"/>
        <v>0</v>
      </c>
      <c r="S26" s="423">
        <f t="shared" si="2"/>
        <v>0</v>
      </c>
      <c r="T26" s="617"/>
      <c r="V26" s="399">
        <f t="shared" si="26"/>
        <v>0</v>
      </c>
      <c r="W26" s="458">
        <f t="shared" si="19"/>
        <v>0</v>
      </c>
      <c r="X26" s="458">
        <f t="shared" si="27"/>
        <v>0</v>
      </c>
      <c r="Y26" s="470">
        <f t="shared" si="21"/>
        <v>0</v>
      </c>
      <c r="Z26" s="395">
        <f t="shared" si="28"/>
        <v>0</v>
      </c>
      <c r="AA26" s="395">
        <f t="shared" si="29"/>
        <v>0</v>
      </c>
      <c r="AB26" s="395">
        <f t="shared" si="24"/>
        <v>0</v>
      </c>
      <c r="AC26" s="399">
        <f t="shared" si="3"/>
        <v>0</v>
      </c>
      <c r="AF26" s="511"/>
      <c r="AG26" s="511"/>
      <c r="AH26" s="511"/>
      <c r="AI26" s="511"/>
      <c r="AJ26" s="511"/>
      <c r="AK26" s="511"/>
      <c r="AL26" s="511"/>
      <c r="AM26" s="511"/>
      <c r="AN26" s="511"/>
      <c r="AO26" s="511"/>
      <c r="AP26" s="511"/>
      <c r="AQ26" s="511"/>
      <c r="AU26" s="360">
        <f t="shared" si="4"/>
        <v>0</v>
      </c>
      <c r="AV26" s="360">
        <f t="shared" si="5"/>
        <v>0</v>
      </c>
      <c r="AW26" s="360">
        <f t="shared" si="6"/>
        <v>0</v>
      </c>
      <c r="AX26" s="360">
        <f t="shared" si="7"/>
        <v>0</v>
      </c>
      <c r="AY26" s="360">
        <f t="shared" si="8"/>
        <v>0</v>
      </c>
      <c r="AZ26" s="360">
        <f t="shared" si="9"/>
        <v>0</v>
      </c>
      <c r="BA26" s="360">
        <f t="shared" si="10"/>
        <v>0</v>
      </c>
      <c r="BB26" s="360">
        <f t="shared" si="11"/>
        <v>0</v>
      </c>
      <c r="BC26" s="704">
        <f t="shared" si="12"/>
        <v>0</v>
      </c>
      <c r="BD26" s="701">
        <f t="shared" si="13"/>
        <v>0</v>
      </c>
      <c r="BF26" s="360">
        <f t="shared" si="25"/>
        <v>0</v>
      </c>
      <c r="BG26" s="360">
        <f t="shared" si="14"/>
        <v>0</v>
      </c>
      <c r="BH26" s="704">
        <f t="shared" si="15"/>
        <v>0</v>
      </c>
      <c r="BI26" s="701">
        <f t="shared" si="16"/>
        <v>0</v>
      </c>
      <c r="BJ26" s="701">
        <f t="shared" si="17"/>
        <v>0</v>
      </c>
    </row>
    <row r="27" spans="1:62">
      <c r="A27" s="1775"/>
      <c r="B27" s="1730"/>
      <c r="C27" s="1730"/>
      <c r="D27" s="1776"/>
      <c r="F27" s="399">
        <v>8</v>
      </c>
      <c r="G27" s="395">
        <f t="shared" si="30"/>
        <v>0</v>
      </c>
      <c r="I27" s="621"/>
      <c r="J27" s="621"/>
      <c r="K27" s="621"/>
      <c r="L27" s="572"/>
      <c r="M27" s="621"/>
      <c r="N27" s="621"/>
      <c r="O27" s="622"/>
      <c r="P27" s="572"/>
      <c r="Q27" s="423">
        <f t="shared" si="0"/>
        <v>0</v>
      </c>
      <c r="R27" s="423">
        <f t="shared" si="1"/>
        <v>0</v>
      </c>
      <c r="S27" s="423">
        <f t="shared" si="2"/>
        <v>0</v>
      </c>
      <c r="T27" s="617"/>
      <c r="V27" s="399">
        <f t="shared" si="26"/>
        <v>0</v>
      </c>
      <c r="W27" s="458">
        <f t="shared" si="19"/>
        <v>0</v>
      </c>
      <c r="X27" s="458">
        <f t="shared" si="27"/>
        <v>0</v>
      </c>
      <c r="Y27" s="470">
        <f t="shared" si="21"/>
        <v>0</v>
      </c>
      <c r="Z27" s="395">
        <f t="shared" si="28"/>
        <v>0</v>
      </c>
      <c r="AA27" s="395">
        <f t="shared" si="29"/>
        <v>0</v>
      </c>
      <c r="AB27" s="395">
        <f t="shared" si="24"/>
        <v>0</v>
      </c>
      <c r="AC27" s="399">
        <f t="shared" si="3"/>
        <v>0</v>
      </c>
      <c r="AF27" s="511"/>
      <c r="AG27" s="511"/>
      <c r="AH27" s="511"/>
      <c r="AI27" s="511"/>
      <c r="AJ27" s="511"/>
      <c r="AK27" s="511"/>
      <c r="AL27" s="511"/>
      <c r="AM27" s="511"/>
      <c r="AN27" s="511"/>
      <c r="AO27" s="511"/>
      <c r="AP27" s="511"/>
      <c r="AQ27" s="511"/>
      <c r="AU27" s="360">
        <f t="shared" si="4"/>
        <v>0</v>
      </c>
      <c r="AV27" s="360">
        <f t="shared" si="5"/>
        <v>0</v>
      </c>
      <c r="AW27" s="360">
        <f t="shared" si="6"/>
        <v>0</v>
      </c>
      <c r="AX27" s="360">
        <f t="shared" si="7"/>
        <v>0</v>
      </c>
      <c r="AY27" s="360">
        <f t="shared" si="8"/>
        <v>0</v>
      </c>
      <c r="AZ27" s="360">
        <f t="shared" si="9"/>
        <v>0</v>
      </c>
      <c r="BA27" s="360">
        <f t="shared" si="10"/>
        <v>0</v>
      </c>
      <c r="BB27" s="360">
        <f t="shared" si="11"/>
        <v>0</v>
      </c>
      <c r="BC27" s="704">
        <f t="shared" si="12"/>
        <v>0</v>
      </c>
      <c r="BD27" s="701">
        <f t="shared" si="13"/>
        <v>0</v>
      </c>
      <c r="BF27" s="360">
        <f t="shared" si="25"/>
        <v>0</v>
      </c>
      <c r="BG27" s="360">
        <f t="shared" si="14"/>
        <v>0</v>
      </c>
      <c r="BH27" s="704">
        <f t="shared" si="15"/>
        <v>0</v>
      </c>
      <c r="BI27" s="701">
        <f t="shared" si="16"/>
        <v>0</v>
      </c>
      <c r="BJ27" s="701">
        <f t="shared" si="17"/>
        <v>0</v>
      </c>
    </row>
    <row r="28" spans="1:62" ht="15.75" customHeight="1">
      <c r="A28" s="1775"/>
      <c r="B28" s="1730"/>
      <c r="C28" s="1730"/>
      <c r="D28" s="1776"/>
      <c r="F28" s="399">
        <v>9</v>
      </c>
      <c r="G28" s="395">
        <f t="shared" si="30"/>
        <v>0</v>
      </c>
      <c r="I28" s="621"/>
      <c r="J28" s="621"/>
      <c r="K28" s="621"/>
      <c r="L28" s="572"/>
      <c r="M28" s="621"/>
      <c r="N28" s="621"/>
      <c r="O28" s="622"/>
      <c r="P28" s="572"/>
      <c r="Q28" s="423">
        <f t="shared" si="0"/>
        <v>0</v>
      </c>
      <c r="R28" s="423">
        <f t="shared" si="1"/>
        <v>0</v>
      </c>
      <c r="S28" s="423">
        <f t="shared" si="2"/>
        <v>0</v>
      </c>
      <c r="T28" s="617"/>
      <c r="V28" s="399">
        <f t="shared" si="26"/>
        <v>0</v>
      </c>
      <c r="W28" s="458">
        <f t="shared" si="19"/>
        <v>0</v>
      </c>
      <c r="X28" s="458">
        <f t="shared" si="27"/>
        <v>0</v>
      </c>
      <c r="Y28" s="470">
        <f t="shared" si="21"/>
        <v>0</v>
      </c>
      <c r="Z28" s="395">
        <f t="shared" si="28"/>
        <v>0</v>
      </c>
      <c r="AA28" s="395">
        <f t="shared" si="29"/>
        <v>0</v>
      </c>
      <c r="AB28" s="395">
        <f t="shared" si="24"/>
        <v>0</v>
      </c>
      <c r="AC28" s="399">
        <f t="shared" si="3"/>
        <v>0</v>
      </c>
      <c r="AE28"/>
      <c r="AF28"/>
      <c r="AG28"/>
      <c r="AH28"/>
      <c r="AI28"/>
      <c r="AJ28" s="511"/>
      <c r="AK28" s="511"/>
      <c r="AL28" s="511"/>
      <c r="AM28" s="511"/>
      <c r="AN28" s="511"/>
      <c r="AO28" s="511"/>
      <c r="AP28" s="511"/>
      <c r="AQ28" s="511"/>
      <c r="AU28" s="360">
        <f t="shared" si="4"/>
        <v>0</v>
      </c>
      <c r="AV28" s="360">
        <f t="shared" si="5"/>
        <v>0</v>
      </c>
      <c r="AW28" s="360">
        <f t="shared" si="6"/>
        <v>0</v>
      </c>
      <c r="AX28" s="360">
        <f t="shared" si="7"/>
        <v>0</v>
      </c>
      <c r="AY28" s="360">
        <f t="shared" si="8"/>
        <v>0</v>
      </c>
      <c r="AZ28" s="360">
        <f t="shared" si="9"/>
        <v>0</v>
      </c>
      <c r="BA28" s="360">
        <f t="shared" si="10"/>
        <v>0</v>
      </c>
      <c r="BB28" s="360">
        <f t="shared" si="11"/>
        <v>0</v>
      </c>
      <c r="BC28" s="704">
        <f t="shared" si="12"/>
        <v>0</v>
      </c>
      <c r="BD28" s="701">
        <f t="shared" si="13"/>
        <v>0</v>
      </c>
      <c r="BF28" s="360">
        <f t="shared" si="25"/>
        <v>0</v>
      </c>
      <c r="BG28" s="360">
        <f t="shared" si="14"/>
        <v>0</v>
      </c>
      <c r="BH28" s="704">
        <f t="shared" si="15"/>
        <v>0</v>
      </c>
      <c r="BI28" s="701">
        <f t="shared" si="16"/>
        <v>0</v>
      </c>
      <c r="BJ28" s="701">
        <f t="shared" si="17"/>
        <v>0</v>
      </c>
    </row>
    <row r="29" spans="1:62">
      <c r="A29" s="1775"/>
      <c r="B29" s="1730"/>
      <c r="C29" s="1730"/>
      <c r="D29" s="1776"/>
      <c r="F29" s="399">
        <v>10</v>
      </c>
      <c r="G29" s="395">
        <f t="shared" si="30"/>
        <v>0</v>
      </c>
      <c r="I29" s="572"/>
      <c r="J29" s="572"/>
      <c r="K29" s="572"/>
      <c r="L29" s="572"/>
      <c r="M29" s="572"/>
      <c r="N29" s="572"/>
      <c r="O29" s="571"/>
      <c r="P29" s="572"/>
      <c r="Q29" s="423">
        <f t="shared" si="0"/>
        <v>0</v>
      </c>
      <c r="R29" s="423">
        <f t="shared" si="1"/>
        <v>0</v>
      </c>
      <c r="S29" s="423">
        <f t="shared" si="2"/>
        <v>0</v>
      </c>
      <c r="T29" s="616"/>
      <c r="V29" s="399">
        <f t="shared" si="26"/>
        <v>0</v>
      </c>
      <c r="W29" s="458">
        <f t="shared" si="19"/>
        <v>0</v>
      </c>
      <c r="X29" s="458">
        <f t="shared" si="27"/>
        <v>0</v>
      </c>
      <c r="Y29" s="470">
        <f t="shared" si="21"/>
        <v>0</v>
      </c>
      <c r="Z29" s="395">
        <f t="shared" si="28"/>
        <v>0</v>
      </c>
      <c r="AA29" s="395">
        <f t="shared" si="29"/>
        <v>0</v>
      </c>
      <c r="AB29" s="395">
        <f t="shared" si="24"/>
        <v>0</v>
      </c>
      <c r="AC29" s="399">
        <f t="shared" si="3"/>
        <v>0</v>
      </c>
      <c r="AE29"/>
      <c r="AF29"/>
      <c r="AG29"/>
      <c r="AH29"/>
      <c r="AI29"/>
      <c r="AJ29" s="511"/>
      <c r="AK29" s="511"/>
      <c r="AL29" s="511"/>
      <c r="AM29" s="511"/>
      <c r="AN29" s="511"/>
      <c r="AO29" s="511"/>
      <c r="AP29" s="511"/>
      <c r="AQ29" s="511"/>
      <c r="AU29" s="360">
        <f t="shared" si="4"/>
        <v>0</v>
      </c>
      <c r="AV29" s="360">
        <f t="shared" si="5"/>
        <v>0</v>
      </c>
      <c r="AW29" s="360">
        <f t="shared" si="6"/>
        <v>0</v>
      </c>
      <c r="AX29" s="360">
        <f t="shared" si="7"/>
        <v>0</v>
      </c>
      <c r="AY29" s="360">
        <f t="shared" si="8"/>
        <v>0</v>
      </c>
      <c r="AZ29" s="360">
        <f t="shared" si="9"/>
        <v>0</v>
      </c>
      <c r="BA29" s="360">
        <f t="shared" si="10"/>
        <v>0</v>
      </c>
      <c r="BB29" s="360">
        <f t="shared" si="11"/>
        <v>0</v>
      </c>
      <c r="BC29" s="704">
        <f t="shared" si="12"/>
        <v>0</v>
      </c>
      <c r="BD29" s="701">
        <f t="shared" si="13"/>
        <v>0</v>
      </c>
      <c r="BF29" s="360">
        <f t="shared" si="25"/>
        <v>0</v>
      </c>
      <c r="BG29" s="360">
        <f t="shared" si="14"/>
        <v>0</v>
      </c>
      <c r="BH29" s="704">
        <f t="shared" si="15"/>
        <v>0</v>
      </c>
      <c r="BI29" s="701">
        <f t="shared" si="16"/>
        <v>0</v>
      </c>
      <c r="BJ29" s="701">
        <f t="shared" si="17"/>
        <v>0</v>
      </c>
    </row>
    <row r="30" spans="1:62">
      <c r="A30" s="1775"/>
      <c r="B30" s="1730"/>
      <c r="C30" s="1730"/>
      <c r="D30" s="1776"/>
      <c r="I30" s="572"/>
      <c r="J30" s="572"/>
      <c r="K30" s="572"/>
      <c r="L30" s="572"/>
      <c r="M30" s="572"/>
      <c r="N30" s="572"/>
      <c r="O30" s="571"/>
      <c r="P30" s="572"/>
      <c r="Q30" s="423">
        <f t="shared" si="0"/>
        <v>0</v>
      </c>
      <c r="R30" s="423">
        <f t="shared" si="1"/>
        <v>0</v>
      </c>
      <c r="S30" s="423">
        <f t="shared" si="2"/>
        <v>0</v>
      </c>
      <c r="T30" s="616"/>
      <c r="V30" s="399">
        <f t="shared" si="26"/>
        <v>0</v>
      </c>
      <c r="W30" s="458">
        <f t="shared" si="19"/>
        <v>0</v>
      </c>
      <c r="X30" s="458">
        <f t="shared" si="27"/>
        <v>0</v>
      </c>
      <c r="Y30" s="470">
        <f t="shared" si="21"/>
        <v>0</v>
      </c>
      <c r="Z30" s="395">
        <f t="shared" si="28"/>
        <v>0</v>
      </c>
      <c r="AA30" s="395">
        <f t="shared" si="29"/>
        <v>0</v>
      </c>
      <c r="AB30" s="395">
        <f t="shared" si="24"/>
        <v>0</v>
      </c>
      <c r="AC30" s="399">
        <f t="shared" si="3"/>
        <v>0</v>
      </c>
      <c r="AE30"/>
      <c r="AF30"/>
      <c r="AG30"/>
      <c r="AH30"/>
      <c r="AI30"/>
      <c r="AJ30" s="511"/>
      <c r="AK30" s="511"/>
      <c r="AL30" s="511"/>
      <c r="AM30" s="511"/>
      <c r="AN30" s="511"/>
      <c r="AO30" s="511"/>
      <c r="AP30" s="511"/>
      <c r="AQ30" s="511"/>
      <c r="AU30" s="360">
        <f t="shared" si="4"/>
        <v>0</v>
      </c>
      <c r="AV30" s="360">
        <f t="shared" si="5"/>
        <v>0</v>
      </c>
      <c r="AW30" s="360">
        <f t="shared" si="6"/>
        <v>0</v>
      </c>
      <c r="AX30" s="360">
        <f t="shared" si="7"/>
        <v>0</v>
      </c>
      <c r="AY30" s="360">
        <f t="shared" si="8"/>
        <v>0</v>
      </c>
      <c r="AZ30" s="360">
        <f t="shared" si="9"/>
        <v>0</v>
      </c>
      <c r="BA30" s="360">
        <f t="shared" si="10"/>
        <v>0</v>
      </c>
      <c r="BB30" s="360">
        <f t="shared" si="11"/>
        <v>0</v>
      </c>
      <c r="BC30" s="704">
        <f t="shared" si="12"/>
        <v>0</v>
      </c>
      <c r="BD30" s="701">
        <f t="shared" si="13"/>
        <v>0</v>
      </c>
      <c r="BF30" s="360">
        <f t="shared" si="25"/>
        <v>0</v>
      </c>
      <c r="BG30" s="360">
        <f t="shared" si="14"/>
        <v>0</v>
      </c>
      <c r="BH30" s="704">
        <f t="shared" si="15"/>
        <v>0</v>
      </c>
      <c r="BI30" s="701">
        <f t="shared" si="16"/>
        <v>0</v>
      </c>
      <c r="BJ30" s="701">
        <f t="shared" si="17"/>
        <v>0</v>
      </c>
    </row>
    <row r="31" spans="1:62">
      <c r="A31" s="1777"/>
      <c r="B31" s="1778"/>
      <c r="C31" s="1778"/>
      <c r="D31" s="1779"/>
      <c r="I31" s="572"/>
      <c r="J31" s="572"/>
      <c r="K31" s="572"/>
      <c r="L31" s="572"/>
      <c r="M31" s="572"/>
      <c r="N31" s="572"/>
      <c r="O31" s="571"/>
      <c r="P31" s="572"/>
      <c r="Q31" s="423">
        <f t="shared" si="0"/>
        <v>0</v>
      </c>
      <c r="R31" s="423">
        <f t="shared" si="1"/>
        <v>0</v>
      </c>
      <c r="S31" s="423">
        <f t="shared" si="2"/>
        <v>0</v>
      </c>
      <c r="T31" s="616"/>
      <c r="V31" s="399">
        <f t="shared" si="26"/>
        <v>0</v>
      </c>
      <c r="W31" s="458">
        <f t="shared" si="19"/>
        <v>0</v>
      </c>
      <c r="X31" s="458">
        <f t="shared" si="27"/>
        <v>0</v>
      </c>
      <c r="Y31" s="470">
        <f t="shared" si="21"/>
        <v>0</v>
      </c>
      <c r="Z31" s="395">
        <f t="shared" si="28"/>
        <v>0</v>
      </c>
      <c r="AA31" s="395">
        <f t="shared" si="29"/>
        <v>0</v>
      </c>
      <c r="AB31" s="395">
        <f t="shared" si="24"/>
        <v>0</v>
      </c>
      <c r="AC31" s="399">
        <f t="shared" si="3"/>
        <v>0</v>
      </c>
      <c r="AE31"/>
      <c r="AF31" s="399"/>
      <c r="AG31" s="467" t="s">
        <v>1128</v>
      </c>
      <c r="AH31" s="467" t="s">
        <v>1129</v>
      </c>
      <c r="AJ31" s="511"/>
      <c r="AK31" s="511"/>
      <c r="AL31" s="511"/>
      <c r="AM31" s="511"/>
      <c r="AN31" s="511"/>
      <c r="AO31" s="511"/>
      <c r="AP31" s="511"/>
      <c r="AQ31" s="511"/>
      <c r="AU31" s="360">
        <f t="shared" si="4"/>
        <v>0</v>
      </c>
      <c r="AV31" s="360">
        <f t="shared" si="5"/>
        <v>0</v>
      </c>
      <c r="AW31" s="360">
        <f t="shared" si="6"/>
        <v>0</v>
      </c>
      <c r="AX31" s="360">
        <f t="shared" si="7"/>
        <v>0</v>
      </c>
      <c r="AY31" s="360">
        <f t="shared" si="8"/>
        <v>0</v>
      </c>
      <c r="AZ31" s="360">
        <f t="shared" si="9"/>
        <v>0</v>
      </c>
      <c r="BA31" s="360">
        <f t="shared" si="10"/>
        <v>0</v>
      </c>
      <c r="BB31" s="360">
        <f t="shared" si="11"/>
        <v>0</v>
      </c>
      <c r="BC31" s="704">
        <f t="shared" si="12"/>
        <v>0</v>
      </c>
      <c r="BD31" s="701">
        <f t="shared" si="13"/>
        <v>0</v>
      </c>
      <c r="BF31" s="360">
        <f t="shared" si="25"/>
        <v>0</v>
      </c>
      <c r="BG31" s="360">
        <f t="shared" si="14"/>
        <v>0</v>
      </c>
      <c r="BH31" s="704">
        <f t="shared" si="15"/>
        <v>0</v>
      </c>
      <c r="BI31" s="701">
        <f t="shared" si="16"/>
        <v>0</v>
      </c>
      <c r="BJ31" s="701">
        <f t="shared" si="17"/>
        <v>0</v>
      </c>
    </row>
    <row r="32" spans="1:62">
      <c r="I32" s="621"/>
      <c r="J32" s="621"/>
      <c r="K32" s="621"/>
      <c r="L32" s="572"/>
      <c r="M32" s="621"/>
      <c r="N32" s="621"/>
      <c r="O32" s="622"/>
      <c r="P32" s="572"/>
      <c r="Q32" s="423">
        <f t="shared" si="0"/>
        <v>0</v>
      </c>
      <c r="R32" s="423">
        <f t="shared" si="1"/>
        <v>0</v>
      </c>
      <c r="S32" s="423">
        <f t="shared" si="2"/>
        <v>0</v>
      </c>
      <c r="T32" s="617"/>
      <c r="V32" s="399">
        <f t="shared" si="26"/>
        <v>0</v>
      </c>
      <c r="W32" s="458">
        <f t="shared" si="19"/>
        <v>0</v>
      </c>
      <c r="X32" s="458">
        <f t="shared" si="27"/>
        <v>0</v>
      </c>
      <c r="Y32" s="470">
        <f t="shared" si="21"/>
        <v>0</v>
      </c>
      <c r="Z32" s="395">
        <f t="shared" si="28"/>
        <v>0</v>
      </c>
      <c r="AA32" s="395">
        <f t="shared" si="29"/>
        <v>0</v>
      </c>
      <c r="AB32" s="395">
        <f t="shared" si="24"/>
        <v>0</v>
      </c>
      <c r="AC32" s="399">
        <f t="shared" si="3"/>
        <v>0</v>
      </c>
      <c r="AE32"/>
      <c r="AF32" s="458">
        <v>30</v>
      </c>
      <c r="AG32" s="458">
        <v>14</v>
      </c>
      <c r="AH32" s="458">
        <v>10.5</v>
      </c>
      <c r="AI32" s="458"/>
      <c r="AJ32" s="511"/>
      <c r="AK32" s="511"/>
      <c r="AL32" s="511"/>
      <c r="AM32" s="511"/>
      <c r="AN32" s="511"/>
      <c r="AO32" s="511"/>
      <c r="AP32" s="511"/>
      <c r="AQ32" s="511"/>
      <c r="AU32" s="360">
        <f t="shared" si="4"/>
        <v>0</v>
      </c>
      <c r="AV32" s="360">
        <f t="shared" si="5"/>
        <v>0</v>
      </c>
      <c r="AW32" s="360">
        <f t="shared" si="6"/>
        <v>0</v>
      </c>
      <c r="AX32" s="360">
        <f t="shared" si="7"/>
        <v>0</v>
      </c>
      <c r="AY32" s="360">
        <f t="shared" si="8"/>
        <v>0</v>
      </c>
      <c r="AZ32" s="360">
        <f t="shared" si="9"/>
        <v>0</v>
      </c>
      <c r="BA32" s="360">
        <f t="shared" si="10"/>
        <v>0</v>
      </c>
      <c r="BB32" s="360">
        <f t="shared" si="11"/>
        <v>0</v>
      </c>
      <c r="BC32" s="704">
        <f t="shared" si="12"/>
        <v>0</v>
      </c>
      <c r="BD32" s="701">
        <f t="shared" si="13"/>
        <v>0</v>
      </c>
      <c r="BF32" s="360">
        <f t="shared" si="25"/>
        <v>0</v>
      </c>
      <c r="BG32" s="360">
        <f t="shared" si="14"/>
        <v>0</v>
      </c>
      <c r="BH32" s="704">
        <f t="shared" si="15"/>
        <v>0</v>
      </c>
      <c r="BI32" s="701">
        <f t="shared" si="16"/>
        <v>0</v>
      </c>
      <c r="BJ32" s="701">
        <f t="shared" si="17"/>
        <v>0</v>
      </c>
    </row>
    <row r="33" spans="9:62">
      <c r="I33" s="621"/>
      <c r="J33" s="621"/>
      <c r="K33" s="621"/>
      <c r="L33" s="572"/>
      <c r="M33" s="621"/>
      <c r="N33" s="621"/>
      <c r="O33" s="622"/>
      <c r="P33" s="572"/>
      <c r="Q33" s="423">
        <f t="shared" si="0"/>
        <v>0</v>
      </c>
      <c r="R33" s="423">
        <f t="shared" si="1"/>
        <v>0</v>
      </c>
      <c r="S33" s="423">
        <f t="shared" si="2"/>
        <v>0</v>
      </c>
      <c r="T33" s="617"/>
      <c r="V33" s="399">
        <f t="shared" si="26"/>
        <v>0</v>
      </c>
      <c r="W33" s="458">
        <f t="shared" si="19"/>
        <v>0</v>
      </c>
      <c r="X33" s="458">
        <f t="shared" si="27"/>
        <v>0</v>
      </c>
      <c r="Y33" s="470">
        <f t="shared" si="21"/>
        <v>0</v>
      </c>
      <c r="Z33" s="395">
        <f t="shared" si="28"/>
        <v>0</v>
      </c>
      <c r="AA33" s="395">
        <f t="shared" si="29"/>
        <v>0</v>
      </c>
      <c r="AB33" s="395">
        <f t="shared" si="24"/>
        <v>0</v>
      </c>
      <c r="AC33" s="399">
        <f t="shared" si="3"/>
        <v>0</v>
      </c>
      <c r="AE33"/>
      <c r="AF33" s="458">
        <v>50</v>
      </c>
      <c r="AG33" s="458">
        <v>15</v>
      </c>
      <c r="AH33" s="458">
        <v>11.5</v>
      </c>
      <c r="AI33" s="458"/>
      <c r="AJ33" s="511"/>
      <c r="AK33" s="511"/>
      <c r="AL33" s="511"/>
      <c r="AM33" s="511"/>
      <c r="AN33" s="511"/>
      <c r="AO33" s="511"/>
      <c r="AP33" s="511"/>
      <c r="AQ33" s="511"/>
      <c r="AU33" s="360">
        <f t="shared" si="4"/>
        <v>0</v>
      </c>
      <c r="AV33" s="360">
        <f t="shared" si="5"/>
        <v>0</v>
      </c>
      <c r="AW33" s="360">
        <f t="shared" si="6"/>
        <v>0</v>
      </c>
      <c r="AX33" s="360">
        <f t="shared" si="7"/>
        <v>0</v>
      </c>
      <c r="AY33" s="360">
        <f t="shared" si="8"/>
        <v>0</v>
      </c>
      <c r="AZ33" s="360">
        <f t="shared" si="9"/>
        <v>0</v>
      </c>
      <c r="BA33" s="360">
        <f t="shared" si="10"/>
        <v>0</v>
      </c>
      <c r="BB33" s="360">
        <f t="shared" si="11"/>
        <v>0</v>
      </c>
      <c r="BC33" s="704">
        <f t="shared" si="12"/>
        <v>0</v>
      </c>
      <c r="BD33" s="701">
        <f t="shared" si="13"/>
        <v>0</v>
      </c>
      <c r="BF33" s="360">
        <f t="shared" si="25"/>
        <v>0</v>
      </c>
      <c r="BG33" s="360">
        <f t="shared" si="14"/>
        <v>0</v>
      </c>
      <c r="BH33" s="704">
        <f t="shared" si="15"/>
        <v>0</v>
      </c>
      <c r="BI33" s="701">
        <f t="shared" si="16"/>
        <v>0</v>
      </c>
      <c r="BJ33" s="701">
        <f t="shared" si="17"/>
        <v>0</v>
      </c>
    </row>
    <row r="34" spans="9:62">
      <c r="I34" s="621"/>
      <c r="J34" s="621"/>
      <c r="K34" s="621"/>
      <c r="L34" s="572"/>
      <c r="M34" s="621"/>
      <c r="N34" s="621"/>
      <c r="O34" s="622"/>
      <c r="P34" s="572"/>
      <c r="Q34" s="423">
        <f t="shared" si="0"/>
        <v>0</v>
      </c>
      <c r="R34" s="423">
        <f t="shared" si="1"/>
        <v>0</v>
      </c>
      <c r="S34" s="423">
        <f t="shared" si="2"/>
        <v>0</v>
      </c>
      <c r="T34" s="617"/>
      <c r="U34" s="466"/>
      <c r="V34" s="399">
        <f t="shared" si="26"/>
        <v>0</v>
      </c>
      <c r="W34" s="458">
        <f t="shared" si="19"/>
        <v>0</v>
      </c>
      <c r="X34" s="458">
        <f t="shared" si="27"/>
        <v>0</v>
      </c>
      <c r="Y34" s="470">
        <f t="shared" si="21"/>
        <v>0</v>
      </c>
      <c r="Z34" s="395">
        <f t="shared" si="28"/>
        <v>0</v>
      </c>
      <c r="AA34" s="395">
        <f t="shared" si="29"/>
        <v>0</v>
      </c>
      <c r="AB34" s="395">
        <f t="shared" si="24"/>
        <v>0</v>
      </c>
      <c r="AC34" s="399">
        <f t="shared" si="3"/>
        <v>0</v>
      </c>
      <c r="AE34"/>
      <c r="AF34" s="458">
        <v>70</v>
      </c>
      <c r="AG34" s="458">
        <v>16</v>
      </c>
      <c r="AH34" s="458">
        <v>12.5</v>
      </c>
      <c r="AI34" s="458"/>
      <c r="AJ34" s="511"/>
      <c r="AK34" s="511"/>
      <c r="AL34" s="511"/>
      <c r="AM34" s="511"/>
      <c r="AN34" s="511"/>
      <c r="AO34" s="511"/>
      <c r="AP34" s="511"/>
      <c r="AQ34" s="511"/>
      <c r="AU34" s="360">
        <f t="shared" si="4"/>
        <v>0</v>
      </c>
      <c r="AV34" s="360">
        <f t="shared" si="5"/>
        <v>0</v>
      </c>
      <c r="AW34" s="360">
        <f t="shared" si="6"/>
        <v>0</v>
      </c>
      <c r="AX34" s="360">
        <f t="shared" si="7"/>
        <v>0</v>
      </c>
      <c r="AY34" s="360">
        <f t="shared" si="8"/>
        <v>0</v>
      </c>
      <c r="AZ34" s="360">
        <f t="shared" si="9"/>
        <v>0</v>
      </c>
      <c r="BA34" s="360">
        <f t="shared" si="10"/>
        <v>0</v>
      </c>
      <c r="BB34" s="360">
        <f t="shared" si="11"/>
        <v>0</v>
      </c>
      <c r="BC34" s="704">
        <f t="shared" si="12"/>
        <v>0</v>
      </c>
      <c r="BD34" s="701">
        <f t="shared" si="13"/>
        <v>0</v>
      </c>
      <c r="BF34" s="360">
        <f t="shared" si="25"/>
        <v>0</v>
      </c>
      <c r="BG34" s="360">
        <f t="shared" si="14"/>
        <v>0</v>
      </c>
      <c r="BH34" s="704">
        <f t="shared" si="15"/>
        <v>0</v>
      </c>
      <c r="BI34" s="701">
        <f t="shared" si="16"/>
        <v>0</v>
      </c>
      <c r="BJ34" s="701">
        <f t="shared" si="17"/>
        <v>0</v>
      </c>
    </row>
    <row r="35" spans="9:62">
      <c r="I35" s="621"/>
      <c r="J35" s="621"/>
      <c r="K35" s="621"/>
      <c r="L35" s="572"/>
      <c r="M35" s="621"/>
      <c r="N35" s="621"/>
      <c r="O35" s="622"/>
      <c r="P35" s="572"/>
      <c r="Q35" s="423">
        <f t="shared" si="0"/>
        <v>0</v>
      </c>
      <c r="R35" s="423">
        <f t="shared" si="1"/>
        <v>0</v>
      </c>
      <c r="S35" s="423">
        <f t="shared" si="2"/>
        <v>0</v>
      </c>
      <c r="T35" s="617"/>
      <c r="U35" s="466"/>
      <c r="V35" s="399">
        <f t="shared" si="26"/>
        <v>0</v>
      </c>
      <c r="W35" s="458">
        <f t="shared" si="19"/>
        <v>0</v>
      </c>
      <c r="X35" s="458">
        <f t="shared" si="27"/>
        <v>0</v>
      </c>
      <c r="Y35" s="470">
        <f t="shared" si="21"/>
        <v>0</v>
      </c>
      <c r="Z35" s="395">
        <f t="shared" si="28"/>
        <v>0</v>
      </c>
      <c r="AA35" s="395">
        <f t="shared" si="29"/>
        <v>0</v>
      </c>
      <c r="AB35" s="395">
        <f t="shared" si="24"/>
        <v>0</v>
      </c>
      <c r="AC35" s="399">
        <f t="shared" si="3"/>
        <v>0</v>
      </c>
      <c r="AE35"/>
      <c r="AF35" s="458">
        <v>90</v>
      </c>
      <c r="AG35" s="458">
        <v>17</v>
      </c>
      <c r="AH35" s="458">
        <v>13.5</v>
      </c>
      <c r="AI35" s="458"/>
      <c r="AJ35" s="511"/>
      <c r="AK35" s="511"/>
      <c r="AL35" s="511"/>
      <c r="AM35" s="511"/>
      <c r="AN35" s="511"/>
      <c r="AO35" s="511"/>
      <c r="AP35" s="511"/>
      <c r="AQ35" s="511"/>
      <c r="AU35" s="360">
        <f t="shared" si="4"/>
        <v>0</v>
      </c>
      <c r="AV35" s="360">
        <f t="shared" si="5"/>
        <v>0</v>
      </c>
      <c r="AW35" s="360">
        <f t="shared" si="6"/>
        <v>0</v>
      </c>
      <c r="AX35" s="360">
        <f t="shared" si="7"/>
        <v>0</v>
      </c>
      <c r="AY35" s="360">
        <f t="shared" si="8"/>
        <v>0</v>
      </c>
      <c r="AZ35" s="360">
        <f t="shared" si="9"/>
        <v>0</v>
      </c>
      <c r="BA35" s="360">
        <f t="shared" si="10"/>
        <v>0</v>
      </c>
      <c r="BB35" s="360">
        <f t="shared" si="11"/>
        <v>0</v>
      </c>
      <c r="BC35" s="704">
        <f t="shared" si="12"/>
        <v>0</v>
      </c>
      <c r="BD35" s="701">
        <f t="shared" si="13"/>
        <v>0</v>
      </c>
      <c r="BF35" s="360">
        <f t="shared" si="25"/>
        <v>0</v>
      </c>
      <c r="BG35" s="360">
        <f t="shared" si="14"/>
        <v>0</v>
      </c>
      <c r="BH35" s="704">
        <f t="shared" si="15"/>
        <v>0</v>
      </c>
      <c r="BI35" s="701">
        <f t="shared" si="16"/>
        <v>0</v>
      </c>
      <c r="BJ35" s="701">
        <f t="shared" si="17"/>
        <v>0</v>
      </c>
    </row>
    <row r="36" spans="9:62">
      <c r="I36" s="621"/>
      <c r="J36" s="621"/>
      <c r="K36" s="621"/>
      <c r="L36" s="572"/>
      <c r="M36" s="621"/>
      <c r="N36" s="621"/>
      <c r="O36" s="622"/>
      <c r="P36" s="572"/>
      <c r="Q36" s="423">
        <f t="shared" si="0"/>
        <v>0</v>
      </c>
      <c r="R36" s="423">
        <f t="shared" si="1"/>
        <v>0</v>
      </c>
      <c r="S36" s="423">
        <f t="shared" si="2"/>
        <v>0</v>
      </c>
      <c r="T36" s="617"/>
      <c r="U36" s="466"/>
      <c r="V36" s="399">
        <f t="shared" si="26"/>
        <v>0</v>
      </c>
      <c r="W36" s="458">
        <f t="shared" si="19"/>
        <v>0</v>
      </c>
      <c r="X36" s="458">
        <f t="shared" si="27"/>
        <v>0</v>
      </c>
      <c r="Y36" s="470">
        <f t="shared" si="21"/>
        <v>0</v>
      </c>
      <c r="Z36" s="395">
        <f t="shared" si="28"/>
        <v>0</v>
      </c>
      <c r="AA36" s="395">
        <f t="shared" si="29"/>
        <v>0</v>
      </c>
      <c r="AB36" s="395">
        <f t="shared" si="24"/>
        <v>0</v>
      </c>
      <c r="AC36" s="399">
        <f t="shared" si="3"/>
        <v>0</v>
      </c>
      <c r="AE36"/>
      <c r="AF36" s="458">
        <v>110</v>
      </c>
      <c r="AG36" s="458">
        <v>18.3</v>
      </c>
      <c r="AH36" s="458">
        <v>14.5</v>
      </c>
      <c r="AI36" s="458"/>
      <c r="AJ36" s="511"/>
      <c r="AK36" s="511"/>
      <c r="AL36" s="511"/>
      <c r="AM36" s="511"/>
      <c r="AN36" s="511"/>
      <c r="AO36" s="511"/>
      <c r="AP36" s="511"/>
      <c r="AQ36" s="511"/>
      <c r="AU36" s="360">
        <f t="shared" si="4"/>
        <v>0</v>
      </c>
      <c r="AV36" s="360">
        <f t="shared" si="5"/>
        <v>0</v>
      </c>
      <c r="AW36" s="360">
        <f t="shared" si="6"/>
        <v>0</v>
      </c>
      <c r="AX36" s="360">
        <f t="shared" si="7"/>
        <v>0</v>
      </c>
      <c r="AY36" s="360">
        <f t="shared" si="8"/>
        <v>0</v>
      </c>
      <c r="AZ36" s="360">
        <f t="shared" si="9"/>
        <v>0</v>
      </c>
      <c r="BA36" s="360">
        <f t="shared" si="10"/>
        <v>0</v>
      </c>
      <c r="BB36" s="360">
        <f t="shared" si="11"/>
        <v>0</v>
      </c>
      <c r="BC36" s="704">
        <f t="shared" si="12"/>
        <v>0</v>
      </c>
      <c r="BD36" s="701">
        <f t="shared" si="13"/>
        <v>0</v>
      </c>
      <c r="BF36" s="360">
        <f t="shared" si="25"/>
        <v>0</v>
      </c>
      <c r="BG36" s="360">
        <f t="shared" si="14"/>
        <v>0</v>
      </c>
      <c r="BH36" s="704">
        <f t="shared" si="15"/>
        <v>0</v>
      </c>
      <c r="BI36" s="701">
        <f t="shared" si="16"/>
        <v>0</v>
      </c>
      <c r="BJ36" s="701">
        <f t="shared" si="17"/>
        <v>0</v>
      </c>
    </row>
    <row r="37" spans="9:62">
      <c r="I37" s="621"/>
      <c r="J37" s="621"/>
      <c r="K37" s="621"/>
      <c r="L37" s="572"/>
      <c r="M37" s="621"/>
      <c r="N37" s="621"/>
      <c r="O37" s="622"/>
      <c r="P37" s="572"/>
      <c r="Q37" s="423">
        <f t="shared" si="0"/>
        <v>0</v>
      </c>
      <c r="R37" s="423">
        <f t="shared" si="1"/>
        <v>0</v>
      </c>
      <c r="S37" s="423">
        <f t="shared" si="2"/>
        <v>0</v>
      </c>
      <c r="T37" s="617"/>
      <c r="U37" s="466"/>
      <c r="V37" s="399">
        <f t="shared" si="26"/>
        <v>0</v>
      </c>
      <c r="W37" s="458">
        <f t="shared" si="19"/>
        <v>0</v>
      </c>
      <c r="X37" s="458">
        <f t="shared" si="27"/>
        <v>0</v>
      </c>
      <c r="Y37" s="470">
        <f t="shared" si="21"/>
        <v>0</v>
      </c>
      <c r="Z37" s="395">
        <f t="shared" si="28"/>
        <v>0</v>
      </c>
      <c r="AA37" s="395">
        <f t="shared" si="29"/>
        <v>0</v>
      </c>
      <c r="AB37" s="395">
        <f t="shared" si="24"/>
        <v>0</v>
      </c>
      <c r="AC37" s="399">
        <f t="shared" si="3"/>
        <v>0</v>
      </c>
      <c r="AE37"/>
      <c r="AF37" s="458">
        <v>130</v>
      </c>
      <c r="AG37" s="458">
        <v>19.5</v>
      </c>
      <c r="AH37" s="458">
        <v>15.5</v>
      </c>
      <c r="AI37" s="458"/>
      <c r="AJ37" s="511"/>
      <c r="AK37" s="511"/>
      <c r="AL37" s="511"/>
      <c r="AM37" s="511"/>
      <c r="AN37" s="511"/>
      <c r="AO37" s="511"/>
      <c r="AP37" s="511"/>
      <c r="AQ37" s="511"/>
      <c r="AU37" s="360">
        <f t="shared" si="4"/>
        <v>0</v>
      </c>
      <c r="AV37" s="360">
        <f t="shared" si="5"/>
        <v>0</v>
      </c>
      <c r="AW37" s="360">
        <f t="shared" si="6"/>
        <v>0</v>
      </c>
      <c r="AX37" s="360">
        <f t="shared" si="7"/>
        <v>0</v>
      </c>
      <c r="AY37" s="360">
        <f t="shared" si="8"/>
        <v>0</v>
      </c>
      <c r="AZ37" s="360">
        <f t="shared" si="9"/>
        <v>0</v>
      </c>
      <c r="BA37" s="360">
        <f t="shared" si="10"/>
        <v>0</v>
      </c>
      <c r="BB37" s="360">
        <f t="shared" si="11"/>
        <v>0</v>
      </c>
      <c r="BC37" s="704">
        <f t="shared" si="12"/>
        <v>0</v>
      </c>
      <c r="BD37" s="701">
        <f t="shared" si="13"/>
        <v>0</v>
      </c>
      <c r="BF37" s="360">
        <f t="shared" si="25"/>
        <v>0</v>
      </c>
      <c r="BG37" s="360">
        <f t="shared" si="14"/>
        <v>0</v>
      </c>
      <c r="BH37" s="704">
        <f t="shared" si="15"/>
        <v>0</v>
      </c>
      <c r="BI37" s="701">
        <f t="shared" si="16"/>
        <v>0</v>
      </c>
      <c r="BJ37" s="701">
        <f t="shared" si="17"/>
        <v>0</v>
      </c>
    </row>
    <row r="38" spans="9:62">
      <c r="I38" s="621"/>
      <c r="J38" s="621"/>
      <c r="K38" s="621"/>
      <c r="L38" s="572"/>
      <c r="M38" s="621"/>
      <c r="N38" s="621"/>
      <c r="O38" s="622"/>
      <c r="P38" s="572"/>
      <c r="Q38" s="423">
        <f t="shared" si="0"/>
        <v>0</v>
      </c>
      <c r="R38" s="423">
        <f t="shared" si="1"/>
        <v>0</v>
      </c>
      <c r="S38" s="423">
        <f t="shared" si="2"/>
        <v>0</v>
      </c>
      <c r="T38" s="617"/>
      <c r="U38" s="466"/>
      <c r="V38" s="399">
        <f t="shared" si="26"/>
        <v>0</v>
      </c>
      <c r="W38" s="458">
        <f t="shared" si="19"/>
        <v>0</v>
      </c>
      <c r="X38" s="458">
        <f t="shared" si="27"/>
        <v>0</v>
      </c>
      <c r="Y38" s="470">
        <f t="shared" si="21"/>
        <v>0</v>
      </c>
      <c r="Z38" s="395">
        <f t="shared" si="28"/>
        <v>0</v>
      </c>
      <c r="AA38" s="395">
        <f t="shared" si="29"/>
        <v>0</v>
      </c>
      <c r="AB38" s="395">
        <f t="shared" si="24"/>
        <v>0</v>
      </c>
      <c r="AC38" s="399">
        <f t="shared" si="3"/>
        <v>0</v>
      </c>
      <c r="AD38"/>
      <c r="AE38"/>
      <c r="AF38" s="458">
        <v>150</v>
      </c>
      <c r="AG38" s="458">
        <v>21.5</v>
      </c>
      <c r="AH38" s="458">
        <v>16.5</v>
      </c>
      <c r="AI38" s="458"/>
      <c r="AJ38" s="511"/>
      <c r="AK38" s="511"/>
      <c r="AL38" s="511"/>
      <c r="AM38" s="511"/>
      <c r="AN38" s="511"/>
      <c r="AO38" s="511"/>
      <c r="AP38" s="511"/>
      <c r="AQ38" s="511"/>
      <c r="AU38" s="360">
        <f t="shared" si="4"/>
        <v>0</v>
      </c>
      <c r="AV38" s="360">
        <f t="shared" si="5"/>
        <v>0</v>
      </c>
      <c r="AW38" s="360">
        <f t="shared" si="6"/>
        <v>0</v>
      </c>
      <c r="AX38" s="360">
        <f t="shared" si="7"/>
        <v>0</v>
      </c>
      <c r="AY38" s="360">
        <f t="shared" si="8"/>
        <v>0</v>
      </c>
      <c r="AZ38" s="360">
        <f t="shared" si="9"/>
        <v>0</v>
      </c>
      <c r="BA38" s="360">
        <f t="shared" si="10"/>
        <v>0</v>
      </c>
      <c r="BB38" s="360">
        <f t="shared" si="11"/>
        <v>0</v>
      </c>
      <c r="BC38" s="704">
        <f t="shared" si="12"/>
        <v>0</v>
      </c>
      <c r="BD38" s="701">
        <f t="shared" si="13"/>
        <v>0</v>
      </c>
      <c r="BF38" s="360">
        <f t="shared" si="25"/>
        <v>0</v>
      </c>
      <c r="BG38" s="360">
        <f t="shared" si="14"/>
        <v>0</v>
      </c>
      <c r="BH38" s="704">
        <f t="shared" si="15"/>
        <v>0</v>
      </c>
      <c r="BI38" s="701">
        <f t="shared" si="16"/>
        <v>0</v>
      </c>
      <c r="BJ38" s="701">
        <f t="shared" si="17"/>
        <v>0</v>
      </c>
    </row>
    <row r="39" spans="9:62" ht="15" thickBot="1">
      <c r="I39" s="621"/>
      <c r="J39" s="621"/>
      <c r="K39" s="621"/>
      <c r="L39" s="572"/>
      <c r="M39" s="621"/>
      <c r="N39" s="621"/>
      <c r="O39" s="622"/>
      <c r="P39" s="572"/>
      <c r="Q39" s="423">
        <f t="shared" si="0"/>
        <v>0</v>
      </c>
      <c r="R39" s="423">
        <f t="shared" si="1"/>
        <v>0</v>
      </c>
      <c r="S39" s="423">
        <f t="shared" si="2"/>
        <v>0</v>
      </c>
      <c r="T39" s="617"/>
      <c r="V39" s="399">
        <f t="shared" si="26"/>
        <v>0</v>
      </c>
      <c r="W39" s="458">
        <f t="shared" si="19"/>
        <v>0</v>
      </c>
      <c r="X39" s="458">
        <f t="shared" si="27"/>
        <v>0</v>
      </c>
      <c r="Y39" s="470">
        <f t="shared" si="21"/>
        <v>0</v>
      </c>
      <c r="Z39" s="395">
        <f t="shared" si="28"/>
        <v>0</v>
      </c>
      <c r="AA39" s="395">
        <f t="shared" si="29"/>
        <v>0</v>
      </c>
      <c r="AB39" s="395">
        <f t="shared" si="24"/>
        <v>0</v>
      </c>
      <c r="AC39" s="399">
        <f t="shared" si="3"/>
        <v>0</v>
      </c>
      <c r="AD39"/>
      <c r="AE39"/>
      <c r="AF39" s="522">
        <v>170</v>
      </c>
      <c r="AG39" s="522">
        <v>23.5</v>
      </c>
      <c r="AH39" s="522">
        <v>17.899999999999999</v>
      </c>
      <c r="AI39" s="522"/>
      <c r="AJ39" s="511"/>
      <c r="AK39" s="511"/>
      <c r="AL39" s="511"/>
      <c r="AM39" s="511"/>
      <c r="AN39" s="511"/>
      <c r="AO39" s="511"/>
      <c r="AP39" s="511"/>
      <c r="AQ39" s="511"/>
      <c r="AU39" s="360">
        <f t="shared" si="4"/>
        <v>0</v>
      </c>
      <c r="AV39" s="360">
        <f t="shared" si="5"/>
        <v>0</v>
      </c>
      <c r="AW39" s="360">
        <f t="shared" si="6"/>
        <v>0</v>
      </c>
      <c r="AX39" s="360">
        <f t="shared" si="7"/>
        <v>0</v>
      </c>
      <c r="AY39" s="360">
        <f t="shared" si="8"/>
        <v>0</v>
      </c>
      <c r="AZ39" s="360">
        <f t="shared" si="9"/>
        <v>0</v>
      </c>
      <c r="BA39" s="360">
        <f t="shared" si="10"/>
        <v>0</v>
      </c>
      <c r="BB39" s="360">
        <f t="shared" si="11"/>
        <v>0</v>
      </c>
      <c r="BC39" s="704">
        <f t="shared" si="12"/>
        <v>0</v>
      </c>
      <c r="BD39" s="701">
        <f t="shared" si="13"/>
        <v>0</v>
      </c>
      <c r="BF39" s="360">
        <f t="shared" si="25"/>
        <v>0</v>
      </c>
      <c r="BG39" s="360">
        <f t="shared" si="14"/>
        <v>0</v>
      </c>
      <c r="BH39" s="704">
        <f t="shared" si="15"/>
        <v>0</v>
      </c>
      <c r="BI39" s="701">
        <f t="shared" si="16"/>
        <v>0</v>
      </c>
      <c r="BJ39" s="701">
        <f t="shared" si="17"/>
        <v>0</v>
      </c>
    </row>
    <row r="40" spans="9:62">
      <c r="V40" s="436" t="s">
        <v>260</v>
      </c>
      <c r="W40" s="462">
        <f>SUM(Z5:Z14)</f>
        <v>0</v>
      </c>
      <c r="X40" s="462">
        <f t="shared" ref="X40:AC40" si="31">SUM(X5:X14)</f>
        <v>0</v>
      </c>
      <c r="Y40" s="462">
        <f t="shared" si="31"/>
        <v>0</v>
      </c>
      <c r="Z40" s="462">
        <f t="shared" si="31"/>
        <v>0</v>
      </c>
      <c r="AA40" s="462">
        <f t="shared" si="31"/>
        <v>0</v>
      </c>
      <c r="AB40" s="462">
        <f t="shared" si="31"/>
        <v>0</v>
      </c>
      <c r="AC40" s="462">
        <f t="shared" si="31"/>
        <v>0</v>
      </c>
      <c r="AD40"/>
      <c r="AE40"/>
      <c r="AF40" s="513" t="s">
        <v>1121</v>
      </c>
      <c r="AG40" s="516">
        <v>1E-4</v>
      </c>
      <c r="AH40" s="515">
        <v>4.0000000000000003E-5</v>
      </c>
      <c r="AI40" s="516"/>
      <c r="AJ40" s="511"/>
      <c r="AK40"/>
      <c r="AL40"/>
      <c r="AM40"/>
      <c r="AN40"/>
      <c r="AO40"/>
      <c r="BC40" s="702"/>
      <c r="BD40" s="298"/>
    </row>
    <row r="41" spans="9:62">
      <c r="AB41"/>
      <c r="AC41"/>
      <c r="AD41"/>
      <c r="AE41"/>
      <c r="AF41" s="517" t="s">
        <v>1122</v>
      </c>
      <c r="AG41" s="518">
        <v>8.3000000000000001E-3</v>
      </c>
      <c r="AH41" s="399">
        <v>4.3299999999999998E-2</v>
      </c>
      <c r="AI41" s="518"/>
      <c r="AJ41"/>
      <c r="AK41"/>
      <c r="AL41"/>
      <c r="AM41"/>
      <c r="AN41"/>
      <c r="AO41"/>
      <c r="BC41" s="702"/>
      <c r="BD41" s="298"/>
    </row>
    <row r="42" spans="9:62" ht="15" thickBot="1">
      <c r="AB42"/>
      <c r="AC42"/>
      <c r="AD42"/>
      <c r="AE42"/>
      <c r="AF42" s="519" t="s">
        <v>1123</v>
      </c>
      <c r="AG42" s="521">
        <v>7.2537000000000003</v>
      </c>
      <c r="AH42" s="520">
        <v>9.2125000000000004</v>
      </c>
      <c r="AI42" s="521"/>
      <c r="AJ42"/>
      <c r="AK42"/>
      <c r="AL42"/>
      <c r="AM42"/>
      <c r="AN42"/>
      <c r="AO42"/>
      <c r="BC42" s="702"/>
      <c r="BD42" s="298"/>
    </row>
    <row r="43" spans="9:62">
      <c r="AB43"/>
      <c r="AC43"/>
      <c r="AD43"/>
      <c r="AE43"/>
      <c r="AF43"/>
      <c r="AG43"/>
      <c r="AH43"/>
      <c r="AI43"/>
      <c r="AJ43"/>
      <c r="AK43"/>
      <c r="AL43"/>
      <c r="AM43"/>
      <c r="AN43"/>
      <c r="AO43"/>
    </row>
    <row r="44" spans="9:62">
      <c r="AB44"/>
      <c r="AC44"/>
      <c r="AD44"/>
      <c r="AE44"/>
      <c r="AF44"/>
      <c r="AG44"/>
      <c r="AH44"/>
      <c r="AI44"/>
      <c r="AJ44"/>
      <c r="AK44"/>
      <c r="AL44"/>
      <c r="AM44"/>
      <c r="AN44"/>
      <c r="AO44"/>
    </row>
    <row r="45" spans="9:62">
      <c r="AB45"/>
      <c r="AC45"/>
      <c r="AD45"/>
      <c r="AE45"/>
      <c r="AF45"/>
      <c r="AG45"/>
      <c r="AH45"/>
      <c r="AI45"/>
      <c r="AJ45"/>
      <c r="AK45"/>
      <c r="AL45"/>
      <c r="AM45"/>
      <c r="AN45"/>
      <c r="AO45"/>
    </row>
    <row r="46" spans="9:62">
      <c r="AB46"/>
      <c r="AE46"/>
      <c r="AF46"/>
      <c r="AG46"/>
      <c r="AH46"/>
      <c r="AI46"/>
      <c r="AJ46"/>
      <c r="AK46"/>
      <c r="AL46"/>
      <c r="AM46"/>
      <c r="AN46"/>
      <c r="AO46"/>
    </row>
    <row r="47" spans="9:62">
      <c r="AB47"/>
      <c r="AE47"/>
      <c r="AF47"/>
      <c r="AG47"/>
      <c r="AH47"/>
      <c r="AI47"/>
      <c r="AJ47"/>
      <c r="AK47"/>
      <c r="AL47"/>
      <c r="AM47"/>
      <c r="AN47"/>
      <c r="AO47"/>
    </row>
    <row r="48" spans="9:62">
      <c r="AB48"/>
      <c r="AE48"/>
      <c r="AF48"/>
      <c r="AG48"/>
      <c r="AH48"/>
      <c r="AI48"/>
      <c r="AJ48"/>
      <c r="AK48"/>
      <c r="AL48"/>
      <c r="AM48"/>
      <c r="AN48"/>
      <c r="AO48"/>
    </row>
    <row r="49" spans="29:41">
      <c r="AE49"/>
      <c r="AF49"/>
      <c r="AG49"/>
      <c r="AH49"/>
      <c r="AI49"/>
      <c r="AJ49"/>
      <c r="AK49"/>
      <c r="AL49"/>
      <c r="AM49"/>
      <c r="AN49"/>
      <c r="AO49"/>
    </row>
    <row r="50" spans="29:41">
      <c r="AE50"/>
      <c r="AF50"/>
      <c r="AG50"/>
      <c r="AH50"/>
      <c r="AI50"/>
      <c r="AJ50"/>
      <c r="AK50"/>
      <c r="AL50"/>
      <c r="AM50"/>
      <c r="AN50"/>
      <c r="AO50"/>
    </row>
    <row r="51" spans="29:41">
      <c r="AE51"/>
      <c r="AF51"/>
      <c r="AG51"/>
      <c r="AH51"/>
      <c r="AI51"/>
      <c r="AJ51"/>
      <c r="AK51"/>
      <c r="AL51"/>
      <c r="AM51"/>
      <c r="AN51"/>
      <c r="AO51"/>
    </row>
    <row r="52" spans="29:41">
      <c r="AE52"/>
      <c r="AF52"/>
      <c r="AG52"/>
      <c r="AH52"/>
      <c r="AI52"/>
      <c r="AJ52"/>
      <c r="AK52"/>
      <c r="AL52"/>
      <c r="AM52"/>
      <c r="AN52"/>
      <c r="AO52"/>
    </row>
    <row r="53" spans="29:41">
      <c r="AE53"/>
      <c r="AF53"/>
      <c r="AG53"/>
      <c r="AH53"/>
      <c r="AI53"/>
      <c r="AJ53"/>
      <c r="AK53"/>
      <c r="AL53"/>
      <c r="AM53"/>
      <c r="AN53"/>
      <c r="AO53"/>
    </row>
    <row r="54" spans="29:41">
      <c r="AE54"/>
      <c r="AF54"/>
      <c r="AG54"/>
      <c r="AH54"/>
      <c r="AI54"/>
      <c r="AJ54"/>
      <c r="AK54"/>
      <c r="AL54"/>
      <c r="AM54"/>
      <c r="AN54"/>
      <c r="AO54"/>
    </row>
    <row r="55" spans="29:41">
      <c r="AE55"/>
      <c r="AF55"/>
      <c r="AG55"/>
      <c r="AH55"/>
      <c r="AI55"/>
      <c r="AJ55"/>
      <c r="AK55"/>
      <c r="AL55"/>
      <c r="AM55"/>
      <c r="AN55"/>
      <c r="AO55"/>
    </row>
    <row r="56" spans="29:41">
      <c r="AE56"/>
      <c r="AF56"/>
      <c r="AG56"/>
      <c r="AH56"/>
      <c r="AI56"/>
      <c r="AJ56"/>
      <c r="AK56"/>
      <c r="AL56"/>
      <c r="AM56"/>
      <c r="AN56"/>
      <c r="AO56"/>
    </row>
    <row r="58" spans="29:41">
      <c r="AC58" s="1754"/>
      <c r="AD58" s="1754"/>
      <c r="AE58" s="1754"/>
      <c r="AF58" s="1754"/>
      <c r="AG58" s="1754"/>
      <c r="AH58" s="1754"/>
      <c r="AI58" s="1754"/>
      <c r="AJ58" s="1754"/>
      <c r="AK58" s="1754"/>
      <c r="AL58" s="1754"/>
    </row>
    <row r="59" spans="29:41">
      <c r="AC59" s="1754"/>
      <c r="AD59" s="1754"/>
      <c r="AE59" s="1754"/>
      <c r="AF59" s="1754"/>
      <c r="AG59" s="1754"/>
      <c r="AH59" s="1754"/>
      <c r="AI59" s="1754"/>
      <c r="AJ59" s="1754"/>
      <c r="AK59" s="1754"/>
      <c r="AL59" s="1754"/>
    </row>
    <row r="60" spans="29:41">
      <c r="AC60" s="493"/>
      <c r="AD60" s="493"/>
      <c r="AE60" s="492"/>
      <c r="AF60" s="492"/>
      <c r="AG60" s="492"/>
      <c r="AH60" s="492"/>
      <c r="AI60" s="492"/>
      <c r="AJ60" s="492"/>
      <c r="AK60" s="492"/>
      <c r="AL60" s="492"/>
    </row>
    <row r="61" spans="29:41">
      <c r="AC61" s="494"/>
      <c r="AD61" s="495"/>
      <c r="AE61" s="498"/>
    </row>
    <row r="62" spans="29:41">
      <c r="AC62" s="494"/>
      <c r="AD62" s="495"/>
    </row>
    <row r="63" spans="29:41">
      <c r="AC63" s="494"/>
      <c r="AD63" s="495"/>
    </row>
    <row r="64" spans="29:41">
      <c r="AC64" s="494"/>
      <c r="AD64" s="495"/>
    </row>
    <row r="65" spans="29:38">
      <c r="AC65" s="494"/>
      <c r="AD65" s="495"/>
    </row>
    <row r="66" spans="29:38">
      <c r="AC66" s="494"/>
      <c r="AD66" s="495"/>
    </row>
    <row r="67" spans="29:38">
      <c r="AC67" s="494"/>
      <c r="AD67" s="495"/>
    </row>
    <row r="68" spans="29:38">
      <c r="AC68" s="494"/>
      <c r="AD68" s="495"/>
    </row>
    <row r="69" spans="29:38">
      <c r="AC69" s="494"/>
      <c r="AD69" s="495"/>
    </row>
    <row r="70" spans="29:38">
      <c r="AC70" s="494"/>
      <c r="AD70" s="495"/>
    </row>
    <row r="71" spans="29:38">
      <c r="AC71" s="494"/>
      <c r="AD71" s="495"/>
    </row>
    <row r="72" spans="29:38">
      <c r="AC72" s="494"/>
      <c r="AD72" s="495"/>
    </row>
    <row r="73" spans="29:38">
      <c r="AC73" s="494"/>
      <c r="AD73" s="495"/>
    </row>
    <row r="74" spans="29:38">
      <c r="AC74" s="494"/>
      <c r="AD74" s="495"/>
      <c r="AE74" s="498"/>
      <c r="AF74" s="491"/>
      <c r="AG74" s="491"/>
      <c r="AH74" s="491"/>
      <c r="AI74" s="491"/>
      <c r="AJ74" s="491"/>
      <c r="AK74" s="491"/>
      <c r="AL74" s="491"/>
    </row>
    <row r="75" spans="29:38">
      <c r="AC75" s="494"/>
      <c r="AD75" s="495"/>
    </row>
    <row r="76" spans="29:38">
      <c r="AC76" s="494"/>
      <c r="AD76" s="495"/>
    </row>
    <row r="77" spans="29:38">
      <c r="AC77" s="494"/>
      <c r="AD77" s="495"/>
    </row>
    <row r="78" spans="29:38">
      <c r="AC78" s="494"/>
      <c r="AD78" s="495"/>
    </row>
    <row r="79" spans="29:38">
      <c r="AC79" s="494"/>
      <c r="AD79" s="495"/>
    </row>
    <row r="80" spans="29:38">
      <c r="AC80" s="494"/>
      <c r="AD80" s="495"/>
    </row>
    <row r="81" spans="29:31">
      <c r="AC81" s="494"/>
      <c r="AD81" s="495"/>
    </row>
    <row r="82" spans="29:31">
      <c r="AC82" s="494"/>
      <c r="AD82" s="495"/>
    </row>
    <row r="83" spans="29:31" ht="15.6">
      <c r="AC83" s="494"/>
      <c r="AD83" s="495"/>
      <c r="AE83" s="499"/>
    </row>
    <row r="84" spans="29:31">
      <c r="AC84" s="494"/>
      <c r="AD84" s="495"/>
    </row>
    <row r="85" spans="29:31">
      <c r="AC85" s="494"/>
      <c r="AD85" s="495"/>
    </row>
    <row r="86" spans="29:31">
      <c r="AC86" s="494"/>
      <c r="AD86" s="495"/>
    </row>
    <row r="87" spans="29:31">
      <c r="AC87" s="494"/>
      <c r="AD87" s="495"/>
    </row>
    <row r="88" spans="29:31">
      <c r="AC88" s="494"/>
      <c r="AD88" s="495"/>
    </row>
    <row r="89" spans="29:31">
      <c r="AC89" s="494"/>
      <c r="AD89" s="495"/>
    </row>
    <row r="90" spans="29:31">
      <c r="AC90" s="494"/>
      <c r="AD90" s="495"/>
    </row>
    <row r="91" spans="29:31">
      <c r="AC91" s="494"/>
      <c r="AD91" s="495"/>
    </row>
    <row r="92" spans="29:31">
      <c r="AC92" s="494"/>
      <c r="AD92" s="495"/>
    </row>
    <row r="93" spans="29:31">
      <c r="AC93" s="494"/>
      <c r="AD93" s="495"/>
    </row>
    <row r="94" spans="29:31">
      <c r="AC94" s="494"/>
      <c r="AD94" s="495"/>
    </row>
    <row r="95" spans="29:31">
      <c r="AC95" s="494"/>
      <c r="AD95" s="495"/>
    </row>
    <row r="96" spans="29:31">
      <c r="AC96" s="494"/>
      <c r="AD96" s="495"/>
    </row>
    <row r="97" spans="29:30">
      <c r="AC97" s="494"/>
      <c r="AD97" s="495"/>
    </row>
    <row r="98" spans="29:30">
      <c r="AC98" s="494"/>
      <c r="AD98" s="495"/>
    </row>
    <row r="99" spans="29:30">
      <c r="AC99" s="494"/>
      <c r="AD99" s="495"/>
    </row>
    <row r="100" spans="29:30">
      <c r="AC100" s="494"/>
      <c r="AD100" s="495"/>
    </row>
    <row r="101" spans="29:30">
      <c r="AC101" s="494"/>
      <c r="AD101" s="495"/>
    </row>
    <row r="102" spans="29:30">
      <c r="AC102" s="494"/>
      <c r="AD102" s="495"/>
    </row>
    <row r="103" spans="29:30">
      <c r="AC103" s="494"/>
      <c r="AD103" s="495"/>
    </row>
    <row r="104" spans="29:30">
      <c r="AC104" s="494"/>
      <c r="AD104" s="495"/>
    </row>
    <row r="105" spans="29:30">
      <c r="AC105" s="494"/>
      <c r="AD105" s="495"/>
    </row>
    <row r="106" spans="29:30">
      <c r="AC106" s="494"/>
      <c r="AD106" s="495"/>
    </row>
    <row r="107" spans="29:30">
      <c r="AC107" s="494"/>
      <c r="AD107" s="495"/>
    </row>
    <row r="108" spans="29:30">
      <c r="AC108" s="494"/>
      <c r="AD108" s="495"/>
    </row>
    <row r="109" spans="29:30">
      <c r="AC109" s="494"/>
      <c r="AD109" s="495"/>
    </row>
    <row r="110" spans="29:30">
      <c r="AC110" s="494"/>
      <c r="AD110" s="495"/>
    </row>
    <row r="111" spans="29:30">
      <c r="AC111" s="494"/>
      <c r="AD111" s="495"/>
    </row>
    <row r="112" spans="29:30">
      <c r="AC112" s="494"/>
      <c r="AD112" s="495"/>
    </row>
    <row r="113" spans="29:30">
      <c r="AC113" s="494"/>
      <c r="AD113" s="495"/>
    </row>
    <row r="114" spans="29:30">
      <c r="AC114" s="494"/>
      <c r="AD114" s="495"/>
    </row>
    <row r="115" spans="29:30">
      <c r="AC115" s="494"/>
      <c r="AD115" s="495"/>
    </row>
    <row r="116" spans="29:30">
      <c r="AC116" s="494"/>
      <c r="AD116" s="495"/>
    </row>
    <row r="117" spans="29:30">
      <c r="AC117" s="494"/>
      <c r="AD117" s="495"/>
    </row>
    <row r="118" spans="29:30">
      <c r="AC118" s="494"/>
      <c r="AD118" s="495"/>
    </row>
    <row r="119" spans="29:30">
      <c r="AC119" s="494"/>
      <c r="AD119" s="495"/>
    </row>
    <row r="120" spans="29:30">
      <c r="AC120" s="494"/>
      <c r="AD120" s="495"/>
    </row>
    <row r="121" spans="29:30">
      <c r="AC121" s="494"/>
      <c r="AD121" s="495"/>
    </row>
    <row r="122" spans="29:30">
      <c r="AC122" s="494"/>
      <c r="AD122" s="495"/>
    </row>
    <row r="123" spans="29:30">
      <c r="AC123" s="494"/>
      <c r="AD123" s="495"/>
    </row>
    <row r="124" spans="29:30">
      <c r="AC124" s="494"/>
      <c r="AD124" s="495"/>
    </row>
    <row r="125" spans="29:30">
      <c r="AC125" s="494"/>
      <c r="AD125" s="495"/>
    </row>
    <row r="126" spans="29:30">
      <c r="AC126" s="494"/>
      <c r="AD126" s="495"/>
    </row>
    <row r="127" spans="29:30">
      <c r="AC127" s="494"/>
      <c r="AD127" s="495"/>
    </row>
    <row r="128" spans="29:30">
      <c r="AC128" s="494"/>
      <c r="AD128" s="495"/>
    </row>
    <row r="129" spans="29:30">
      <c r="AC129" s="494"/>
      <c r="AD129" s="495"/>
    </row>
    <row r="130" spans="29:30">
      <c r="AC130" s="494"/>
      <c r="AD130" s="495"/>
    </row>
    <row r="131" spans="29:30">
      <c r="AC131" s="494"/>
      <c r="AD131" s="495"/>
    </row>
    <row r="132" spans="29:30">
      <c r="AC132" s="494"/>
      <c r="AD132" s="495"/>
    </row>
    <row r="133" spans="29:30">
      <c r="AC133" s="494"/>
      <c r="AD133" s="495"/>
    </row>
    <row r="134" spans="29:30">
      <c r="AC134" s="494"/>
      <c r="AD134" s="495"/>
    </row>
    <row r="135" spans="29:30">
      <c r="AC135" s="494"/>
      <c r="AD135" s="495"/>
    </row>
    <row r="136" spans="29:30">
      <c r="AC136" s="494"/>
      <c r="AD136" s="495"/>
    </row>
    <row r="137" spans="29:30">
      <c r="AC137" s="494"/>
      <c r="AD137" s="495"/>
    </row>
    <row r="138" spans="29:30">
      <c r="AC138" s="494"/>
      <c r="AD138" s="495"/>
    </row>
    <row r="139" spans="29:30">
      <c r="AC139" s="494"/>
      <c r="AD139" s="495"/>
    </row>
    <row r="140" spans="29:30">
      <c r="AC140" s="494"/>
      <c r="AD140" s="495"/>
    </row>
    <row r="141" spans="29:30">
      <c r="AC141" s="494"/>
      <c r="AD141" s="495"/>
    </row>
    <row r="142" spans="29:30">
      <c r="AC142" s="494"/>
      <c r="AD142" s="495"/>
    </row>
    <row r="143" spans="29:30">
      <c r="AC143" s="494"/>
      <c r="AD143" s="495"/>
    </row>
    <row r="144" spans="29:30">
      <c r="AC144" s="494"/>
      <c r="AD144" s="495"/>
    </row>
    <row r="145" spans="29:30">
      <c r="AC145" s="494"/>
      <c r="AD145" s="495"/>
    </row>
    <row r="146" spans="29:30">
      <c r="AC146" s="494"/>
      <c r="AD146" s="495"/>
    </row>
    <row r="147" spans="29:30">
      <c r="AC147" s="494"/>
      <c r="AD147" s="495"/>
    </row>
    <row r="148" spans="29:30">
      <c r="AC148" s="494"/>
      <c r="AD148" s="495"/>
    </row>
    <row r="149" spans="29:30">
      <c r="AC149" s="494"/>
      <c r="AD149" s="495"/>
    </row>
    <row r="150" spans="29:30">
      <c r="AC150" s="494"/>
      <c r="AD150" s="495"/>
    </row>
    <row r="151" spans="29:30">
      <c r="AC151" s="494"/>
      <c r="AD151" s="495"/>
    </row>
    <row r="152" spans="29:30">
      <c r="AC152" s="494"/>
      <c r="AD152" s="495"/>
    </row>
    <row r="153" spans="29:30">
      <c r="AC153" s="494"/>
      <c r="AD153" s="495"/>
    </row>
    <row r="154" spans="29:30">
      <c r="AC154" s="494"/>
      <c r="AD154" s="495"/>
    </row>
    <row r="155" spans="29:30">
      <c r="AC155" s="494"/>
      <c r="AD155" s="495"/>
    </row>
    <row r="156" spans="29:30">
      <c r="AC156" s="494"/>
      <c r="AD156" s="495"/>
    </row>
    <row r="157" spans="29:30">
      <c r="AC157" s="494"/>
      <c r="AD157" s="495"/>
    </row>
    <row r="158" spans="29:30">
      <c r="AC158" s="494"/>
      <c r="AD158" s="495"/>
    </row>
    <row r="159" spans="29:30">
      <c r="AC159" s="494"/>
      <c r="AD159" s="495"/>
    </row>
    <row r="160" spans="29:30">
      <c r="AC160" s="494"/>
      <c r="AD160" s="495"/>
    </row>
    <row r="161" spans="29:30">
      <c r="AC161" s="494"/>
      <c r="AD161" s="495"/>
    </row>
    <row r="162" spans="29:30">
      <c r="AC162" s="494"/>
      <c r="AD162" s="495"/>
    </row>
    <row r="163" spans="29:30">
      <c r="AC163" s="494"/>
      <c r="AD163" s="495"/>
    </row>
    <row r="164" spans="29:30">
      <c r="AC164" s="494"/>
      <c r="AD164" s="495"/>
    </row>
    <row r="165" spans="29:30">
      <c r="AC165" s="494"/>
      <c r="AD165" s="495"/>
    </row>
    <row r="166" spans="29:30">
      <c r="AC166" s="494"/>
      <c r="AD166" s="495"/>
    </row>
    <row r="167" spans="29:30">
      <c r="AC167" s="494"/>
      <c r="AD167" s="495"/>
    </row>
    <row r="168" spans="29:30">
      <c r="AC168" s="494"/>
      <c r="AD168" s="495"/>
    </row>
    <row r="169" spans="29:30">
      <c r="AC169" s="494"/>
      <c r="AD169" s="495"/>
    </row>
    <row r="170" spans="29:30">
      <c r="AC170" s="494"/>
      <c r="AD170" s="495"/>
    </row>
    <row r="171" spans="29:30">
      <c r="AC171" s="494"/>
      <c r="AD171" s="495"/>
    </row>
    <row r="172" spans="29:30">
      <c r="AC172" s="494"/>
      <c r="AD172" s="495"/>
    </row>
    <row r="173" spans="29:30">
      <c r="AC173" s="494"/>
      <c r="AD173" s="495"/>
    </row>
    <row r="174" spans="29:30">
      <c r="AC174" s="494"/>
      <c r="AD174" s="495"/>
    </row>
    <row r="175" spans="29:30">
      <c r="AC175" s="494"/>
      <c r="AD175" s="495"/>
    </row>
    <row r="176" spans="29:30">
      <c r="AC176" s="494"/>
      <c r="AD176" s="495"/>
    </row>
    <row r="177" spans="29:30">
      <c r="AC177" s="494"/>
      <c r="AD177" s="495"/>
    </row>
    <row r="178" spans="29:30">
      <c r="AC178" s="494"/>
      <c r="AD178" s="495"/>
    </row>
    <row r="179" spans="29:30">
      <c r="AC179" s="494"/>
      <c r="AD179" s="495"/>
    </row>
    <row r="180" spans="29:30">
      <c r="AC180" s="494"/>
      <c r="AD180" s="495"/>
    </row>
    <row r="181" spans="29:30">
      <c r="AC181" s="494"/>
      <c r="AD181" s="495"/>
    </row>
    <row r="182" spans="29:30">
      <c r="AC182" s="494"/>
      <c r="AD182" s="495"/>
    </row>
    <row r="183" spans="29:30">
      <c r="AC183" s="494"/>
      <c r="AD183" s="495"/>
    </row>
    <row r="184" spans="29:30">
      <c r="AC184" s="494"/>
      <c r="AD184" s="495"/>
    </row>
    <row r="185" spans="29:30">
      <c r="AC185" s="494"/>
      <c r="AD185" s="495"/>
    </row>
    <row r="186" spans="29:30">
      <c r="AC186" s="494"/>
      <c r="AD186" s="495"/>
    </row>
    <row r="187" spans="29:30">
      <c r="AC187" s="494"/>
      <c r="AD187" s="495"/>
    </row>
    <row r="188" spans="29:30">
      <c r="AC188" s="494"/>
      <c r="AD188" s="495"/>
    </row>
    <row r="189" spans="29:30">
      <c r="AC189" s="494"/>
      <c r="AD189" s="495"/>
    </row>
    <row r="190" spans="29:30">
      <c r="AC190" s="494"/>
      <c r="AD190" s="495"/>
    </row>
    <row r="191" spans="29:30">
      <c r="AC191" s="494"/>
      <c r="AD191" s="495"/>
    </row>
    <row r="192" spans="29:30" ht="15" thickBot="1">
      <c r="AC192" s="494"/>
      <c r="AD192" s="495"/>
    </row>
    <row r="193" spans="29:43" ht="15.6" thickTop="1" thickBot="1">
      <c r="AC193" s="494"/>
      <c r="AD193" s="495"/>
      <c r="AE193" s="500"/>
      <c r="AF193" s="501"/>
      <c r="AG193" s="501"/>
      <c r="AH193" s="501"/>
      <c r="AI193" s="501"/>
      <c r="AJ193" s="501"/>
      <c r="AK193" s="501"/>
      <c r="AL193" s="501"/>
      <c r="AM193" s="501"/>
      <c r="AN193" s="501"/>
      <c r="AO193" s="501"/>
      <c r="AP193" s="502">
        <v>225</v>
      </c>
      <c r="AQ193" s="503">
        <v>280</v>
      </c>
    </row>
    <row r="194" spans="29:43" ht="15" thickBot="1">
      <c r="AC194" s="494"/>
      <c r="AD194" s="495"/>
      <c r="AE194" s="505"/>
      <c r="AF194" s="504"/>
      <c r="AG194" s="504"/>
      <c r="AH194" s="504"/>
      <c r="AI194" s="504"/>
      <c r="AJ194" s="504"/>
      <c r="AK194" s="504"/>
      <c r="AL194" s="504"/>
      <c r="AM194" s="504"/>
      <c r="AN194" s="504"/>
      <c r="AO194" s="504"/>
      <c r="AP194" s="487">
        <v>375</v>
      </c>
      <c r="AQ194" s="506">
        <v>575</v>
      </c>
    </row>
    <row r="195" spans="29:43" ht="15" thickBot="1">
      <c r="AC195" s="494"/>
      <c r="AD195" s="495"/>
      <c r="AE195" s="505"/>
      <c r="AF195" s="504"/>
      <c r="AG195" s="504"/>
      <c r="AH195" s="504"/>
      <c r="AI195" s="504"/>
      <c r="AJ195" s="504"/>
      <c r="AK195" s="504"/>
      <c r="AL195" s="504"/>
      <c r="AM195" s="504"/>
      <c r="AN195" s="504"/>
      <c r="AO195" s="504"/>
      <c r="AP195" s="487">
        <v>465</v>
      </c>
      <c r="AQ195" s="506">
        <v>660</v>
      </c>
    </row>
    <row r="196" spans="29:43" ht="15" thickBot="1">
      <c r="AC196" s="494"/>
      <c r="AD196" s="495"/>
      <c r="AE196" s="504"/>
      <c r="AF196" s="504"/>
      <c r="AG196" s="504"/>
      <c r="AH196" s="504"/>
      <c r="AI196" s="504"/>
      <c r="AJ196" s="504"/>
      <c r="AK196" s="504"/>
      <c r="AL196" s="504"/>
      <c r="AM196" s="504"/>
      <c r="AN196" s="504"/>
      <c r="AO196" s="504"/>
      <c r="AP196" s="487">
        <v>565</v>
      </c>
      <c r="AQ196" s="506">
        <v>815</v>
      </c>
    </row>
    <row r="197" spans="29:43" ht="15" thickBot="1">
      <c r="AC197" s="494"/>
      <c r="AD197" s="495"/>
      <c r="AE197" s="507"/>
      <c r="AF197" s="504"/>
      <c r="AG197" s="504"/>
      <c r="AH197" s="504"/>
      <c r="AI197" s="504"/>
      <c r="AJ197" s="504"/>
      <c r="AK197" s="504"/>
      <c r="AL197" s="504"/>
      <c r="AM197" s="504"/>
      <c r="AN197" s="504"/>
      <c r="AO197" s="504"/>
      <c r="AP197" s="487">
        <v>700</v>
      </c>
      <c r="AQ197" s="506">
        <v>1000</v>
      </c>
    </row>
    <row r="198" spans="29:43" ht="15" thickBot="1">
      <c r="AC198" s="494"/>
      <c r="AD198" s="495"/>
      <c r="AE198" s="507"/>
      <c r="AF198" s="504"/>
      <c r="AG198" s="504"/>
      <c r="AH198" s="504"/>
      <c r="AI198" s="504"/>
      <c r="AJ198" s="504"/>
      <c r="AK198" s="504"/>
      <c r="AL198" s="504"/>
      <c r="AM198" s="504"/>
      <c r="AN198" s="504"/>
      <c r="AO198" s="504"/>
      <c r="AP198" s="487">
        <v>790</v>
      </c>
      <c r="AQ198" s="506">
        <v>1120</v>
      </c>
    </row>
    <row r="199" spans="29:43" ht="15" thickBot="1">
      <c r="AC199" s="494"/>
      <c r="AD199" s="495"/>
      <c r="AE199" s="504"/>
      <c r="AF199" s="504"/>
      <c r="AG199" s="504"/>
      <c r="AH199" s="504"/>
      <c r="AI199" s="504"/>
      <c r="AJ199" s="504"/>
      <c r="AK199" s="504"/>
      <c r="AL199" s="504"/>
      <c r="AM199" s="504"/>
      <c r="AN199" s="504"/>
      <c r="AO199" s="504"/>
      <c r="AP199" s="487">
        <v>975</v>
      </c>
      <c r="AQ199" s="506">
        <v>1390</v>
      </c>
    </row>
    <row r="200" spans="29:43" ht="15" thickBot="1">
      <c r="AC200" s="494"/>
      <c r="AD200" s="495"/>
      <c r="AE200" s="507"/>
      <c r="AF200" s="504"/>
      <c r="AG200" s="504"/>
      <c r="AH200" s="504"/>
      <c r="AI200" s="504"/>
      <c r="AJ200" s="504"/>
      <c r="AK200" s="504"/>
      <c r="AL200" s="504"/>
      <c r="AM200" s="504"/>
      <c r="AN200" s="504"/>
      <c r="AO200" s="504"/>
      <c r="AP200" s="487">
        <v>1150</v>
      </c>
      <c r="AQ200" s="506">
        <v>1650</v>
      </c>
    </row>
    <row r="201" spans="29:43" ht="15" thickBot="1">
      <c r="AC201" s="494"/>
      <c r="AD201" s="495"/>
      <c r="AE201" s="504"/>
      <c r="AF201" s="504"/>
      <c r="AG201" s="504"/>
      <c r="AH201" s="504"/>
      <c r="AI201" s="504"/>
      <c r="AJ201" s="504"/>
      <c r="AK201" s="504"/>
      <c r="AL201" s="504"/>
      <c r="AM201" s="504"/>
      <c r="AN201" s="504"/>
      <c r="AO201" s="504"/>
      <c r="AP201" s="487">
        <v>1380</v>
      </c>
      <c r="AQ201" s="506">
        <v>1980</v>
      </c>
    </row>
    <row r="202" spans="29:43" ht="15" thickBot="1">
      <c r="AC202" s="494"/>
      <c r="AD202" s="495"/>
      <c r="AE202" s="504"/>
      <c r="AF202" s="504"/>
      <c r="AG202" s="504"/>
      <c r="AH202" s="504"/>
      <c r="AI202" s="504"/>
      <c r="AJ202" s="504"/>
      <c r="AK202" s="504"/>
      <c r="AL202" s="504"/>
      <c r="AM202" s="504"/>
      <c r="AN202" s="504"/>
      <c r="AO202" s="504"/>
      <c r="AP202" s="487">
        <v>1740</v>
      </c>
      <c r="AQ202" s="506">
        <v>2520</v>
      </c>
    </row>
    <row r="203" spans="29:43" ht="15" thickBot="1">
      <c r="AC203" s="494"/>
      <c r="AD203" s="495"/>
      <c r="AE203" s="504"/>
      <c r="AF203" s="504"/>
      <c r="AG203" s="504"/>
      <c r="AH203" s="504"/>
      <c r="AI203" s="504"/>
      <c r="AJ203" s="504"/>
      <c r="AK203" s="504"/>
      <c r="AL203" s="504"/>
      <c r="AM203" s="504"/>
      <c r="AN203" s="504"/>
      <c r="AO203" s="504"/>
      <c r="AP203" s="487">
        <v>2430</v>
      </c>
      <c r="AQ203" s="506">
        <v>3500</v>
      </c>
    </row>
    <row r="204" spans="29:43" ht="15" thickBot="1">
      <c r="AC204" s="494"/>
      <c r="AD204" s="495"/>
      <c r="AE204" s="504"/>
      <c r="AF204" s="504"/>
      <c r="AG204" s="504"/>
      <c r="AH204" s="504"/>
      <c r="AI204" s="504"/>
      <c r="AJ204" s="504"/>
      <c r="AK204" s="504"/>
      <c r="AL204" s="504"/>
      <c r="AM204" s="504"/>
      <c r="AN204" s="504"/>
      <c r="AO204" s="504"/>
      <c r="AP204" s="487">
        <v>3100</v>
      </c>
      <c r="AQ204" s="506">
        <v>4430</v>
      </c>
    </row>
    <row r="205" spans="29:43" ht="15" thickBot="1">
      <c r="AC205" s="494"/>
      <c r="AD205" s="495"/>
      <c r="AE205" s="504"/>
      <c r="AF205" s="504"/>
      <c r="AG205" s="504"/>
      <c r="AH205" s="504"/>
      <c r="AI205" s="504"/>
      <c r="AJ205" s="504"/>
      <c r="AK205" s="504"/>
      <c r="AL205" s="504"/>
      <c r="AM205" s="504"/>
      <c r="AN205" s="504"/>
      <c r="AO205" s="504"/>
      <c r="AP205" s="487">
        <v>3780</v>
      </c>
      <c r="AQ205" s="506">
        <v>5600</v>
      </c>
    </row>
    <row r="206" spans="29:43" ht="15" thickBot="1">
      <c r="AC206" s="494"/>
      <c r="AD206" s="495"/>
      <c r="AE206" s="504"/>
      <c r="AF206" s="504"/>
      <c r="AG206" s="504"/>
      <c r="AH206" s="504"/>
      <c r="AI206" s="504"/>
      <c r="AJ206" s="504"/>
      <c r="AK206" s="504"/>
      <c r="AL206" s="504"/>
      <c r="AM206" s="504"/>
      <c r="AN206" s="504"/>
      <c r="AO206" s="504"/>
      <c r="AP206" s="508">
        <v>4430</v>
      </c>
      <c r="AQ206" s="509">
        <v>6450</v>
      </c>
    </row>
    <row r="207" spans="29:43" ht="15" thickTop="1">
      <c r="AC207" s="494"/>
      <c r="AD207" s="495"/>
    </row>
    <row r="208" spans="29:43">
      <c r="AC208" s="494"/>
      <c r="AD208" s="495"/>
    </row>
    <row r="209" spans="29:30">
      <c r="AC209" s="494"/>
      <c r="AD209" s="495"/>
    </row>
    <row r="210" spans="29:30">
      <c r="AC210" s="494"/>
      <c r="AD210" s="495"/>
    </row>
    <row r="211" spans="29:30">
      <c r="AC211" s="494"/>
      <c r="AD211" s="495"/>
    </row>
    <row r="212" spans="29:30">
      <c r="AC212" s="494"/>
      <c r="AD212" s="495"/>
    </row>
    <row r="213" spans="29:30">
      <c r="AC213" s="494"/>
      <c r="AD213" s="495"/>
    </row>
    <row r="214" spans="29:30">
      <c r="AC214" s="494"/>
      <c r="AD214" s="495"/>
    </row>
    <row r="215" spans="29:30">
      <c r="AC215" s="494"/>
      <c r="AD215" s="495"/>
    </row>
    <row r="216" spans="29:30">
      <c r="AC216" s="494"/>
      <c r="AD216" s="495"/>
    </row>
  </sheetData>
  <mergeCells count="9">
    <mergeCell ref="AC58:AD59"/>
    <mergeCell ref="AE58:AL58"/>
    <mergeCell ref="AE59:AL59"/>
    <mergeCell ref="B12:C12"/>
    <mergeCell ref="D12:E12"/>
    <mergeCell ref="A16:D16"/>
    <mergeCell ref="A17:D22"/>
    <mergeCell ref="A25:D25"/>
    <mergeCell ref="A26:D31"/>
  </mergeCells>
  <dataValidations disablePrompts="1" count="2">
    <dataValidation type="list" allowBlank="1" showInputMessage="1" showErrorMessage="1" sqref="L5:L39" xr:uid="{00000000-0002-0000-3300-000000000000}">
      <formula1>$AG$9:$AG$11</formula1>
    </dataValidation>
    <dataValidation type="list" allowBlank="1" showInputMessage="1" showErrorMessage="1" sqref="P5:P39" xr:uid="{00000000-0002-0000-3300-000001000000}">
      <formula1>$AG$5:$AG$6</formula1>
    </dataValidation>
  </dataValidations>
  <pageMargins left="0.7" right="0.7" top="0.75" bottom="0.75" header="0.3" footer="0.3"/>
  <pageSetup paperSize="9" orientation="portrait" r:id="rId1"/>
  <ignoredErrors>
    <ignoredError sqref="Q5:S39" unlockedFormula="1"/>
  </ignoredErrors>
  <drawing r:id="rId2"/>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Hoja53">
    <tabColor theme="9"/>
  </sheetPr>
  <dimension ref="A1:BL36"/>
  <sheetViews>
    <sheetView showGridLines="0" zoomScale="85" zoomScaleNormal="85" workbookViewId="0">
      <selection activeCell="H1" sqref="H1"/>
    </sheetView>
  </sheetViews>
  <sheetFormatPr baseColWidth="10" defaultColWidth="11.44140625" defaultRowHeight="14.4"/>
  <cols>
    <col min="7" max="7" width="11.44140625" customWidth="1"/>
    <col min="8" max="8" width="12" customWidth="1"/>
    <col min="32" max="32" width="14.44140625" customWidth="1"/>
    <col min="41" max="41" width="12.88671875" customWidth="1"/>
  </cols>
  <sheetData>
    <row r="1" spans="1:64" ht="15.6">
      <c r="G1" s="302"/>
      <c r="H1" s="303" t="s">
        <v>940</v>
      </c>
      <c r="I1" s="302"/>
      <c r="J1" s="302"/>
      <c r="K1" s="302"/>
      <c r="L1" s="337"/>
      <c r="M1" s="302"/>
      <c r="N1" s="302"/>
      <c r="O1" s="302"/>
      <c r="P1" s="302"/>
      <c r="Q1" s="302"/>
      <c r="R1" s="302"/>
      <c r="S1" s="302"/>
      <c r="T1" s="302"/>
      <c r="U1" s="302"/>
      <c r="V1" s="302"/>
      <c r="W1" s="302"/>
      <c r="X1" s="302"/>
      <c r="Y1" s="302"/>
      <c r="Z1" s="304"/>
      <c r="AA1" s="304"/>
      <c r="AB1" s="304"/>
      <c r="AC1" s="304"/>
    </row>
    <row r="2" spans="1:64" ht="26.4">
      <c r="A2" s="328" t="s">
        <v>1134</v>
      </c>
      <c r="B2" s="328" t="s">
        <v>1051</v>
      </c>
      <c r="C2" s="328" t="s">
        <v>1000</v>
      </c>
      <c r="D2" s="328" t="s">
        <v>1052</v>
      </c>
      <c r="G2" s="305"/>
      <c r="H2" s="305"/>
      <c r="I2" s="305"/>
      <c r="J2" s="305"/>
      <c r="K2" s="305"/>
      <c r="L2" s="308"/>
      <c r="M2" s="306"/>
      <c r="N2" s="306"/>
      <c r="O2" s="306"/>
      <c r="P2" s="308"/>
      <c r="Q2" s="308"/>
      <c r="R2" s="308"/>
      <c r="S2" s="308"/>
      <c r="T2" s="308"/>
      <c r="U2" s="308"/>
      <c r="V2" s="308"/>
      <c r="W2" s="308"/>
      <c r="X2" s="308"/>
      <c r="Y2" s="305"/>
      <c r="Z2" s="309"/>
      <c r="AA2" s="309"/>
      <c r="AB2" s="309"/>
      <c r="AC2" s="309"/>
    </row>
    <row r="3" spans="1:64">
      <c r="A3" s="454">
        <f>+Consumption!$S$36</f>
        <v>0</v>
      </c>
      <c r="B3" s="584">
        <f>+'0.Hypothesis'!$H$12</f>
        <v>15</v>
      </c>
      <c r="C3" s="615">
        <v>0.1</v>
      </c>
      <c r="D3" s="584">
        <f>+'0.Hypothesis'!$C$3</f>
        <v>2</v>
      </c>
      <c r="G3" s="305"/>
      <c r="H3" s="305"/>
      <c r="I3" s="305"/>
      <c r="J3" s="305"/>
      <c r="K3" s="305"/>
      <c r="L3" s="308"/>
      <c r="M3" s="305"/>
      <c r="N3" s="305"/>
      <c r="O3" s="305"/>
      <c r="P3" s="308"/>
      <c r="V3" s="308"/>
      <c r="W3" s="308"/>
      <c r="X3" s="308"/>
      <c r="Y3" s="308"/>
      <c r="Z3" s="305"/>
      <c r="AA3" s="305"/>
      <c r="AB3" s="305"/>
      <c r="AC3" s="305"/>
      <c r="AD3" s="309"/>
      <c r="AE3" s="309"/>
    </row>
    <row r="4" spans="1:64">
      <c r="G4" s="319"/>
      <c r="H4" s="319"/>
      <c r="I4" s="338"/>
      <c r="J4" s="338"/>
      <c r="K4" s="338"/>
      <c r="L4" s="323"/>
      <c r="M4" s="321"/>
      <c r="N4" s="321"/>
      <c r="O4" s="321"/>
      <c r="P4" s="323"/>
      <c r="Q4" s="323"/>
      <c r="R4" s="323"/>
      <c r="S4" s="323"/>
      <c r="T4" s="323"/>
      <c r="U4" s="323"/>
      <c r="V4" s="323"/>
      <c r="W4" s="323"/>
      <c r="X4" s="323"/>
      <c r="Y4" s="323"/>
      <c r="Z4" s="321"/>
      <c r="AA4" s="321"/>
      <c r="AB4" s="321"/>
      <c r="AC4" s="319"/>
      <c r="AD4" s="324"/>
      <c r="AE4" s="324"/>
      <c r="AF4" s="324"/>
      <c r="AG4" s="324"/>
      <c r="AH4" s="324"/>
      <c r="AI4" s="324"/>
    </row>
    <row r="5" spans="1:64" ht="57.6">
      <c r="A5" s="456" t="s">
        <v>1074</v>
      </c>
      <c r="B5" s="456" t="s">
        <v>1079</v>
      </c>
      <c r="C5" s="456" t="s">
        <v>1012</v>
      </c>
      <c r="D5" s="456" t="s">
        <v>1080</v>
      </c>
      <c r="E5" s="456" t="s">
        <v>1081</v>
      </c>
      <c r="F5" s="456" t="s">
        <v>1082</v>
      </c>
      <c r="G5" s="325"/>
      <c r="H5" s="325"/>
      <c r="I5" s="327" t="s">
        <v>942</v>
      </c>
      <c r="J5" s="327" t="s">
        <v>1135</v>
      </c>
      <c r="K5" s="327" t="s">
        <v>944</v>
      </c>
      <c r="L5" s="327" t="s">
        <v>943</v>
      </c>
      <c r="M5" s="327" t="s">
        <v>945</v>
      </c>
      <c r="N5" s="327" t="s">
        <v>946</v>
      </c>
      <c r="O5" s="327" t="s">
        <v>947</v>
      </c>
      <c r="P5" s="327" t="s">
        <v>949</v>
      </c>
      <c r="Q5" s="327" t="s">
        <v>1136</v>
      </c>
      <c r="R5" s="327" t="s">
        <v>1137</v>
      </c>
      <c r="S5" s="327" t="s">
        <v>1138</v>
      </c>
      <c r="T5" s="327" t="s">
        <v>1139</v>
      </c>
      <c r="U5" s="327" t="s">
        <v>1140</v>
      </c>
      <c r="V5" s="327" t="s">
        <v>1141</v>
      </c>
      <c r="W5" s="327" t="s">
        <v>1142</v>
      </c>
      <c r="X5" s="327" t="s">
        <v>812</v>
      </c>
      <c r="Y5" s="327" t="s">
        <v>950</v>
      </c>
      <c r="Z5" s="327" t="s">
        <v>782</v>
      </c>
      <c r="AA5" s="523" t="s">
        <v>1143</v>
      </c>
      <c r="AB5" s="523" t="s">
        <v>1144</v>
      </c>
      <c r="AC5" s="325"/>
      <c r="AD5" s="328" t="s">
        <v>951</v>
      </c>
      <c r="AE5" s="328" t="s">
        <v>858</v>
      </c>
      <c r="AF5" s="328" t="s">
        <v>1145</v>
      </c>
      <c r="AG5" s="524" t="s">
        <v>1072</v>
      </c>
      <c r="AH5" s="524" t="s">
        <v>1146</v>
      </c>
      <c r="AI5" s="524" t="s">
        <v>1074</v>
      </c>
      <c r="AR5" s="367" t="s">
        <v>942</v>
      </c>
      <c r="AS5" s="367" t="s">
        <v>1135</v>
      </c>
      <c r="AT5" s="367" t="s">
        <v>944</v>
      </c>
      <c r="AU5" s="367" t="s">
        <v>943</v>
      </c>
      <c r="AV5" s="367" t="s">
        <v>945</v>
      </c>
      <c r="AW5" s="367" t="s">
        <v>946</v>
      </c>
      <c r="AX5" s="367" t="s">
        <v>947</v>
      </c>
      <c r="AY5" s="367" t="s">
        <v>949</v>
      </c>
      <c r="AZ5" s="523" t="s">
        <v>1143</v>
      </c>
      <c r="BA5" s="705" t="s">
        <v>1070</v>
      </c>
      <c r="BC5" s="367" t="s">
        <v>942</v>
      </c>
      <c r="BD5" s="367" t="s">
        <v>945</v>
      </c>
      <c r="BE5" s="523" t="s">
        <v>1144</v>
      </c>
      <c r="BF5" s="705" t="s">
        <v>1145</v>
      </c>
      <c r="BG5" s="705" t="s">
        <v>1072</v>
      </c>
      <c r="BI5" s="367" t="s">
        <v>942</v>
      </c>
      <c r="BJ5" s="524" t="s">
        <v>1012</v>
      </c>
      <c r="BK5" s="524" t="s">
        <v>1074</v>
      </c>
      <c r="BL5" s="524" t="s">
        <v>1082</v>
      </c>
    </row>
    <row r="6" spans="1:64">
      <c r="A6" s="395">
        <f>+AI21</f>
        <v>0</v>
      </c>
      <c r="B6" s="395">
        <f>+AG21</f>
        <v>0</v>
      </c>
      <c r="C6" s="395">
        <f>+AH21/$D$3</f>
        <v>0</v>
      </c>
      <c r="D6" s="612"/>
      <c r="E6" s="395">
        <f>+B6*'0.Hypothesis'!$G$3</f>
        <v>0</v>
      </c>
      <c r="F6" s="458" t="e">
        <f>+A6/C6</f>
        <v>#DIV/0!</v>
      </c>
      <c r="G6" s="305"/>
      <c r="H6" s="329"/>
      <c r="I6" s="570"/>
      <c r="J6" s="570"/>
      <c r="K6" s="570"/>
      <c r="L6" s="569"/>
      <c r="M6" s="570"/>
      <c r="N6" s="570"/>
      <c r="O6" s="570"/>
      <c r="P6" s="570"/>
      <c r="Q6" s="570"/>
      <c r="R6" s="570"/>
      <c r="S6" s="564"/>
      <c r="T6" s="564"/>
      <c r="U6" s="564"/>
      <c r="V6" s="564"/>
      <c r="W6" s="564"/>
      <c r="X6" s="564"/>
      <c r="Y6" s="330">
        <f t="shared" ref="Y6:Y20" si="0">+X6*W6*P6</f>
        <v>0</v>
      </c>
      <c r="Z6" s="330"/>
      <c r="AA6" s="568"/>
      <c r="AB6" s="568"/>
      <c r="AC6" s="305"/>
      <c r="AD6" s="340">
        <f t="shared" ref="AD6:AD20" si="1">+N6*L6</f>
        <v>0</v>
      </c>
      <c r="AE6" s="335">
        <f>+AD6*Y6*V6</f>
        <v>0</v>
      </c>
      <c r="AF6" s="335">
        <f>+IFERROR(AE6/AB6*AA6,0)</f>
        <v>0</v>
      </c>
      <c r="AG6" s="335">
        <f>AE6-AF6</f>
        <v>0</v>
      </c>
      <c r="AH6" s="335">
        <f t="shared" ref="AH6:AH20" si="2">+AG6*$A$3</f>
        <v>0</v>
      </c>
      <c r="AI6" s="335">
        <f t="shared" ref="AI6:AI20" si="3">+IF(M6&lt;2,$G$18*L6*M6,IF(M6&gt;100,L6*M6*$G$16,$G$17*M6*L6))</f>
        <v>0</v>
      </c>
      <c r="AR6" s="704">
        <f>+I6</f>
        <v>0</v>
      </c>
      <c r="AS6" s="704">
        <f t="shared" ref="AS6:AX6" si="4">+J6</f>
        <v>0</v>
      </c>
      <c r="AT6" s="704">
        <f t="shared" si="4"/>
        <v>0</v>
      </c>
      <c r="AU6" s="704">
        <f t="shared" si="4"/>
        <v>0</v>
      </c>
      <c r="AV6" s="704">
        <f t="shared" si="4"/>
        <v>0</v>
      </c>
      <c r="AW6" s="704">
        <f t="shared" si="4"/>
        <v>0</v>
      </c>
      <c r="AX6" s="704">
        <f t="shared" si="4"/>
        <v>0</v>
      </c>
      <c r="AY6" s="704">
        <f>+P6</f>
        <v>0</v>
      </c>
      <c r="AZ6" s="706">
        <f>+AA6</f>
        <v>0</v>
      </c>
      <c r="BA6" s="701">
        <f>+AE6</f>
        <v>0</v>
      </c>
      <c r="BC6" s="704">
        <f>+AR6</f>
        <v>0</v>
      </c>
      <c r="BD6" s="704">
        <f>+M6</f>
        <v>0</v>
      </c>
      <c r="BE6" s="706">
        <f>+AB6</f>
        <v>0</v>
      </c>
      <c r="BF6" s="701">
        <f>+AF6</f>
        <v>0</v>
      </c>
      <c r="BG6" s="701">
        <f>+AG6</f>
        <v>0</v>
      </c>
      <c r="BI6" s="704">
        <f>+BC6</f>
        <v>0</v>
      </c>
      <c r="BJ6" s="360">
        <f>+AH6/'0.Hypothesis'!$C$3</f>
        <v>0</v>
      </c>
      <c r="BK6" s="701">
        <f>+AI6</f>
        <v>0</v>
      </c>
      <c r="BL6" s="360" t="e">
        <f>+BK6/BJ6</f>
        <v>#DIV/0!</v>
      </c>
    </row>
    <row r="7" spans="1:64">
      <c r="G7" s="305"/>
      <c r="H7" s="329"/>
      <c r="I7" s="570"/>
      <c r="J7" s="570"/>
      <c r="K7" s="570"/>
      <c r="L7" s="569"/>
      <c r="M7" s="570"/>
      <c r="N7" s="570"/>
      <c r="O7" s="570"/>
      <c r="P7" s="570"/>
      <c r="Q7" s="570"/>
      <c r="R7" s="570"/>
      <c r="S7" s="564"/>
      <c r="T7" s="564"/>
      <c r="U7" s="564"/>
      <c r="V7" s="564"/>
      <c r="W7" s="564"/>
      <c r="X7" s="564"/>
      <c r="Y7" s="330">
        <f t="shared" si="0"/>
        <v>0</v>
      </c>
      <c r="Z7" s="330"/>
      <c r="AA7" s="568"/>
      <c r="AB7" s="568"/>
      <c r="AC7" s="305"/>
      <c r="AD7" s="340">
        <f t="shared" si="1"/>
        <v>0</v>
      </c>
      <c r="AE7" s="335">
        <f>+AD7*Y7*V7</f>
        <v>0</v>
      </c>
      <c r="AF7" s="335">
        <f t="shared" ref="AF7:AF20" si="5">+IFERROR(AE7/AB7*AA7,0)</f>
        <v>0</v>
      </c>
      <c r="AG7" s="335">
        <f t="shared" ref="AG7:AG20" si="6">AE7-AF7</f>
        <v>0</v>
      </c>
      <c r="AH7" s="335">
        <f t="shared" si="2"/>
        <v>0</v>
      </c>
      <c r="AI7" s="335">
        <f t="shared" si="3"/>
        <v>0</v>
      </c>
      <c r="AR7" s="704">
        <f t="shared" ref="AR7:AR20" si="7">+I7</f>
        <v>0</v>
      </c>
      <c r="AS7" s="704">
        <f t="shared" ref="AS7:AS20" si="8">+J7</f>
        <v>0</v>
      </c>
      <c r="AT7" s="704">
        <f t="shared" ref="AT7:AT20" si="9">+K7</f>
        <v>0</v>
      </c>
      <c r="AU7" s="704">
        <f t="shared" ref="AU7:AU20" si="10">+L7</f>
        <v>0</v>
      </c>
      <c r="AV7" s="704">
        <f t="shared" ref="AV7:AV20" si="11">+M7</f>
        <v>0</v>
      </c>
      <c r="AW7" s="704">
        <f t="shared" ref="AW7:AW20" si="12">+N7</f>
        <v>0</v>
      </c>
      <c r="AX7" s="704">
        <f t="shared" ref="AX7:AX20" si="13">+O7</f>
        <v>0</v>
      </c>
      <c r="AY7" s="704">
        <f t="shared" ref="AY7:AY20" si="14">+P7</f>
        <v>0</v>
      </c>
      <c r="AZ7" s="706">
        <f t="shared" ref="AZ7:AZ20" si="15">+AA7</f>
        <v>0</v>
      </c>
      <c r="BA7" s="701">
        <f t="shared" ref="BA7:BA20" si="16">+AE7</f>
        <v>0</v>
      </c>
      <c r="BC7" s="704">
        <f t="shared" ref="BC7:BC20" si="17">+AR7</f>
        <v>0</v>
      </c>
      <c r="BD7" s="704">
        <f t="shared" ref="BD7:BD20" si="18">+M7</f>
        <v>0</v>
      </c>
      <c r="BE7" s="706">
        <f t="shared" ref="BE7:BE20" si="19">+AB7</f>
        <v>0</v>
      </c>
      <c r="BF7" s="701">
        <f t="shared" ref="BF7:BF20" si="20">+AF7</f>
        <v>0</v>
      </c>
      <c r="BG7" s="701">
        <f t="shared" ref="BG7:BG20" si="21">+AG7</f>
        <v>0</v>
      </c>
      <c r="BI7" s="704">
        <f t="shared" ref="BI7:BI20" si="22">+BC7</f>
        <v>0</v>
      </c>
      <c r="BJ7" s="360">
        <f>+AH7/'0.Hypothesis'!$C$3</f>
        <v>0</v>
      </c>
      <c r="BK7" s="701">
        <f t="shared" ref="BK7:BK20" si="23">+AI7</f>
        <v>0</v>
      </c>
      <c r="BL7" s="360" t="e">
        <f t="shared" ref="BL7:BL20" si="24">+BK7/BJ7</f>
        <v>#DIV/0!</v>
      </c>
    </row>
    <row r="8" spans="1:64" ht="28.8">
      <c r="C8" s="456" t="s">
        <v>1051</v>
      </c>
      <c r="D8" s="459" t="s">
        <v>1087</v>
      </c>
      <c r="E8" s="459" t="s">
        <v>1088</v>
      </c>
      <c r="G8" s="305"/>
      <c r="H8" s="329"/>
      <c r="I8" s="570"/>
      <c r="J8" s="570"/>
      <c r="K8" s="570"/>
      <c r="L8" s="569"/>
      <c r="M8" s="570"/>
      <c r="N8" s="570"/>
      <c r="O8" s="570"/>
      <c r="P8" s="570"/>
      <c r="Q8" s="570"/>
      <c r="R8" s="570"/>
      <c r="S8" s="564"/>
      <c r="T8" s="564"/>
      <c r="U8" s="564"/>
      <c r="V8" s="564"/>
      <c r="W8" s="564"/>
      <c r="X8" s="564"/>
      <c r="Y8" s="330">
        <f t="shared" si="0"/>
        <v>0</v>
      </c>
      <c r="Z8" s="330"/>
      <c r="AA8" s="568"/>
      <c r="AB8" s="568"/>
      <c r="AC8" s="305"/>
      <c r="AD8" s="340">
        <f t="shared" si="1"/>
        <v>0</v>
      </c>
      <c r="AE8" s="335">
        <f>+AD8*Y8*V8</f>
        <v>0</v>
      </c>
      <c r="AF8" s="335">
        <f t="shared" si="5"/>
        <v>0</v>
      </c>
      <c r="AG8" s="335">
        <f t="shared" si="6"/>
        <v>0</v>
      </c>
      <c r="AH8" s="335">
        <f t="shared" si="2"/>
        <v>0</v>
      </c>
      <c r="AI8" s="335">
        <f t="shared" si="3"/>
        <v>0</v>
      </c>
      <c r="AR8" s="704">
        <f t="shared" si="7"/>
        <v>0</v>
      </c>
      <c r="AS8" s="704">
        <f t="shared" si="8"/>
        <v>0</v>
      </c>
      <c r="AT8" s="704">
        <f t="shared" si="9"/>
        <v>0</v>
      </c>
      <c r="AU8" s="704">
        <f t="shared" si="10"/>
        <v>0</v>
      </c>
      <c r="AV8" s="704">
        <f t="shared" si="11"/>
        <v>0</v>
      </c>
      <c r="AW8" s="704">
        <f t="shared" si="12"/>
        <v>0</v>
      </c>
      <c r="AX8" s="704">
        <f t="shared" si="13"/>
        <v>0</v>
      </c>
      <c r="AY8" s="704">
        <f t="shared" si="14"/>
        <v>0</v>
      </c>
      <c r="AZ8" s="706">
        <f t="shared" si="15"/>
        <v>0</v>
      </c>
      <c r="BA8" s="701">
        <f t="shared" si="16"/>
        <v>0</v>
      </c>
      <c r="BC8" s="704">
        <f t="shared" si="17"/>
        <v>0</v>
      </c>
      <c r="BD8" s="704">
        <f t="shared" si="18"/>
        <v>0</v>
      </c>
      <c r="BE8" s="706">
        <f t="shared" si="19"/>
        <v>0</v>
      </c>
      <c r="BF8" s="701">
        <f t="shared" si="20"/>
        <v>0</v>
      </c>
      <c r="BG8" s="701">
        <f t="shared" si="21"/>
        <v>0</v>
      </c>
      <c r="BI8" s="704">
        <f t="shared" si="22"/>
        <v>0</v>
      </c>
      <c r="BJ8" s="360">
        <f>+AH8/'0.Hypothesis'!$C$3</f>
        <v>0</v>
      </c>
      <c r="BK8" s="701">
        <f t="shared" si="23"/>
        <v>0</v>
      </c>
      <c r="BL8" s="360" t="e">
        <f t="shared" si="24"/>
        <v>#DIV/0!</v>
      </c>
    </row>
    <row r="9" spans="1:64">
      <c r="C9" s="395">
        <f>+$B$3</f>
        <v>15</v>
      </c>
      <c r="D9" s="460" t="e">
        <f>IRR(G21:G36)</f>
        <v>#NUM!</v>
      </c>
      <c r="E9" s="461">
        <f>+NPV(C3,G21:G36)</f>
        <v>0</v>
      </c>
      <c r="G9" s="305"/>
      <c r="H9" s="329"/>
      <c r="I9" s="570"/>
      <c r="J9" s="570"/>
      <c r="K9" s="570"/>
      <c r="L9" s="639"/>
      <c r="M9" s="639"/>
      <c r="N9" s="639"/>
      <c r="O9" s="639"/>
      <c r="P9" s="639"/>
      <c r="Q9" s="639"/>
      <c r="R9" s="639"/>
      <c r="S9" s="639"/>
      <c r="T9" s="639"/>
      <c r="U9" s="639"/>
      <c r="V9" s="568"/>
      <c r="W9" s="568"/>
      <c r="X9" s="568"/>
      <c r="Y9" s="330">
        <f t="shared" si="0"/>
        <v>0</v>
      </c>
      <c r="Z9" s="330"/>
      <c r="AA9" s="696"/>
      <c r="AB9" s="696"/>
      <c r="AC9" s="305"/>
      <c r="AD9" s="340">
        <f t="shared" si="1"/>
        <v>0</v>
      </c>
      <c r="AE9" s="335">
        <f t="shared" ref="AE9:AE20" si="25">+AD9*Y9</f>
        <v>0</v>
      </c>
      <c r="AF9" s="335">
        <f t="shared" si="5"/>
        <v>0</v>
      </c>
      <c r="AG9" s="335">
        <f t="shared" si="6"/>
        <v>0</v>
      </c>
      <c r="AH9" s="335">
        <f t="shared" si="2"/>
        <v>0</v>
      </c>
      <c r="AI9" s="335">
        <f t="shared" si="3"/>
        <v>0</v>
      </c>
      <c r="AR9" s="704">
        <f t="shared" si="7"/>
        <v>0</v>
      </c>
      <c r="AS9" s="704">
        <f t="shared" si="8"/>
        <v>0</v>
      </c>
      <c r="AT9" s="704">
        <f t="shared" si="9"/>
        <v>0</v>
      </c>
      <c r="AU9" s="704">
        <f t="shared" si="10"/>
        <v>0</v>
      </c>
      <c r="AV9" s="704">
        <f t="shared" si="11"/>
        <v>0</v>
      </c>
      <c r="AW9" s="704">
        <f t="shared" si="12"/>
        <v>0</v>
      </c>
      <c r="AX9" s="704">
        <f t="shared" si="13"/>
        <v>0</v>
      </c>
      <c r="AY9" s="704">
        <f t="shared" si="14"/>
        <v>0</v>
      </c>
      <c r="AZ9" s="706">
        <f t="shared" si="15"/>
        <v>0</v>
      </c>
      <c r="BA9" s="701">
        <f t="shared" si="16"/>
        <v>0</v>
      </c>
      <c r="BC9" s="704">
        <f t="shared" si="17"/>
        <v>0</v>
      </c>
      <c r="BD9" s="704">
        <f t="shared" si="18"/>
        <v>0</v>
      </c>
      <c r="BE9" s="706">
        <f t="shared" si="19"/>
        <v>0</v>
      </c>
      <c r="BF9" s="701">
        <f t="shared" si="20"/>
        <v>0</v>
      </c>
      <c r="BG9" s="701">
        <f t="shared" si="21"/>
        <v>0</v>
      </c>
      <c r="BI9" s="704">
        <f t="shared" si="22"/>
        <v>0</v>
      </c>
      <c r="BJ9" s="360">
        <f>+AH9/'0.Hypothesis'!$C$3</f>
        <v>0</v>
      </c>
      <c r="BK9" s="701">
        <f t="shared" si="23"/>
        <v>0</v>
      </c>
      <c r="BL9" s="360" t="e">
        <f t="shared" si="24"/>
        <v>#DIV/0!</v>
      </c>
    </row>
    <row r="10" spans="1:64">
      <c r="G10" s="305"/>
      <c r="H10" s="329"/>
      <c r="I10" s="570"/>
      <c r="J10" s="570"/>
      <c r="K10" s="570"/>
      <c r="L10" s="639"/>
      <c r="M10" s="639"/>
      <c r="N10" s="639"/>
      <c r="O10" s="639"/>
      <c r="P10" s="639"/>
      <c r="Q10" s="639"/>
      <c r="R10" s="639"/>
      <c r="S10" s="639"/>
      <c r="T10" s="639"/>
      <c r="U10" s="639"/>
      <c r="V10" s="568"/>
      <c r="W10" s="568"/>
      <c r="X10" s="568"/>
      <c r="Y10" s="330">
        <f t="shared" si="0"/>
        <v>0</v>
      </c>
      <c r="Z10" s="330"/>
      <c r="AA10" s="696"/>
      <c r="AB10" s="696"/>
      <c r="AC10" s="305"/>
      <c r="AD10" s="340">
        <f t="shared" si="1"/>
        <v>0</v>
      </c>
      <c r="AE10" s="335">
        <f t="shared" si="25"/>
        <v>0</v>
      </c>
      <c r="AF10" s="335">
        <f t="shared" si="5"/>
        <v>0</v>
      </c>
      <c r="AG10" s="335">
        <f t="shared" si="6"/>
        <v>0</v>
      </c>
      <c r="AH10" s="335">
        <f t="shared" si="2"/>
        <v>0</v>
      </c>
      <c r="AI10" s="335">
        <f t="shared" si="3"/>
        <v>0</v>
      </c>
      <c r="AR10" s="704">
        <f t="shared" si="7"/>
        <v>0</v>
      </c>
      <c r="AS10" s="704">
        <f t="shared" si="8"/>
        <v>0</v>
      </c>
      <c r="AT10" s="704">
        <f t="shared" si="9"/>
        <v>0</v>
      </c>
      <c r="AU10" s="704">
        <f t="shared" si="10"/>
        <v>0</v>
      </c>
      <c r="AV10" s="704">
        <f t="shared" si="11"/>
        <v>0</v>
      </c>
      <c r="AW10" s="704">
        <f t="shared" si="12"/>
        <v>0</v>
      </c>
      <c r="AX10" s="704">
        <f t="shared" si="13"/>
        <v>0</v>
      </c>
      <c r="AY10" s="704">
        <f t="shared" si="14"/>
        <v>0</v>
      </c>
      <c r="AZ10" s="706">
        <f t="shared" si="15"/>
        <v>0</v>
      </c>
      <c r="BA10" s="701">
        <f t="shared" si="16"/>
        <v>0</v>
      </c>
      <c r="BC10" s="704">
        <f t="shared" si="17"/>
        <v>0</v>
      </c>
      <c r="BD10" s="704">
        <f t="shared" si="18"/>
        <v>0</v>
      </c>
      <c r="BE10" s="706">
        <f t="shared" si="19"/>
        <v>0</v>
      </c>
      <c r="BF10" s="701">
        <f t="shared" si="20"/>
        <v>0</v>
      </c>
      <c r="BG10" s="701">
        <f t="shared" si="21"/>
        <v>0</v>
      </c>
      <c r="BI10" s="704">
        <f t="shared" si="22"/>
        <v>0</v>
      </c>
      <c r="BJ10" s="360">
        <f>+AH10/'0.Hypothesis'!$C$3</f>
        <v>0</v>
      </c>
      <c r="BK10" s="701">
        <f t="shared" si="23"/>
        <v>0</v>
      </c>
      <c r="BL10" s="360" t="e">
        <f t="shared" si="24"/>
        <v>#DIV/0!</v>
      </c>
    </row>
    <row r="11" spans="1:64">
      <c r="B11" s="1780" t="s">
        <v>1091</v>
      </c>
      <c r="C11" s="1781"/>
      <c r="D11" s="1780" t="s">
        <v>1092</v>
      </c>
      <c r="E11" s="1781"/>
      <c r="G11" s="305"/>
      <c r="H11" s="329"/>
      <c r="I11" s="570"/>
      <c r="J11" s="570"/>
      <c r="K11" s="570"/>
      <c r="L11" s="639"/>
      <c r="M11" s="639"/>
      <c r="N11" s="639"/>
      <c r="O11" s="639"/>
      <c r="P11" s="639"/>
      <c r="Q11" s="639"/>
      <c r="R11" s="639"/>
      <c r="S11" s="639"/>
      <c r="T11" s="639"/>
      <c r="U11" s="639"/>
      <c r="V11" s="568"/>
      <c r="W11" s="568"/>
      <c r="X11" s="568"/>
      <c r="Y11" s="330">
        <f t="shared" si="0"/>
        <v>0</v>
      </c>
      <c r="Z11" s="330"/>
      <c r="AA11" s="696"/>
      <c r="AB11" s="696"/>
      <c r="AC11" s="305"/>
      <c r="AD11" s="340">
        <f t="shared" si="1"/>
        <v>0</v>
      </c>
      <c r="AE11" s="335">
        <f t="shared" si="25"/>
        <v>0</v>
      </c>
      <c r="AF11" s="335">
        <f t="shared" si="5"/>
        <v>0</v>
      </c>
      <c r="AG11" s="335">
        <f t="shared" si="6"/>
        <v>0</v>
      </c>
      <c r="AH11" s="335">
        <f t="shared" si="2"/>
        <v>0</v>
      </c>
      <c r="AI11" s="335">
        <f t="shared" si="3"/>
        <v>0</v>
      </c>
      <c r="AR11" s="704">
        <f t="shared" si="7"/>
        <v>0</v>
      </c>
      <c r="AS11" s="704">
        <f t="shared" si="8"/>
        <v>0</v>
      </c>
      <c r="AT11" s="704">
        <f t="shared" si="9"/>
        <v>0</v>
      </c>
      <c r="AU11" s="704">
        <f t="shared" si="10"/>
        <v>0</v>
      </c>
      <c r="AV11" s="704">
        <f t="shared" si="11"/>
        <v>0</v>
      </c>
      <c r="AW11" s="704">
        <f t="shared" si="12"/>
        <v>0</v>
      </c>
      <c r="AX11" s="704">
        <f t="shared" si="13"/>
        <v>0</v>
      </c>
      <c r="AY11" s="704">
        <f t="shared" si="14"/>
        <v>0</v>
      </c>
      <c r="AZ11" s="706">
        <f t="shared" si="15"/>
        <v>0</v>
      </c>
      <c r="BA11" s="701">
        <f t="shared" si="16"/>
        <v>0</v>
      </c>
      <c r="BC11" s="704">
        <f t="shared" si="17"/>
        <v>0</v>
      </c>
      <c r="BD11" s="704">
        <f t="shared" si="18"/>
        <v>0</v>
      </c>
      <c r="BE11" s="706">
        <f t="shared" si="19"/>
        <v>0</v>
      </c>
      <c r="BF11" s="701">
        <f t="shared" si="20"/>
        <v>0</v>
      </c>
      <c r="BG11" s="701">
        <f t="shared" si="21"/>
        <v>0</v>
      </c>
      <c r="BI11" s="704">
        <f t="shared" si="22"/>
        <v>0</v>
      </c>
      <c r="BJ11" s="360">
        <f>+AH11/'0.Hypothesis'!$C$3</f>
        <v>0</v>
      </c>
      <c r="BK11" s="701">
        <f t="shared" si="23"/>
        <v>0</v>
      </c>
      <c r="BL11" s="360" t="e">
        <f t="shared" si="24"/>
        <v>#DIV/0!</v>
      </c>
    </row>
    <row r="12" spans="1:64">
      <c r="B12" s="701">
        <f>+$AE$21</f>
        <v>0</v>
      </c>
      <c r="C12" s="703" t="s">
        <v>521</v>
      </c>
      <c r="D12" s="701">
        <f>+AF21</f>
        <v>0</v>
      </c>
      <c r="E12" s="703" t="s">
        <v>521</v>
      </c>
      <c r="G12" s="305"/>
      <c r="H12" s="329"/>
      <c r="I12" s="570"/>
      <c r="J12" s="570"/>
      <c r="K12" s="570"/>
      <c r="L12" s="639"/>
      <c r="M12" s="639"/>
      <c r="N12" s="639"/>
      <c r="O12" s="639"/>
      <c r="P12" s="639"/>
      <c r="Q12" s="639"/>
      <c r="R12" s="639"/>
      <c r="S12" s="639"/>
      <c r="T12" s="639"/>
      <c r="U12" s="639"/>
      <c r="V12" s="568"/>
      <c r="W12" s="568"/>
      <c r="X12" s="568"/>
      <c r="Y12" s="330">
        <f t="shared" si="0"/>
        <v>0</v>
      </c>
      <c r="Z12" s="330"/>
      <c r="AA12" s="696"/>
      <c r="AB12" s="696"/>
      <c r="AC12" s="305"/>
      <c r="AD12" s="340">
        <f t="shared" si="1"/>
        <v>0</v>
      </c>
      <c r="AE12" s="335">
        <f t="shared" si="25"/>
        <v>0</v>
      </c>
      <c r="AF12" s="335">
        <f t="shared" si="5"/>
        <v>0</v>
      </c>
      <c r="AG12" s="335">
        <f t="shared" si="6"/>
        <v>0</v>
      </c>
      <c r="AH12" s="335">
        <f t="shared" si="2"/>
        <v>0</v>
      </c>
      <c r="AI12" s="335">
        <f t="shared" si="3"/>
        <v>0</v>
      </c>
      <c r="AR12" s="704">
        <f t="shared" si="7"/>
        <v>0</v>
      </c>
      <c r="AS12" s="704">
        <f t="shared" si="8"/>
        <v>0</v>
      </c>
      <c r="AT12" s="704">
        <f t="shared" si="9"/>
        <v>0</v>
      </c>
      <c r="AU12" s="704">
        <f t="shared" si="10"/>
        <v>0</v>
      </c>
      <c r="AV12" s="704">
        <f t="shared" si="11"/>
        <v>0</v>
      </c>
      <c r="AW12" s="704">
        <f t="shared" si="12"/>
        <v>0</v>
      </c>
      <c r="AX12" s="704">
        <f t="shared" si="13"/>
        <v>0</v>
      </c>
      <c r="AY12" s="704">
        <f t="shared" si="14"/>
        <v>0</v>
      </c>
      <c r="AZ12" s="706">
        <f t="shared" si="15"/>
        <v>0</v>
      </c>
      <c r="BA12" s="701">
        <f t="shared" si="16"/>
        <v>0</v>
      </c>
      <c r="BC12" s="704">
        <f t="shared" si="17"/>
        <v>0</v>
      </c>
      <c r="BD12" s="704">
        <f t="shared" si="18"/>
        <v>0</v>
      </c>
      <c r="BE12" s="706">
        <f t="shared" si="19"/>
        <v>0</v>
      </c>
      <c r="BF12" s="701">
        <f t="shared" si="20"/>
        <v>0</v>
      </c>
      <c r="BG12" s="701">
        <f t="shared" si="21"/>
        <v>0</v>
      </c>
      <c r="BI12" s="704">
        <f t="shared" si="22"/>
        <v>0</v>
      </c>
      <c r="BJ12" s="360">
        <f>+AH12/'0.Hypothesis'!$C$3</f>
        <v>0</v>
      </c>
      <c r="BK12" s="701">
        <f t="shared" si="23"/>
        <v>0</v>
      </c>
      <c r="BL12" s="360" t="e">
        <f t="shared" si="24"/>
        <v>#DIV/0!</v>
      </c>
    </row>
    <row r="13" spans="1:64">
      <c r="G13" s="305"/>
      <c r="H13" s="329"/>
      <c r="I13" s="570"/>
      <c r="J13" s="570"/>
      <c r="K13" s="570"/>
      <c r="L13" s="639"/>
      <c r="M13" s="639"/>
      <c r="N13" s="639"/>
      <c r="O13" s="639"/>
      <c r="P13" s="639"/>
      <c r="Q13" s="639"/>
      <c r="R13" s="639"/>
      <c r="S13" s="639"/>
      <c r="T13" s="639"/>
      <c r="U13" s="639"/>
      <c r="V13" s="568"/>
      <c r="W13" s="568"/>
      <c r="X13" s="568"/>
      <c r="Y13" s="330">
        <f t="shared" si="0"/>
        <v>0</v>
      </c>
      <c r="Z13" s="330"/>
      <c r="AA13" s="696"/>
      <c r="AB13" s="696"/>
      <c r="AC13" s="305"/>
      <c r="AD13" s="340">
        <f t="shared" si="1"/>
        <v>0</v>
      </c>
      <c r="AE13" s="335">
        <f t="shared" si="25"/>
        <v>0</v>
      </c>
      <c r="AF13" s="335">
        <f t="shared" si="5"/>
        <v>0</v>
      </c>
      <c r="AG13" s="335">
        <f t="shared" si="6"/>
        <v>0</v>
      </c>
      <c r="AH13" s="335">
        <f t="shared" si="2"/>
        <v>0</v>
      </c>
      <c r="AI13" s="335">
        <f t="shared" si="3"/>
        <v>0</v>
      </c>
      <c r="AR13" s="704">
        <f t="shared" si="7"/>
        <v>0</v>
      </c>
      <c r="AS13" s="704">
        <f t="shared" si="8"/>
        <v>0</v>
      </c>
      <c r="AT13" s="704">
        <f t="shared" si="9"/>
        <v>0</v>
      </c>
      <c r="AU13" s="704">
        <f t="shared" si="10"/>
        <v>0</v>
      </c>
      <c r="AV13" s="704">
        <f t="shared" si="11"/>
        <v>0</v>
      </c>
      <c r="AW13" s="704">
        <f t="shared" si="12"/>
        <v>0</v>
      </c>
      <c r="AX13" s="704">
        <f t="shared" si="13"/>
        <v>0</v>
      </c>
      <c r="AY13" s="704">
        <f t="shared" si="14"/>
        <v>0</v>
      </c>
      <c r="AZ13" s="706">
        <f t="shared" si="15"/>
        <v>0</v>
      </c>
      <c r="BA13" s="701">
        <f t="shared" si="16"/>
        <v>0</v>
      </c>
      <c r="BC13" s="704">
        <f t="shared" si="17"/>
        <v>0</v>
      </c>
      <c r="BD13" s="704">
        <f t="shared" si="18"/>
        <v>0</v>
      </c>
      <c r="BE13" s="706">
        <f t="shared" si="19"/>
        <v>0</v>
      </c>
      <c r="BF13" s="701">
        <f t="shared" si="20"/>
        <v>0</v>
      </c>
      <c r="BG13" s="701">
        <f t="shared" si="21"/>
        <v>0</v>
      </c>
      <c r="BI13" s="704">
        <f t="shared" si="22"/>
        <v>0</v>
      </c>
      <c r="BJ13" s="360">
        <f>+AH13/'0.Hypothesis'!$C$3</f>
        <v>0</v>
      </c>
      <c r="BK13" s="701">
        <f t="shared" si="23"/>
        <v>0</v>
      </c>
      <c r="BL13" s="360" t="e">
        <f t="shared" si="24"/>
        <v>#DIV/0!</v>
      </c>
    </row>
    <row r="14" spans="1:64" ht="26.4">
      <c r="F14" s="328" t="s">
        <v>1147</v>
      </c>
      <c r="G14" s="328" t="s">
        <v>1148</v>
      </c>
      <c r="H14" s="329"/>
      <c r="I14" s="570"/>
      <c r="J14" s="570"/>
      <c r="K14" s="570"/>
      <c r="L14" s="639"/>
      <c r="M14" s="639"/>
      <c r="N14" s="639"/>
      <c r="O14" s="639"/>
      <c r="P14" s="639"/>
      <c r="Q14" s="639"/>
      <c r="R14" s="639"/>
      <c r="S14" s="639"/>
      <c r="T14" s="639"/>
      <c r="U14" s="639"/>
      <c r="V14" s="568"/>
      <c r="W14" s="568"/>
      <c r="X14" s="568"/>
      <c r="Y14" s="330">
        <f t="shared" si="0"/>
        <v>0</v>
      </c>
      <c r="Z14" s="330"/>
      <c r="AA14" s="696"/>
      <c r="AB14" s="696"/>
      <c r="AC14" s="305"/>
      <c r="AD14" s="340">
        <f t="shared" si="1"/>
        <v>0</v>
      </c>
      <c r="AE14" s="335">
        <f t="shared" si="25"/>
        <v>0</v>
      </c>
      <c r="AF14" s="335">
        <f t="shared" si="5"/>
        <v>0</v>
      </c>
      <c r="AG14" s="335">
        <f t="shared" si="6"/>
        <v>0</v>
      </c>
      <c r="AH14" s="335">
        <f t="shared" si="2"/>
        <v>0</v>
      </c>
      <c r="AI14" s="335">
        <f t="shared" si="3"/>
        <v>0</v>
      </c>
      <c r="AR14" s="704">
        <f t="shared" si="7"/>
        <v>0</v>
      </c>
      <c r="AS14" s="704">
        <f t="shared" si="8"/>
        <v>0</v>
      </c>
      <c r="AT14" s="704">
        <f t="shared" si="9"/>
        <v>0</v>
      </c>
      <c r="AU14" s="704">
        <f t="shared" si="10"/>
        <v>0</v>
      </c>
      <c r="AV14" s="704">
        <f t="shared" si="11"/>
        <v>0</v>
      </c>
      <c r="AW14" s="704">
        <f t="shared" si="12"/>
        <v>0</v>
      </c>
      <c r="AX14" s="704">
        <f t="shared" si="13"/>
        <v>0</v>
      </c>
      <c r="AY14" s="704">
        <f t="shared" si="14"/>
        <v>0</v>
      </c>
      <c r="AZ14" s="706">
        <f t="shared" si="15"/>
        <v>0</v>
      </c>
      <c r="BA14" s="701">
        <f t="shared" si="16"/>
        <v>0</v>
      </c>
      <c r="BC14" s="704">
        <f t="shared" si="17"/>
        <v>0</v>
      </c>
      <c r="BD14" s="704">
        <f t="shared" si="18"/>
        <v>0</v>
      </c>
      <c r="BE14" s="706">
        <f t="shared" si="19"/>
        <v>0</v>
      </c>
      <c r="BF14" s="701">
        <f t="shared" si="20"/>
        <v>0</v>
      </c>
      <c r="BG14" s="701">
        <f t="shared" si="21"/>
        <v>0</v>
      </c>
      <c r="BI14" s="704">
        <f t="shared" si="22"/>
        <v>0</v>
      </c>
      <c r="BJ14" s="360">
        <f>+AH14/'0.Hypothesis'!$C$3</f>
        <v>0</v>
      </c>
      <c r="BK14" s="701">
        <f t="shared" si="23"/>
        <v>0</v>
      </c>
      <c r="BL14" s="360" t="e">
        <f t="shared" si="24"/>
        <v>#DIV/0!</v>
      </c>
    </row>
    <row r="15" spans="1:64">
      <c r="F15" s="399" t="s">
        <v>1149</v>
      </c>
      <c r="G15" s="399" t="s">
        <v>1150</v>
      </c>
      <c r="H15" s="329"/>
      <c r="I15" s="570"/>
      <c r="J15" s="570"/>
      <c r="K15" s="570"/>
      <c r="L15" s="639"/>
      <c r="M15" s="639"/>
      <c r="N15" s="639"/>
      <c r="O15" s="639"/>
      <c r="P15" s="639"/>
      <c r="Q15" s="639"/>
      <c r="R15" s="639"/>
      <c r="S15" s="639"/>
      <c r="T15" s="639"/>
      <c r="U15" s="639"/>
      <c r="V15" s="568"/>
      <c r="W15" s="568"/>
      <c r="X15" s="568"/>
      <c r="Y15" s="330">
        <f t="shared" si="0"/>
        <v>0</v>
      </c>
      <c r="Z15" s="330"/>
      <c r="AA15" s="696"/>
      <c r="AB15" s="696"/>
      <c r="AC15" s="305"/>
      <c r="AD15" s="340">
        <f t="shared" si="1"/>
        <v>0</v>
      </c>
      <c r="AE15" s="335">
        <f t="shared" si="25"/>
        <v>0</v>
      </c>
      <c r="AF15" s="335">
        <f t="shared" si="5"/>
        <v>0</v>
      </c>
      <c r="AG15" s="335">
        <f t="shared" si="6"/>
        <v>0</v>
      </c>
      <c r="AH15" s="335">
        <f t="shared" si="2"/>
        <v>0</v>
      </c>
      <c r="AI15" s="335">
        <f t="shared" si="3"/>
        <v>0</v>
      </c>
      <c r="AR15" s="704">
        <f t="shared" si="7"/>
        <v>0</v>
      </c>
      <c r="AS15" s="704">
        <f t="shared" si="8"/>
        <v>0</v>
      </c>
      <c r="AT15" s="704">
        <f t="shared" si="9"/>
        <v>0</v>
      </c>
      <c r="AU15" s="704">
        <f t="shared" si="10"/>
        <v>0</v>
      </c>
      <c r="AV15" s="704">
        <f t="shared" si="11"/>
        <v>0</v>
      </c>
      <c r="AW15" s="704">
        <f t="shared" si="12"/>
        <v>0</v>
      </c>
      <c r="AX15" s="704">
        <f t="shared" si="13"/>
        <v>0</v>
      </c>
      <c r="AY15" s="704">
        <f t="shared" si="14"/>
        <v>0</v>
      </c>
      <c r="AZ15" s="706">
        <f t="shared" si="15"/>
        <v>0</v>
      </c>
      <c r="BA15" s="701">
        <f t="shared" si="16"/>
        <v>0</v>
      </c>
      <c r="BC15" s="704">
        <f t="shared" si="17"/>
        <v>0</v>
      </c>
      <c r="BD15" s="704">
        <f t="shared" si="18"/>
        <v>0</v>
      </c>
      <c r="BE15" s="706">
        <f t="shared" si="19"/>
        <v>0</v>
      </c>
      <c r="BF15" s="701">
        <f t="shared" si="20"/>
        <v>0</v>
      </c>
      <c r="BG15" s="701">
        <f t="shared" si="21"/>
        <v>0</v>
      </c>
      <c r="BI15" s="704">
        <f t="shared" si="22"/>
        <v>0</v>
      </c>
      <c r="BJ15" s="360">
        <f>+AH15/'0.Hypothesis'!$C$3</f>
        <v>0</v>
      </c>
      <c r="BK15" s="701">
        <f t="shared" si="23"/>
        <v>0</v>
      </c>
      <c r="BL15" s="360" t="e">
        <f t="shared" si="24"/>
        <v>#DIV/0!</v>
      </c>
    </row>
    <row r="16" spans="1:64">
      <c r="A16" s="1757" t="s">
        <v>1094</v>
      </c>
      <c r="B16" s="1758"/>
      <c r="C16" s="1758"/>
      <c r="D16" s="1759"/>
      <c r="F16" s="399" t="s">
        <v>1151</v>
      </c>
      <c r="G16" s="715">
        <v>93.506493506493499</v>
      </c>
      <c r="H16" s="329"/>
      <c r="I16" s="570"/>
      <c r="J16" s="570"/>
      <c r="K16" s="570"/>
      <c r="L16" s="639"/>
      <c r="M16" s="639"/>
      <c r="N16" s="639"/>
      <c r="O16" s="639"/>
      <c r="P16" s="639"/>
      <c r="Q16" s="639"/>
      <c r="R16" s="639"/>
      <c r="S16" s="639"/>
      <c r="T16" s="639"/>
      <c r="U16" s="639"/>
      <c r="V16" s="568"/>
      <c r="W16" s="568"/>
      <c r="X16" s="568"/>
      <c r="Y16" s="330">
        <f t="shared" si="0"/>
        <v>0</v>
      </c>
      <c r="Z16" s="330"/>
      <c r="AA16" s="696"/>
      <c r="AB16" s="696"/>
      <c r="AC16" s="305"/>
      <c r="AD16" s="340">
        <f t="shared" si="1"/>
        <v>0</v>
      </c>
      <c r="AE16" s="335">
        <f t="shared" si="25"/>
        <v>0</v>
      </c>
      <c r="AF16" s="335">
        <f t="shared" si="5"/>
        <v>0</v>
      </c>
      <c r="AG16" s="335">
        <f t="shared" si="6"/>
        <v>0</v>
      </c>
      <c r="AH16" s="335">
        <f t="shared" si="2"/>
        <v>0</v>
      </c>
      <c r="AI16" s="335">
        <f t="shared" si="3"/>
        <v>0</v>
      </c>
      <c r="AR16" s="704">
        <f t="shared" si="7"/>
        <v>0</v>
      </c>
      <c r="AS16" s="704">
        <f t="shared" si="8"/>
        <v>0</v>
      </c>
      <c r="AT16" s="704">
        <f t="shared" si="9"/>
        <v>0</v>
      </c>
      <c r="AU16" s="704">
        <f t="shared" si="10"/>
        <v>0</v>
      </c>
      <c r="AV16" s="704">
        <f t="shared" si="11"/>
        <v>0</v>
      </c>
      <c r="AW16" s="704">
        <f t="shared" si="12"/>
        <v>0</v>
      </c>
      <c r="AX16" s="704">
        <f t="shared" si="13"/>
        <v>0</v>
      </c>
      <c r="AY16" s="704">
        <f t="shared" si="14"/>
        <v>0</v>
      </c>
      <c r="AZ16" s="706">
        <f t="shared" si="15"/>
        <v>0</v>
      </c>
      <c r="BA16" s="701">
        <f t="shared" si="16"/>
        <v>0</v>
      </c>
      <c r="BC16" s="704">
        <f t="shared" si="17"/>
        <v>0</v>
      </c>
      <c r="BD16" s="704">
        <f t="shared" si="18"/>
        <v>0</v>
      </c>
      <c r="BE16" s="706">
        <f t="shared" si="19"/>
        <v>0</v>
      </c>
      <c r="BF16" s="701">
        <f t="shared" si="20"/>
        <v>0</v>
      </c>
      <c r="BG16" s="701">
        <f t="shared" si="21"/>
        <v>0</v>
      </c>
      <c r="BI16" s="704">
        <f t="shared" si="22"/>
        <v>0</v>
      </c>
      <c r="BJ16" s="360">
        <f>+AH16/'0.Hypothesis'!$C$3</f>
        <v>0</v>
      </c>
      <c r="BK16" s="701">
        <f t="shared" si="23"/>
        <v>0</v>
      </c>
      <c r="BL16" s="360" t="e">
        <f t="shared" si="24"/>
        <v>#DIV/0!</v>
      </c>
    </row>
    <row r="17" spans="1:64">
      <c r="A17" s="1760"/>
      <c r="B17" s="1761"/>
      <c r="C17" s="1761"/>
      <c r="D17" s="1762"/>
      <c r="F17" s="399" t="s">
        <v>1152</v>
      </c>
      <c r="G17" s="715">
        <v>128.03145087235995</v>
      </c>
      <c r="H17" s="329"/>
      <c r="I17" s="570"/>
      <c r="J17" s="570"/>
      <c r="K17" s="570"/>
      <c r="L17" s="639"/>
      <c r="M17" s="639"/>
      <c r="N17" s="639"/>
      <c r="O17" s="639"/>
      <c r="P17" s="639"/>
      <c r="Q17" s="639"/>
      <c r="R17" s="639"/>
      <c r="S17" s="639"/>
      <c r="T17" s="639"/>
      <c r="U17" s="639"/>
      <c r="V17" s="568"/>
      <c r="W17" s="568"/>
      <c r="X17" s="568"/>
      <c r="Y17" s="330">
        <f t="shared" si="0"/>
        <v>0</v>
      </c>
      <c r="Z17" s="330"/>
      <c r="AA17" s="696"/>
      <c r="AB17" s="696"/>
      <c r="AC17" s="305"/>
      <c r="AD17" s="340">
        <f t="shared" si="1"/>
        <v>0</v>
      </c>
      <c r="AE17" s="335">
        <f t="shared" si="25"/>
        <v>0</v>
      </c>
      <c r="AF17" s="335">
        <f t="shared" si="5"/>
        <v>0</v>
      </c>
      <c r="AG17" s="335">
        <f t="shared" si="6"/>
        <v>0</v>
      </c>
      <c r="AH17" s="335">
        <f t="shared" si="2"/>
        <v>0</v>
      </c>
      <c r="AI17" s="335">
        <f t="shared" si="3"/>
        <v>0</v>
      </c>
      <c r="AR17" s="704">
        <f t="shared" si="7"/>
        <v>0</v>
      </c>
      <c r="AS17" s="704">
        <f t="shared" si="8"/>
        <v>0</v>
      </c>
      <c r="AT17" s="704">
        <f t="shared" si="9"/>
        <v>0</v>
      </c>
      <c r="AU17" s="704">
        <f t="shared" si="10"/>
        <v>0</v>
      </c>
      <c r="AV17" s="704">
        <f t="shared" si="11"/>
        <v>0</v>
      </c>
      <c r="AW17" s="704">
        <f t="shared" si="12"/>
        <v>0</v>
      </c>
      <c r="AX17" s="704">
        <f t="shared" si="13"/>
        <v>0</v>
      </c>
      <c r="AY17" s="704">
        <f t="shared" si="14"/>
        <v>0</v>
      </c>
      <c r="AZ17" s="706">
        <f t="shared" si="15"/>
        <v>0</v>
      </c>
      <c r="BA17" s="701">
        <f t="shared" si="16"/>
        <v>0</v>
      </c>
      <c r="BC17" s="704">
        <f t="shared" si="17"/>
        <v>0</v>
      </c>
      <c r="BD17" s="704">
        <f t="shared" si="18"/>
        <v>0</v>
      </c>
      <c r="BE17" s="706">
        <f t="shared" si="19"/>
        <v>0</v>
      </c>
      <c r="BF17" s="701">
        <f t="shared" si="20"/>
        <v>0</v>
      </c>
      <c r="BG17" s="701">
        <f t="shared" si="21"/>
        <v>0</v>
      </c>
      <c r="BI17" s="704">
        <f t="shared" si="22"/>
        <v>0</v>
      </c>
      <c r="BJ17" s="360">
        <f>+AH17/'0.Hypothesis'!$C$3</f>
        <v>0</v>
      </c>
      <c r="BK17" s="701">
        <f t="shared" si="23"/>
        <v>0</v>
      </c>
      <c r="BL17" s="360" t="e">
        <f t="shared" si="24"/>
        <v>#DIV/0!</v>
      </c>
    </row>
    <row r="18" spans="1:64">
      <c r="A18" s="1763"/>
      <c r="B18" s="1764"/>
      <c r="C18" s="1764"/>
      <c r="D18" s="1765"/>
      <c r="F18" s="399" t="s">
        <v>1153</v>
      </c>
      <c r="G18" s="715">
        <v>368.14814814814821</v>
      </c>
      <c r="H18" s="329"/>
      <c r="I18" s="570"/>
      <c r="J18" s="570"/>
      <c r="K18" s="570"/>
      <c r="L18" s="639"/>
      <c r="M18" s="639"/>
      <c r="N18" s="639"/>
      <c r="O18" s="639"/>
      <c r="P18" s="639"/>
      <c r="Q18" s="639"/>
      <c r="R18" s="639"/>
      <c r="S18" s="639"/>
      <c r="T18" s="639"/>
      <c r="U18" s="639"/>
      <c r="V18" s="568"/>
      <c r="W18" s="568"/>
      <c r="X18" s="568"/>
      <c r="Y18" s="330">
        <f t="shared" si="0"/>
        <v>0</v>
      </c>
      <c r="Z18" s="330"/>
      <c r="AA18" s="696"/>
      <c r="AB18" s="696"/>
      <c r="AC18" s="305"/>
      <c r="AD18" s="340">
        <f t="shared" si="1"/>
        <v>0</v>
      </c>
      <c r="AE18" s="335">
        <f t="shared" si="25"/>
        <v>0</v>
      </c>
      <c r="AF18" s="335">
        <f t="shared" si="5"/>
        <v>0</v>
      </c>
      <c r="AG18" s="335">
        <f t="shared" si="6"/>
        <v>0</v>
      </c>
      <c r="AH18" s="335">
        <f t="shared" si="2"/>
        <v>0</v>
      </c>
      <c r="AI18" s="335">
        <f t="shared" si="3"/>
        <v>0</v>
      </c>
      <c r="AR18" s="704">
        <f t="shared" si="7"/>
        <v>0</v>
      </c>
      <c r="AS18" s="704">
        <f t="shared" si="8"/>
        <v>0</v>
      </c>
      <c r="AT18" s="704">
        <f t="shared" si="9"/>
        <v>0</v>
      </c>
      <c r="AU18" s="704">
        <f t="shared" si="10"/>
        <v>0</v>
      </c>
      <c r="AV18" s="704">
        <f t="shared" si="11"/>
        <v>0</v>
      </c>
      <c r="AW18" s="704">
        <f t="shared" si="12"/>
        <v>0</v>
      </c>
      <c r="AX18" s="704">
        <f t="shared" si="13"/>
        <v>0</v>
      </c>
      <c r="AY18" s="704">
        <f t="shared" si="14"/>
        <v>0</v>
      </c>
      <c r="AZ18" s="706">
        <f t="shared" si="15"/>
        <v>0</v>
      </c>
      <c r="BA18" s="701">
        <f t="shared" si="16"/>
        <v>0</v>
      </c>
      <c r="BC18" s="704">
        <f t="shared" si="17"/>
        <v>0</v>
      </c>
      <c r="BD18" s="704">
        <f t="shared" si="18"/>
        <v>0</v>
      </c>
      <c r="BE18" s="706">
        <f t="shared" si="19"/>
        <v>0</v>
      </c>
      <c r="BF18" s="701">
        <f t="shared" si="20"/>
        <v>0</v>
      </c>
      <c r="BG18" s="701">
        <f t="shared" si="21"/>
        <v>0</v>
      </c>
      <c r="BI18" s="704">
        <f t="shared" si="22"/>
        <v>0</v>
      </c>
      <c r="BJ18" s="360">
        <f>+AH18/'0.Hypothesis'!$C$3</f>
        <v>0</v>
      </c>
      <c r="BK18" s="701">
        <f t="shared" si="23"/>
        <v>0</v>
      </c>
      <c r="BL18" s="360" t="e">
        <f t="shared" si="24"/>
        <v>#DIV/0!</v>
      </c>
    </row>
    <row r="19" spans="1:64">
      <c r="A19" s="1763"/>
      <c r="B19" s="1764"/>
      <c r="C19" s="1764"/>
      <c r="D19" s="1765"/>
      <c r="G19" s="305"/>
      <c r="H19" s="329"/>
      <c r="I19" s="570"/>
      <c r="J19" s="570"/>
      <c r="K19" s="570"/>
      <c r="L19" s="639"/>
      <c r="M19" s="639"/>
      <c r="N19" s="639"/>
      <c r="O19" s="639"/>
      <c r="P19" s="639"/>
      <c r="Q19" s="639"/>
      <c r="R19" s="639"/>
      <c r="S19" s="639"/>
      <c r="T19" s="639"/>
      <c r="U19" s="639"/>
      <c r="V19" s="568"/>
      <c r="W19" s="568"/>
      <c r="X19" s="568"/>
      <c r="Y19" s="330">
        <f t="shared" si="0"/>
        <v>0</v>
      </c>
      <c r="Z19" s="330"/>
      <c r="AA19" s="696"/>
      <c r="AB19" s="696"/>
      <c r="AC19" s="305"/>
      <c r="AD19" s="340">
        <f t="shared" si="1"/>
        <v>0</v>
      </c>
      <c r="AE19" s="335">
        <f t="shared" si="25"/>
        <v>0</v>
      </c>
      <c r="AF19" s="335">
        <f t="shared" si="5"/>
        <v>0</v>
      </c>
      <c r="AG19" s="335">
        <f t="shared" si="6"/>
        <v>0</v>
      </c>
      <c r="AH19" s="335">
        <f t="shared" si="2"/>
        <v>0</v>
      </c>
      <c r="AI19" s="335">
        <f t="shared" si="3"/>
        <v>0</v>
      </c>
      <c r="AR19" s="704">
        <f t="shared" si="7"/>
        <v>0</v>
      </c>
      <c r="AS19" s="704">
        <f t="shared" si="8"/>
        <v>0</v>
      </c>
      <c r="AT19" s="704">
        <f t="shared" si="9"/>
        <v>0</v>
      </c>
      <c r="AU19" s="704">
        <f t="shared" si="10"/>
        <v>0</v>
      </c>
      <c r="AV19" s="704">
        <f t="shared" si="11"/>
        <v>0</v>
      </c>
      <c r="AW19" s="704">
        <f t="shared" si="12"/>
        <v>0</v>
      </c>
      <c r="AX19" s="704">
        <f t="shared" si="13"/>
        <v>0</v>
      </c>
      <c r="AY19" s="704">
        <f t="shared" si="14"/>
        <v>0</v>
      </c>
      <c r="AZ19" s="706">
        <f t="shared" si="15"/>
        <v>0</v>
      </c>
      <c r="BA19" s="701">
        <f t="shared" si="16"/>
        <v>0</v>
      </c>
      <c r="BC19" s="704">
        <f t="shared" si="17"/>
        <v>0</v>
      </c>
      <c r="BD19" s="704">
        <f t="shared" si="18"/>
        <v>0</v>
      </c>
      <c r="BE19" s="706">
        <f t="shared" si="19"/>
        <v>0</v>
      </c>
      <c r="BF19" s="701">
        <f t="shared" si="20"/>
        <v>0</v>
      </c>
      <c r="BG19" s="701">
        <f t="shared" si="21"/>
        <v>0</v>
      </c>
      <c r="BI19" s="704">
        <f t="shared" si="22"/>
        <v>0</v>
      </c>
      <c r="BJ19" s="360">
        <f>+AH19/'0.Hypothesis'!$C$3</f>
        <v>0</v>
      </c>
      <c r="BK19" s="701">
        <f t="shared" si="23"/>
        <v>0</v>
      </c>
      <c r="BL19" s="360" t="e">
        <f t="shared" si="24"/>
        <v>#DIV/0!</v>
      </c>
    </row>
    <row r="20" spans="1:64">
      <c r="A20" s="1763"/>
      <c r="B20" s="1764"/>
      <c r="C20" s="1764"/>
      <c r="D20" s="1765"/>
      <c r="F20" s="399" t="s">
        <v>1096</v>
      </c>
      <c r="G20" s="399" t="s">
        <v>1028</v>
      </c>
      <c r="H20" s="329"/>
      <c r="I20" s="570"/>
      <c r="J20" s="570"/>
      <c r="K20" s="570"/>
      <c r="L20" s="639"/>
      <c r="M20" s="639"/>
      <c r="N20" s="639"/>
      <c r="O20" s="639"/>
      <c r="P20" s="639"/>
      <c r="Q20" s="639"/>
      <c r="R20" s="639"/>
      <c r="S20" s="639"/>
      <c r="T20" s="639"/>
      <c r="U20" s="639"/>
      <c r="V20" s="568"/>
      <c r="W20" s="568"/>
      <c r="X20" s="568"/>
      <c r="Y20" s="330">
        <f t="shared" si="0"/>
        <v>0</v>
      </c>
      <c r="Z20" s="330"/>
      <c r="AA20" s="696"/>
      <c r="AB20" s="696"/>
      <c r="AC20" s="305"/>
      <c r="AD20" s="340">
        <f t="shared" si="1"/>
        <v>0</v>
      </c>
      <c r="AE20" s="335">
        <f t="shared" si="25"/>
        <v>0</v>
      </c>
      <c r="AF20" s="335">
        <f t="shared" si="5"/>
        <v>0</v>
      </c>
      <c r="AG20" s="335">
        <f t="shared" si="6"/>
        <v>0</v>
      </c>
      <c r="AH20" s="335">
        <f t="shared" si="2"/>
        <v>0</v>
      </c>
      <c r="AI20" s="335">
        <f t="shared" si="3"/>
        <v>0</v>
      </c>
      <c r="AR20" s="704">
        <f t="shared" si="7"/>
        <v>0</v>
      </c>
      <c r="AS20" s="704">
        <f t="shared" si="8"/>
        <v>0</v>
      </c>
      <c r="AT20" s="704">
        <f t="shared" si="9"/>
        <v>0</v>
      </c>
      <c r="AU20" s="704">
        <f t="shared" si="10"/>
        <v>0</v>
      </c>
      <c r="AV20" s="704">
        <f t="shared" si="11"/>
        <v>0</v>
      </c>
      <c r="AW20" s="704">
        <f t="shared" si="12"/>
        <v>0</v>
      </c>
      <c r="AX20" s="704">
        <f t="shared" si="13"/>
        <v>0</v>
      </c>
      <c r="AY20" s="704">
        <f t="shared" si="14"/>
        <v>0</v>
      </c>
      <c r="AZ20" s="706">
        <f t="shared" si="15"/>
        <v>0</v>
      </c>
      <c r="BA20" s="701">
        <f t="shared" si="16"/>
        <v>0</v>
      </c>
      <c r="BC20" s="704">
        <f t="shared" si="17"/>
        <v>0</v>
      </c>
      <c r="BD20" s="704">
        <f t="shared" si="18"/>
        <v>0</v>
      </c>
      <c r="BE20" s="706">
        <f t="shared" si="19"/>
        <v>0</v>
      </c>
      <c r="BF20" s="701">
        <f t="shared" si="20"/>
        <v>0</v>
      </c>
      <c r="BG20" s="701">
        <f t="shared" si="21"/>
        <v>0</v>
      </c>
      <c r="BI20" s="704">
        <f t="shared" si="22"/>
        <v>0</v>
      </c>
      <c r="BJ20" s="360">
        <f>+AH20/'0.Hypothesis'!$C$3</f>
        <v>0</v>
      </c>
      <c r="BK20" s="701">
        <f t="shared" si="23"/>
        <v>0</v>
      </c>
      <c r="BL20" s="360" t="e">
        <f t="shared" si="24"/>
        <v>#DIV/0!</v>
      </c>
    </row>
    <row r="21" spans="1:64">
      <c r="A21" s="1763"/>
      <c r="B21" s="1764"/>
      <c r="C21" s="1764"/>
      <c r="D21" s="1765"/>
      <c r="F21" s="399">
        <v>0</v>
      </c>
      <c r="G21" s="395">
        <f>-A6</f>
        <v>0</v>
      </c>
      <c r="AD21" t="s">
        <v>1154</v>
      </c>
      <c r="AE21" s="462">
        <f>SUM(AE6:AE20)</f>
        <v>0</v>
      </c>
      <c r="AF21" s="462">
        <f>SUM(AF6:AF20)</f>
        <v>0</v>
      </c>
      <c r="AG21" s="462">
        <f>SUM(AG6:AG20)</f>
        <v>0</v>
      </c>
      <c r="AH21" s="462">
        <f>SUM(AH6:AH20)</f>
        <v>0</v>
      </c>
      <c r="AI21" s="462">
        <f>SUM(AI6:AI20)</f>
        <v>0</v>
      </c>
    </row>
    <row r="22" spans="1:64">
      <c r="A22" s="1766"/>
      <c r="B22" s="1767"/>
      <c r="C22" s="1767"/>
      <c r="D22" s="1768"/>
      <c r="F22" s="399">
        <v>1</v>
      </c>
      <c r="G22" s="395">
        <f>+C6</f>
        <v>0</v>
      </c>
    </row>
    <row r="23" spans="1:64">
      <c r="F23" s="399">
        <v>2</v>
      </c>
      <c r="G23" s="395">
        <f>+G22</f>
        <v>0</v>
      </c>
    </row>
    <row r="24" spans="1:64">
      <c r="F24" s="399">
        <v>3</v>
      </c>
      <c r="G24" s="395">
        <f t="shared" ref="G24:G36" si="26">+G23</f>
        <v>0</v>
      </c>
    </row>
    <row r="25" spans="1:64">
      <c r="A25" s="1769" t="s">
        <v>1098</v>
      </c>
      <c r="B25" s="1770"/>
      <c r="C25" s="1770"/>
      <c r="D25" s="1771"/>
      <c r="F25" s="399">
        <v>4</v>
      </c>
      <c r="G25" s="395">
        <f t="shared" si="26"/>
        <v>0</v>
      </c>
    </row>
    <row r="26" spans="1:64">
      <c r="A26" s="1772"/>
      <c r="B26" s="1773"/>
      <c r="C26" s="1773"/>
      <c r="D26" s="1774"/>
      <c r="F26" s="399">
        <v>5</v>
      </c>
      <c r="G26" s="395">
        <f t="shared" si="26"/>
        <v>0</v>
      </c>
    </row>
    <row r="27" spans="1:64">
      <c r="A27" s="1775"/>
      <c r="B27" s="1730"/>
      <c r="C27" s="1730"/>
      <c r="D27" s="1776"/>
      <c r="F27" s="399">
        <v>6</v>
      </c>
      <c r="G27" s="395">
        <f t="shared" si="26"/>
        <v>0</v>
      </c>
    </row>
    <row r="28" spans="1:64">
      <c r="A28" s="1775"/>
      <c r="B28" s="1730"/>
      <c r="C28" s="1730"/>
      <c r="D28" s="1776"/>
      <c r="F28" s="399">
        <v>7</v>
      </c>
      <c r="G28" s="395">
        <f t="shared" si="26"/>
        <v>0</v>
      </c>
    </row>
    <row r="29" spans="1:64" ht="15" customHeight="1">
      <c r="A29" s="1775"/>
      <c r="B29" s="1730"/>
      <c r="C29" s="1730"/>
      <c r="D29" s="1776"/>
      <c r="F29" s="399">
        <v>8</v>
      </c>
      <c r="G29" s="395">
        <f t="shared" si="26"/>
        <v>0</v>
      </c>
    </row>
    <row r="30" spans="1:64">
      <c r="A30" s="1775"/>
      <c r="B30" s="1730"/>
      <c r="C30" s="1730"/>
      <c r="D30" s="1776"/>
      <c r="F30" s="399">
        <v>9</v>
      </c>
      <c r="G30" s="395">
        <f t="shared" si="26"/>
        <v>0</v>
      </c>
    </row>
    <row r="31" spans="1:64">
      <c r="A31" s="1777"/>
      <c r="B31" s="1778"/>
      <c r="C31" s="1778"/>
      <c r="D31" s="1779"/>
      <c r="F31" s="399">
        <v>10</v>
      </c>
      <c r="G31" s="395">
        <f t="shared" si="26"/>
        <v>0</v>
      </c>
    </row>
    <row r="32" spans="1:64">
      <c r="F32" s="399">
        <v>11</v>
      </c>
      <c r="G32" s="395">
        <f t="shared" si="26"/>
        <v>0</v>
      </c>
    </row>
    <row r="33" spans="6:7" ht="45" customHeight="1">
      <c r="F33" s="399">
        <v>12</v>
      </c>
      <c r="G33" s="395">
        <f t="shared" si="26"/>
        <v>0</v>
      </c>
    </row>
    <row r="34" spans="6:7">
      <c r="F34" s="399">
        <v>13</v>
      </c>
      <c r="G34" s="395">
        <f t="shared" si="26"/>
        <v>0</v>
      </c>
    </row>
    <row r="35" spans="6:7">
      <c r="F35" s="399">
        <v>14</v>
      </c>
      <c r="G35" s="395">
        <f t="shared" si="26"/>
        <v>0</v>
      </c>
    </row>
    <row r="36" spans="6:7">
      <c r="F36" s="399">
        <v>15</v>
      </c>
      <c r="G36" s="395">
        <f t="shared" si="26"/>
        <v>0</v>
      </c>
    </row>
  </sheetData>
  <mergeCells count="6">
    <mergeCell ref="A26:D31"/>
    <mergeCell ref="B11:C11"/>
    <mergeCell ref="D11:E11"/>
    <mergeCell ref="A16:D16"/>
    <mergeCell ref="A17:D22"/>
    <mergeCell ref="A25:D25"/>
  </mergeCells>
  <dataValidations disablePrompts="1" count="1">
    <dataValidation type="list" allowBlank="1" showInputMessage="1" showErrorMessage="1" sqref="Q9:Q20" xr:uid="{00000000-0002-0000-3400-000000000000}">
      <formula1>#REF!</formula1>
    </dataValidation>
  </dataValidations>
  <pageMargins left="0.7" right="0.7" top="0.75" bottom="0.75" header="0.3" footer="0.3"/>
  <ignoredErrors>
    <ignoredError sqref="Y6:Y20" unlockedFormula="1"/>
  </ignoredErrors>
  <drawing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Hoja54">
    <tabColor theme="9"/>
  </sheetPr>
  <dimension ref="A1:AU44"/>
  <sheetViews>
    <sheetView showGridLines="0" zoomScale="70" zoomScaleNormal="70" workbookViewId="0">
      <selection activeCell="G9" sqref="G9"/>
    </sheetView>
  </sheetViews>
  <sheetFormatPr baseColWidth="10" defaultColWidth="11.44140625" defaultRowHeight="14.4"/>
  <cols>
    <col min="6" max="6" width="13.33203125" customWidth="1"/>
    <col min="7" max="8" width="16.109375" customWidth="1"/>
    <col min="9" max="9" width="13" customWidth="1"/>
    <col min="10" max="10" width="11.44140625" customWidth="1"/>
    <col min="11" max="11" width="16" customWidth="1"/>
    <col min="15" max="15" width="13.109375" customWidth="1"/>
    <col min="19" max="19" width="13.6640625" customWidth="1"/>
    <col min="20" max="20" width="15.44140625" customWidth="1"/>
    <col min="22" max="22" width="14.44140625" customWidth="1"/>
    <col min="31" max="31" width="16.109375" customWidth="1"/>
    <col min="32" max="32" width="15.109375" customWidth="1"/>
    <col min="41" max="41" width="27" customWidth="1"/>
  </cols>
  <sheetData>
    <row r="1" spans="1:47" ht="15.6">
      <c r="F1" s="302"/>
      <c r="G1" s="303" t="s">
        <v>940</v>
      </c>
      <c r="H1" s="303"/>
      <c r="I1" s="302"/>
      <c r="J1" s="337"/>
      <c r="K1" s="302"/>
      <c r="L1" s="302"/>
      <c r="M1" s="302"/>
      <c r="N1" s="302"/>
      <c r="O1" s="302"/>
      <c r="S1" s="305"/>
    </row>
    <row r="2" spans="1:47" ht="26.4">
      <c r="A2" s="328" t="s">
        <v>1051</v>
      </c>
      <c r="B2" s="328" t="s">
        <v>1000</v>
      </c>
      <c r="C2" s="328" t="s">
        <v>1052</v>
      </c>
      <c r="F2" s="305"/>
      <c r="G2" s="305"/>
      <c r="H2" s="305"/>
      <c r="I2" s="305"/>
      <c r="J2" s="308"/>
      <c r="K2" s="306"/>
      <c r="L2" s="306"/>
      <c r="M2" s="308"/>
      <c r="N2" s="308"/>
      <c r="O2" s="305"/>
      <c r="S2" s="305"/>
    </row>
    <row r="3" spans="1:47">
      <c r="A3" s="584">
        <f>+'0.Hypothesis'!H13</f>
        <v>20</v>
      </c>
      <c r="B3" s="615">
        <v>0.1</v>
      </c>
      <c r="C3" s="584">
        <f>+'0.Hypothesis'!$C$3</f>
        <v>2</v>
      </c>
      <c r="F3" s="305"/>
      <c r="G3" s="305"/>
      <c r="H3" s="305"/>
      <c r="I3" s="305"/>
      <c r="J3" s="308"/>
      <c r="K3" s="305"/>
      <c r="L3" s="305"/>
      <c r="M3" s="308"/>
      <c r="N3" s="308"/>
      <c r="O3" s="308"/>
      <c r="S3" s="305"/>
      <c r="T3" s="309"/>
      <c r="U3" s="309"/>
    </row>
    <row r="4" spans="1:47">
      <c r="F4" s="319"/>
      <c r="G4" s="319"/>
      <c r="H4" s="319"/>
      <c r="I4" s="338"/>
      <c r="J4" s="321"/>
      <c r="K4" s="321"/>
      <c r="L4" s="321"/>
      <c r="M4" s="322"/>
      <c r="N4" s="323"/>
      <c r="O4" s="323"/>
      <c r="P4" s="323"/>
      <c r="R4" s="324"/>
      <c r="S4" s="324"/>
      <c r="T4" s="324"/>
      <c r="U4" s="324"/>
      <c r="V4" s="324"/>
      <c r="W4" s="324"/>
    </row>
    <row r="5" spans="1:47" ht="57.6">
      <c r="A5" s="456" t="s">
        <v>1074</v>
      </c>
      <c r="B5" s="456" t="s">
        <v>1079</v>
      </c>
      <c r="C5" s="456" t="s">
        <v>1012</v>
      </c>
      <c r="D5" s="456" t="s">
        <v>1080</v>
      </c>
      <c r="E5" s="456" t="s">
        <v>1081</v>
      </c>
      <c r="F5" s="456" t="s">
        <v>1082</v>
      </c>
      <c r="G5" s="325"/>
      <c r="H5" s="325"/>
      <c r="I5" s="373" t="s">
        <v>882</v>
      </c>
      <c r="J5" s="327" t="s">
        <v>885</v>
      </c>
      <c r="K5" s="367" t="s">
        <v>886</v>
      </c>
      <c r="L5" s="367" t="s">
        <v>887</v>
      </c>
      <c r="M5" s="367" t="s">
        <v>1155</v>
      </c>
      <c r="N5" s="367" t="s">
        <v>955</v>
      </c>
      <c r="O5" s="375" t="s">
        <v>897</v>
      </c>
      <c r="P5" s="375" t="s">
        <v>1156</v>
      </c>
      <c r="R5" s="328"/>
      <c r="S5" s="328" t="s">
        <v>1157</v>
      </c>
      <c r="T5" s="328" t="s">
        <v>1158</v>
      </c>
      <c r="U5" s="328" t="s">
        <v>1072</v>
      </c>
      <c r="V5" s="328" t="s">
        <v>1146</v>
      </c>
      <c r="W5" s="328" t="s">
        <v>1074</v>
      </c>
      <c r="AH5" s="409" t="s">
        <v>899</v>
      </c>
      <c r="AO5" s="707" t="s">
        <v>1159</v>
      </c>
      <c r="AP5" s="707" t="s">
        <v>1160</v>
      </c>
      <c r="AQ5" s="707" t="s">
        <v>1161</v>
      </c>
      <c r="AR5" s="708" t="s">
        <v>1162</v>
      </c>
      <c r="AS5" s="707" t="s">
        <v>1163</v>
      </c>
      <c r="AT5" s="708" t="s">
        <v>1155</v>
      </c>
      <c r="AU5" s="708" t="s">
        <v>1164</v>
      </c>
    </row>
    <row r="6" spans="1:47">
      <c r="A6" s="395">
        <f>+W21</f>
        <v>0</v>
      </c>
      <c r="B6" s="395">
        <f>+U21</f>
        <v>0</v>
      </c>
      <c r="C6" s="395">
        <f>+V21/$C$3</f>
        <v>0</v>
      </c>
      <c r="D6" s="612"/>
      <c r="E6" s="395">
        <f>(+B6/Conversions!$D$4)*Conversions!$F$4</f>
        <v>0</v>
      </c>
      <c r="F6" s="458" t="e">
        <f>+A6/C6</f>
        <v>#DIV/0!</v>
      </c>
      <c r="G6" s="329"/>
      <c r="H6" s="329"/>
      <c r="I6" s="385"/>
      <c r="J6" s="385"/>
      <c r="K6" s="385"/>
      <c r="L6" s="385"/>
      <c r="M6" s="385"/>
      <c r="N6" s="386"/>
      <c r="O6" s="386"/>
      <c r="P6" s="386"/>
      <c r="AH6" s="360" t="s">
        <v>485</v>
      </c>
      <c r="AJ6" s="440">
        <v>1</v>
      </c>
      <c r="AK6" s="399" t="s">
        <v>982</v>
      </c>
      <c r="AL6" s="454">
        <f>+Consumption!$S$36</f>
        <v>0</v>
      </c>
      <c r="AM6" s="399" t="s">
        <v>1084</v>
      </c>
      <c r="AO6" s="419" t="s">
        <v>1165</v>
      </c>
      <c r="AP6" s="619"/>
      <c r="AQ6" s="619"/>
      <c r="AR6" s="619"/>
      <c r="AS6" s="619"/>
      <c r="AT6" s="619"/>
      <c r="AU6" s="619"/>
    </row>
    <row r="7" spans="1:47">
      <c r="G7" s="329"/>
      <c r="H7" s="329"/>
      <c r="I7" s="573"/>
      <c r="J7" s="573"/>
      <c r="K7" s="635"/>
      <c r="L7" s="574"/>
      <c r="M7" s="575"/>
      <c r="N7" s="635"/>
      <c r="O7" s="635"/>
      <c r="P7" s="634">
        <f>+'0.Hypothesis'!$K$36</f>
        <v>0</v>
      </c>
      <c r="R7" s="340"/>
      <c r="S7" s="335">
        <f t="shared" ref="S7:S20" si="0">+IFERROR(O7*M7/P7,0)</f>
        <v>0</v>
      </c>
      <c r="T7" s="335">
        <f>+N7*12/52*(O7-S7)</f>
        <v>0</v>
      </c>
      <c r="U7" s="340">
        <f t="shared" ref="U7:U20" si="1">IF(J7=$AH$6,T7,IF(J7=$AH$7,T7*$AJ$7,IF(J7=$AH$8,T7*$AJ$8,IF(J7=$AH$9,T7*$AJ$9,T7*$AJ$10))))</f>
        <v>0</v>
      </c>
      <c r="V7" s="335">
        <f t="shared" ref="V7:V20" si="2">IF(J7=$AH$6,T7*$AL$6,IF(J7=$AH$7,T7*$AL$7,IF(J7=$AH$8,T7*$AL$8,IF(J7=$AH$9,T7*$AL$9,T7*$AL$10))))</f>
        <v>0</v>
      </c>
      <c r="W7" s="335">
        <f t="shared" ref="W7:W20" si="3">+$G$16*K7</f>
        <v>0</v>
      </c>
      <c r="AH7" s="360" t="s">
        <v>902</v>
      </c>
      <c r="AJ7" s="440">
        <v>9.6511627906976738</v>
      </c>
      <c r="AK7" s="399" t="s">
        <v>985</v>
      </c>
      <c r="AL7" s="454">
        <f>+Consumption!$G$56</f>
        <v>0</v>
      </c>
      <c r="AM7" s="399" t="s">
        <v>1085</v>
      </c>
    </row>
    <row r="8" spans="1:47" ht="28.8">
      <c r="A8" s="598"/>
      <c r="B8" s="598"/>
      <c r="C8" s="597" t="s">
        <v>1086</v>
      </c>
      <c r="D8" s="459" t="s">
        <v>1087</v>
      </c>
      <c r="E8" s="459" t="s">
        <v>1088</v>
      </c>
      <c r="G8" s="329"/>
      <c r="H8" s="329"/>
      <c r="I8" s="573"/>
      <c r="J8" s="573"/>
      <c r="K8" s="635"/>
      <c r="L8" s="574"/>
      <c r="M8" s="575"/>
      <c r="N8" s="635"/>
      <c r="O8" s="635"/>
      <c r="P8" s="634">
        <f>+'0.Hypothesis'!$K$36</f>
        <v>0</v>
      </c>
      <c r="R8" s="340"/>
      <c r="S8" s="335">
        <f t="shared" si="0"/>
        <v>0</v>
      </c>
      <c r="T8" s="335">
        <f t="shared" ref="T8:T20" si="4">+N8*12/52*(O8-S8)</f>
        <v>0</v>
      </c>
      <c r="U8" s="340">
        <f t="shared" si="1"/>
        <v>0</v>
      </c>
      <c r="V8" s="335">
        <f t="shared" si="2"/>
        <v>0</v>
      </c>
      <c r="W8" s="335">
        <f t="shared" si="3"/>
        <v>0</v>
      </c>
      <c r="AH8" s="360" t="s">
        <v>486</v>
      </c>
      <c r="AJ8" s="440">
        <v>10.093023255813952</v>
      </c>
      <c r="AK8" s="399" t="s">
        <v>988</v>
      </c>
      <c r="AL8" s="454">
        <f>+Consumption!$G$75</f>
        <v>0</v>
      </c>
      <c r="AM8" s="399" t="s">
        <v>1089</v>
      </c>
    </row>
    <row r="9" spans="1:47">
      <c r="A9" s="592"/>
      <c r="B9" s="592"/>
      <c r="C9" s="395">
        <f>+$A$3</f>
        <v>20</v>
      </c>
      <c r="D9" s="460" t="e">
        <f>IRR(G19:G29)</f>
        <v>#NUM!</v>
      </c>
      <c r="E9" s="461">
        <f>+NPV(B3,G19:G29)</f>
        <v>0</v>
      </c>
      <c r="G9" s="329"/>
      <c r="H9" s="329"/>
      <c r="I9" s="570"/>
      <c r="J9" s="573"/>
      <c r="K9" s="635"/>
      <c r="L9" s="574"/>
      <c r="M9" s="575"/>
      <c r="N9" s="635"/>
      <c r="O9" s="635"/>
      <c r="P9" s="634">
        <f>+'0.Hypothesis'!$K$36</f>
        <v>0</v>
      </c>
      <c r="R9" s="340"/>
      <c r="S9" s="335">
        <f t="shared" si="0"/>
        <v>0</v>
      </c>
      <c r="T9" s="335">
        <f t="shared" si="4"/>
        <v>0</v>
      </c>
      <c r="U9" s="340">
        <f t="shared" si="1"/>
        <v>0</v>
      </c>
      <c r="V9" s="340">
        <f t="shared" si="2"/>
        <v>0</v>
      </c>
      <c r="W9" s="335">
        <f t="shared" si="3"/>
        <v>0</v>
      </c>
      <c r="AH9" s="360" t="s">
        <v>487</v>
      </c>
      <c r="AJ9" s="440">
        <v>12.674418604651162</v>
      </c>
      <c r="AK9" s="399" t="s">
        <v>991</v>
      </c>
      <c r="AL9" s="454">
        <f>+Consumption!$G$94</f>
        <v>0</v>
      </c>
      <c r="AM9" s="399" t="s">
        <v>1090</v>
      </c>
    </row>
    <row r="10" spans="1:47">
      <c r="G10" s="329"/>
      <c r="H10" s="329"/>
      <c r="I10" s="570"/>
      <c r="J10" s="573"/>
      <c r="K10" s="635"/>
      <c r="L10" s="574"/>
      <c r="M10" s="575"/>
      <c r="N10" s="637"/>
      <c r="O10" s="636"/>
      <c r="P10" s="634">
        <f>+'0.Hypothesis'!$K$36</f>
        <v>0</v>
      </c>
      <c r="R10" s="340"/>
      <c r="S10" s="335">
        <f t="shared" si="0"/>
        <v>0</v>
      </c>
      <c r="T10" s="335">
        <f t="shared" si="4"/>
        <v>0</v>
      </c>
      <c r="U10" s="340">
        <f t="shared" si="1"/>
        <v>0</v>
      </c>
      <c r="V10" s="340">
        <f t="shared" si="2"/>
        <v>0</v>
      </c>
      <c r="W10" s="335">
        <f t="shared" si="3"/>
        <v>0</v>
      </c>
      <c r="AH10" s="360" t="s">
        <v>904</v>
      </c>
      <c r="AJ10" s="440">
        <v>2.3372093023255816</v>
      </c>
      <c r="AK10" s="399" t="s">
        <v>991</v>
      </c>
      <c r="AL10" s="454">
        <f>+Consumption!$G$114</f>
        <v>0</v>
      </c>
      <c r="AM10" s="399" t="s">
        <v>1090</v>
      </c>
    </row>
    <row r="11" spans="1:47">
      <c r="G11" s="329"/>
      <c r="H11" s="329"/>
      <c r="I11" s="570"/>
      <c r="J11" s="573"/>
      <c r="K11" s="635"/>
      <c r="L11" s="574"/>
      <c r="M11" s="575"/>
      <c r="N11" s="637"/>
      <c r="O11" s="636"/>
      <c r="P11" s="634">
        <f>+'0.Hypothesis'!$K$36</f>
        <v>0</v>
      </c>
      <c r="R11" s="340"/>
      <c r="S11" s="335">
        <f t="shared" si="0"/>
        <v>0</v>
      </c>
      <c r="T11" s="335">
        <f t="shared" si="4"/>
        <v>0</v>
      </c>
      <c r="U11" s="340">
        <f t="shared" si="1"/>
        <v>0</v>
      </c>
      <c r="V11" s="340">
        <f t="shared" si="2"/>
        <v>0</v>
      </c>
      <c r="W11" s="335">
        <f t="shared" si="3"/>
        <v>0</v>
      </c>
      <c r="AH11" s="360">
        <v>0</v>
      </c>
    </row>
    <row r="12" spans="1:47" ht="28.8">
      <c r="B12" s="1780" t="s">
        <v>1091</v>
      </c>
      <c r="C12" s="1781"/>
      <c r="D12" s="1780" t="s">
        <v>1092</v>
      </c>
      <c r="E12" s="1781"/>
      <c r="G12" s="329"/>
      <c r="H12" s="329"/>
      <c r="I12" s="570"/>
      <c r="J12" s="573"/>
      <c r="K12" s="635"/>
      <c r="L12" s="574"/>
      <c r="M12" s="575"/>
      <c r="N12" s="637"/>
      <c r="O12" s="636"/>
      <c r="P12" s="634">
        <f>+'0.Hypothesis'!$K$36</f>
        <v>0</v>
      </c>
      <c r="R12" s="340"/>
      <c r="S12" s="335">
        <f t="shared" si="0"/>
        <v>0</v>
      </c>
      <c r="T12" s="335">
        <f t="shared" si="4"/>
        <v>0</v>
      </c>
      <c r="U12" s="340">
        <f t="shared" si="1"/>
        <v>0</v>
      </c>
      <c r="V12" s="340">
        <f t="shared" si="2"/>
        <v>0</v>
      </c>
      <c r="W12" s="335">
        <f t="shared" si="3"/>
        <v>0</v>
      </c>
      <c r="AO12" s="707" t="s">
        <v>1159</v>
      </c>
      <c r="AP12" s="707" t="s">
        <v>1160</v>
      </c>
      <c r="AQ12" s="707" t="s">
        <v>1161</v>
      </c>
      <c r="AR12" s="708" t="s">
        <v>1162</v>
      </c>
      <c r="AS12" s="707" t="s">
        <v>1163</v>
      </c>
      <c r="AT12" s="708" t="s">
        <v>1155</v>
      </c>
      <c r="AU12" s="708" t="s">
        <v>1164</v>
      </c>
    </row>
    <row r="13" spans="1:47">
      <c r="B13" s="701">
        <f>+S21+T21</f>
        <v>0</v>
      </c>
      <c r="C13" s="703" t="s">
        <v>521</v>
      </c>
      <c r="D13" s="701">
        <f>+S21</f>
        <v>0</v>
      </c>
      <c r="E13" s="703" t="s">
        <v>521</v>
      </c>
      <c r="G13" s="329"/>
      <c r="H13" s="329"/>
      <c r="I13" s="570"/>
      <c r="J13" s="573"/>
      <c r="K13" s="635"/>
      <c r="L13" s="574"/>
      <c r="M13" s="575"/>
      <c r="N13" s="637"/>
      <c r="O13" s="636"/>
      <c r="P13" s="634">
        <f>+'0.Hypothesis'!$K$36</f>
        <v>0</v>
      </c>
      <c r="R13" s="340"/>
      <c r="S13" s="335">
        <f t="shared" si="0"/>
        <v>0</v>
      </c>
      <c r="T13" s="335">
        <f t="shared" si="4"/>
        <v>0</v>
      </c>
      <c r="U13" s="340">
        <f t="shared" si="1"/>
        <v>0</v>
      </c>
      <c r="V13" s="340">
        <f t="shared" si="2"/>
        <v>0</v>
      </c>
      <c r="W13" s="335">
        <f t="shared" si="3"/>
        <v>0</v>
      </c>
      <c r="AO13" s="419" t="s">
        <v>1166</v>
      </c>
      <c r="AP13" s="619"/>
      <c r="AQ13" s="619"/>
      <c r="AR13" s="619"/>
      <c r="AS13" s="619"/>
      <c r="AT13" s="619"/>
      <c r="AU13" s="619"/>
    </row>
    <row r="14" spans="1:47">
      <c r="F14" s="305"/>
      <c r="G14" s="329"/>
      <c r="H14" s="329"/>
      <c r="I14" s="570"/>
      <c r="J14" s="573"/>
      <c r="K14" s="635"/>
      <c r="L14" s="574"/>
      <c r="M14" s="575"/>
      <c r="N14" s="637"/>
      <c r="O14" s="636"/>
      <c r="P14" s="634">
        <f>+'0.Hypothesis'!$K$36</f>
        <v>0</v>
      </c>
      <c r="R14" s="340"/>
      <c r="S14" s="335">
        <f t="shared" si="0"/>
        <v>0</v>
      </c>
      <c r="T14" s="335">
        <f t="shared" si="4"/>
        <v>0</v>
      </c>
      <c r="U14" s="340">
        <f t="shared" si="1"/>
        <v>0</v>
      </c>
      <c r="V14" s="340">
        <f t="shared" si="2"/>
        <v>0</v>
      </c>
      <c r="W14" s="335">
        <f t="shared" si="3"/>
        <v>0</v>
      </c>
    </row>
    <row r="15" spans="1:47" ht="52.8">
      <c r="F15" s="328" t="s">
        <v>1167</v>
      </c>
      <c r="G15" s="328" t="s">
        <v>1168</v>
      </c>
      <c r="H15" s="329"/>
      <c r="I15" s="570"/>
      <c r="J15" s="573"/>
      <c r="K15" s="635"/>
      <c r="L15" s="574"/>
      <c r="M15" s="575"/>
      <c r="N15" s="637"/>
      <c r="O15" s="636"/>
      <c r="P15" s="634">
        <f>+'0.Hypothesis'!$K$36</f>
        <v>0</v>
      </c>
      <c r="R15" s="340"/>
      <c r="S15" s="335">
        <f t="shared" si="0"/>
        <v>0</v>
      </c>
      <c r="T15" s="335">
        <f t="shared" si="4"/>
        <v>0</v>
      </c>
      <c r="U15" s="340">
        <f t="shared" si="1"/>
        <v>0</v>
      </c>
      <c r="V15" s="340">
        <f t="shared" si="2"/>
        <v>0</v>
      </c>
      <c r="W15" s="335">
        <f t="shared" si="3"/>
        <v>0</v>
      </c>
    </row>
    <row r="16" spans="1:47">
      <c r="A16" s="1757" t="s">
        <v>1094</v>
      </c>
      <c r="B16" s="1758"/>
      <c r="C16" s="1758"/>
      <c r="D16" s="1759"/>
      <c r="F16" s="399">
        <v>1</v>
      </c>
      <c r="G16" s="399">
        <v>800</v>
      </c>
      <c r="H16" s="329"/>
      <c r="I16" s="570"/>
      <c r="J16" s="573"/>
      <c r="K16" s="635"/>
      <c r="L16" s="574"/>
      <c r="M16" s="575"/>
      <c r="N16" s="637"/>
      <c r="O16" s="636"/>
      <c r="P16" s="634">
        <f>+'0.Hypothesis'!$K$36</f>
        <v>0</v>
      </c>
      <c r="R16" s="340"/>
      <c r="S16" s="335">
        <f t="shared" si="0"/>
        <v>0</v>
      </c>
      <c r="T16" s="335">
        <f t="shared" si="4"/>
        <v>0</v>
      </c>
      <c r="U16" s="340">
        <f t="shared" si="1"/>
        <v>0</v>
      </c>
      <c r="V16" s="340">
        <f t="shared" si="2"/>
        <v>0</v>
      </c>
      <c r="W16" s="335">
        <f t="shared" si="3"/>
        <v>0</v>
      </c>
    </row>
    <row r="17" spans="1:23">
      <c r="A17" s="1760"/>
      <c r="B17" s="1761"/>
      <c r="C17" s="1761"/>
      <c r="D17" s="1762"/>
      <c r="F17" s="305"/>
      <c r="G17" s="329"/>
      <c r="I17" s="570"/>
      <c r="J17" s="573"/>
      <c r="K17" s="635"/>
      <c r="L17" s="574"/>
      <c r="M17" s="575"/>
      <c r="N17" s="637"/>
      <c r="O17" s="636"/>
      <c r="P17" s="634">
        <f>+'0.Hypothesis'!$K$36</f>
        <v>0</v>
      </c>
      <c r="R17" s="340"/>
      <c r="S17" s="335">
        <f t="shared" si="0"/>
        <v>0</v>
      </c>
      <c r="T17" s="335">
        <f t="shared" si="4"/>
        <v>0</v>
      </c>
      <c r="U17" s="340">
        <f t="shared" si="1"/>
        <v>0</v>
      </c>
      <c r="V17" s="340">
        <f t="shared" si="2"/>
        <v>0</v>
      </c>
      <c r="W17" s="335">
        <f t="shared" si="3"/>
        <v>0</v>
      </c>
    </row>
    <row r="18" spans="1:23">
      <c r="A18" s="1763"/>
      <c r="B18" s="1764"/>
      <c r="C18" s="1764"/>
      <c r="D18" s="1765"/>
      <c r="F18" s="399" t="s">
        <v>1096</v>
      </c>
      <c r="G18" s="399" t="s">
        <v>1028</v>
      </c>
      <c r="I18" s="570"/>
      <c r="J18" s="573"/>
      <c r="K18" s="635"/>
      <c r="L18" s="574"/>
      <c r="M18" s="575"/>
      <c r="N18" s="637"/>
      <c r="O18" s="636"/>
      <c r="P18" s="634">
        <f>+'0.Hypothesis'!$K$36</f>
        <v>0</v>
      </c>
      <c r="R18" s="340"/>
      <c r="S18" s="335">
        <f t="shared" si="0"/>
        <v>0</v>
      </c>
      <c r="T18" s="335">
        <f t="shared" si="4"/>
        <v>0</v>
      </c>
      <c r="U18" s="340">
        <f t="shared" si="1"/>
        <v>0</v>
      </c>
      <c r="V18" s="340">
        <f t="shared" si="2"/>
        <v>0</v>
      </c>
      <c r="W18" s="335">
        <f t="shared" si="3"/>
        <v>0</v>
      </c>
    </row>
    <row r="19" spans="1:23">
      <c r="A19" s="1763"/>
      <c r="B19" s="1764"/>
      <c r="C19" s="1764"/>
      <c r="D19" s="1765"/>
      <c r="F19" s="399">
        <v>0</v>
      </c>
      <c r="G19" s="395">
        <f>-A6</f>
        <v>0</v>
      </c>
      <c r="I19" s="570"/>
      <c r="J19" s="573"/>
      <c r="K19" s="635"/>
      <c r="L19" s="574"/>
      <c r="M19" s="575"/>
      <c r="N19" s="637"/>
      <c r="O19" s="636"/>
      <c r="P19" s="634">
        <f>+'0.Hypothesis'!$K$36</f>
        <v>0</v>
      </c>
      <c r="R19" s="340"/>
      <c r="S19" s="335">
        <f t="shared" si="0"/>
        <v>0</v>
      </c>
      <c r="T19" s="335">
        <f t="shared" si="4"/>
        <v>0</v>
      </c>
      <c r="U19" s="340">
        <f t="shared" si="1"/>
        <v>0</v>
      </c>
      <c r="V19" s="340">
        <f t="shared" si="2"/>
        <v>0</v>
      </c>
      <c r="W19" s="335">
        <f t="shared" si="3"/>
        <v>0</v>
      </c>
    </row>
    <row r="20" spans="1:23">
      <c r="A20" s="1763"/>
      <c r="B20" s="1764"/>
      <c r="C20" s="1764"/>
      <c r="D20" s="1765"/>
      <c r="F20" s="399">
        <v>1</v>
      </c>
      <c r="G20" s="395">
        <f>+C6</f>
        <v>0</v>
      </c>
      <c r="I20" s="570"/>
      <c r="J20" s="573"/>
      <c r="K20" s="635"/>
      <c r="L20" s="574"/>
      <c r="M20" s="575"/>
      <c r="N20" s="637"/>
      <c r="O20" s="636"/>
      <c r="P20" s="634">
        <f>+'0.Hypothesis'!$K$36</f>
        <v>0</v>
      </c>
      <c r="R20" s="340"/>
      <c r="S20" s="335">
        <f t="shared" si="0"/>
        <v>0</v>
      </c>
      <c r="T20" s="335">
        <f t="shared" si="4"/>
        <v>0</v>
      </c>
      <c r="U20" s="340">
        <f t="shared" si="1"/>
        <v>0</v>
      </c>
      <c r="V20" s="340">
        <f t="shared" si="2"/>
        <v>0</v>
      </c>
      <c r="W20" s="335">
        <f t="shared" si="3"/>
        <v>0</v>
      </c>
    </row>
    <row r="21" spans="1:23">
      <c r="A21" s="1763"/>
      <c r="B21" s="1764"/>
      <c r="C21" s="1764"/>
      <c r="D21" s="1765"/>
      <c r="F21" s="399">
        <v>2</v>
      </c>
      <c r="G21" s="395">
        <f>+G20</f>
        <v>0</v>
      </c>
      <c r="R21" t="s">
        <v>1154</v>
      </c>
      <c r="S21" s="462">
        <f>+SUM(S7:S20)</f>
        <v>0</v>
      </c>
      <c r="T21" s="462">
        <f>+SUM(T7:T20)</f>
        <v>0</v>
      </c>
      <c r="U21" s="462">
        <f>SUM(U7:U20)</f>
        <v>0</v>
      </c>
      <c r="V21" s="462">
        <f>SUM(V7:V20)</f>
        <v>0</v>
      </c>
      <c r="W21" s="462">
        <f>SUM(W7:W20)</f>
        <v>0</v>
      </c>
    </row>
    <row r="22" spans="1:23">
      <c r="A22" s="1766"/>
      <c r="B22" s="1767"/>
      <c r="C22" s="1767"/>
      <c r="D22" s="1768"/>
      <c r="F22" s="399">
        <v>3</v>
      </c>
      <c r="G22" s="395">
        <f t="shared" ref="G22:G29" si="5">+G21</f>
        <v>0</v>
      </c>
      <c r="H22" s="592"/>
    </row>
    <row r="23" spans="1:23">
      <c r="F23" s="399">
        <v>4</v>
      </c>
      <c r="G23" s="395">
        <f t="shared" si="5"/>
        <v>0</v>
      </c>
      <c r="H23" s="592"/>
      <c r="I23" s="528"/>
      <c r="J23" s="528"/>
      <c r="K23" s="528"/>
      <c r="L23" s="528"/>
      <c r="M23" s="528"/>
      <c r="N23" s="528"/>
      <c r="O23" s="528"/>
    </row>
    <row r="24" spans="1:23">
      <c r="F24" s="399">
        <v>5</v>
      </c>
      <c r="G24" s="395">
        <f t="shared" si="5"/>
        <v>0</v>
      </c>
    </row>
    <row r="25" spans="1:23">
      <c r="A25" s="1769" t="s">
        <v>1098</v>
      </c>
      <c r="B25" s="1770"/>
      <c r="C25" s="1770"/>
      <c r="D25" s="1771"/>
      <c r="F25" s="399">
        <v>6</v>
      </c>
      <c r="G25" s="395">
        <f t="shared" si="5"/>
        <v>0</v>
      </c>
    </row>
    <row r="26" spans="1:23">
      <c r="A26" s="1772"/>
      <c r="B26" s="1773"/>
      <c r="C26" s="1773"/>
      <c r="D26" s="1774"/>
      <c r="F26" s="399">
        <v>7</v>
      </c>
      <c r="G26" s="395">
        <f t="shared" si="5"/>
        <v>0</v>
      </c>
    </row>
    <row r="27" spans="1:23">
      <c r="A27" s="1775"/>
      <c r="B27" s="1730"/>
      <c r="C27" s="1730"/>
      <c r="D27" s="1776"/>
      <c r="F27" s="399">
        <v>8</v>
      </c>
      <c r="G27" s="395">
        <f t="shared" si="5"/>
        <v>0</v>
      </c>
    </row>
    <row r="28" spans="1:23">
      <c r="A28" s="1775"/>
      <c r="B28" s="1730"/>
      <c r="C28" s="1730"/>
      <c r="D28" s="1776"/>
      <c r="F28" s="399">
        <v>9</v>
      </c>
      <c r="G28" s="395">
        <f t="shared" si="5"/>
        <v>0</v>
      </c>
    </row>
    <row r="29" spans="1:23">
      <c r="A29" s="1775"/>
      <c r="B29" s="1730"/>
      <c r="C29" s="1730"/>
      <c r="D29" s="1776"/>
      <c r="F29" s="399">
        <v>10</v>
      </c>
      <c r="G29" s="395">
        <f t="shared" si="5"/>
        <v>0</v>
      </c>
    </row>
    <row r="30" spans="1:23">
      <c r="A30" s="1775"/>
      <c r="B30" s="1730"/>
      <c r="C30" s="1730"/>
      <c r="D30" s="1776"/>
    </row>
    <row r="31" spans="1:23">
      <c r="A31" s="1777"/>
      <c r="B31" s="1778"/>
      <c r="C31" s="1778"/>
      <c r="D31" s="1779"/>
    </row>
    <row r="34" spans="1:4">
      <c r="A34" s="1757" t="s">
        <v>1169</v>
      </c>
      <c r="B34" s="1758"/>
      <c r="C34" s="1758"/>
      <c r="D34" s="1759"/>
    </row>
    <row r="35" spans="1:4">
      <c r="A35" s="1772"/>
      <c r="B35" s="1773"/>
      <c r="C35" s="1773"/>
      <c r="D35" s="1774"/>
    </row>
    <row r="36" spans="1:4">
      <c r="A36" s="1775"/>
      <c r="B36" s="1730"/>
      <c r="C36" s="1730"/>
      <c r="D36" s="1776"/>
    </row>
    <row r="37" spans="1:4">
      <c r="A37" s="1775"/>
      <c r="B37" s="1730"/>
      <c r="C37" s="1730"/>
      <c r="D37" s="1776"/>
    </row>
    <row r="38" spans="1:4">
      <c r="A38" s="1777"/>
      <c r="B38" s="1778"/>
      <c r="C38" s="1778"/>
      <c r="D38" s="1779"/>
    </row>
    <row r="40" spans="1:4">
      <c r="A40" s="1757" t="s">
        <v>1170</v>
      </c>
      <c r="B40" s="1758"/>
      <c r="C40" s="1758"/>
      <c r="D40" s="1759"/>
    </row>
    <row r="41" spans="1:4">
      <c r="A41" s="1772"/>
      <c r="B41" s="1773"/>
      <c r="C41" s="1773"/>
      <c r="D41" s="1774"/>
    </row>
    <row r="42" spans="1:4">
      <c r="A42" s="1775"/>
      <c r="B42" s="1730"/>
      <c r="C42" s="1730"/>
      <c r="D42" s="1776"/>
    </row>
    <row r="43" spans="1:4">
      <c r="A43" s="1775"/>
      <c r="B43" s="1730"/>
      <c r="C43" s="1730"/>
      <c r="D43" s="1776"/>
    </row>
    <row r="44" spans="1:4">
      <c r="A44" s="1777"/>
      <c r="B44" s="1778"/>
      <c r="C44" s="1778"/>
      <c r="D44" s="1779"/>
    </row>
  </sheetData>
  <mergeCells count="10">
    <mergeCell ref="A26:D31"/>
    <mergeCell ref="A34:D34"/>
    <mergeCell ref="A35:D38"/>
    <mergeCell ref="A40:D40"/>
    <mergeCell ref="A41:D44"/>
    <mergeCell ref="B12:C12"/>
    <mergeCell ref="D12:E12"/>
    <mergeCell ref="A16:D16"/>
    <mergeCell ref="A17:D22"/>
    <mergeCell ref="A25:D25"/>
  </mergeCells>
  <dataValidations count="1">
    <dataValidation type="list" allowBlank="1" showInputMessage="1" showErrorMessage="1" sqref="J7:J20" xr:uid="{00000000-0002-0000-3500-000000000000}">
      <formula1>$AH$6:$AH$10</formula1>
    </dataValidation>
  </dataValidation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Hoja56">
    <tabColor theme="9"/>
  </sheetPr>
  <dimension ref="A1:AJ31"/>
  <sheetViews>
    <sheetView showGridLines="0" zoomScale="70" zoomScaleNormal="70" workbookViewId="0">
      <selection activeCell="G9" sqref="G9"/>
    </sheetView>
  </sheetViews>
  <sheetFormatPr baseColWidth="10" defaultColWidth="11.44140625" defaultRowHeight="14.4"/>
  <cols>
    <col min="9" max="9" width="5.5546875" customWidth="1"/>
    <col min="10" max="12" width="0" hidden="1" customWidth="1"/>
    <col min="14" max="14" width="13.5546875" customWidth="1"/>
    <col min="19" max="19" width="0" hidden="1" customWidth="1"/>
    <col min="21" max="22" width="0" hidden="1" customWidth="1"/>
    <col min="30" max="30" width="14.109375" customWidth="1"/>
  </cols>
  <sheetData>
    <row r="1" spans="1:36" ht="15.6">
      <c r="I1" s="302"/>
      <c r="J1" s="302"/>
      <c r="K1" s="302"/>
      <c r="L1" s="302"/>
      <c r="M1" s="302"/>
      <c r="N1" s="302" t="s">
        <v>1171</v>
      </c>
      <c r="O1" s="302"/>
      <c r="P1" s="302"/>
      <c r="Q1" s="302"/>
      <c r="R1" s="302"/>
      <c r="S1" s="302"/>
      <c r="T1" s="302"/>
      <c r="U1" s="302"/>
      <c r="V1" s="302"/>
      <c r="W1" s="302"/>
      <c r="X1" s="304"/>
      <c r="Y1" s="304"/>
    </row>
    <row r="2" spans="1:36" ht="26.4">
      <c r="A2" s="328" t="s">
        <v>1134</v>
      </c>
      <c r="B2" s="328" t="s">
        <v>1051</v>
      </c>
      <c r="C2" s="328" t="s">
        <v>1000</v>
      </c>
      <c r="D2" s="328" t="s">
        <v>1052</v>
      </c>
    </row>
    <row r="3" spans="1:36">
      <c r="A3" s="454">
        <f>+Consumption!$S$36</f>
        <v>0</v>
      </c>
      <c r="B3" s="584">
        <f>+'0.Hypothesis'!$H$15</f>
        <v>15</v>
      </c>
      <c r="C3" s="716">
        <f>+'0.Hypothesis'!$K$2</f>
        <v>0.06</v>
      </c>
      <c r="D3" s="584">
        <f>+'0.Hypothesis'!$C$3</f>
        <v>2</v>
      </c>
      <c r="J3" s="345"/>
      <c r="K3" s="345"/>
      <c r="L3" s="345"/>
      <c r="M3" s="345"/>
      <c r="N3" s="345"/>
      <c r="O3" s="345"/>
      <c r="P3" s="345"/>
      <c r="Q3" s="346"/>
      <c r="R3" s="347"/>
      <c r="S3" s="345"/>
      <c r="T3" s="308"/>
      <c r="U3" s="324"/>
      <c r="V3" s="324"/>
      <c r="W3" s="324"/>
      <c r="X3" s="324"/>
      <c r="Y3" s="324"/>
      <c r="Z3" s="324"/>
      <c r="AA3" s="324"/>
      <c r="AB3" s="324"/>
    </row>
    <row r="4" spans="1:36" ht="39.6">
      <c r="J4" s="327" t="s">
        <v>1172</v>
      </c>
      <c r="K4" s="327" t="s">
        <v>953</v>
      </c>
      <c r="L4" s="326" t="s">
        <v>772</v>
      </c>
      <c r="M4" s="326" t="s">
        <v>882</v>
      </c>
      <c r="N4" s="327" t="s">
        <v>1173</v>
      </c>
      <c r="O4" s="327" t="s">
        <v>1174</v>
      </c>
      <c r="P4" s="327" t="s">
        <v>1175</v>
      </c>
      <c r="Q4" s="327" t="s">
        <v>1176</v>
      </c>
      <c r="R4" s="327" t="s">
        <v>1177</v>
      </c>
      <c r="S4" s="327" t="s">
        <v>782</v>
      </c>
      <c r="T4" s="308"/>
      <c r="U4" s="328" t="s">
        <v>1178</v>
      </c>
      <c r="V4" s="328" t="s">
        <v>927</v>
      </c>
      <c r="W4" s="328" t="s">
        <v>1179</v>
      </c>
      <c r="X4" s="328" t="s">
        <v>1019</v>
      </c>
      <c r="Y4" s="328" t="s">
        <v>1071</v>
      </c>
      <c r="Z4" s="328" t="s">
        <v>1072</v>
      </c>
      <c r="AA4" s="328" t="s">
        <v>1073</v>
      </c>
      <c r="AB4" s="328" t="s">
        <v>1074</v>
      </c>
      <c r="AD4" s="529" t="s">
        <v>1180</v>
      </c>
      <c r="AF4" s="327" t="s">
        <v>942</v>
      </c>
      <c r="AG4" s="327" t="s">
        <v>1173</v>
      </c>
      <c r="AH4" s="328" t="s">
        <v>1181</v>
      </c>
      <c r="AI4" s="328" t="s">
        <v>1071</v>
      </c>
      <c r="AJ4" s="328" t="s">
        <v>1072</v>
      </c>
    </row>
    <row r="5" spans="1:36" ht="57.6">
      <c r="A5" s="597" t="s">
        <v>1074</v>
      </c>
      <c r="B5" s="597" t="s">
        <v>1079</v>
      </c>
      <c r="C5" s="597" t="s">
        <v>1012</v>
      </c>
      <c r="D5" s="597" t="s">
        <v>1080</v>
      </c>
      <c r="E5" s="597" t="s">
        <v>1081</v>
      </c>
      <c r="F5" s="597" t="s">
        <v>1082</v>
      </c>
      <c r="J5" s="348"/>
      <c r="K5" s="348"/>
      <c r="L5" s="348"/>
      <c r="M5" s="348"/>
      <c r="N5" s="348"/>
      <c r="O5" s="348"/>
      <c r="P5" s="348"/>
      <c r="Q5" s="349"/>
      <c r="R5" s="350"/>
      <c r="S5" s="351"/>
      <c r="T5" s="308"/>
      <c r="U5" s="352"/>
      <c r="V5" s="352"/>
      <c r="W5" s="352"/>
      <c r="X5" s="352"/>
      <c r="Y5" s="352"/>
      <c r="Z5" s="352"/>
      <c r="AA5" s="352"/>
      <c r="AB5" s="352"/>
      <c r="AD5" s="530">
        <f>+'0.Hypothesis'!C24</f>
        <v>0</v>
      </c>
      <c r="AF5" s="360">
        <f>+M5</f>
        <v>0</v>
      </c>
      <c r="AG5" s="360">
        <f>+N5</f>
        <v>0</v>
      </c>
      <c r="AH5" s="701">
        <f>+W6</f>
        <v>0</v>
      </c>
      <c r="AI5" s="701">
        <f>+Y6</f>
        <v>0</v>
      </c>
      <c r="AJ5" s="701">
        <f>+Z6</f>
        <v>0</v>
      </c>
    </row>
    <row r="6" spans="1:36">
      <c r="A6" s="395">
        <f>+AB23</f>
        <v>0</v>
      </c>
      <c r="B6" s="395">
        <f>+Z23</f>
        <v>0</v>
      </c>
      <c r="C6" s="395">
        <f>+AA23/'0.Hypothesis'!$C$3</f>
        <v>0</v>
      </c>
      <c r="D6" s="457" t="e">
        <f>+B6/R23</f>
        <v>#DIV/0!</v>
      </c>
      <c r="E6" s="395">
        <f>+B6*'0.Hypothesis'!G3</f>
        <v>0</v>
      </c>
      <c r="F6" s="458" t="e">
        <f>+A6/C6</f>
        <v>#DIV/0!</v>
      </c>
      <c r="J6" s="330" t="s">
        <v>1182</v>
      </c>
      <c r="K6" s="330" t="s">
        <v>1183</v>
      </c>
      <c r="L6" s="330"/>
      <c r="M6" s="570"/>
      <c r="N6" s="569"/>
      <c r="O6" s="569"/>
      <c r="P6" s="569"/>
      <c r="Q6" s="569"/>
      <c r="R6" s="569"/>
      <c r="S6" s="330"/>
      <c r="T6" s="308"/>
      <c r="U6" s="359" t="e">
        <f>+N6*#REF!</f>
        <v>#REF!</v>
      </c>
      <c r="V6" s="359" t="e">
        <f>+O6*#REF!</f>
        <v>#REF!</v>
      </c>
      <c r="W6" s="361">
        <f>+O6-P6</f>
        <v>0</v>
      </c>
      <c r="X6" s="361">
        <f>+R6</f>
        <v>0</v>
      </c>
      <c r="Y6" s="361">
        <f>+R6*(1-W6*$AD$5)</f>
        <v>0</v>
      </c>
      <c r="Z6" s="361">
        <f>+X6-Y6</f>
        <v>0</v>
      </c>
      <c r="AA6" s="361">
        <f>+Z6*$A$3</f>
        <v>0</v>
      </c>
      <c r="AB6" s="563">
        <v>0</v>
      </c>
      <c r="AF6" s="360">
        <f t="shared" ref="AF6:AF8" si="0">+M6</f>
        <v>0</v>
      </c>
      <c r="AG6" s="360">
        <f t="shared" ref="AG6:AG8" si="1">+N6</f>
        <v>0</v>
      </c>
      <c r="AH6" s="701">
        <f t="shared" ref="AH6:AH8" si="2">+W7</f>
        <v>0</v>
      </c>
      <c r="AI6" s="701">
        <f t="shared" ref="AI6:AI8" si="3">+Y7</f>
        <v>0</v>
      </c>
      <c r="AJ6" s="701">
        <f t="shared" ref="AJ6:AJ8" si="4">+Z7</f>
        <v>0</v>
      </c>
    </row>
    <row r="7" spans="1:36">
      <c r="J7" s="330" t="s">
        <v>1182</v>
      </c>
      <c r="K7" s="330" t="s">
        <v>1183</v>
      </c>
      <c r="L7" s="330"/>
      <c r="M7" s="570"/>
      <c r="N7" s="569"/>
      <c r="O7" s="569"/>
      <c r="P7" s="569"/>
      <c r="Q7" s="569"/>
      <c r="R7" s="569"/>
      <c r="S7" s="330"/>
      <c r="T7" s="308"/>
      <c r="U7" s="359" t="e">
        <f>+N7*#REF!</f>
        <v>#REF!</v>
      </c>
      <c r="V7" s="359" t="e">
        <f>+O7*#REF!</f>
        <v>#REF!</v>
      </c>
      <c r="W7" s="361">
        <f t="shared" ref="W7:W8" si="5">+O7-P7</f>
        <v>0</v>
      </c>
      <c r="X7" s="361">
        <f t="shared" ref="X7:X8" si="6">+R7</f>
        <v>0</v>
      </c>
      <c r="Y7" s="361">
        <f t="shared" ref="Y7:Y8" si="7">+R7*(1-W7*$AD$5)</f>
        <v>0</v>
      </c>
      <c r="Z7" s="361">
        <f t="shared" ref="Z7:Z8" si="8">+X7-Y7</f>
        <v>0</v>
      </c>
      <c r="AA7" s="361">
        <f>+Z7*$A$3</f>
        <v>0</v>
      </c>
      <c r="AB7" s="565">
        <v>0</v>
      </c>
      <c r="AF7" s="360">
        <f t="shared" si="0"/>
        <v>0</v>
      </c>
      <c r="AG7" s="360">
        <f t="shared" si="1"/>
        <v>0</v>
      </c>
      <c r="AH7" s="701">
        <f t="shared" si="2"/>
        <v>0</v>
      </c>
      <c r="AI7" s="701">
        <f t="shared" si="3"/>
        <v>0</v>
      </c>
      <c r="AJ7" s="701">
        <f t="shared" si="4"/>
        <v>0</v>
      </c>
    </row>
    <row r="8" spans="1:36" ht="28.8">
      <c r="A8" s="598"/>
      <c r="B8" s="598"/>
      <c r="C8" s="682" t="s">
        <v>1086</v>
      </c>
      <c r="D8" s="599" t="s">
        <v>1087</v>
      </c>
      <c r="E8" s="459" t="s">
        <v>1088</v>
      </c>
      <c r="J8" s="330"/>
      <c r="K8" s="330"/>
      <c r="L8" s="330"/>
      <c r="M8" s="570"/>
      <c r="N8" s="638"/>
      <c r="O8" s="570"/>
      <c r="P8" s="570"/>
      <c r="Q8" s="581"/>
      <c r="R8" s="681"/>
      <c r="S8" s="330"/>
      <c r="T8" s="308"/>
      <c r="U8" s="359" t="e">
        <f>+N8*#REF!</f>
        <v>#REF!</v>
      </c>
      <c r="V8" s="359" t="e">
        <f>+O8*#REF!</f>
        <v>#REF!</v>
      </c>
      <c r="W8" s="361">
        <f t="shared" si="5"/>
        <v>0</v>
      </c>
      <c r="X8" s="361">
        <f t="shared" si="6"/>
        <v>0</v>
      </c>
      <c r="Y8" s="361">
        <f t="shared" si="7"/>
        <v>0</v>
      </c>
      <c r="Z8" s="361">
        <f t="shared" si="8"/>
        <v>0</v>
      </c>
      <c r="AA8" s="361">
        <f>+Z8*$A$3</f>
        <v>0</v>
      </c>
      <c r="AB8" s="563"/>
      <c r="AF8" s="360">
        <f t="shared" si="0"/>
        <v>0</v>
      </c>
      <c r="AG8" s="360">
        <f t="shared" si="1"/>
        <v>0</v>
      </c>
      <c r="AH8" s="701">
        <f t="shared" si="2"/>
        <v>0</v>
      </c>
      <c r="AI8" s="701">
        <f t="shared" si="3"/>
        <v>0</v>
      </c>
      <c r="AJ8" s="701">
        <f t="shared" si="4"/>
        <v>0</v>
      </c>
    </row>
    <row r="9" spans="1:36">
      <c r="A9" s="592"/>
      <c r="B9" s="592"/>
      <c r="C9" s="683">
        <f>+'0.Hypothesis'!H15</f>
        <v>15</v>
      </c>
      <c r="D9" s="460" t="e">
        <f>IRR(G19:G29)</f>
        <v>#NUM!</v>
      </c>
      <c r="E9" s="461">
        <f>+NPV(C3,G19:G29)</f>
        <v>0</v>
      </c>
      <c r="J9" s="330"/>
      <c r="K9" s="330"/>
      <c r="L9" s="330"/>
      <c r="M9" s="330"/>
      <c r="N9" s="362"/>
      <c r="O9" s="330"/>
      <c r="P9" s="330"/>
      <c r="Q9" s="355"/>
      <c r="R9" s="333"/>
      <c r="S9" s="330"/>
      <c r="T9" s="308"/>
      <c r="U9" s="359" t="e">
        <f>+N9*#REF!</f>
        <v>#REF!</v>
      </c>
      <c r="V9" s="359" t="e">
        <f>+O9*#REF!</f>
        <v>#REF!</v>
      </c>
      <c r="W9" s="359"/>
      <c r="X9" s="359"/>
      <c r="Y9" s="361"/>
      <c r="Z9" s="361"/>
      <c r="AA9" s="361"/>
      <c r="AB9" s="359"/>
      <c r="AH9" s="298"/>
      <c r="AI9" s="298"/>
      <c r="AJ9" s="298"/>
    </row>
    <row r="10" spans="1:36">
      <c r="J10" s="330"/>
      <c r="K10" s="330"/>
      <c r="L10" s="330"/>
      <c r="M10" s="330"/>
      <c r="N10" s="362"/>
      <c r="O10" s="330"/>
      <c r="P10" s="330"/>
      <c r="Q10" s="355"/>
      <c r="R10" s="333"/>
      <c r="S10" s="330"/>
      <c r="T10" s="308"/>
      <c r="U10" s="359" t="e">
        <f>+N10*#REF!</f>
        <v>#REF!</v>
      </c>
      <c r="V10" s="359" t="e">
        <f>+O10*#REF!</f>
        <v>#REF!</v>
      </c>
      <c r="W10" s="359"/>
      <c r="X10" s="359"/>
      <c r="Y10" s="361"/>
      <c r="Z10" s="361"/>
      <c r="AA10" s="361"/>
      <c r="AB10" s="359"/>
      <c r="AH10" s="298"/>
      <c r="AI10" s="298"/>
      <c r="AJ10" s="298"/>
    </row>
    <row r="11" spans="1:36">
      <c r="B11" s="1780" t="s">
        <v>1091</v>
      </c>
      <c r="C11" s="1781"/>
      <c r="D11" s="1780" t="s">
        <v>1092</v>
      </c>
      <c r="E11" s="1781"/>
      <c r="J11" s="330"/>
      <c r="K11" s="330"/>
      <c r="L11" s="330"/>
      <c r="M11" s="330"/>
      <c r="N11" s="362"/>
      <c r="O11" s="330"/>
      <c r="P11" s="330"/>
      <c r="Q11" s="355"/>
      <c r="R11" s="333"/>
      <c r="S11" s="330"/>
      <c r="T11" s="308"/>
      <c r="U11" s="359" t="e">
        <f>+N11*#REF!</f>
        <v>#REF!</v>
      </c>
      <c r="V11" s="359" t="e">
        <f>+O11*#REF!</f>
        <v>#REF!</v>
      </c>
      <c r="W11" s="359"/>
      <c r="X11" s="359"/>
      <c r="Y11" s="361"/>
      <c r="Z11" s="361"/>
      <c r="AA11" s="361"/>
      <c r="AB11" s="359"/>
      <c r="AH11" s="298"/>
      <c r="AI11" s="298"/>
      <c r="AJ11" s="298"/>
    </row>
    <row r="12" spans="1:36">
      <c r="B12" s="701">
        <f>+X23</f>
        <v>0</v>
      </c>
      <c r="C12" s="703" t="s">
        <v>521</v>
      </c>
      <c r="D12" s="701">
        <f>+Y23</f>
        <v>0</v>
      </c>
      <c r="E12" s="703" t="s">
        <v>521</v>
      </c>
      <c r="J12" s="330"/>
      <c r="K12" s="330"/>
      <c r="L12" s="330"/>
      <c r="M12" s="330"/>
      <c r="N12" s="362"/>
      <c r="O12" s="330"/>
      <c r="P12" s="330"/>
      <c r="Q12" s="355"/>
      <c r="R12" s="333"/>
      <c r="S12" s="330"/>
      <c r="T12" s="308"/>
      <c r="U12" s="359" t="e">
        <f>+N12*#REF!</f>
        <v>#REF!</v>
      </c>
      <c r="V12" s="359" t="e">
        <f>+O12*#REF!</f>
        <v>#REF!</v>
      </c>
      <c r="W12" s="359"/>
      <c r="X12" s="359"/>
      <c r="Y12" s="361"/>
      <c r="Z12" s="361"/>
      <c r="AA12" s="361"/>
      <c r="AB12" s="359"/>
      <c r="AH12" s="298"/>
      <c r="AI12" s="298"/>
      <c r="AJ12" s="298"/>
    </row>
    <row r="13" spans="1:36">
      <c r="J13" s="330"/>
      <c r="K13" s="330"/>
      <c r="L13" s="330"/>
      <c r="M13" s="330"/>
      <c r="N13" s="362"/>
      <c r="O13" s="330"/>
      <c r="P13" s="330"/>
      <c r="Q13" s="355"/>
      <c r="R13" s="333"/>
      <c r="S13" s="330"/>
      <c r="T13" s="308"/>
      <c r="U13" s="359" t="e">
        <f>+N13*#REF!</f>
        <v>#REF!</v>
      </c>
      <c r="V13" s="359" t="e">
        <f>+O13*#REF!</f>
        <v>#REF!</v>
      </c>
      <c r="W13" s="359"/>
      <c r="X13" s="359"/>
      <c r="Y13" s="361"/>
      <c r="Z13" s="361"/>
      <c r="AA13" s="361"/>
      <c r="AB13" s="359"/>
      <c r="AH13" s="298"/>
      <c r="AI13" s="298"/>
      <c r="AJ13" s="298"/>
    </row>
    <row r="14" spans="1:36">
      <c r="J14" s="330"/>
      <c r="K14" s="330"/>
      <c r="L14" s="330"/>
      <c r="M14" s="330"/>
      <c r="N14" s="362"/>
      <c r="O14" s="330"/>
      <c r="P14" s="330"/>
      <c r="Q14" s="355"/>
      <c r="R14" s="333"/>
      <c r="S14" s="330"/>
      <c r="T14" s="308"/>
      <c r="U14" s="359" t="e">
        <f>+N14*#REF!</f>
        <v>#REF!</v>
      </c>
      <c r="V14" s="359" t="e">
        <f>+O14*#REF!</f>
        <v>#REF!</v>
      </c>
      <c r="W14" s="359"/>
      <c r="X14" s="359"/>
      <c r="Y14" s="361"/>
      <c r="Z14" s="361"/>
      <c r="AA14" s="361"/>
      <c r="AB14" s="359"/>
      <c r="AH14" s="298"/>
      <c r="AI14" s="298"/>
      <c r="AJ14" s="298"/>
    </row>
    <row r="15" spans="1:36">
      <c r="J15" s="330"/>
      <c r="K15" s="330"/>
      <c r="L15" s="330"/>
      <c r="M15" s="330"/>
      <c r="N15" s="362"/>
      <c r="O15" s="330"/>
      <c r="P15" s="330"/>
      <c r="Q15" s="355"/>
      <c r="R15" s="333"/>
      <c r="S15" s="330"/>
      <c r="T15" s="308"/>
      <c r="U15" s="359" t="e">
        <f>+N15*#REF!</f>
        <v>#REF!</v>
      </c>
      <c r="V15" s="359" t="e">
        <f>+O15*#REF!</f>
        <v>#REF!</v>
      </c>
      <c r="W15" s="359"/>
      <c r="X15" s="359"/>
      <c r="Y15" s="361"/>
      <c r="Z15" s="361"/>
      <c r="AA15" s="361"/>
      <c r="AB15" s="359"/>
      <c r="AH15" s="298"/>
      <c r="AI15" s="298"/>
      <c r="AJ15" s="298"/>
    </row>
    <row r="16" spans="1:36">
      <c r="A16" s="1757" t="s">
        <v>1094</v>
      </c>
      <c r="B16" s="1758"/>
      <c r="C16" s="1758"/>
      <c r="D16" s="1759"/>
      <c r="J16" s="330"/>
      <c r="K16" s="330"/>
      <c r="L16" s="330"/>
      <c r="M16" s="330"/>
      <c r="N16" s="362"/>
      <c r="O16" s="330"/>
      <c r="P16" s="330"/>
      <c r="Q16" s="355"/>
      <c r="R16" s="333"/>
      <c r="S16" s="330"/>
      <c r="T16" s="308"/>
      <c r="U16" s="359" t="e">
        <f>+N16*#REF!</f>
        <v>#REF!</v>
      </c>
      <c r="V16" s="359" t="e">
        <f>+O16*#REF!</f>
        <v>#REF!</v>
      </c>
      <c r="W16" s="359"/>
      <c r="X16" s="359"/>
      <c r="Y16" s="361"/>
      <c r="Z16" s="361"/>
      <c r="AA16" s="361"/>
      <c r="AB16" s="359"/>
      <c r="AH16" s="298"/>
      <c r="AI16" s="298"/>
      <c r="AJ16" s="298"/>
    </row>
    <row r="17" spans="1:36">
      <c r="A17" s="1760"/>
      <c r="B17" s="1761"/>
      <c r="C17" s="1761"/>
      <c r="D17" s="1762"/>
      <c r="J17" s="330"/>
      <c r="K17" s="330"/>
      <c r="L17" s="330"/>
      <c r="M17" s="330"/>
      <c r="N17" s="362"/>
      <c r="O17" s="330"/>
      <c r="P17" s="330"/>
      <c r="Q17" s="355"/>
      <c r="R17" s="333"/>
      <c r="S17" s="330"/>
      <c r="T17" s="308"/>
      <c r="U17" s="359" t="e">
        <f>+N17*#REF!</f>
        <v>#REF!</v>
      </c>
      <c r="V17" s="359" t="e">
        <f>+O17*#REF!</f>
        <v>#REF!</v>
      </c>
      <c r="W17" s="359"/>
      <c r="X17" s="359"/>
      <c r="Y17" s="361"/>
      <c r="Z17" s="361"/>
      <c r="AA17" s="361"/>
      <c r="AB17" s="359"/>
      <c r="AH17" s="298"/>
      <c r="AI17" s="298"/>
      <c r="AJ17" s="298"/>
    </row>
    <row r="18" spans="1:36">
      <c r="A18" s="1763"/>
      <c r="B18" s="1764"/>
      <c r="C18" s="1764"/>
      <c r="D18" s="1765"/>
      <c r="F18" s="399" t="s">
        <v>1096</v>
      </c>
      <c r="G18" s="399" t="s">
        <v>1028</v>
      </c>
      <c r="J18" s="330"/>
      <c r="K18" s="330"/>
      <c r="L18" s="330"/>
      <c r="M18" s="330"/>
      <c r="N18" s="362"/>
      <c r="O18" s="330"/>
      <c r="P18" s="330"/>
      <c r="Q18" s="355"/>
      <c r="R18" s="333"/>
      <c r="S18" s="330"/>
      <c r="T18" s="308"/>
      <c r="U18" s="359" t="e">
        <f>+N18*#REF!</f>
        <v>#REF!</v>
      </c>
      <c r="V18" s="359" t="e">
        <f>+O18*#REF!</f>
        <v>#REF!</v>
      </c>
      <c r="W18" s="359"/>
      <c r="X18" s="359"/>
      <c r="Y18" s="361"/>
      <c r="Z18" s="361"/>
      <c r="AA18" s="361"/>
      <c r="AB18" s="359"/>
      <c r="AH18" s="298"/>
      <c r="AI18" s="298"/>
      <c r="AJ18" s="298"/>
    </row>
    <row r="19" spans="1:36">
      <c r="A19" s="1763"/>
      <c r="B19" s="1764"/>
      <c r="C19" s="1764"/>
      <c r="D19" s="1765"/>
      <c r="F19" s="399">
        <v>0</v>
      </c>
      <c r="G19" s="395">
        <f>-A6</f>
        <v>0</v>
      </c>
      <c r="J19" s="330"/>
      <c r="K19" s="330"/>
      <c r="L19" s="330"/>
      <c r="M19" s="330"/>
      <c r="N19" s="362"/>
      <c r="O19" s="330"/>
      <c r="P19" s="330"/>
      <c r="Q19" s="355"/>
      <c r="R19" s="333"/>
      <c r="S19" s="330"/>
      <c r="T19" s="308"/>
      <c r="U19" s="359" t="e">
        <f>+N19*#REF!</f>
        <v>#REF!</v>
      </c>
      <c r="V19" s="359" t="e">
        <f>+O19*#REF!</f>
        <v>#REF!</v>
      </c>
      <c r="W19" s="359"/>
      <c r="X19" s="359"/>
      <c r="Y19" s="361"/>
      <c r="Z19" s="361"/>
      <c r="AA19" s="361"/>
      <c r="AB19" s="359"/>
      <c r="AH19" s="298"/>
      <c r="AI19" s="298"/>
      <c r="AJ19" s="298"/>
    </row>
    <row r="20" spans="1:36">
      <c r="A20" s="1763"/>
      <c r="B20" s="1764"/>
      <c r="C20" s="1764"/>
      <c r="D20" s="1765"/>
      <c r="F20" s="399">
        <v>1</v>
      </c>
      <c r="G20" s="395">
        <f>+C6</f>
        <v>0</v>
      </c>
      <c r="J20" s="330"/>
      <c r="K20" s="330"/>
      <c r="L20" s="330"/>
      <c r="M20" s="330"/>
      <c r="N20" s="362"/>
      <c r="O20" s="330"/>
      <c r="P20" s="330"/>
      <c r="Q20" s="355"/>
      <c r="R20" s="333"/>
      <c r="S20" s="330"/>
      <c r="T20" s="308"/>
      <c r="U20" s="359" t="e">
        <f>+N20*#REF!</f>
        <v>#REF!</v>
      </c>
      <c r="V20" s="359" t="e">
        <f>+O20*#REF!</f>
        <v>#REF!</v>
      </c>
      <c r="W20" s="359"/>
      <c r="X20" s="359"/>
      <c r="Y20" s="361"/>
      <c r="Z20" s="361"/>
      <c r="AA20" s="361"/>
      <c r="AB20" s="359"/>
      <c r="AH20" s="298"/>
      <c r="AI20" s="298"/>
      <c r="AJ20" s="298"/>
    </row>
    <row r="21" spans="1:36">
      <c r="A21" s="1763"/>
      <c r="B21" s="1764"/>
      <c r="C21" s="1764"/>
      <c r="D21" s="1765"/>
      <c r="F21" s="399">
        <v>2</v>
      </c>
      <c r="G21" s="395">
        <f>+G20</f>
        <v>0</v>
      </c>
      <c r="J21" s="330"/>
      <c r="K21" s="330"/>
      <c r="L21" s="330"/>
      <c r="M21" s="330"/>
      <c r="N21" s="362"/>
      <c r="O21" s="330"/>
      <c r="P21" s="330"/>
      <c r="Q21" s="355"/>
      <c r="R21" s="333"/>
      <c r="S21" s="330"/>
      <c r="T21" s="308"/>
      <c r="U21" s="359" t="e">
        <f>+N21*#REF!</f>
        <v>#REF!</v>
      </c>
      <c r="V21" s="359" t="e">
        <f>+O21*#REF!</f>
        <v>#REF!</v>
      </c>
      <c r="W21" s="359"/>
      <c r="X21" s="359"/>
      <c r="Y21" s="361"/>
      <c r="Z21" s="361"/>
      <c r="AA21" s="361"/>
      <c r="AB21" s="359"/>
    </row>
    <row r="22" spans="1:36">
      <c r="A22" s="1766"/>
      <c r="B22" s="1767"/>
      <c r="C22" s="1767"/>
      <c r="D22" s="1768"/>
      <c r="F22" s="399"/>
      <c r="G22" s="395"/>
      <c r="J22" s="330"/>
      <c r="K22" s="330"/>
      <c r="L22" s="330"/>
      <c r="M22" s="330"/>
      <c r="N22" s="362"/>
      <c r="O22" s="330"/>
      <c r="P22" s="330"/>
      <c r="Q22" s="355"/>
      <c r="R22" s="333"/>
      <c r="S22" s="330"/>
      <c r="T22" s="308"/>
      <c r="U22" s="359" t="e">
        <f>+N22*#REF!</f>
        <v>#REF!</v>
      </c>
      <c r="V22" s="359" t="e">
        <f>+O22*#REF!</f>
        <v>#REF!</v>
      </c>
      <c r="W22" s="359"/>
      <c r="X22" s="359"/>
      <c r="Y22" s="361"/>
      <c r="Z22" s="361"/>
      <c r="AA22" s="361"/>
      <c r="AB22" s="359"/>
    </row>
    <row r="23" spans="1:36">
      <c r="F23" s="399"/>
      <c r="G23" s="395"/>
      <c r="R23" s="298">
        <f>+SUM(R6:R22)</f>
        <v>0</v>
      </c>
      <c r="W23" t="s">
        <v>260</v>
      </c>
      <c r="X23" s="531">
        <f>SUM(X6:X22)</f>
        <v>0</v>
      </c>
      <c r="Y23" s="531">
        <f>SUM(Y6:Y22)</f>
        <v>0</v>
      </c>
      <c r="Z23" s="531">
        <f>SUM(Z6:Z22)</f>
        <v>0</v>
      </c>
      <c r="AA23" s="531">
        <f>SUM(AA6:AA22)</f>
        <v>0</v>
      </c>
      <c r="AB23" s="531">
        <f>SUM(AB6:AB22)</f>
        <v>0</v>
      </c>
    </row>
    <row r="24" spans="1:36">
      <c r="F24" s="399"/>
      <c r="G24" s="395"/>
    </row>
    <row r="25" spans="1:36">
      <c r="A25" s="1769" t="s">
        <v>1098</v>
      </c>
      <c r="B25" s="1770"/>
      <c r="C25" s="1770"/>
      <c r="D25" s="1771"/>
      <c r="F25" s="399"/>
      <c r="G25" s="395"/>
    </row>
    <row r="26" spans="1:36">
      <c r="A26" s="1772"/>
      <c r="B26" s="1773"/>
      <c r="C26" s="1773"/>
      <c r="D26" s="1774"/>
      <c r="F26" s="399"/>
      <c r="G26" s="395"/>
    </row>
    <row r="27" spans="1:36">
      <c r="A27" s="1775"/>
      <c r="B27" s="1730"/>
      <c r="C27" s="1730"/>
      <c r="D27" s="1776"/>
      <c r="F27" s="399"/>
      <c r="G27" s="395"/>
    </row>
    <row r="28" spans="1:36">
      <c r="A28" s="1775"/>
      <c r="B28" s="1730"/>
      <c r="C28" s="1730"/>
      <c r="D28" s="1776"/>
      <c r="F28" s="399"/>
      <c r="G28" s="395"/>
    </row>
    <row r="29" spans="1:36">
      <c r="A29" s="1775"/>
      <c r="B29" s="1730"/>
      <c r="C29" s="1730"/>
      <c r="D29" s="1776"/>
      <c r="F29" s="399"/>
      <c r="G29" s="395"/>
    </row>
    <row r="30" spans="1:36">
      <c r="A30" s="1775"/>
      <c r="B30" s="1730"/>
      <c r="C30" s="1730"/>
      <c r="D30" s="1776"/>
    </row>
    <row r="31" spans="1:36">
      <c r="A31" s="1777"/>
      <c r="B31" s="1778"/>
      <c r="C31" s="1778"/>
      <c r="D31" s="1779"/>
    </row>
  </sheetData>
  <mergeCells count="6">
    <mergeCell ref="A26:D31"/>
    <mergeCell ref="B11:C11"/>
    <mergeCell ref="D11:E11"/>
    <mergeCell ref="A16:D16"/>
    <mergeCell ref="A17:D22"/>
    <mergeCell ref="A25:D25"/>
  </mergeCells>
  <dataValidations disablePrompts="1" count="1">
    <dataValidation type="list" allowBlank="1" showInputMessage="1" showErrorMessage="1" sqref="Q8:Q22" xr:uid="{00000000-0002-0000-3700-000000000000}">
      <formula1>$AB$10:$AB$11</formula1>
    </dataValidation>
  </dataValidations>
  <pageMargins left="0.7" right="0.7" top="0.75" bottom="0.75" header="0.3" footer="0.3"/>
  <pageSetup paperSize="9" orientation="portrait" r:id="rId1"/>
  <ignoredErrors>
    <ignoredError sqref="J6:L7" unlockedFormula="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Hoja57">
    <tabColor theme="9"/>
  </sheetPr>
  <dimension ref="A1:X37"/>
  <sheetViews>
    <sheetView showGridLines="0" zoomScale="85" zoomScaleNormal="85" workbookViewId="0">
      <selection activeCell="G9" sqref="G9"/>
    </sheetView>
  </sheetViews>
  <sheetFormatPr baseColWidth="10" defaultColWidth="11.44140625" defaultRowHeight="14.4"/>
  <cols>
    <col min="9" max="9" width="12" customWidth="1"/>
    <col min="10" max="10" width="5.5546875" customWidth="1"/>
    <col min="13" max="14" width="0" hidden="1" customWidth="1"/>
    <col min="23" max="23" width="20.88671875" customWidth="1"/>
  </cols>
  <sheetData>
    <row r="1" spans="1:24" ht="15.6">
      <c r="I1" s="302"/>
      <c r="J1" s="302"/>
      <c r="K1" s="302" t="s">
        <v>1184</v>
      </c>
      <c r="L1" s="302"/>
      <c r="M1" s="302"/>
      <c r="N1" s="302"/>
      <c r="O1" s="302"/>
      <c r="P1" s="302"/>
      <c r="Q1" s="304"/>
      <c r="R1" s="304"/>
    </row>
    <row r="2" spans="1:24" ht="26.4">
      <c r="A2" s="328" t="s">
        <v>1134</v>
      </c>
      <c r="B2" s="328" t="s">
        <v>1051</v>
      </c>
      <c r="C2" s="328" t="s">
        <v>1000</v>
      </c>
      <c r="D2" s="328" t="s">
        <v>1052</v>
      </c>
    </row>
    <row r="3" spans="1:24">
      <c r="A3" s="454">
        <f>+Consumption!$S$36</f>
        <v>0</v>
      </c>
      <c r="B3" s="584">
        <f>+'0.Hypothesis'!H16</f>
        <v>25</v>
      </c>
      <c r="C3" s="615">
        <f>+'0.Hypothesis'!K2</f>
        <v>0.06</v>
      </c>
      <c r="D3" s="584">
        <f>+'0.Hypothesis'!$C$3</f>
        <v>2</v>
      </c>
      <c r="K3" s="347"/>
      <c r="L3" s="308"/>
      <c r="M3" s="324"/>
      <c r="N3" s="324"/>
      <c r="O3" s="324"/>
      <c r="P3" s="324"/>
      <c r="Q3" s="324"/>
      <c r="R3" s="324"/>
      <c r="S3" s="324"/>
      <c r="T3" s="324"/>
      <c r="U3" s="324"/>
    </row>
    <row r="4" spans="1:24" ht="52.8">
      <c r="K4" s="327" t="s">
        <v>1185</v>
      </c>
      <c r="L4" s="308"/>
      <c r="M4" s="328" t="s">
        <v>1178</v>
      </c>
      <c r="N4" s="328" t="s">
        <v>927</v>
      </c>
      <c r="O4" s="328" t="s">
        <v>1186</v>
      </c>
      <c r="P4" s="328" t="s">
        <v>1187</v>
      </c>
      <c r="Q4" s="328" t="s">
        <v>1019</v>
      </c>
      <c r="R4" s="328" t="s">
        <v>1071</v>
      </c>
      <c r="S4" s="328" t="s">
        <v>1072</v>
      </c>
      <c r="T4" s="328" t="s">
        <v>1073</v>
      </c>
      <c r="U4" s="328" t="s">
        <v>1074</v>
      </c>
      <c r="W4" s="328" t="s">
        <v>1188</v>
      </c>
      <c r="X4" s="328" t="s">
        <v>1148</v>
      </c>
    </row>
    <row r="5" spans="1:24" ht="57.6">
      <c r="A5" s="597" t="s">
        <v>1074</v>
      </c>
      <c r="B5" s="597" t="s">
        <v>1079</v>
      </c>
      <c r="C5" s="597" t="s">
        <v>1012</v>
      </c>
      <c r="D5" s="597" t="s">
        <v>1080</v>
      </c>
      <c r="E5" s="597" t="s">
        <v>1081</v>
      </c>
      <c r="F5" s="597" t="s">
        <v>1082</v>
      </c>
      <c r="G5" s="597"/>
      <c r="K5" s="350"/>
      <c r="L5" s="308"/>
      <c r="M5" s="352"/>
      <c r="N5" s="352"/>
      <c r="O5" s="352"/>
      <c r="P5" s="352"/>
      <c r="Q5" s="352"/>
      <c r="R5" s="352"/>
      <c r="S5" s="352"/>
      <c r="T5" s="352"/>
      <c r="U5" s="352"/>
      <c r="W5" s="360" t="s">
        <v>1189</v>
      </c>
      <c r="X5" s="360"/>
    </row>
    <row r="6" spans="1:24">
      <c r="A6" s="395">
        <f>+U23</f>
        <v>0</v>
      </c>
      <c r="B6" s="395">
        <f>+S23</f>
        <v>0</v>
      </c>
      <c r="C6" s="395">
        <f>+T23/'0.Hypothesis'!C3</f>
        <v>0</v>
      </c>
      <c r="D6" s="457" t="e">
        <f>+B6/Q23</f>
        <v>#DIV/0!</v>
      </c>
      <c r="E6" s="395">
        <f>+B6*'0.Hypothesis'!$G$3</f>
        <v>0</v>
      </c>
      <c r="F6" s="458" t="e">
        <f>+A6/C6</f>
        <v>#DIV/0!</v>
      </c>
      <c r="G6" s="458"/>
      <c r="K6" s="709">
        <f>+'Compr. Air'!U3</f>
        <v>0</v>
      </c>
      <c r="L6" s="308"/>
      <c r="M6" s="359" t="e">
        <f>+#REF!*#REF!</f>
        <v>#REF!</v>
      </c>
      <c r="N6" s="359" t="e">
        <f>+#REF!*#REF!</f>
        <v>#REF!</v>
      </c>
      <c r="O6" s="567">
        <v>0.2</v>
      </c>
      <c r="P6" s="532">
        <f>+'0.Hypothesis'!C27</f>
        <v>0</v>
      </c>
      <c r="Q6" s="684">
        <f>+K6</f>
        <v>0</v>
      </c>
      <c r="R6" s="361">
        <f>+Q6*(1-P6*O6)</f>
        <v>0</v>
      </c>
      <c r="S6" s="361">
        <f>+Q6-R6</f>
        <v>0</v>
      </c>
      <c r="T6" s="361">
        <f>+S6*$A$3</f>
        <v>0</v>
      </c>
      <c r="U6" s="563"/>
      <c r="W6" s="360" t="s">
        <v>1190</v>
      </c>
      <c r="X6" s="360"/>
    </row>
    <row r="7" spans="1:24">
      <c r="K7" s="566"/>
      <c r="L7" s="308"/>
      <c r="M7" s="359" t="e">
        <f>+#REF!*#REF!</f>
        <v>#REF!</v>
      </c>
      <c r="N7" s="359" t="e">
        <f>+#REF!*#REF!</f>
        <v>#REF!</v>
      </c>
      <c r="O7" s="532"/>
      <c r="P7" s="532"/>
      <c r="Q7" s="361"/>
      <c r="R7" s="361"/>
      <c r="S7" s="361"/>
      <c r="T7" s="361"/>
      <c r="U7" s="359"/>
    </row>
    <row r="8" spans="1:24" ht="28.8">
      <c r="C8" s="682" t="s">
        <v>1086</v>
      </c>
      <c r="D8" s="599" t="s">
        <v>1087</v>
      </c>
      <c r="E8" s="459" t="s">
        <v>1088</v>
      </c>
      <c r="K8" s="333"/>
      <c r="L8" s="308"/>
      <c r="M8" s="359" t="e">
        <f>+#REF!*#REF!</f>
        <v>#REF!</v>
      </c>
      <c r="N8" s="359" t="e">
        <f>+#REF!*#REF!</f>
        <v>#REF!</v>
      </c>
      <c r="O8" s="532"/>
      <c r="P8" s="532"/>
      <c r="Q8" s="359"/>
      <c r="R8" s="361"/>
      <c r="S8" s="361"/>
      <c r="T8" s="361"/>
      <c r="U8" s="359"/>
    </row>
    <row r="9" spans="1:24">
      <c r="C9" s="395">
        <f>+'0.Hypothesis'!H16</f>
        <v>25</v>
      </c>
      <c r="D9" s="460" t="e">
        <f>IRR(G19:G29)</f>
        <v>#NUM!</v>
      </c>
      <c r="E9" s="461">
        <f>+NPV(C3,G19:G29)</f>
        <v>0</v>
      </c>
      <c r="K9" s="333"/>
      <c r="L9" s="308"/>
      <c r="M9" s="359" t="e">
        <f>+#REF!*#REF!</f>
        <v>#REF!</v>
      </c>
      <c r="N9" s="359" t="e">
        <f>+#REF!*#REF!</f>
        <v>#REF!</v>
      </c>
      <c r="O9" s="532"/>
      <c r="P9" s="532"/>
      <c r="Q9" s="359"/>
      <c r="R9" s="361"/>
      <c r="S9" s="361"/>
      <c r="T9" s="361"/>
      <c r="U9" s="359"/>
    </row>
    <row r="10" spans="1:24">
      <c r="K10" s="333"/>
      <c r="L10" s="308"/>
      <c r="M10" s="359" t="e">
        <f>+#REF!*#REF!</f>
        <v>#REF!</v>
      </c>
      <c r="N10" s="359" t="e">
        <f>+#REF!*#REF!</f>
        <v>#REF!</v>
      </c>
      <c r="O10" s="532"/>
      <c r="P10" s="532"/>
      <c r="Q10" s="359"/>
      <c r="R10" s="361"/>
      <c r="S10" s="361"/>
      <c r="T10" s="361"/>
      <c r="U10" s="359"/>
    </row>
    <row r="11" spans="1:24" ht="21.75" customHeight="1">
      <c r="B11" s="1780" t="s">
        <v>1091</v>
      </c>
      <c r="C11" s="1781"/>
      <c r="D11" s="1780" t="s">
        <v>1092</v>
      </c>
      <c r="E11" s="1781"/>
      <c r="K11" s="333"/>
      <c r="L11" s="308"/>
      <c r="M11" s="359" t="e">
        <f>+#REF!*#REF!</f>
        <v>#REF!</v>
      </c>
      <c r="N11" s="359" t="e">
        <f>+#REF!*#REF!</f>
        <v>#REF!</v>
      </c>
      <c r="O11" s="532"/>
      <c r="P11" s="532"/>
      <c r="Q11" s="359"/>
      <c r="R11" s="361"/>
      <c r="S11" s="361"/>
      <c r="T11" s="361"/>
      <c r="U11" s="359"/>
    </row>
    <row r="12" spans="1:24" ht="15" customHeight="1">
      <c r="B12" s="701">
        <f>+Q23</f>
        <v>0</v>
      </c>
      <c r="C12" s="703" t="s">
        <v>521</v>
      </c>
      <c r="D12" s="701">
        <f>+R23</f>
        <v>0</v>
      </c>
      <c r="E12" s="703" t="s">
        <v>521</v>
      </c>
      <c r="K12" s="333"/>
      <c r="L12" s="308"/>
      <c r="M12" s="359" t="e">
        <f>+#REF!*#REF!</f>
        <v>#REF!</v>
      </c>
      <c r="N12" s="359" t="e">
        <f>+#REF!*#REF!</f>
        <v>#REF!</v>
      </c>
      <c r="O12" s="532"/>
      <c r="P12" s="532"/>
      <c r="Q12" s="359"/>
      <c r="R12" s="361"/>
      <c r="S12" s="361"/>
      <c r="T12" s="361"/>
      <c r="U12" s="359"/>
    </row>
    <row r="13" spans="1:24">
      <c r="K13" s="333"/>
      <c r="L13" s="308"/>
      <c r="M13" s="359" t="e">
        <f>+#REF!*#REF!</f>
        <v>#REF!</v>
      </c>
      <c r="N13" s="359" t="e">
        <f>+#REF!*#REF!</f>
        <v>#REF!</v>
      </c>
      <c r="O13" s="532"/>
      <c r="P13" s="532"/>
      <c r="Q13" s="359"/>
      <c r="R13" s="361"/>
      <c r="S13" s="361"/>
      <c r="T13" s="361"/>
      <c r="U13" s="359"/>
    </row>
    <row r="14" spans="1:24">
      <c r="K14" s="333"/>
      <c r="L14" s="308"/>
      <c r="M14" s="359" t="e">
        <f>+#REF!*#REF!</f>
        <v>#REF!</v>
      </c>
      <c r="N14" s="359" t="e">
        <f>+#REF!*#REF!</f>
        <v>#REF!</v>
      </c>
      <c r="O14" s="532"/>
      <c r="P14" s="532"/>
      <c r="Q14" s="359"/>
      <c r="R14" s="361"/>
      <c r="S14" s="361"/>
      <c r="T14" s="361"/>
      <c r="U14" s="359"/>
    </row>
    <row r="15" spans="1:24">
      <c r="K15" s="333"/>
      <c r="L15" s="308"/>
      <c r="M15" s="359" t="e">
        <f>+#REF!*#REF!</f>
        <v>#REF!</v>
      </c>
      <c r="N15" s="359" t="e">
        <f>+#REF!*#REF!</f>
        <v>#REF!</v>
      </c>
      <c r="O15" s="532"/>
      <c r="P15" s="532"/>
      <c r="Q15" s="359"/>
      <c r="R15" s="361"/>
      <c r="S15" s="361"/>
      <c r="T15" s="361"/>
      <c r="U15" s="359"/>
    </row>
    <row r="16" spans="1:24">
      <c r="A16" s="1757" t="s">
        <v>1094</v>
      </c>
      <c r="B16" s="1758"/>
      <c r="C16" s="1758"/>
      <c r="D16" s="1759"/>
      <c r="K16" s="333"/>
      <c r="L16" s="308"/>
      <c r="M16" s="359" t="e">
        <f>+#REF!*#REF!</f>
        <v>#REF!</v>
      </c>
      <c r="N16" s="359" t="e">
        <f>+#REF!*#REF!</f>
        <v>#REF!</v>
      </c>
      <c r="O16" s="532"/>
      <c r="P16" s="532"/>
      <c r="Q16" s="359"/>
      <c r="R16" s="361"/>
      <c r="S16" s="361"/>
      <c r="T16" s="361"/>
      <c r="U16" s="359"/>
    </row>
    <row r="17" spans="1:21">
      <c r="A17" s="1760"/>
      <c r="B17" s="1761"/>
      <c r="C17" s="1761"/>
      <c r="D17" s="1762"/>
      <c r="K17" s="333"/>
      <c r="L17" s="308"/>
      <c r="M17" s="359" t="e">
        <f>+#REF!*#REF!</f>
        <v>#REF!</v>
      </c>
      <c r="N17" s="359" t="e">
        <f>+#REF!*#REF!</f>
        <v>#REF!</v>
      </c>
      <c r="O17" s="532"/>
      <c r="P17" s="532"/>
      <c r="Q17" s="359"/>
      <c r="R17" s="361"/>
      <c r="S17" s="361"/>
      <c r="T17" s="361"/>
      <c r="U17" s="359"/>
    </row>
    <row r="18" spans="1:21">
      <c r="A18" s="1763"/>
      <c r="B18" s="1764"/>
      <c r="C18" s="1764"/>
      <c r="D18" s="1765"/>
      <c r="F18" s="399" t="s">
        <v>1096</v>
      </c>
      <c r="G18" s="399" t="s">
        <v>1028</v>
      </c>
      <c r="K18" s="333"/>
      <c r="L18" s="308"/>
      <c r="M18" s="359" t="e">
        <f>+#REF!*#REF!</f>
        <v>#REF!</v>
      </c>
      <c r="N18" s="359" t="e">
        <f>+#REF!*#REF!</f>
        <v>#REF!</v>
      </c>
      <c r="O18" s="532"/>
      <c r="P18" s="532"/>
      <c r="Q18" s="359"/>
      <c r="R18" s="361"/>
      <c r="S18" s="361"/>
      <c r="T18" s="361"/>
      <c r="U18" s="359"/>
    </row>
    <row r="19" spans="1:21">
      <c r="A19" s="1763"/>
      <c r="B19" s="1764"/>
      <c r="C19" s="1764"/>
      <c r="D19" s="1765"/>
      <c r="F19" s="399">
        <v>0</v>
      </c>
      <c r="G19" s="395">
        <f>-A6</f>
        <v>0</v>
      </c>
      <c r="K19" s="333"/>
      <c r="L19" s="308"/>
      <c r="M19" s="359" t="e">
        <f>+#REF!*#REF!</f>
        <v>#REF!</v>
      </c>
      <c r="N19" s="359" t="e">
        <f>+#REF!*#REF!</f>
        <v>#REF!</v>
      </c>
      <c r="O19" s="532"/>
      <c r="P19" s="532"/>
      <c r="Q19" s="359"/>
      <c r="R19" s="361"/>
      <c r="S19" s="361"/>
      <c r="T19" s="361"/>
      <c r="U19" s="359"/>
    </row>
    <row r="20" spans="1:21">
      <c r="A20" s="1763"/>
      <c r="B20" s="1764"/>
      <c r="C20" s="1764"/>
      <c r="D20" s="1765"/>
      <c r="F20" s="399">
        <v>1</v>
      </c>
      <c r="G20" s="395">
        <f>+C6</f>
        <v>0</v>
      </c>
      <c r="K20" s="333"/>
      <c r="L20" s="308"/>
      <c r="M20" s="359" t="e">
        <f>+#REF!*#REF!</f>
        <v>#REF!</v>
      </c>
      <c r="N20" s="359" t="e">
        <f>+#REF!*#REF!</f>
        <v>#REF!</v>
      </c>
      <c r="O20" s="532"/>
      <c r="P20" s="532"/>
      <c r="Q20" s="359"/>
      <c r="R20" s="361"/>
      <c r="S20" s="361"/>
      <c r="T20" s="361"/>
      <c r="U20" s="359"/>
    </row>
    <row r="21" spans="1:21">
      <c r="A21" s="1763"/>
      <c r="B21" s="1764"/>
      <c r="C21" s="1764"/>
      <c r="D21" s="1765"/>
      <c r="F21" s="399">
        <v>2</v>
      </c>
      <c r="G21" s="395">
        <f>+G20</f>
        <v>0</v>
      </c>
      <c r="K21" s="333"/>
      <c r="L21" s="308"/>
      <c r="M21" s="359" t="e">
        <f>+#REF!*#REF!</f>
        <v>#REF!</v>
      </c>
      <c r="N21" s="359" t="e">
        <f>+#REF!*#REF!</f>
        <v>#REF!</v>
      </c>
      <c r="O21" s="532"/>
      <c r="P21" s="532"/>
      <c r="Q21" s="359"/>
      <c r="R21" s="361"/>
      <c r="S21" s="361"/>
      <c r="T21" s="361"/>
      <c r="U21" s="359"/>
    </row>
    <row r="22" spans="1:21">
      <c r="A22" s="1766"/>
      <c r="B22" s="1767"/>
      <c r="C22" s="1767"/>
      <c r="D22" s="1768"/>
      <c r="F22" s="399"/>
      <c r="G22" s="395"/>
      <c r="K22" s="333"/>
      <c r="L22" s="308"/>
      <c r="M22" s="359" t="e">
        <f>+#REF!*#REF!</f>
        <v>#REF!</v>
      </c>
      <c r="N22" s="359" t="e">
        <f>+#REF!*#REF!</f>
        <v>#REF!</v>
      </c>
      <c r="O22" s="532"/>
      <c r="P22" s="532"/>
      <c r="Q22" s="359"/>
      <c r="R22" s="361"/>
      <c r="S22" s="361"/>
      <c r="T22" s="361"/>
      <c r="U22" s="359"/>
    </row>
    <row r="23" spans="1:21">
      <c r="F23" s="399"/>
      <c r="G23" s="395"/>
      <c r="O23" t="s">
        <v>260</v>
      </c>
      <c r="Q23" s="531">
        <f>SUM(Q6:Q22)</f>
        <v>0</v>
      </c>
      <c r="R23" s="531">
        <f>SUM(R6:R22)</f>
        <v>0</v>
      </c>
      <c r="S23" s="531">
        <f>SUM(S6:S22)</f>
        <v>0</v>
      </c>
      <c r="T23" s="531">
        <f>SUM(T6:T22)</f>
        <v>0</v>
      </c>
      <c r="U23" s="531">
        <f>SUM(U6:U22)</f>
        <v>0</v>
      </c>
    </row>
    <row r="24" spans="1:21">
      <c r="F24" s="399"/>
      <c r="G24" s="395"/>
    </row>
    <row r="25" spans="1:21">
      <c r="A25" s="1769" t="s">
        <v>1098</v>
      </c>
      <c r="B25" s="1770"/>
      <c r="C25" s="1770"/>
      <c r="D25" s="1771"/>
      <c r="F25" s="399"/>
      <c r="G25" s="395"/>
    </row>
    <row r="26" spans="1:21">
      <c r="A26" s="1772"/>
      <c r="B26" s="1773"/>
      <c r="C26" s="1773"/>
      <c r="D26" s="1774"/>
      <c r="F26" s="399"/>
      <c r="G26" s="395"/>
    </row>
    <row r="27" spans="1:21">
      <c r="A27" s="1775"/>
      <c r="B27" s="1730"/>
      <c r="C27" s="1730"/>
      <c r="D27" s="1776"/>
      <c r="F27" s="399"/>
      <c r="G27" s="395"/>
    </row>
    <row r="28" spans="1:21">
      <c r="A28" s="1775"/>
      <c r="B28" s="1730"/>
      <c r="C28" s="1730"/>
      <c r="D28" s="1776"/>
      <c r="F28" s="399"/>
      <c r="G28" s="395"/>
    </row>
    <row r="29" spans="1:21">
      <c r="A29" s="1775"/>
      <c r="B29" s="1730"/>
      <c r="C29" s="1730"/>
      <c r="D29" s="1776"/>
      <c r="F29" s="399"/>
      <c r="G29" s="395"/>
    </row>
    <row r="30" spans="1:21">
      <c r="A30" s="1775"/>
      <c r="B30" s="1730"/>
      <c r="C30" s="1730"/>
      <c r="D30" s="1776"/>
    </row>
    <row r="31" spans="1:21">
      <c r="A31" s="1777"/>
      <c r="B31" s="1778"/>
      <c r="C31" s="1778"/>
      <c r="D31" s="1779"/>
    </row>
    <row r="33" spans="1:6">
      <c r="A33" s="1757" t="s">
        <v>1191</v>
      </c>
      <c r="B33" s="1758"/>
      <c r="C33" s="1758"/>
      <c r="D33" s="1758"/>
      <c r="E33" s="1758"/>
      <c r="F33" s="1759"/>
    </row>
    <row r="34" spans="1:6">
      <c r="A34" s="1772"/>
      <c r="B34" s="1773"/>
      <c r="C34" s="1773"/>
      <c r="D34" s="1773"/>
      <c r="E34" s="1773"/>
      <c r="F34" s="1774"/>
    </row>
    <row r="35" spans="1:6">
      <c r="A35" s="1775"/>
      <c r="B35" s="1730"/>
      <c r="C35" s="1730"/>
      <c r="D35" s="1730"/>
      <c r="E35" s="1730"/>
      <c r="F35" s="1776"/>
    </row>
    <row r="36" spans="1:6">
      <c r="A36" s="1775"/>
      <c r="B36" s="1730"/>
      <c r="C36" s="1730"/>
      <c r="D36" s="1730"/>
      <c r="E36" s="1730"/>
      <c r="F36" s="1776"/>
    </row>
    <row r="37" spans="1:6">
      <c r="A37" s="1777"/>
      <c r="B37" s="1778"/>
      <c r="C37" s="1778"/>
      <c r="D37" s="1778"/>
      <c r="E37" s="1778"/>
      <c r="F37" s="1779"/>
    </row>
  </sheetData>
  <mergeCells count="8">
    <mergeCell ref="B11:C11"/>
    <mergeCell ref="D11:E11"/>
    <mergeCell ref="A16:D16"/>
    <mergeCell ref="A34:F37"/>
    <mergeCell ref="A17:D22"/>
    <mergeCell ref="A25:D25"/>
    <mergeCell ref="A26:D31"/>
    <mergeCell ref="A33:F33"/>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CC588-DD86-4B59-B8EE-6CC83C3CC81F}">
  <sheetPr>
    <tabColor theme="9"/>
  </sheetPr>
  <dimension ref="A1:AQ38"/>
  <sheetViews>
    <sheetView showGridLines="0" zoomScale="86" zoomScaleNormal="86" workbookViewId="0">
      <selection activeCell="B6" sqref="B6"/>
    </sheetView>
  </sheetViews>
  <sheetFormatPr baseColWidth="10" defaultColWidth="11.44140625" defaultRowHeight="14.4"/>
  <cols>
    <col min="2" max="2" width="15.33203125" customWidth="1"/>
    <col min="4" max="4" width="16.109375" customWidth="1"/>
    <col min="5" max="5" width="14.33203125" customWidth="1"/>
    <col min="6" max="6" width="0" hidden="1" customWidth="1"/>
    <col min="7" max="7" width="9.5546875" hidden="1" customWidth="1"/>
    <col min="8" max="8" width="6.33203125" customWidth="1"/>
    <col min="9" max="9" width="20.33203125" customWidth="1"/>
    <col min="11" max="11" width="6.6640625" customWidth="1"/>
    <col min="12" max="12" width="15.6640625" customWidth="1"/>
    <col min="18" max="21" width="0" hidden="1" customWidth="1"/>
    <col min="28" max="28" width="14.109375" customWidth="1"/>
    <col min="29" max="29" width="13" customWidth="1"/>
    <col min="39" max="39" width="8.44140625" bestFit="1" customWidth="1"/>
  </cols>
  <sheetData>
    <row r="1" spans="1:43" ht="15.6">
      <c r="G1" s="302"/>
      <c r="H1" s="303" t="s">
        <v>1192</v>
      </c>
      <c r="I1" s="302"/>
      <c r="J1" s="302"/>
      <c r="K1" s="302"/>
      <c r="L1" s="302"/>
      <c r="M1" s="302"/>
      <c r="N1" s="302"/>
      <c r="O1" s="302"/>
      <c r="P1" s="302"/>
      <c r="Q1" s="302"/>
      <c r="R1" s="302"/>
      <c r="S1" s="302"/>
      <c r="T1" s="302"/>
      <c r="U1" s="302"/>
      <c r="V1" s="302"/>
      <c r="W1" s="304"/>
      <c r="X1" s="304"/>
      <c r="Y1" s="304"/>
      <c r="Z1" s="304"/>
      <c r="AA1" s="304"/>
      <c r="AB1" s="304"/>
      <c r="AC1" s="304"/>
    </row>
    <row r="2" spans="1:43" ht="39.6">
      <c r="A2" s="328" t="s">
        <v>998</v>
      </c>
      <c r="B2" s="328" t="s">
        <v>999</v>
      </c>
      <c r="C2" s="376" t="s">
        <v>6</v>
      </c>
      <c r="D2" s="376" t="s">
        <v>1001</v>
      </c>
      <c r="G2" s="305"/>
      <c r="H2" s="305"/>
      <c r="I2" s="305"/>
      <c r="J2" s="305"/>
      <c r="K2" s="306"/>
      <c r="L2" s="307"/>
      <c r="M2" s="307"/>
      <c r="N2" s="308"/>
      <c r="O2" s="308"/>
      <c r="P2" s="308"/>
      <c r="Q2" s="308"/>
      <c r="R2" s="305"/>
      <c r="S2" s="305"/>
      <c r="T2" s="305"/>
      <c r="U2" s="305"/>
      <c r="V2" s="305"/>
      <c r="W2" s="309"/>
      <c r="X2" s="309"/>
      <c r="Y2" s="309"/>
      <c r="Z2" s="309"/>
      <c r="AA2" s="309"/>
      <c r="AB2" s="309"/>
      <c r="AC2" s="309"/>
    </row>
    <row r="3" spans="1:43">
      <c r="A3" s="919">
        <f>Consumption!$C$9</f>
        <v>0.51625477697179056</v>
      </c>
      <c r="B3" s="469">
        <v>10</v>
      </c>
      <c r="C3" s="920">
        <f>+'0.Hypothesis'!$K$2</f>
        <v>0.06</v>
      </c>
      <c r="D3" s="923">
        <f>+'0.Hypothesis'!$C$3</f>
        <v>2</v>
      </c>
      <c r="G3" s="305"/>
      <c r="H3" s="305"/>
      <c r="I3" s="305"/>
      <c r="J3" s="305"/>
      <c r="K3" s="305"/>
      <c r="L3" s="307"/>
      <c r="M3" s="307"/>
      <c r="O3" s="308"/>
      <c r="P3" s="308"/>
      <c r="Q3" s="308"/>
      <c r="R3" s="308"/>
      <c r="S3" s="305"/>
      <c r="T3" s="305"/>
      <c r="U3" s="305"/>
      <c r="V3" s="305"/>
      <c r="W3" s="305"/>
      <c r="X3" s="305"/>
      <c r="Y3" s="305"/>
      <c r="Z3" s="305"/>
      <c r="AA3" s="305"/>
      <c r="AB3" s="309"/>
      <c r="AC3" s="309"/>
    </row>
    <row r="4" spans="1:43">
      <c r="G4" s="319"/>
      <c r="H4" s="319"/>
      <c r="I4" s="321"/>
      <c r="J4" s="321"/>
      <c r="K4" s="321"/>
      <c r="L4" s="322"/>
      <c r="M4" s="322"/>
      <c r="N4" s="322"/>
      <c r="O4" s="323"/>
      <c r="P4" s="323"/>
      <c r="Q4" s="323"/>
      <c r="R4" s="323"/>
      <c r="S4" s="321"/>
      <c r="T4" s="321"/>
      <c r="U4" s="321"/>
      <c r="V4" s="321"/>
      <c r="W4" s="324"/>
      <c r="X4" s="324"/>
      <c r="Y4" s="324"/>
      <c r="Z4" s="324"/>
      <c r="AA4" s="305"/>
      <c r="AB4" s="324"/>
      <c r="AC4" s="324"/>
      <c r="AD4" s="324"/>
      <c r="AE4" s="324"/>
      <c r="AF4" s="324"/>
    </row>
    <row r="5" spans="1:43" ht="43.2">
      <c r="A5" s="456" t="s">
        <v>1020</v>
      </c>
      <c r="B5" s="456" t="s">
        <v>1021</v>
      </c>
      <c r="C5" s="456" t="s">
        <v>1022</v>
      </c>
      <c r="D5" s="456" t="s">
        <v>1193</v>
      </c>
      <c r="G5" s="319"/>
      <c r="H5" s="367" t="str">
        <f>+AC!C9</f>
        <v>#</v>
      </c>
      <c r="I5" s="367" t="str">
        <f>+AC!D9</f>
        <v>Zone</v>
      </c>
      <c r="J5" s="367" t="str">
        <f>+AC!E9</f>
        <v>System</v>
      </c>
      <c r="K5" s="367" t="str">
        <f>+AC!F9</f>
        <v>Type</v>
      </c>
      <c r="L5" s="367" t="str">
        <f>+AC!G9</f>
        <v>Brand/model</v>
      </c>
      <c r="M5" s="367" t="str">
        <f>+AC!H9</f>
        <v>Quantity</v>
      </c>
      <c r="N5" s="367" t="str">
        <f>+AC!I9</f>
        <v>Thermal power (BTU/h)</v>
      </c>
      <c r="O5" s="367" t="str">
        <f>+AC!J9</f>
        <v>COP</v>
      </c>
      <c r="P5" s="367" t="str">
        <f>+AC!K9</f>
        <v>Electric power (kW)</v>
      </c>
      <c r="Q5" s="367" t="str">
        <f>+AC!L9</f>
        <v>Temperature (ºC)</v>
      </c>
      <c r="R5" s="367" t="str">
        <f>+AC!M9</f>
        <v>SP Temperature (ºC)</v>
      </c>
      <c r="S5" s="367" t="str">
        <f>+AC!N9</f>
        <v>(hours/day)</v>
      </c>
      <c r="T5" s="367" t="str">
        <f>+AC!O9</f>
        <v>Days/week</v>
      </c>
      <c r="U5" s="367" t="str">
        <f>+AC!P9</f>
        <v>Weeks/years</v>
      </c>
      <c r="V5" s="367" t="str">
        <f>+AC!Q9</f>
        <v>% de time on load</v>
      </c>
      <c r="W5" s="367" t="str">
        <f>+AC!R9</f>
        <v>Observations</v>
      </c>
      <c r="X5" s="367">
        <f>+AC!S9</f>
        <v>0</v>
      </c>
      <c r="Y5" s="367" t="str">
        <f>+AC!T9</f>
        <v>Pot_inst (kW)</v>
      </c>
      <c r="Z5" s="367" t="str">
        <f>+AC!U9</f>
        <v>Consumption (kWh/year)</v>
      </c>
      <c r="AA5" s="305"/>
      <c r="AB5" s="328" t="s">
        <v>1194</v>
      </c>
      <c r="AC5" s="328" t="s">
        <v>1195</v>
      </c>
      <c r="AD5" s="328" t="s">
        <v>1039</v>
      </c>
      <c r="AE5" s="328" t="s">
        <v>1020</v>
      </c>
      <c r="AF5" s="534" t="s">
        <v>740</v>
      </c>
      <c r="AH5" s="328" t="s">
        <v>778</v>
      </c>
      <c r="AI5" s="328" t="s">
        <v>1196</v>
      </c>
      <c r="AK5" s="373" t="str">
        <f>+I5</f>
        <v>Zone</v>
      </c>
      <c r="AL5" s="367" t="str">
        <f>+L5</f>
        <v>Brand/model</v>
      </c>
      <c r="AM5" s="367" t="str">
        <f>+M5</f>
        <v>Quantity</v>
      </c>
      <c r="AN5" s="367" t="str">
        <f>+N5</f>
        <v>Thermal power (BTU/h)</v>
      </c>
      <c r="AO5" s="367" t="str">
        <f>+Z5</f>
        <v>Consumption (kWh/year)</v>
      </c>
      <c r="AP5" s="705" t="str">
        <f>+AB5</f>
        <v>New time of operation (%)</v>
      </c>
      <c r="AQ5" s="705" t="s">
        <v>1197</v>
      </c>
    </row>
    <row r="6" spans="1:43">
      <c r="A6" s="395">
        <f>+AE35</f>
        <v>8288.2581603178078</v>
      </c>
      <c r="B6" s="395">
        <f>+AD35</f>
        <v>16054.588800000007</v>
      </c>
      <c r="C6" s="594">
        <f>+B6/Consumption!C4</f>
        <v>6.562589949231111E-2</v>
      </c>
      <c r="D6" s="395">
        <f>+B6*'0.Hypothesis'!$G$2</f>
        <v>10.178609299200005</v>
      </c>
      <c r="I6" s="412"/>
      <c r="J6" s="413"/>
      <c r="K6" s="413"/>
      <c r="L6" s="414"/>
      <c r="M6" s="414"/>
      <c r="O6" s="414"/>
      <c r="P6" s="415" t="s">
        <v>901</v>
      </c>
      <c r="Q6" s="535"/>
      <c r="R6" s="415"/>
      <c r="W6" s="416"/>
      <c r="X6" s="416"/>
      <c r="Y6" s="416"/>
      <c r="Z6" s="416"/>
      <c r="AA6" s="305"/>
      <c r="AB6" s="416"/>
      <c r="AC6" s="416"/>
      <c r="AD6" s="416"/>
      <c r="AE6" s="416"/>
      <c r="AF6" s="416"/>
      <c r="AH6" s="419" t="s">
        <v>1198</v>
      </c>
      <c r="AI6" s="844">
        <v>148</v>
      </c>
      <c r="AK6" s="704" t="str">
        <f>+I7</f>
        <v>Seminar room</v>
      </c>
      <c r="AL6" s="704" t="str">
        <f>+L7</f>
        <v>Classic</v>
      </c>
      <c r="AM6" s="701">
        <f>+M7</f>
        <v>1</v>
      </c>
      <c r="AN6" s="704">
        <f>+N7</f>
        <v>2.31</v>
      </c>
      <c r="AO6" s="701">
        <f>+Z7</f>
        <v>3060.288</v>
      </c>
      <c r="AP6" s="706">
        <f>+AB7</f>
        <v>0.7</v>
      </c>
      <c r="AQ6" s="701">
        <f>+AD7</f>
        <v>918.08640000000014</v>
      </c>
    </row>
    <row r="7" spans="1:43">
      <c r="G7" s="319"/>
      <c r="H7" s="942">
        <f>+AC!C11</f>
        <v>1</v>
      </c>
      <c r="I7" s="333" t="str">
        <f>IF(AC!$E11=AC!$S$5,0,AC!D11)</f>
        <v>Seminar room</v>
      </c>
      <c r="J7" s="333" t="str">
        <f>IF(AC!$E11=AC!$S$5,0,AC!E11)</f>
        <v>AC</v>
      </c>
      <c r="K7" s="333" t="str">
        <f>IF(AC!$E11=AC!$S$5,0,AC!F11)</f>
        <v>Split</v>
      </c>
      <c r="L7" s="333" t="str">
        <f>IF(AC!$E11=AC!$S$5,0,AC!G11)</f>
        <v>Classic</v>
      </c>
      <c r="M7" s="333">
        <f>IF(AC!$E11=AC!$S$5,0,AC!H11)</f>
        <v>1</v>
      </c>
      <c r="N7" s="333">
        <f>IF(AC!$E11=AC!$S$5,0,AC!I11)</f>
        <v>2.31</v>
      </c>
      <c r="O7" s="333">
        <f>IF(AC!$E11=AC!$S$5,0,AC!J11)</f>
        <v>3.18</v>
      </c>
      <c r="P7" s="333">
        <f>IF(AC!$E11=AC!$S$5,0,AC!K11)</f>
        <v>2.31</v>
      </c>
      <c r="Q7" s="333">
        <f>IF(AC!$E11=AC!$S$5,0,AC!L11)</f>
        <v>0</v>
      </c>
      <c r="R7" s="333">
        <f>IF(AC!$E11=AC!$S$5,0,AC!M11)</f>
        <v>21</v>
      </c>
      <c r="S7" s="333">
        <f>IF(AC!$E11=AC!$S$5,0,AC!N11)</f>
        <v>8</v>
      </c>
      <c r="T7" s="333">
        <f>IF(AC!$E11=AC!$S$5,0,AC!O11)</f>
        <v>6</v>
      </c>
      <c r="U7" s="333">
        <f>IF(AC!$E11=AC!$S$5,0,AC!P11)</f>
        <v>46</v>
      </c>
      <c r="V7" s="333">
        <f>IF(AC!$E11=AC!$S$5,0,AC!Q11)</f>
        <v>0.6</v>
      </c>
      <c r="W7" s="333">
        <f>IF(AC!$E11=AC!$S$5,0,AC!R11)</f>
        <v>0</v>
      </c>
      <c r="X7" s="333">
        <f>IF(AC!$E11=AC!$S$5,0,AC!S11)</f>
        <v>0</v>
      </c>
      <c r="Y7" s="333">
        <f>IF(AC!$E11=AC!$S$5,0,AC!T11)</f>
        <v>2.31</v>
      </c>
      <c r="Z7" s="333">
        <f>IF(AC!$E11=AC!$S$5,0,AC!U11)</f>
        <v>3060.288</v>
      </c>
      <c r="AA7" s="305"/>
      <c r="AB7" s="567">
        <v>0.7</v>
      </c>
      <c r="AC7" s="361">
        <f>+AB7*Z7</f>
        <v>2142.2015999999999</v>
      </c>
      <c r="AD7" s="361">
        <f>+Z7-AC7</f>
        <v>918.08640000000014</v>
      </c>
      <c r="AE7" s="361">
        <f t="shared" ref="AE7:AE34" si="0">+AD7*$A$3</f>
        <v>473.9664896728342</v>
      </c>
      <c r="AF7" s="361">
        <f>+$AI$6*M7</f>
        <v>148</v>
      </c>
      <c r="AH7" s="419"/>
      <c r="AI7" s="419"/>
      <c r="AK7" s="704" t="str">
        <f t="shared" ref="AK7:AK33" si="1">+I8</f>
        <v>Seminar room 2</v>
      </c>
      <c r="AL7" s="704" t="str">
        <f t="shared" ref="AL7:AN33" si="2">+L8</f>
        <v>Classic</v>
      </c>
      <c r="AM7" s="701">
        <f t="shared" si="2"/>
        <v>1</v>
      </c>
      <c r="AN7" s="704">
        <f t="shared" si="2"/>
        <v>2.31</v>
      </c>
      <c r="AO7" s="701">
        <f t="shared" ref="AO7:AO34" si="3">+Z8</f>
        <v>3060.288</v>
      </c>
      <c r="AP7" s="706">
        <f t="shared" ref="AP7:AP33" si="4">+AB8</f>
        <v>0.7</v>
      </c>
      <c r="AQ7" s="701">
        <f t="shared" ref="AQ7:AQ34" si="5">+AD8</f>
        <v>918.08640000000014</v>
      </c>
    </row>
    <row r="8" spans="1:43">
      <c r="A8" s="456" t="s">
        <v>740</v>
      </c>
      <c r="B8" s="456" t="s">
        <v>1024</v>
      </c>
      <c r="C8" s="599" t="s">
        <v>1025</v>
      </c>
      <c r="D8" s="459" t="s">
        <v>1026</v>
      </c>
      <c r="G8" s="305"/>
      <c r="H8" s="942">
        <f>+AC!C12</f>
        <v>2</v>
      </c>
      <c r="I8" s="333" t="str">
        <f>IF(AC!$E12=AC!$S$5,0,AC!D12)</f>
        <v>Seminar room 2</v>
      </c>
      <c r="J8" s="333" t="str">
        <f>IF(AC!$E12=AC!$S$5,0,AC!E12)</f>
        <v>AC</v>
      </c>
      <c r="K8" s="333" t="str">
        <f>IF(AC!$E12=AC!$S$5,0,AC!F12)</f>
        <v>Split</v>
      </c>
      <c r="L8" s="333" t="str">
        <f>IF(AC!$E12=AC!$S$5,0,AC!G12)</f>
        <v>Classic</v>
      </c>
      <c r="M8" s="333">
        <f>IF(AC!$E12=AC!$S$5,0,AC!H12)</f>
        <v>1</v>
      </c>
      <c r="N8" s="333">
        <f>IF(AC!$E12=AC!$S$5,0,AC!I12)</f>
        <v>2.31</v>
      </c>
      <c r="O8" s="333">
        <f>IF(AC!$E12=AC!$S$5,0,AC!J12)</f>
        <v>3.18</v>
      </c>
      <c r="P8" s="333">
        <f>IF(AC!$E12=AC!$S$5,0,AC!K12)</f>
        <v>2.31</v>
      </c>
      <c r="Q8" s="333">
        <f>IF(AC!$E12=AC!$S$5,0,AC!L12)</f>
        <v>0</v>
      </c>
      <c r="R8" s="333">
        <f>IF(AC!$E12=AC!$S$5,0,AC!M12)</f>
        <v>21</v>
      </c>
      <c r="S8" s="333">
        <f>IF(AC!$E12=AC!$S$5,0,AC!N12)</f>
        <v>8</v>
      </c>
      <c r="T8" s="333">
        <f>IF(AC!$E12=AC!$S$5,0,AC!O12)</f>
        <v>6</v>
      </c>
      <c r="U8" s="333">
        <f>IF(AC!$E12=AC!$S$5,0,AC!P12)</f>
        <v>46</v>
      </c>
      <c r="V8" s="333">
        <f>IF(AC!$E12=AC!$S$5,0,AC!Q12)</f>
        <v>0.6</v>
      </c>
      <c r="W8" s="333">
        <f>IF(AC!$E12=AC!$S$5,0,AC!R12)</f>
        <v>0</v>
      </c>
      <c r="X8" s="333">
        <f>IF(AC!$E12=AC!$S$5,0,AC!S12)</f>
        <v>0</v>
      </c>
      <c r="Y8" s="333">
        <f>IF(AC!$E12=AC!$S$5,0,AC!T12)</f>
        <v>2.31</v>
      </c>
      <c r="Z8" s="333">
        <f>IF(AC!$E12=AC!$S$5,0,AC!U12)</f>
        <v>3060.288</v>
      </c>
      <c r="AA8" s="305"/>
      <c r="AB8" s="567">
        <v>0.7</v>
      </c>
      <c r="AC8" s="361">
        <f t="shared" ref="AC8:AC26" si="6">+AB8*Z8</f>
        <v>2142.2015999999999</v>
      </c>
      <c r="AD8" s="361">
        <f t="shared" ref="AD8:AD34" si="7">+Z8-AC8</f>
        <v>918.08640000000014</v>
      </c>
      <c r="AE8" s="361">
        <f t="shared" si="0"/>
        <v>473.9664896728342</v>
      </c>
      <c r="AF8" s="361">
        <f t="shared" ref="AF8:AF27" si="8">+$AI$6*M8</f>
        <v>148</v>
      </c>
      <c r="AK8" s="704" t="str">
        <f t="shared" si="1"/>
        <v>Seminar room 3</v>
      </c>
      <c r="AL8" s="704" t="str">
        <f t="shared" si="2"/>
        <v>Daikin</v>
      </c>
      <c r="AM8" s="701">
        <f t="shared" si="2"/>
        <v>1</v>
      </c>
      <c r="AN8" s="704">
        <f t="shared" si="2"/>
        <v>2.0099999999999998</v>
      </c>
      <c r="AO8" s="701">
        <f t="shared" si="3"/>
        <v>2662.848</v>
      </c>
      <c r="AP8" s="706">
        <f t="shared" si="4"/>
        <v>0.7</v>
      </c>
      <c r="AQ8" s="701">
        <f t="shared" si="5"/>
        <v>798.85440000000017</v>
      </c>
    </row>
    <row r="9" spans="1:43">
      <c r="A9" s="395">
        <f>+AF35</f>
        <v>2664</v>
      </c>
      <c r="B9" s="458">
        <f>+A9/A6</f>
        <v>0.32141855966246236</v>
      </c>
      <c r="C9" s="600">
        <f>IRR(B14:B24)</f>
        <v>3.1112057626680318</v>
      </c>
      <c r="D9" s="461">
        <f>+NPV(C3,B14:B24)</f>
        <v>55036.133551450264</v>
      </c>
      <c r="G9" s="305"/>
      <c r="H9" s="942">
        <f>+AC!C13</f>
        <v>3</v>
      </c>
      <c r="I9" s="333" t="str">
        <f>IF(AC!$E13=AC!$S$5,0,AC!D13)</f>
        <v>Seminar room 3</v>
      </c>
      <c r="J9" s="333" t="str">
        <f>IF(AC!$E13=AC!$S$5,0,AC!E13)</f>
        <v>AC</v>
      </c>
      <c r="K9" s="333" t="str">
        <f>IF(AC!$E13=AC!$S$5,0,AC!F13)</f>
        <v>Split</v>
      </c>
      <c r="L9" s="333" t="str">
        <f>IF(AC!$E13=AC!$S$5,0,AC!G13)</f>
        <v>Daikin</v>
      </c>
      <c r="M9" s="333">
        <f>IF(AC!$E13=AC!$S$5,0,AC!H13)</f>
        <v>1</v>
      </c>
      <c r="N9" s="333">
        <f>IF(AC!$E13=AC!$S$5,0,AC!I13)</f>
        <v>2.0099999999999998</v>
      </c>
      <c r="O9" s="333">
        <f>IF(AC!$E13=AC!$S$5,0,AC!J13)</f>
        <v>3.21</v>
      </c>
      <c r="P9" s="333">
        <f>IF(AC!$E13=AC!$S$5,0,AC!K13)</f>
        <v>2.0099999999999998</v>
      </c>
      <c r="Q9" s="333">
        <f>IF(AC!$E13=AC!$S$5,0,AC!L13)</f>
        <v>0</v>
      </c>
      <c r="R9" s="333">
        <f>IF(AC!$E13=AC!$S$5,0,AC!M13)</f>
        <v>21</v>
      </c>
      <c r="S9" s="333">
        <f>IF(AC!$E13=AC!$S$5,0,AC!N13)</f>
        <v>8</v>
      </c>
      <c r="T9" s="333">
        <f>IF(AC!$E13=AC!$S$5,0,AC!O13)</f>
        <v>6</v>
      </c>
      <c r="U9" s="333">
        <f>IF(AC!$E13=AC!$S$5,0,AC!P13)</f>
        <v>46</v>
      </c>
      <c r="V9" s="333">
        <f>IF(AC!$E13=AC!$S$5,0,AC!Q13)</f>
        <v>0.6</v>
      </c>
      <c r="W9" s="333">
        <f>IF(AC!$E13=AC!$S$5,0,AC!R13)</f>
        <v>0</v>
      </c>
      <c r="X9" s="333">
        <f>IF(AC!$E13=AC!$S$5,0,AC!S13)</f>
        <v>0</v>
      </c>
      <c r="Y9" s="333">
        <f>IF(AC!$E13=AC!$S$5,0,AC!T13)</f>
        <v>2.0099999999999998</v>
      </c>
      <c r="Z9" s="333">
        <f>IF(AC!$E13=AC!$S$5,0,AC!U13)</f>
        <v>2662.848</v>
      </c>
      <c r="AA9" s="305"/>
      <c r="AB9" s="567">
        <v>0.7</v>
      </c>
      <c r="AC9" s="361">
        <f t="shared" si="6"/>
        <v>1863.9935999999998</v>
      </c>
      <c r="AD9" s="361">
        <f t="shared" si="7"/>
        <v>798.85440000000017</v>
      </c>
      <c r="AE9" s="361">
        <f t="shared" si="0"/>
        <v>412.41240010493368</v>
      </c>
      <c r="AF9" s="361">
        <f t="shared" si="8"/>
        <v>148</v>
      </c>
      <c r="AK9" s="704" t="str">
        <f t="shared" si="1"/>
        <v>Computer Lab</v>
      </c>
      <c r="AL9" s="704" t="str">
        <f t="shared" si="2"/>
        <v>MDV</v>
      </c>
      <c r="AM9" s="701">
        <f t="shared" si="2"/>
        <v>1</v>
      </c>
      <c r="AN9" s="704">
        <f t="shared" si="2"/>
        <v>2.0499999999999998</v>
      </c>
      <c r="AO9" s="701">
        <f t="shared" si="3"/>
        <v>2715.8399999999997</v>
      </c>
      <c r="AP9" s="706">
        <f t="shared" si="4"/>
        <v>0.7</v>
      </c>
      <c r="AQ9" s="701">
        <f t="shared" si="5"/>
        <v>814.75199999999995</v>
      </c>
    </row>
    <row r="10" spans="1:43">
      <c r="G10" s="305"/>
      <c r="H10" s="942">
        <f>+AC!C14</f>
        <v>4</v>
      </c>
      <c r="I10" s="333" t="str">
        <f>IF(AC!$E14=AC!$S$5,0,AC!D14)</f>
        <v>Computer Lab</v>
      </c>
      <c r="J10" s="333" t="str">
        <f>IF(AC!$E14=AC!$S$5,0,AC!E14)</f>
        <v>AC</v>
      </c>
      <c r="K10" s="333" t="str">
        <f>IF(AC!$E14=AC!$S$5,0,AC!F14)</f>
        <v>Split</v>
      </c>
      <c r="L10" s="333" t="str">
        <f>IF(AC!$E14=AC!$S$5,0,AC!G14)</f>
        <v>MDV</v>
      </c>
      <c r="M10" s="333">
        <f>IF(AC!$E14=AC!$S$5,0,AC!H14)</f>
        <v>1</v>
      </c>
      <c r="N10" s="333">
        <f>IF(AC!$E14=AC!$S$5,0,AC!I14)</f>
        <v>2.0499999999999998</v>
      </c>
      <c r="O10" s="333">
        <f>IF(AC!$E14=AC!$S$5,0,AC!J14)</f>
        <v>3</v>
      </c>
      <c r="P10" s="333">
        <f>IF(AC!$E14=AC!$S$5,0,AC!K14)</f>
        <v>2.0499999999999998</v>
      </c>
      <c r="Q10" s="333">
        <f>IF(AC!$E14=AC!$S$5,0,AC!L14)</f>
        <v>0</v>
      </c>
      <c r="R10" s="333">
        <f>IF(AC!$E14=AC!$S$5,0,AC!M14)</f>
        <v>24</v>
      </c>
      <c r="S10" s="333">
        <f>IF(AC!$E14=AC!$S$5,0,AC!N14)</f>
        <v>8</v>
      </c>
      <c r="T10" s="333">
        <f>IF(AC!$E14=AC!$S$5,0,AC!O14)</f>
        <v>6</v>
      </c>
      <c r="U10" s="333">
        <f>IF(AC!$E14=AC!$S$5,0,AC!P14)</f>
        <v>46</v>
      </c>
      <c r="V10" s="333">
        <f>IF(AC!$E14=AC!$S$5,0,AC!Q14)</f>
        <v>0.6</v>
      </c>
      <c r="W10" s="333">
        <f>IF(AC!$E14=AC!$S$5,0,AC!R14)</f>
        <v>0</v>
      </c>
      <c r="X10" s="333">
        <f>IF(AC!$E14=AC!$S$5,0,AC!S14)</f>
        <v>0</v>
      </c>
      <c r="Y10" s="333">
        <f>IF(AC!$E14=AC!$S$5,0,AC!T14)</f>
        <v>2.0499999999999998</v>
      </c>
      <c r="Z10" s="333">
        <f>IF(AC!$E14=AC!$S$5,0,AC!U14)</f>
        <v>2715.8399999999997</v>
      </c>
      <c r="AA10" s="305"/>
      <c r="AB10" s="567">
        <v>0.7</v>
      </c>
      <c r="AC10" s="361">
        <f t="shared" si="6"/>
        <v>1901.0879999999997</v>
      </c>
      <c r="AD10" s="361">
        <f t="shared" si="7"/>
        <v>814.75199999999995</v>
      </c>
      <c r="AE10" s="361">
        <f t="shared" si="0"/>
        <v>420.61961204732029</v>
      </c>
      <c r="AF10" s="361">
        <f t="shared" si="8"/>
        <v>148</v>
      </c>
      <c r="AK10" s="704" t="str">
        <f t="shared" si="1"/>
        <v>Computer Lab</v>
      </c>
      <c r="AL10" s="704" t="str">
        <f t="shared" si="2"/>
        <v>Delta</v>
      </c>
      <c r="AM10" s="701">
        <f t="shared" si="2"/>
        <v>1</v>
      </c>
      <c r="AN10" s="704">
        <f t="shared" si="2"/>
        <v>2.1800000000000002</v>
      </c>
      <c r="AO10" s="701">
        <f t="shared" si="3"/>
        <v>2888.0640000000003</v>
      </c>
      <c r="AP10" s="706">
        <f t="shared" si="4"/>
        <v>0.7</v>
      </c>
      <c r="AQ10" s="701">
        <f t="shared" si="5"/>
        <v>866.41920000000027</v>
      </c>
    </row>
    <row r="11" spans="1:43">
      <c r="G11" s="305"/>
      <c r="H11" s="942">
        <f>+AC!C15</f>
        <v>5</v>
      </c>
      <c r="I11" s="333" t="str">
        <f>IF(AC!$E15=AC!$S$5,0,AC!D15)</f>
        <v>Computer Lab</v>
      </c>
      <c r="J11" s="333" t="str">
        <f>IF(AC!$E15=AC!$S$5,0,AC!E15)</f>
        <v>AC</v>
      </c>
      <c r="K11" s="333" t="str">
        <f>IF(AC!$E15=AC!$S$5,0,AC!F15)</f>
        <v>Split</v>
      </c>
      <c r="L11" s="333" t="str">
        <f>IF(AC!$E15=AC!$S$5,0,AC!G15)</f>
        <v>Delta</v>
      </c>
      <c r="M11" s="333">
        <f>IF(AC!$E15=AC!$S$5,0,AC!H15)</f>
        <v>1</v>
      </c>
      <c r="N11" s="333">
        <f>IF(AC!$E15=AC!$S$5,0,AC!I15)</f>
        <v>2.1800000000000002</v>
      </c>
      <c r="O11" s="333">
        <f>IF(AC!$E15=AC!$S$5,0,AC!J15)</f>
        <v>3.23</v>
      </c>
      <c r="P11" s="333">
        <f>IF(AC!$E15=AC!$S$5,0,AC!K15)</f>
        <v>2.1800000000000002</v>
      </c>
      <c r="Q11" s="333">
        <f>IF(AC!$E15=AC!$S$5,0,AC!L15)</f>
        <v>0</v>
      </c>
      <c r="R11" s="333">
        <f>IF(AC!$E15=AC!$S$5,0,AC!M15)</f>
        <v>25</v>
      </c>
      <c r="S11" s="333">
        <f>IF(AC!$E15=AC!$S$5,0,AC!N15)</f>
        <v>8</v>
      </c>
      <c r="T11" s="333">
        <f>IF(AC!$E15=AC!$S$5,0,AC!O15)</f>
        <v>6</v>
      </c>
      <c r="U11" s="333">
        <f>IF(AC!$E15=AC!$S$5,0,AC!P15)</f>
        <v>46</v>
      </c>
      <c r="V11" s="333">
        <f>IF(AC!$E15=AC!$S$5,0,AC!Q15)</f>
        <v>0.6</v>
      </c>
      <c r="W11" s="333">
        <f>IF(AC!$E15=AC!$S$5,0,AC!R15)</f>
        <v>0</v>
      </c>
      <c r="X11" s="333">
        <f>IF(AC!$E15=AC!$S$5,0,AC!S15)</f>
        <v>0</v>
      </c>
      <c r="Y11" s="333">
        <f>IF(AC!$E15=AC!$S$5,0,AC!T15)</f>
        <v>2.1800000000000002</v>
      </c>
      <c r="Z11" s="333">
        <f>IF(AC!$E15=AC!$S$5,0,AC!U15)</f>
        <v>2888.0640000000003</v>
      </c>
      <c r="AA11" s="305"/>
      <c r="AB11" s="567">
        <v>0.7</v>
      </c>
      <c r="AC11" s="361">
        <f t="shared" si="6"/>
        <v>2021.6448</v>
      </c>
      <c r="AD11" s="361">
        <f t="shared" si="7"/>
        <v>866.41920000000027</v>
      </c>
      <c r="AE11" s="361">
        <f t="shared" si="0"/>
        <v>447.29305086007736</v>
      </c>
      <c r="AF11" s="361">
        <f t="shared" si="8"/>
        <v>148</v>
      </c>
      <c r="AK11" s="704" t="str">
        <f t="shared" si="1"/>
        <v>Computer Lab</v>
      </c>
      <c r="AL11" s="704" t="str">
        <f t="shared" si="2"/>
        <v>Westinghouse</v>
      </c>
      <c r="AM11" s="701">
        <f t="shared" si="2"/>
        <v>1</v>
      </c>
      <c r="AN11" s="704">
        <f t="shared" si="2"/>
        <v>1.89</v>
      </c>
      <c r="AO11" s="701">
        <f t="shared" si="3"/>
        <v>2503.8719999999998</v>
      </c>
      <c r="AP11" s="706">
        <f t="shared" si="4"/>
        <v>0.7</v>
      </c>
      <c r="AQ11" s="701">
        <f t="shared" si="5"/>
        <v>751.16160000000013</v>
      </c>
    </row>
    <row r="12" spans="1:43" ht="28.8">
      <c r="A12" s="597" t="s">
        <v>1027</v>
      </c>
      <c r="B12" s="644">
        <f>+$B$3</f>
        <v>10</v>
      </c>
      <c r="G12" s="305"/>
      <c r="H12" s="942">
        <f>+AC!C16</f>
        <v>6</v>
      </c>
      <c r="I12" s="333" t="str">
        <f>IF(AC!$E16=AC!$S$5,0,AC!D16)</f>
        <v>Computer Lab</v>
      </c>
      <c r="J12" s="333" t="str">
        <f>IF(AC!$E16=AC!$S$5,0,AC!E16)</f>
        <v>AC</v>
      </c>
      <c r="K12" s="333" t="str">
        <f>IF(AC!$E16=AC!$S$5,0,AC!F16)</f>
        <v>Split</v>
      </c>
      <c r="L12" s="333" t="str">
        <f>IF(AC!$E16=AC!$S$5,0,AC!G16)</f>
        <v>Westinghouse</v>
      </c>
      <c r="M12" s="333">
        <f>IF(AC!$E16=AC!$S$5,0,AC!H16)</f>
        <v>1</v>
      </c>
      <c r="N12" s="333">
        <f>IF(AC!$E16=AC!$S$5,0,AC!I16)</f>
        <v>1.89</v>
      </c>
      <c r="O12" s="333">
        <f>IF(AC!$E16=AC!$S$5,0,AC!J16)</f>
        <v>2.79</v>
      </c>
      <c r="P12" s="333">
        <f>IF(AC!$E16=AC!$S$5,0,AC!K16)</f>
        <v>1.89</v>
      </c>
      <c r="Q12" s="333">
        <f>IF(AC!$E16=AC!$S$5,0,AC!L16)</f>
        <v>0</v>
      </c>
      <c r="R12" s="333">
        <f>IF(AC!$E16=AC!$S$5,0,AC!M16)</f>
        <v>24</v>
      </c>
      <c r="S12" s="333">
        <f>IF(AC!$E16=AC!$S$5,0,AC!N16)</f>
        <v>8</v>
      </c>
      <c r="T12" s="333">
        <f>IF(AC!$E16=AC!$S$5,0,AC!O16)</f>
        <v>6</v>
      </c>
      <c r="U12" s="333">
        <f>IF(AC!$E16=AC!$S$5,0,AC!P16)</f>
        <v>46</v>
      </c>
      <c r="V12" s="333">
        <f>IF(AC!$E16=AC!$S$5,0,AC!Q16)</f>
        <v>0.6</v>
      </c>
      <c r="W12" s="333">
        <f>IF(AC!$E16=AC!$S$5,0,AC!R16)</f>
        <v>0</v>
      </c>
      <c r="X12" s="333">
        <f>IF(AC!$E16=AC!$S$5,0,AC!S16)</f>
        <v>0</v>
      </c>
      <c r="Y12" s="333">
        <f>IF(AC!$E16=AC!$S$5,0,AC!T16)</f>
        <v>1.89</v>
      </c>
      <c r="Z12" s="333">
        <f>IF(AC!$E16=AC!$S$5,0,AC!U16)</f>
        <v>2503.8719999999998</v>
      </c>
      <c r="AA12" s="305"/>
      <c r="AB12" s="567">
        <v>0.7</v>
      </c>
      <c r="AC12" s="361">
        <f t="shared" si="6"/>
        <v>1752.7103999999997</v>
      </c>
      <c r="AD12" s="361">
        <f t="shared" si="7"/>
        <v>751.16160000000013</v>
      </c>
      <c r="AE12" s="361">
        <f t="shared" si="0"/>
        <v>387.79076427777341</v>
      </c>
      <c r="AF12" s="361">
        <f t="shared" si="8"/>
        <v>148</v>
      </c>
      <c r="AK12" s="704" t="str">
        <f t="shared" si="1"/>
        <v>Lecture Room</v>
      </c>
      <c r="AL12" s="704" t="str">
        <f t="shared" si="2"/>
        <v>Lennox</v>
      </c>
      <c r="AM12" s="701">
        <f t="shared" si="2"/>
        <v>1</v>
      </c>
      <c r="AN12" s="704">
        <f t="shared" si="2"/>
        <v>2.4300000000000002</v>
      </c>
      <c r="AO12" s="701">
        <f t="shared" si="3"/>
        <v>3219.2640000000001</v>
      </c>
      <c r="AP12" s="706">
        <f t="shared" si="4"/>
        <v>0.7</v>
      </c>
      <c r="AQ12" s="701">
        <f t="shared" si="5"/>
        <v>965.7792000000004</v>
      </c>
    </row>
    <row r="13" spans="1:43">
      <c r="A13" s="399" t="s">
        <v>574</v>
      </c>
      <c r="B13" s="399" t="s">
        <v>1028</v>
      </c>
      <c r="G13" s="305"/>
      <c r="H13" s="942">
        <f>+AC!C17</f>
        <v>7</v>
      </c>
      <c r="I13" s="333" t="str">
        <f>IF(AC!$E17=AC!$S$5,0,AC!D17)</f>
        <v>Lecture Room</v>
      </c>
      <c r="J13" s="333" t="str">
        <f>IF(AC!$E17=AC!$S$5,0,AC!E17)</f>
        <v>AC</v>
      </c>
      <c r="K13" s="333" t="str">
        <f>IF(AC!$E17=AC!$S$5,0,AC!F17)</f>
        <v>Split</v>
      </c>
      <c r="L13" s="333" t="str">
        <f>IF(AC!$E17=AC!$S$5,0,AC!G17)</f>
        <v>Lennox</v>
      </c>
      <c r="M13" s="333">
        <f>IF(AC!$E17=AC!$S$5,0,AC!H17)</f>
        <v>1</v>
      </c>
      <c r="N13" s="333">
        <f>IF(AC!$E17=AC!$S$5,0,AC!I17)</f>
        <v>2.4300000000000002</v>
      </c>
      <c r="O13" s="333">
        <f>IF(AC!$E17=AC!$S$5,0,AC!J17)</f>
        <v>2.89</v>
      </c>
      <c r="P13" s="333">
        <f>IF(AC!$E17=AC!$S$5,0,AC!K17)</f>
        <v>2.4300000000000002</v>
      </c>
      <c r="Q13" s="333">
        <f>IF(AC!$E17=AC!$S$5,0,AC!L17)</f>
        <v>0</v>
      </c>
      <c r="R13" s="333">
        <f>IF(AC!$E17=AC!$S$5,0,AC!M17)</f>
        <v>24</v>
      </c>
      <c r="S13" s="333">
        <f>IF(AC!$E17=AC!$S$5,0,AC!N17)</f>
        <v>8</v>
      </c>
      <c r="T13" s="333">
        <f>IF(AC!$E17=AC!$S$5,0,AC!O17)</f>
        <v>6</v>
      </c>
      <c r="U13" s="333">
        <f>IF(AC!$E17=AC!$S$5,0,AC!P17)</f>
        <v>46</v>
      </c>
      <c r="V13" s="333">
        <f>IF(AC!$E17=AC!$S$5,0,AC!Q17)</f>
        <v>0.6</v>
      </c>
      <c r="W13" s="333">
        <f>IF(AC!$E17=AC!$S$5,0,AC!R17)</f>
        <v>0</v>
      </c>
      <c r="X13" s="333">
        <f>IF(AC!$E17=AC!$S$5,0,AC!S17)</f>
        <v>0</v>
      </c>
      <c r="Y13" s="333">
        <f>IF(AC!$E17=AC!$S$5,0,AC!T17)</f>
        <v>2.4300000000000002</v>
      </c>
      <c r="Z13" s="333">
        <f>IF(AC!$E17=AC!$S$5,0,AC!U17)</f>
        <v>3219.2640000000001</v>
      </c>
      <c r="AA13" s="305"/>
      <c r="AB13" s="567">
        <v>0.7</v>
      </c>
      <c r="AC13" s="361">
        <f t="shared" si="6"/>
        <v>2253.4847999999997</v>
      </c>
      <c r="AD13" s="361">
        <f t="shared" si="7"/>
        <v>965.7792000000004</v>
      </c>
      <c r="AE13" s="361">
        <f t="shared" si="0"/>
        <v>498.58812549999453</v>
      </c>
      <c r="AF13" s="361">
        <f t="shared" si="8"/>
        <v>148</v>
      </c>
      <c r="AK13" s="704" t="str">
        <f t="shared" si="1"/>
        <v>Lecture Room</v>
      </c>
      <c r="AL13" s="704" t="str">
        <f t="shared" si="2"/>
        <v>Midea</v>
      </c>
      <c r="AM13" s="701">
        <f t="shared" si="2"/>
        <v>1</v>
      </c>
      <c r="AN13" s="704">
        <f t="shared" si="2"/>
        <v>2.4300000000000002</v>
      </c>
      <c r="AO13" s="701">
        <f t="shared" si="3"/>
        <v>3219.2640000000001</v>
      </c>
      <c r="AP13" s="706">
        <f t="shared" si="4"/>
        <v>0.7</v>
      </c>
      <c r="AQ13" s="701">
        <f t="shared" si="5"/>
        <v>965.7792000000004</v>
      </c>
    </row>
    <row r="14" spans="1:43">
      <c r="A14" s="399">
        <v>0</v>
      </c>
      <c r="B14" s="395">
        <f>-A9</f>
        <v>-2664</v>
      </c>
      <c r="G14" s="305"/>
      <c r="H14" s="942">
        <f>+AC!C18</f>
        <v>8</v>
      </c>
      <c r="I14" s="333" t="str">
        <f>IF(AC!$E18=AC!$S$5,0,AC!D18)</f>
        <v>Lecture Room</v>
      </c>
      <c r="J14" s="333" t="str">
        <f>IF(AC!$E18=AC!$S$5,0,AC!E18)</f>
        <v>AC</v>
      </c>
      <c r="K14" s="333" t="str">
        <f>IF(AC!$E18=AC!$S$5,0,AC!F18)</f>
        <v>Split</v>
      </c>
      <c r="L14" s="333" t="str">
        <f>IF(AC!$E18=AC!$S$5,0,AC!G18)</f>
        <v>Midea</v>
      </c>
      <c r="M14" s="333">
        <f>IF(AC!$E18=AC!$S$5,0,AC!H18)</f>
        <v>1</v>
      </c>
      <c r="N14" s="333">
        <f>IF(AC!$E18=AC!$S$5,0,AC!I18)</f>
        <v>2.4300000000000002</v>
      </c>
      <c r="O14" s="333">
        <f>IF(AC!$E18=AC!$S$5,0,AC!J18)</f>
        <v>2.93</v>
      </c>
      <c r="P14" s="333">
        <f>IF(AC!$E18=AC!$S$5,0,AC!K18)</f>
        <v>2.4300000000000002</v>
      </c>
      <c r="Q14" s="333">
        <f>IF(AC!$E18=AC!$S$5,0,AC!L18)</f>
        <v>0</v>
      </c>
      <c r="R14" s="333">
        <f>IF(AC!$E18=AC!$S$5,0,AC!M18)</f>
        <v>23</v>
      </c>
      <c r="S14" s="333">
        <f>IF(AC!$E18=AC!$S$5,0,AC!N18)</f>
        <v>8</v>
      </c>
      <c r="T14" s="333">
        <f>IF(AC!$E18=AC!$S$5,0,AC!O18)</f>
        <v>6</v>
      </c>
      <c r="U14" s="333">
        <f>IF(AC!$E18=AC!$S$5,0,AC!P18)</f>
        <v>46</v>
      </c>
      <c r="V14" s="333">
        <f>IF(AC!$E18=AC!$S$5,0,AC!Q18)</f>
        <v>0.6</v>
      </c>
      <c r="W14" s="333">
        <f>IF(AC!$E18=AC!$S$5,0,AC!R18)</f>
        <v>0</v>
      </c>
      <c r="X14" s="333">
        <f>IF(AC!$E18=AC!$S$5,0,AC!S18)</f>
        <v>0</v>
      </c>
      <c r="Y14" s="333">
        <f>IF(AC!$E18=AC!$S$5,0,AC!T18)</f>
        <v>2.4300000000000002</v>
      </c>
      <c r="Z14" s="333">
        <f>IF(AC!$E18=AC!$S$5,0,AC!U18)</f>
        <v>3219.2640000000001</v>
      </c>
      <c r="AA14" s="305"/>
      <c r="AB14" s="567">
        <v>0.7</v>
      </c>
      <c r="AC14" s="361">
        <f t="shared" si="6"/>
        <v>2253.4847999999997</v>
      </c>
      <c r="AD14" s="361">
        <f t="shared" si="7"/>
        <v>965.7792000000004</v>
      </c>
      <c r="AE14" s="361">
        <f t="shared" si="0"/>
        <v>498.58812549999453</v>
      </c>
      <c r="AF14" s="361">
        <f t="shared" si="8"/>
        <v>148</v>
      </c>
      <c r="AK14" s="704" t="str">
        <f t="shared" si="1"/>
        <v>Lecture room Nr2</v>
      </c>
      <c r="AL14" s="704" t="str">
        <f t="shared" si="2"/>
        <v>Midea</v>
      </c>
      <c r="AM14" s="701">
        <f t="shared" si="2"/>
        <v>2</v>
      </c>
      <c r="AN14" s="704">
        <f t="shared" si="2"/>
        <v>2.4300000000000002</v>
      </c>
      <c r="AO14" s="701">
        <f t="shared" si="3"/>
        <v>6438.5280000000002</v>
      </c>
      <c r="AP14" s="706">
        <f t="shared" si="4"/>
        <v>0.7</v>
      </c>
      <c r="AQ14" s="701">
        <f t="shared" si="5"/>
        <v>1931.5584000000008</v>
      </c>
    </row>
    <row r="15" spans="1:43">
      <c r="A15" s="399">
        <v>1</v>
      </c>
      <c r="B15" s="395">
        <f>+A6</f>
        <v>8288.2581603178078</v>
      </c>
      <c r="G15" s="305"/>
      <c r="H15" s="942">
        <f>+AC!C19</f>
        <v>9</v>
      </c>
      <c r="I15" s="333" t="str">
        <f>IF(AC!$E19=AC!$S$5,0,AC!D19)</f>
        <v>Lecture room Nr2</v>
      </c>
      <c r="J15" s="333" t="str">
        <f>IF(AC!$E19=AC!$S$5,0,AC!E19)</f>
        <v>AC</v>
      </c>
      <c r="K15" s="333" t="str">
        <f>IF(AC!$E19=AC!$S$5,0,AC!F19)</f>
        <v>Split</v>
      </c>
      <c r="L15" s="333" t="str">
        <f>IF(AC!$E19=AC!$S$5,0,AC!G19)</f>
        <v>Midea</v>
      </c>
      <c r="M15" s="333">
        <f>IF(AC!$E19=AC!$S$5,0,AC!H19)</f>
        <v>2</v>
      </c>
      <c r="N15" s="333">
        <f>IF(AC!$E19=AC!$S$5,0,AC!I19)</f>
        <v>2.4300000000000002</v>
      </c>
      <c r="O15" s="333">
        <f>IF(AC!$E19=AC!$S$5,0,AC!J19)</f>
        <v>2.93</v>
      </c>
      <c r="P15" s="333">
        <f>IF(AC!$E19=AC!$S$5,0,AC!K19)</f>
        <v>2.4300000000000002</v>
      </c>
      <c r="Q15" s="333">
        <f>IF(AC!$E19=AC!$S$5,0,AC!L19)</f>
        <v>0</v>
      </c>
      <c r="R15" s="333">
        <f>IF(AC!$E19=AC!$S$5,0,AC!M19)</f>
        <v>23</v>
      </c>
      <c r="S15" s="333">
        <f>IF(AC!$E19=AC!$S$5,0,AC!N19)</f>
        <v>8</v>
      </c>
      <c r="T15" s="333">
        <f>IF(AC!$E19=AC!$S$5,0,AC!O19)</f>
        <v>6</v>
      </c>
      <c r="U15" s="333">
        <f>IF(AC!$E19=AC!$S$5,0,AC!P19)</f>
        <v>46</v>
      </c>
      <c r="V15" s="333">
        <f>IF(AC!$E19=AC!$S$5,0,AC!Q19)</f>
        <v>0.6</v>
      </c>
      <c r="W15" s="333">
        <f>IF(AC!$E19=AC!$S$5,0,AC!R19)</f>
        <v>0</v>
      </c>
      <c r="X15" s="333">
        <f>IF(AC!$E19=AC!$S$5,0,AC!S19)</f>
        <v>0</v>
      </c>
      <c r="Y15" s="333">
        <f>IF(AC!$E19=AC!$S$5,0,AC!T19)</f>
        <v>4.8600000000000003</v>
      </c>
      <c r="Z15" s="333">
        <f>IF(AC!$E19=AC!$S$5,0,AC!U19)</f>
        <v>6438.5280000000002</v>
      </c>
      <c r="AA15" s="305"/>
      <c r="AB15" s="567">
        <v>0.7</v>
      </c>
      <c r="AC15" s="361">
        <f t="shared" si="6"/>
        <v>4506.9695999999994</v>
      </c>
      <c r="AD15" s="361">
        <f t="shared" si="7"/>
        <v>1931.5584000000008</v>
      </c>
      <c r="AE15" s="361">
        <f t="shared" si="0"/>
        <v>997.17625099998907</v>
      </c>
      <c r="AF15" s="361">
        <f t="shared" si="8"/>
        <v>296</v>
      </c>
      <c r="AK15" s="704" t="str">
        <f t="shared" si="1"/>
        <v>Lecture room nNr3</v>
      </c>
      <c r="AL15" s="704" t="str">
        <f t="shared" si="2"/>
        <v>Daikin</v>
      </c>
      <c r="AM15" s="701">
        <f t="shared" si="2"/>
        <v>2</v>
      </c>
      <c r="AN15" s="704">
        <f t="shared" si="2"/>
        <v>2.0099999999999998</v>
      </c>
      <c r="AO15" s="701">
        <f t="shared" si="3"/>
        <v>5325.6959999999999</v>
      </c>
      <c r="AP15" s="706">
        <f t="shared" si="4"/>
        <v>0.7</v>
      </c>
      <c r="AQ15" s="701">
        <f t="shared" si="5"/>
        <v>1597.7088000000003</v>
      </c>
    </row>
    <row r="16" spans="1:43">
      <c r="A16" s="399">
        <v>2</v>
      </c>
      <c r="B16" s="395">
        <f>+B15</f>
        <v>8288.2581603178078</v>
      </c>
      <c r="H16" s="942">
        <f>+AC!C20</f>
        <v>10</v>
      </c>
      <c r="I16" s="333" t="str">
        <f>IF(AC!$E20=AC!$S$5,0,AC!D20)</f>
        <v>Lecture room nNr3</v>
      </c>
      <c r="J16" s="333" t="str">
        <f>IF(AC!$E20=AC!$S$5,0,AC!E20)</f>
        <v>AC</v>
      </c>
      <c r="K16" s="333" t="str">
        <f>IF(AC!$E20=AC!$S$5,0,AC!F20)</f>
        <v>Split</v>
      </c>
      <c r="L16" s="333" t="str">
        <f>IF(AC!$E20=AC!$S$5,0,AC!G20)</f>
        <v>Daikin</v>
      </c>
      <c r="M16" s="333">
        <f>IF(AC!$E20=AC!$S$5,0,AC!H20)</f>
        <v>2</v>
      </c>
      <c r="N16" s="333">
        <f>IF(AC!$E20=AC!$S$5,0,AC!I20)</f>
        <v>2.0099999999999998</v>
      </c>
      <c r="O16" s="333">
        <f>IF(AC!$E20=AC!$S$5,0,AC!J20)</f>
        <v>3.21</v>
      </c>
      <c r="P16" s="333">
        <f>IF(AC!$E20=AC!$S$5,0,AC!K20)</f>
        <v>2.0099999999999998</v>
      </c>
      <c r="Q16" s="333">
        <f>IF(AC!$E20=AC!$S$5,0,AC!L20)</f>
        <v>0</v>
      </c>
      <c r="R16" s="333">
        <f>IF(AC!$E20=AC!$S$5,0,AC!M20)</f>
        <v>25</v>
      </c>
      <c r="S16" s="333">
        <f>IF(AC!$E20=AC!$S$5,0,AC!N20)</f>
        <v>8</v>
      </c>
      <c r="T16" s="333">
        <f>IF(AC!$E20=AC!$S$5,0,AC!O20)</f>
        <v>6</v>
      </c>
      <c r="U16" s="333">
        <f>IF(AC!$E20=AC!$S$5,0,AC!P20)</f>
        <v>46</v>
      </c>
      <c r="V16" s="333">
        <f>IF(AC!$E20=AC!$S$5,0,AC!Q20)</f>
        <v>0.6</v>
      </c>
      <c r="W16" s="333">
        <f>IF(AC!$E20=AC!$S$5,0,AC!R20)</f>
        <v>0</v>
      </c>
      <c r="X16" s="333">
        <f>IF(AC!$E20=AC!$S$5,0,AC!S20)</f>
        <v>0</v>
      </c>
      <c r="Y16" s="333">
        <f>IF(AC!$E20=AC!$S$5,0,AC!T20)</f>
        <v>4.0199999999999996</v>
      </c>
      <c r="Z16" s="333">
        <f>IF(AC!$E20=AC!$S$5,0,AC!U20)</f>
        <v>5325.6959999999999</v>
      </c>
      <c r="AA16" s="305"/>
      <c r="AB16" s="567">
        <v>0.7</v>
      </c>
      <c r="AC16" s="361">
        <f t="shared" si="6"/>
        <v>3727.9871999999996</v>
      </c>
      <c r="AD16" s="361">
        <f t="shared" si="7"/>
        <v>1597.7088000000003</v>
      </c>
      <c r="AE16" s="361">
        <f t="shared" si="0"/>
        <v>824.82480020986736</v>
      </c>
      <c r="AF16" s="361">
        <f t="shared" si="8"/>
        <v>296</v>
      </c>
      <c r="AK16" s="704" t="str">
        <f t="shared" si="1"/>
        <v>Lecture room nNr3</v>
      </c>
      <c r="AL16" s="704" t="str">
        <f t="shared" si="2"/>
        <v>MDV</v>
      </c>
      <c r="AM16" s="701">
        <f t="shared" si="2"/>
        <v>1</v>
      </c>
      <c r="AN16" s="704">
        <f t="shared" si="2"/>
        <v>2.0499999999999998</v>
      </c>
      <c r="AO16" s="701">
        <f t="shared" si="3"/>
        <v>2715.8399999999997</v>
      </c>
      <c r="AP16" s="706">
        <f t="shared" si="4"/>
        <v>0.7</v>
      </c>
      <c r="AQ16" s="701">
        <f t="shared" si="5"/>
        <v>814.75199999999995</v>
      </c>
    </row>
    <row r="17" spans="1:43">
      <c r="A17" s="399">
        <v>3</v>
      </c>
      <c r="B17" s="395">
        <f t="shared" ref="B17:B24" si="9">+B16</f>
        <v>8288.2581603178078</v>
      </c>
      <c r="H17" s="942">
        <f>+AC!C21</f>
        <v>11</v>
      </c>
      <c r="I17" s="333" t="str">
        <f>IF(AC!$E21=AC!$S$5,0,AC!D21)</f>
        <v>Lecture room nNr3</v>
      </c>
      <c r="J17" s="333" t="str">
        <f>IF(AC!$E21=AC!$S$5,0,AC!E21)</f>
        <v>AC</v>
      </c>
      <c r="K17" s="333" t="str">
        <f>IF(AC!$E21=AC!$S$5,0,AC!F21)</f>
        <v>Split</v>
      </c>
      <c r="L17" s="333" t="str">
        <f>IF(AC!$E21=AC!$S$5,0,AC!G21)</f>
        <v>MDV</v>
      </c>
      <c r="M17" s="333">
        <f>IF(AC!$E21=AC!$S$5,0,AC!H21)</f>
        <v>1</v>
      </c>
      <c r="N17" s="333">
        <f>IF(AC!$E21=AC!$S$5,0,AC!I21)</f>
        <v>2.0499999999999998</v>
      </c>
      <c r="O17" s="333">
        <f>IF(AC!$E21=AC!$S$5,0,AC!J21)</f>
        <v>3</v>
      </c>
      <c r="P17" s="333">
        <f>IF(AC!$E21=AC!$S$5,0,AC!K21)</f>
        <v>2.0499999999999998</v>
      </c>
      <c r="Q17" s="333">
        <f>IF(AC!$E21=AC!$S$5,0,AC!L21)</f>
        <v>0</v>
      </c>
      <c r="R17" s="333">
        <f>IF(AC!$E21=AC!$S$5,0,AC!M21)</f>
        <v>24</v>
      </c>
      <c r="S17" s="333">
        <f>IF(AC!$E21=AC!$S$5,0,AC!N21)</f>
        <v>8</v>
      </c>
      <c r="T17" s="333">
        <f>IF(AC!$E21=AC!$S$5,0,AC!O21)</f>
        <v>6</v>
      </c>
      <c r="U17" s="333">
        <f>IF(AC!$E21=AC!$S$5,0,AC!P21)</f>
        <v>46</v>
      </c>
      <c r="V17" s="333">
        <f>IF(AC!$E21=AC!$S$5,0,AC!Q21)</f>
        <v>0.6</v>
      </c>
      <c r="W17" s="333">
        <f>IF(AC!$E21=AC!$S$5,0,AC!R21)</f>
        <v>0</v>
      </c>
      <c r="X17" s="333">
        <f>IF(AC!$E21=AC!$S$5,0,AC!S21)</f>
        <v>0</v>
      </c>
      <c r="Y17" s="333">
        <f>IF(AC!$E21=AC!$S$5,0,AC!T21)</f>
        <v>2.0499999999999998</v>
      </c>
      <c r="Z17" s="333">
        <f>IF(AC!$E21=AC!$S$5,0,AC!U21)</f>
        <v>2715.8399999999997</v>
      </c>
      <c r="AA17" s="305"/>
      <c r="AB17" s="567">
        <v>0.7</v>
      </c>
      <c r="AC17" s="361">
        <f t="shared" si="6"/>
        <v>1901.0879999999997</v>
      </c>
      <c r="AD17" s="361">
        <f t="shared" si="7"/>
        <v>814.75199999999995</v>
      </c>
      <c r="AE17" s="361">
        <f t="shared" si="0"/>
        <v>420.61961204732029</v>
      </c>
      <c r="AF17" s="361">
        <f t="shared" si="8"/>
        <v>148</v>
      </c>
      <c r="AK17" s="704" t="str">
        <f t="shared" si="1"/>
        <v>Lecture room nNr3</v>
      </c>
      <c r="AL17" s="704" t="str">
        <f t="shared" si="2"/>
        <v>Streamline</v>
      </c>
      <c r="AM17" s="701">
        <f t="shared" si="2"/>
        <v>1</v>
      </c>
      <c r="AN17" s="704">
        <f t="shared" si="2"/>
        <v>2.9</v>
      </c>
      <c r="AO17" s="701">
        <f t="shared" si="3"/>
        <v>3841.9199999999996</v>
      </c>
      <c r="AP17" s="706">
        <f t="shared" si="4"/>
        <v>0.7</v>
      </c>
      <c r="AQ17" s="701">
        <f t="shared" si="5"/>
        <v>1152.576</v>
      </c>
    </row>
    <row r="18" spans="1:43">
      <c r="A18" s="399">
        <v>4</v>
      </c>
      <c r="B18" s="395">
        <f t="shared" si="9"/>
        <v>8288.2581603178078</v>
      </c>
      <c r="H18" s="942">
        <f>+AC!C22</f>
        <v>12</v>
      </c>
      <c r="I18" s="333" t="str">
        <f>IF(AC!$E22=AC!$S$5,0,AC!D22)</f>
        <v>Lecture room nNr3</v>
      </c>
      <c r="J18" s="333" t="str">
        <f>IF(AC!$E22=AC!$S$5,0,AC!E22)</f>
        <v>AC</v>
      </c>
      <c r="K18" s="333" t="str">
        <f>IF(AC!$E22=AC!$S$5,0,AC!F22)</f>
        <v>Split</v>
      </c>
      <c r="L18" s="333" t="str">
        <f>IF(AC!$E22=AC!$S$5,0,AC!G22)</f>
        <v>Streamline</v>
      </c>
      <c r="M18" s="333">
        <f>IF(AC!$E22=AC!$S$5,0,AC!H22)</f>
        <v>1</v>
      </c>
      <c r="N18" s="333">
        <f>IF(AC!$E22=AC!$S$5,0,AC!I22)</f>
        <v>2.9</v>
      </c>
      <c r="O18" s="333">
        <f>IF(AC!$E22=AC!$S$5,0,AC!J22)</f>
        <v>2.4300000000000002</v>
      </c>
      <c r="P18" s="333">
        <f>IF(AC!$E22=AC!$S$5,0,AC!K22)</f>
        <v>2.9</v>
      </c>
      <c r="Q18" s="333">
        <f>IF(AC!$E22=AC!$S$5,0,AC!L22)</f>
        <v>0</v>
      </c>
      <c r="R18" s="333">
        <f>IF(AC!$E22=AC!$S$5,0,AC!M22)</f>
        <v>24</v>
      </c>
      <c r="S18" s="333">
        <f>IF(AC!$E22=AC!$S$5,0,AC!N22)</f>
        <v>8</v>
      </c>
      <c r="T18" s="333">
        <f>IF(AC!$E22=AC!$S$5,0,AC!O22)</f>
        <v>6</v>
      </c>
      <c r="U18" s="333">
        <f>IF(AC!$E22=AC!$S$5,0,AC!P22)</f>
        <v>46</v>
      </c>
      <c r="V18" s="333">
        <f>IF(AC!$E22=AC!$S$5,0,AC!Q22)</f>
        <v>0.6</v>
      </c>
      <c r="W18" s="333">
        <f>IF(AC!$E22=AC!$S$5,0,AC!R22)</f>
        <v>0</v>
      </c>
      <c r="X18" s="333">
        <f>IF(AC!$E22=AC!$S$5,0,AC!S22)</f>
        <v>0</v>
      </c>
      <c r="Y18" s="333">
        <f>IF(AC!$E22=AC!$S$5,0,AC!T22)</f>
        <v>2.9</v>
      </c>
      <c r="Z18" s="333">
        <f>IF(AC!$E22=AC!$S$5,0,AC!U22)</f>
        <v>3841.9199999999996</v>
      </c>
      <c r="AA18" s="305"/>
      <c r="AB18" s="567">
        <v>0.7</v>
      </c>
      <c r="AC18" s="361">
        <f t="shared" si="6"/>
        <v>2689.3439999999996</v>
      </c>
      <c r="AD18" s="361">
        <f t="shared" si="7"/>
        <v>1152.576</v>
      </c>
      <c r="AE18" s="361">
        <f t="shared" si="0"/>
        <v>595.0228658230385</v>
      </c>
      <c r="AF18" s="361">
        <f t="shared" si="8"/>
        <v>148</v>
      </c>
      <c r="AK18" s="704" t="str">
        <f t="shared" si="1"/>
        <v>Lecture Room Nr4</v>
      </c>
      <c r="AL18" s="704" t="str">
        <f t="shared" si="2"/>
        <v>TCL</v>
      </c>
      <c r="AM18" s="701">
        <f t="shared" si="2"/>
        <v>3</v>
      </c>
      <c r="AN18" s="704">
        <f t="shared" si="2"/>
        <v>2.1749999999999998</v>
      </c>
      <c r="AO18" s="701">
        <f t="shared" si="3"/>
        <v>8644.32</v>
      </c>
      <c r="AP18" s="706">
        <f t="shared" si="4"/>
        <v>0.7</v>
      </c>
      <c r="AQ18" s="701">
        <f t="shared" si="5"/>
        <v>2593.2960000000003</v>
      </c>
    </row>
    <row r="19" spans="1:43">
      <c r="A19" s="399">
        <v>5</v>
      </c>
      <c r="B19" s="395">
        <f t="shared" si="9"/>
        <v>8288.2581603178078</v>
      </c>
      <c r="H19" s="942">
        <f>+AC!C23</f>
        <v>13</v>
      </c>
      <c r="I19" s="333" t="str">
        <f>IF(AC!$E23=AC!$S$5,0,AC!D23)</f>
        <v>Lecture Room Nr4</v>
      </c>
      <c r="J19" s="333" t="str">
        <f>IF(AC!$E23=AC!$S$5,0,AC!E23)</f>
        <v>AC</v>
      </c>
      <c r="K19" s="333" t="str">
        <f>IF(AC!$E23=AC!$S$5,0,AC!F23)</f>
        <v>Split</v>
      </c>
      <c r="L19" s="333" t="str">
        <f>IF(AC!$E23=AC!$S$5,0,AC!G23)</f>
        <v>TCL</v>
      </c>
      <c r="M19" s="333">
        <f>IF(AC!$E23=AC!$S$5,0,AC!H23)</f>
        <v>3</v>
      </c>
      <c r="N19" s="333">
        <f>IF(AC!$E23=AC!$S$5,0,AC!I23)</f>
        <v>2.1749999999999998</v>
      </c>
      <c r="O19" s="333">
        <f>IF(AC!$E23=AC!$S$5,0,AC!J23)</f>
        <v>3.23</v>
      </c>
      <c r="P19" s="333">
        <f>IF(AC!$E23=AC!$S$5,0,AC!K23)</f>
        <v>2.1749999999999998</v>
      </c>
      <c r="Q19" s="333">
        <f>IF(AC!$E23=AC!$S$5,0,AC!L23)</f>
        <v>0</v>
      </c>
      <c r="R19" s="333">
        <f>IF(AC!$E23=AC!$S$5,0,AC!M23)</f>
        <v>24</v>
      </c>
      <c r="S19" s="333">
        <f>IF(AC!$E23=AC!$S$5,0,AC!N23)</f>
        <v>8</v>
      </c>
      <c r="T19" s="333">
        <f>IF(AC!$E23=AC!$S$5,0,AC!O23)</f>
        <v>6</v>
      </c>
      <c r="U19" s="333">
        <f>IF(AC!$E23=AC!$S$5,0,AC!P23)</f>
        <v>46</v>
      </c>
      <c r="V19" s="333">
        <f>IF(AC!$E23=AC!$S$5,0,AC!Q23)</f>
        <v>0.6</v>
      </c>
      <c r="W19" s="333">
        <f>IF(AC!$E23=AC!$S$5,0,AC!R23)</f>
        <v>0</v>
      </c>
      <c r="X19" s="333">
        <f>IF(AC!$E23=AC!$S$5,0,AC!S23)</f>
        <v>0</v>
      </c>
      <c r="Y19" s="333">
        <f>IF(AC!$E23=AC!$S$5,0,AC!T23)</f>
        <v>6.5249999999999995</v>
      </c>
      <c r="Z19" s="333">
        <f>IF(AC!$E23=AC!$S$5,0,AC!U23)</f>
        <v>8644.32</v>
      </c>
      <c r="AA19" s="305"/>
      <c r="AB19" s="567">
        <v>0.7</v>
      </c>
      <c r="AC19" s="361">
        <f t="shared" si="6"/>
        <v>6051.0239999999994</v>
      </c>
      <c r="AD19" s="361">
        <f t="shared" si="7"/>
        <v>2593.2960000000003</v>
      </c>
      <c r="AE19" s="361">
        <f t="shared" si="0"/>
        <v>1338.8014481018367</v>
      </c>
      <c r="AF19" s="361">
        <f t="shared" si="8"/>
        <v>444</v>
      </c>
      <c r="AK19" s="704" t="str">
        <f t="shared" si="1"/>
        <v>Lecture Room Nr4</v>
      </c>
      <c r="AL19" s="704" t="str">
        <f t="shared" si="2"/>
        <v>Midea</v>
      </c>
      <c r="AM19" s="701">
        <f t="shared" si="2"/>
        <v>1</v>
      </c>
      <c r="AN19" s="704">
        <f t="shared" si="2"/>
        <v>2.4300000000000002</v>
      </c>
      <c r="AO19" s="701">
        <f t="shared" si="3"/>
        <v>3219.2640000000001</v>
      </c>
      <c r="AP19" s="706">
        <f t="shared" si="4"/>
        <v>0.7</v>
      </c>
      <c r="AQ19" s="701">
        <f t="shared" si="5"/>
        <v>965.7792000000004</v>
      </c>
    </row>
    <row r="20" spans="1:43">
      <c r="A20" s="399">
        <v>6</v>
      </c>
      <c r="B20" s="395">
        <f t="shared" si="9"/>
        <v>8288.2581603178078</v>
      </c>
      <c r="H20" s="942">
        <f>+AC!C24</f>
        <v>14</v>
      </c>
      <c r="I20" s="333" t="str">
        <f>IF(AC!$E24=AC!$S$5,0,AC!D24)</f>
        <v>Lecture Room Nr4</v>
      </c>
      <c r="J20" s="333" t="str">
        <f>IF(AC!$E24=AC!$S$5,0,AC!E24)</f>
        <v>AC</v>
      </c>
      <c r="K20" s="333" t="str">
        <f>IF(AC!$E24=AC!$S$5,0,AC!F24)</f>
        <v>Split</v>
      </c>
      <c r="L20" s="333" t="str">
        <f>IF(AC!$E24=AC!$S$5,0,AC!G24)</f>
        <v>Midea</v>
      </c>
      <c r="M20" s="333">
        <f>IF(AC!$E24=AC!$S$5,0,AC!H24)</f>
        <v>1</v>
      </c>
      <c r="N20" s="333">
        <f>IF(AC!$E24=AC!$S$5,0,AC!I24)</f>
        <v>2.4300000000000002</v>
      </c>
      <c r="O20" s="333">
        <f>IF(AC!$E24=AC!$S$5,0,AC!J24)</f>
        <v>2.93</v>
      </c>
      <c r="P20" s="333">
        <f>IF(AC!$E24=AC!$S$5,0,AC!K24)</f>
        <v>2.4300000000000002</v>
      </c>
      <c r="Q20" s="333">
        <f>IF(AC!$E24=AC!$S$5,0,AC!L24)</f>
        <v>0</v>
      </c>
      <c r="R20" s="333">
        <f>IF(AC!$E24=AC!$S$5,0,AC!M24)</f>
        <v>24</v>
      </c>
      <c r="S20" s="333">
        <f>IF(AC!$E24=AC!$S$5,0,AC!N24)</f>
        <v>8</v>
      </c>
      <c r="T20" s="333">
        <f>IF(AC!$E24=AC!$S$5,0,AC!O24)</f>
        <v>6</v>
      </c>
      <c r="U20" s="333">
        <f>IF(AC!$E24=AC!$S$5,0,AC!P24)</f>
        <v>46</v>
      </c>
      <c r="V20" s="333">
        <f>IF(AC!$E24=AC!$S$5,0,AC!Q24)</f>
        <v>0.6</v>
      </c>
      <c r="W20" s="333">
        <f>IF(AC!$E24=AC!$S$5,0,AC!R24)</f>
        <v>0</v>
      </c>
      <c r="X20" s="333">
        <f>IF(AC!$E24=AC!$S$5,0,AC!S24)</f>
        <v>0</v>
      </c>
      <c r="Y20" s="333">
        <f>IF(AC!$E24=AC!$S$5,0,AC!T24)</f>
        <v>2.4300000000000002</v>
      </c>
      <c r="Z20" s="333">
        <f>IF(AC!$E24=AC!$S$5,0,AC!U24)</f>
        <v>3219.2640000000001</v>
      </c>
      <c r="AA20" s="305"/>
      <c r="AB20" s="567">
        <v>0.7</v>
      </c>
      <c r="AC20" s="361">
        <f t="shared" si="6"/>
        <v>2253.4847999999997</v>
      </c>
      <c r="AD20" s="361">
        <f t="shared" si="7"/>
        <v>965.7792000000004</v>
      </c>
      <c r="AE20" s="361">
        <f t="shared" si="0"/>
        <v>498.58812549999453</v>
      </c>
      <c r="AF20" s="361">
        <f t="shared" si="8"/>
        <v>148</v>
      </c>
      <c r="AK20" s="704">
        <f t="shared" si="1"/>
        <v>0</v>
      </c>
      <c r="AL20" s="704">
        <f t="shared" si="2"/>
        <v>0</v>
      </c>
      <c r="AM20" s="701">
        <f t="shared" si="2"/>
        <v>0</v>
      </c>
      <c r="AN20" s="704">
        <f t="shared" si="2"/>
        <v>0</v>
      </c>
      <c r="AO20" s="701">
        <f t="shared" si="3"/>
        <v>0</v>
      </c>
      <c r="AP20" s="706">
        <f t="shared" si="4"/>
        <v>1</v>
      </c>
      <c r="AQ20" s="701">
        <f t="shared" si="5"/>
        <v>0</v>
      </c>
    </row>
    <row r="21" spans="1:43">
      <c r="A21" s="399">
        <v>7</v>
      </c>
      <c r="B21" s="395">
        <f t="shared" si="9"/>
        <v>8288.2581603178078</v>
      </c>
      <c r="H21" s="942">
        <f>+AC!C25</f>
        <v>15</v>
      </c>
      <c r="I21" s="333">
        <f>IF(AC!$E25=AC!$S$5,0,AC!D25)</f>
        <v>0</v>
      </c>
      <c r="J21" s="333">
        <f>IF(AC!$E25=AC!$S$5,0,AC!E25)</f>
        <v>0</v>
      </c>
      <c r="K21" s="333">
        <f>IF(AC!$E25=AC!$S$5,0,AC!F25)</f>
        <v>0</v>
      </c>
      <c r="L21" s="333">
        <f>IF(AC!$E25=AC!$S$5,0,AC!G25)</f>
        <v>0</v>
      </c>
      <c r="M21" s="333">
        <f>IF(AC!$E25=AC!$S$5,0,AC!H25)</f>
        <v>0</v>
      </c>
      <c r="N21" s="333">
        <f>IF(AC!$E25=AC!$S$5,0,AC!I25)</f>
        <v>0</v>
      </c>
      <c r="O21" s="333">
        <f>IF(AC!$E25=AC!$S$5,0,AC!J25)</f>
        <v>0</v>
      </c>
      <c r="P21" s="333">
        <f>IF(AC!$E25=AC!$S$5,0,AC!K25)</f>
        <v>0</v>
      </c>
      <c r="Q21" s="333">
        <f>IF(AC!$E25=AC!$S$5,0,AC!L25)</f>
        <v>0</v>
      </c>
      <c r="R21" s="333">
        <f>IF(AC!$E25=AC!$S$5,0,AC!M25)</f>
        <v>0</v>
      </c>
      <c r="S21" s="333">
        <f>IF(AC!$E25=AC!$S$5,0,AC!N25)</f>
        <v>0</v>
      </c>
      <c r="T21" s="333">
        <f>IF(AC!$E25=AC!$S$5,0,AC!O25)</f>
        <v>0</v>
      </c>
      <c r="U21" s="333">
        <f>IF(AC!$E25=AC!$S$5,0,AC!P25)</f>
        <v>0</v>
      </c>
      <c r="V21" s="333">
        <f>IF(AC!$E25=AC!$S$5,0,AC!Q25)</f>
        <v>0</v>
      </c>
      <c r="W21" s="333">
        <f>IF(AC!$E25=AC!$S$5,0,AC!R25)</f>
        <v>0</v>
      </c>
      <c r="X21" s="333">
        <f>IF(AC!$E25=AC!$S$5,0,AC!S25)</f>
        <v>0</v>
      </c>
      <c r="Y21" s="333">
        <f>IF(AC!$E25=AC!$S$5,0,AC!T25)</f>
        <v>0</v>
      </c>
      <c r="Z21" s="333">
        <f>IF(AC!$E25=AC!$S$5,0,AC!U25)</f>
        <v>0</v>
      </c>
      <c r="AA21" s="305"/>
      <c r="AB21" s="845">
        <v>1</v>
      </c>
      <c r="AC21" s="361">
        <f t="shared" si="6"/>
        <v>0</v>
      </c>
      <c r="AD21" s="361">
        <f t="shared" si="7"/>
        <v>0</v>
      </c>
      <c r="AE21" s="361">
        <f t="shared" si="0"/>
        <v>0</v>
      </c>
      <c r="AF21" s="361">
        <f t="shared" si="8"/>
        <v>0</v>
      </c>
      <c r="AK21" s="704">
        <f t="shared" si="1"/>
        <v>0</v>
      </c>
      <c r="AL21" s="704">
        <f t="shared" si="2"/>
        <v>0</v>
      </c>
      <c r="AM21" s="701">
        <f t="shared" si="2"/>
        <v>0</v>
      </c>
      <c r="AN21" s="704">
        <f t="shared" si="2"/>
        <v>0</v>
      </c>
      <c r="AO21" s="701">
        <f t="shared" si="3"/>
        <v>0</v>
      </c>
      <c r="AP21" s="706">
        <f t="shared" si="4"/>
        <v>0.7</v>
      </c>
      <c r="AQ21" s="701">
        <f t="shared" si="5"/>
        <v>0</v>
      </c>
    </row>
    <row r="22" spans="1:43">
      <c r="A22" s="399">
        <v>8</v>
      </c>
      <c r="B22" s="395">
        <f t="shared" si="9"/>
        <v>8288.2581603178078</v>
      </c>
      <c r="H22" s="942">
        <f>+AC!C26</f>
        <v>16</v>
      </c>
      <c r="I22" s="333">
        <f>IF(AC!$E26=AC!$S$5,0,AC!D26)</f>
        <v>0</v>
      </c>
      <c r="J22" s="333">
        <f>IF(AC!$E26=AC!$S$5,0,AC!E26)</f>
        <v>0</v>
      </c>
      <c r="K22" s="333">
        <f>IF(AC!$E26=AC!$S$5,0,AC!F26)</f>
        <v>0</v>
      </c>
      <c r="L22" s="333">
        <f>IF(AC!$E26=AC!$S$5,0,AC!G26)</f>
        <v>0</v>
      </c>
      <c r="M22" s="333">
        <f>IF(AC!$E26=AC!$S$5,0,AC!H26)</f>
        <v>0</v>
      </c>
      <c r="N22" s="333">
        <f>IF(AC!$E26=AC!$S$5,0,AC!I26)</f>
        <v>0</v>
      </c>
      <c r="O22" s="333">
        <f>IF(AC!$E26=AC!$S$5,0,AC!J26)</f>
        <v>0</v>
      </c>
      <c r="P22" s="333">
        <f>IF(AC!$E26=AC!$S$5,0,AC!K26)</f>
        <v>0</v>
      </c>
      <c r="Q22" s="333">
        <f>IF(AC!$E26=AC!$S$5,0,AC!L26)</f>
        <v>0</v>
      </c>
      <c r="R22" s="333">
        <f>IF(AC!$E26=AC!$S$5,0,AC!M26)</f>
        <v>0</v>
      </c>
      <c r="S22" s="333">
        <f>IF(AC!$E26=AC!$S$5,0,AC!N26)</f>
        <v>0</v>
      </c>
      <c r="T22" s="333">
        <f>IF(AC!$E26=AC!$S$5,0,AC!O26)</f>
        <v>0</v>
      </c>
      <c r="U22" s="333">
        <f>IF(AC!$E26=AC!$S$5,0,AC!P26)</f>
        <v>0</v>
      </c>
      <c r="V22" s="333">
        <f>IF(AC!$E26=AC!$S$5,0,AC!Q26)</f>
        <v>0</v>
      </c>
      <c r="W22" s="333">
        <f>IF(AC!$E26=AC!$S$5,0,AC!R26)</f>
        <v>0</v>
      </c>
      <c r="X22" s="333">
        <f>IF(AC!$E26=AC!$S$5,0,AC!S26)</f>
        <v>0</v>
      </c>
      <c r="Y22" s="333">
        <f>IF(AC!$E26=AC!$S$5,0,AC!T26)</f>
        <v>0</v>
      </c>
      <c r="Z22" s="333">
        <f>IF(AC!$E26=AC!$S$5,0,AC!U26)</f>
        <v>0</v>
      </c>
      <c r="AA22" s="305"/>
      <c r="AB22" s="567">
        <v>0.7</v>
      </c>
      <c r="AC22" s="361">
        <f t="shared" si="6"/>
        <v>0</v>
      </c>
      <c r="AD22" s="361">
        <f t="shared" si="7"/>
        <v>0</v>
      </c>
      <c r="AE22" s="361">
        <f t="shared" si="0"/>
        <v>0</v>
      </c>
      <c r="AF22" s="361">
        <f t="shared" si="8"/>
        <v>0</v>
      </c>
      <c r="AK22" s="704">
        <f t="shared" si="1"/>
        <v>0</v>
      </c>
      <c r="AL22" s="704">
        <f t="shared" si="2"/>
        <v>0</v>
      </c>
      <c r="AM22" s="701">
        <f t="shared" si="2"/>
        <v>0</v>
      </c>
      <c r="AN22" s="704">
        <f t="shared" si="2"/>
        <v>0</v>
      </c>
      <c r="AO22" s="701">
        <f t="shared" si="3"/>
        <v>0</v>
      </c>
      <c r="AP22" s="706">
        <f t="shared" si="4"/>
        <v>0.7</v>
      </c>
      <c r="AQ22" s="701">
        <f t="shared" si="5"/>
        <v>0</v>
      </c>
    </row>
    <row r="23" spans="1:43">
      <c r="A23" s="399">
        <v>9</v>
      </c>
      <c r="B23" s="395">
        <f t="shared" si="9"/>
        <v>8288.2581603178078</v>
      </c>
      <c r="H23" s="942">
        <f>+AC!C27</f>
        <v>17</v>
      </c>
      <c r="I23" s="333">
        <f>IF(AC!$E27=AC!$S$5,0,AC!D27)</f>
        <v>0</v>
      </c>
      <c r="J23" s="333">
        <f>IF(AC!$E27=AC!$S$5,0,AC!E27)</f>
        <v>0</v>
      </c>
      <c r="K23" s="333">
        <f>IF(AC!$E27=AC!$S$5,0,AC!F27)</f>
        <v>0</v>
      </c>
      <c r="L23" s="333">
        <f>IF(AC!$E27=AC!$S$5,0,AC!G27)</f>
        <v>0</v>
      </c>
      <c r="M23" s="333">
        <f>IF(AC!$E27=AC!$S$5,0,AC!H27)</f>
        <v>0</v>
      </c>
      <c r="N23" s="333">
        <f>IF(AC!$E27=AC!$S$5,0,AC!I27)</f>
        <v>0</v>
      </c>
      <c r="O23" s="333">
        <f>IF(AC!$E27=AC!$S$5,0,AC!J27)</f>
        <v>0</v>
      </c>
      <c r="P23" s="333">
        <f>IF(AC!$E27=AC!$S$5,0,AC!K27)</f>
        <v>0</v>
      </c>
      <c r="Q23" s="333">
        <f>IF(AC!$E27=AC!$S$5,0,AC!L27)</f>
        <v>0</v>
      </c>
      <c r="R23" s="333">
        <f>IF(AC!$E27=AC!$S$5,0,AC!M27)</f>
        <v>0</v>
      </c>
      <c r="S23" s="333">
        <f>IF(AC!$E27=AC!$S$5,0,AC!N27)</f>
        <v>0</v>
      </c>
      <c r="T23" s="333">
        <f>IF(AC!$E27=AC!$S$5,0,AC!O27)</f>
        <v>0</v>
      </c>
      <c r="U23" s="333">
        <f>IF(AC!$E27=AC!$S$5,0,AC!P27)</f>
        <v>0</v>
      </c>
      <c r="V23" s="333">
        <f>IF(AC!$E27=AC!$S$5,0,AC!Q27)</f>
        <v>0</v>
      </c>
      <c r="W23" s="333">
        <f>IF(AC!$E27=AC!$S$5,0,AC!R27)</f>
        <v>0</v>
      </c>
      <c r="X23" s="333">
        <f>IF(AC!$E27=AC!$S$5,0,AC!S27)</f>
        <v>0</v>
      </c>
      <c r="Y23" s="333">
        <f>IF(AC!$E27=AC!$S$5,0,AC!T27)</f>
        <v>0</v>
      </c>
      <c r="Z23" s="333">
        <f>IF(AC!$E27=AC!$S$5,0,AC!U27)</f>
        <v>0</v>
      </c>
      <c r="AA23" s="305"/>
      <c r="AB23" s="567">
        <v>0.7</v>
      </c>
      <c r="AC23" s="361">
        <f t="shared" si="6"/>
        <v>0</v>
      </c>
      <c r="AD23" s="361">
        <f t="shared" si="7"/>
        <v>0</v>
      </c>
      <c r="AE23" s="361">
        <f t="shared" si="0"/>
        <v>0</v>
      </c>
      <c r="AF23" s="361">
        <f t="shared" si="8"/>
        <v>0</v>
      </c>
      <c r="AK23" s="704">
        <f t="shared" si="1"/>
        <v>0</v>
      </c>
      <c r="AL23" s="704">
        <f t="shared" si="2"/>
        <v>0</v>
      </c>
      <c r="AM23" s="701">
        <f t="shared" si="2"/>
        <v>0</v>
      </c>
      <c r="AN23" s="704">
        <f t="shared" si="2"/>
        <v>0</v>
      </c>
      <c r="AO23" s="701">
        <f t="shared" si="3"/>
        <v>0</v>
      </c>
      <c r="AP23" s="706">
        <f t="shared" si="4"/>
        <v>0.7</v>
      </c>
      <c r="AQ23" s="701">
        <f t="shared" si="5"/>
        <v>0</v>
      </c>
    </row>
    <row r="24" spans="1:43">
      <c r="A24" s="399">
        <v>10</v>
      </c>
      <c r="B24" s="395">
        <f t="shared" si="9"/>
        <v>8288.2581603178078</v>
      </c>
      <c r="H24" s="942">
        <f>+AC!C28</f>
        <v>18</v>
      </c>
      <c r="I24" s="333">
        <f>IF(AC!$E28=AC!$S$5,0,AC!D28)</f>
        <v>0</v>
      </c>
      <c r="J24" s="333">
        <f>IF(AC!$E28=AC!$S$5,0,AC!E28)</f>
        <v>0</v>
      </c>
      <c r="K24" s="333">
        <f>IF(AC!$E28=AC!$S$5,0,AC!F28)</f>
        <v>0</v>
      </c>
      <c r="L24" s="333">
        <f>IF(AC!$E28=AC!$S$5,0,AC!G28)</f>
        <v>0</v>
      </c>
      <c r="M24" s="333">
        <f>IF(AC!$E28=AC!$S$5,0,AC!H28)</f>
        <v>0</v>
      </c>
      <c r="N24" s="333">
        <f>IF(AC!$E28=AC!$S$5,0,AC!I28)</f>
        <v>0</v>
      </c>
      <c r="O24" s="333">
        <f>IF(AC!$E28=AC!$S$5,0,AC!J28)</f>
        <v>0</v>
      </c>
      <c r="P24" s="333">
        <f>IF(AC!$E28=AC!$S$5,0,AC!K28)</f>
        <v>0</v>
      </c>
      <c r="Q24" s="333">
        <f>IF(AC!$E28=AC!$S$5,0,AC!L28)</f>
        <v>0</v>
      </c>
      <c r="R24" s="333">
        <f>IF(AC!$E28=AC!$S$5,0,AC!M28)</f>
        <v>0</v>
      </c>
      <c r="S24" s="333">
        <f>IF(AC!$E28=AC!$S$5,0,AC!N28)</f>
        <v>0</v>
      </c>
      <c r="T24" s="333">
        <f>IF(AC!$E28=AC!$S$5,0,AC!O28)</f>
        <v>0</v>
      </c>
      <c r="U24" s="333">
        <f>IF(AC!$E28=AC!$S$5,0,AC!P28)</f>
        <v>0</v>
      </c>
      <c r="V24" s="333">
        <f>IF(AC!$E28=AC!$S$5,0,AC!Q28)</f>
        <v>0</v>
      </c>
      <c r="W24" s="333">
        <f>IF(AC!$E28=AC!$S$5,0,AC!R28)</f>
        <v>0</v>
      </c>
      <c r="X24" s="333">
        <f>IF(AC!$E28=AC!$S$5,0,AC!S28)</f>
        <v>0</v>
      </c>
      <c r="Y24" s="333">
        <f>IF(AC!$E28=AC!$S$5,0,AC!T28)</f>
        <v>0</v>
      </c>
      <c r="Z24" s="333">
        <f>IF(AC!$E28=AC!$S$5,0,AC!U28)</f>
        <v>0</v>
      </c>
      <c r="AA24" s="305"/>
      <c r="AB24" s="567">
        <v>0.7</v>
      </c>
      <c r="AC24" s="361">
        <f t="shared" si="6"/>
        <v>0</v>
      </c>
      <c r="AD24" s="361">
        <f t="shared" si="7"/>
        <v>0</v>
      </c>
      <c r="AE24" s="361">
        <f t="shared" si="0"/>
        <v>0</v>
      </c>
      <c r="AF24" s="361">
        <f t="shared" si="8"/>
        <v>0</v>
      </c>
      <c r="AK24" s="704">
        <f t="shared" si="1"/>
        <v>0</v>
      </c>
      <c r="AL24" s="704">
        <f t="shared" si="2"/>
        <v>0</v>
      </c>
      <c r="AM24" s="701">
        <f t="shared" si="2"/>
        <v>0</v>
      </c>
      <c r="AN24" s="704">
        <f t="shared" si="2"/>
        <v>0</v>
      </c>
      <c r="AO24" s="701">
        <f t="shared" si="3"/>
        <v>0</v>
      </c>
      <c r="AP24" s="706">
        <f t="shared" si="4"/>
        <v>0</v>
      </c>
      <c r="AQ24" s="701">
        <f t="shared" si="5"/>
        <v>0</v>
      </c>
    </row>
    <row r="25" spans="1:43">
      <c r="H25" s="942">
        <f>+AC!C29</f>
        <v>19</v>
      </c>
      <c r="I25" s="333">
        <f>IF(AC!$E29=AC!$S$5,0,AC!D29)</f>
        <v>0</v>
      </c>
      <c r="J25" s="333">
        <f>IF(AC!$E29=AC!$S$5,0,AC!E29)</f>
        <v>0</v>
      </c>
      <c r="K25" s="333">
        <f>IF(AC!$E29=AC!$S$5,0,AC!F29)</f>
        <v>0</v>
      </c>
      <c r="L25" s="333">
        <f>IF(AC!$E29=AC!$S$5,0,AC!G29)</f>
        <v>0</v>
      </c>
      <c r="M25" s="333">
        <f>IF(AC!$E29=AC!$S$5,0,AC!H29)</f>
        <v>0</v>
      </c>
      <c r="N25" s="333">
        <f>IF(AC!$E29=AC!$S$5,0,AC!I29)</f>
        <v>0</v>
      </c>
      <c r="O25" s="333">
        <f>IF(AC!$E29=AC!$S$5,0,AC!J29)</f>
        <v>0</v>
      </c>
      <c r="P25" s="333">
        <f>IF(AC!$E29=AC!$S$5,0,AC!K29)</f>
        <v>0</v>
      </c>
      <c r="Q25" s="333">
        <f>IF(AC!$E29=AC!$S$5,0,AC!L29)</f>
        <v>0</v>
      </c>
      <c r="R25" s="333">
        <f>IF(AC!$E29=AC!$S$5,0,AC!M29)</f>
        <v>0</v>
      </c>
      <c r="S25" s="333">
        <f>IF(AC!$E29=AC!$S$5,0,AC!N29)</f>
        <v>0</v>
      </c>
      <c r="T25" s="333">
        <f>IF(AC!$E29=AC!$S$5,0,AC!O29)</f>
        <v>0</v>
      </c>
      <c r="U25" s="333">
        <f>IF(AC!$E29=AC!$S$5,0,AC!P29)</f>
        <v>0</v>
      </c>
      <c r="V25" s="333">
        <f>IF(AC!$E29=AC!$S$5,0,AC!Q29)</f>
        <v>0</v>
      </c>
      <c r="W25" s="333">
        <f>IF(AC!$E29=AC!$S$5,0,AC!R29)</f>
        <v>0</v>
      </c>
      <c r="X25" s="333">
        <f>IF(AC!$E29=AC!$S$5,0,AC!S29)</f>
        <v>0</v>
      </c>
      <c r="Y25" s="333">
        <f>IF(AC!$E29=AC!$S$5,0,AC!T29)</f>
        <v>0</v>
      </c>
      <c r="Z25" s="333">
        <f>IF(AC!$E29=AC!$S$5,0,AC!U29)</f>
        <v>0</v>
      </c>
      <c r="AA25" s="305"/>
      <c r="AB25" s="567"/>
      <c r="AC25" s="361">
        <f t="shared" si="6"/>
        <v>0</v>
      </c>
      <c r="AD25" s="361">
        <f t="shared" si="7"/>
        <v>0</v>
      </c>
      <c r="AE25" s="361">
        <f t="shared" si="0"/>
        <v>0</v>
      </c>
      <c r="AF25" s="361">
        <f t="shared" si="8"/>
        <v>0</v>
      </c>
      <c r="AK25" s="704">
        <f t="shared" si="1"/>
        <v>0</v>
      </c>
      <c r="AL25" s="704">
        <f t="shared" si="2"/>
        <v>0</v>
      </c>
      <c r="AM25" s="701">
        <f t="shared" si="2"/>
        <v>0</v>
      </c>
      <c r="AN25" s="704">
        <f t="shared" si="2"/>
        <v>0</v>
      </c>
      <c r="AO25" s="701">
        <f t="shared" si="3"/>
        <v>0</v>
      </c>
      <c r="AP25" s="706">
        <f t="shared" si="4"/>
        <v>0</v>
      </c>
      <c r="AQ25" s="701">
        <f t="shared" si="5"/>
        <v>0</v>
      </c>
    </row>
    <row r="26" spans="1:43">
      <c r="H26" s="942">
        <f>+AC!C30</f>
        <v>20</v>
      </c>
      <c r="I26" s="333">
        <f>IF(AC!$E30=AC!$S$5,0,AC!D30)</f>
        <v>0</v>
      </c>
      <c r="J26" s="333">
        <f>IF(AC!$E30=AC!$S$5,0,AC!E30)</f>
        <v>0</v>
      </c>
      <c r="K26" s="333">
        <f>IF(AC!$E30=AC!$S$5,0,AC!F30)</f>
        <v>0</v>
      </c>
      <c r="L26" s="333">
        <f>IF(AC!$E30=AC!$S$5,0,AC!G30)</f>
        <v>0</v>
      </c>
      <c r="M26" s="333">
        <f>IF(AC!$E30=AC!$S$5,0,AC!H30)</f>
        <v>0</v>
      </c>
      <c r="N26" s="333">
        <f>IF(AC!$E30=AC!$S$5,0,AC!I30)</f>
        <v>0</v>
      </c>
      <c r="O26" s="333">
        <f>IF(AC!$E30=AC!$S$5,0,AC!J30)</f>
        <v>0</v>
      </c>
      <c r="P26" s="333">
        <f>IF(AC!$E30=AC!$S$5,0,AC!K30)</f>
        <v>0</v>
      </c>
      <c r="Q26" s="333">
        <f>IF(AC!$E30=AC!$S$5,0,AC!L30)</f>
        <v>0</v>
      </c>
      <c r="R26" s="333">
        <f>IF(AC!$E30=AC!$S$5,0,AC!M30)</f>
        <v>0</v>
      </c>
      <c r="S26" s="333">
        <f>IF(AC!$E30=AC!$S$5,0,AC!N30)</f>
        <v>0</v>
      </c>
      <c r="T26" s="333">
        <f>IF(AC!$E30=AC!$S$5,0,AC!O30)</f>
        <v>0</v>
      </c>
      <c r="U26" s="333">
        <f>IF(AC!$E30=AC!$S$5,0,AC!P30)</f>
        <v>0</v>
      </c>
      <c r="V26" s="333">
        <f>IF(AC!$E30=AC!$S$5,0,AC!Q30)</f>
        <v>0</v>
      </c>
      <c r="W26" s="333">
        <f>IF(AC!$E30=AC!$S$5,0,AC!R30)</f>
        <v>0</v>
      </c>
      <c r="X26" s="333">
        <f>IF(AC!$E30=AC!$S$5,0,AC!S30)</f>
        <v>0</v>
      </c>
      <c r="Y26" s="333">
        <f>IF(AC!$E30=AC!$S$5,0,AC!T30)</f>
        <v>0</v>
      </c>
      <c r="Z26" s="333">
        <f>IF(AC!$E30=AC!$S$5,0,AC!U30)</f>
        <v>0</v>
      </c>
      <c r="AA26" s="305"/>
      <c r="AB26" s="567"/>
      <c r="AC26" s="361">
        <f t="shared" si="6"/>
        <v>0</v>
      </c>
      <c r="AD26" s="361">
        <f t="shared" si="7"/>
        <v>0</v>
      </c>
      <c r="AE26" s="361">
        <f t="shared" si="0"/>
        <v>0</v>
      </c>
      <c r="AF26" s="361">
        <f t="shared" si="8"/>
        <v>0</v>
      </c>
      <c r="AK26" s="704">
        <f t="shared" si="1"/>
        <v>0</v>
      </c>
      <c r="AL26" s="704">
        <f t="shared" si="2"/>
        <v>0</v>
      </c>
      <c r="AM26" s="701">
        <f t="shared" si="2"/>
        <v>0</v>
      </c>
      <c r="AN26" s="704" t="str">
        <f t="shared" si="2"/>
        <v/>
      </c>
      <c r="AO26" s="701">
        <f t="shared" si="3"/>
        <v>0</v>
      </c>
      <c r="AP26" s="706">
        <f t="shared" si="4"/>
        <v>0</v>
      </c>
      <c r="AQ26" s="701">
        <f t="shared" si="5"/>
        <v>0</v>
      </c>
    </row>
    <row r="27" spans="1:43">
      <c r="H27" s="942">
        <f>+AC!C31</f>
        <v>21</v>
      </c>
      <c r="I27" s="333">
        <f>IF(AC!$E31=AC!$S$5,0,AC!D31)</f>
        <v>0</v>
      </c>
      <c r="J27" s="333">
        <f>IF(AC!$E31=AC!$S$5,0,AC!E31)</f>
        <v>0</v>
      </c>
      <c r="K27" s="333">
        <f>IF(AC!$E31=AC!$S$5,0,AC!F31)</f>
        <v>0</v>
      </c>
      <c r="L27" s="333">
        <f>IF(AC!$E31=AC!$S$5,0,AC!G31)</f>
        <v>0</v>
      </c>
      <c r="M27" s="333">
        <f>IF(AC!$E31=AC!$S$5,0,AC!H31)</f>
        <v>0</v>
      </c>
      <c r="N27" s="333" t="str">
        <f>IF(AC!$E31=AC!$S$5,0,AC!I31)</f>
        <v/>
      </c>
      <c r="O27" s="333" t="str">
        <f>IF(AC!$E31=AC!$S$5,0,AC!J31)</f>
        <v/>
      </c>
      <c r="P27" s="333">
        <f>IF(AC!$E31=AC!$S$5,0,AC!K31)</f>
        <v>0</v>
      </c>
      <c r="Q27" s="333">
        <f>IF(AC!$E31=AC!$S$5,0,AC!L31)</f>
        <v>0</v>
      </c>
      <c r="R27" s="333">
        <f>IF(AC!$E31=AC!$S$5,0,AC!M31)</f>
        <v>0</v>
      </c>
      <c r="S27" s="333">
        <f>IF(AC!$E31=AC!$S$5,0,AC!N31)</f>
        <v>0</v>
      </c>
      <c r="T27" s="333">
        <f>IF(AC!$E31=AC!$S$5,0,AC!O31)</f>
        <v>0</v>
      </c>
      <c r="U27" s="333">
        <f>IF(AC!$E31=AC!$S$5,0,AC!P31)</f>
        <v>0</v>
      </c>
      <c r="V27" s="333">
        <f>IF(AC!$E31=AC!$S$5,0,AC!Q31)</f>
        <v>0</v>
      </c>
      <c r="W27" s="333">
        <f>IF(AC!$E31=AC!$S$5,0,AC!R31)</f>
        <v>0</v>
      </c>
      <c r="X27" s="333">
        <f>IF(AC!$E31=AC!$S$5,0,AC!S31)</f>
        <v>0</v>
      </c>
      <c r="Y27" s="333">
        <f>IF(AC!$E31=AC!$S$5,0,AC!T31)</f>
        <v>0</v>
      </c>
      <c r="Z27" s="333">
        <f>IF(AC!$E31=AC!$S$5,0,AC!U31)</f>
        <v>0</v>
      </c>
      <c r="AA27" s="305"/>
      <c r="AB27" s="567"/>
      <c r="AC27" s="361">
        <f t="shared" ref="AC27:AC34" si="10">+AB27*W27</f>
        <v>0</v>
      </c>
      <c r="AD27" s="361">
        <f t="shared" si="7"/>
        <v>0</v>
      </c>
      <c r="AE27" s="361">
        <f t="shared" si="0"/>
        <v>0</v>
      </c>
      <c r="AF27" s="361">
        <f t="shared" si="8"/>
        <v>0</v>
      </c>
      <c r="AK27" s="704">
        <f t="shared" si="1"/>
        <v>0</v>
      </c>
      <c r="AL27" s="704">
        <f t="shared" si="2"/>
        <v>0</v>
      </c>
      <c r="AM27" s="701">
        <f t="shared" si="2"/>
        <v>0</v>
      </c>
      <c r="AN27" s="704" t="str">
        <f t="shared" si="2"/>
        <v/>
      </c>
      <c r="AO27" s="701">
        <f t="shared" si="3"/>
        <v>0</v>
      </c>
      <c r="AP27" s="706">
        <f t="shared" si="4"/>
        <v>0</v>
      </c>
      <c r="AQ27" s="701">
        <f t="shared" si="5"/>
        <v>0</v>
      </c>
    </row>
    <row r="28" spans="1:43">
      <c r="H28" s="942">
        <f>+AC!C32</f>
        <v>22</v>
      </c>
      <c r="I28" s="333">
        <f>IF(AC!$E32=AC!$S$5,0,AC!D32)</f>
        <v>0</v>
      </c>
      <c r="J28" s="333">
        <f>IF(AC!$E32=AC!$S$5,0,AC!E32)</f>
        <v>0</v>
      </c>
      <c r="K28" s="333">
        <f>IF(AC!$E32=AC!$S$5,0,AC!F32)</f>
        <v>0</v>
      </c>
      <c r="L28" s="333">
        <f>IF(AC!$E32=AC!$S$5,0,AC!G32)</f>
        <v>0</v>
      </c>
      <c r="M28" s="333">
        <f>IF(AC!$E32=AC!$S$5,0,AC!H32)</f>
        <v>0</v>
      </c>
      <c r="N28" s="333" t="str">
        <f>IF(AC!$E32=AC!$S$5,0,AC!I32)</f>
        <v/>
      </c>
      <c r="O28" s="333" t="str">
        <f>IF(AC!$E32=AC!$S$5,0,AC!J32)</f>
        <v/>
      </c>
      <c r="P28" s="333">
        <f>IF(AC!$E32=AC!$S$5,0,AC!K32)</f>
        <v>0</v>
      </c>
      <c r="Q28" s="333">
        <f>IF(AC!$E32=AC!$S$5,0,AC!L32)</f>
        <v>0</v>
      </c>
      <c r="R28" s="333">
        <f>IF(AC!$E32=AC!$S$5,0,AC!M32)</f>
        <v>0</v>
      </c>
      <c r="S28" s="333">
        <f>IF(AC!$E32=AC!$S$5,0,AC!N32)</f>
        <v>0</v>
      </c>
      <c r="T28" s="333">
        <f>IF(AC!$E32=AC!$S$5,0,AC!O32)</f>
        <v>0</v>
      </c>
      <c r="U28" s="333">
        <f>IF(AC!$E32=AC!$S$5,0,AC!P32)</f>
        <v>0</v>
      </c>
      <c r="V28" s="333">
        <f>IF(AC!$E32=AC!$S$5,0,AC!Q32)</f>
        <v>0</v>
      </c>
      <c r="W28" s="333">
        <f>IF(AC!$E32=AC!$S$5,0,AC!R32)</f>
        <v>0</v>
      </c>
      <c r="X28" s="333">
        <f>IF(AC!$E32=AC!$S$5,0,AC!S32)</f>
        <v>0</v>
      </c>
      <c r="Y28" s="333">
        <f>IF(AC!$E32=AC!$S$5,0,AC!T32)</f>
        <v>0</v>
      </c>
      <c r="Z28" s="333">
        <f>IF(AC!$E32=AC!$S$5,0,AC!U32)</f>
        <v>0</v>
      </c>
      <c r="AA28" s="305"/>
      <c r="AB28" s="567"/>
      <c r="AC28" s="361">
        <f t="shared" si="10"/>
        <v>0</v>
      </c>
      <c r="AD28" s="361">
        <f t="shared" si="7"/>
        <v>0</v>
      </c>
      <c r="AE28" s="361">
        <f t="shared" si="0"/>
        <v>0</v>
      </c>
      <c r="AF28" s="361"/>
      <c r="AK28" s="704">
        <f t="shared" si="1"/>
        <v>0</v>
      </c>
      <c r="AL28" s="704">
        <f t="shared" si="2"/>
        <v>0</v>
      </c>
      <c r="AM28" s="701">
        <f t="shared" si="2"/>
        <v>0</v>
      </c>
      <c r="AN28" s="704" t="str">
        <f t="shared" si="2"/>
        <v/>
      </c>
      <c r="AO28" s="701">
        <f t="shared" si="3"/>
        <v>0</v>
      </c>
      <c r="AP28" s="706">
        <f t="shared" si="4"/>
        <v>0</v>
      </c>
      <c r="AQ28" s="701">
        <f t="shared" si="5"/>
        <v>0</v>
      </c>
    </row>
    <row r="29" spans="1:43">
      <c r="H29" s="942">
        <f>+AC!C33</f>
        <v>23</v>
      </c>
      <c r="I29" s="333">
        <f>IF(AC!$E33=AC!$S$5,0,AC!D33)</f>
        <v>0</v>
      </c>
      <c r="J29" s="333">
        <f>IF(AC!$E33=AC!$S$5,0,AC!E33)</f>
        <v>0</v>
      </c>
      <c r="K29" s="333">
        <f>IF(AC!$E33=AC!$S$5,0,AC!F33)</f>
        <v>0</v>
      </c>
      <c r="L29" s="333">
        <f>IF(AC!$E33=AC!$S$5,0,AC!G33)</f>
        <v>0</v>
      </c>
      <c r="M29" s="333">
        <f>IF(AC!$E33=AC!$S$5,0,AC!H33)</f>
        <v>0</v>
      </c>
      <c r="N29" s="333" t="str">
        <f>IF(AC!$E33=AC!$S$5,0,AC!I33)</f>
        <v/>
      </c>
      <c r="O29" s="333" t="str">
        <f>IF(AC!$E33=AC!$S$5,0,AC!J33)</f>
        <v/>
      </c>
      <c r="P29" s="333">
        <f>IF(AC!$E33=AC!$S$5,0,AC!K33)</f>
        <v>0</v>
      </c>
      <c r="Q29" s="333">
        <f>IF(AC!$E33=AC!$S$5,0,AC!L33)</f>
        <v>0</v>
      </c>
      <c r="R29" s="333">
        <f>IF(AC!$E33=AC!$S$5,0,AC!M33)</f>
        <v>0</v>
      </c>
      <c r="S29" s="333">
        <f>IF(AC!$E33=AC!$S$5,0,AC!N33)</f>
        <v>0</v>
      </c>
      <c r="T29" s="333">
        <f>IF(AC!$E33=AC!$S$5,0,AC!O33)</f>
        <v>0</v>
      </c>
      <c r="U29" s="333">
        <f>IF(AC!$E33=AC!$S$5,0,AC!P33)</f>
        <v>0</v>
      </c>
      <c r="V29" s="333">
        <f>IF(AC!$E33=AC!$S$5,0,AC!Q33)</f>
        <v>0</v>
      </c>
      <c r="W29" s="333">
        <f>IF(AC!$E33=AC!$S$5,0,AC!R33)</f>
        <v>0</v>
      </c>
      <c r="X29" s="333">
        <f>IF(AC!$E33=AC!$S$5,0,AC!S33)</f>
        <v>0</v>
      </c>
      <c r="Y29" s="333">
        <f>IF(AC!$E33=AC!$S$5,0,AC!T33)</f>
        <v>0</v>
      </c>
      <c r="Z29" s="333">
        <f>IF(AC!$E33=AC!$S$5,0,AC!U33)</f>
        <v>0</v>
      </c>
      <c r="AA29" s="305"/>
      <c r="AB29" s="567"/>
      <c r="AC29" s="361">
        <f t="shared" si="10"/>
        <v>0</v>
      </c>
      <c r="AD29" s="361">
        <f t="shared" si="7"/>
        <v>0</v>
      </c>
      <c r="AE29" s="361">
        <f t="shared" si="0"/>
        <v>0</v>
      </c>
      <c r="AF29" s="361"/>
      <c r="AK29" s="704">
        <f t="shared" si="1"/>
        <v>0</v>
      </c>
      <c r="AL29" s="704">
        <f t="shared" si="2"/>
        <v>0</v>
      </c>
      <c r="AM29" s="701">
        <f t="shared" si="2"/>
        <v>0</v>
      </c>
      <c r="AN29" s="704" t="str">
        <f t="shared" si="2"/>
        <v/>
      </c>
      <c r="AO29" s="701">
        <f t="shared" si="3"/>
        <v>0</v>
      </c>
      <c r="AP29" s="706">
        <f t="shared" si="4"/>
        <v>0</v>
      </c>
      <c r="AQ29" s="701">
        <f t="shared" si="5"/>
        <v>0</v>
      </c>
    </row>
    <row r="30" spans="1:43">
      <c r="H30" s="942">
        <f>+AC!C34</f>
        <v>24</v>
      </c>
      <c r="I30" s="333">
        <f>IF(AC!$E34=AC!$S$5,0,AC!D34)</f>
        <v>0</v>
      </c>
      <c r="J30" s="333">
        <f>IF(AC!$E34=AC!$S$5,0,AC!E34)</f>
        <v>0</v>
      </c>
      <c r="K30" s="333">
        <f>IF(AC!$E34=AC!$S$5,0,AC!F34)</f>
        <v>0</v>
      </c>
      <c r="L30" s="333">
        <f>IF(AC!$E34=AC!$S$5,0,AC!G34)</f>
        <v>0</v>
      </c>
      <c r="M30" s="333">
        <f>IF(AC!$E34=AC!$S$5,0,AC!H34)</f>
        <v>0</v>
      </c>
      <c r="N30" s="333" t="str">
        <f>IF(AC!$E34=AC!$S$5,0,AC!I34)</f>
        <v/>
      </c>
      <c r="O30" s="333" t="str">
        <f>IF(AC!$E34=AC!$S$5,0,AC!J34)</f>
        <v/>
      </c>
      <c r="P30" s="333">
        <f>IF(AC!$E34=AC!$S$5,0,AC!K34)</f>
        <v>0</v>
      </c>
      <c r="Q30" s="333">
        <f>IF(AC!$E34=AC!$S$5,0,AC!L34)</f>
        <v>0</v>
      </c>
      <c r="R30" s="333">
        <f>IF(AC!$E34=AC!$S$5,0,AC!M34)</f>
        <v>0</v>
      </c>
      <c r="S30" s="333">
        <f>IF(AC!$E34=AC!$S$5,0,AC!N34)</f>
        <v>0</v>
      </c>
      <c r="T30" s="333">
        <f>IF(AC!$E34=AC!$S$5,0,AC!O34)</f>
        <v>0</v>
      </c>
      <c r="U30" s="333">
        <f>IF(AC!$E34=AC!$S$5,0,AC!P34)</f>
        <v>0</v>
      </c>
      <c r="V30" s="333">
        <f>IF(AC!$E34=AC!$S$5,0,AC!Q34)</f>
        <v>0</v>
      </c>
      <c r="W30" s="333">
        <f>IF(AC!$E34=AC!$S$5,0,AC!R34)</f>
        <v>0</v>
      </c>
      <c r="X30" s="333">
        <f>IF(AC!$E34=AC!$S$5,0,AC!S34)</f>
        <v>0</v>
      </c>
      <c r="Y30" s="333">
        <f>IF(AC!$E34=AC!$S$5,0,AC!T34)</f>
        <v>0</v>
      </c>
      <c r="Z30" s="333">
        <f>IF(AC!$E34=AC!$S$5,0,AC!U34)</f>
        <v>0</v>
      </c>
      <c r="AA30" s="305"/>
      <c r="AB30" s="567"/>
      <c r="AC30" s="361">
        <f t="shared" si="10"/>
        <v>0</v>
      </c>
      <c r="AD30" s="361">
        <f t="shared" si="7"/>
        <v>0</v>
      </c>
      <c r="AE30" s="361">
        <f t="shared" si="0"/>
        <v>0</v>
      </c>
      <c r="AF30" s="361"/>
      <c r="AK30" s="704">
        <f t="shared" si="1"/>
        <v>0</v>
      </c>
      <c r="AL30" s="704">
        <f t="shared" si="2"/>
        <v>0</v>
      </c>
      <c r="AM30" s="701">
        <f t="shared" si="2"/>
        <v>0</v>
      </c>
      <c r="AN30" s="704" t="str">
        <f t="shared" si="2"/>
        <v/>
      </c>
      <c r="AO30" s="701">
        <f t="shared" si="3"/>
        <v>0</v>
      </c>
      <c r="AP30" s="706">
        <f t="shared" si="4"/>
        <v>0</v>
      </c>
      <c r="AQ30" s="701">
        <f t="shared" si="5"/>
        <v>0</v>
      </c>
    </row>
    <row r="31" spans="1:43">
      <c r="H31" s="942">
        <f>+AC!C35</f>
        <v>25</v>
      </c>
      <c r="I31" s="333">
        <f>IF(AC!$E35=AC!$S$5,0,AC!D35)</f>
        <v>0</v>
      </c>
      <c r="J31" s="333">
        <f>IF(AC!$E35=AC!$S$5,0,AC!E35)</f>
        <v>0</v>
      </c>
      <c r="K31" s="333">
        <f>IF(AC!$E35=AC!$S$5,0,AC!F35)</f>
        <v>0</v>
      </c>
      <c r="L31" s="333">
        <f>IF(AC!$E35=AC!$S$5,0,AC!G35)</f>
        <v>0</v>
      </c>
      <c r="M31" s="333">
        <f>IF(AC!$E35=AC!$S$5,0,AC!H35)</f>
        <v>0</v>
      </c>
      <c r="N31" s="333" t="str">
        <f>IF(AC!$E35=AC!$S$5,0,AC!I35)</f>
        <v/>
      </c>
      <c r="O31" s="333" t="str">
        <f>IF(AC!$E35=AC!$S$5,0,AC!J35)</f>
        <v/>
      </c>
      <c r="P31" s="333">
        <f>IF(AC!$E35=AC!$S$5,0,AC!K35)</f>
        <v>0</v>
      </c>
      <c r="Q31" s="333">
        <f>IF(AC!$E35=AC!$S$5,0,AC!L35)</f>
        <v>0</v>
      </c>
      <c r="R31" s="333">
        <f>IF(AC!$E35=AC!$S$5,0,AC!M35)</f>
        <v>0</v>
      </c>
      <c r="S31" s="333">
        <f>IF(AC!$E35=AC!$S$5,0,AC!N35)</f>
        <v>0</v>
      </c>
      <c r="T31" s="333">
        <f>IF(AC!$E35=AC!$S$5,0,AC!O35)</f>
        <v>0</v>
      </c>
      <c r="U31" s="333">
        <f>IF(AC!$E35=AC!$S$5,0,AC!P35)</f>
        <v>0</v>
      </c>
      <c r="V31" s="333">
        <f>IF(AC!$E35=AC!$S$5,0,AC!Q35)</f>
        <v>0</v>
      </c>
      <c r="W31" s="333">
        <f>IF(AC!$E35=AC!$S$5,0,AC!R35)</f>
        <v>0</v>
      </c>
      <c r="X31" s="333">
        <f>IF(AC!$E35=AC!$S$5,0,AC!S35)</f>
        <v>0</v>
      </c>
      <c r="Y31" s="333">
        <f>IF(AC!$E35=AC!$S$5,0,AC!T35)</f>
        <v>0</v>
      </c>
      <c r="Z31" s="333">
        <f>IF(AC!$E35=AC!$S$5,0,AC!U35)</f>
        <v>0</v>
      </c>
      <c r="AA31" s="305"/>
      <c r="AB31" s="567"/>
      <c r="AC31" s="361">
        <f t="shared" si="10"/>
        <v>0</v>
      </c>
      <c r="AD31" s="361">
        <f t="shared" si="7"/>
        <v>0</v>
      </c>
      <c r="AE31" s="361">
        <f t="shared" si="0"/>
        <v>0</v>
      </c>
      <c r="AF31" s="361"/>
      <c r="AK31" s="704">
        <f t="shared" si="1"/>
        <v>0</v>
      </c>
      <c r="AL31" s="704">
        <f t="shared" si="2"/>
        <v>0</v>
      </c>
      <c r="AM31" s="701">
        <f t="shared" si="2"/>
        <v>0</v>
      </c>
      <c r="AN31" s="704" t="str">
        <f t="shared" si="2"/>
        <v/>
      </c>
      <c r="AO31" s="701">
        <f t="shared" si="3"/>
        <v>0</v>
      </c>
      <c r="AP31" s="706">
        <f t="shared" si="4"/>
        <v>0</v>
      </c>
      <c r="AQ31" s="701">
        <f t="shared" si="5"/>
        <v>0</v>
      </c>
    </row>
    <row r="32" spans="1:43">
      <c r="H32" s="942">
        <f>+AC!C36</f>
        <v>26</v>
      </c>
      <c r="I32" s="333">
        <f>IF(AC!$E36=AC!$S$5,0,AC!D36)</f>
        <v>0</v>
      </c>
      <c r="J32" s="333">
        <f>IF(AC!$E36=AC!$S$5,0,AC!E36)</f>
        <v>0</v>
      </c>
      <c r="K32" s="333">
        <f>IF(AC!$E36=AC!$S$5,0,AC!F36)</f>
        <v>0</v>
      </c>
      <c r="L32" s="333">
        <f>IF(AC!$E36=AC!$S$5,0,AC!G36)</f>
        <v>0</v>
      </c>
      <c r="M32" s="333">
        <f>IF(AC!$E36=AC!$S$5,0,AC!H36)</f>
        <v>0</v>
      </c>
      <c r="N32" s="333" t="str">
        <f>IF(AC!$E36=AC!$S$5,0,AC!I36)</f>
        <v/>
      </c>
      <c r="O32" s="333" t="str">
        <f>IF(AC!$E36=AC!$S$5,0,AC!J36)</f>
        <v/>
      </c>
      <c r="P32" s="333">
        <f>IF(AC!$E36=AC!$S$5,0,AC!K36)</f>
        <v>0</v>
      </c>
      <c r="Q32" s="333">
        <f>IF(AC!$E36=AC!$S$5,0,AC!L36)</f>
        <v>0</v>
      </c>
      <c r="R32" s="333">
        <f>IF(AC!$E36=AC!$S$5,0,AC!M36)</f>
        <v>0</v>
      </c>
      <c r="S32" s="333">
        <f>IF(AC!$E36=AC!$S$5,0,AC!N36)</f>
        <v>0</v>
      </c>
      <c r="T32" s="333">
        <f>IF(AC!$E36=AC!$S$5,0,AC!O36)</f>
        <v>0</v>
      </c>
      <c r="U32" s="333">
        <f>IF(AC!$E36=AC!$S$5,0,AC!P36)</f>
        <v>0</v>
      </c>
      <c r="V32" s="333">
        <f>IF(AC!$E36=AC!$S$5,0,AC!Q36)</f>
        <v>0</v>
      </c>
      <c r="W32" s="333">
        <f>IF(AC!$E36=AC!$S$5,0,AC!R36)</f>
        <v>0</v>
      </c>
      <c r="X32" s="333">
        <f>IF(AC!$E36=AC!$S$5,0,AC!S36)</f>
        <v>0</v>
      </c>
      <c r="Y32" s="333">
        <f>IF(AC!$E36=AC!$S$5,0,AC!T36)</f>
        <v>0</v>
      </c>
      <c r="Z32" s="333">
        <f>IF(AC!$E36=AC!$S$5,0,AC!U36)</f>
        <v>0</v>
      </c>
      <c r="AA32" s="305"/>
      <c r="AB32" s="567"/>
      <c r="AC32" s="361">
        <f t="shared" si="10"/>
        <v>0</v>
      </c>
      <c r="AD32" s="361">
        <f t="shared" si="7"/>
        <v>0</v>
      </c>
      <c r="AE32" s="361">
        <f t="shared" si="0"/>
        <v>0</v>
      </c>
      <c r="AF32" s="361"/>
      <c r="AK32" s="704">
        <f t="shared" si="1"/>
        <v>0</v>
      </c>
      <c r="AL32" s="704">
        <f t="shared" si="2"/>
        <v>0</v>
      </c>
      <c r="AM32" s="701">
        <f t="shared" si="2"/>
        <v>0</v>
      </c>
      <c r="AN32" s="704" t="str">
        <f t="shared" si="2"/>
        <v/>
      </c>
      <c r="AO32" s="701">
        <f t="shared" si="3"/>
        <v>0</v>
      </c>
      <c r="AP32" s="706">
        <f t="shared" si="4"/>
        <v>0</v>
      </c>
      <c r="AQ32" s="701">
        <f t="shared" si="5"/>
        <v>0</v>
      </c>
    </row>
    <row r="33" spans="8:43">
      <c r="H33" s="942">
        <f>+AC!C37</f>
        <v>27</v>
      </c>
      <c r="I33" s="333">
        <f>IF(AC!$E37=AC!$S$5,0,AC!D37)</f>
        <v>0</v>
      </c>
      <c r="J33" s="333">
        <f>IF(AC!$E37=AC!$S$5,0,AC!E37)</f>
        <v>0</v>
      </c>
      <c r="K33" s="333">
        <f>IF(AC!$E37=AC!$S$5,0,AC!F37)</f>
        <v>0</v>
      </c>
      <c r="L33" s="333">
        <f>IF(AC!$E37=AC!$S$5,0,AC!G37)</f>
        <v>0</v>
      </c>
      <c r="M33" s="333">
        <f>IF(AC!$E37=AC!$S$5,0,AC!H37)</f>
        <v>0</v>
      </c>
      <c r="N33" s="333" t="str">
        <f>IF(AC!$E37=AC!$S$5,0,AC!I37)</f>
        <v/>
      </c>
      <c r="O33" s="333" t="str">
        <f>IF(AC!$E37=AC!$S$5,0,AC!J37)</f>
        <v/>
      </c>
      <c r="P33" s="333">
        <f>IF(AC!$E37=AC!$S$5,0,AC!K37)</f>
        <v>0</v>
      </c>
      <c r="Q33" s="333">
        <f>IF(AC!$E37=AC!$S$5,0,AC!L37)</f>
        <v>0</v>
      </c>
      <c r="R33" s="333">
        <f>IF(AC!$E37=AC!$S$5,0,AC!M37)</f>
        <v>0</v>
      </c>
      <c r="S33" s="333">
        <f>IF(AC!$E37=AC!$S$5,0,AC!N37)</f>
        <v>0</v>
      </c>
      <c r="T33" s="333">
        <f>IF(AC!$E37=AC!$S$5,0,AC!O37)</f>
        <v>0</v>
      </c>
      <c r="U33" s="333">
        <f>IF(AC!$E37=AC!$S$5,0,AC!P37)</f>
        <v>0</v>
      </c>
      <c r="V33" s="333">
        <f>IF(AC!$E37=AC!$S$5,0,AC!Q37)</f>
        <v>0</v>
      </c>
      <c r="W33" s="333">
        <f>IF(AC!$E37=AC!$S$5,0,AC!R37)</f>
        <v>0</v>
      </c>
      <c r="X33" s="333">
        <f>IF(AC!$E37=AC!$S$5,0,AC!S37)</f>
        <v>0</v>
      </c>
      <c r="Y33" s="333">
        <f>IF(AC!$E37=AC!$S$5,0,AC!T37)</f>
        <v>0</v>
      </c>
      <c r="Z33" s="333">
        <f>IF(AC!$E37=AC!$S$5,0,AC!U37)</f>
        <v>0</v>
      </c>
      <c r="AA33" s="305"/>
      <c r="AB33" s="567"/>
      <c r="AC33" s="361">
        <f t="shared" si="10"/>
        <v>0</v>
      </c>
      <c r="AD33" s="361">
        <f t="shared" si="7"/>
        <v>0</v>
      </c>
      <c r="AE33" s="361">
        <f t="shared" si="0"/>
        <v>0</v>
      </c>
      <c r="AF33" s="361"/>
      <c r="AK33" s="704">
        <f t="shared" si="1"/>
        <v>0</v>
      </c>
      <c r="AL33" s="704">
        <f t="shared" si="2"/>
        <v>0</v>
      </c>
      <c r="AM33" s="701">
        <f t="shared" si="2"/>
        <v>0</v>
      </c>
      <c r="AN33" s="704" t="str">
        <f t="shared" si="2"/>
        <v/>
      </c>
      <c r="AO33" s="701">
        <f t="shared" si="3"/>
        <v>0</v>
      </c>
      <c r="AP33" s="706">
        <f t="shared" si="4"/>
        <v>0</v>
      </c>
      <c r="AQ33" s="701">
        <f t="shared" si="5"/>
        <v>0</v>
      </c>
    </row>
    <row r="34" spans="8:43">
      <c r="H34" s="942">
        <f>+AC!C38</f>
        <v>28</v>
      </c>
      <c r="I34" s="333">
        <f>IF(AC!$E38=AC!$S$5,0,AC!D38)</f>
        <v>0</v>
      </c>
      <c r="J34" s="333">
        <f>IF(AC!$E38=AC!$S$5,0,AC!E38)</f>
        <v>0</v>
      </c>
      <c r="K34" s="333">
        <f>IF(AC!$E38=AC!$S$5,0,AC!F38)</f>
        <v>0</v>
      </c>
      <c r="L34" s="333">
        <f>IF(AC!$E38=AC!$S$5,0,AC!G38)</f>
        <v>0</v>
      </c>
      <c r="M34" s="333">
        <f>IF(AC!$E38=AC!$S$5,0,AC!H38)</f>
        <v>0</v>
      </c>
      <c r="N34" s="333" t="str">
        <f>IF(AC!$E38=AC!$S$5,0,AC!I38)</f>
        <v/>
      </c>
      <c r="O34" s="333" t="str">
        <f>IF(AC!$E38=AC!$S$5,0,AC!J38)</f>
        <v/>
      </c>
      <c r="P34" s="333">
        <f>IF(AC!$E38=AC!$S$5,0,AC!K38)</f>
        <v>0</v>
      </c>
      <c r="Q34" s="333">
        <f>IF(AC!$E38=AC!$S$5,0,AC!L38)</f>
        <v>0</v>
      </c>
      <c r="R34" s="333">
        <f>IF(AC!$E38=AC!$S$5,0,AC!M38)</f>
        <v>0</v>
      </c>
      <c r="S34" s="333">
        <f>IF(AC!$E38=AC!$S$5,0,AC!N38)</f>
        <v>0</v>
      </c>
      <c r="T34" s="333">
        <f>IF(AC!$E38=AC!$S$5,0,AC!O38)</f>
        <v>0</v>
      </c>
      <c r="U34" s="333">
        <f>IF(AC!$E38=AC!$S$5,0,AC!P38)</f>
        <v>0</v>
      </c>
      <c r="V34" s="333">
        <f>IF(AC!$E38=AC!$S$5,0,AC!Q38)</f>
        <v>0</v>
      </c>
      <c r="W34" s="333">
        <f>IF(AC!$E38=AC!$S$5,0,AC!R38)</f>
        <v>0</v>
      </c>
      <c r="X34" s="333">
        <f>IF(AC!$E38=AC!$S$5,0,AC!S38)</f>
        <v>0</v>
      </c>
      <c r="Y34" s="333">
        <f>IF(AC!$E38=AC!$S$5,0,AC!T38)</f>
        <v>0</v>
      </c>
      <c r="Z34" s="333">
        <f>IF(AC!$E38=AC!$S$5,0,AC!U38)</f>
        <v>0</v>
      </c>
      <c r="AA34" s="305"/>
      <c r="AB34" s="567"/>
      <c r="AC34" s="361">
        <f t="shared" si="10"/>
        <v>0</v>
      </c>
      <c r="AD34" s="361">
        <f t="shared" si="7"/>
        <v>0</v>
      </c>
      <c r="AE34" s="361">
        <f t="shared" si="0"/>
        <v>0</v>
      </c>
      <c r="AF34" s="361"/>
      <c r="AK34" s="1782" t="s">
        <v>260</v>
      </c>
      <c r="AL34" s="1783"/>
      <c r="AM34" s="1783"/>
      <c r="AN34" s="1784"/>
      <c r="AO34" s="930">
        <f t="shared" si="3"/>
        <v>53515.296000000002</v>
      </c>
      <c r="AP34" s="931" t="s">
        <v>1199</v>
      </c>
      <c r="AQ34" s="930">
        <f t="shared" si="5"/>
        <v>16054.588800000007</v>
      </c>
    </row>
    <row r="35" spans="8:43">
      <c r="W35" s="305"/>
      <c r="X35" s="305"/>
      <c r="Y35" s="305"/>
      <c r="Z35" s="462">
        <f>SUM(Z7:Z34)</f>
        <v>53515.296000000002</v>
      </c>
      <c r="AA35" s="305"/>
      <c r="AB35" s="462"/>
      <c r="AC35" s="462">
        <f>SUM(AC7:AC34)</f>
        <v>37460.707199999997</v>
      </c>
      <c r="AD35" s="462">
        <f>SUM(AD7:AD34)</f>
        <v>16054.588800000007</v>
      </c>
      <c r="AE35" s="462">
        <f>SUM(AE7:AE34)</f>
        <v>8288.2581603178078</v>
      </c>
      <c r="AF35" s="462">
        <f>SUM(AF7:AF34)</f>
        <v>2664</v>
      </c>
    </row>
    <row r="36" spans="8:43">
      <c r="W36" s="305"/>
      <c r="X36" s="305"/>
      <c r="Y36" s="305"/>
      <c r="Z36" s="305"/>
      <c r="AA36" s="305"/>
      <c r="AB36" s="643"/>
      <c r="AC36" s="642"/>
      <c r="AD36" s="642"/>
      <c r="AE36" s="642"/>
      <c r="AF36" s="462"/>
    </row>
    <row r="37" spans="8:43">
      <c r="W37" s="305"/>
      <c r="X37" s="305"/>
      <c r="Y37" s="305"/>
      <c r="Z37" s="305"/>
      <c r="AA37" s="305"/>
      <c r="AB37" s="643"/>
      <c r="AC37" s="642"/>
      <c r="AD37" s="642"/>
      <c r="AE37" s="642"/>
      <c r="AF37" s="642"/>
    </row>
    <row r="38" spans="8:43">
      <c r="W38" s="642"/>
      <c r="X38" s="642"/>
      <c r="Y38" s="642"/>
      <c r="Z38" s="642"/>
      <c r="AA38" s="642"/>
      <c r="AB38" s="643"/>
      <c r="AC38" s="642"/>
      <c r="AD38" s="642"/>
      <c r="AE38" s="642"/>
      <c r="AF38" s="642"/>
    </row>
  </sheetData>
  <mergeCells count="1">
    <mergeCell ref="AK34:AN34"/>
  </mergeCells>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Hoja59">
    <tabColor theme="9"/>
  </sheetPr>
  <dimension ref="A1:AM41"/>
  <sheetViews>
    <sheetView showGridLines="0" workbookViewId="0">
      <selection activeCell="B5" sqref="B5:B6"/>
    </sheetView>
  </sheetViews>
  <sheetFormatPr baseColWidth="10" defaultColWidth="11.44140625" defaultRowHeight="14.4"/>
  <cols>
    <col min="2" max="2" width="14.109375" customWidth="1"/>
    <col min="4" max="4" width="13" customWidth="1"/>
    <col min="5" max="5" width="14.5546875" customWidth="1"/>
    <col min="6" max="6" width="18.44140625" hidden="1" customWidth="1"/>
    <col min="7" max="7" width="4.88671875" customWidth="1"/>
    <col min="8" max="8" width="24.33203125" bestFit="1" customWidth="1"/>
    <col min="9" max="9" width="18.33203125" customWidth="1"/>
    <col min="10" max="10" width="14.88671875" customWidth="1"/>
    <col min="11" max="11" width="26.88671875" customWidth="1"/>
    <col min="12" max="12" width="10.109375" customWidth="1"/>
    <col min="13" max="13" width="11.5546875" customWidth="1"/>
    <col min="14" max="14" width="11.44140625" customWidth="1"/>
    <col min="15" max="15" width="13.33203125" customWidth="1"/>
    <col min="17" max="17" width="15.109375" customWidth="1"/>
    <col min="18" max="18" width="11.44140625" customWidth="1"/>
    <col min="19" max="19" width="11.44140625" hidden="1" customWidth="1"/>
    <col min="20" max="20" width="11.44140625" customWidth="1"/>
    <col min="23" max="23" width="13.5546875" customWidth="1"/>
    <col min="24" max="24" width="13.33203125" customWidth="1"/>
    <col min="25" max="25" width="12.109375" customWidth="1"/>
    <col min="26" max="26" width="17.109375" customWidth="1"/>
    <col min="31" max="31" width="16.33203125" customWidth="1"/>
    <col min="34" max="34" width="11.44140625" customWidth="1"/>
    <col min="36" max="36" width="14.6640625" customWidth="1"/>
    <col min="38" max="38" width="12.6640625" customWidth="1"/>
  </cols>
  <sheetData>
    <row r="1" spans="1:39" ht="15.6">
      <c r="F1" s="302"/>
      <c r="G1" s="303"/>
      <c r="H1" s="302" t="s">
        <v>1200</v>
      </c>
      <c r="I1" s="302"/>
      <c r="J1" s="302"/>
      <c r="K1" s="302"/>
      <c r="L1" s="302"/>
      <c r="M1" s="302"/>
      <c r="N1" s="302"/>
      <c r="O1" s="302"/>
      <c r="P1" s="302"/>
      <c r="Q1" s="302"/>
      <c r="R1" s="304"/>
    </row>
    <row r="2" spans="1:39" ht="39.6">
      <c r="A2" s="328" t="s">
        <v>998</v>
      </c>
      <c r="B2" s="328" t="s">
        <v>999</v>
      </c>
      <c r="C2" s="376" t="s">
        <v>6</v>
      </c>
      <c r="D2" s="376" t="s">
        <v>1001</v>
      </c>
      <c r="H2" s="305"/>
      <c r="I2" s="305"/>
      <c r="J2" s="306"/>
      <c r="K2" s="307"/>
      <c r="L2" s="307"/>
      <c r="M2" s="308"/>
      <c r="N2" s="308"/>
      <c r="O2" s="308"/>
      <c r="P2" s="305"/>
      <c r="Q2" s="305"/>
      <c r="R2" s="309"/>
    </row>
    <row r="3" spans="1:39">
      <c r="A3" s="919">
        <f>Consumption!$C$9</f>
        <v>0.51625477697179056</v>
      </c>
      <c r="B3" s="469" t="s">
        <v>1199</v>
      </c>
      <c r="C3" s="920">
        <f>+'0.Hypothesis'!$K$2</f>
        <v>0.06</v>
      </c>
      <c r="D3" s="923">
        <f>+'0.Hypothesis'!$C$3</f>
        <v>2</v>
      </c>
      <c r="H3" s="344"/>
      <c r="I3" s="345"/>
      <c r="J3" s="345"/>
      <c r="K3" s="345"/>
      <c r="L3" s="345"/>
      <c r="M3" s="345"/>
      <c r="N3" s="345"/>
      <c r="O3" s="347"/>
      <c r="P3" s="347"/>
      <c r="Q3" s="347"/>
      <c r="R3" s="347"/>
      <c r="S3" s="347"/>
      <c r="T3" s="347"/>
      <c r="U3" s="347"/>
      <c r="V3" s="345"/>
      <c r="X3" s="324"/>
      <c r="Y3" s="324"/>
      <c r="Z3" s="324"/>
      <c r="AA3" s="324"/>
      <c r="AB3" s="324"/>
      <c r="AC3" s="324"/>
    </row>
    <row r="4" spans="1:39" ht="39.6">
      <c r="F4" s="305"/>
      <c r="G4" s="327" t="str">
        <f>+AC!C9</f>
        <v>#</v>
      </c>
      <c r="H4" s="327" t="str">
        <f>+AC!D9</f>
        <v>Zone</v>
      </c>
      <c r="I4" s="327" t="str">
        <f>+AC!E9</f>
        <v>System</v>
      </c>
      <c r="J4" s="327" t="str">
        <f>+AC!F9</f>
        <v>Type</v>
      </c>
      <c r="K4" s="327" t="str">
        <f>+AC!G9</f>
        <v>Brand/model</v>
      </c>
      <c r="L4" s="327" t="str">
        <f>+AC!H9</f>
        <v>Quantity</v>
      </c>
      <c r="M4" s="327" t="str">
        <f>+AC!I9</f>
        <v>Thermal power (BTU/h)</v>
      </c>
      <c r="N4" s="327" t="str">
        <f>+AC!J9</f>
        <v>COP</v>
      </c>
      <c r="O4" s="327" t="str">
        <f>+AC!K9</f>
        <v>Electric power (kW)</v>
      </c>
      <c r="P4" s="327" t="str">
        <f>+AC!L9</f>
        <v>Temperature (ºC)</v>
      </c>
      <c r="Q4" s="327" t="s">
        <v>1201</v>
      </c>
      <c r="R4" s="327" t="str">
        <f>+AC!N9</f>
        <v>(hours/day)</v>
      </c>
      <c r="S4" s="327" t="str">
        <f>+AC!O9</f>
        <v>Days/week</v>
      </c>
      <c r="T4" s="327" t="str">
        <f>+AC!P9</f>
        <v>Weeks/years</v>
      </c>
      <c r="U4" s="327" t="str">
        <f>+AC!Q9</f>
        <v>% de time on load</v>
      </c>
      <c r="V4" s="327" t="str">
        <f>+AC!R9</f>
        <v>Observations</v>
      </c>
      <c r="W4" s="308"/>
      <c r="X4" s="327" t="str">
        <f>+AC!U9</f>
        <v>Consumption (kWh/year)</v>
      </c>
      <c r="Y4" s="328" t="s">
        <v>1202</v>
      </c>
      <c r="Z4" s="328" t="s">
        <v>1203</v>
      </c>
      <c r="AA4" s="328" t="s">
        <v>1039</v>
      </c>
      <c r="AB4" s="328" t="s">
        <v>1204</v>
      </c>
      <c r="AC4" s="328" t="s">
        <v>740</v>
      </c>
      <c r="AE4" s="328" t="s">
        <v>1205</v>
      </c>
      <c r="AG4" s="367" t="str">
        <f>+H4</f>
        <v>Zone</v>
      </c>
      <c r="AH4" s="373" t="str">
        <f>+K4</f>
        <v>Brand/model</v>
      </c>
      <c r="AI4" s="367" t="str">
        <f>+L4</f>
        <v>Quantity</v>
      </c>
      <c r="AJ4" s="367" t="str">
        <f>+Q4</f>
        <v>Set point (ºC)</v>
      </c>
      <c r="AK4" s="367" t="str">
        <f>+Y4</f>
        <v>New set point (ºC)</v>
      </c>
      <c r="AL4" s="367" t="str">
        <f>+X4</f>
        <v>Consumption (kWh/year)</v>
      </c>
      <c r="AM4" s="705" t="str">
        <f>+AA4</f>
        <v>Savings (kWh/year)</v>
      </c>
    </row>
    <row r="5" spans="1:39" ht="43.2">
      <c r="A5" s="456" t="s">
        <v>1020</v>
      </c>
      <c r="B5" s="456" t="s">
        <v>1021</v>
      </c>
      <c r="C5" s="456" t="s">
        <v>1022</v>
      </c>
      <c r="D5" s="456" t="s">
        <v>1193</v>
      </c>
      <c r="G5" s="348"/>
      <c r="H5" s="348"/>
      <c r="I5" s="348"/>
      <c r="J5" s="348"/>
      <c r="K5" s="348"/>
      <c r="L5" s="348"/>
      <c r="M5" s="348"/>
      <c r="N5" s="348"/>
      <c r="O5" s="349"/>
      <c r="P5" s="349"/>
      <c r="Q5" s="349"/>
      <c r="R5" s="349"/>
      <c r="S5" s="349"/>
      <c r="T5" s="350"/>
      <c r="U5" s="350"/>
      <c r="V5" s="351"/>
      <c r="W5" s="308"/>
      <c r="X5" s="352"/>
      <c r="Y5" s="352"/>
      <c r="Z5" s="352" t="s">
        <v>1206</v>
      </c>
      <c r="AA5" s="352"/>
      <c r="AB5" s="352"/>
      <c r="AC5" s="352"/>
      <c r="AE5" s="533">
        <f>+'0.Hypothesis'!$C$33</f>
        <v>0.03</v>
      </c>
      <c r="AG5" s="704" t="str">
        <f>+H6</f>
        <v>Seminar room</v>
      </c>
      <c r="AH5" s="704" t="str">
        <f>+K6</f>
        <v>Classic</v>
      </c>
      <c r="AI5" s="704">
        <f>+L6</f>
        <v>1</v>
      </c>
      <c r="AJ5" s="701">
        <f>+Q6</f>
        <v>21</v>
      </c>
      <c r="AK5" s="701">
        <f>+Y6</f>
        <v>21</v>
      </c>
      <c r="AL5" s="701">
        <f>+X6</f>
        <v>3060.288</v>
      </c>
      <c r="AM5" s="701">
        <f>+AA6</f>
        <v>0</v>
      </c>
    </row>
    <row r="6" spans="1:39">
      <c r="A6" s="395">
        <f>+AB28/$D$3</f>
        <v>1028.0045908585794</v>
      </c>
      <c r="B6" s="395">
        <f>+AA28</f>
        <v>3982.5475200000014</v>
      </c>
      <c r="C6" s="594">
        <f>+A6/Consumption!C4</f>
        <v>4.2021459906415983E-3</v>
      </c>
      <c r="D6" s="557">
        <f>+B6*'0.Hypothesis'!$G$2</f>
        <v>2.5249351276800009</v>
      </c>
      <c r="G6" s="941">
        <f>+AC!C11</f>
        <v>1</v>
      </c>
      <c r="H6" s="925" t="str">
        <f>+AC!D11</f>
        <v>Seminar room</v>
      </c>
      <c r="I6" s="925" t="str">
        <f>+AC!E11</f>
        <v>AC</v>
      </c>
      <c r="J6" s="925" t="str">
        <f>+AC!F11</f>
        <v>Split</v>
      </c>
      <c r="K6" s="925" t="str">
        <f>+AC!G11</f>
        <v>Classic</v>
      </c>
      <c r="L6" s="926">
        <f>+AC!H11</f>
        <v>1</v>
      </c>
      <c r="M6" s="927">
        <f>+AC!I11</f>
        <v>2.31</v>
      </c>
      <c r="N6" s="927">
        <f>+AC!J11</f>
        <v>3.18</v>
      </c>
      <c r="O6" s="927">
        <f>+AC!K11</f>
        <v>2.31</v>
      </c>
      <c r="P6" s="927">
        <f>+AC!L11</f>
        <v>0</v>
      </c>
      <c r="Q6" s="927">
        <f>+AC!M11</f>
        <v>21</v>
      </c>
      <c r="R6" s="926">
        <f>+AC!N11</f>
        <v>8</v>
      </c>
      <c r="S6" s="926">
        <f>+AC!O11</f>
        <v>6</v>
      </c>
      <c r="T6" s="926">
        <f>+AC!P11</f>
        <v>46</v>
      </c>
      <c r="U6" s="926">
        <f>+AC!Q11</f>
        <v>0.6</v>
      </c>
      <c r="V6" s="927">
        <f>+AC!R11</f>
        <v>0</v>
      </c>
      <c r="W6" s="308"/>
      <c r="X6" s="924">
        <f>+AC!U11</f>
        <v>3060.288</v>
      </c>
      <c r="Y6" s="417">
        <v>21</v>
      </c>
      <c r="Z6" s="361">
        <f>+IF(Y6&gt;Q6,X6,X6*(1-(Q6-Y6)*$AE$5))</f>
        <v>3060.288</v>
      </c>
      <c r="AA6" s="361">
        <f t="shared" ref="AA6:AA27" si="0">+X6-Z6</f>
        <v>0</v>
      </c>
      <c r="AB6" s="361">
        <f t="shared" ref="AB6:AB20" si="1">+AA6*$A$3</f>
        <v>0</v>
      </c>
      <c r="AC6" s="359">
        <v>0</v>
      </c>
      <c r="AG6" s="704" t="str">
        <f t="shared" ref="AG6:AG26" si="2">+H7</f>
        <v>Seminar room 2</v>
      </c>
      <c r="AH6" s="704" t="str">
        <f t="shared" ref="AH6:AH26" si="3">+K7</f>
        <v>Classic</v>
      </c>
      <c r="AI6" s="704">
        <f t="shared" ref="AI6:AI26" si="4">+L7</f>
        <v>1</v>
      </c>
      <c r="AJ6" s="701">
        <f t="shared" ref="AJ6:AJ26" si="5">+Q7</f>
        <v>21</v>
      </c>
      <c r="AK6" s="701">
        <f t="shared" ref="AK6:AK26" si="6">+Y7</f>
        <v>21</v>
      </c>
      <c r="AL6" s="701">
        <f t="shared" ref="AL6:AL27" si="7">+X7</f>
        <v>3060.288</v>
      </c>
      <c r="AM6" s="701">
        <f t="shared" ref="AM6:AM27" si="8">+AA7</f>
        <v>0</v>
      </c>
    </row>
    <row r="7" spans="1:39" ht="16.5" customHeight="1">
      <c r="G7" s="941">
        <f>+AC!C12</f>
        <v>2</v>
      </c>
      <c r="H7" s="925" t="str">
        <f>+AC!D12</f>
        <v>Seminar room 2</v>
      </c>
      <c r="I7" s="925" t="str">
        <f>+AC!E12</f>
        <v>AC</v>
      </c>
      <c r="J7" s="925" t="str">
        <f>+AC!F12</f>
        <v>Split</v>
      </c>
      <c r="K7" s="925" t="str">
        <f>+AC!G12</f>
        <v>Classic</v>
      </c>
      <c r="L7" s="926">
        <f>+AC!H12</f>
        <v>1</v>
      </c>
      <c r="M7" s="927">
        <f>+AC!I12</f>
        <v>2.31</v>
      </c>
      <c r="N7" s="927">
        <f>+AC!J12</f>
        <v>3.18</v>
      </c>
      <c r="O7" s="927">
        <f>+AC!K12</f>
        <v>2.31</v>
      </c>
      <c r="P7" s="927">
        <f>+AC!L12</f>
        <v>0</v>
      </c>
      <c r="Q7" s="927">
        <f>+AC!M12</f>
        <v>21</v>
      </c>
      <c r="R7" s="926">
        <f>+AC!N12</f>
        <v>8</v>
      </c>
      <c r="S7" s="926">
        <f>+AC!O12</f>
        <v>6</v>
      </c>
      <c r="T7" s="926">
        <f>+AC!P12</f>
        <v>46</v>
      </c>
      <c r="U7" s="926">
        <f>+AC!Q12</f>
        <v>0.6</v>
      </c>
      <c r="V7" s="927">
        <f>+AC!R12</f>
        <v>0</v>
      </c>
      <c r="W7" s="308"/>
      <c r="X7" s="924">
        <f>+AC!U12</f>
        <v>3060.288</v>
      </c>
      <c r="Y7" s="417">
        <v>21</v>
      </c>
      <c r="Z7" s="361">
        <f t="shared" ref="Z7:Z27" si="9">+IF(Y7&gt;Q7,X7,X7*(1-(Q7-Y7)*$AE$5))</f>
        <v>3060.288</v>
      </c>
      <c r="AA7" s="361">
        <f t="shared" si="0"/>
        <v>0</v>
      </c>
      <c r="AB7" s="361">
        <f t="shared" si="1"/>
        <v>0</v>
      </c>
      <c r="AC7" s="361">
        <v>0</v>
      </c>
      <c r="AG7" s="704" t="str">
        <f t="shared" si="2"/>
        <v>Seminar room 3</v>
      </c>
      <c r="AH7" s="704" t="str">
        <f t="shared" si="3"/>
        <v>Daikin</v>
      </c>
      <c r="AI7" s="704">
        <f t="shared" si="4"/>
        <v>1</v>
      </c>
      <c r="AJ7" s="701">
        <f t="shared" si="5"/>
        <v>21</v>
      </c>
      <c r="AK7" s="701">
        <f t="shared" si="6"/>
        <v>21</v>
      </c>
      <c r="AL7" s="701">
        <f t="shared" si="7"/>
        <v>2662.848</v>
      </c>
      <c r="AM7" s="701">
        <f t="shared" si="8"/>
        <v>0</v>
      </c>
    </row>
    <row r="8" spans="1:39" ht="28.8">
      <c r="A8" s="456" t="s">
        <v>740</v>
      </c>
      <c r="B8" s="456" t="s">
        <v>1207</v>
      </c>
      <c r="C8" s="599" t="s">
        <v>1025</v>
      </c>
      <c r="D8" s="459" t="s">
        <v>1026</v>
      </c>
      <c r="G8" s="941">
        <f>+AC!C13</f>
        <v>3</v>
      </c>
      <c r="H8" s="925" t="str">
        <f>+AC!D13</f>
        <v>Seminar room 3</v>
      </c>
      <c r="I8" s="925" t="str">
        <f>+AC!E13</f>
        <v>AC</v>
      </c>
      <c r="J8" s="925" t="str">
        <f>+AC!F13</f>
        <v>Split</v>
      </c>
      <c r="K8" s="925" t="str">
        <f>+AC!G13</f>
        <v>Daikin</v>
      </c>
      <c r="L8" s="926">
        <f>+AC!H13</f>
        <v>1</v>
      </c>
      <c r="M8" s="927">
        <f>+AC!I13</f>
        <v>2.0099999999999998</v>
      </c>
      <c r="N8" s="927">
        <f>+AC!J13</f>
        <v>3.21</v>
      </c>
      <c r="O8" s="927">
        <f>+AC!K13</f>
        <v>2.0099999999999998</v>
      </c>
      <c r="P8" s="927">
        <f>+AC!L13</f>
        <v>0</v>
      </c>
      <c r="Q8" s="927">
        <f>+AC!M13</f>
        <v>21</v>
      </c>
      <c r="R8" s="926">
        <f>+AC!N13</f>
        <v>8</v>
      </c>
      <c r="S8" s="926">
        <f>+AC!O13</f>
        <v>6</v>
      </c>
      <c r="T8" s="926">
        <f>+AC!P13</f>
        <v>46</v>
      </c>
      <c r="U8" s="926">
        <f>+AC!Q13</f>
        <v>0.6</v>
      </c>
      <c r="V8" s="927">
        <f>+AC!R13</f>
        <v>0</v>
      </c>
      <c r="W8" s="308"/>
      <c r="X8" s="924">
        <f>+AC!U13</f>
        <v>2662.848</v>
      </c>
      <c r="Y8" s="417">
        <v>21</v>
      </c>
      <c r="Z8" s="361">
        <f t="shared" si="9"/>
        <v>2662.848</v>
      </c>
      <c r="AA8" s="361">
        <f t="shared" si="0"/>
        <v>0</v>
      </c>
      <c r="AB8" s="361">
        <f t="shared" si="1"/>
        <v>0</v>
      </c>
      <c r="AC8" s="359">
        <f>+X8*W8*Q7</f>
        <v>0</v>
      </c>
      <c r="AG8" s="704" t="str">
        <f t="shared" si="2"/>
        <v>Computer Lab</v>
      </c>
      <c r="AH8" s="704" t="str">
        <f t="shared" si="3"/>
        <v>MDV</v>
      </c>
      <c r="AI8" s="704">
        <f t="shared" si="4"/>
        <v>1</v>
      </c>
      <c r="AJ8" s="701">
        <f t="shared" si="5"/>
        <v>24</v>
      </c>
      <c r="AK8" s="701">
        <f t="shared" si="6"/>
        <v>21</v>
      </c>
      <c r="AL8" s="701">
        <f t="shared" si="7"/>
        <v>2715.8399999999997</v>
      </c>
      <c r="AM8" s="701">
        <f t="shared" si="8"/>
        <v>244.42560000000003</v>
      </c>
    </row>
    <row r="9" spans="1:39">
      <c r="A9" s="395">
        <f>+AC28</f>
        <v>0</v>
      </c>
      <c r="B9" s="557">
        <v>0</v>
      </c>
      <c r="C9" s="460" t="s">
        <v>1199</v>
      </c>
      <c r="D9" s="461" t="s">
        <v>1199</v>
      </c>
      <c r="G9" s="941">
        <f>+AC!C14</f>
        <v>4</v>
      </c>
      <c r="H9" s="925" t="str">
        <f>+AC!D14</f>
        <v>Computer Lab</v>
      </c>
      <c r="I9" s="925" t="str">
        <f>+AC!E14</f>
        <v>AC</v>
      </c>
      <c r="J9" s="925" t="str">
        <f>+AC!F14</f>
        <v>Split</v>
      </c>
      <c r="K9" s="925" t="str">
        <f>+AC!G14</f>
        <v>MDV</v>
      </c>
      <c r="L9" s="926">
        <f>+AC!H14</f>
        <v>1</v>
      </c>
      <c r="M9" s="927">
        <f>+AC!I14</f>
        <v>2.0499999999999998</v>
      </c>
      <c r="N9" s="927">
        <f>+AC!J14</f>
        <v>3</v>
      </c>
      <c r="O9" s="927">
        <f>+AC!K14</f>
        <v>2.0499999999999998</v>
      </c>
      <c r="P9" s="927">
        <f>+AC!L14</f>
        <v>0</v>
      </c>
      <c r="Q9" s="927">
        <f>+AC!M14</f>
        <v>24</v>
      </c>
      <c r="R9" s="926">
        <f>+AC!N14</f>
        <v>8</v>
      </c>
      <c r="S9" s="926">
        <f>+AC!O14</f>
        <v>6</v>
      </c>
      <c r="T9" s="926">
        <f>+AC!P14</f>
        <v>46</v>
      </c>
      <c r="U9" s="926">
        <f>+AC!Q14</f>
        <v>0.6</v>
      </c>
      <c r="V9" s="927">
        <f>+AC!R14</f>
        <v>0</v>
      </c>
      <c r="W9" s="308"/>
      <c r="X9" s="924">
        <f>+AC!U14</f>
        <v>2715.8399999999997</v>
      </c>
      <c r="Y9" s="417">
        <v>21</v>
      </c>
      <c r="Z9" s="361">
        <f t="shared" si="9"/>
        <v>2471.4143999999997</v>
      </c>
      <c r="AA9" s="361">
        <f t="shared" si="0"/>
        <v>244.42560000000003</v>
      </c>
      <c r="AB9" s="361">
        <f t="shared" si="1"/>
        <v>126.1858836141961</v>
      </c>
      <c r="AC9" s="359">
        <f t="shared" ref="AC9:AC20" si="10">+X9*W9*Q9</f>
        <v>0</v>
      </c>
      <c r="AG9" s="704" t="str">
        <f t="shared" si="2"/>
        <v>Computer Lab</v>
      </c>
      <c r="AH9" s="704" t="str">
        <f t="shared" si="3"/>
        <v>Delta</v>
      </c>
      <c r="AI9" s="704">
        <f t="shared" si="4"/>
        <v>1</v>
      </c>
      <c r="AJ9" s="701">
        <f t="shared" si="5"/>
        <v>25</v>
      </c>
      <c r="AK9" s="701">
        <f t="shared" si="6"/>
        <v>21</v>
      </c>
      <c r="AL9" s="701">
        <f t="shared" si="7"/>
        <v>2888.0640000000003</v>
      </c>
      <c r="AM9" s="701">
        <f t="shared" si="8"/>
        <v>346.56768000000011</v>
      </c>
    </row>
    <row r="10" spans="1:39">
      <c r="G10" s="941">
        <f>+AC!C15</f>
        <v>5</v>
      </c>
      <c r="H10" s="925" t="str">
        <f>+AC!D15</f>
        <v>Computer Lab</v>
      </c>
      <c r="I10" s="925" t="str">
        <f>+AC!E15</f>
        <v>AC</v>
      </c>
      <c r="J10" s="925" t="str">
        <f>+AC!F15</f>
        <v>Split</v>
      </c>
      <c r="K10" s="925" t="str">
        <f>+AC!G15</f>
        <v>Delta</v>
      </c>
      <c r="L10" s="926">
        <f>+AC!H15</f>
        <v>1</v>
      </c>
      <c r="M10" s="927">
        <f>+AC!I15</f>
        <v>2.1800000000000002</v>
      </c>
      <c r="N10" s="927">
        <f>+AC!J15</f>
        <v>3.23</v>
      </c>
      <c r="O10" s="927">
        <f>+AC!K15</f>
        <v>2.1800000000000002</v>
      </c>
      <c r="P10" s="927">
        <f>+AC!L15</f>
        <v>0</v>
      </c>
      <c r="Q10" s="927">
        <f>+AC!M15</f>
        <v>25</v>
      </c>
      <c r="R10" s="926">
        <f>+AC!N15</f>
        <v>8</v>
      </c>
      <c r="S10" s="926">
        <f>+AC!O15</f>
        <v>6</v>
      </c>
      <c r="T10" s="926">
        <f>+AC!P15</f>
        <v>46</v>
      </c>
      <c r="U10" s="926">
        <f>+AC!Q15</f>
        <v>0.6</v>
      </c>
      <c r="V10" s="927">
        <f>+AC!R15</f>
        <v>0</v>
      </c>
      <c r="W10" s="308"/>
      <c r="X10" s="924">
        <f>+AC!U15</f>
        <v>2888.0640000000003</v>
      </c>
      <c r="Y10" s="417">
        <v>21</v>
      </c>
      <c r="Z10" s="361">
        <f t="shared" si="9"/>
        <v>2541.4963200000002</v>
      </c>
      <c r="AA10" s="361">
        <f t="shared" si="0"/>
        <v>346.56768000000011</v>
      </c>
      <c r="AB10" s="361">
        <f t="shared" si="1"/>
        <v>178.91722034403094</v>
      </c>
      <c r="AC10" s="359">
        <f t="shared" si="10"/>
        <v>0</v>
      </c>
      <c r="AG10" s="704" t="str">
        <f t="shared" si="2"/>
        <v>Computer Lab</v>
      </c>
      <c r="AH10" s="704" t="str">
        <f t="shared" si="3"/>
        <v>Westinghouse</v>
      </c>
      <c r="AI10" s="704">
        <f t="shared" si="4"/>
        <v>1</v>
      </c>
      <c r="AJ10" s="701">
        <f t="shared" si="5"/>
        <v>24</v>
      </c>
      <c r="AK10" s="701">
        <f t="shared" si="6"/>
        <v>21</v>
      </c>
      <c r="AL10" s="701">
        <f t="shared" si="7"/>
        <v>2503.8719999999998</v>
      </c>
      <c r="AM10" s="701">
        <f t="shared" si="8"/>
        <v>225.34848000000011</v>
      </c>
    </row>
    <row r="11" spans="1:39">
      <c r="G11" s="941">
        <f>+AC!C16</f>
        <v>6</v>
      </c>
      <c r="H11" s="925" t="str">
        <f>+AC!D16</f>
        <v>Computer Lab</v>
      </c>
      <c r="I11" s="925" t="str">
        <f>+AC!E16</f>
        <v>AC</v>
      </c>
      <c r="J11" s="925" t="str">
        <f>+AC!F16</f>
        <v>Split</v>
      </c>
      <c r="K11" s="925" t="str">
        <f>+AC!G16</f>
        <v>Westinghouse</v>
      </c>
      <c r="L11" s="926">
        <f>+AC!H16</f>
        <v>1</v>
      </c>
      <c r="M11" s="927">
        <f>+AC!I16</f>
        <v>1.89</v>
      </c>
      <c r="N11" s="927">
        <f>+AC!J16</f>
        <v>2.79</v>
      </c>
      <c r="O11" s="927">
        <f>+AC!K16</f>
        <v>1.89</v>
      </c>
      <c r="P11" s="927">
        <f>+AC!L16</f>
        <v>0</v>
      </c>
      <c r="Q11" s="927">
        <f>+AC!M16</f>
        <v>24</v>
      </c>
      <c r="R11" s="926">
        <f>+AC!N16</f>
        <v>8</v>
      </c>
      <c r="S11" s="926">
        <f>+AC!O16</f>
        <v>6</v>
      </c>
      <c r="T11" s="926">
        <f>+AC!P16</f>
        <v>46</v>
      </c>
      <c r="U11" s="926">
        <f>+AC!Q16</f>
        <v>0.6</v>
      </c>
      <c r="V11" s="927">
        <f>+AC!R16</f>
        <v>0</v>
      </c>
      <c r="W11" s="308"/>
      <c r="X11" s="924">
        <f>+AC!U16</f>
        <v>2503.8719999999998</v>
      </c>
      <c r="Y11" s="417">
        <v>21</v>
      </c>
      <c r="Z11" s="361">
        <f t="shared" si="9"/>
        <v>2278.5235199999997</v>
      </c>
      <c r="AA11" s="361">
        <f t="shared" si="0"/>
        <v>225.34848000000011</v>
      </c>
      <c r="AB11" s="361">
        <f t="shared" si="1"/>
        <v>116.33722928333206</v>
      </c>
      <c r="AC11" s="359">
        <f t="shared" si="10"/>
        <v>0</v>
      </c>
      <c r="AG11" s="704" t="str">
        <f t="shared" si="2"/>
        <v>Lecture Room</v>
      </c>
      <c r="AH11" s="704" t="str">
        <f t="shared" si="3"/>
        <v>Lennox</v>
      </c>
      <c r="AI11" s="704">
        <f t="shared" si="4"/>
        <v>1</v>
      </c>
      <c r="AJ11" s="701">
        <f t="shared" si="5"/>
        <v>24</v>
      </c>
      <c r="AK11" s="701">
        <f t="shared" si="6"/>
        <v>21</v>
      </c>
      <c r="AL11" s="701">
        <f t="shared" si="7"/>
        <v>3219.2640000000001</v>
      </c>
      <c r="AM11" s="701">
        <f t="shared" si="8"/>
        <v>289.73376000000007</v>
      </c>
    </row>
    <row r="12" spans="1:39">
      <c r="G12" s="941">
        <f>+AC!C17</f>
        <v>7</v>
      </c>
      <c r="H12" s="925" t="str">
        <f>+AC!D17</f>
        <v>Lecture Room</v>
      </c>
      <c r="I12" s="925" t="str">
        <f>+AC!E17</f>
        <v>AC</v>
      </c>
      <c r="J12" s="925" t="str">
        <f>+AC!F17</f>
        <v>Split</v>
      </c>
      <c r="K12" s="925" t="str">
        <f>+AC!G17</f>
        <v>Lennox</v>
      </c>
      <c r="L12" s="926">
        <f>+AC!H17</f>
        <v>1</v>
      </c>
      <c r="M12" s="927">
        <f>+AC!I17</f>
        <v>2.4300000000000002</v>
      </c>
      <c r="N12" s="927">
        <f>+AC!J17</f>
        <v>2.89</v>
      </c>
      <c r="O12" s="927">
        <f>+AC!K17</f>
        <v>2.4300000000000002</v>
      </c>
      <c r="P12" s="927">
        <f>+AC!L17</f>
        <v>0</v>
      </c>
      <c r="Q12" s="927">
        <f>+AC!M17</f>
        <v>24</v>
      </c>
      <c r="R12" s="926">
        <f>+AC!N17</f>
        <v>8</v>
      </c>
      <c r="S12" s="926">
        <f>+AC!O17</f>
        <v>6</v>
      </c>
      <c r="T12" s="926">
        <f>+AC!P17</f>
        <v>46</v>
      </c>
      <c r="U12" s="926">
        <f>+AC!Q17</f>
        <v>0.6</v>
      </c>
      <c r="V12" s="927">
        <f>+AC!R17</f>
        <v>0</v>
      </c>
      <c r="W12" s="308"/>
      <c r="X12" s="924">
        <f>+AC!U17</f>
        <v>3219.2640000000001</v>
      </c>
      <c r="Y12" s="417">
        <v>21</v>
      </c>
      <c r="Z12" s="361">
        <f t="shared" si="9"/>
        <v>2929.53024</v>
      </c>
      <c r="AA12" s="361">
        <f t="shared" si="0"/>
        <v>289.73376000000007</v>
      </c>
      <c r="AB12" s="361">
        <f t="shared" si="1"/>
        <v>149.57643764999833</v>
      </c>
      <c r="AC12" s="359">
        <f t="shared" si="10"/>
        <v>0</v>
      </c>
      <c r="AG12" s="704" t="str">
        <f t="shared" si="2"/>
        <v>Lecture Room</v>
      </c>
      <c r="AH12" s="704" t="str">
        <f t="shared" si="3"/>
        <v>Midea</v>
      </c>
      <c r="AI12" s="704">
        <f t="shared" si="4"/>
        <v>1</v>
      </c>
      <c r="AJ12" s="701">
        <f t="shared" si="5"/>
        <v>23</v>
      </c>
      <c r="AK12" s="701">
        <f t="shared" si="6"/>
        <v>21</v>
      </c>
      <c r="AL12" s="701">
        <f t="shared" si="7"/>
        <v>3219.2640000000001</v>
      </c>
      <c r="AM12" s="701">
        <f t="shared" si="8"/>
        <v>193.15584000000035</v>
      </c>
    </row>
    <row r="13" spans="1:39">
      <c r="G13" s="941">
        <f>+AC!C18</f>
        <v>8</v>
      </c>
      <c r="H13" s="925" t="str">
        <f>+AC!D18</f>
        <v>Lecture Room</v>
      </c>
      <c r="I13" s="925" t="str">
        <f>+AC!E18</f>
        <v>AC</v>
      </c>
      <c r="J13" s="925" t="str">
        <f>+AC!F18</f>
        <v>Split</v>
      </c>
      <c r="K13" s="925" t="str">
        <f>+AC!G18</f>
        <v>Midea</v>
      </c>
      <c r="L13" s="926">
        <f>+AC!H18</f>
        <v>1</v>
      </c>
      <c r="M13" s="927">
        <f>+AC!I18</f>
        <v>2.4300000000000002</v>
      </c>
      <c r="N13" s="927">
        <f>+AC!J18</f>
        <v>2.93</v>
      </c>
      <c r="O13" s="927">
        <f>+AC!K18</f>
        <v>2.4300000000000002</v>
      </c>
      <c r="P13" s="927">
        <f>+AC!L18</f>
        <v>0</v>
      </c>
      <c r="Q13" s="927">
        <f>+AC!M18</f>
        <v>23</v>
      </c>
      <c r="R13" s="926">
        <f>+AC!N18</f>
        <v>8</v>
      </c>
      <c r="S13" s="926">
        <f>+AC!O18</f>
        <v>6</v>
      </c>
      <c r="T13" s="926">
        <f>+AC!P18</f>
        <v>46</v>
      </c>
      <c r="U13" s="926">
        <f>+AC!Q18</f>
        <v>0.6</v>
      </c>
      <c r="V13" s="927">
        <f>+AC!R18</f>
        <v>0</v>
      </c>
      <c r="W13" s="308"/>
      <c r="X13" s="924">
        <f>+AC!U18</f>
        <v>3219.2640000000001</v>
      </c>
      <c r="Y13" s="417">
        <v>21</v>
      </c>
      <c r="Z13" s="361">
        <f t="shared" si="9"/>
        <v>3026.1081599999998</v>
      </c>
      <c r="AA13" s="361">
        <f t="shared" si="0"/>
        <v>193.15584000000035</v>
      </c>
      <c r="AB13" s="361">
        <f t="shared" si="1"/>
        <v>99.71762509999904</v>
      </c>
      <c r="AC13" s="359">
        <f t="shared" si="10"/>
        <v>0</v>
      </c>
      <c r="AG13" s="704" t="str">
        <f t="shared" si="2"/>
        <v>Lecture room Nr2</v>
      </c>
      <c r="AH13" s="704" t="str">
        <f t="shared" si="3"/>
        <v>Midea</v>
      </c>
      <c r="AI13" s="704">
        <f t="shared" si="4"/>
        <v>2</v>
      </c>
      <c r="AJ13" s="701">
        <f t="shared" si="5"/>
        <v>23</v>
      </c>
      <c r="AK13" s="701">
        <f t="shared" si="6"/>
        <v>21</v>
      </c>
      <c r="AL13" s="701">
        <f t="shared" si="7"/>
        <v>6438.5280000000002</v>
      </c>
      <c r="AM13" s="701">
        <f t="shared" si="8"/>
        <v>386.31168000000071</v>
      </c>
    </row>
    <row r="14" spans="1:39">
      <c r="A14" s="399" t="s">
        <v>1096</v>
      </c>
      <c r="B14" s="399" t="s">
        <v>1028</v>
      </c>
      <c r="G14" s="941">
        <f>+AC!C19</f>
        <v>9</v>
      </c>
      <c r="H14" s="925" t="str">
        <f>+AC!D19</f>
        <v>Lecture room Nr2</v>
      </c>
      <c r="I14" s="925" t="str">
        <f>+AC!E19</f>
        <v>AC</v>
      </c>
      <c r="J14" s="925" t="str">
        <f>+AC!F19</f>
        <v>Split</v>
      </c>
      <c r="K14" s="925" t="str">
        <f>+AC!G19</f>
        <v>Midea</v>
      </c>
      <c r="L14" s="926">
        <f>+AC!H19</f>
        <v>2</v>
      </c>
      <c r="M14" s="927">
        <f>+AC!I19</f>
        <v>2.4300000000000002</v>
      </c>
      <c r="N14" s="927">
        <f>+AC!J19</f>
        <v>2.93</v>
      </c>
      <c r="O14" s="927">
        <f>+AC!K19</f>
        <v>2.4300000000000002</v>
      </c>
      <c r="P14" s="927">
        <f>+AC!L19</f>
        <v>0</v>
      </c>
      <c r="Q14" s="927">
        <f>+AC!M19</f>
        <v>23</v>
      </c>
      <c r="R14" s="926">
        <f>+AC!N19</f>
        <v>8</v>
      </c>
      <c r="S14" s="926">
        <f>+AC!O19</f>
        <v>6</v>
      </c>
      <c r="T14" s="926">
        <f>+AC!P19</f>
        <v>46</v>
      </c>
      <c r="U14" s="926">
        <f>+AC!Q19</f>
        <v>0.6</v>
      </c>
      <c r="V14" s="927">
        <f>+AC!R19</f>
        <v>0</v>
      </c>
      <c r="W14" s="308"/>
      <c r="X14" s="924">
        <f>+AC!U19</f>
        <v>6438.5280000000002</v>
      </c>
      <c r="Y14" s="417">
        <v>21</v>
      </c>
      <c r="Z14" s="361">
        <f t="shared" si="9"/>
        <v>6052.2163199999995</v>
      </c>
      <c r="AA14" s="361">
        <f t="shared" si="0"/>
        <v>386.31168000000071</v>
      </c>
      <c r="AB14" s="361">
        <f t="shared" si="1"/>
        <v>199.43525019999808</v>
      </c>
      <c r="AC14" s="359">
        <f t="shared" si="10"/>
        <v>0</v>
      </c>
      <c r="AG14" s="704" t="str">
        <f t="shared" si="2"/>
        <v>Lecture room nNr3</v>
      </c>
      <c r="AH14" s="704" t="str">
        <f t="shared" si="3"/>
        <v>Daikin</v>
      </c>
      <c r="AI14" s="704">
        <f t="shared" si="4"/>
        <v>2</v>
      </c>
      <c r="AJ14" s="701">
        <f t="shared" si="5"/>
        <v>25</v>
      </c>
      <c r="AK14" s="701">
        <f t="shared" si="6"/>
        <v>21</v>
      </c>
      <c r="AL14" s="701">
        <f t="shared" si="7"/>
        <v>5325.6959999999999</v>
      </c>
      <c r="AM14" s="701">
        <f t="shared" si="8"/>
        <v>639.08352000000014</v>
      </c>
    </row>
    <row r="15" spans="1:39">
      <c r="A15" s="399">
        <v>0</v>
      </c>
      <c r="B15" s="395">
        <f>-AC28</f>
        <v>0</v>
      </c>
      <c r="F15" s="305"/>
      <c r="G15" s="941">
        <f>+AC!C20</f>
        <v>10</v>
      </c>
      <c r="H15" s="925" t="str">
        <f>+AC!D20</f>
        <v>Lecture room nNr3</v>
      </c>
      <c r="I15" s="925" t="str">
        <f>+AC!E20</f>
        <v>AC</v>
      </c>
      <c r="J15" s="925" t="str">
        <f>+AC!F20</f>
        <v>Split</v>
      </c>
      <c r="K15" s="925" t="str">
        <f>+AC!G20</f>
        <v>Daikin</v>
      </c>
      <c r="L15" s="926">
        <f>+AC!H20</f>
        <v>2</v>
      </c>
      <c r="M15" s="927">
        <f>+AC!I20</f>
        <v>2.0099999999999998</v>
      </c>
      <c r="N15" s="927">
        <f>+AC!J20</f>
        <v>3.21</v>
      </c>
      <c r="O15" s="927">
        <f>+AC!K20</f>
        <v>2.0099999999999998</v>
      </c>
      <c r="P15" s="927">
        <f>+AC!L20</f>
        <v>0</v>
      </c>
      <c r="Q15" s="927">
        <f>+AC!M20</f>
        <v>25</v>
      </c>
      <c r="R15" s="926">
        <f>+AC!N20</f>
        <v>8</v>
      </c>
      <c r="S15" s="926">
        <f>+AC!O20</f>
        <v>6</v>
      </c>
      <c r="T15" s="926">
        <f>+AC!P20</f>
        <v>46</v>
      </c>
      <c r="U15" s="926">
        <f>+AC!Q20</f>
        <v>0.6</v>
      </c>
      <c r="V15" s="927">
        <f>+AC!R20</f>
        <v>0</v>
      </c>
      <c r="W15" s="308"/>
      <c r="X15" s="924">
        <f>+AC!U20</f>
        <v>5325.6959999999999</v>
      </c>
      <c r="Y15" s="417">
        <v>21</v>
      </c>
      <c r="Z15" s="361">
        <f t="shared" si="9"/>
        <v>4686.6124799999998</v>
      </c>
      <c r="AA15" s="361">
        <f t="shared" si="0"/>
        <v>639.08352000000014</v>
      </c>
      <c r="AB15" s="361">
        <f t="shared" si="1"/>
        <v>329.92992008394691</v>
      </c>
      <c r="AC15" s="359">
        <f t="shared" si="10"/>
        <v>0</v>
      </c>
      <c r="AG15" s="704" t="str">
        <f t="shared" si="2"/>
        <v>Lecture room nNr3</v>
      </c>
      <c r="AH15" s="704" t="str">
        <f t="shared" si="3"/>
        <v>MDV</v>
      </c>
      <c r="AI15" s="704">
        <f t="shared" si="4"/>
        <v>1</v>
      </c>
      <c r="AJ15" s="701">
        <f t="shared" si="5"/>
        <v>24</v>
      </c>
      <c r="AK15" s="701">
        <f t="shared" si="6"/>
        <v>21</v>
      </c>
      <c r="AL15" s="701">
        <f t="shared" si="7"/>
        <v>2715.8399999999997</v>
      </c>
      <c r="AM15" s="701">
        <f t="shared" si="8"/>
        <v>244.42560000000003</v>
      </c>
    </row>
    <row r="16" spans="1:39">
      <c r="A16" s="399">
        <v>1</v>
      </c>
      <c r="B16" s="395">
        <f>+A6</f>
        <v>1028.0045908585794</v>
      </c>
      <c r="F16" s="305"/>
      <c r="G16" s="941">
        <f>+AC!C21</f>
        <v>11</v>
      </c>
      <c r="H16" s="925" t="str">
        <f>+AC!D21</f>
        <v>Lecture room nNr3</v>
      </c>
      <c r="I16" s="925" t="str">
        <f>+AC!E21</f>
        <v>AC</v>
      </c>
      <c r="J16" s="925" t="str">
        <f>+AC!F21</f>
        <v>Split</v>
      </c>
      <c r="K16" s="925" t="str">
        <f>+AC!G21</f>
        <v>MDV</v>
      </c>
      <c r="L16" s="926">
        <f>+AC!H21</f>
        <v>1</v>
      </c>
      <c r="M16" s="927">
        <f>+AC!I21</f>
        <v>2.0499999999999998</v>
      </c>
      <c r="N16" s="927">
        <f>+AC!J21</f>
        <v>3</v>
      </c>
      <c r="O16" s="927">
        <f>+AC!K21</f>
        <v>2.0499999999999998</v>
      </c>
      <c r="P16" s="927">
        <f>+AC!L21</f>
        <v>0</v>
      </c>
      <c r="Q16" s="927">
        <f>+AC!M21</f>
        <v>24</v>
      </c>
      <c r="R16" s="926">
        <f>+AC!N21</f>
        <v>8</v>
      </c>
      <c r="S16" s="926">
        <f>+AC!O21</f>
        <v>6</v>
      </c>
      <c r="T16" s="926">
        <f>+AC!P21</f>
        <v>46</v>
      </c>
      <c r="U16" s="926">
        <f>+AC!Q21</f>
        <v>0.6</v>
      </c>
      <c r="V16" s="927">
        <f>+AC!R21</f>
        <v>0</v>
      </c>
      <c r="W16" s="308"/>
      <c r="X16" s="924">
        <f>+AC!U21</f>
        <v>2715.8399999999997</v>
      </c>
      <c r="Y16" s="417">
        <v>21</v>
      </c>
      <c r="Z16" s="361">
        <f t="shared" si="9"/>
        <v>2471.4143999999997</v>
      </c>
      <c r="AA16" s="361">
        <f t="shared" si="0"/>
        <v>244.42560000000003</v>
      </c>
      <c r="AB16" s="361">
        <f t="shared" si="1"/>
        <v>126.1858836141961</v>
      </c>
      <c r="AC16" s="359">
        <f t="shared" si="10"/>
        <v>0</v>
      </c>
      <c r="AG16" s="704" t="str">
        <f t="shared" si="2"/>
        <v>Lecture room nNr3</v>
      </c>
      <c r="AH16" s="704" t="str">
        <f t="shared" si="3"/>
        <v>Streamline</v>
      </c>
      <c r="AI16" s="704">
        <f t="shared" si="4"/>
        <v>1</v>
      </c>
      <c r="AJ16" s="701">
        <f t="shared" si="5"/>
        <v>24</v>
      </c>
      <c r="AK16" s="701">
        <f t="shared" si="6"/>
        <v>21</v>
      </c>
      <c r="AL16" s="701">
        <f t="shared" si="7"/>
        <v>3841.9199999999996</v>
      </c>
      <c r="AM16" s="701">
        <f t="shared" si="8"/>
        <v>345.77279999999973</v>
      </c>
    </row>
    <row r="17" spans="1:39">
      <c r="A17" s="399">
        <v>2</v>
      </c>
      <c r="B17" s="395">
        <f>+B16</f>
        <v>1028.0045908585794</v>
      </c>
      <c r="F17" s="305"/>
      <c r="G17" s="941">
        <f>+AC!C22</f>
        <v>12</v>
      </c>
      <c r="H17" s="925" t="str">
        <f>+AC!D22</f>
        <v>Lecture room nNr3</v>
      </c>
      <c r="I17" s="925" t="str">
        <f>+AC!E22</f>
        <v>AC</v>
      </c>
      <c r="J17" s="925" t="str">
        <f>+AC!F22</f>
        <v>Split</v>
      </c>
      <c r="K17" s="925" t="str">
        <f>+AC!G22</f>
        <v>Streamline</v>
      </c>
      <c r="L17" s="926">
        <f>+AC!H22</f>
        <v>1</v>
      </c>
      <c r="M17" s="927">
        <f>+AC!I22</f>
        <v>2.9</v>
      </c>
      <c r="N17" s="927">
        <f>+AC!J22</f>
        <v>2.4300000000000002</v>
      </c>
      <c r="O17" s="927">
        <f>+AC!K22</f>
        <v>2.9</v>
      </c>
      <c r="P17" s="927">
        <f>+AC!L22</f>
        <v>0</v>
      </c>
      <c r="Q17" s="927">
        <f>+AC!M22</f>
        <v>24</v>
      </c>
      <c r="R17" s="926">
        <f>+AC!N22</f>
        <v>8</v>
      </c>
      <c r="S17" s="926">
        <f>+AC!O22</f>
        <v>6</v>
      </c>
      <c r="T17" s="926">
        <f>+AC!P22</f>
        <v>46</v>
      </c>
      <c r="U17" s="926">
        <f>+AC!Q22</f>
        <v>0.6</v>
      </c>
      <c r="V17" s="927">
        <f>+AC!R22</f>
        <v>0</v>
      </c>
      <c r="W17" s="308"/>
      <c r="X17" s="924">
        <f>+AC!U22</f>
        <v>3841.9199999999996</v>
      </c>
      <c r="Y17" s="417">
        <v>21</v>
      </c>
      <c r="Z17" s="361">
        <f t="shared" si="9"/>
        <v>3496.1471999999999</v>
      </c>
      <c r="AA17" s="361">
        <f t="shared" si="0"/>
        <v>345.77279999999973</v>
      </c>
      <c r="AB17" s="361">
        <f t="shared" si="1"/>
        <v>178.5068597469114</v>
      </c>
      <c r="AC17" s="359">
        <f t="shared" si="10"/>
        <v>0</v>
      </c>
      <c r="AG17" s="704" t="str">
        <f t="shared" si="2"/>
        <v>Lecture Room Nr4</v>
      </c>
      <c r="AH17" s="704" t="str">
        <f t="shared" si="3"/>
        <v>TCL</v>
      </c>
      <c r="AI17" s="704">
        <f t="shared" si="4"/>
        <v>3</v>
      </c>
      <c r="AJ17" s="701">
        <f t="shared" si="5"/>
        <v>24</v>
      </c>
      <c r="AK17" s="701">
        <f t="shared" si="6"/>
        <v>21</v>
      </c>
      <c r="AL17" s="701">
        <f t="shared" si="7"/>
        <v>8644.32</v>
      </c>
      <c r="AM17" s="701">
        <f t="shared" si="8"/>
        <v>777.98880000000008</v>
      </c>
    </row>
    <row r="18" spans="1:39">
      <c r="A18" s="399">
        <v>3</v>
      </c>
      <c r="B18" s="395">
        <f t="shared" ref="B18:B25" si="11">+B17</f>
        <v>1028.0045908585794</v>
      </c>
      <c r="G18" s="941">
        <f>+AC!C23</f>
        <v>13</v>
      </c>
      <c r="H18" s="925" t="str">
        <f>+AC!D23</f>
        <v>Lecture Room Nr4</v>
      </c>
      <c r="I18" s="925" t="str">
        <f>+AC!E23</f>
        <v>AC</v>
      </c>
      <c r="J18" s="925" t="str">
        <f>+AC!F23</f>
        <v>Split</v>
      </c>
      <c r="K18" s="925" t="str">
        <f>+AC!G23</f>
        <v>TCL</v>
      </c>
      <c r="L18" s="926">
        <f>+AC!H23</f>
        <v>3</v>
      </c>
      <c r="M18" s="927">
        <f>+AC!I23</f>
        <v>2.1749999999999998</v>
      </c>
      <c r="N18" s="927">
        <f>+AC!J23</f>
        <v>3.23</v>
      </c>
      <c r="O18" s="927">
        <f>+AC!K23</f>
        <v>2.1749999999999998</v>
      </c>
      <c r="P18" s="927">
        <f>+AC!L23</f>
        <v>0</v>
      </c>
      <c r="Q18" s="927">
        <f>+AC!M23</f>
        <v>24</v>
      </c>
      <c r="R18" s="926">
        <f>+AC!N23</f>
        <v>8</v>
      </c>
      <c r="S18" s="926">
        <f>+AC!O23</f>
        <v>6</v>
      </c>
      <c r="T18" s="926">
        <f>+AC!P23</f>
        <v>46</v>
      </c>
      <c r="U18" s="926">
        <f>+AC!Q23</f>
        <v>0.6</v>
      </c>
      <c r="V18" s="927">
        <f>+AC!R23</f>
        <v>0</v>
      </c>
      <c r="W18" s="308"/>
      <c r="X18" s="924">
        <f>+AC!U23</f>
        <v>8644.32</v>
      </c>
      <c r="Y18" s="417">
        <v>21</v>
      </c>
      <c r="Z18" s="361">
        <f t="shared" si="9"/>
        <v>7866.3311999999996</v>
      </c>
      <c r="AA18" s="361">
        <f t="shared" si="0"/>
        <v>777.98880000000008</v>
      </c>
      <c r="AB18" s="361">
        <f t="shared" si="1"/>
        <v>401.64043443055101</v>
      </c>
      <c r="AC18" s="359">
        <f t="shared" si="10"/>
        <v>0</v>
      </c>
      <c r="AG18" s="704" t="str">
        <f t="shared" si="2"/>
        <v>Lecture Room Nr4</v>
      </c>
      <c r="AH18" s="704" t="str">
        <f t="shared" si="3"/>
        <v>Midea</v>
      </c>
      <c r="AI18" s="704">
        <f t="shared" si="4"/>
        <v>1</v>
      </c>
      <c r="AJ18" s="701">
        <f t="shared" si="5"/>
        <v>24</v>
      </c>
      <c r="AK18" s="701">
        <f t="shared" si="6"/>
        <v>21</v>
      </c>
      <c r="AL18" s="701">
        <f t="shared" si="7"/>
        <v>3219.2640000000001</v>
      </c>
      <c r="AM18" s="701">
        <f t="shared" si="8"/>
        <v>289.73376000000007</v>
      </c>
    </row>
    <row r="19" spans="1:39">
      <c r="A19" s="399">
        <v>4</v>
      </c>
      <c r="B19" s="395">
        <f t="shared" si="11"/>
        <v>1028.0045908585794</v>
      </c>
      <c r="G19" s="941">
        <f>+AC!C24</f>
        <v>14</v>
      </c>
      <c r="H19" s="925" t="str">
        <f>+AC!D24</f>
        <v>Lecture Room Nr4</v>
      </c>
      <c r="I19" s="925" t="str">
        <f>+AC!E24</f>
        <v>AC</v>
      </c>
      <c r="J19" s="925" t="str">
        <f>+AC!F24</f>
        <v>Split</v>
      </c>
      <c r="K19" s="925" t="str">
        <f>+AC!G24</f>
        <v>Midea</v>
      </c>
      <c r="L19" s="926">
        <f>+AC!H24</f>
        <v>1</v>
      </c>
      <c r="M19" s="927">
        <f>+AC!I24</f>
        <v>2.4300000000000002</v>
      </c>
      <c r="N19" s="927">
        <f>+AC!J24</f>
        <v>2.93</v>
      </c>
      <c r="O19" s="927">
        <f>+AC!K24</f>
        <v>2.4300000000000002</v>
      </c>
      <c r="P19" s="927">
        <f>+AC!L24</f>
        <v>0</v>
      </c>
      <c r="Q19" s="927">
        <f>+AC!M24</f>
        <v>24</v>
      </c>
      <c r="R19" s="926">
        <f>+AC!N24</f>
        <v>8</v>
      </c>
      <c r="S19" s="926">
        <f>+AC!O24</f>
        <v>6</v>
      </c>
      <c r="T19" s="926">
        <f>+AC!P24</f>
        <v>46</v>
      </c>
      <c r="U19" s="926">
        <f>+AC!Q24</f>
        <v>0.6</v>
      </c>
      <c r="V19" s="927">
        <f>+AC!R24</f>
        <v>0</v>
      </c>
      <c r="W19" s="308"/>
      <c r="X19" s="924">
        <f>+AC!U24</f>
        <v>3219.2640000000001</v>
      </c>
      <c r="Y19" s="417">
        <v>21</v>
      </c>
      <c r="Z19" s="361">
        <f t="shared" si="9"/>
        <v>2929.53024</v>
      </c>
      <c r="AA19" s="361">
        <f t="shared" si="0"/>
        <v>289.73376000000007</v>
      </c>
      <c r="AB19" s="361">
        <f t="shared" si="1"/>
        <v>149.57643764999833</v>
      </c>
      <c r="AC19" s="359">
        <f t="shared" si="10"/>
        <v>0</v>
      </c>
      <c r="AG19" s="704" t="str">
        <f t="shared" si="2"/>
        <v>Theatre Nr2</v>
      </c>
      <c r="AH19" s="704" t="str">
        <f t="shared" si="3"/>
        <v>Carrier</v>
      </c>
      <c r="AI19" s="704">
        <f t="shared" si="4"/>
        <v>1</v>
      </c>
      <c r="AJ19" s="701">
        <f t="shared" si="5"/>
        <v>0</v>
      </c>
      <c r="AK19" s="701">
        <f t="shared" si="6"/>
        <v>21</v>
      </c>
      <c r="AL19" s="701">
        <f t="shared" si="7"/>
        <v>19297.575278937988</v>
      </c>
      <c r="AM19" s="701">
        <f t="shared" si="8"/>
        <v>0</v>
      </c>
    </row>
    <row r="20" spans="1:39">
      <c r="A20" s="399">
        <v>5</v>
      </c>
      <c r="B20" s="395">
        <f t="shared" si="11"/>
        <v>1028.0045908585794</v>
      </c>
      <c r="G20" s="941">
        <f>+AC!C25</f>
        <v>15</v>
      </c>
      <c r="H20" s="925" t="str">
        <f>+AC!D25</f>
        <v>Theatre Nr2</v>
      </c>
      <c r="I20" s="925" t="str">
        <f>+AC!E25</f>
        <v>Central AC</v>
      </c>
      <c r="J20" s="925" t="str">
        <f>+AC!F25</f>
        <v>Outdoor unit</v>
      </c>
      <c r="K20" s="925" t="str">
        <f>+AC!G25</f>
        <v>Carrier</v>
      </c>
      <c r="L20" s="926">
        <f>+AC!H25</f>
        <v>1</v>
      </c>
      <c r="M20" s="927">
        <f>+AC!I25</f>
        <v>14.566406460551018</v>
      </c>
      <c r="N20" s="927">
        <f>+AC!J25</f>
        <v>3</v>
      </c>
      <c r="O20" s="927">
        <f>+AC!K25</f>
        <v>14.566406460551018</v>
      </c>
      <c r="P20" s="927">
        <f>+AC!L25</f>
        <v>0</v>
      </c>
      <c r="Q20" s="927">
        <f>+AC!M25</f>
        <v>0</v>
      </c>
      <c r="R20" s="926">
        <f>+AC!N25</f>
        <v>8</v>
      </c>
      <c r="S20" s="926">
        <f>+AC!O25</f>
        <v>6</v>
      </c>
      <c r="T20" s="926">
        <f>+AC!P25</f>
        <v>46</v>
      </c>
      <c r="U20" s="926">
        <f>+AC!Q25</f>
        <v>0.6</v>
      </c>
      <c r="V20" s="927">
        <f>+AC!R25</f>
        <v>0</v>
      </c>
      <c r="W20" s="308"/>
      <c r="X20" s="924">
        <f>+AC!U25</f>
        <v>19297.575278937988</v>
      </c>
      <c r="Y20" s="417">
        <v>21</v>
      </c>
      <c r="Z20" s="361">
        <f t="shared" si="9"/>
        <v>19297.575278937988</v>
      </c>
      <c r="AA20" s="361">
        <f t="shared" si="0"/>
        <v>0</v>
      </c>
      <c r="AB20" s="361">
        <f t="shared" si="1"/>
        <v>0</v>
      </c>
      <c r="AC20" s="359">
        <f t="shared" si="10"/>
        <v>0</v>
      </c>
      <c r="AG20" s="704" t="str">
        <f t="shared" si="2"/>
        <v>Theatre Nr3 (big)</v>
      </c>
      <c r="AH20" s="704" t="str">
        <f t="shared" si="3"/>
        <v>Trane Oddissey</v>
      </c>
      <c r="AI20" s="704">
        <f t="shared" si="4"/>
        <v>2</v>
      </c>
      <c r="AJ20" s="701">
        <f t="shared" si="5"/>
        <v>0</v>
      </c>
      <c r="AK20" s="701">
        <f t="shared" si="6"/>
        <v>21</v>
      </c>
      <c r="AL20" s="701">
        <f t="shared" si="7"/>
        <v>61405.211583075899</v>
      </c>
      <c r="AM20" s="701">
        <f t="shared" si="8"/>
        <v>0</v>
      </c>
    </row>
    <row r="21" spans="1:39">
      <c r="A21" s="399">
        <v>6</v>
      </c>
      <c r="B21" s="395">
        <f t="shared" si="11"/>
        <v>1028.0045908585794</v>
      </c>
      <c r="G21" s="941">
        <f>+AC!C26</f>
        <v>16</v>
      </c>
      <c r="H21" s="925" t="str">
        <f>+AC!D26</f>
        <v>Theatre Nr3 (big)</v>
      </c>
      <c r="I21" s="925" t="str">
        <f>+AC!E26</f>
        <v>Central AC</v>
      </c>
      <c r="J21" s="925" t="str">
        <f>+AC!F26</f>
        <v>Outdoor unit</v>
      </c>
      <c r="K21" s="925" t="str">
        <f>+AC!G26</f>
        <v>Trane Oddissey</v>
      </c>
      <c r="L21" s="926">
        <f>+AC!H26</f>
        <v>2</v>
      </c>
      <c r="M21" s="927">
        <f>+AC!I26</f>
        <v>23.175276110762344</v>
      </c>
      <c r="N21" s="927">
        <f>+AC!J26</f>
        <v>3</v>
      </c>
      <c r="O21" s="927">
        <f>+AC!K26</f>
        <v>23.175276110762344</v>
      </c>
      <c r="P21" s="927">
        <f>+AC!L26</f>
        <v>0</v>
      </c>
      <c r="Q21" s="927">
        <f>+AC!M26</f>
        <v>0</v>
      </c>
      <c r="R21" s="926">
        <f>+AC!N26</f>
        <v>8</v>
      </c>
      <c r="S21" s="926">
        <f>+AC!O26</f>
        <v>6</v>
      </c>
      <c r="T21" s="926">
        <f>+AC!P26</f>
        <v>46</v>
      </c>
      <c r="U21" s="926">
        <f>+AC!Q26</f>
        <v>0.6</v>
      </c>
      <c r="V21" s="927">
        <f>+AC!R26</f>
        <v>0</v>
      </c>
      <c r="X21" s="924">
        <f>+AC!U26</f>
        <v>61405.211583075899</v>
      </c>
      <c r="Y21" s="417">
        <v>21</v>
      </c>
      <c r="Z21" s="361">
        <f t="shared" si="9"/>
        <v>61405.211583075899</v>
      </c>
      <c r="AA21" s="361">
        <f t="shared" si="0"/>
        <v>0</v>
      </c>
      <c r="AB21" s="361">
        <f t="shared" ref="AB21:AB27" si="12">+AA21*$A$3</f>
        <v>0</v>
      </c>
      <c r="AC21" s="359">
        <f t="shared" ref="AC21:AC27" si="13">+X21*W21*Q21</f>
        <v>0</v>
      </c>
      <c r="AG21" s="704" t="str">
        <f t="shared" si="2"/>
        <v>Theatre Nr1</v>
      </c>
      <c r="AH21" s="704" t="str">
        <f t="shared" si="3"/>
        <v>Carrier</v>
      </c>
      <c r="AI21" s="704">
        <f t="shared" si="4"/>
        <v>1</v>
      </c>
      <c r="AJ21" s="701">
        <f t="shared" si="5"/>
        <v>0</v>
      </c>
      <c r="AK21" s="701">
        <f t="shared" si="6"/>
        <v>21</v>
      </c>
      <c r="AL21" s="701">
        <f t="shared" si="7"/>
        <v>19297.575278937988</v>
      </c>
      <c r="AM21" s="701">
        <f t="shared" si="8"/>
        <v>0</v>
      </c>
    </row>
    <row r="22" spans="1:39">
      <c r="A22" s="399">
        <v>7</v>
      </c>
      <c r="B22" s="395">
        <f t="shared" si="11"/>
        <v>1028.0045908585794</v>
      </c>
      <c r="G22" s="941">
        <f>+AC!C27</f>
        <v>17</v>
      </c>
      <c r="H22" s="925" t="str">
        <f>+AC!D27</f>
        <v>Theatre Nr1</v>
      </c>
      <c r="I22" s="925" t="str">
        <f>+AC!E27</f>
        <v>Central AC</v>
      </c>
      <c r="J22" s="925" t="str">
        <f>+AC!F27</f>
        <v>Outdoor unit</v>
      </c>
      <c r="K22" s="925" t="str">
        <f>+AC!G27</f>
        <v>Carrier</v>
      </c>
      <c r="L22" s="926">
        <f>+AC!H27</f>
        <v>1</v>
      </c>
      <c r="M22" s="927">
        <f>+AC!I27</f>
        <v>14.566406460551018</v>
      </c>
      <c r="N22" s="927">
        <f>+AC!J27</f>
        <v>3</v>
      </c>
      <c r="O22" s="927">
        <f>+AC!K27</f>
        <v>14.566406460551018</v>
      </c>
      <c r="P22" s="927">
        <f>+AC!L27</f>
        <v>0</v>
      </c>
      <c r="Q22" s="927">
        <f>+AC!M27</f>
        <v>0</v>
      </c>
      <c r="R22" s="926">
        <f>+AC!N27</f>
        <v>8</v>
      </c>
      <c r="S22" s="926">
        <f>+AC!O27</f>
        <v>6</v>
      </c>
      <c r="T22" s="926">
        <f>+AC!P27</f>
        <v>46</v>
      </c>
      <c r="U22" s="926">
        <f>+AC!Q27</f>
        <v>0.6</v>
      </c>
      <c r="V22" s="927">
        <f>+AC!R27</f>
        <v>0</v>
      </c>
      <c r="X22" s="924">
        <f>+AC!U27</f>
        <v>19297.575278937988</v>
      </c>
      <c r="Y22" s="417">
        <v>21</v>
      </c>
      <c r="Z22" s="361">
        <f t="shared" si="9"/>
        <v>19297.575278937988</v>
      </c>
      <c r="AA22" s="361">
        <f t="shared" si="0"/>
        <v>0</v>
      </c>
      <c r="AB22" s="361">
        <f t="shared" si="12"/>
        <v>0</v>
      </c>
      <c r="AC22" s="359">
        <f t="shared" si="13"/>
        <v>0</v>
      </c>
      <c r="AG22" s="704" t="str">
        <f t="shared" si="2"/>
        <v>Theatre Nr3 (big)</v>
      </c>
      <c r="AH22" s="704" t="str">
        <f t="shared" si="3"/>
        <v>Trane Oddissey</v>
      </c>
      <c r="AI22" s="704">
        <f t="shared" si="4"/>
        <v>2</v>
      </c>
      <c r="AJ22" s="701">
        <f t="shared" si="5"/>
        <v>0</v>
      </c>
      <c r="AK22" s="701">
        <f t="shared" si="6"/>
        <v>21</v>
      </c>
      <c r="AL22" s="701">
        <f t="shared" si="7"/>
        <v>9869.76</v>
      </c>
      <c r="AM22" s="701">
        <f t="shared" si="8"/>
        <v>0</v>
      </c>
    </row>
    <row r="23" spans="1:39">
      <c r="A23" s="399">
        <v>8</v>
      </c>
      <c r="B23" s="395">
        <f t="shared" si="11"/>
        <v>1028.0045908585794</v>
      </c>
      <c r="G23" s="941">
        <f>+AC!C28</f>
        <v>18</v>
      </c>
      <c r="H23" s="925" t="str">
        <f>+AC!D28</f>
        <v>Theatre Nr3 (big)</v>
      </c>
      <c r="I23" s="925" t="str">
        <f>+AC!E28</f>
        <v>Central AC</v>
      </c>
      <c r="J23" s="925" t="str">
        <f>+AC!F28</f>
        <v>Air handler</v>
      </c>
      <c r="K23" s="925" t="str">
        <f>+AC!G28</f>
        <v>Trane Oddissey</v>
      </c>
      <c r="L23" s="926">
        <f>+AC!H28</f>
        <v>2</v>
      </c>
      <c r="M23" s="927">
        <f>+AC!I28</f>
        <v>3.7250000000000001</v>
      </c>
      <c r="N23" s="927">
        <f>+AC!J28</f>
        <v>0</v>
      </c>
      <c r="O23" s="927">
        <f>+AC!K28</f>
        <v>3.7250000000000001</v>
      </c>
      <c r="P23" s="927">
        <f>+AC!L28</f>
        <v>0</v>
      </c>
      <c r="Q23" s="927">
        <f>+AC!M28</f>
        <v>0</v>
      </c>
      <c r="R23" s="926">
        <f>+AC!N28</f>
        <v>8</v>
      </c>
      <c r="S23" s="926">
        <f>+AC!O28</f>
        <v>6</v>
      </c>
      <c r="T23" s="926">
        <f>+AC!P28</f>
        <v>46</v>
      </c>
      <c r="U23" s="926">
        <f>+AC!Q28</f>
        <v>0.6</v>
      </c>
      <c r="V23" s="927">
        <f>+AC!R28</f>
        <v>0</v>
      </c>
      <c r="X23" s="924">
        <f>+AC!U28</f>
        <v>9869.76</v>
      </c>
      <c r="Y23" s="417">
        <v>21</v>
      </c>
      <c r="Z23" s="361">
        <f t="shared" si="9"/>
        <v>9869.76</v>
      </c>
      <c r="AA23" s="361">
        <f t="shared" si="0"/>
        <v>0</v>
      </c>
      <c r="AB23" s="361">
        <f t="shared" si="12"/>
        <v>0</v>
      </c>
      <c r="AC23" s="359">
        <f t="shared" si="13"/>
        <v>0</v>
      </c>
      <c r="AG23" s="704" t="str">
        <f t="shared" si="2"/>
        <v>Theatre Nr1</v>
      </c>
      <c r="AH23" s="704">
        <f t="shared" si="3"/>
        <v>0</v>
      </c>
      <c r="AI23" s="704">
        <f t="shared" si="4"/>
        <v>1</v>
      </c>
      <c r="AJ23" s="701">
        <f t="shared" si="5"/>
        <v>0</v>
      </c>
      <c r="AK23" s="701">
        <f t="shared" si="6"/>
        <v>0</v>
      </c>
      <c r="AL23" s="701">
        <f t="shared" si="7"/>
        <v>4934.88</v>
      </c>
      <c r="AM23" s="701">
        <f t="shared" si="8"/>
        <v>0</v>
      </c>
    </row>
    <row r="24" spans="1:39">
      <c r="A24" s="399">
        <v>9</v>
      </c>
      <c r="B24" s="395">
        <f t="shared" si="11"/>
        <v>1028.0045908585794</v>
      </c>
      <c r="G24" s="941">
        <f>+AC!C29</f>
        <v>19</v>
      </c>
      <c r="H24" s="925" t="str">
        <f>+AC!D29</f>
        <v>Theatre Nr1</v>
      </c>
      <c r="I24" s="925" t="str">
        <f>+AC!E29</f>
        <v>Central AC</v>
      </c>
      <c r="J24" s="925" t="str">
        <f>+AC!F29</f>
        <v>Air handler</v>
      </c>
      <c r="K24" s="925">
        <f>+AC!G29</f>
        <v>0</v>
      </c>
      <c r="L24" s="926">
        <f>+AC!H29</f>
        <v>1</v>
      </c>
      <c r="M24" s="927">
        <f>+AC!I29</f>
        <v>3.7250000000000001</v>
      </c>
      <c r="N24" s="927">
        <f>+AC!J29</f>
        <v>0</v>
      </c>
      <c r="O24" s="927">
        <f>+AC!K29</f>
        <v>3.7250000000000001</v>
      </c>
      <c r="P24" s="927">
        <f>+AC!L29</f>
        <v>0</v>
      </c>
      <c r="Q24" s="927">
        <f>+AC!M29</f>
        <v>0</v>
      </c>
      <c r="R24" s="926">
        <f>+AC!N29</f>
        <v>8</v>
      </c>
      <c r="S24" s="926">
        <f>+AC!O29</f>
        <v>6</v>
      </c>
      <c r="T24" s="926">
        <f>+AC!P29</f>
        <v>46</v>
      </c>
      <c r="U24" s="926">
        <f>+AC!Q29</f>
        <v>0.6</v>
      </c>
      <c r="V24" s="927">
        <f>+AC!R29</f>
        <v>0</v>
      </c>
      <c r="X24" s="924">
        <f>+AC!U29</f>
        <v>4934.88</v>
      </c>
      <c r="Y24" s="417"/>
      <c r="Z24" s="361">
        <f t="shared" si="9"/>
        <v>4934.88</v>
      </c>
      <c r="AA24" s="361">
        <f t="shared" si="0"/>
        <v>0</v>
      </c>
      <c r="AB24" s="361">
        <f t="shared" si="12"/>
        <v>0</v>
      </c>
      <c r="AC24" s="359">
        <f t="shared" si="13"/>
        <v>0</v>
      </c>
      <c r="AG24" s="704" t="str">
        <f t="shared" si="2"/>
        <v>Theatre Nr2</v>
      </c>
      <c r="AH24" s="704">
        <f t="shared" si="3"/>
        <v>0</v>
      </c>
      <c r="AI24" s="704">
        <f t="shared" si="4"/>
        <v>1</v>
      </c>
      <c r="AJ24" s="701">
        <f t="shared" si="5"/>
        <v>0</v>
      </c>
      <c r="AK24" s="701">
        <f t="shared" si="6"/>
        <v>0</v>
      </c>
      <c r="AL24" s="701">
        <f t="shared" si="7"/>
        <v>4934.88</v>
      </c>
      <c r="AM24" s="701">
        <f t="shared" si="8"/>
        <v>0</v>
      </c>
    </row>
    <row r="25" spans="1:39">
      <c r="A25" s="399">
        <v>10</v>
      </c>
      <c r="B25" s="395">
        <f t="shared" si="11"/>
        <v>1028.0045908585794</v>
      </c>
      <c r="G25" s="941">
        <f>+AC!C30</f>
        <v>20</v>
      </c>
      <c r="H25" s="925" t="str">
        <f>+AC!D30</f>
        <v>Theatre Nr2</v>
      </c>
      <c r="I25" s="925" t="str">
        <f>+AC!E30</f>
        <v>Central AC</v>
      </c>
      <c r="J25" s="925" t="str">
        <f>+AC!F30</f>
        <v>Air handler</v>
      </c>
      <c r="K25" s="925">
        <f>+AC!G30</f>
        <v>0</v>
      </c>
      <c r="L25" s="926">
        <f>+AC!H30</f>
        <v>1</v>
      </c>
      <c r="M25" s="927">
        <f>+AC!I30</f>
        <v>3.7250000000000001</v>
      </c>
      <c r="N25" s="927">
        <f>+AC!J30</f>
        <v>0</v>
      </c>
      <c r="O25" s="927">
        <f>+AC!K30</f>
        <v>3.7250000000000001</v>
      </c>
      <c r="P25" s="927">
        <f>+AC!L30</f>
        <v>0</v>
      </c>
      <c r="Q25" s="927">
        <f>+AC!M30</f>
        <v>0</v>
      </c>
      <c r="R25" s="926">
        <f>+AC!N30</f>
        <v>8</v>
      </c>
      <c r="S25" s="926">
        <f>+AC!O30</f>
        <v>6</v>
      </c>
      <c r="T25" s="926">
        <f>+AC!P30</f>
        <v>46</v>
      </c>
      <c r="U25" s="926">
        <f>+AC!Q30</f>
        <v>0.6</v>
      </c>
      <c r="V25" s="927">
        <f>+AC!R30</f>
        <v>0</v>
      </c>
      <c r="X25" s="924">
        <f>+AC!U30</f>
        <v>4934.88</v>
      </c>
      <c r="Y25" s="417"/>
      <c r="Z25" s="361">
        <f t="shared" si="9"/>
        <v>4934.88</v>
      </c>
      <c r="AA25" s="361">
        <f t="shared" si="0"/>
        <v>0</v>
      </c>
      <c r="AB25" s="361">
        <f t="shared" si="12"/>
        <v>0</v>
      </c>
      <c r="AC25" s="359">
        <f t="shared" si="13"/>
        <v>0</v>
      </c>
      <c r="AG25" s="704">
        <f t="shared" si="2"/>
        <v>0</v>
      </c>
      <c r="AH25" s="704">
        <f t="shared" si="3"/>
        <v>0</v>
      </c>
      <c r="AI25" s="704">
        <f t="shared" si="4"/>
        <v>0</v>
      </c>
      <c r="AJ25" s="701">
        <f t="shared" si="5"/>
        <v>0</v>
      </c>
      <c r="AK25" s="701">
        <f t="shared" si="6"/>
        <v>0</v>
      </c>
      <c r="AL25" s="701">
        <f t="shared" si="7"/>
        <v>0</v>
      </c>
      <c r="AM25" s="701">
        <f t="shared" si="8"/>
        <v>0</v>
      </c>
    </row>
    <row r="26" spans="1:39">
      <c r="G26" s="941">
        <f>+AC!C31</f>
        <v>21</v>
      </c>
      <c r="H26" s="925">
        <f>+AC!D31</f>
        <v>0</v>
      </c>
      <c r="I26" s="925">
        <f>+AC!E31</f>
        <v>0</v>
      </c>
      <c r="J26" s="925">
        <f>+AC!F31</f>
        <v>0</v>
      </c>
      <c r="K26" s="925">
        <f>+AC!G31</f>
        <v>0</v>
      </c>
      <c r="L26" s="926">
        <f>+AC!H31</f>
        <v>0</v>
      </c>
      <c r="M26" s="927" t="str">
        <f>+AC!I31</f>
        <v/>
      </c>
      <c r="N26" s="927" t="str">
        <f>+AC!J31</f>
        <v/>
      </c>
      <c r="O26" s="927">
        <f>+AC!K31</f>
        <v>0</v>
      </c>
      <c r="P26" s="927">
        <f>+AC!L31</f>
        <v>0</v>
      </c>
      <c r="Q26" s="927">
        <f>+AC!M31</f>
        <v>0</v>
      </c>
      <c r="R26" s="926">
        <f>+AC!N31</f>
        <v>0</v>
      </c>
      <c r="S26" s="926">
        <f>+AC!O31</f>
        <v>0</v>
      </c>
      <c r="T26" s="926">
        <f>+AC!P31</f>
        <v>0</v>
      </c>
      <c r="U26" s="926">
        <f>+AC!Q31</f>
        <v>0</v>
      </c>
      <c r="V26" s="927">
        <f>+AC!R31</f>
        <v>0</v>
      </c>
      <c r="X26" s="924">
        <f>+AC!U31</f>
        <v>0</v>
      </c>
      <c r="Y26" s="417"/>
      <c r="Z26" s="361">
        <f t="shared" si="9"/>
        <v>0</v>
      </c>
      <c r="AA26" s="361">
        <f t="shared" si="0"/>
        <v>0</v>
      </c>
      <c r="AB26" s="361">
        <f t="shared" si="12"/>
        <v>0</v>
      </c>
      <c r="AC26" s="359">
        <f t="shared" si="13"/>
        <v>0</v>
      </c>
      <c r="AG26" s="704">
        <f t="shared" si="2"/>
        <v>0</v>
      </c>
      <c r="AH26" s="704">
        <f t="shared" si="3"/>
        <v>0</v>
      </c>
      <c r="AI26" s="704">
        <f t="shared" si="4"/>
        <v>0</v>
      </c>
      <c r="AJ26" s="701">
        <f t="shared" si="5"/>
        <v>0</v>
      </c>
      <c r="AK26" s="701">
        <f t="shared" si="6"/>
        <v>0</v>
      </c>
      <c r="AL26" s="701">
        <f t="shared" si="7"/>
        <v>0</v>
      </c>
      <c r="AM26" s="701">
        <f t="shared" si="8"/>
        <v>0</v>
      </c>
    </row>
    <row r="27" spans="1:39">
      <c r="G27" s="941">
        <f>+AC!C32</f>
        <v>22</v>
      </c>
      <c r="H27" s="925">
        <f>+AC!D32</f>
        <v>0</v>
      </c>
      <c r="I27" s="925">
        <f>+AC!E32</f>
        <v>0</v>
      </c>
      <c r="J27" s="925">
        <f>+AC!F32</f>
        <v>0</v>
      </c>
      <c r="K27" s="925">
        <f>+AC!G32</f>
        <v>0</v>
      </c>
      <c r="L27" s="926">
        <f>+AC!H32</f>
        <v>0</v>
      </c>
      <c r="M27" s="927" t="str">
        <f>+AC!I32</f>
        <v/>
      </c>
      <c r="N27" s="927" t="str">
        <f>+AC!J32</f>
        <v/>
      </c>
      <c r="O27" s="927">
        <f>+AC!K32</f>
        <v>0</v>
      </c>
      <c r="P27" s="927">
        <f>+AC!L32</f>
        <v>0</v>
      </c>
      <c r="Q27" s="927">
        <f>+AC!M32</f>
        <v>0</v>
      </c>
      <c r="R27" s="926">
        <f>+AC!N32</f>
        <v>0</v>
      </c>
      <c r="S27" s="926">
        <f>+AC!O32</f>
        <v>0</v>
      </c>
      <c r="T27" s="926">
        <f>+AC!P32</f>
        <v>0</v>
      </c>
      <c r="U27" s="926">
        <f>+AC!Q32</f>
        <v>0</v>
      </c>
      <c r="V27" s="927">
        <f>+AC!R32</f>
        <v>0</v>
      </c>
      <c r="X27" s="924">
        <f>+AC!U32</f>
        <v>0</v>
      </c>
      <c r="Y27" s="417"/>
      <c r="Z27" s="361">
        <f t="shared" si="9"/>
        <v>0</v>
      </c>
      <c r="AA27" s="361">
        <f t="shared" si="0"/>
        <v>0</v>
      </c>
      <c r="AB27" s="361">
        <f t="shared" si="12"/>
        <v>0</v>
      </c>
      <c r="AC27" s="359">
        <f t="shared" si="13"/>
        <v>0</v>
      </c>
      <c r="AG27" s="1782" t="s">
        <v>260</v>
      </c>
      <c r="AH27" s="1783"/>
      <c r="AI27" s="1783"/>
      <c r="AJ27" s="1783"/>
      <c r="AK27" s="1784"/>
      <c r="AL27" s="930">
        <f t="shared" si="7"/>
        <v>72812.871278937993</v>
      </c>
      <c r="AM27" s="930">
        <f t="shared" si="8"/>
        <v>3982.5475200000014</v>
      </c>
    </row>
    <row r="28" spans="1:39">
      <c r="X28" s="531">
        <f>SUM(X6:X20)</f>
        <v>72812.871278937993</v>
      </c>
      <c r="Y28" s="531"/>
      <c r="Z28" s="531">
        <f>SUM(Z6:Z27)</f>
        <v>169272.63062095188</v>
      </c>
      <c r="AA28" s="531">
        <f>SUM(AA6:AA27)</f>
        <v>3982.5475200000014</v>
      </c>
      <c r="AB28" s="531">
        <f t="shared" ref="AB28:AC28" si="14">SUM(AB6:AB27)</f>
        <v>2056.0091817171588</v>
      </c>
      <c r="AC28" s="531">
        <f t="shared" si="14"/>
        <v>0</v>
      </c>
    </row>
    <row r="30" spans="1:39">
      <c r="F30" s="305"/>
    </row>
    <row r="31" spans="1:39">
      <c r="F31" s="305"/>
    </row>
    <row r="32" spans="1:39">
      <c r="F32" s="305"/>
    </row>
    <row r="33" spans="6:6">
      <c r="F33" s="305"/>
    </row>
    <row r="34" spans="6:6">
      <c r="F34" s="305"/>
    </row>
    <row r="35" spans="6:6">
      <c r="F35" s="305"/>
    </row>
    <row r="36" spans="6:6">
      <c r="F36" s="305"/>
    </row>
    <row r="37" spans="6:6">
      <c r="F37" s="305"/>
    </row>
    <row r="38" spans="6:6">
      <c r="F38" s="305"/>
    </row>
    <row r="39" spans="6:6">
      <c r="F39" s="305"/>
    </row>
    <row r="40" spans="6:6">
      <c r="F40" s="305"/>
    </row>
    <row r="41" spans="6:6">
      <c r="F41" s="305"/>
    </row>
  </sheetData>
  <mergeCells count="1">
    <mergeCell ref="AG27:AK27"/>
  </mergeCells>
  <dataValidations disablePrompts="1" count="1">
    <dataValidation type="list" allowBlank="1" showInputMessage="1" showErrorMessage="1" sqref="K5" xr:uid="{00000000-0002-0000-3A00-000002000000}">
      <formula1>Ilum_Tipo_lampara</formula1>
    </dataValidation>
  </dataValidations>
  <pageMargins left="0.7" right="0.7" top="0.75" bottom="0.75" header="0.3" footer="0.3"/>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Hoja60">
    <tabColor theme="9"/>
  </sheetPr>
  <dimension ref="A1:AI38"/>
  <sheetViews>
    <sheetView showGridLines="0" zoomScale="86" zoomScaleNormal="86" workbookViewId="0">
      <selection activeCell="K1" sqref="K1"/>
    </sheetView>
  </sheetViews>
  <sheetFormatPr baseColWidth="10" defaultColWidth="11.44140625" defaultRowHeight="14.4"/>
  <cols>
    <col min="2" max="2" width="15.33203125" customWidth="1"/>
    <col min="4" max="4" width="16.109375" customWidth="1"/>
    <col min="5" max="5" width="14.33203125" customWidth="1"/>
    <col min="6" max="6" width="0" hidden="1" customWidth="1"/>
    <col min="7" max="7" width="9.5546875" hidden="1" customWidth="1"/>
    <col min="8" max="8" width="6.33203125" customWidth="1"/>
    <col min="9" max="9" width="20.33203125" customWidth="1"/>
    <col min="11" max="11" width="6.6640625" customWidth="1"/>
    <col min="12" max="12" width="15.6640625" customWidth="1"/>
    <col min="18" max="21" width="0" hidden="1" customWidth="1"/>
    <col min="28" max="28" width="14.109375" customWidth="1"/>
    <col min="29" max="29" width="13" customWidth="1"/>
    <col min="34" max="34" width="18.6640625" customWidth="1"/>
  </cols>
  <sheetData>
    <row r="1" spans="1:35" ht="15.6">
      <c r="G1" s="302"/>
      <c r="H1" s="303" t="s">
        <v>1208</v>
      </c>
      <c r="I1" s="302"/>
      <c r="J1" s="302"/>
      <c r="K1" s="303"/>
      <c r="L1" s="302"/>
      <c r="M1" s="302"/>
      <c r="N1" s="302"/>
      <c r="O1" s="302"/>
      <c r="P1" s="302"/>
      <c r="Q1" s="302"/>
      <c r="R1" s="302"/>
      <c r="S1" s="302"/>
      <c r="T1" s="302"/>
      <c r="U1" s="302"/>
      <c r="V1" s="302"/>
      <c r="W1" s="304"/>
      <c r="X1" s="304"/>
      <c r="Y1" s="304"/>
      <c r="Z1" s="304"/>
      <c r="AA1" s="304"/>
      <c r="AB1" s="304"/>
      <c r="AC1" s="304"/>
    </row>
    <row r="2" spans="1:35" ht="39.6">
      <c r="A2" s="328" t="s">
        <v>998</v>
      </c>
      <c r="B2" s="328" t="s">
        <v>999</v>
      </c>
      <c r="C2" s="376" t="s">
        <v>6</v>
      </c>
      <c r="D2" s="376" t="s">
        <v>1001</v>
      </c>
      <c r="G2" s="305"/>
      <c r="H2" s="305"/>
      <c r="I2" s="305"/>
      <c r="J2" s="305"/>
      <c r="K2" s="306"/>
      <c r="L2" s="307"/>
      <c r="M2" s="307"/>
      <c r="N2" s="308"/>
      <c r="O2" s="308"/>
      <c r="P2" s="308"/>
      <c r="Q2" s="308"/>
      <c r="R2" s="305"/>
      <c r="S2" s="305"/>
      <c r="T2" s="305"/>
      <c r="U2" s="305"/>
      <c r="V2" s="305"/>
      <c r="W2" s="309"/>
      <c r="X2" s="309"/>
      <c r="Y2" s="309"/>
      <c r="Z2" s="309"/>
      <c r="AA2" s="309"/>
      <c r="AB2" s="309"/>
      <c r="AC2" s="309"/>
    </row>
    <row r="3" spans="1:35">
      <c r="A3" s="919">
        <f>Consumption!$C$9</f>
        <v>0.51625477697179056</v>
      </c>
      <c r="B3" s="469">
        <v>10</v>
      </c>
      <c r="C3" s="920">
        <f>+'0.Hypothesis'!$K$2</f>
        <v>0.06</v>
      </c>
      <c r="D3" s="923">
        <f>+'0.Hypothesis'!$C$3</f>
        <v>2</v>
      </c>
      <c r="G3" s="305"/>
      <c r="H3" s="305"/>
      <c r="I3" s="305"/>
      <c r="J3" s="305"/>
      <c r="K3" s="305"/>
      <c r="L3" s="307"/>
      <c r="M3" s="307"/>
      <c r="O3" s="308"/>
      <c r="P3" s="308"/>
      <c r="Q3" s="308"/>
      <c r="R3" s="308"/>
      <c r="S3" s="305"/>
      <c r="T3" s="305"/>
      <c r="U3" s="305"/>
      <c r="V3" s="305"/>
      <c r="W3" s="305"/>
      <c r="X3" s="305"/>
      <c r="Y3" s="305"/>
      <c r="Z3" s="305"/>
      <c r="AA3" s="305"/>
      <c r="AB3" s="309"/>
      <c r="AC3" s="309"/>
    </row>
    <row r="4" spans="1:35">
      <c r="G4" s="319"/>
      <c r="H4" s="319"/>
      <c r="I4" s="321"/>
      <c r="J4" s="321"/>
      <c r="K4" s="321"/>
      <c r="L4" s="322"/>
      <c r="M4" s="322"/>
      <c r="N4" s="322"/>
      <c r="O4" s="323"/>
      <c r="P4" s="323"/>
      <c r="Q4" s="323"/>
      <c r="R4" s="323"/>
      <c r="S4" s="321"/>
      <c r="T4" s="321"/>
      <c r="U4" s="321"/>
      <c r="V4" s="321"/>
      <c r="W4" s="324"/>
      <c r="X4" s="324"/>
      <c r="Y4" s="324"/>
      <c r="Z4" s="324"/>
      <c r="AA4" s="305"/>
      <c r="AB4" s="324"/>
      <c r="AC4" s="324"/>
      <c r="AD4" s="324"/>
      <c r="AE4" s="324"/>
      <c r="AF4" s="324"/>
    </row>
    <row r="5" spans="1:35" ht="43.2">
      <c r="A5" s="456" t="s">
        <v>1020</v>
      </c>
      <c r="B5" s="456" t="s">
        <v>1021</v>
      </c>
      <c r="C5" s="456" t="s">
        <v>1022</v>
      </c>
      <c r="D5" s="456" t="s">
        <v>1193</v>
      </c>
      <c r="G5" s="319"/>
      <c r="H5" s="367" t="str">
        <f>+AC!C9</f>
        <v>#</v>
      </c>
      <c r="I5" s="367" t="str">
        <f>+AC!D9</f>
        <v>Zone</v>
      </c>
      <c r="J5" s="367" t="str">
        <f>+AC!E9</f>
        <v>System</v>
      </c>
      <c r="K5" s="367" t="str">
        <f>+AC!F9</f>
        <v>Type</v>
      </c>
      <c r="L5" s="367" t="str">
        <f>+AC!G9</f>
        <v>Brand/model</v>
      </c>
      <c r="M5" s="367" t="str">
        <f>+AC!H9</f>
        <v>Quantity</v>
      </c>
      <c r="N5" s="367" t="str">
        <f>+AC!I9</f>
        <v>Thermal power (BTU/h)</v>
      </c>
      <c r="O5" s="367" t="str">
        <f>+AC!J9</f>
        <v>COP</v>
      </c>
      <c r="P5" s="367" t="str">
        <f>+AC!K9</f>
        <v>Electric power (kW)</v>
      </c>
      <c r="Q5" s="367" t="str">
        <f>+AC!L9</f>
        <v>Temperature (ºC)</v>
      </c>
      <c r="R5" s="367" t="str">
        <f>+AC!M9</f>
        <v>SP Temperature (ºC)</v>
      </c>
      <c r="S5" s="367" t="str">
        <f>+AC!N9</f>
        <v>(hours/day)</v>
      </c>
      <c r="T5" s="367" t="str">
        <f>+AC!O9</f>
        <v>Days/week</v>
      </c>
      <c r="U5" s="367" t="str">
        <f>+AC!P9</f>
        <v>Weeks/years</v>
      </c>
      <c r="V5" s="367" t="str">
        <f>+AC!Q9</f>
        <v>% de time on load</v>
      </c>
      <c r="W5" s="367" t="str">
        <f>+AC!R9</f>
        <v>Observations</v>
      </c>
      <c r="X5" s="367">
        <f>+AC!S9</f>
        <v>0</v>
      </c>
      <c r="Y5" s="367" t="str">
        <f>+AC!T9</f>
        <v>Pot_inst (kW)</v>
      </c>
      <c r="Z5" s="367" t="str">
        <f>+AC!U9</f>
        <v>Consumption (kWh/year)</v>
      </c>
      <c r="AA5" s="305"/>
      <c r="AB5" s="328" t="s">
        <v>1209</v>
      </c>
      <c r="AC5" s="328" t="s">
        <v>1195</v>
      </c>
      <c r="AD5" s="328" t="s">
        <v>1039</v>
      </c>
      <c r="AE5" s="328" t="s">
        <v>1020</v>
      </c>
      <c r="AF5" s="534" t="s">
        <v>740</v>
      </c>
      <c r="AH5" s="328" t="s">
        <v>778</v>
      </c>
      <c r="AI5" s="328" t="s">
        <v>1210</v>
      </c>
    </row>
    <row r="6" spans="1:35">
      <c r="A6" s="395">
        <f>+AE35</f>
        <v>509.53107475651024</v>
      </c>
      <c r="B6" s="395">
        <f>+AD35</f>
        <v>986.97600000000057</v>
      </c>
      <c r="C6" s="594">
        <f>+B6/Consumption!C4</f>
        <v>4.0344345522772447E-3</v>
      </c>
      <c r="D6" s="458">
        <f>+B6*'0.Hypothesis'!$G$2</f>
        <v>0.62574278400000038</v>
      </c>
      <c r="G6" s="319"/>
      <c r="H6" s="412"/>
      <c r="I6" s="412"/>
      <c r="J6" s="413"/>
      <c r="K6" s="413"/>
      <c r="L6" s="414"/>
      <c r="M6" s="414"/>
      <c r="O6" s="414"/>
      <c r="P6" s="415" t="s">
        <v>901</v>
      </c>
      <c r="Q6" s="535"/>
      <c r="R6" s="415"/>
      <c r="W6" s="416"/>
      <c r="X6" s="416"/>
      <c r="Y6" s="416"/>
      <c r="Z6" s="416"/>
      <c r="AA6" s="305"/>
      <c r="AB6" s="416"/>
      <c r="AC6" s="416"/>
      <c r="AD6" s="416"/>
      <c r="AE6" s="416"/>
      <c r="AF6" s="416"/>
      <c r="AH6" s="419" t="s">
        <v>1211</v>
      </c>
      <c r="AI6" s="844">
        <v>269</v>
      </c>
    </row>
    <row r="7" spans="1:35">
      <c r="G7" s="319"/>
      <c r="H7" s="942">
        <f>+AC!C11</f>
        <v>1</v>
      </c>
      <c r="I7" s="562">
        <f>+IF(AC!$E11=AC!$S$5,AC!D11,0)</f>
        <v>0</v>
      </c>
      <c r="J7" s="562">
        <f>+IF(AC!$E11=AC!$S$5,AC!E11,0)</f>
        <v>0</v>
      </c>
      <c r="K7" s="562">
        <f>+IF(AC!$E11=AC!$S$5,AC!F11,0)</f>
        <v>0</v>
      </c>
      <c r="L7" s="562">
        <f>+IF(AC!$E11=AC!$S$5,AC!G11,0)</f>
        <v>0</v>
      </c>
      <c r="M7" s="562">
        <f>+IF(AC!$E11=AC!$S$5,AC!H11,0)</f>
        <v>0</v>
      </c>
      <c r="N7" s="562">
        <f>+IF(AC!$E11=AC!$S$5,AC!I11,0)</f>
        <v>0</v>
      </c>
      <c r="O7" s="562">
        <f>+IF(AC!$E11=AC!$S$5,AC!J11,0)</f>
        <v>0</v>
      </c>
      <c r="P7" s="562">
        <f>+IF(AC!$E11=AC!$S$5,AC!K11,0)</f>
        <v>0</v>
      </c>
      <c r="Q7" s="562">
        <f>+IF(AC!$E11=AC!$S$5,AC!L11,0)</f>
        <v>0</v>
      </c>
      <c r="R7" s="562">
        <f>+IF(AC!$E11=AC!$S$5,AC!M11,0)</f>
        <v>0</v>
      </c>
      <c r="S7" s="562">
        <f>+IF(AC!$E11=AC!$S$5,AC!N11,0)</f>
        <v>0</v>
      </c>
      <c r="T7" s="562">
        <f>+IF(AC!$E11=AC!$S$5,AC!O11,0)</f>
        <v>0</v>
      </c>
      <c r="U7" s="562">
        <f>+IF(AC!$E11=AC!$S$5,AC!P11,0)</f>
        <v>0</v>
      </c>
      <c r="V7" s="562">
        <f>+IF(AC!$E11=AC!$S$5,AC!Q11,0)</f>
        <v>0</v>
      </c>
      <c r="W7" s="562">
        <f>+IF(AC!$E11=AC!$S$5,AC!R11,0)</f>
        <v>0</v>
      </c>
      <c r="X7" s="562">
        <f>+IF(AC!$E11=AC!$S$5,AC!S11,0)</f>
        <v>0</v>
      </c>
      <c r="Y7" s="562">
        <f>+IF(AC!$E11=AC!$S$5,AC!T11,0)</f>
        <v>0</v>
      </c>
      <c r="Z7" s="562">
        <f>+IF(AC!$E11=AC!$S$5,AC!U11,0)</f>
        <v>0</v>
      </c>
      <c r="AA7" s="305"/>
      <c r="AB7" s="567"/>
      <c r="AC7" s="361">
        <f t="shared" ref="AC7:AC24" si="0">+(1-AB7)*Z7</f>
        <v>0</v>
      </c>
      <c r="AD7" s="361">
        <f>+Z7-AC7</f>
        <v>0</v>
      </c>
      <c r="AE7" s="361">
        <f t="shared" ref="AE7:AE34" si="1">+AD7*$A$3</f>
        <v>0</v>
      </c>
      <c r="AF7" s="361">
        <f>+$AI$6*M7</f>
        <v>0</v>
      </c>
      <c r="AH7" s="419" t="s">
        <v>1212</v>
      </c>
      <c r="AI7" s="419"/>
    </row>
    <row r="8" spans="1:35">
      <c r="A8" s="456" t="s">
        <v>740</v>
      </c>
      <c r="B8" s="456" t="s">
        <v>1024</v>
      </c>
      <c r="C8" s="599" t="s">
        <v>1025</v>
      </c>
      <c r="D8" s="459" t="s">
        <v>1026</v>
      </c>
      <c r="G8" s="305"/>
      <c r="H8" s="942">
        <f>+AC!C12</f>
        <v>2</v>
      </c>
      <c r="I8" s="562">
        <f>+IF(AC!$E12=AC!$S$5,AC!D12,0)</f>
        <v>0</v>
      </c>
      <c r="J8" s="562">
        <f>+IF(AC!$E12=AC!$S$5,AC!E12,0)</f>
        <v>0</v>
      </c>
      <c r="K8" s="562">
        <f>+IF(AC!$E12=AC!$S$5,AC!F12,0)</f>
        <v>0</v>
      </c>
      <c r="L8" s="562">
        <f>+IF(AC!$E12=AC!$S$5,AC!G12,0)</f>
        <v>0</v>
      </c>
      <c r="M8" s="562">
        <f>+IF(AC!$E12=AC!$S$5,AC!H12,0)</f>
        <v>0</v>
      </c>
      <c r="N8" s="562">
        <f>+IF(AC!$E12=AC!$S$5,AC!I12,0)</f>
        <v>0</v>
      </c>
      <c r="O8" s="562">
        <f>+IF(AC!$E12=AC!$S$5,AC!J12,0)</f>
        <v>0</v>
      </c>
      <c r="P8" s="562">
        <f>+IF(AC!$E12=AC!$S$5,AC!K12,0)</f>
        <v>0</v>
      </c>
      <c r="Q8" s="562">
        <f>+IF(AC!$E12=AC!$S$5,AC!L12,0)</f>
        <v>0</v>
      </c>
      <c r="R8" s="562">
        <f>+IF(AC!$E12=AC!$S$5,AC!M12,0)</f>
        <v>0</v>
      </c>
      <c r="S8" s="562">
        <f>+IF(AC!$E12=AC!$S$5,AC!N12,0)</f>
        <v>0</v>
      </c>
      <c r="T8" s="562">
        <f>+IF(AC!$E12=AC!$S$5,AC!O12,0)</f>
        <v>0</v>
      </c>
      <c r="U8" s="562">
        <f>+IF(AC!$E12=AC!$S$5,AC!P12,0)</f>
        <v>0</v>
      </c>
      <c r="V8" s="562">
        <f>+IF(AC!$E12=AC!$S$5,AC!Q12,0)</f>
        <v>0</v>
      </c>
      <c r="W8" s="562">
        <f>+IF(AC!$E12=AC!$S$5,AC!R12,0)</f>
        <v>0</v>
      </c>
      <c r="X8" s="562">
        <f>+IF(AC!$E12=AC!$S$5,AC!S12,0)</f>
        <v>0</v>
      </c>
      <c r="Y8" s="562">
        <f>+IF(AC!$E12=AC!$S$5,AC!T12,0)</f>
        <v>0</v>
      </c>
      <c r="Z8" s="562">
        <f>+IF(AC!$E12=AC!$S$5,AC!U12,0)</f>
        <v>0</v>
      </c>
      <c r="AA8" s="305"/>
      <c r="AB8" s="567"/>
      <c r="AC8" s="361">
        <f t="shared" si="0"/>
        <v>0</v>
      </c>
      <c r="AD8" s="361">
        <f t="shared" ref="AD8:AD34" si="2">+Z8-AC8</f>
        <v>0</v>
      </c>
      <c r="AE8" s="361">
        <f t="shared" si="1"/>
        <v>0</v>
      </c>
      <c r="AF8" s="361">
        <f t="shared" ref="AF8:AF27" si="3">+$AI$6*M8</f>
        <v>0</v>
      </c>
    </row>
    <row r="9" spans="1:35">
      <c r="A9" s="395">
        <f>+AF35</f>
        <v>1883</v>
      </c>
      <c r="B9" s="458">
        <f>+A9/A6</f>
        <v>3.6955547822079935</v>
      </c>
      <c r="C9" s="600">
        <f>IRR(B14:B24)</f>
        <v>0.23880546007836667</v>
      </c>
      <c r="D9" s="461">
        <f>+NPV(C3,B14:B24)</f>
        <v>1761.5028920837772</v>
      </c>
      <c r="G9" s="305"/>
      <c r="H9" s="942">
        <f>+AC!C13</f>
        <v>3</v>
      </c>
      <c r="I9" s="562">
        <f>+IF(AC!$E13=AC!$S$5,AC!D13,0)</f>
        <v>0</v>
      </c>
      <c r="J9" s="562">
        <f>+IF(AC!$E13=AC!$S$5,AC!E13,0)</f>
        <v>0</v>
      </c>
      <c r="K9" s="562">
        <f>+IF(AC!$E13=AC!$S$5,AC!F13,0)</f>
        <v>0</v>
      </c>
      <c r="L9" s="562">
        <f>+IF(AC!$E13=AC!$S$5,AC!G13,0)</f>
        <v>0</v>
      </c>
      <c r="M9" s="562">
        <f>+IF(AC!$E13=AC!$S$5,AC!H13,0)</f>
        <v>0</v>
      </c>
      <c r="N9" s="562">
        <f>+IF(AC!$E13=AC!$S$5,AC!I13,0)</f>
        <v>0</v>
      </c>
      <c r="O9" s="562">
        <f>+IF(AC!$E13=AC!$S$5,AC!J13,0)</f>
        <v>0</v>
      </c>
      <c r="P9" s="562">
        <f>+IF(AC!$E13=AC!$S$5,AC!K13,0)</f>
        <v>0</v>
      </c>
      <c r="Q9" s="562">
        <f>+IF(AC!$E13=AC!$S$5,AC!L13,0)</f>
        <v>0</v>
      </c>
      <c r="R9" s="562">
        <f>+IF(AC!$E13=AC!$S$5,AC!M13,0)</f>
        <v>0</v>
      </c>
      <c r="S9" s="562">
        <f>+IF(AC!$E13=AC!$S$5,AC!N13,0)</f>
        <v>0</v>
      </c>
      <c r="T9" s="562">
        <f>+IF(AC!$E13=AC!$S$5,AC!O13,0)</f>
        <v>0</v>
      </c>
      <c r="U9" s="562">
        <f>+IF(AC!$E13=AC!$S$5,AC!P13,0)</f>
        <v>0</v>
      </c>
      <c r="V9" s="562">
        <f>+IF(AC!$E13=AC!$S$5,AC!Q13,0)</f>
        <v>0</v>
      </c>
      <c r="W9" s="562">
        <f>+IF(AC!$E13=AC!$S$5,AC!R13,0)</f>
        <v>0</v>
      </c>
      <c r="X9" s="562">
        <f>+IF(AC!$E13=AC!$S$5,AC!S13,0)</f>
        <v>0</v>
      </c>
      <c r="Y9" s="562">
        <f>+IF(AC!$E13=AC!$S$5,AC!T13,0)</f>
        <v>0</v>
      </c>
      <c r="Z9" s="562">
        <f>+IF(AC!$E13=AC!$S$5,AC!U13,0)</f>
        <v>0</v>
      </c>
      <c r="AA9" s="305"/>
      <c r="AB9" s="567"/>
      <c r="AC9" s="361">
        <f t="shared" si="0"/>
        <v>0</v>
      </c>
      <c r="AD9" s="361">
        <f t="shared" si="2"/>
        <v>0</v>
      </c>
      <c r="AE9" s="361">
        <f t="shared" si="1"/>
        <v>0</v>
      </c>
      <c r="AF9" s="361">
        <f t="shared" si="3"/>
        <v>0</v>
      </c>
    </row>
    <row r="10" spans="1:35">
      <c r="G10" s="305"/>
      <c r="H10" s="942">
        <f>+AC!C14</f>
        <v>4</v>
      </c>
      <c r="I10" s="562">
        <f>+IF(AC!$E14=AC!$S$5,AC!D14,0)</f>
        <v>0</v>
      </c>
      <c r="J10" s="562">
        <f>+IF(AC!$E14=AC!$S$5,AC!E14,0)</f>
        <v>0</v>
      </c>
      <c r="K10" s="562">
        <f>+IF(AC!$E14=AC!$S$5,AC!F14,0)</f>
        <v>0</v>
      </c>
      <c r="L10" s="562">
        <f>+IF(AC!$E14=AC!$S$5,AC!G14,0)</f>
        <v>0</v>
      </c>
      <c r="M10" s="562">
        <f>+IF(AC!$E14=AC!$S$5,AC!H14,0)</f>
        <v>0</v>
      </c>
      <c r="N10" s="562">
        <f>+IF(AC!$E14=AC!$S$5,AC!I14,0)</f>
        <v>0</v>
      </c>
      <c r="O10" s="562">
        <f>+IF(AC!$E14=AC!$S$5,AC!J14,0)</f>
        <v>0</v>
      </c>
      <c r="P10" s="562">
        <f>+IF(AC!$E14=AC!$S$5,AC!K14,0)</f>
        <v>0</v>
      </c>
      <c r="Q10" s="562">
        <f>+IF(AC!$E14=AC!$S$5,AC!L14,0)</f>
        <v>0</v>
      </c>
      <c r="R10" s="562">
        <f>+IF(AC!$E14=AC!$S$5,AC!M14,0)</f>
        <v>0</v>
      </c>
      <c r="S10" s="562">
        <f>+IF(AC!$E14=AC!$S$5,AC!N14,0)</f>
        <v>0</v>
      </c>
      <c r="T10" s="562">
        <f>+IF(AC!$E14=AC!$S$5,AC!O14,0)</f>
        <v>0</v>
      </c>
      <c r="U10" s="562">
        <f>+IF(AC!$E14=AC!$S$5,AC!P14,0)</f>
        <v>0</v>
      </c>
      <c r="V10" s="562">
        <f>+IF(AC!$E14=AC!$S$5,AC!Q14,0)</f>
        <v>0</v>
      </c>
      <c r="W10" s="562">
        <f>+IF(AC!$E14=AC!$S$5,AC!R14,0)</f>
        <v>0</v>
      </c>
      <c r="X10" s="562">
        <f>+IF(AC!$E14=AC!$S$5,AC!S14,0)</f>
        <v>0</v>
      </c>
      <c r="Y10" s="562">
        <f>+IF(AC!$E14=AC!$S$5,AC!T14,0)</f>
        <v>0</v>
      </c>
      <c r="Z10" s="562">
        <f>+IF(AC!$E14=AC!$S$5,AC!U14,0)</f>
        <v>0</v>
      </c>
      <c r="AA10" s="305"/>
      <c r="AB10" s="567"/>
      <c r="AC10" s="361">
        <f t="shared" si="0"/>
        <v>0</v>
      </c>
      <c r="AD10" s="361">
        <f t="shared" si="2"/>
        <v>0</v>
      </c>
      <c r="AE10" s="361">
        <f t="shared" si="1"/>
        <v>0</v>
      </c>
      <c r="AF10" s="361">
        <f t="shared" si="3"/>
        <v>0</v>
      </c>
    </row>
    <row r="11" spans="1:35">
      <c r="G11" s="305"/>
      <c r="H11" s="942">
        <f>+AC!C15</f>
        <v>5</v>
      </c>
      <c r="I11" s="562">
        <f>+IF(AC!$E15=AC!$S$5,AC!D15,0)</f>
        <v>0</v>
      </c>
      <c r="J11" s="562">
        <f>+IF(AC!$E15=AC!$S$5,AC!E15,0)</f>
        <v>0</v>
      </c>
      <c r="K11" s="562">
        <f>+IF(AC!$E15=AC!$S$5,AC!F15,0)</f>
        <v>0</v>
      </c>
      <c r="L11" s="562">
        <f>+IF(AC!$E15=AC!$S$5,AC!G15,0)</f>
        <v>0</v>
      </c>
      <c r="M11" s="562">
        <f>+IF(AC!$E15=AC!$S$5,AC!H15,0)</f>
        <v>0</v>
      </c>
      <c r="N11" s="562">
        <f>+IF(AC!$E15=AC!$S$5,AC!I15,0)</f>
        <v>0</v>
      </c>
      <c r="O11" s="562">
        <f>+IF(AC!$E15=AC!$S$5,AC!J15,0)</f>
        <v>0</v>
      </c>
      <c r="P11" s="562">
        <f>+IF(AC!$E15=AC!$S$5,AC!K15,0)</f>
        <v>0</v>
      </c>
      <c r="Q11" s="562">
        <f>+IF(AC!$E15=AC!$S$5,AC!L15,0)</f>
        <v>0</v>
      </c>
      <c r="R11" s="562">
        <f>+IF(AC!$E15=AC!$S$5,AC!M15,0)</f>
        <v>0</v>
      </c>
      <c r="S11" s="562">
        <f>+IF(AC!$E15=AC!$S$5,AC!N15,0)</f>
        <v>0</v>
      </c>
      <c r="T11" s="562">
        <f>+IF(AC!$E15=AC!$S$5,AC!O15,0)</f>
        <v>0</v>
      </c>
      <c r="U11" s="562">
        <f>+IF(AC!$E15=AC!$S$5,AC!P15,0)</f>
        <v>0</v>
      </c>
      <c r="V11" s="562">
        <f>+IF(AC!$E15=AC!$S$5,AC!Q15,0)</f>
        <v>0</v>
      </c>
      <c r="W11" s="562">
        <f>+IF(AC!$E15=AC!$S$5,AC!R15,0)</f>
        <v>0</v>
      </c>
      <c r="X11" s="562">
        <f>+IF(AC!$E15=AC!$S$5,AC!S15,0)</f>
        <v>0</v>
      </c>
      <c r="Y11" s="562">
        <f>+IF(AC!$E15=AC!$S$5,AC!T15,0)</f>
        <v>0</v>
      </c>
      <c r="Z11" s="562">
        <f>+IF(AC!$E15=AC!$S$5,AC!U15,0)</f>
        <v>0</v>
      </c>
      <c r="AA11" s="305"/>
      <c r="AB11" s="567"/>
      <c r="AC11" s="361">
        <f t="shared" si="0"/>
        <v>0</v>
      </c>
      <c r="AD11" s="361">
        <f t="shared" si="2"/>
        <v>0</v>
      </c>
      <c r="AE11" s="361">
        <f t="shared" si="1"/>
        <v>0</v>
      </c>
      <c r="AF11" s="361">
        <f t="shared" si="3"/>
        <v>0</v>
      </c>
    </row>
    <row r="12" spans="1:35" ht="28.8">
      <c r="A12" s="597" t="s">
        <v>1027</v>
      </c>
      <c r="B12" s="644">
        <f>+$B$3</f>
        <v>10</v>
      </c>
      <c r="G12" s="305"/>
      <c r="H12" s="942">
        <f>+AC!C16</f>
        <v>6</v>
      </c>
      <c r="I12" s="562">
        <f>+IF(AC!$E16=AC!$S$5,AC!D16,0)</f>
        <v>0</v>
      </c>
      <c r="J12" s="562">
        <f>+IF(AC!$E16=AC!$S$5,AC!E16,0)</f>
        <v>0</v>
      </c>
      <c r="K12" s="562">
        <f>+IF(AC!$E16=AC!$S$5,AC!F16,0)</f>
        <v>0</v>
      </c>
      <c r="L12" s="562">
        <f>+IF(AC!$E16=AC!$S$5,AC!G16,0)</f>
        <v>0</v>
      </c>
      <c r="M12" s="562">
        <f>+IF(AC!$E16=AC!$S$5,AC!H16,0)</f>
        <v>0</v>
      </c>
      <c r="N12" s="562">
        <f>+IF(AC!$E16=AC!$S$5,AC!I16,0)</f>
        <v>0</v>
      </c>
      <c r="O12" s="562">
        <f>+IF(AC!$E16=AC!$S$5,AC!J16,0)</f>
        <v>0</v>
      </c>
      <c r="P12" s="562">
        <f>+IF(AC!$E16=AC!$S$5,AC!K16,0)</f>
        <v>0</v>
      </c>
      <c r="Q12" s="562">
        <f>+IF(AC!$E16=AC!$S$5,AC!L16,0)</f>
        <v>0</v>
      </c>
      <c r="R12" s="562">
        <f>+IF(AC!$E16=AC!$S$5,AC!M16,0)</f>
        <v>0</v>
      </c>
      <c r="S12" s="562">
        <f>+IF(AC!$E16=AC!$S$5,AC!N16,0)</f>
        <v>0</v>
      </c>
      <c r="T12" s="562">
        <f>+IF(AC!$E16=AC!$S$5,AC!O16,0)</f>
        <v>0</v>
      </c>
      <c r="U12" s="562">
        <f>+IF(AC!$E16=AC!$S$5,AC!P16,0)</f>
        <v>0</v>
      </c>
      <c r="V12" s="562">
        <f>+IF(AC!$E16=AC!$S$5,AC!Q16,0)</f>
        <v>0</v>
      </c>
      <c r="W12" s="562">
        <f>+IF(AC!$E16=AC!$S$5,AC!R16,0)</f>
        <v>0</v>
      </c>
      <c r="X12" s="562">
        <f>+IF(AC!$E16=AC!$S$5,AC!S16,0)</f>
        <v>0</v>
      </c>
      <c r="Y12" s="562">
        <f>+IF(AC!$E16=AC!$S$5,AC!T16,0)</f>
        <v>0</v>
      </c>
      <c r="Z12" s="562">
        <f>+IF(AC!$E16=AC!$S$5,AC!U16,0)</f>
        <v>0</v>
      </c>
      <c r="AA12" s="305"/>
      <c r="AB12" s="567"/>
      <c r="AC12" s="361">
        <f t="shared" si="0"/>
        <v>0</v>
      </c>
      <c r="AD12" s="361">
        <f t="shared" si="2"/>
        <v>0</v>
      </c>
      <c r="AE12" s="361">
        <f t="shared" si="1"/>
        <v>0</v>
      </c>
      <c r="AF12" s="361">
        <f t="shared" si="3"/>
        <v>0</v>
      </c>
    </row>
    <row r="13" spans="1:35">
      <c r="A13" s="399" t="s">
        <v>574</v>
      </c>
      <c r="B13" s="399" t="s">
        <v>1028</v>
      </c>
      <c r="G13" s="305"/>
      <c r="H13" s="942">
        <f>+AC!C17</f>
        <v>7</v>
      </c>
      <c r="I13" s="562">
        <f>+IF(AC!$E17=AC!$S$5,AC!D17,0)</f>
        <v>0</v>
      </c>
      <c r="J13" s="562">
        <f>+IF(AC!$E17=AC!$S$5,AC!E17,0)</f>
        <v>0</v>
      </c>
      <c r="K13" s="562">
        <f>+IF(AC!$E17=AC!$S$5,AC!F17,0)</f>
        <v>0</v>
      </c>
      <c r="L13" s="562">
        <f>+IF(AC!$E17=AC!$S$5,AC!G17,0)</f>
        <v>0</v>
      </c>
      <c r="M13" s="562">
        <f>+IF(AC!$E17=AC!$S$5,AC!H17,0)</f>
        <v>0</v>
      </c>
      <c r="N13" s="562">
        <f>+IF(AC!$E17=AC!$S$5,AC!I17,0)</f>
        <v>0</v>
      </c>
      <c r="O13" s="562">
        <f>+IF(AC!$E17=AC!$S$5,AC!J17,0)</f>
        <v>0</v>
      </c>
      <c r="P13" s="562">
        <f>+IF(AC!$E17=AC!$S$5,AC!K17,0)</f>
        <v>0</v>
      </c>
      <c r="Q13" s="562">
        <f>+IF(AC!$E17=AC!$S$5,AC!L17,0)</f>
        <v>0</v>
      </c>
      <c r="R13" s="562">
        <f>+IF(AC!$E17=AC!$S$5,AC!M17,0)</f>
        <v>0</v>
      </c>
      <c r="S13" s="562">
        <f>+IF(AC!$E17=AC!$S$5,AC!N17,0)</f>
        <v>0</v>
      </c>
      <c r="T13" s="562">
        <f>+IF(AC!$E17=AC!$S$5,AC!O17,0)</f>
        <v>0</v>
      </c>
      <c r="U13" s="562">
        <f>+IF(AC!$E17=AC!$S$5,AC!P17,0)</f>
        <v>0</v>
      </c>
      <c r="V13" s="562">
        <f>+IF(AC!$E17=AC!$S$5,AC!Q17,0)</f>
        <v>0</v>
      </c>
      <c r="W13" s="562">
        <f>+IF(AC!$E17=AC!$S$5,AC!R17,0)</f>
        <v>0</v>
      </c>
      <c r="X13" s="562">
        <f>+IF(AC!$E17=AC!$S$5,AC!S17,0)</f>
        <v>0</v>
      </c>
      <c r="Y13" s="562">
        <f>+IF(AC!$E17=AC!$S$5,AC!T17,0)</f>
        <v>0</v>
      </c>
      <c r="Z13" s="562">
        <f>+IF(AC!$E17=AC!$S$5,AC!U17,0)</f>
        <v>0</v>
      </c>
      <c r="AA13" s="305"/>
      <c r="AB13" s="567"/>
      <c r="AC13" s="361">
        <f t="shared" si="0"/>
        <v>0</v>
      </c>
      <c r="AD13" s="361">
        <f t="shared" si="2"/>
        <v>0</v>
      </c>
      <c r="AE13" s="361">
        <f t="shared" si="1"/>
        <v>0</v>
      </c>
      <c r="AF13" s="361">
        <f t="shared" si="3"/>
        <v>0</v>
      </c>
    </row>
    <row r="14" spans="1:35">
      <c r="A14" s="399">
        <v>0</v>
      </c>
      <c r="B14" s="395">
        <f>-A9</f>
        <v>-1883</v>
      </c>
      <c r="G14" s="305"/>
      <c r="H14" s="942">
        <f>+AC!C18</f>
        <v>8</v>
      </c>
      <c r="I14" s="562">
        <f>+IF(AC!$E18=AC!$S$5,AC!D18,0)</f>
        <v>0</v>
      </c>
      <c r="J14" s="562">
        <f>+IF(AC!$E18=AC!$S$5,AC!E18,0)</f>
        <v>0</v>
      </c>
      <c r="K14" s="562">
        <f>+IF(AC!$E18=AC!$S$5,AC!F18,0)</f>
        <v>0</v>
      </c>
      <c r="L14" s="562">
        <f>+IF(AC!$E18=AC!$S$5,AC!G18,0)</f>
        <v>0</v>
      </c>
      <c r="M14" s="562">
        <f>+IF(AC!$E18=AC!$S$5,AC!H18,0)</f>
        <v>0</v>
      </c>
      <c r="N14" s="562">
        <f>+IF(AC!$E18=AC!$S$5,AC!I18,0)</f>
        <v>0</v>
      </c>
      <c r="O14" s="562">
        <f>+IF(AC!$E18=AC!$S$5,AC!J18,0)</f>
        <v>0</v>
      </c>
      <c r="P14" s="562">
        <f>+IF(AC!$E18=AC!$S$5,AC!K18,0)</f>
        <v>0</v>
      </c>
      <c r="Q14" s="562">
        <f>+IF(AC!$E18=AC!$S$5,AC!L18,0)</f>
        <v>0</v>
      </c>
      <c r="R14" s="562">
        <f>+IF(AC!$E18=AC!$S$5,AC!M18,0)</f>
        <v>0</v>
      </c>
      <c r="S14" s="562">
        <f>+IF(AC!$E18=AC!$S$5,AC!N18,0)</f>
        <v>0</v>
      </c>
      <c r="T14" s="562">
        <f>+IF(AC!$E18=AC!$S$5,AC!O18,0)</f>
        <v>0</v>
      </c>
      <c r="U14" s="562">
        <f>+IF(AC!$E18=AC!$S$5,AC!P18,0)</f>
        <v>0</v>
      </c>
      <c r="V14" s="562">
        <f>+IF(AC!$E18=AC!$S$5,AC!Q18,0)</f>
        <v>0</v>
      </c>
      <c r="W14" s="562">
        <f>+IF(AC!$E18=AC!$S$5,AC!R18,0)</f>
        <v>0</v>
      </c>
      <c r="X14" s="562">
        <f>+IF(AC!$E18=AC!$S$5,AC!S18,0)</f>
        <v>0</v>
      </c>
      <c r="Y14" s="562">
        <f>+IF(AC!$E18=AC!$S$5,AC!T18,0)</f>
        <v>0</v>
      </c>
      <c r="Z14" s="562">
        <f>+IF(AC!$E18=AC!$S$5,AC!U18,0)</f>
        <v>0</v>
      </c>
      <c r="AA14" s="305"/>
      <c r="AB14" s="567"/>
      <c r="AC14" s="361">
        <f t="shared" si="0"/>
        <v>0</v>
      </c>
      <c r="AD14" s="361">
        <f t="shared" si="2"/>
        <v>0</v>
      </c>
      <c r="AE14" s="361">
        <f t="shared" si="1"/>
        <v>0</v>
      </c>
      <c r="AF14" s="361">
        <f t="shared" si="3"/>
        <v>0</v>
      </c>
    </row>
    <row r="15" spans="1:35">
      <c r="A15" s="399">
        <v>1</v>
      </c>
      <c r="B15" s="395">
        <f>+A6</f>
        <v>509.53107475651024</v>
      </c>
      <c r="G15" s="305"/>
      <c r="H15" s="942">
        <f>+AC!C19</f>
        <v>9</v>
      </c>
      <c r="I15" s="562">
        <f>+IF(AC!$E19=AC!$S$5,AC!D19,0)</f>
        <v>0</v>
      </c>
      <c r="J15" s="562">
        <f>+IF(AC!$E19=AC!$S$5,AC!E19,0)</f>
        <v>0</v>
      </c>
      <c r="K15" s="562">
        <f>+IF(AC!$E19=AC!$S$5,AC!F19,0)</f>
        <v>0</v>
      </c>
      <c r="L15" s="562">
        <f>+IF(AC!$E19=AC!$S$5,AC!G19,0)</f>
        <v>0</v>
      </c>
      <c r="M15" s="562">
        <f>+IF(AC!$E19=AC!$S$5,AC!H19,0)</f>
        <v>0</v>
      </c>
      <c r="N15" s="562">
        <f>+IF(AC!$E19=AC!$S$5,AC!I19,0)</f>
        <v>0</v>
      </c>
      <c r="O15" s="562">
        <f>+IF(AC!$E19=AC!$S$5,AC!J19,0)</f>
        <v>0</v>
      </c>
      <c r="P15" s="562">
        <f>+IF(AC!$E19=AC!$S$5,AC!K19,0)</f>
        <v>0</v>
      </c>
      <c r="Q15" s="562">
        <f>+IF(AC!$E19=AC!$S$5,AC!L19,0)</f>
        <v>0</v>
      </c>
      <c r="R15" s="562">
        <f>+IF(AC!$E19=AC!$S$5,AC!M19,0)</f>
        <v>0</v>
      </c>
      <c r="S15" s="562">
        <f>+IF(AC!$E19=AC!$S$5,AC!N19,0)</f>
        <v>0</v>
      </c>
      <c r="T15" s="562">
        <f>+IF(AC!$E19=AC!$S$5,AC!O19,0)</f>
        <v>0</v>
      </c>
      <c r="U15" s="562">
        <f>+IF(AC!$E19=AC!$S$5,AC!P19,0)</f>
        <v>0</v>
      </c>
      <c r="V15" s="562">
        <f>+IF(AC!$E19=AC!$S$5,AC!Q19,0)</f>
        <v>0</v>
      </c>
      <c r="W15" s="562">
        <f>+IF(AC!$E19=AC!$S$5,AC!R19,0)</f>
        <v>0</v>
      </c>
      <c r="X15" s="562">
        <f>+IF(AC!$E19=AC!$S$5,AC!S19,0)</f>
        <v>0</v>
      </c>
      <c r="Y15" s="562">
        <f>+IF(AC!$E19=AC!$S$5,AC!T19,0)</f>
        <v>0</v>
      </c>
      <c r="Z15" s="562">
        <f>+IF(AC!$E19=AC!$S$5,AC!U19,0)</f>
        <v>0</v>
      </c>
      <c r="AA15" s="305"/>
      <c r="AB15" s="567"/>
      <c r="AC15" s="361">
        <f t="shared" si="0"/>
        <v>0</v>
      </c>
      <c r="AD15" s="361">
        <f t="shared" si="2"/>
        <v>0</v>
      </c>
      <c r="AE15" s="361">
        <f t="shared" si="1"/>
        <v>0</v>
      </c>
      <c r="AF15" s="361">
        <f t="shared" si="3"/>
        <v>0</v>
      </c>
    </row>
    <row r="16" spans="1:35">
      <c r="A16" s="399">
        <v>2</v>
      </c>
      <c r="B16" s="395">
        <f>+B15</f>
        <v>509.53107475651024</v>
      </c>
      <c r="H16" s="942">
        <f>+AC!C20</f>
        <v>10</v>
      </c>
      <c r="I16" s="562">
        <f>+IF(AC!$E20=AC!$S$5,AC!D20,0)</f>
        <v>0</v>
      </c>
      <c r="J16" s="562">
        <f>+IF(AC!$E20=AC!$S$5,AC!E20,0)</f>
        <v>0</v>
      </c>
      <c r="K16" s="562">
        <f>+IF(AC!$E20=AC!$S$5,AC!F20,0)</f>
        <v>0</v>
      </c>
      <c r="L16" s="562">
        <f>+IF(AC!$E20=AC!$S$5,AC!G20,0)</f>
        <v>0</v>
      </c>
      <c r="M16" s="562">
        <f>+IF(AC!$E20=AC!$S$5,AC!H20,0)</f>
        <v>0</v>
      </c>
      <c r="N16" s="562">
        <f>+IF(AC!$E20=AC!$S$5,AC!I20,0)</f>
        <v>0</v>
      </c>
      <c r="O16" s="562">
        <f>+IF(AC!$E20=AC!$S$5,AC!J20,0)</f>
        <v>0</v>
      </c>
      <c r="P16" s="562">
        <f>+IF(AC!$E20=AC!$S$5,AC!K20,0)</f>
        <v>0</v>
      </c>
      <c r="Q16" s="562">
        <f>+IF(AC!$E20=AC!$S$5,AC!L20,0)</f>
        <v>0</v>
      </c>
      <c r="R16" s="562">
        <f>+IF(AC!$E20=AC!$S$5,AC!M20,0)</f>
        <v>0</v>
      </c>
      <c r="S16" s="562">
        <f>+IF(AC!$E20=AC!$S$5,AC!N20,0)</f>
        <v>0</v>
      </c>
      <c r="T16" s="562">
        <f>+IF(AC!$E20=AC!$S$5,AC!O20,0)</f>
        <v>0</v>
      </c>
      <c r="U16" s="562">
        <f>+IF(AC!$E20=AC!$S$5,AC!P20,0)</f>
        <v>0</v>
      </c>
      <c r="V16" s="562">
        <f>+IF(AC!$E20=AC!$S$5,AC!Q20,0)</f>
        <v>0</v>
      </c>
      <c r="W16" s="562">
        <f>+IF(AC!$E20=AC!$S$5,AC!R20,0)</f>
        <v>0</v>
      </c>
      <c r="X16" s="562">
        <f>+IF(AC!$E20=AC!$S$5,AC!S20,0)</f>
        <v>0</v>
      </c>
      <c r="Y16" s="562">
        <f>+IF(AC!$E20=AC!$S$5,AC!T20,0)</f>
        <v>0</v>
      </c>
      <c r="Z16" s="562">
        <f>+IF(AC!$E20=AC!$S$5,AC!U20,0)</f>
        <v>0</v>
      </c>
      <c r="AA16" s="305"/>
      <c r="AB16" s="567"/>
      <c r="AC16" s="361">
        <f t="shared" si="0"/>
        <v>0</v>
      </c>
      <c r="AD16" s="361">
        <f t="shared" si="2"/>
        <v>0</v>
      </c>
      <c r="AE16" s="361">
        <f t="shared" si="1"/>
        <v>0</v>
      </c>
      <c r="AF16" s="361">
        <f t="shared" si="3"/>
        <v>0</v>
      </c>
    </row>
    <row r="17" spans="1:32">
      <c r="A17" s="399">
        <v>3</v>
      </c>
      <c r="B17" s="395">
        <f t="shared" ref="B17:B24" si="4">+B16</f>
        <v>509.53107475651024</v>
      </c>
      <c r="H17" s="942">
        <f>+AC!C21</f>
        <v>11</v>
      </c>
      <c r="I17" s="562">
        <f>+IF(AC!$E21=AC!$S$5,AC!D21,0)</f>
        <v>0</v>
      </c>
      <c r="J17" s="562">
        <f>+IF(AC!$E21=AC!$S$5,AC!E21,0)</f>
        <v>0</v>
      </c>
      <c r="K17" s="562">
        <f>+IF(AC!$E21=AC!$S$5,AC!F21,0)</f>
        <v>0</v>
      </c>
      <c r="L17" s="562">
        <f>+IF(AC!$E21=AC!$S$5,AC!G21,0)</f>
        <v>0</v>
      </c>
      <c r="M17" s="562">
        <f>+IF(AC!$E21=AC!$S$5,AC!H21,0)</f>
        <v>0</v>
      </c>
      <c r="N17" s="562">
        <f>+IF(AC!$E21=AC!$S$5,AC!I21,0)</f>
        <v>0</v>
      </c>
      <c r="O17" s="562">
        <f>+IF(AC!$E21=AC!$S$5,AC!J21,0)</f>
        <v>0</v>
      </c>
      <c r="P17" s="562">
        <f>+IF(AC!$E21=AC!$S$5,AC!K21,0)</f>
        <v>0</v>
      </c>
      <c r="Q17" s="562">
        <f>+IF(AC!$E21=AC!$S$5,AC!L21,0)</f>
        <v>0</v>
      </c>
      <c r="R17" s="562">
        <f>+IF(AC!$E21=AC!$S$5,AC!M21,0)</f>
        <v>0</v>
      </c>
      <c r="S17" s="562">
        <f>+IF(AC!$E21=AC!$S$5,AC!N21,0)</f>
        <v>0</v>
      </c>
      <c r="T17" s="562">
        <f>+IF(AC!$E21=AC!$S$5,AC!O21,0)</f>
        <v>0</v>
      </c>
      <c r="U17" s="562">
        <f>+IF(AC!$E21=AC!$S$5,AC!P21,0)</f>
        <v>0</v>
      </c>
      <c r="V17" s="562">
        <f>+IF(AC!$E21=AC!$S$5,AC!Q21,0)</f>
        <v>0</v>
      </c>
      <c r="W17" s="562">
        <f>+IF(AC!$E21=AC!$S$5,AC!R21,0)</f>
        <v>0</v>
      </c>
      <c r="X17" s="562">
        <f>+IF(AC!$E21=AC!$S$5,AC!S21,0)</f>
        <v>0</v>
      </c>
      <c r="Y17" s="562">
        <f>+IF(AC!$E21=AC!$S$5,AC!T21,0)</f>
        <v>0</v>
      </c>
      <c r="Z17" s="562">
        <f>+IF(AC!$E21=AC!$S$5,AC!U21,0)</f>
        <v>0</v>
      </c>
      <c r="AA17" s="305"/>
      <c r="AB17" s="567"/>
      <c r="AC17" s="361">
        <f t="shared" si="0"/>
        <v>0</v>
      </c>
      <c r="AD17" s="361">
        <f t="shared" si="2"/>
        <v>0</v>
      </c>
      <c r="AE17" s="361">
        <f t="shared" si="1"/>
        <v>0</v>
      </c>
      <c r="AF17" s="361">
        <f t="shared" si="3"/>
        <v>0</v>
      </c>
    </row>
    <row r="18" spans="1:32">
      <c r="A18" s="399">
        <v>4</v>
      </c>
      <c r="B18" s="395">
        <f t="shared" si="4"/>
        <v>509.53107475651024</v>
      </c>
      <c r="H18" s="942">
        <f>+AC!C22</f>
        <v>12</v>
      </c>
      <c r="I18" s="562">
        <f>+IF(AC!$E22=AC!$S$5,AC!D22,0)</f>
        <v>0</v>
      </c>
      <c r="J18" s="562">
        <f>+IF(AC!$E22=AC!$S$5,AC!E22,0)</f>
        <v>0</v>
      </c>
      <c r="K18" s="562">
        <f>+IF(AC!$E22=AC!$S$5,AC!F22,0)</f>
        <v>0</v>
      </c>
      <c r="L18" s="562">
        <f>+IF(AC!$E22=AC!$S$5,AC!G22,0)</f>
        <v>0</v>
      </c>
      <c r="M18" s="562">
        <f>+IF(AC!$E22=AC!$S$5,AC!H22,0)</f>
        <v>0</v>
      </c>
      <c r="N18" s="562">
        <f>+IF(AC!$E22=AC!$S$5,AC!I22,0)</f>
        <v>0</v>
      </c>
      <c r="O18" s="562">
        <f>+IF(AC!$E22=AC!$S$5,AC!J22,0)</f>
        <v>0</v>
      </c>
      <c r="P18" s="562">
        <f>+IF(AC!$E22=AC!$S$5,AC!K22,0)</f>
        <v>0</v>
      </c>
      <c r="Q18" s="562">
        <f>+IF(AC!$E22=AC!$S$5,AC!L22,0)</f>
        <v>0</v>
      </c>
      <c r="R18" s="562">
        <f>+IF(AC!$E22=AC!$S$5,AC!M22,0)</f>
        <v>0</v>
      </c>
      <c r="S18" s="562">
        <f>+IF(AC!$E22=AC!$S$5,AC!N22,0)</f>
        <v>0</v>
      </c>
      <c r="T18" s="562">
        <f>+IF(AC!$E22=AC!$S$5,AC!O22,0)</f>
        <v>0</v>
      </c>
      <c r="U18" s="562">
        <f>+IF(AC!$E22=AC!$S$5,AC!P22,0)</f>
        <v>0</v>
      </c>
      <c r="V18" s="562">
        <f>+IF(AC!$E22=AC!$S$5,AC!Q22,0)</f>
        <v>0</v>
      </c>
      <c r="W18" s="562">
        <f>+IF(AC!$E22=AC!$S$5,AC!R22,0)</f>
        <v>0</v>
      </c>
      <c r="X18" s="562">
        <f>+IF(AC!$E22=AC!$S$5,AC!S22,0)</f>
        <v>0</v>
      </c>
      <c r="Y18" s="562">
        <f>+IF(AC!$E22=AC!$S$5,AC!T22,0)</f>
        <v>0</v>
      </c>
      <c r="Z18" s="562">
        <f>+IF(AC!$E22=AC!$S$5,AC!U22,0)</f>
        <v>0</v>
      </c>
      <c r="AA18" s="305"/>
      <c r="AB18" s="567"/>
      <c r="AC18" s="361">
        <f t="shared" si="0"/>
        <v>0</v>
      </c>
      <c r="AD18" s="361">
        <f t="shared" si="2"/>
        <v>0</v>
      </c>
      <c r="AE18" s="361">
        <f t="shared" si="1"/>
        <v>0</v>
      </c>
      <c r="AF18" s="361">
        <f t="shared" si="3"/>
        <v>0</v>
      </c>
    </row>
    <row r="19" spans="1:32">
      <c r="A19" s="399">
        <v>5</v>
      </c>
      <c r="B19" s="395">
        <f t="shared" si="4"/>
        <v>509.53107475651024</v>
      </c>
      <c r="H19" s="942">
        <f>+AC!C23</f>
        <v>13</v>
      </c>
      <c r="I19" s="562">
        <f>+IF(AC!$E23=AC!$S$5,AC!D23,0)</f>
        <v>0</v>
      </c>
      <c r="J19" s="562">
        <f>+IF(AC!$E23=AC!$S$5,AC!E23,0)</f>
        <v>0</v>
      </c>
      <c r="K19" s="562">
        <f>+IF(AC!$E23=AC!$S$5,AC!F23,0)</f>
        <v>0</v>
      </c>
      <c r="L19" s="562">
        <f>+IF(AC!$E23=AC!$S$5,AC!G23,0)</f>
        <v>0</v>
      </c>
      <c r="M19" s="562">
        <f>+IF(AC!$E23=AC!$S$5,AC!H23,0)</f>
        <v>0</v>
      </c>
      <c r="N19" s="562">
        <f>+IF(AC!$E23=AC!$S$5,AC!I23,0)</f>
        <v>0</v>
      </c>
      <c r="O19" s="562">
        <f>+IF(AC!$E23=AC!$S$5,AC!J23,0)</f>
        <v>0</v>
      </c>
      <c r="P19" s="562">
        <f>+IF(AC!$E23=AC!$S$5,AC!K23,0)</f>
        <v>0</v>
      </c>
      <c r="Q19" s="562">
        <f>+IF(AC!$E23=AC!$S$5,AC!L23,0)</f>
        <v>0</v>
      </c>
      <c r="R19" s="562">
        <f>+IF(AC!$E23=AC!$S$5,AC!M23,0)</f>
        <v>0</v>
      </c>
      <c r="S19" s="562">
        <f>+IF(AC!$E23=AC!$S$5,AC!N23,0)</f>
        <v>0</v>
      </c>
      <c r="T19" s="562">
        <f>+IF(AC!$E23=AC!$S$5,AC!O23,0)</f>
        <v>0</v>
      </c>
      <c r="U19" s="562">
        <f>+IF(AC!$E23=AC!$S$5,AC!P23,0)</f>
        <v>0</v>
      </c>
      <c r="V19" s="562">
        <f>+IF(AC!$E23=AC!$S$5,AC!Q23,0)</f>
        <v>0</v>
      </c>
      <c r="W19" s="562">
        <f>+IF(AC!$E23=AC!$S$5,AC!R23,0)</f>
        <v>0</v>
      </c>
      <c r="X19" s="562">
        <f>+IF(AC!$E23=AC!$S$5,AC!S23,0)</f>
        <v>0</v>
      </c>
      <c r="Y19" s="562">
        <f>+IF(AC!$E23=AC!$S$5,AC!T23,0)</f>
        <v>0</v>
      </c>
      <c r="Z19" s="562">
        <f>+IF(AC!$E23=AC!$S$5,AC!U23,0)</f>
        <v>0</v>
      </c>
      <c r="AA19" s="305"/>
      <c r="AB19" s="567"/>
      <c r="AC19" s="361">
        <f t="shared" si="0"/>
        <v>0</v>
      </c>
      <c r="AD19" s="361">
        <f t="shared" si="2"/>
        <v>0</v>
      </c>
      <c r="AE19" s="361">
        <f t="shared" si="1"/>
        <v>0</v>
      </c>
      <c r="AF19" s="361">
        <f t="shared" si="3"/>
        <v>0</v>
      </c>
    </row>
    <row r="20" spans="1:32">
      <c r="A20" s="399">
        <v>6</v>
      </c>
      <c r="B20" s="395">
        <f t="shared" si="4"/>
        <v>509.53107475651024</v>
      </c>
      <c r="H20" s="942">
        <f>+AC!C24</f>
        <v>14</v>
      </c>
      <c r="I20" s="562">
        <f>+IF(AC!$E24=AC!$S$5,AC!D24,0)</f>
        <v>0</v>
      </c>
      <c r="J20" s="562">
        <f>+IF(AC!$E24=AC!$S$5,AC!E24,0)</f>
        <v>0</v>
      </c>
      <c r="K20" s="562">
        <f>+IF(AC!$E24=AC!$S$5,AC!F24,0)</f>
        <v>0</v>
      </c>
      <c r="L20" s="562">
        <f>+IF(AC!$E24=AC!$S$5,AC!G24,0)</f>
        <v>0</v>
      </c>
      <c r="M20" s="562">
        <f>+IF(AC!$E24=AC!$S$5,AC!H24,0)</f>
        <v>0</v>
      </c>
      <c r="N20" s="562">
        <f>+IF(AC!$E24=AC!$S$5,AC!I24,0)</f>
        <v>0</v>
      </c>
      <c r="O20" s="562">
        <f>+IF(AC!$E24=AC!$S$5,AC!J24,0)</f>
        <v>0</v>
      </c>
      <c r="P20" s="562">
        <f>+IF(AC!$E24=AC!$S$5,AC!K24,0)</f>
        <v>0</v>
      </c>
      <c r="Q20" s="562">
        <f>+IF(AC!$E24=AC!$S$5,AC!L24,0)</f>
        <v>0</v>
      </c>
      <c r="R20" s="562">
        <f>+IF(AC!$E24=AC!$S$5,AC!M24,0)</f>
        <v>0</v>
      </c>
      <c r="S20" s="562">
        <f>+IF(AC!$E24=AC!$S$5,AC!N24,0)</f>
        <v>0</v>
      </c>
      <c r="T20" s="562">
        <f>+IF(AC!$E24=AC!$S$5,AC!O24,0)</f>
        <v>0</v>
      </c>
      <c r="U20" s="562">
        <f>+IF(AC!$E24=AC!$S$5,AC!P24,0)</f>
        <v>0</v>
      </c>
      <c r="V20" s="562">
        <f>+IF(AC!$E24=AC!$S$5,AC!Q24,0)</f>
        <v>0</v>
      </c>
      <c r="W20" s="562">
        <f>+IF(AC!$E24=AC!$S$5,AC!R24,0)</f>
        <v>0</v>
      </c>
      <c r="X20" s="562">
        <f>+IF(AC!$E24=AC!$S$5,AC!S24,0)</f>
        <v>0</v>
      </c>
      <c r="Y20" s="562">
        <f>+IF(AC!$E24=AC!$S$5,AC!T24,0)</f>
        <v>0</v>
      </c>
      <c r="Z20" s="562">
        <f>+IF(AC!$E24=AC!$S$5,AC!U24,0)</f>
        <v>0</v>
      </c>
      <c r="AA20" s="305"/>
      <c r="AB20" s="567"/>
      <c r="AC20" s="361">
        <f t="shared" si="0"/>
        <v>0</v>
      </c>
      <c r="AD20" s="361">
        <f t="shared" si="2"/>
        <v>0</v>
      </c>
      <c r="AE20" s="361">
        <f t="shared" si="1"/>
        <v>0</v>
      </c>
      <c r="AF20" s="361">
        <f t="shared" si="3"/>
        <v>0</v>
      </c>
    </row>
    <row r="21" spans="1:32">
      <c r="A21" s="399">
        <v>7</v>
      </c>
      <c r="B21" s="395">
        <f t="shared" si="4"/>
        <v>509.53107475651024</v>
      </c>
      <c r="H21" s="942">
        <f>+AC!C25</f>
        <v>15</v>
      </c>
      <c r="I21" s="562" t="str">
        <f>+IF(AC!$E25=AC!$S$5,AC!D25,0)</f>
        <v>Theatre Nr2</v>
      </c>
      <c r="J21" s="562" t="str">
        <f>+IF(AC!$E25=AC!$S$5,AC!E25,0)</f>
        <v>Central AC</v>
      </c>
      <c r="K21" s="562" t="str">
        <f>+IF(AC!$E25=AC!$S$5,AC!F25,0)</f>
        <v>Outdoor unit</v>
      </c>
      <c r="L21" s="562" t="str">
        <f>+IF(AC!$E25=AC!$S$5,AC!G25,0)</f>
        <v>Carrier</v>
      </c>
      <c r="M21" s="562">
        <f>+IF(AC!$E25=AC!$S$5,AC!H25,0)</f>
        <v>1</v>
      </c>
      <c r="N21" s="562">
        <f>+IF(AC!$E25=AC!$S$5,AC!I25,0)</f>
        <v>14.566406460551018</v>
      </c>
      <c r="O21" s="562">
        <f>+IF(AC!$E25=AC!$S$5,AC!J25,0)</f>
        <v>3</v>
      </c>
      <c r="P21" s="562">
        <f>+IF(AC!$E25=AC!$S$5,AC!K25,0)</f>
        <v>14.566406460551018</v>
      </c>
      <c r="Q21" s="562">
        <f>+IF(AC!$E25=AC!$S$5,AC!L25,0)</f>
        <v>0</v>
      </c>
      <c r="R21" s="562">
        <f>+IF(AC!$E25=AC!$S$5,AC!M25,0)</f>
        <v>0</v>
      </c>
      <c r="S21" s="562">
        <f>+IF(AC!$E25=AC!$S$5,AC!N25,0)</f>
        <v>8</v>
      </c>
      <c r="T21" s="562">
        <f>+IF(AC!$E25=AC!$S$5,AC!O25,0)</f>
        <v>6</v>
      </c>
      <c r="U21" s="562">
        <f>+IF(AC!$E25=AC!$S$5,AC!P25,0)</f>
        <v>46</v>
      </c>
      <c r="V21" s="562">
        <f>+IF(AC!$E25=AC!$S$5,AC!Q25,0)</f>
        <v>0.6</v>
      </c>
      <c r="W21" s="562">
        <f>+IF(AC!$E25=AC!$S$5,AC!R25,0)</f>
        <v>0</v>
      </c>
      <c r="X21" s="562">
        <f>+IF(AC!$E25=AC!$S$5,AC!S25,0)</f>
        <v>0</v>
      </c>
      <c r="Y21" s="562">
        <f>+IF(AC!$E25=AC!$S$5,AC!T25,0)</f>
        <v>14.566406460551018</v>
      </c>
      <c r="Z21" s="562">
        <f>+IF(AC!$E25=AC!$S$5,AC!U25,0)</f>
        <v>19297.575278937988</v>
      </c>
      <c r="AA21" s="305"/>
      <c r="AB21" s="845"/>
      <c r="AC21" s="361">
        <f t="shared" si="0"/>
        <v>19297.575278937988</v>
      </c>
      <c r="AD21" s="361">
        <f t="shared" si="2"/>
        <v>0</v>
      </c>
      <c r="AE21" s="361">
        <f t="shared" si="1"/>
        <v>0</v>
      </c>
      <c r="AF21" s="361">
        <f t="shared" si="3"/>
        <v>269</v>
      </c>
    </row>
    <row r="22" spans="1:32">
      <c r="A22" s="399">
        <v>8</v>
      </c>
      <c r="B22" s="395">
        <f t="shared" si="4"/>
        <v>509.53107475651024</v>
      </c>
      <c r="H22" s="942">
        <f>+AC!C26</f>
        <v>16</v>
      </c>
      <c r="I22" s="562" t="str">
        <f>+IF(AC!$E26=AC!$S$5,AC!D26,0)</f>
        <v>Theatre Nr3 (big)</v>
      </c>
      <c r="J22" s="562" t="str">
        <f>+IF(AC!$E26=AC!$S$5,AC!E26,0)</f>
        <v>Central AC</v>
      </c>
      <c r="K22" s="562" t="str">
        <f>+IF(AC!$E26=AC!$S$5,AC!F26,0)</f>
        <v>Outdoor unit</v>
      </c>
      <c r="L22" s="562" t="str">
        <f>+IF(AC!$E26=AC!$S$5,AC!G26,0)</f>
        <v>Trane Oddissey</v>
      </c>
      <c r="M22" s="562">
        <f>+IF(AC!$E26=AC!$S$5,AC!H26,0)</f>
        <v>2</v>
      </c>
      <c r="N22" s="562">
        <f>+IF(AC!$E26=AC!$S$5,AC!I26,0)</f>
        <v>23.175276110762344</v>
      </c>
      <c r="O22" s="562">
        <f>+IF(AC!$E26=AC!$S$5,AC!J26,0)</f>
        <v>3</v>
      </c>
      <c r="P22" s="562">
        <f>+IF(AC!$E26=AC!$S$5,AC!K26,0)</f>
        <v>23.175276110762344</v>
      </c>
      <c r="Q22" s="562">
        <f>+IF(AC!$E26=AC!$S$5,AC!L26,0)</f>
        <v>0</v>
      </c>
      <c r="R22" s="562">
        <f>+IF(AC!$E26=AC!$S$5,AC!M26,0)</f>
        <v>0</v>
      </c>
      <c r="S22" s="562">
        <f>+IF(AC!$E26=AC!$S$5,AC!N26,0)</f>
        <v>8</v>
      </c>
      <c r="T22" s="562">
        <f>+IF(AC!$E26=AC!$S$5,AC!O26,0)</f>
        <v>6</v>
      </c>
      <c r="U22" s="562">
        <f>+IF(AC!$E26=AC!$S$5,AC!P26,0)</f>
        <v>46</v>
      </c>
      <c r="V22" s="562">
        <f>+IF(AC!$E26=AC!$S$5,AC!Q26,0)</f>
        <v>0.6</v>
      </c>
      <c r="W22" s="562">
        <f>+IF(AC!$E26=AC!$S$5,AC!R26,0)</f>
        <v>0</v>
      </c>
      <c r="X22" s="562">
        <f>+IF(AC!$E26=AC!$S$5,AC!S26,0)</f>
        <v>0</v>
      </c>
      <c r="Y22" s="562">
        <f>+IF(AC!$E26=AC!$S$5,AC!T26,0)</f>
        <v>46.350552221524687</v>
      </c>
      <c r="Z22" s="562">
        <f>+IF(AC!$E26=AC!$S$5,AC!U26,0)</f>
        <v>61405.211583075899</v>
      </c>
      <c r="AA22" s="305"/>
      <c r="AB22" s="567"/>
      <c r="AC22" s="361">
        <f t="shared" si="0"/>
        <v>61405.211583075899</v>
      </c>
      <c r="AD22" s="361">
        <f t="shared" si="2"/>
        <v>0</v>
      </c>
      <c r="AE22" s="361">
        <f t="shared" si="1"/>
        <v>0</v>
      </c>
      <c r="AF22" s="361">
        <f t="shared" si="3"/>
        <v>538</v>
      </c>
    </row>
    <row r="23" spans="1:32">
      <c r="A23" s="399">
        <v>9</v>
      </c>
      <c r="B23" s="395">
        <f t="shared" si="4"/>
        <v>509.53107475651024</v>
      </c>
      <c r="H23" s="942">
        <f>+AC!C27</f>
        <v>17</v>
      </c>
      <c r="I23" s="562" t="str">
        <f>+IF(AC!$E27=AC!$S$5,AC!D27,0)</f>
        <v>Theatre Nr1</v>
      </c>
      <c r="J23" s="562" t="str">
        <f>+IF(AC!$E27=AC!$S$5,AC!E27,0)</f>
        <v>Central AC</v>
      </c>
      <c r="K23" s="562" t="str">
        <f>+IF(AC!$E27=AC!$S$5,AC!F27,0)</f>
        <v>Outdoor unit</v>
      </c>
      <c r="L23" s="562" t="str">
        <f>+IF(AC!$E27=AC!$S$5,AC!G27,0)</f>
        <v>Carrier</v>
      </c>
      <c r="M23" s="562">
        <f>+IF(AC!$E27=AC!$S$5,AC!H27,0)</f>
        <v>1</v>
      </c>
      <c r="N23" s="562">
        <f>+IF(AC!$E27=AC!$S$5,AC!I27,0)</f>
        <v>14.566406460551018</v>
      </c>
      <c r="O23" s="562">
        <f>+IF(AC!$E27=AC!$S$5,AC!J27,0)</f>
        <v>3</v>
      </c>
      <c r="P23" s="562">
        <f>+IF(AC!$E27=AC!$S$5,AC!K27,0)</f>
        <v>14.566406460551018</v>
      </c>
      <c r="Q23" s="562">
        <f>+IF(AC!$E27=AC!$S$5,AC!L27,0)</f>
        <v>0</v>
      </c>
      <c r="R23" s="562">
        <f>+IF(AC!$E27=AC!$S$5,AC!M27,0)</f>
        <v>0</v>
      </c>
      <c r="S23" s="562">
        <f>+IF(AC!$E27=AC!$S$5,AC!N27,0)</f>
        <v>8</v>
      </c>
      <c r="T23" s="562">
        <f>+IF(AC!$E27=AC!$S$5,AC!O27,0)</f>
        <v>6</v>
      </c>
      <c r="U23" s="562">
        <f>+IF(AC!$E27=AC!$S$5,AC!P27,0)</f>
        <v>46</v>
      </c>
      <c r="V23" s="562">
        <f>+IF(AC!$E27=AC!$S$5,AC!Q27,0)</f>
        <v>0.6</v>
      </c>
      <c r="W23" s="562">
        <f>+IF(AC!$E27=AC!$S$5,AC!R27,0)</f>
        <v>0</v>
      </c>
      <c r="X23" s="562">
        <f>+IF(AC!$E27=AC!$S$5,AC!S27,0)</f>
        <v>0</v>
      </c>
      <c r="Y23" s="562">
        <f>+IF(AC!$E27=AC!$S$5,AC!T27,0)</f>
        <v>14.566406460551018</v>
      </c>
      <c r="Z23" s="562">
        <f>+IF(AC!$E27=AC!$S$5,AC!U27,0)</f>
        <v>19297.575278937988</v>
      </c>
      <c r="AA23" s="305"/>
      <c r="AB23" s="567"/>
      <c r="AC23" s="361">
        <f t="shared" si="0"/>
        <v>19297.575278937988</v>
      </c>
      <c r="AD23" s="361">
        <f t="shared" si="2"/>
        <v>0</v>
      </c>
      <c r="AE23" s="361">
        <f t="shared" si="1"/>
        <v>0</v>
      </c>
      <c r="AF23" s="361">
        <f t="shared" si="3"/>
        <v>269</v>
      </c>
    </row>
    <row r="24" spans="1:32">
      <c r="A24" s="399">
        <v>10</v>
      </c>
      <c r="B24" s="395">
        <f t="shared" si="4"/>
        <v>509.53107475651024</v>
      </c>
      <c r="H24" s="942">
        <f>+AC!C28</f>
        <v>18</v>
      </c>
      <c r="I24" s="562" t="str">
        <f>+IF(AC!$E28=AC!$S$5,AC!D28,0)</f>
        <v>Theatre Nr3 (big)</v>
      </c>
      <c r="J24" s="562" t="str">
        <f>+IF(AC!$E28=AC!$S$5,AC!E28,0)</f>
        <v>Central AC</v>
      </c>
      <c r="K24" s="562" t="str">
        <f>+IF(AC!$E28=AC!$S$5,AC!F28,0)</f>
        <v>Air handler</v>
      </c>
      <c r="L24" s="562" t="str">
        <f>+IF(AC!$E28=AC!$S$5,AC!G28,0)</f>
        <v>Trane Oddissey</v>
      </c>
      <c r="M24" s="562">
        <f>+IF(AC!$E28=AC!$S$5,AC!H28,0)</f>
        <v>2</v>
      </c>
      <c r="N24" s="562">
        <f>+IF(AC!$E28=AC!$S$5,AC!I28,0)</f>
        <v>3.7250000000000001</v>
      </c>
      <c r="O24" s="562">
        <f>+IF(AC!$E28=AC!$S$5,AC!J28,0)</f>
        <v>0</v>
      </c>
      <c r="P24" s="562">
        <f>+IF(AC!$E28=AC!$S$5,AC!K28,0)</f>
        <v>3.7250000000000001</v>
      </c>
      <c r="Q24" s="562">
        <f>+IF(AC!$E28=AC!$S$5,AC!L28,0)</f>
        <v>0</v>
      </c>
      <c r="R24" s="562">
        <f>+IF(AC!$E28=AC!$S$5,AC!M28,0)</f>
        <v>0</v>
      </c>
      <c r="S24" s="562">
        <f>+IF(AC!$E28=AC!$S$5,AC!N28,0)</f>
        <v>8</v>
      </c>
      <c r="T24" s="562">
        <f>+IF(AC!$E28=AC!$S$5,AC!O28,0)</f>
        <v>6</v>
      </c>
      <c r="U24" s="562">
        <f>+IF(AC!$E28=AC!$S$5,AC!P28,0)</f>
        <v>46</v>
      </c>
      <c r="V24" s="562">
        <f>+IF(AC!$E28=AC!$S$5,AC!Q28,0)</f>
        <v>0.6</v>
      </c>
      <c r="W24" s="562">
        <f>+IF(AC!$E28=AC!$S$5,AC!R28,0)</f>
        <v>0</v>
      </c>
      <c r="X24" s="562">
        <f>+IF(AC!$E28=AC!$S$5,AC!S28,0)</f>
        <v>0</v>
      </c>
      <c r="Y24" s="562">
        <f>+IF(AC!$E28=AC!$S$5,AC!T28,0)</f>
        <v>7.45</v>
      </c>
      <c r="Z24" s="562">
        <f>+IF(AC!$E28=AC!$S$5,AC!U28,0)</f>
        <v>9869.76</v>
      </c>
      <c r="AA24" s="305"/>
      <c r="AB24" s="567"/>
      <c r="AC24" s="361">
        <f t="shared" si="0"/>
        <v>9869.76</v>
      </c>
      <c r="AD24" s="361">
        <f t="shared" si="2"/>
        <v>0</v>
      </c>
      <c r="AE24" s="361">
        <f t="shared" si="1"/>
        <v>0</v>
      </c>
      <c r="AF24" s="361">
        <f t="shared" si="3"/>
        <v>538</v>
      </c>
    </row>
    <row r="25" spans="1:32">
      <c r="H25" s="942">
        <f>+AC!C29</f>
        <v>19</v>
      </c>
      <c r="I25" s="562" t="str">
        <f>+IF(AC!$E29=AC!$S$5,AC!D29,0)</f>
        <v>Theatre Nr1</v>
      </c>
      <c r="J25" s="562" t="str">
        <f>+IF(AC!$E29=AC!$S$5,AC!E29,0)</f>
        <v>Central AC</v>
      </c>
      <c r="K25" s="562" t="str">
        <f>+IF(AC!$E29=AC!$S$5,AC!F29,0)</f>
        <v>Air handler</v>
      </c>
      <c r="L25" s="562">
        <f>+IF(AC!$E29=AC!$S$5,AC!G29,0)</f>
        <v>0</v>
      </c>
      <c r="M25" s="562">
        <f>+IF(AC!$E29=AC!$S$5,AC!H29,0)</f>
        <v>1</v>
      </c>
      <c r="N25" s="562">
        <f>+IF(AC!$E29=AC!$S$5,AC!I29,0)</f>
        <v>3.7250000000000001</v>
      </c>
      <c r="O25" s="562">
        <f>+IF(AC!$E29=AC!$S$5,AC!J29,0)</f>
        <v>0</v>
      </c>
      <c r="P25" s="562">
        <f>+IF(AC!$E29=AC!$S$5,AC!K29,0)</f>
        <v>3.7250000000000001</v>
      </c>
      <c r="Q25" s="562">
        <f>+IF(AC!$E29=AC!$S$5,AC!L29,0)</f>
        <v>0</v>
      </c>
      <c r="R25" s="562">
        <f>+IF(AC!$E29=AC!$S$5,AC!M29,0)</f>
        <v>0</v>
      </c>
      <c r="S25" s="562">
        <f>+IF(AC!$E29=AC!$S$5,AC!N29,0)</f>
        <v>8</v>
      </c>
      <c r="T25" s="562">
        <f>+IF(AC!$E29=AC!$S$5,AC!O29,0)</f>
        <v>6</v>
      </c>
      <c r="U25" s="562">
        <f>+IF(AC!$E29=AC!$S$5,AC!P29,0)</f>
        <v>46</v>
      </c>
      <c r="V25" s="562">
        <f>+IF(AC!$E29=AC!$S$5,AC!Q29,0)</f>
        <v>0.6</v>
      </c>
      <c r="W25" s="562">
        <f>+IF(AC!$E29=AC!$S$5,AC!R29,0)</f>
        <v>0</v>
      </c>
      <c r="X25" s="562">
        <f>+IF(AC!$E29=AC!$S$5,AC!S29,0)</f>
        <v>0</v>
      </c>
      <c r="Y25" s="562">
        <f>+IF(AC!$E29=AC!$S$5,AC!T29,0)</f>
        <v>3.7250000000000001</v>
      </c>
      <c r="Z25" s="562">
        <f>+IF(AC!$E29=AC!$S$5,AC!U29,0)</f>
        <v>4934.88</v>
      </c>
      <c r="AA25" s="305"/>
      <c r="AB25" s="567">
        <v>0.1</v>
      </c>
      <c r="AC25" s="361">
        <f>+(1-AB25)*Z25</f>
        <v>4441.3919999999998</v>
      </c>
      <c r="AD25" s="361">
        <f t="shared" si="2"/>
        <v>493.48800000000028</v>
      </c>
      <c r="AE25" s="361">
        <f t="shared" si="1"/>
        <v>254.76553737825512</v>
      </c>
      <c r="AF25" s="361"/>
    </row>
    <row r="26" spans="1:32">
      <c r="H26" s="942">
        <f>+AC!C30</f>
        <v>20</v>
      </c>
      <c r="I26" s="562" t="str">
        <f>+IF(AC!$E30=AC!$S$5,AC!D30,0)</f>
        <v>Theatre Nr2</v>
      </c>
      <c r="J26" s="562" t="str">
        <f>+IF(AC!$E30=AC!$S$5,AC!E30,0)</f>
        <v>Central AC</v>
      </c>
      <c r="K26" s="562" t="str">
        <f>+IF(AC!$E30=AC!$S$5,AC!F30,0)</f>
        <v>Air handler</v>
      </c>
      <c r="L26" s="562">
        <f>+IF(AC!$E30=AC!$S$5,AC!G30,0)</f>
        <v>0</v>
      </c>
      <c r="M26" s="562">
        <f>+IF(AC!$E30=AC!$S$5,AC!H30,0)</f>
        <v>1</v>
      </c>
      <c r="N26" s="562">
        <f>+IF(AC!$E30=AC!$S$5,AC!I30,0)</f>
        <v>3.7250000000000001</v>
      </c>
      <c r="O26" s="562">
        <f>+IF(AC!$E30=AC!$S$5,AC!J30,0)</f>
        <v>0</v>
      </c>
      <c r="P26" s="562">
        <f>+IF(AC!$E30=AC!$S$5,AC!K30,0)</f>
        <v>3.7250000000000001</v>
      </c>
      <c r="Q26" s="562">
        <f>+IF(AC!$E30=AC!$S$5,AC!L30,0)</f>
        <v>0</v>
      </c>
      <c r="R26" s="562">
        <f>+IF(AC!$E30=AC!$S$5,AC!M30,0)</f>
        <v>0</v>
      </c>
      <c r="S26" s="562">
        <f>+IF(AC!$E30=AC!$S$5,AC!N30,0)</f>
        <v>8</v>
      </c>
      <c r="T26" s="562">
        <f>+IF(AC!$E30=AC!$S$5,AC!O30,0)</f>
        <v>6</v>
      </c>
      <c r="U26" s="562">
        <f>+IF(AC!$E30=AC!$S$5,AC!P30,0)</f>
        <v>46</v>
      </c>
      <c r="V26" s="562">
        <f>+IF(AC!$E30=AC!$S$5,AC!Q30,0)</f>
        <v>0.6</v>
      </c>
      <c r="W26" s="562">
        <f>+IF(AC!$E30=AC!$S$5,AC!R30,0)</f>
        <v>0</v>
      </c>
      <c r="X26" s="562">
        <f>+IF(AC!$E30=AC!$S$5,AC!S30,0)</f>
        <v>0</v>
      </c>
      <c r="Y26" s="562">
        <f>+IF(AC!$E30=AC!$S$5,AC!T30,0)</f>
        <v>3.7250000000000001</v>
      </c>
      <c r="Z26" s="562">
        <f>+IF(AC!$E30=AC!$S$5,AC!U30,0)</f>
        <v>4934.88</v>
      </c>
      <c r="AA26" s="305"/>
      <c r="AB26" s="567">
        <v>0.1</v>
      </c>
      <c r="AC26" s="361">
        <f t="shared" ref="AC26:AC34" si="5">+(1-AB26)*Z26</f>
        <v>4441.3919999999998</v>
      </c>
      <c r="AD26" s="361">
        <f t="shared" si="2"/>
        <v>493.48800000000028</v>
      </c>
      <c r="AE26" s="361">
        <f t="shared" si="1"/>
        <v>254.76553737825512</v>
      </c>
      <c r="AF26" s="361">
        <f t="shared" si="3"/>
        <v>269</v>
      </c>
    </row>
    <row r="27" spans="1:32">
      <c r="H27" s="942">
        <f>+AC!C31</f>
        <v>21</v>
      </c>
      <c r="I27" s="562">
        <f>+IF(AC!$E31=AC!$S$5,AC!D31,0)</f>
        <v>0</v>
      </c>
      <c r="J27" s="562">
        <f>+IF(AC!$E31=AC!$S$5,AC!E31,0)</f>
        <v>0</v>
      </c>
      <c r="K27" s="562">
        <f>+IF(AC!$E31=AC!$S$5,AC!F31,0)</f>
        <v>0</v>
      </c>
      <c r="L27" s="562">
        <f>+IF(AC!$E31=AC!$S$5,AC!G31,0)</f>
        <v>0</v>
      </c>
      <c r="M27" s="562">
        <f>+IF(AC!$E31=AC!$S$5,AC!H31,0)</f>
        <v>0</v>
      </c>
      <c r="N27" s="562">
        <f>+IF(AC!$E31=AC!$S$5,AC!I31,0)</f>
        <v>0</v>
      </c>
      <c r="O27" s="562">
        <f>+IF(AC!$E31=AC!$S$5,AC!J31,0)</f>
        <v>0</v>
      </c>
      <c r="P27" s="562">
        <f>+IF(AC!$E31=AC!$S$5,AC!K31,0)</f>
        <v>0</v>
      </c>
      <c r="Q27" s="562">
        <f>+IF(AC!$E31=AC!$S$5,AC!L31,0)</f>
        <v>0</v>
      </c>
      <c r="R27" s="562">
        <f>+IF(AC!$E31=AC!$S$5,AC!M31,0)</f>
        <v>0</v>
      </c>
      <c r="S27" s="562">
        <f>+IF(AC!$E31=AC!$S$5,AC!N31,0)</f>
        <v>0</v>
      </c>
      <c r="T27" s="562">
        <f>+IF(AC!$E31=AC!$S$5,AC!O31,0)</f>
        <v>0</v>
      </c>
      <c r="U27" s="562">
        <f>+IF(AC!$E31=AC!$S$5,AC!P31,0)</f>
        <v>0</v>
      </c>
      <c r="V27" s="562">
        <f>+IF(AC!$E31=AC!$S$5,AC!Q31,0)</f>
        <v>0</v>
      </c>
      <c r="W27" s="562">
        <f>+IF(AC!$E31=AC!$S$5,AC!R31,0)</f>
        <v>0</v>
      </c>
      <c r="X27" s="562">
        <f>+IF(AC!$E31=AC!$S$5,AC!S31,0)</f>
        <v>0</v>
      </c>
      <c r="Y27" s="562">
        <f>+IF(AC!$E31=AC!$S$5,AC!T31,0)</f>
        <v>0</v>
      </c>
      <c r="Z27" s="562">
        <f>+IF(AC!$E31=AC!$S$5,AC!U31,0)</f>
        <v>0</v>
      </c>
      <c r="AA27" s="305"/>
      <c r="AB27" s="567"/>
      <c r="AC27" s="361">
        <f t="shared" si="5"/>
        <v>0</v>
      </c>
      <c r="AD27" s="361">
        <f t="shared" si="2"/>
        <v>0</v>
      </c>
      <c r="AE27" s="361">
        <f t="shared" si="1"/>
        <v>0</v>
      </c>
      <c r="AF27" s="361">
        <f t="shared" si="3"/>
        <v>0</v>
      </c>
    </row>
    <row r="28" spans="1:32">
      <c r="H28" s="942">
        <f>+AC!C32</f>
        <v>22</v>
      </c>
      <c r="I28" s="562">
        <f>+IF(AC!$E32=AC!$S$5,AC!D32,0)</f>
        <v>0</v>
      </c>
      <c r="J28" s="562">
        <f>+IF(AC!$E32=AC!$S$5,AC!E32,0)</f>
        <v>0</v>
      </c>
      <c r="K28" s="562">
        <f>+IF(AC!$E32=AC!$S$5,AC!F32,0)</f>
        <v>0</v>
      </c>
      <c r="L28" s="562">
        <f>+IF(AC!$E32=AC!$S$5,AC!G32,0)</f>
        <v>0</v>
      </c>
      <c r="M28" s="562">
        <f>+IF(AC!$E32=AC!$S$5,AC!H32,0)</f>
        <v>0</v>
      </c>
      <c r="N28" s="562">
        <f>+IF(AC!$E32=AC!$S$5,AC!I32,0)</f>
        <v>0</v>
      </c>
      <c r="O28" s="562">
        <f>+IF(AC!$E32=AC!$S$5,AC!J32,0)</f>
        <v>0</v>
      </c>
      <c r="P28" s="562">
        <f>+IF(AC!$E32=AC!$S$5,AC!K32,0)</f>
        <v>0</v>
      </c>
      <c r="Q28" s="562">
        <f>+IF(AC!$E32=AC!$S$5,AC!L32,0)</f>
        <v>0</v>
      </c>
      <c r="R28" s="562">
        <f>+IF(AC!$E32=AC!$S$5,AC!M32,0)</f>
        <v>0</v>
      </c>
      <c r="S28" s="562">
        <f>+IF(AC!$E32=AC!$S$5,AC!N32,0)</f>
        <v>0</v>
      </c>
      <c r="T28" s="562">
        <f>+IF(AC!$E32=AC!$S$5,AC!O32,0)</f>
        <v>0</v>
      </c>
      <c r="U28" s="562">
        <f>+IF(AC!$E32=AC!$S$5,AC!P32,0)</f>
        <v>0</v>
      </c>
      <c r="V28" s="562">
        <f>+IF(AC!$E32=AC!$S$5,AC!Q32,0)</f>
        <v>0</v>
      </c>
      <c r="W28" s="562">
        <f>+IF(AC!$E32=AC!$S$5,AC!R32,0)</f>
        <v>0</v>
      </c>
      <c r="X28" s="562">
        <f>+IF(AC!$E32=AC!$S$5,AC!S32,0)</f>
        <v>0</v>
      </c>
      <c r="Y28" s="562">
        <f>+IF(AC!$E32=AC!$S$5,AC!T32,0)</f>
        <v>0</v>
      </c>
      <c r="Z28" s="562">
        <f>+IF(AC!$E32=AC!$S$5,AC!U32,0)</f>
        <v>0</v>
      </c>
      <c r="AA28" s="305"/>
      <c r="AB28" s="567"/>
      <c r="AC28" s="361">
        <f t="shared" si="5"/>
        <v>0</v>
      </c>
      <c r="AD28" s="361">
        <f t="shared" si="2"/>
        <v>0</v>
      </c>
      <c r="AE28" s="361">
        <f t="shared" si="1"/>
        <v>0</v>
      </c>
      <c r="AF28" s="361"/>
    </row>
    <row r="29" spans="1:32">
      <c r="H29" s="942">
        <f>+AC!C33</f>
        <v>23</v>
      </c>
      <c r="I29" s="562">
        <f>+IF(AC!$E33=AC!$S$5,AC!D33,0)</f>
        <v>0</v>
      </c>
      <c r="J29" s="562">
        <f>+IF(AC!$E33=AC!$S$5,AC!E33,0)</f>
        <v>0</v>
      </c>
      <c r="K29" s="562">
        <f>+IF(AC!$E33=AC!$S$5,AC!F33,0)</f>
        <v>0</v>
      </c>
      <c r="L29" s="562">
        <f>+IF(AC!$E33=AC!$S$5,AC!G33,0)</f>
        <v>0</v>
      </c>
      <c r="M29" s="562">
        <f>+IF(AC!$E33=AC!$S$5,AC!H33,0)</f>
        <v>0</v>
      </c>
      <c r="N29" s="562">
        <f>+IF(AC!$E33=AC!$S$5,AC!I33,0)</f>
        <v>0</v>
      </c>
      <c r="O29" s="562">
        <f>+IF(AC!$E33=AC!$S$5,AC!J33,0)</f>
        <v>0</v>
      </c>
      <c r="P29" s="562">
        <f>+IF(AC!$E33=AC!$S$5,AC!K33,0)</f>
        <v>0</v>
      </c>
      <c r="Q29" s="562">
        <f>+IF(AC!$E33=AC!$S$5,AC!L33,0)</f>
        <v>0</v>
      </c>
      <c r="R29" s="562">
        <f>+IF(AC!$E33=AC!$S$5,AC!M33,0)</f>
        <v>0</v>
      </c>
      <c r="S29" s="562">
        <f>+IF(AC!$E33=AC!$S$5,AC!N33,0)</f>
        <v>0</v>
      </c>
      <c r="T29" s="562">
        <f>+IF(AC!$E33=AC!$S$5,AC!O33,0)</f>
        <v>0</v>
      </c>
      <c r="U29" s="562">
        <f>+IF(AC!$E33=AC!$S$5,AC!P33,0)</f>
        <v>0</v>
      </c>
      <c r="V29" s="562">
        <f>+IF(AC!$E33=AC!$S$5,AC!Q33,0)</f>
        <v>0</v>
      </c>
      <c r="W29" s="562">
        <f>+IF(AC!$E33=AC!$S$5,AC!R33,0)</f>
        <v>0</v>
      </c>
      <c r="X29" s="562">
        <f>+IF(AC!$E33=AC!$S$5,AC!S33,0)</f>
        <v>0</v>
      </c>
      <c r="Y29" s="562">
        <f>+IF(AC!$E33=AC!$S$5,AC!T33,0)</f>
        <v>0</v>
      </c>
      <c r="Z29" s="562">
        <f>+IF(AC!$E33=AC!$S$5,AC!U33,0)</f>
        <v>0</v>
      </c>
      <c r="AA29" s="305"/>
      <c r="AB29" s="567"/>
      <c r="AC29" s="361">
        <f t="shared" si="5"/>
        <v>0</v>
      </c>
      <c r="AD29" s="361">
        <f t="shared" si="2"/>
        <v>0</v>
      </c>
      <c r="AE29" s="361">
        <f t="shared" si="1"/>
        <v>0</v>
      </c>
      <c r="AF29" s="361"/>
    </row>
    <row r="30" spans="1:32">
      <c r="H30" s="942">
        <f>+AC!C34</f>
        <v>24</v>
      </c>
      <c r="I30" s="562">
        <f>+IF(AC!$E34=AC!$S$5,AC!D34,0)</f>
        <v>0</v>
      </c>
      <c r="J30" s="562">
        <f>+IF(AC!$E34=AC!$S$5,AC!E34,0)</f>
        <v>0</v>
      </c>
      <c r="K30" s="562">
        <f>+IF(AC!$E34=AC!$S$5,AC!F34,0)</f>
        <v>0</v>
      </c>
      <c r="L30" s="562">
        <f>+IF(AC!$E34=AC!$S$5,AC!G34,0)</f>
        <v>0</v>
      </c>
      <c r="M30" s="562">
        <f>+IF(AC!$E34=AC!$S$5,AC!H34,0)</f>
        <v>0</v>
      </c>
      <c r="N30" s="562">
        <f>+IF(AC!$E34=AC!$S$5,AC!I34,0)</f>
        <v>0</v>
      </c>
      <c r="O30" s="562">
        <f>+IF(AC!$E34=AC!$S$5,AC!J34,0)</f>
        <v>0</v>
      </c>
      <c r="P30" s="562">
        <f>+IF(AC!$E34=AC!$S$5,AC!K34,0)</f>
        <v>0</v>
      </c>
      <c r="Q30" s="562">
        <f>+IF(AC!$E34=AC!$S$5,AC!L34,0)</f>
        <v>0</v>
      </c>
      <c r="R30" s="562">
        <f>+IF(AC!$E34=AC!$S$5,AC!M34,0)</f>
        <v>0</v>
      </c>
      <c r="S30" s="562">
        <f>+IF(AC!$E34=AC!$S$5,AC!N34,0)</f>
        <v>0</v>
      </c>
      <c r="T30" s="562">
        <f>+IF(AC!$E34=AC!$S$5,AC!O34,0)</f>
        <v>0</v>
      </c>
      <c r="U30" s="562">
        <f>+IF(AC!$E34=AC!$S$5,AC!P34,0)</f>
        <v>0</v>
      </c>
      <c r="V30" s="562">
        <f>+IF(AC!$E34=AC!$S$5,AC!Q34,0)</f>
        <v>0</v>
      </c>
      <c r="W30" s="562">
        <f>+IF(AC!$E34=AC!$S$5,AC!R34,0)</f>
        <v>0</v>
      </c>
      <c r="X30" s="562">
        <f>+IF(AC!$E34=AC!$S$5,AC!S34,0)</f>
        <v>0</v>
      </c>
      <c r="Y30" s="562">
        <f>+IF(AC!$E34=AC!$S$5,AC!T34,0)</f>
        <v>0</v>
      </c>
      <c r="Z30" s="562">
        <f>+IF(AC!$E34=AC!$S$5,AC!U34,0)</f>
        <v>0</v>
      </c>
      <c r="AA30" s="305"/>
      <c r="AB30" s="567"/>
      <c r="AC30" s="361">
        <f t="shared" si="5"/>
        <v>0</v>
      </c>
      <c r="AD30" s="361">
        <f t="shared" si="2"/>
        <v>0</v>
      </c>
      <c r="AE30" s="361">
        <f t="shared" si="1"/>
        <v>0</v>
      </c>
      <c r="AF30" s="361"/>
    </row>
    <row r="31" spans="1:32">
      <c r="H31" s="942">
        <f>+AC!C35</f>
        <v>25</v>
      </c>
      <c r="I31" s="562">
        <f>+IF(AC!$E35=AC!$S$5,AC!D35,0)</f>
        <v>0</v>
      </c>
      <c r="J31" s="562">
        <f>+IF(AC!$E35=AC!$S$5,AC!E35,0)</f>
        <v>0</v>
      </c>
      <c r="K31" s="562">
        <f>+IF(AC!$E35=AC!$S$5,AC!F35,0)</f>
        <v>0</v>
      </c>
      <c r="L31" s="562">
        <f>+IF(AC!$E35=AC!$S$5,AC!G35,0)</f>
        <v>0</v>
      </c>
      <c r="M31" s="562">
        <f>+IF(AC!$E35=AC!$S$5,AC!H35,0)</f>
        <v>0</v>
      </c>
      <c r="N31" s="562">
        <f>+IF(AC!$E35=AC!$S$5,AC!I35,0)</f>
        <v>0</v>
      </c>
      <c r="O31" s="562">
        <f>+IF(AC!$E35=AC!$S$5,AC!J35,0)</f>
        <v>0</v>
      </c>
      <c r="P31" s="562">
        <f>+IF(AC!$E35=AC!$S$5,AC!K35,0)</f>
        <v>0</v>
      </c>
      <c r="Q31" s="562">
        <f>+IF(AC!$E35=AC!$S$5,AC!L35,0)</f>
        <v>0</v>
      </c>
      <c r="R31" s="562">
        <f>+IF(AC!$E35=AC!$S$5,AC!M35,0)</f>
        <v>0</v>
      </c>
      <c r="S31" s="562">
        <f>+IF(AC!$E35=AC!$S$5,AC!N35,0)</f>
        <v>0</v>
      </c>
      <c r="T31" s="562">
        <f>+IF(AC!$E35=AC!$S$5,AC!O35,0)</f>
        <v>0</v>
      </c>
      <c r="U31" s="562">
        <f>+IF(AC!$E35=AC!$S$5,AC!P35,0)</f>
        <v>0</v>
      </c>
      <c r="V31" s="562">
        <f>+IF(AC!$E35=AC!$S$5,AC!Q35,0)</f>
        <v>0</v>
      </c>
      <c r="W31" s="562">
        <f>+IF(AC!$E35=AC!$S$5,AC!R35,0)</f>
        <v>0</v>
      </c>
      <c r="X31" s="562">
        <f>+IF(AC!$E35=AC!$S$5,AC!S35,0)</f>
        <v>0</v>
      </c>
      <c r="Y31" s="562">
        <f>+IF(AC!$E35=AC!$S$5,AC!T35,0)</f>
        <v>0</v>
      </c>
      <c r="Z31" s="562">
        <f>+IF(AC!$E35=AC!$S$5,AC!U35,0)</f>
        <v>0</v>
      </c>
      <c r="AA31" s="305"/>
      <c r="AB31" s="567"/>
      <c r="AC31" s="361">
        <f t="shared" si="5"/>
        <v>0</v>
      </c>
      <c r="AD31" s="361">
        <f t="shared" si="2"/>
        <v>0</v>
      </c>
      <c r="AE31" s="361">
        <f t="shared" si="1"/>
        <v>0</v>
      </c>
      <c r="AF31" s="361"/>
    </row>
    <row r="32" spans="1:32">
      <c r="H32" s="942">
        <f>+AC!C36</f>
        <v>26</v>
      </c>
      <c r="I32" s="562">
        <f>+IF(AC!$E36=AC!$S$5,AC!D36,0)</f>
        <v>0</v>
      </c>
      <c r="J32" s="562">
        <f>+IF(AC!$E36=AC!$S$5,AC!E36,0)</f>
        <v>0</v>
      </c>
      <c r="K32" s="562">
        <f>+IF(AC!$E36=AC!$S$5,AC!F36,0)</f>
        <v>0</v>
      </c>
      <c r="L32" s="562">
        <f>+IF(AC!$E36=AC!$S$5,AC!G36,0)</f>
        <v>0</v>
      </c>
      <c r="M32" s="562">
        <f>+IF(AC!$E36=AC!$S$5,AC!H36,0)</f>
        <v>0</v>
      </c>
      <c r="N32" s="562">
        <f>+IF(AC!$E36=AC!$S$5,AC!I36,0)</f>
        <v>0</v>
      </c>
      <c r="O32" s="562">
        <f>+IF(AC!$E36=AC!$S$5,AC!J36,0)</f>
        <v>0</v>
      </c>
      <c r="P32" s="562">
        <f>+IF(AC!$E36=AC!$S$5,AC!K36,0)</f>
        <v>0</v>
      </c>
      <c r="Q32" s="562">
        <f>+IF(AC!$E36=AC!$S$5,AC!L36,0)</f>
        <v>0</v>
      </c>
      <c r="R32" s="562">
        <f>+IF(AC!$E36=AC!$S$5,AC!M36,0)</f>
        <v>0</v>
      </c>
      <c r="S32" s="562">
        <f>+IF(AC!$E36=AC!$S$5,AC!N36,0)</f>
        <v>0</v>
      </c>
      <c r="T32" s="562">
        <f>+IF(AC!$E36=AC!$S$5,AC!O36,0)</f>
        <v>0</v>
      </c>
      <c r="U32" s="562">
        <f>+IF(AC!$E36=AC!$S$5,AC!P36,0)</f>
        <v>0</v>
      </c>
      <c r="V32" s="562">
        <f>+IF(AC!$E36=AC!$S$5,AC!Q36,0)</f>
        <v>0</v>
      </c>
      <c r="W32" s="562">
        <f>+IF(AC!$E36=AC!$S$5,AC!R36,0)</f>
        <v>0</v>
      </c>
      <c r="X32" s="562">
        <f>+IF(AC!$E36=AC!$S$5,AC!S36,0)</f>
        <v>0</v>
      </c>
      <c r="Y32" s="562">
        <f>+IF(AC!$E36=AC!$S$5,AC!T36,0)</f>
        <v>0</v>
      </c>
      <c r="Z32" s="562">
        <f>+IF(AC!$E36=AC!$S$5,AC!U36,0)</f>
        <v>0</v>
      </c>
      <c r="AA32" s="305"/>
      <c r="AB32" s="567"/>
      <c r="AC32" s="361">
        <f t="shared" si="5"/>
        <v>0</v>
      </c>
      <c r="AD32" s="361">
        <f t="shared" si="2"/>
        <v>0</v>
      </c>
      <c r="AE32" s="361">
        <f t="shared" si="1"/>
        <v>0</v>
      </c>
      <c r="AF32" s="361"/>
    </row>
    <row r="33" spans="8:32">
      <c r="H33" s="942">
        <f>+AC!C37</f>
        <v>27</v>
      </c>
      <c r="I33" s="562">
        <f>+IF(AC!$E37=AC!$S$5,AC!D37,0)</f>
        <v>0</v>
      </c>
      <c r="J33" s="562">
        <f>+IF(AC!$E37=AC!$S$5,AC!E37,0)</f>
        <v>0</v>
      </c>
      <c r="K33" s="562">
        <f>+IF(AC!$E37=AC!$S$5,AC!F37,0)</f>
        <v>0</v>
      </c>
      <c r="L33" s="562">
        <f>+IF(AC!$E37=AC!$S$5,AC!G37,0)</f>
        <v>0</v>
      </c>
      <c r="M33" s="562">
        <f>+IF(AC!$E37=AC!$S$5,AC!H37,0)</f>
        <v>0</v>
      </c>
      <c r="N33" s="562">
        <f>+IF(AC!$E37=AC!$S$5,AC!I37,0)</f>
        <v>0</v>
      </c>
      <c r="O33" s="562">
        <f>+IF(AC!$E37=AC!$S$5,AC!J37,0)</f>
        <v>0</v>
      </c>
      <c r="P33" s="562">
        <f>+IF(AC!$E37=AC!$S$5,AC!K37,0)</f>
        <v>0</v>
      </c>
      <c r="Q33" s="562">
        <f>+IF(AC!$E37=AC!$S$5,AC!L37,0)</f>
        <v>0</v>
      </c>
      <c r="R33" s="562">
        <f>+IF(AC!$E37=AC!$S$5,AC!M37,0)</f>
        <v>0</v>
      </c>
      <c r="S33" s="562">
        <f>+IF(AC!$E37=AC!$S$5,AC!N37,0)</f>
        <v>0</v>
      </c>
      <c r="T33" s="562">
        <f>+IF(AC!$E37=AC!$S$5,AC!O37,0)</f>
        <v>0</v>
      </c>
      <c r="U33" s="562">
        <f>+IF(AC!$E37=AC!$S$5,AC!P37,0)</f>
        <v>0</v>
      </c>
      <c r="V33" s="562">
        <f>+IF(AC!$E37=AC!$S$5,AC!Q37,0)</f>
        <v>0</v>
      </c>
      <c r="W33" s="562">
        <f>+IF(AC!$E37=AC!$S$5,AC!R37,0)</f>
        <v>0</v>
      </c>
      <c r="X33" s="562">
        <f>+IF(AC!$E37=AC!$S$5,AC!S37,0)</f>
        <v>0</v>
      </c>
      <c r="Y33" s="562">
        <f>+IF(AC!$E37=AC!$S$5,AC!T37,0)</f>
        <v>0</v>
      </c>
      <c r="Z33" s="562">
        <f>+IF(AC!$E37=AC!$S$5,AC!U37,0)</f>
        <v>0</v>
      </c>
      <c r="AA33" s="305"/>
      <c r="AB33" s="567"/>
      <c r="AC33" s="361">
        <f t="shared" si="5"/>
        <v>0</v>
      </c>
      <c r="AD33" s="361">
        <f t="shared" si="2"/>
        <v>0</v>
      </c>
      <c r="AE33" s="361">
        <f t="shared" si="1"/>
        <v>0</v>
      </c>
      <c r="AF33" s="361"/>
    </row>
    <row r="34" spans="8:32">
      <c r="H34" s="942">
        <f>+AC!C38</f>
        <v>28</v>
      </c>
      <c r="I34" s="562">
        <f>+IF(AC!$E38=AC!$S$5,AC!D38,0)</f>
        <v>0</v>
      </c>
      <c r="J34" s="562">
        <f>+IF(AC!$E38=AC!$S$5,AC!E38,0)</f>
        <v>0</v>
      </c>
      <c r="K34" s="562">
        <f>+IF(AC!$E38=AC!$S$5,AC!F38,0)</f>
        <v>0</v>
      </c>
      <c r="L34" s="562">
        <f>+IF(AC!$E38=AC!$S$5,AC!G38,0)</f>
        <v>0</v>
      </c>
      <c r="M34" s="562">
        <f>+IF(AC!$E38=AC!$S$5,AC!H38,0)</f>
        <v>0</v>
      </c>
      <c r="N34" s="562">
        <f>+IF(AC!$E38=AC!$S$5,AC!I38,0)</f>
        <v>0</v>
      </c>
      <c r="O34" s="562">
        <f>+IF(AC!$E38=AC!$S$5,AC!J38,0)</f>
        <v>0</v>
      </c>
      <c r="P34" s="562">
        <f>+IF(AC!$E38=AC!$S$5,AC!K38,0)</f>
        <v>0</v>
      </c>
      <c r="Q34" s="562">
        <f>+IF(AC!$E38=AC!$S$5,AC!L38,0)</f>
        <v>0</v>
      </c>
      <c r="R34" s="562">
        <f>+IF(AC!$E38=AC!$S$5,AC!M38,0)</f>
        <v>0</v>
      </c>
      <c r="S34" s="562">
        <f>+IF(AC!$E38=AC!$S$5,AC!N38,0)</f>
        <v>0</v>
      </c>
      <c r="T34" s="562">
        <f>+IF(AC!$E38=AC!$S$5,AC!O38,0)</f>
        <v>0</v>
      </c>
      <c r="U34" s="562">
        <f>+IF(AC!$E38=AC!$S$5,AC!P38,0)</f>
        <v>0</v>
      </c>
      <c r="V34" s="562">
        <f>+IF(AC!$E38=AC!$S$5,AC!Q38,0)</f>
        <v>0</v>
      </c>
      <c r="W34" s="562">
        <f>+IF(AC!$E38=AC!$S$5,AC!R38,0)</f>
        <v>0</v>
      </c>
      <c r="X34" s="562">
        <f>+IF(AC!$E38=AC!$S$5,AC!S38,0)</f>
        <v>0</v>
      </c>
      <c r="Y34" s="562">
        <f>+IF(AC!$E38=AC!$S$5,AC!T38,0)</f>
        <v>0</v>
      </c>
      <c r="Z34" s="562">
        <f>+IF(AC!$E38=AC!$S$5,AC!U38,0)</f>
        <v>0</v>
      </c>
      <c r="AA34" s="305"/>
      <c r="AB34" s="567"/>
      <c r="AC34" s="361">
        <f t="shared" si="5"/>
        <v>0</v>
      </c>
      <c r="AD34" s="361">
        <f t="shared" si="2"/>
        <v>0</v>
      </c>
      <c r="AE34" s="361">
        <f t="shared" si="1"/>
        <v>0</v>
      </c>
      <c r="AF34" s="361"/>
    </row>
    <row r="35" spans="8:32">
      <c r="W35" s="305"/>
      <c r="X35" s="305"/>
      <c r="Y35" s="305"/>
      <c r="Z35" s="462">
        <f>SUM(Z7:Z34)</f>
        <v>119739.88214095189</v>
      </c>
      <c r="AA35" s="305"/>
      <c r="AB35" s="462"/>
      <c r="AC35" s="462">
        <f>SUM(AC7:AC34)</f>
        <v>118752.90614095188</v>
      </c>
      <c r="AD35" s="462">
        <f>SUM(AD7:AD34)</f>
        <v>986.97600000000057</v>
      </c>
      <c r="AE35" s="462">
        <f>SUM(AE7:AE34)</f>
        <v>509.53107475651024</v>
      </c>
      <c r="AF35" s="462">
        <f>SUM(AF7:AF34)</f>
        <v>1883</v>
      </c>
    </row>
    <row r="36" spans="8:32">
      <c r="W36" s="305"/>
      <c r="X36" s="305"/>
      <c r="Y36" s="305"/>
      <c r="Z36" s="305"/>
      <c r="AA36" s="305"/>
      <c r="AB36" s="643"/>
      <c r="AC36" s="642"/>
      <c r="AD36" s="642"/>
      <c r="AE36" s="642"/>
      <c r="AF36" s="462"/>
    </row>
    <row r="37" spans="8:32">
      <c r="W37" s="305"/>
      <c r="X37" s="305"/>
      <c r="Y37" s="305"/>
      <c r="Z37" s="305"/>
      <c r="AA37" s="305"/>
      <c r="AB37" s="643"/>
      <c r="AC37" s="642"/>
      <c r="AD37" s="642"/>
      <c r="AE37" s="642"/>
      <c r="AF37" s="642"/>
    </row>
    <row r="38" spans="8:32">
      <c r="W38" s="642"/>
      <c r="X38" s="642"/>
      <c r="Y38" s="642"/>
      <c r="Z38" s="642"/>
      <c r="AA38" s="642"/>
      <c r="AB38" s="643"/>
      <c r="AC38" s="642"/>
      <c r="AD38" s="642"/>
      <c r="AE38" s="642"/>
      <c r="AF38" s="642"/>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43C28-C97D-4BED-A162-DBB4338C9D10}">
  <sheetPr>
    <tabColor theme="9"/>
  </sheetPr>
  <dimension ref="A1:AJ39"/>
  <sheetViews>
    <sheetView showGridLines="0" zoomScale="86" zoomScaleNormal="86" workbookViewId="0">
      <selection activeCell="AH14" sqref="AH13:AH14"/>
    </sheetView>
  </sheetViews>
  <sheetFormatPr baseColWidth="10" defaultColWidth="11.44140625" defaultRowHeight="14.4"/>
  <cols>
    <col min="2" max="2" width="15.33203125" customWidth="1"/>
    <col min="4" max="4" width="16.109375" customWidth="1"/>
    <col min="5" max="5" width="14.33203125" customWidth="1"/>
    <col min="6" max="6" width="0" hidden="1" customWidth="1"/>
    <col min="7" max="7" width="9.5546875" hidden="1" customWidth="1"/>
    <col min="8" max="8" width="6.33203125" customWidth="1"/>
    <col min="9" max="9" width="20.33203125" customWidth="1"/>
    <col min="11" max="11" width="6.6640625" customWidth="1"/>
    <col min="12" max="12" width="15.6640625" customWidth="1"/>
    <col min="18" max="21" width="0" hidden="1" customWidth="1"/>
    <col min="28" max="28" width="14.109375" customWidth="1"/>
    <col min="29" max="29" width="13" customWidth="1"/>
    <col min="34" max="34" width="16.44140625" customWidth="1"/>
    <col min="36" max="36" width="20.109375" customWidth="1"/>
  </cols>
  <sheetData>
    <row r="1" spans="1:36" ht="15.6">
      <c r="G1" s="302"/>
      <c r="H1" s="303" t="s">
        <v>1213</v>
      </c>
      <c r="I1" s="302"/>
      <c r="J1" s="302"/>
      <c r="K1" s="302"/>
      <c r="L1" s="302"/>
      <c r="M1" s="302"/>
      <c r="N1" s="302"/>
      <c r="O1" s="302"/>
      <c r="P1" s="302"/>
      <c r="Q1" s="302"/>
      <c r="R1" s="302"/>
      <c r="S1" s="302"/>
      <c r="T1" s="302"/>
      <c r="U1" s="302"/>
      <c r="V1" s="302"/>
      <c r="W1" s="304"/>
      <c r="X1" s="304"/>
      <c r="Y1" s="304"/>
      <c r="Z1" s="304"/>
      <c r="AA1" s="304"/>
      <c r="AB1" s="304"/>
      <c r="AC1" s="304"/>
    </row>
    <row r="2" spans="1:36" ht="39.6">
      <c r="A2" s="328" t="s">
        <v>998</v>
      </c>
      <c r="B2" s="328" t="s">
        <v>999</v>
      </c>
      <c r="C2" s="376" t="s">
        <v>6</v>
      </c>
      <c r="D2" s="376" t="s">
        <v>1001</v>
      </c>
      <c r="G2" s="305"/>
      <c r="H2" s="305"/>
      <c r="I2" s="305"/>
      <c r="J2" s="305"/>
      <c r="K2" s="306"/>
      <c r="L2" s="307"/>
      <c r="M2" s="307"/>
      <c r="N2" s="308"/>
      <c r="O2" s="308"/>
      <c r="P2" s="308"/>
      <c r="Q2" s="308"/>
      <c r="R2" s="305"/>
      <c r="S2" s="305"/>
      <c r="T2" s="305"/>
      <c r="U2" s="305"/>
      <c r="V2" s="305"/>
      <c r="W2" s="309"/>
      <c r="X2" s="309"/>
      <c r="Y2" s="309"/>
      <c r="Z2" s="309"/>
      <c r="AA2" s="309"/>
      <c r="AB2" s="309"/>
      <c r="AC2" s="309"/>
    </row>
    <row r="3" spans="1:36">
      <c r="A3" s="919">
        <f>Consumption!$C$9</f>
        <v>0.51625477697179056</v>
      </c>
      <c r="B3" s="469">
        <v>10</v>
      </c>
      <c r="C3" s="920">
        <f>+'0.Hypothesis'!$K$2</f>
        <v>0.06</v>
      </c>
      <c r="D3" s="923">
        <f>+'0.Hypothesis'!$C$3</f>
        <v>2</v>
      </c>
      <c r="G3" s="305"/>
      <c r="H3" s="305"/>
      <c r="I3" s="305"/>
      <c r="J3" s="305"/>
      <c r="K3" s="305"/>
      <c r="L3" s="307"/>
      <c r="M3" s="307"/>
      <c r="O3" s="308"/>
      <c r="P3" s="308"/>
      <c r="Q3" s="308"/>
      <c r="R3" s="308"/>
      <c r="S3" s="305"/>
      <c r="T3" s="305"/>
      <c r="U3" s="305"/>
      <c r="V3" s="305"/>
      <c r="W3" s="305"/>
      <c r="X3" s="305"/>
      <c r="Y3" s="305"/>
      <c r="Z3" s="305"/>
      <c r="AA3" s="305"/>
      <c r="AB3" s="309"/>
      <c r="AC3" s="309"/>
    </row>
    <row r="4" spans="1:36">
      <c r="G4" s="319"/>
      <c r="H4" s="319"/>
      <c r="I4" s="321"/>
      <c r="J4" s="321"/>
      <c r="K4" s="321"/>
      <c r="L4" s="322"/>
      <c r="M4" s="322"/>
      <c r="N4" s="322"/>
      <c r="O4" s="323"/>
      <c r="P4" s="323"/>
      <c r="Q4" s="323"/>
      <c r="R4" s="323"/>
      <c r="S4" s="321"/>
      <c r="T4" s="321"/>
      <c r="U4" s="321"/>
      <c r="V4" s="321"/>
      <c r="W4" s="324"/>
      <c r="X4" s="324"/>
      <c r="Y4" s="324"/>
      <c r="Z4" s="324"/>
      <c r="AA4" s="305"/>
      <c r="AB4" s="324"/>
      <c r="AC4" s="324"/>
      <c r="AD4" s="324"/>
      <c r="AE4" s="324"/>
      <c r="AF4" s="324"/>
    </row>
    <row r="5" spans="1:36" ht="52.8">
      <c r="A5" s="456" t="s">
        <v>1020</v>
      </c>
      <c r="B5" s="456" t="s">
        <v>1021</v>
      </c>
      <c r="C5" s="456" t="s">
        <v>1022</v>
      </c>
      <c r="D5" s="456" t="s">
        <v>1193</v>
      </c>
      <c r="G5" s="319"/>
      <c r="H5" s="367" t="str">
        <f>+AC!C9</f>
        <v>#</v>
      </c>
      <c r="I5" s="367" t="str">
        <f>+AC!D9</f>
        <v>Zone</v>
      </c>
      <c r="J5" s="367" t="str">
        <f>+AC!E9</f>
        <v>System</v>
      </c>
      <c r="K5" s="367" t="str">
        <f>+AC!F9</f>
        <v>Type</v>
      </c>
      <c r="L5" s="367" t="str">
        <f>+AC!G9</f>
        <v>Brand/model</v>
      </c>
      <c r="M5" s="367" t="str">
        <f>+AC!H9</f>
        <v>Quantity</v>
      </c>
      <c r="N5" s="367" t="str">
        <f>+AC!I9</f>
        <v>Thermal power (BTU/h)</v>
      </c>
      <c r="O5" s="367" t="str">
        <f>+AC!J9</f>
        <v>COP</v>
      </c>
      <c r="P5" s="367" t="str">
        <f>+AC!K9</f>
        <v>Electric power (kW)</v>
      </c>
      <c r="Q5" s="367" t="str">
        <f>+AC!L9</f>
        <v>Temperature (ºC)</v>
      </c>
      <c r="R5" s="367" t="str">
        <f>+AC!M9</f>
        <v>SP Temperature (ºC)</v>
      </c>
      <c r="S5" s="367" t="str">
        <f>+AC!N9</f>
        <v>(hours/day)</v>
      </c>
      <c r="T5" s="367" t="str">
        <f>+AC!O9</f>
        <v>Days/week</v>
      </c>
      <c r="U5" s="367" t="str">
        <f>+AC!P9</f>
        <v>Weeks/years</v>
      </c>
      <c r="V5" s="367" t="str">
        <f>+AC!Q9</f>
        <v>% de time on load</v>
      </c>
      <c r="W5" s="367" t="str">
        <f>+AC!R9</f>
        <v>Observations</v>
      </c>
      <c r="X5" s="367">
        <f>+AC!S9</f>
        <v>0</v>
      </c>
      <c r="Y5" s="367" t="str">
        <f>+AC!T9</f>
        <v>Pot_inst (kW)</v>
      </c>
      <c r="Z5" s="367" t="str">
        <f>+AC!U9</f>
        <v>Consumption (kWh/year)</v>
      </c>
      <c r="AA5" s="305"/>
      <c r="AB5" s="328" t="s">
        <v>1214</v>
      </c>
      <c r="AC5" s="328" t="s">
        <v>1195</v>
      </c>
      <c r="AD5" s="328" t="s">
        <v>1039</v>
      </c>
      <c r="AE5" s="328" t="s">
        <v>1020</v>
      </c>
      <c r="AF5" s="534" t="s">
        <v>740</v>
      </c>
      <c r="AH5" s="328" t="s">
        <v>1215</v>
      </c>
      <c r="AJ5" s="943" t="s">
        <v>1216</v>
      </c>
    </row>
    <row r="6" spans="1:36">
      <c r="A6" s="395">
        <f>+AE35</f>
        <v>833.03201215225397</v>
      </c>
      <c r="B6" s="395">
        <f>+AD35</f>
        <v>1613.6064000000001</v>
      </c>
      <c r="C6" s="594">
        <f>+B6/Consumption!C4</f>
        <v>6.595894341843868E-3</v>
      </c>
      <c r="D6" s="557">
        <f>+B6*'0.Hypothesis'!$G$2</f>
        <v>1.0230264576000001</v>
      </c>
      <c r="I6" s="412"/>
      <c r="J6" s="413"/>
      <c r="K6" s="413"/>
      <c r="L6" s="414"/>
      <c r="M6" s="414"/>
      <c r="O6" s="414"/>
      <c r="P6" s="415" t="s">
        <v>901</v>
      </c>
      <c r="Q6" s="535"/>
      <c r="R6" s="415"/>
      <c r="W6" s="416"/>
      <c r="X6" s="416"/>
      <c r="Y6" s="416"/>
      <c r="Z6" s="416"/>
      <c r="AA6" s="305"/>
      <c r="AB6" s="416"/>
      <c r="AC6" s="416"/>
      <c r="AD6" s="416"/>
      <c r="AE6" s="416"/>
      <c r="AF6" s="416"/>
      <c r="AH6" s="844">
        <v>3000</v>
      </c>
    </row>
    <row r="7" spans="1:36">
      <c r="G7" s="319"/>
      <c r="H7" s="942"/>
      <c r="I7" s="333"/>
      <c r="J7" s="333"/>
      <c r="K7" s="333"/>
      <c r="L7" s="333"/>
      <c r="M7" s="333"/>
      <c r="N7" s="333"/>
      <c r="O7" s="333"/>
      <c r="P7" s="333"/>
      <c r="Q7" s="333"/>
      <c r="R7" s="333"/>
      <c r="S7" s="333"/>
      <c r="T7" s="333"/>
      <c r="U7" s="333"/>
      <c r="V7" s="333"/>
      <c r="W7" s="333"/>
      <c r="X7" s="333"/>
      <c r="Y7" s="333"/>
      <c r="Z7" s="333"/>
      <c r="AA7" s="305"/>
      <c r="AB7" s="567"/>
      <c r="AC7" s="361">
        <f>+AB7*Z7</f>
        <v>0</v>
      </c>
      <c r="AD7" s="361">
        <f>+Z7-AC7</f>
        <v>0</v>
      </c>
      <c r="AE7" s="361">
        <f t="shared" ref="AE7:AE34" si="0">+AD7*$A$3</f>
        <v>0</v>
      </c>
      <c r="AF7" s="361">
        <f t="shared" ref="AF7:AF27" si="1">+$AH$6*M7</f>
        <v>0</v>
      </c>
    </row>
    <row r="8" spans="1:36">
      <c r="A8" s="456" t="s">
        <v>740</v>
      </c>
      <c r="B8" s="456" t="s">
        <v>1024</v>
      </c>
      <c r="C8" s="599" t="s">
        <v>1025</v>
      </c>
      <c r="D8" s="459" t="s">
        <v>1026</v>
      </c>
      <c r="G8" s="305"/>
      <c r="H8" s="942"/>
      <c r="I8" s="333"/>
      <c r="J8" s="333"/>
      <c r="K8" s="333"/>
      <c r="L8" s="333"/>
      <c r="M8" s="333"/>
      <c r="N8" s="333"/>
      <c r="O8" s="333"/>
      <c r="P8" s="333"/>
      <c r="Q8" s="333"/>
      <c r="R8" s="333"/>
      <c r="S8" s="333"/>
      <c r="T8" s="333"/>
      <c r="U8" s="333"/>
      <c r="V8" s="333"/>
      <c r="W8" s="333"/>
      <c r="X8" s="333"/>
      <c r="Y8" s="333"/>
      <c r="Z8" s="333"/>
      <c r="AA8" s="305"/>
      <c r="AB8" s="567"/>
      <c r="AC8" s="361">
        <f t="shared" ref="AC8:AC26" si="2">+AB8*Z8</f>
        <v>0</v>
      </c>
      <c r="AD8" s="361">
        <f t="shared" ref="AD8:AD34" si="3">+Z8-AC8</f>
        <v>0</v>
      </c>
      <c r="AE8" s="361">
        <f t="shared" si="0"/>
        <v>0</v>
      </c>
      <c r="AF8" s="361">
        <f t="shared" si="1"/>
        <v>0</v>
      </c>
    </row>
    <row r="9" spans="1:36">
      <c r="A9" s="395">
        <f>+AF35</f>
        <v>6000</v>
      </c>
      <c r="B9" s="557">
        <f>+A9/A6</f>
        <v>7.2026043567019302</v>
      </c>
      <c r="C9" s="600">
        <f>IRR(B14:B24)</f>
        <v>6.4591160818173288E-2</v>
      </c>
      <c r="D9" s="461">
        <f>+NPV(C3,B14:B24)</f>
        <v>123.76238307144669</v>
      </c>
      <c r="G9" s="305"/>
      <c r="H9" s="942">
        <f>+AC!C13</f>
        <v>3</v>
      </c>
      <c r="I9" s="333" t="str">
        <f>IF(AC!$E13=AC!$S$5,0,AC!D13)</f>
        <v>Seminar room 3</v>
      </c>
      <c r="J9" s="333" t="str">
        <f>IF(AC!$E13=AC!$S$5,0,AC!E13)</f>
        <v>AC</v>
      </c>
      <c r="K9" s="333" t="str">
        <f>IF(AC!$E13=AC!$S$5,0,AC!F13)</f>
        <v>Split</v>
      </c>
      <c r="L9" s="333" t="str">
        <f>IF(AC!$E13=AC!$S$5,0,AC!G13)</f>
        <v>Daikin</v>
      </c>
      <c r="M9" s="333">
        <f>IF(AC!$E13=AC!$S$5,0,AC!H13)</f>
        <v>1</v>
      </c>
      <c r="N9" s="333">
        <f>IF(AC!$E13=AC!$S$5,0,AC!I13)</f>
        <v>2.0099999999999998</v>
      </c>
      <c r="O9" s="333">
        <f>IF(AC!$E13=AC!$S$5,0,AC!J13)</f>
        <v>3.21</v>
      </c>
      <c r="P9" s="333">
        <f>IF(AC!$E13=AC!$S$5,0,AC!K13)</f>
        <v>2.0099999999999998</v>
      </c>
      <c r="Q9" s="333">
        <f>IF(AC!$E13=AC!$S$5,0,AC!L13)</f>
        <v>0</v>
      </c>
      <c r="R9" s="333">
        <f>IF(AC!$E13=AC!$S$5,0,AC!M13)</f>
        <v>21</v>
      </c>
      <c r="S9" s="333">
        <f>IF(AC!$E13=AC!$S$5,0,AC!N13)</f>
        <v>8</v>
      </c>
      <c r="T9" s="333">
        <f>IF(AC!$E13=AC!$S$5,0,AC!O13)</f>
        <v>6</v>
      </c>
      <c r="U9" s="333">
        <f>IF(AC!$E13=AC!$S$5,0,AC!P13)</f>
        <v>46</v>
      </c>
      <c r="V9" s="333">
        <f>IF(AC!$E13=AC!$S$5,0,AC!Q13)</f>
        <v>0.6</v>
      </c>
      <c r="W9" s="333">
        <f>IF(AC!$E13=AC!$S$5,0,AC!R13)</f>
        <v>0</v>
      </c>
      <c r="X9" s="333">
        <f>IF(AC!$E13=AC!$S$5,0,AC!S13)</f>
        <v>0</v>
      </c>
      <c r="Y9" s="333">
        <f>IF(AC!$E13=AC!$S$5,0,AC!T13)</f>
        <v>2.0099999999999998</v>
      </c>
      <c r="Z9" s="333">
        <f>IF(AC!$E13=AC!$S$5,0,AC!U13)</f>
        <v>2662.848</v>
      </c>
      <c r="AA9" s="305"/>
      <c r="AB9" s="567">
        <v>0.3</v>
      </c>
      <c r="AC9" s="361">
        <f>+Z9*(1-AB9)</f>
        <v>1863.9935999999998</v>
      </c>
      <c r="AD9" s="361">
        <f t="shared" si="3"/>
        <v>798.85440000000017</v>
      </c>
      <c r="AE9" s="361">
        <f t="shared" si="0"/>
        <v>412.41240010493368</v>
      </c>
      <c r="AF9" s="361">
        <f t="shared" si="1"/>
        <v>3000</v>
      </c>
    </row>
    <row r="10" spans="1:36">
      <c r="G10" s="305"/>
      <c r="H10" s="942">
        <f>+AC!C14</f>
        <v>4</v>
      </c>
      <c r="I10" s="333" t="str">
        <f>IF(AC!$E14=AC!$S$5,0,AC!D14)</f>
        <v>Computer Lab</v>
      </c>
      <c r="J10" s="333" t="str">
        <f>IF(AC!$E14=AC!$S$5,0,AC!E14)</f>
        <v>AC</v>
      </c>
      <c r="K10" s="333" t="str">
        <f>IF(AC!$E14=AC!$S$5,0,AC!F14)</f>
        <v>Split</v>
      </c>
      <c r="L10" s="333" t="str">
        <f>IF(AC!$E14=AC!$S$5,0,AC!G14)</f>
        <v>MDV</v>
      </c>
      <c r="M10" s="333">
        <f>IF(AC!$E14=AC!$S$5,0,AC!H14)</f>
        <v>1</v>
      </c>
      <c r="N10" s="333">
        <f>IF(AC!$E14=AC!$S$5,0,AC!I14)</f>
        <v>2.0499999999999998</v>
      </c>
      <c r="O10" s="333">
        <f>IF(AC!$E14=AC!$S$5,0,AC!J14)</f>
        <v>3</v>
      </c>
      <c r="P10" s="333">
        <f>IF(AC!$E14=AC!$S$5,0,AC!K14)</f>
        <v>2.0499999999999998</v>
      </c>
      <c r="Q10" s="333">
        <f>IF(AC!$E14=AC!$S$5,0,AC!L14)</f>
        <v>0</v>
      </c>
      <c r="R10" s="333">
        <f>IF(AC!$E14=AC!$S$5,0,AC!M14)</f>
        <v>24</v>
      </c>
      <c r="S10" s="333">
        <f>IF(AC!$E14=AC!$S$5,0,AC!N14)</f>
        <v>8</v>
      </c>
      <c r="T10" s="333">
        <f>IF(AC!$E14=AC!$S$5,0,AC!O14)</f>
        <v>6</v>
      </c>
      <c r="U10" s="333">
        <f>IF(AC!$E14=AC!$S$5,0,AC!P14)</f>
        <v>46</v>
      </c>
      <c r="V10" s="333">
        <f>IF(AC!$E14=AC!$S$5,0,AC!Q14)</f>
        <v>0.6</v>
      </c>
      <c r="W10" s="333">
        <f>IF(AC!$E14=AC!$S$5,0,AC!R14)</f>
        <v>0</v>
      </c>
      <c r="X10" s="333">
        <f>IF(AC!$E14=AC!$S$5,0,AC!S14)</f>
        <v>0</v>
      </c>
      <c r="Y10" s="333">
        <f>IF(AC!$E14=AC!$S$5,0,AC!T14)</f>
        <v>2.0499999999999998</v>
      </c>
      <c r="Z10" s="333">
        <f>IF(AC!$E14=AC!$S$5,0,AC!U14)</f>
        <v>2715.8399999999997</v>
      </c>
      <c r="AA10" s="305"/>
      <c r="AB10" s="567">
        <v>0.3</v>
      </c>
      <c r="AC10" s="361">
        <f>+Z10*(1-AB10)</f>
        <v>1901.0879999999997</v>
      </c>
      <c r="AD10" s="361">
        <f t="shared" si="3"/>
        <v>814.75199999999995</v>
      </c>
      <c r="AE10" s="361">
        <f t="shared" si="0"/>
        <v>420.61961204732029</v>
      </c>
      <c r="AF10" s="361">
        <f t="shared" si="1"/>
        <v>3000</v>
      </c>
    </row>
    <row r="11" spans="1:36">
      <c r="G11" s="305"/>
      <c r="H11" s="942"/>
      <c r="I11" s="333"/>
      <c r="J11" s="333"/>
      <c r="K11" s="333"/>
      <c r="L11" s="333"/>
      <c r="M11" s="333"/>
      <c r="N11" s="333"/>
      <c r="O11" s="333"/>
      <c r="P11" s="333"/>
      <c r="Q11" s="333"/>
      <c r="R11" s="333"/>
      <c r="S11" s="333"/>
      <c r="T11" s="333"/>
      <c r="U11" s="333"/>
      <c r="V11" s="333"/>
      <c r="W11" s="333"/>
      <c r="X11" s="333"/>
      <c r="Y11" s="333"/>
      <c r="Z11" s="333"/>
      <c r="AA11" s="305"/>
      <c r="AB11" s="567"/>
      <c r="AC11" s="361">
        <f t="shared" si="2"/>
        <v>0</v>
      </c>
      <c r="AD11" s="361">
        <f t="shared" si="3"/>
        <v>0</v>
      </c>
      <c r="AE11" s="361">
        <f t="shared" si="0"/>
        <v>0</v>
      </c>
      <c r="AF11" s="361">
        <f t="shared" si="1"/>
        <v>0</v>
      </c>
    </row>
    <row r="12" spans="1:36" ht="28.8">
      <c r="A12" s="597" t="s">
        <v>1027</v>
      </c>
      <c r="B12" s="644">
        <v>25</v>
      </c>
      <c r="G12" s="305"/>
      <c r="H12" s="942"/>
      <c r="I12" s="333"/>
      <c r="J12" s="333"/>
      <c r="K12" s="333"/>
      <c r="L12" s="333"/>
      <c r="M12" s="333"/>
      <c r="N12" s="333"/>
      <c r="O12" s="333"/>
      <c r="P12" s="333"/>
      <c r="Q12" s="333"/>
      <c r="R12" s="333"/>
      <c r="S12" s="333"/>
      <c r="T12" s="333"/>
      <c r="U12" s="333"/>
      <c r="V12" s="333"/>
      <c r="W12" s="333"/>
      <c r="X12" s="333"/>
      <c r="Y12" s="333"/>
      <c r="Z12" s="333"/>
      <c r="AA12" s="305"/>
      <c r="AB12" s="567"/>
      <c r="AC12" s="361">
        <f t="shared" si="2"/>
        <v>0</v>
      </c>
      <c r="AD12" s="361">
        <f t="shared" si="3"/>
        <v>0</v>
      </c>
      <c r="AE12" s="361">
        <f t="shared" si="0"/>
        <v>0</v>
      </c>
      <c r="AF12" s="361">
        <f t="shared" si="1"/>
        <v>0</v>
      </c>
    </row>
    <row r="13" spans="1:36">
      <c r="A13" s="399" t="s">
        <v>574</v>
      </c>
      <c r="B13" s="399" t="s">
        <v>1028</v>
      </c>
      <c r="G13" s="305"/>
      <c r="H13" s="942"/>
      <c r="I13" s="333"/>
      <c r="J13" s="333"/>
      <c r="K13" s="333"/>
      <c r="L13" s="333"/>
      <c r="M13" s="333"/>
      <c r="N13" s="333"/>
      <c r="O13" s="333"/>
      <c r="P13" s="333"/>
      <c r="Q13" s="333"/>
      <c r="R13" s="333"/>
      <c r="S13" s="333"/>
      <c r="T13" s="333"/>
      <c r="U13" s="333"/>
      <c r="V13" s="333"/>
      <c r="W13" s="333"/>
      <c r="X13" s="333"/>
      <c r="Y13" s="333"/>
      <c r="Z13" s="333"/>
      <c r="AA13" s="305"/>
      <c r="AB13" s="567"/>
      <c r="AC13" s="361">
        <f t="shared" si="2"/>
        <v>0</v>
      </c>
      <c r="AD13" s="361">
        <f t="shared" si="3"/>
        <v>0</v>
      </c>
      <c r="AE13" s="361">
        <f t="shared" si="0"/>
        <v>0</v>
      </c>
      <c r="AF13" s="361">
        <f t="shared" si="1"/>
        <v>0</v>
      </c>
    </row>
    <row r="14" spans="1:36">
      <c r="A14" s="399">
        <v>0</v>
      </c>
      <c r="B14" s="395">
        <f>-A9</f>
        <v>-6000</v>
      </c>
      <c r="G14" s="305"/>
      <c r="H14" s="942"/>
      <c r="I14" s="333"/>
      <c r="J14" s="333"/>
      <c r="K14" s="333"/>
      <c r="L14" s="333"/>
      <c r="M14" s="333"/>
      <c r="N14" s="333"/>
      <c r="O14" s="333"/>
      <c r="P14" s="333"/>
      <c r="Q14" s="333"/>
      <c r="R14" s="333"/>
      <c r="S14" s="333"/>
      <c r="T14" s="333"/>
      <c r="U14" s="333"/>
      <c r="V14" s="333"/>
      <c r="W14" s="333"/>
      <c r="X14" s="333"/>
      <c r="Y14" s="333"/>
      <c r="Z14" s="333"/>
      <c r="AA14" s="305"/>
      <c r="AB14" s="567"/>
      <c r="AC14" s="361">
        <f t="shared" si="2"/>
        <v>0</v>
      </c>
      <c r="AD14" s="361">
        <f t="shared" si="3"/>
        <v>0</v>
      </c>
      <c r="AE14" s="361">
        <f t="shared" si="0"/>
        <v>0</v>
      </c>
      <c r="AF14" s="361">
        <f t="shared" si="1"/>
        <v>0</v>
      </c>
    </row>
    <row r="15" spans="1:36">
      <c r="A15" s="399">
        <v>1</v>
      </c>
      <c r="B15" s="395">
        <f>+A6</f>
        <v>833.03201215225397</v>
      </c>
      <c r="G15" s="305"/>
      <c r="H15" s="942"/>
      <c r="I15" s="333"/>
      <c r="J15" s="333"/>
      <c r="K15" s="333"/>
      <c r="L15" s="333"/>
      <c r="M15" s="333"/>
      <c r="N15" s="333"/>
      <c r="O15" s="333"/>
      <c r="P15" s="333"/>
      <c r="Q15" s="333"/>
      <c r="R15" s="333"/>
      <c r="S15" s="333"/>
      <c r="T15" s="333"/>
      <c r="U15" s="333"/>
      <c r="V15" s="333"/>
      <c r="W15" s="333"/>
      <c r="X15" s="333"/>
      <c r="Y15" s="333"/>
      <c r="Z15" s="333"/>
      <c r="AA15" s="305"/>
      <c r="AB15" s="567"/>
      <c r="AC15" s="361">
        <f t="shared" si="2"/>
        <v>0</v>
      </c>
      <c r="AD15" s="361">
        <f t="shared" si="3"/>
        <v>0</v>
      </c>
      <c r="AE15" s="361">
        <f t="shared" si="0"/>
        <v>0</v>
      </c>
      <c r="AF15" s="361">
        <f t="shared" si="1"/>
        <v>0</v>
      </c>
    </row>
    <row r="16" spans="1:36">
      <c r="A16" s="399">
        <v>2</v>
      </c>
      <c r="B16" s="395">
        <f>+B15</f>
        <v>833.03201215225397</v>
      </c>
      <c r="H16" s="942"/>
      <c r="I16" s="333"/>
      <c r="J16" s="333"/>
      <c r="K16" s="333"/>
      <c r="L16" s="333"/>
      <c r="M16" s="333"/>
      <c r="N16" s="333"/>
      <c r="O16" s="333"/>
      <c r="P16" s="333"/>
      <c r="Q16" s="333"/>
      <c r="R16" s="333"/>
      <c r="S16" s="333"/>
      <c r="T16" s="333"/>
      <c r="U16" s="333"/>
      <c r="V16" s="333"/>
      <c r="W16" s="333"/>
      <c r="X16" s="333"/>
      <c r="Y16" s="333"/>
      <c r="Z16" s="333"/>
      <c r="AA16" s="305"/>
      <c r="AB16" s="567"/>
      <c r="AC16" s="361">
        <f t="shared" si="2"/>
        <v>0</v>
      </c>
      <c r="AD16" s="361">
        <f t="shared" si="3"/>
        <v>0</v>
      </c>
      <c r="AE16" s="361">
        <f t="shared" si="0"/>
        <v>0</v>
      </c>
      <c r="AF16" s="361">
        <f t="shared" si="1"/>
        <v>0</v>
      </c>
    </row>
    <row r="17" spans="1:32">
      <c r="A17" s="399">
        <v>3</v>
      </c>
      <c r="B17" s="395">
        <f t="shared" ref="B17:B39" si="4">+B16</f>
        <v>833.03201215225397</v>
      </c>
      <c r="H17" s="942"/>
      <c r="I17" s="333"/>
      <c r="J17" s="333"/>
      <c r="K17" s="333"/>
      <c r="L17" s="333"/>
      <c r="M17" s="333"/>
      <c r="N17" s="333"/>
      <c r="O17" s="333"/>
      <c r="P17" s="333"/>
      <c r="Q17" s="333"/>
      <c r="R17" s="333"/>
      <c r="S17" s="333"/>
      <c r="T17" s="333"/>
      <c r="U17" s="333"/>
      <c r="V17" s="333"/>
      <c r="W17" s="333"/>
      <c r="X17" s="333"/>
      <c r="Y17" s="333"/>
      <c r="Z17" s="333"/>
      <c r="AA17" s="305"/>
      <c r="AB17" s="567"/>
      <c r="AC17" s="361">
        <f t="shared" si="2"/>
        <v>0</v>
      </c>
      <c r="AD17" s="361">
        <f t="shared" si="3"/>
        <v>0</v>
      </c>
      <c r="AE17" s="361">
        <f t="shared" si="0"/>
        <v>0</v>
      </c>
      <c r="AF17" s="361">
        <f t="shared" si="1"/>
        <v>0</v>
      </c>
    </row>
    <row r="18" spans="1:32">
      <c r="A18" s="399">
        <v>4</v>
      </c>
      <c r="B18" s="395">
        <f t="shared" si="4"/>
        <v>833.03201215225397</v>
      </c>
      <c r="H18" s="942"/>
      <c r="I18" s="333"/>
      <c r="J18" s="333"/>
      <c r="K18" s="333"/>
      <c r="L18" s="333"/>
      <c r="M18" s="333"/>
      <c r="N18" s="333"/>
      <c r="O18" s="333"/>
      <c r="P18" s="333"/>
      <c r="Q18" s="333"/>
      <c r="R18" s="333"/>
      <c r="S18" s="333"/>
      <c r="T18" s="333"/>
      <c r="U18" s="333"/>
      <c r="V18" s="333"/>
      <c r="W18" s="333"/>
      <c r="X18" s="333"/>
      <c r="Y18" s="333"/>
      <c r="Z18" s="333"/>
      <c r="AA18" s="305"/>
      <c r="AB18" s="567"/>
      <c r="AC18" s="361">
        <f t="shared" si="2"/>
        <v>0</v>
      </c>
      <c r="AD18" s="361">
        <f t="shared" si="3"/>
        <v>0</v>
      </c>
      <c r="AE18" s="361">
        <f t="shared" si="0"/>
        <v>0</v>
      </c>
      <c r="AF18" s="361">
        <f t="shared" si="1"/>
        <v>0</v>
      </c>
    </row>
    <row r="19" spans="1:32">
      <c r="A19" s="399">
        <v>5</v>
      </c>
      <c r="B19" s="395">
        <f t="shared" si="4"/>
        <v>833.03201215225397</v>
      </c>
      <c r="H19" s="942"/>
      <c r="I19" s="333"/>
      <c r="J19" s="333"/>
      <c r="K19" s="333"/>
      <c r="L19" s="333"/>
      <c r="M19" s="333"/>
      <c r="N19" s="333"/>
      <c r="O19" s="333"/>
      <c r="P19" s="333"/>
      <c r="Q19" s="333"/>
      <c r="R19" s="333"/>
      <c r="S19" s="333"/>
      <c r="T19" s="333"/>
      <c r="U19" s="333"/>
      <c r="V19" s="333"/>
      <c r="W19" s="333"/>
      <c r="X19" s="333"/>
      <c r="Y19" s="333"/>
      <c r="Z19" s="333"/>
      <c r="AA19" s="305"/>
      <c r="AB19" s="567"/>
      <c r="AC19" s="361">
        <f t="shared" si="2"/>
        <v>0</v>
      </c>
      <c r="AD19" s="361">
        <f t="shared" si="3"/>
        <v>0</v>
      </c>
      <c r="AE19" s="361">
        <f t="shared" si="0"/>
        <v>0</v>
      </c>
      <c r="AF19" s="361">
        <f t="shared" si="1"/>
        <v>0</v>
      </c>
    </row>
    <row r="20" spans="1:32">
      <c r="A20" s="399">
        <v>6</v>
      </c>
      <c r="B20" s="395">
        <f t="shared" si="4"/>
        <v>833.03201215225397</v>
      </c>
      <c r="H20" s="942"/>
      <c r="I20" s="333"/>
      <c r="J20" s="333"/>
      <c r="K20" s="333"/>
      <c r="L20" s="333"/>
      <c r="M20" s="333"/>
      <c r="N20" s="333"/>
      <c r="O20" s="333"/>
      <c r="P20" s="333"/>
      <c r="Q20" s="333"/>
      <c r="R20" s="333"/>
      <c r="S20" s="333"/>
      <c r="T20" s="333"/>
      <c r="U20" s="333"/>
      <c r="V20" s="333"/>
      <c r="W20" s="333"/>
      <c r="X20" s="333"/>
      <c r="Y20" s="333"/>
      <c r="Z20" s="333"/>
      <c r="AA20" s="305"/>
      <c r="AB20" s="567"/>
      <c r="AC20" s="361">
        <f t="shared" si="2"/>
        <v>0</v>
      </c>
      <c r="AD20" s="361">
        <f t="shared" si="3"/>
        <v>0</v>
      </c>
      <c r="AE20" s="361">
        <f t="shared" si="0"/>
        <v>0</v>
      </c>
      <c r="AF20" s="361">
        <f t="shared" si="1"/>
        <v>0</v>
      </c>
    </row>
    <row r="21" spans="1:32">
      <c r="A21" s="399">
        <v>7</v>
      </c>
      <c r="B21" s="395">
        <f t="shared" si="4"/>
        <v>833.03201215225397</v>
      </c>
      <c r="H21" s="942"/>
      <c r="I21" s="333"/>
      <c r="J21" s="333"/>
      <c r="K21" s="333"/>
      <c r="L21" s="333"/>
      <c r="M21" s="333"/>
      <c r="N21" s="333"/>
      <c r="O21" s="333"/>
      <c r="P21" s="333"/>
      <c r="Q21" s="333"/>
      <c r="R21" s="333"/>
      <c r="S21" s="333"/>
      <c r="T21" s="333"/>
      <c r="U21" s="333"/>
      <c r="V21" s="333"/>
      <c r="W21" s="333"/>
      <c r="X21" s="333"/>
      <c r="Y21" s="333"/>
      <c r="Z21" s="333"/>
      <c r="AA21" s="305"/>
      <c r="AB21" s="845"/>
      <c r="AC21" s="361">
        <f t="shared" si="2"/>
        <v>0</v>
      </c>
      <c r="AD21" s="361">
        <f t="shared" si="3"/>
        <v>0</v>
      </c>
      <c r="AE21" s="361">
        <f t="shared" si="0"/>
        <v>0</v>
      </c>
      <c r="AF21" s="361">
        <f t="shared" si="1"/>
        <v>0</v>
      </c>
    </row>
    <row r="22" spans="1:32">
      <c r="A22" s="399">
        <v>8</v>
      </c>
      <c r="B22" s="395">
        <f t="shared" si="4"/>
        <v>833.03201215225397</v>
      </c>
      <c r="H22" s="942"/>
      <c r="I22" s="333"/>
      <c r="J22" s="333"/>
      <c r="K22" s="333"/>
      <c r="L22" s="333"/>
      <c r="M22" s="333"/>
      <c r="N22" s="333"/>
      <c r="O22" s="333"/>
      <c r="P22" s="333"/>
      <c r="Q22" s="333"/>
      <c r="R22" s="333"/>
      <c r="S22" s="333"/>
      <c r="T22" s="333"/>
      <c r="U22" s="333"/>
      <c r="V22" s="333"/>
      <c r="W22" s="333"/>
      <c r="X22" s="333"/>
      <c r="Y22" s="333"/>
      <c r="Z22" s="333"/>
      <c r="AA22" s="305"/>
      <c r="AB22" s="567"/>
      <c r="AC22" s="361">
        <f t="shared" si="2"/>
        <v>0</v>
      </c>
      <c r="AD22" s="361">
        <f t="shared" si="3"/>
        <v>0</v>
      </c>
      <c r="AE22" s="361">
        <f t="shared" si="0"/>
        <v>0</v>
      </c>
      <c r="AF22" s="361">
        <f t="shared" si="1"/>
        <v>0</v>
      </c>
    </row>
    <row r="23" spans="1:32">
      <c r="A23" s="399">
        <v>9</v>
      </c>
      <c r="B23" s="395">
        <f t="shared" si="4"/>
        <v>833.03201215225397</v>
      </c>
      <c r="H23" s="942"/>
      <c r="I23" s="333"/>
      <c r="J23" s="333"/>
      <c r="K23" s="333"/>
      <c r="L23" s="333"/>
      <c r="M23" s="333"/>
      <c r="N23" s="333"/>
      <c r="O23" s="333"/>
      <c r="P23" s="333"/>
      <c r="Q23" s="333"/>
      <c r="R23" s="333"/>
      <c r="S23" s="333"/>
      <c r="T23" s="333"/>
      <c r="U23" s="333"/>
      <c r="V23" s="333"/>
      <c r="W23" s="333"/>
      <c r="X23" s="333"/>
      <c r="Y23" s="333"/>
      <c r="Z23" s="333"/>
      <c r="AA23" s="305"/>
      <c r="AB23" s="567"/>
      <c r="AC23" s="361">
        <f t="shared" si="2"/>
        <v>0</v>
      </c>
      <c r="AD23" s="361">
        <f t="shared" si="3"/>
        <v>0</v>
      </c>
      <c r="AE23" s="361">
        <f t="shared" si="0"/>
        <v>0</v>
      </c>
      <c r="AF23" s="361">
        <f t="shared" si="1"/>
        <v>0</v>
      </c>
    </row>
    <row r="24" spans="1:32">
      <c r="A24" s="399">
        <v>10</v>
      </c>
      <c r="B24" s="395">
        <f t="shared" si="4"/>
        <v>833.03201215225397</v>
      </c>
      <c r="H24" s="942"/>
      <c r="I24" s="333"/>
      <c r="J24" s="333"/>
      <c r="K24" s="333"/>
      <c r="L24" s="333"/>
      <c r="M24" s="333"/>
      <c r="N24" s="333"/>
      <c r="O24" s="333"/>
      <c r="P24" s="333"/>
      <c r="Q24" s="333"/>
      <c r="R24" s="333"/>
      <c r="S24" s="333"/>
      <c r="T24" s="333"/>
      <c r="U24" s="333"/>
      <c r="V24" s="333"/>
      <c r="W24" s="333"/>
      <c r="X24" s="333"/>
      <c r="Y24" s="333"/>
      <c r="Z24" s="333"/>
      <c r="AA24" s="305"/>
      <c r="AB24" s="567"/>
      <c r="AC24" s="361">
        <f t="shared" si="2"/>
        <v>0</v>
      </c>
      <c r="AD24" s="361">
        <f t="shared" si="3"/>
        <v>0</v>
      </c>
      <c r="AE24" s="361">
        <f t="shared" si="0"/>
        <v>0</v>
      </c>
      <c r="AF24" s="361">
        <f t="shared" si="1"/>
        <v>0</v>
      </c>
    </row>
    <row r="25" spans="1:32">
      <c r="A25" s="399">
        <v>11</v>
      </c>
      <c r="B25" s="395">
        <f t="shared" si="4"/>
        <v>833.03201215225397</v>
      </c>
      <c r="H25" s="942">
        <f>+AC!C29</f>
        <v>19</v>
      </c>
      <c r="I25" s="333">
        <f>IF(AC!$E29=AC!$S$5,0,AC!D29)</f>
        <v>0</v>
      </c>
      <c r="J25" s="333">
        <f>IF(AC!$E29=AC!$S$5,0,AC!E29)</f>
        <v>0</v>
      </c>
      <c r="K25" s="333">
        <f>IF(AC!$E29=AC!$S$5,0,AC!F29)</f>
        <v>0</v>
      </c>
      <c r="L25" s="333">
        <f>IF(AC!$E29=AC!$S$5,0,AC!G29)</f>
        <v>0</v>
      </c>
      <c r="M25" s="333">
        <f>IF(AC!$E29=AC!$S$5,0,AC!H29)</f>
        <v>0</v>
      </c>
      <c r="N25" s="333">
        <f>IF(AC!$E29=AC!$S$5,0,AC!I29)</f>
        <v>0</v>
      </c>
      <c r="O25" s="333">
        <f>IF(AC!$E29=AC!$S$5,0,AC!J29)</f>
        <v>0</v>
      </c>
      <c r="P25" s="333">
        <f>IF(AC!$E29=AC!$S$5,0,AC!K29)</f>
        <v>0</v>
      </c>
      <c r="Q25" s="333">
        <f>IF(AC!$E29=AC!$S$5,0,AC!L29)</f>
        <v>0</v>
      </c>
      <c r="R25" s="333">
        <f>IF(AC!$E29=AC!$S$5,0,AC!M29)</f>
        <v>0</v>
      </c>
      <c r="S25" s="333">
        <f>IF(AC!$E29=AC!$S$5,0,AC!N29)</f>
        <v>0</v>
      </c>
      <c r="T25" s="333">
        <f>IF(AC!$E29=AC!$S$5,0,AC!O29)</f>
        <v>0</v>
      </c>
      <c r="U25" s="333">
        <f>IF(AC!$E29=AC!$S$5,0,AC!P29)</f>
        <v>0</v>
      </c>
      <c r="V25" s="333">
        <f>IF(AC!$E29=AC!$S$5,0,AC!Q29)</f>
        <v>0</v>
      </c>
      <c r="W25" s="333">
        <f>IF(AC!$E29=AC!$S$5,0,AC!R29)</f>
        <v>0</v>
      </c>
      <c r="X25" s="333">
        <f>IF(AC!$E29=AC!$S$5,0,AC!S29)</f>
        <v>0</v>
      </c>
      <c r="Y25" s="333">
        <f>IF(AC!$E29=AC!$S$5,0,AC!T29)</f>
        <v>0</v>
      </c>
      <c r="Z25" s="333">
        <f>IF(AC!$E29=AC!$S$5,0,AC!U29)</f>
        <v>0</v>
      </c>
      <c r="AA25" s="305"/>
      <c r="AB25" s="567"/>
      <c r="AC25" s="361">
        <f t="shared" si="2"/>
        <v>0</v>
      </c>
      <c r="AD25" s="361">
        <f t="shared" si="3"/>
        <v>0</v>
      </c>
      <c r="AE25" s="361">
        <f t="shared" si="0"/>
        <v>0</v>
      </c>
      <c r="AF25" s="361">
        <f t="shared" si="1"/>
        <v>0</v>
      </c>
    </row>
    <row r="26" spans="1:32">
      <c r="A26" s="399">
        <v>12</v>
      </c>
      <c r="B26" s="395">
        <f t="shared" si="4"/>
        <v>833.03201215225397</v>
      </c>
      <c r="H26" s="942">
        <f>+AC!C30</f>
        <v>20</v>
      </c>
      <c r="I26" s="333">
        <f>IF(AC!$E30=AC!$S$5,0,AC!D30)</f>
        <v>0</v>
      </c>
      <c r="J26" s="333">
        <f>IF(AC!$E30=AC!$S$5,0,AC!E30)</f>
        <v>0</v>
      </c>
      <c r="K26" s="333">
        <f>IF(AC!$E30=AC!$S$5,0,AC!F30)</f>
        <v>0</v>
      </c>
      <c r="L26" s="333">
        <f>IF(AC!$E30=AC!$S$5,0,AC!G30)</f>
        <v>0</v>
      </c>
      <c r="M26" s="333">
        <f>IF(AC!$E30=AC!$S$5,0,AC!H30)</f>
        <v>0</v>
      </c>
      <c r="N26" s="333">
        <f>IF(AC!$E30=AC!$S$5,0,AC!I30)</f>
        <v>0</v>
      </c>
      <c r="O26" s="333">
        <f>IF(AC!$E30=AC!$S$5,0,AC!J30)</f>
        <v>0</v>
      </c>
      <c r="P26" s="333">
        <f>IF(AC!$E30=AC!$S$5,0,AC!K30)</f>
        <v>0</v>
      </c>
      <c r="Q26" s="333">
        <f>IF(AC!$E30=AC!$S$5,0,AC!L30)</f>
        <v>0</v>
      </c>
      <c r="R26" s="333">
        <f>IF(AC!$E30=AC!$S$5,0,AC!M30)</f>
        <v>0</v>
      </c>
      <c r="S26" s="333">
        <f>IF(AC!$E30=AC!$S$5,0,AC!N30)</f>
        <v>0</v>
      </c>
      <c r="T26" s="333">
        <f>IF(AC!$E30=AC!$S$5,0,AC!O30)</f>
        <v>0</v>
      </c>
      <c r="U26" s="333">
        <f>IF(AC!$E30=AC!$S$5,0,AC!P30)</f>
        <v>0</v>
      </c>
      <c r="V26" s="333">
        <f>IF(AC!$E30=AC!$S$5,0,AC!Q30)</f>
        <v>0</v>
      </c>
      <c r="W26" s="333">
        <f>IF(AC!$E30=AC!$S$5,0,AC!R30)</f>
        <v>0</v>
      </c>
      <c r="X26" s="333">
        <f>IF(AC!$E30=AC!$S$5,0,AC!S30)</f>
        <v>0</v>
      </c>
      <c r="Y26" s="333">
        <f>IF(AC!$E30=AC!$S$5,0,AC!T30)</f>
        <v>0</v>
      </c>
      <c r="Z26" s="333">
        <f>IF(AC!$E30=AC!$S$5,0,AC!U30)</f>
        <v>0</v>
      </c>
      <c r="AA26" s="305"/>
      <c r="AB26" s="567"/>
      <c r="AC26" s="361">
        <f t="shared" si="2"/>
        <v>0</v>
      </c>
      <c r="AD26" s="361">
        <f t="shared" si="3"/>
        <v>0</v>
      </c>
      <c r="AE26" s="361">
        <f t="shared" si="0"/>
        <v>0</v>
      </c>
      <c r="AF26" s="361">
        <f t="shared" si="1"/>
        <v>0</v>
      </c>
    </row>
    <row r="27" spans="1:32">
      <c r="A27" s="399">
        <v>13</v>
      </c>
      <c r="B27" s="395">
        <f t="shared" si="4"/>
        <v>833.03201215225397</v>
      </c>
      <c r="H27" s="942">
        <f>+AC!C31</f>
        <v>21</v>
      </c>
      <c r="I27" s="333">
        <f>IF(AC!$E31=AC!$S$5,0,AC!D31)</f>
        <v>0</v>
      </c>
      <c r="J27" s="333">
        <f>IF(AC!$E31=AC!$S$5,0,AC!E31)</f>
        <v>0</v>
      </c>
      <c r="K27" s="333">
        <f>IF(AC!$E31=AC!$S$5,0,AC!F31)</f>
        <v>0</v>
      </c>
      <c r="L27" s="333">
        <f>IF(AC!$E31=AC!$S$5,0,AC!G31)</f>
        <v>0</v>
      </c>
      <c r="M27" s="333">
        <f>IF(AC!$E31=AC!$S$5,0,AC!H31)</f>
        <v>0</v>
      </c>
      <c r="N27" s="333" t="str">
        <f>IF(AC!$E31=AC!$S$5,0,AC!I31)</f>
        <v/>
      </c>
      <c r="O27" s="333" t="str">
        <f>IF(AC!$E31=AC!$S$5,0,AC!J31)</f>
        <v/>
      </c>
      <c r="P27" s="333">
        <f>IF(AC!$E31=AC!$S$5,0,AC!K31)</f>
        <v>0</v>
      </c>
      <c r="Q27" s="333">
        <f>IF(AC!$E31=AC!$S$5,0,AC!L31)</f>
        <v>0</v>
      </c>
      <c r="R27" s="333">
        <f>IF(AC!$E31=AC!$S$5,0,AC!M31)</f>
        <v>0</v>
      </c>
      <c r="S27" s="333">
        <f>IF(AC!$E31=AC!$S$5,0,AC!N31)</f>
        <v>0</v>
      </c>
      <c r="T27" s="333">
        <f>IF(AC!$E31=AC!$S$5,0,AC!O31)</f>
        <v>0</v>
      </c>
      <c r="U27" s="333">
        <f>IF(AC!$E31=AC!$S$5,0,AC!P31)</f>
        <v>0</v>
      </c>
      <c r="V27" s="333">
        <f>IF(AC!$E31=AC!$S$5,0,AC!Q31)</f>
        <v>0</v>
      </c>
      <c r="W27" s="333">
        <f>IF(AC!$E31=AC!$S$5,0,AC!R31)</f>
        <v>0</v>
      </c>
      <c r="X27" s="333">
        <f>IF(AC!$E31=AC!$S$5,0,AC!S31)</f>
        <v>0</v>
      </c>
      <c r="Y27" s="333">
        <f>IF(AC!$E31=AC!$S$5,0,AC!T31)</f>
        <v>0</v>
      </c>
      <c r="Z27" s="333">
        <f>IF(AC!$E31=AC!$S$5,0,AC!U31)</f>
        <v>0</v>
      </c>
      <c r="AA27" s="305"/>
      <c r="AB27" s="567"/>
      <c r="AC27" s="361">
        <f t="shared" ref="AC27:AC34" si="5">+AB27*W27</f>
        <v>0</v>
      </c>
      <c r="AD27" s="361">
        <f t="shared" si="3"/>
        <v>0</v>
      </c>
      <c r="AE27" s="361">
        <f t="shared" si="0"/>
        <v>0</v>
      </c>
      <c r="AF27" s="361">
        <f t="shared" si="1"/>
        <v>0</v>
      </c>
    </row>
    <row r="28" spans="1:32">
      <c r="A28" s="399">
        <v>14</v>
      </c>
      <c r="B28" s="395">
        <f t="shared" si="4"/>
        <v>833.03201215225397</v>
      </c>
      <c r="H28" s="942">
        <f>+AC!C32</f>
        <v>22</v>
      </c>
      <c r="I28" s="333">
        <f>IF(AC!$E32=AC!$S$5,0,AC!D32)</f>
        <v>0</v>
      </c>
      <c r="J28" s="333">
        <f>IF(AC!$E32=AC!$S$5,0,AC!E32)</f>
        <v>0</v>
      </c>
      <c r="K28" s="333">
        <f>IF(AC!$E32=AC!$S$5,0,AC!F32)</f>
        <v>0</v>
      </c>
      <c r="L28" s="333">
        <f>IF(AC!$E32=AC!$S$5,0,AC!G32)</f>
        <v>0</v>
      </c>
      <c r="M28" s="333">
        <f>IF(AC!$E32=AC!$S$5,0,AC!H32)</f>
        <v>0</v>
      </c>
      <c r="N28" s="333" t="str">
        <f>IF(AC!$E32=AC!$S$5,0,AC!I32)</f>
        <v/>
      </c>
      <c r="O28" s="333" t="str">
        <f>IF(AC!$E32=AC!$S$5,0,AC!J32)</f>
        <v/>
      </c>
      <c r="P28" s="333">
        <f>IF(AC!$E32=AC!$S$5,0,AC!K32)</f>
        <v>0</v>
      </c>
      <c r="Q28" s="333">
        <f>IF(AC!$E32=AC!$S$5,0,AC!L32)</f>
        <v>0</v>
      </c>
      <c r="R28" s="333">
        <f>IF(AC!$E32=AC!$S$5,0,AC!M32)</f>
        <v>0</v>
      </c>
      <c r="S28" s="333">
        <f>IF(AC!$E32=AC!$S$5,0,AC!N32)</f>
        <v>0</v>
      </c>
      <c r="T28" s="333">
        <f>IF(AC!$E32=AC!$S$5,0,AC!O32)</f>
        <v>0</v>
      </c>
      <c r="U28" s="333">
        <f>IF(AC!$E32=AC!$S$5,0,AC!P32)</f>
        <v>0</v>
      </c>
      <c r="V28" s="333">
        <f>IF(AC!$E32=AC!$S$5,0,AC!Q32)</f>
        <v>0</v>
      </c>
      <c r="W28" s="333">
        <f>IF(AC!$E32=AC!$S$5,0,AC!R32)</f>
        <v>0</v>
      </c>
      <c r="X28" s="333">
        <f>IF(AC!$E32=AC!$S$5,0,AC!S32)</f>
        <v>0</v>
      </c>
      <c r="Y28" s="333">
        <f>IF(AC!$E32=AC!$S$5,0,AC!T32)</f>
        <v>0</v>
      </c>
      <c r="Z28" s="333">
        <f>IF(AC!$E32=AC!$S$5,0,AC!U32)</f>
        <v>0</v>
      </c>
      <c r="AA28" s="305"/>
      <c r="AB28" s="567"/>
      <c r="AC28" s="361">
        <f t="shared" si="5"/>
        <v>0</v>
      </c>
      <c r="AD28" s="361">
        <f t="shared" si="3"/>
        <v>0</v>
      </c>
      <c r="AE28" s="361">
        <f t="shared" si="0"/>
        <v>0</v>
      </c>
      <c r="AF28" s="361"/>
    </row>
    <row r="29" spans="1:32">
      <c r="A29" s="399">
        <v>15</v>
      </c>
      <c r="B29" s="395">
        <f t="shared" si="4"/>
        <v>833.03201215225397</v>
      </c>
      <c r="H29" s="942">
        <f>+AC!C33</f>
        <v>23</v>
      </c>
      <c r="I29" s="333">
        <f>IF(AC!$E33=AC!$S$5,0,AC!D33)</f>
        <v>0</v>
      </c>
      <c r="J29" s="333">
        <f>IF(AC!$E33=AC!$S$5,0,AC!E33)</f>
        <v>0</v>
      </c>
      <c r="K29" s="333">
        <f>IF(AC!$E33=AC!$S$5,0,AC!F33)</f>
        <v>0</v>
      </c>
      <c r="L29" s="333">
        <f>IF(AC!$E33=AC!$S$5,0,AC!G33)</f>
        <v>0</v>
      </c>
      <c r="M29" s="333">
        <f>IF(AC!$E33=AC!$S$5,0,AC!H33)</f>
        <v>0</v>
      </c>
      <c r="N29" s="333" t="str">
        <f>IF(AC!$E33=AC!$S$5,0,AC!I33)</f>
        <v/>
      </c>
      <c r="O29" s="333" t="str">
        <f>IF(AC!$E33=AC!$S$5,0,AC!J33)</f>
        <v/>
      </c>
      <c r="P29" s="333">
        <f>IF(AC!$E33=AC!$S$5,0,AC!K33)</f>
        <v>0</v>
      </c>
      <c r="Q29" s="333">
        <f>IF(AC!$E33=AC!$S$5,0,AC!L33)</f>
        <v>0</v>
      </c>
      <c r="R29" s="333">
        <f>IF(AC!$E33=AC!$S$5,0,AC!M33)</f>
        <v>0</v>
      </c>
      <c r="S29" s="333">
        <f>IF(AC!$E33=AC!$S$5,0,AC!N33)</f>
        <v>0</v>
      </c>
      <c r="T29" s="333">
        <f>IF(AC!$E33=AC!$S$5,0,AC!O33)</f>
        <v>0</v>
      </c>
      <c r="U29" s="333">
        <f>IF(AC!$E33=AC!$S$5,0,AC!P33)</f>
        <v>0</v>
      </c>
      <c r="V29" s="333">
        <f>IF(AC!$E33=AC!$S$5,0,AC!Q33)</f>
        <v>0</v>
      </c>
      <c r="W29" s="333">
        <f>IF(AC!$E33=AC!$S$5,0,AC!R33)</f>
        <v>0</v>
      </c>
      <c r="X29" s="333">
        <f>IF(AC!$E33=AC!$S$5,0,AC!S33)</f>
        <v>0</v>
      </c>
      <c r="Y29" s="333">
        <f>IF(AC!$E33=AC!$S$5,0,AC!T33)</f>
        <v>0</v>
      </c>
      <c r="Z29" s="333">
        <f>IF(AC!$E33=AC!$S$5,0,AC!U33)</f>
        <v>0</v>
      </c>
      <c r="AA29" s="305"/>
      <c r="AB29" s="567"/>
      <c r="AC29" s="361">
        <f t="shared" si="5"/>
        <v>0</v>
      </c>
      <c r="AD29" s="361">
        <f t="shared" si="3"/>
        <v>0</v>
      </c>
      <c r="AE29" s="361">
        <f t="shared" si="0"/>
        <v>0</v>
      </c>
      <c r="AF29" s="361"/>
    </row>
    <row r="30" spans="1:32">
      <c r="A30" s="399">
        <v>16</v>
      </c>
      <c r="B30" s="395">
        <f t="shared" si="4"/>
        <v>833.03201215225397</v>
      </c>
      <c r="H30" s="942">
        <f>+AC!C34</f>
        <v>24</v>
      </c>
      <c r="I30" s="333">
        <f>IF(AC!$E34=AC!$S$5,0,AC!D34)</f>
        <v>0</v>
      </c>
      <c r="J30" s="333">
        <f>IF(AC!$E34=AC!$S$5,0,AC!E34)</f>
        <v>0</v>
      </c>
      <c r="K30" s="333">
        <f>IF(AC!$E34=AC!$S$5,0,AC!F34)</f>
        <v>0</v>
      </c>
      <c r="L30" s="333">
        <f>IF(AC!$E34=AC!$S$5,0,AC!G34)</f>
        <v>0</v>
      </c>
      <c r="M30" s="333">
        <f>IF(AC!$E34=AC!$S$5,0,AC!H34)</f>
        <v>0</v>
      </c>
      <c r="N30" s="333" t="str">
        <f>IF(AC!$E34=AC!$S$5,0,AC!I34)</f>
        <v/>
      </c>
      <c r="O30" s="333" t="str">
        <f>IF(AC!$E34=AC!$S$5,0,AC!J34)</f>
        <v/>
      </c>
      <c r="P30" s="333">
        <f>IF(AC!$E34=AC!$S$5,0,AC!K34)</f>
        <v>0</v>
      </c>
      <c r="Q30" s="333">
        <f>IF(AC!$E34=AC!$S$5,0,AC!L34)</f>
        <v>0</v>
      </c>
      <c r="R30" s="333">
        <f>IF(AC!$E34=AC!$S$5,0,AC!M34)</f>
        <v>0</v>
      </c>
      <c r="S30" s="333">
        <f>IF(AC!$E34=AC!$S$5,0,AC!N34)</f>
        <v>0</v>
      </c>
      <c r="T30" s="333">
        <f>IF(AC!$E34=AC!$S$5,0,AC!O34)</f>
        <v>0</v>
      </c>
      <c r="U30" s="333">
        <f>IF(AC!$E34=AC!$S$5,0,AC!P34)</f>
        <v>0</v>
      </c>
      <c r="V30" s="333">
        <f>IF(AC!$E34=AC!$S$5,0,AC!Q34)</f>
        <v>0</v>
      </c>
      <c r="W30" s="333">
        <f>IF(AC!$E34=AC!$S$5,0,AC!R34)</f>
        <v>0</v>
      </c>
      <c r="X30" s="333">
        <f>IF(AC!$E34=AC!$S$5,0,AC!S34)</f>
        <v>0</v>
      </c>
      <c r="Y30" s="333">
        <f>IF(AC!$E34=AC!$S$5,0,AC!T34)</f>
        <v>0</v>
      </c>
      <c r="Z30" s="333">
        <f>IF(AC!$E34=AC!$S$5,0,AC!U34)</f>
        <v>0</v>
      </c>
      <c r="AA30" s="305"/>
      <c r="AB30" s="567"/>
      <c r="AC30" s="361">
        <f t="shared" si="5"/>
        <v>0</v>
      </c>
      <c r="AD30" s="361">
        <f t="shared" si="3"/>
        <v>0</v>
      </c>
      <c r="AE30" s="361">
        <f t="shared" si="0"/>
        <v>0</v>
      </c>
      <c r="AF30" s="361"/>
    </row>
    <row r="31" spans="1:32">
      <c r="A31" s="399">
        <v>17</v>
      </c>
      <c r="B31" s="395">
        <f t="shared" si="4"/>
        <v>833.03201215225397</v>
      </c>
      <c r="H31" s="942">
        <f>+AC!C35</f>
        <v>25</v>
      </c>
      <c r="I31" s="333">
        <f>IF(AC!$E35=AC!$S$5,0,AC!D35)</f>
        <v>0</v>
      </c>
      <c r="J31" s="333">
        <f>IF(AC!$E35=AC!$S$5,0,AC!E35)</f>
        <v>0</v>
      </c>
      <c r="K31" s="333">
        <f>IF(AC!$E35=AC!$S$5,0,AC!F35)</f>
        <v>0</v>
      </c>
      <c r="L31" s="333">
        <f>IF(AC!$E35=AC!$S$5,0,AC!G35)</f>
        <v>0</v>
      </c>
      <c r="M31" s="333">
        <f>IF(AC!$E35=AC!$S$5,0,AC!H35)</f>
        <v>0</v>
      </c>
      <c r="N31" s="333" t="str">
        <f>IF(AC!$E35=AC!$S$5,0,AC!I35)</f>
        <v/>
      </c>
      <c r="O31" s="333" t="str">
        <f>IF(AC!$E35=AC!$S$5,0,AC!J35)</f>
        <v/>
      </c>
      <c r="P31" s="333">
        <f>IF(AC!$E35=AC!$S$5,0,AC!K35)</f>
        <v>0</v>
      </c>
      <c r="Q31" s="333">
        <f>IF(AC!$E35=AC!$S$5,0,AC!L35)</f>
        <v>0</v>
      </c>
      <c r="R31" s="333">
        <f>IF(AC!$E35=AC!$S$5,0,AC!M35)</f>
        <v>0</v>
      </c>
      <c r="S31" s="333">
        <f>IF(AC!$E35=AC!$S$5,0,AC!N35)</f>
        <v>0</v>
      </c>
      <c r="T31" s="333">
        <f>IF(AC!$E35=AC!$S$5,0,AC!O35)</f>
        <v>0</v>
      </c>
      <c r="U31" s="333">
        <f>IF(AC!$E35=AC!$S$5,0,AC!P35)</f>
        <v>0</v>
      </c>
      <c r="V31" s="333">
        <f>IF(AC!$E35=AC!$S$5,0,AC!Q35)</f>
        <v>0</v>
      </c>
      <c r="W31" s="333">
        <f>IF(AC!$E35=AC!$S$5,0,AC!R35)</f>
        <v>0</v>
      </c>
      <c r="X31" s="333">
        <f>IF(AC!$E35=AC!$S$5,0,AC!S35)</f>
        <v>0</v>
      </c>
      <c r="Y31" s="333">
        <f>IF(AC!$E35=AC!$S$5,0,AC!T35)</f>
        <v>0</v>
      </c>
      <c r="Z31" s="333">
        <f>IF(AC!$E35=AC!$S$5,0,AC!U35)</f>
        <v>0</v>
      </c>
      <c r="AA31" s="305"/>
      <c r="AB31" s="567"/>
      <c r="AC31" s="361">
        <f t="shared" si="5"/>
        <v>0</v>
      </c>
      <c r="AD31" s="361">
        <f t="shared" si="3"/>
        <v>0</v>
      </c>
      <c r="AE31" s="361">
        <f t="shared" si="0"/>
        <v>0</v>
      </c>
      <c r="AF31" s="361"/>
    </row>
    <row r="32" spans="1:32">
      <c r="A32" s="399">
        <v>18</v>
      </c>
      <c r="B32" s="395">
        <f t="shared" si="4"/>
        <v>833.03201215225397</v>
      </c>
      <c r="H32" s="942">
        <f>+AC!C36</f>
        <v>26</v>
      </c>
      <c r="I32" s="333">
        <f>IF(AC!$E36=AC!$S$5,0,AC!D36)</f>
        <v>0</v>
      </c>
      <c r="J32" s="333">
        <f>IF(AC!$E36=AC!$S$5,0,AC!E36)</f>
        <v>0</v>
      </c>
      <c r="K32" s="333">
        <f>IF(AC!$E36=AC!$S$5,0,AC!F36)</f>
        <v>0</v>
      </c>
      <c r="L32" s="333">
        <f>IF(AC!$E36=AC!$S$5,0,AC!G36)</f>
        <v>0</v>
      </c>
      <c r="M32" s="333">
        <f>IF(AC!$E36=AC!$S$5,0,AC!H36)</f>
        <v>0</v>
      </c>
      <c r="N32" s="333" t="str">
        <f>IF(AC!$E36=AC!$S$5,0,AC!I36)</f>
        <v/>
      </c>
      <c r="O32" s="333" t="str">
        <f>IF(AC!$E36=AC!$S$5,0,AC!J36)</f>
        <v/>
      </c>
      <c r="P32" s="333">
        <f>IF(AC!$E36=AC!$S$5,0,AC!K36)</f>
        <v>0</v>
      </c>
      <c r="Q32" s="333">
        <f>IF(AC!$E36=AC!$S$5,0,AC!L36)</f>
        <v>0</v>
      </c>
      <c r="R32" s="333">
        <f>IF(AC!$E36=AC!$S$5,0,AC!M36)</f>
        <v>0</v>
      </c>
      <c r="S32" s="333">
        <f>IF(AC!$E36=AC!$S$5,0,AC!N36)</f>
        <v>0</v>
      </c>
      <c r="T32" s="333">
        <f>IF(AC!$E36=AC!$S$5,0,AC!O36)</f>
        <v>0</v>
      </c>
      <c r="U32" s="333">
        <f>IF(AC!$E36=AC!$S$5,0,AC!P36)</f>
        <v>0</v>
      </c>
      <c r="V32" s="333">
        <f>IF(AC!$E36=AC!$S$5,0,AC!Q36)</f>
        <v>0</v>
      </c>
      <c r="W32" s="333">
        <f>IF(AC!$E36=AC!$S$5,0,AC!R36)</f>
        <v>0</v>
      </c>
      <c r="X32" s="333">
        <f>IF(AC!$E36=AC!$S$5,0,AC!S36)</f>
        <v>0</v>
      </c>
      <c r="Y32" s="333">
        <f>IF(AC!$E36=AC!$S$5,0,AC!T36)</f>
        <v>0</v>
      </c>
      <c r="Z32" s="333">
        <f>IF(AC!$E36=AC!$S$5,0,AC!U36)</f>
        <v>0</v>
      </c>
      <c r="AA32" s="305"/>
      <c r="AB32" s="567"/>
      <c r="AC32" s="361">
        <f t="shared" si="5"/>
        <v>0</v>
      </c>
      <c r="AD32" s="361">
        <f t="shared" si="3"/>
        <v>0</v>
      </c>
      <c r="AE32" s="361">
        <f t="shared" si="0"/>
        <v>0</v>
      </c>
      <c r="AF32" s="361"/>
    </row>
    <row r="33" spans="1:32">
      <c r="A33" s="399">
        <v>19</v>
      </c>
      <c r="B33" s="395">
        <f t="shared" si="4"/>
        <v>833.03201215225397</v>
      </c>
      <c r="H33" s="942">
        <f>+AC!C37</f>
        <v>27</v>
      </c>
      <c r="I33" s="333">
        <f>IF(AC!$E37=AC!$S$5,0,AC!D37)</f>
        <v>0</v>
      </c>
      <c r="J33" s="333">
        <f>IF(AC!$E37=AC!$S$5,0,AC!E37)</f>
        <v>0</v>
      </c>
      <c r="K33" s="333">
        <f>IF(AC!$E37=AC!$S$5,0,AC!F37)</f>
        <v>0</v>
      </c>
      <c r="L33" s="333">
        <f>IF(AC!$E37=AC!$S$5,0,AC!G37)</f>
        <v>0</v>
      </c>
      <c r="M33" s="333">
        <f>IF(AC!$E37=AC!$S$5,0,AC!H37)</f>
        <v>0</v>
      </c>
      <c r="N33" s="333" t="str">
        <f>IF(AC!$E37=AC!$S$5,0,AC!I37)</f>
        <v/>
      </c>
      <c r="O33" s="333" t="str">
        <f>IF(AC!$E37=AC!$S$5,0,AC!J37)</f>
        <v/>
      </c>
      <c r="P33" s="333">
        <f>IF(AC!$E37=AC!$S$5,0,AC!K37)</f>
        <v>0</v>
      </c>
      <c r="Q33" s="333">
        <f>IF(AC!$E37=AC!$S$5,0,AC!L37)</f>
        <v>0</v>
      </c>
      <c r="R33" s="333">
        <f>IF(AC!$E37=AC!$S$5,0,AC!M37)</f>
        <v>0</v>
      </c>
      <c r="S33" s="333">
        <f>IF(AC!$E37=AC!$S$5,0,AC!N37)</f>
        <v>0</v>
      </c>
      <c r="T33" s="333">
        <f>IF(AC!$E37=AC!$S$5,0,AC!O37)</f>
        <v>0</v>
      </c>
      <c r="U33" s="333">
        <f>IF(AC!$E37=AC!$S$5,0,AC!P37)</f>
        <v>0</v>
      </c>
      <c r="V33" s="333">
        <f>IF(AC!$E37=AC!$S$5,0,AC!Q37)</f>
        <v>0</v>
      </c>
      <c r="W33" s="333">
        <f>IF(AC!$E37=AC!$S$5,0,AC!R37)</f>
        <v>0</v>
      </c>
      <c r="X33" s="333">
        <f>IF(AC!$E37=AC!$S$5,0,AC!S37)</f>
        <v>0</v>
      </c>
      <c r="Y33" s="333">
        <f>IF(AC!$E37=AC!$S$5,0,AC!T37)</f>
        <v>0</v>
      </c>
      <c r="Z33" s="333">
        <f>IF(AC!$E37=AC!$S$5,0,AC!U37)</f>
        <v>0</v>
      </c>
      <c r="AA33" s="305"/>
      <c r="AB33" s="567"/>
      <c r="AC33" s="361">
        <f t="shared" si="5"/>
        <v>0</v>
      </c>
      <c r="AD33" s="361">
        <f t="shared" si="3"/>
        <v>0</v>
      </c>
      <c r="AE33" s="361">
        <f t="shared" si="0"/>
        <v>0</v>
      </c>
      <c r="AF33" s="361"/>
    </row>
    <row r="34" spans="1:32">
      <c r="A34" s="399">
        <v>20</v>
      </c>
      <c r="B34" s="395">
        <f t="shared" si="4"/>
        <v>833.03201215225397</v>
      </c>
      <c r="H34" s="942">
        <f>+AC!C38</f>
        <v>28</v>
      </c>
      <c r="I34" s="333">
        <f>IF(AC!$E38=AC!$S$5,0,AC!D38)</f>
        <v>0</v>
      </c>
      <c r="J34" s="333">
        <f>IF(AC!$E38=AC!$S$5,0,AC!E38)</f>
        <v>0</v>
      </c>
      <c r="K34" s="333">
        <f>IF(AC!$E38=AC!$S$5,0,AC!F38)</f>
        <v>0</v>
      </c>
      <c r="L34" s="333">
        <f>IF(AC!$E38=AC!$S$5,0,AC!G38)</f>
        <v>0</v>
      </c>
      <c r="M34" s="333">
        <f>IF(AC!$E38=AC!$S$5,0,AC!H38)</f>
        <v>0</v>
      </c>
      <c r="N34" s="333" t="str">
        <f>IF(AC!$E38=AC!$S$5,0,AC!I38)</f>
        <v/>
      </c>
      <c r="O34" s="333" t="str">
        <f>IF(AC!$E38=AC!$S$5,0,AC!J38)</f>
        <v/>
      </c>
      <c r="P34" s="333">
        <f>IF(AC!$E38=AC!$S$5,0,AC!K38)</f>
        <v>0</v>
      </c>
      <c r="Q34" s="333">
        <f>IF(AC!$E38=AC!$S$5,0,AC!L38)</f>
        <v>0</v>
      </c>
      <c r="R34" s="333">
        <f>IF(AC!$E38=AC!$S$5,0,AC!M38)</f>
        <v>0</v>
      </c>
      <c r="S34" s="333">
        <f>IF(AC!$E38=AC!$S$5,0,AC!N38)</f>
        <v>0</v>
      </c>
      <c r="T34" s="333">
        <f>IF(AC!$E38=AC!$S$5,0,AC!O38)</f>
        <v>0</v>
      </c>
      <c r="U34" s="333">
        <f>IF(AC!$E38=AC!$S$5,0,AC!P38)</f>
        <v>0</v>
      </c>
      <c r="V34" s="333">
        <f>IF(AC!$E38=AC!$S$5,0,AC!Q38)</f>
        <v>0</v>
      </c>
      <c r="W34" s="333">
        <f>IF(AC!$E38=AC!$S$5,0,AC!R38)</f>
        <v>0</v>
      </c>
      <c r="X34" s="333">
        <f>IF(AC!$E38=AC!$S$5,0,AC!S38)</f>
        <v>0</v>
      </c>
      <c r="Y34" s="333">
        <f>IF(AC!$E38=AC!$S$5,0,AC!T38)</f>
        <v>0</v>
      </c>
      <c r="Z34" s="333">
        <f>IF(AC!$E38=AC!$S$5,0,AC!U38)</f>
        <v>0</v>
      </c>
      <c r="AA34" s="305"/>
      <c r="AB34" s="567"/>
      <c r="AC34" s="361">
        <f t="shared" si="5"/>
        <v>0</v>
      </c>
      <c r="AD34" s="361">
        <f t="shared" si="3"/>
        <v>0</v>
      </c>
      <c r="AE34" s="361">
        <f t="shared" si="0"/>
        <v>0</v>
      </c>
      <c r="AF34" s="361"/>
    </row>
    <row r="35" spans="1:32">
      <c r="A35" s="399">
        <v>21</v>
      </c>
      <c r="B35" s="395">
        <f t="shared" si="4"/>
        <v>833.03201215225397</v>
      </c>
      <c r="W35" s="305"/>
      <c r="X35" s="305"/>
      <c r="Y35" s="305"/>
      <c r="Z35" s="462">
        <f>SUM(Z7:Z34)</f>
        <v>5378.6880000000001</v>
      </c>
      <c r="AA35" s="305"/>
      <c r="AB35" s="462"/>
      <c r="AC35" s="462">
        <f>SUM(AC7:AC34)</f>
        <v>3765.0815999999995</v>
      </c>
      <c r="AD35" s="462">
        <f>SUM(AD7:AD34)</f>
        <v>1613.6064000000001</v>
      </c>
      <c r="AE35" s="462">
        <f>SUM(AE7:AE34)</f>
        <v>833.03201215225397</v>
      </c>
      <c r="AF35" s="462">
        <f>SUM(AF7:AF34)</f>
        <v>6000</v>
      </c>
    </row>
    <row r="36" spans="1:32">
      <c r="A36" s="399">
        <v>22</v>
      </c>
      <c r="B36" s="395">
        <f t="shared" si="4"/>
        <v>833.03201215225397</v>
      </c>
      <c r="W36" s="305"/>
      <c r="X36" s="305"/>
      <c r="Y36" s="305"/>
      <c r="Z36" s="305"/>
      <c r="AA36" s="305"/>
      <c r="AB36" s="643"/>
      <c r="AC36" s="642"/>
      <c r="AD36" s="642"/>
      <c r="AE36" s="642"/>
      <c r="AF36" s="462"/>
    </row>
    <row r="37" spans="1:32">
      <c r="A37" s="399">
        <v>23</v>
      </c>
      <c r="B37" s="395">
        <f t="shared" si="4"/>
        <v>833.03201215225397</v>
      </c>
      <c r="W37" s="305"/>
      <c r="X37" s="305"/>
      <c r="Y37" s="305"/>
      <c r="Z37" s="305"/>
      <c r="AA37" s="305"/>
      <c r="AB37" s="643"/>
      <c r="AC37" s="642"/>
      <c r="AD37" s="642"/>
      <c r="AE37" s="642"/>
      <c r="AF37" s="642"/>
    </row>
    <row r="38" spans="1:32">
      <c r="A38" s="399">
        <v>24</v>
      </c>
      <c r="B38" s="395">
        <f t="shared" si="4"/>
        <v>833.03201215225397</v>
      </c>
      <c r="W38" s="642"/>
      <c r="X38" s="642"/>
      <c r="Y38" s="642"/>
      <c r="Z38" s="642"/>
      <c r="AA38" s="642"/>
      <c r="AB38" s="643"/>
      <c r="AC38" s="642"/>
      <c r="AD38" s="642"/>
      <c r="AE38" s="642"/>
      <c r="AF38" s="642"/>
    </row>
    <row r="39" spans="1:32">
      <c r="A39" s="399">
        <v>25</v>
      </c>
      <c r="B39" s="395">
        <f t="shared" si="4"/>
        <v>833.03201215225397</v>
      </c>
    </row>
  </sheetData>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8826-306A-4E19-887D-E8E10CDA3CEF}">
  <sheetPr>
    <tabColor theme="9"/>
  </sheetPr>
  <dimension ref="A1:AV72"/>
  <sheetViews>
    <sheetView zoomScale="85" zoomScaleNormal="85" workbookViewId="0">
      <selection activeCell="A6" sqref="A6"/>
    </sheetView>
  </sheetViews>
  <sheetFormatPr baseColWidth="10" defaultColWidth="11.44140625" defaultRowHeight="14.4"/>
  <cols>
    <col min="2" max="2" width="16.6640625" customWidth="1"/>
    <col min="4" max="5" width="15.33203125" customWidth="1"/>
    <col min="6" max="6" width="0" hidden="1" customWidth="1"/>
    <col min="7" max="7" width="9.5546875" hidden="1" customWidth="1"/>
    <col min="8" max="8" width="3.6640625" hidden="1" customWidth="1"/>
    <col min="9" max="9" width="5.109375" customWidth="1"/>
    <col min="10" max="10" width="19" customWidth="1"/>
    <col min="11" max="11" width="18.6640625" customWidth="1"/>
    <col min="12" max="14" width="12.44140625" customWidth="1"/>
    <col min="15" max="16" width="13.88671875" customWidth="1"/>
    <col min="17" max="17" width="10.33203125" customWidth="1"/>
    <col min="18" max="27" width="21.109375" hidden="1" customWidth="1"/>
    <col min="28" max="28" width="14.5546875" customWidth="1"/>
    <col min="29" max="29" width="21.109375" customWidth="1"/>
    <col min="30" max="31" width="13.5546875" customWidth="1"/>
    <col min="32" max="32" width="16.6640625" customWidth="1"/>
    <col min="33" max="33" width="12.88671875" customWidth="1"/>
    <col min="34" max="34" width="16.109375" customWidth="1"/>
    <col min="35" max="35" width="12.44140625" customWidth="1"/>
    <col min="36" max="36" width="13.33203125" customWidth="1"/>
    <col min="37" max="37" width="12.33203125" customWidth="1"/>
    <col min="39" max="39" width="8.88671875" customWidth="1"/>
    <col min="40" max="40" width="26" customWidth="1"/>
    <col min="43" max="43" width="14.44140625" customWidth="1"/>
    <col min="44" max="44" width="13.6640625" customWidth="1"/>
    <col min="46" max="46" width="15.88671875" customWidth="1"/>
    <col min="48" max="48" width="0" hidden="1" customWidth="1"/>
  </cols>
  <sheetData>
    <row r="1" spans="1:48" ht="15.6">
      <c r="G1" s="302"/>
      <c r="H1" s="302"/>
      <c r="I1" s="303"/>
      <c r="J1" s="303" t="s">
        <v>1217</v>
      </c>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row>
    <row r="2" spans="1:48" ht="39.6">
      <c r="A2" s="328" t="s">
        <v>998</v>
      </c>
      <c r="B2" s="328" t="s">
        <v>999</v>
      </c>
      <c r="C2" s="376" t="s">
        <v>6</v>
      </c>
      <c r="D2" s="376" t="s">
        <v>1001</v>
      </c>
      <c r="G2" s="305"/>
      <c r="J2" s="305"/>
      <c r="K2" s="306"/>
      <c r="L2" s="307"/>
      <c r="M2" s="307"/>
      <c r="N2" s="307"/>
      <c r="O2" s="308"/>
      <c r="P2" s="308"/>
      <c r="Q2" s="308"/>
      <c r="R2" s="308"/>
      <c r="S2" s="305"/>
      <c r="T2" s="305"/>
      <c r="U2" s="309"/>
      <c r="V2" s="309"/>
      <c r="W2" s="309"/>
    </row>
    <row r="3" spans="1:48">
      <c r="A3" s="919">
        <f>Consumption!$C$9</f>
        <v>0.51625477697179056</v>
      </c>
      <c r="B3" s="469">
        <v>15</v>
      </c>
      <c r="C3" s="920">
        <f>+'0.Hypothesis'!$K$2</f>
        <v>0.06</v>
      </c>
      <c r="D3" s="923">
        <f>+'0.Hypothesis'!$C$3</f>
        <v>2</v>
      </c>
      <c r="G3" s="305"/>
    </row>
    <row r="4" spans="1:48" ht="15" thickBot="1">
      <c r="G4" s="319"/>
      <c r="H4" s="305"/>
      <c r="I4" s="305"/>
      <c r="AM4" s="305"/>
      <c r="AN4" s="305"/>
      <c r="AO4" s="305"/>
      <c r="AP4" s="305"/>
      <c r="AQ4" s="305"/>
    </row>
    <row r="5" spans="1:48" ht="44.4" thickTop="1" thickBot="1">
      <c r="A5" s="456" t="s">
        <v>1020</v>
      </c>
      <c r="B5" s="456" t="s">
        <v>1021</v>
      </c>
      <c r="C5" s="456" t="s">
        <v>1022</v>
      </c>
      <c r="D5" s="456" t="s">
        <v>1193</v>
      </c>
      <c r="G5" s="319"/>
      <c r="H5" s="305"/>
      <c r="I5" s="305"/>
      <c r="J5" s="872" t="s">
        <v>1218</v>
      </c>
      <c r="K5" s="870"/>
      <c r="L5" s="870"/>
      <c r="M5" s="870"/>
      <c r="N5" s="870"/>
      <c r="O5" s="870"/>
      <c r="P5" s="870"/>
      <c r="Q5" s="871"/>
      <c r="R5" s="345"/>
      <c r="S5" s="345"/>
      <c r="T5" s="345"/>
      <c r="U5" s="345"/>
      <c r="V5" s="345"/>
      <c r="W5" s="345"/>
      <c r="X5" s="345"/>
      <c r="Y5" s="345"/>
      <c r="Z5" s="345"/>
      <c r="AA5" s="345"/>
      <c r="AB5" s="345"/>
      <c r="AC5" s="345"/>
      <c r="AF5" s="324"/>
      <c r="AG5" s="324"/>
      <c r="AH5" s="324"/>
      <c r="AI5" s="324"/>
      <c r="AJ5" s="324"/>
      <c r="AK5" s="324"/>
      <c r="AL5" s="324"/>
      <c r="AV5" s="353" t="s">
        <v>801</v>
      </c>
    </row>
    <row r="6" spans="1:48" ht="15" thickTop="1">
      <c r="A6" s="395">
        <f>+AJ72</f>
        <v>10288.982476007503</v>
      </c>
      <c r="B6" s="395">
        <f>+AI72</f>
        <v>19930.047982044569</v>
      </c>
      <c r="C6" s="594">
        <f>+B6/Consumption!C4</f>
        <v>8.146750701871569E-2</v>
      </c>
      <c r="D6" s="557">
        <f>+B6*'0.Hypothesis'!G2</f>
        <v>12.635650420616257</v>
      </c>
      <c r="G6" s="319"/>
      <c r="H6" s="319"/>
      <c r="I6" s="319"/>
      <c r="AV6" s="360" t="s">
        <v>802</v>
      </c>
    </row>
    <row r="7" spans="1:48" ht="39.6">
      <c r="G7" s="319"/>
      <c r="H7" s="325"/>
      <c r="I7" s="326" t="str">
        <f>+AC!C9</f>
        <v>#</v>
      </c>
      <c r="J7" s="327" t="str">
        <f>+AC!D9</f>
        <v>Zone</v>
      </c>
      <c r="K7" s="327" t="str">
        <f>+AC!E9</f>
        <v>System</v>
      </c>
      <c r="L7" s="327" t="str">
        <f>+AC!F9</f>
        <v>Type</v>
      </c>
      <c r="M7" s="327" t="str">
        <f>+AC!G9</f>
        <v>Brand/model</v>
      </c>
      <c r="N7" s="327" t="str">
        <f>+AC!H9</f>
        <v>Quantity</v>
      </c>
      <c r="O7" s="327" t="str">
        <f>+AC!I9</f>
        <v>Thermal power (BTU/h)</v>
      </c>
      <c r="P7" s="327" t="str">
        <f>+AC!J9</f>
        <v>COP</v>
      </c>
      <c r="Q7" s="327" t="str">
        <f>+AC!K9</f>
        <v>Electric power (kW)</v>
      </c>
      <c r="R7" s="327" t="str">
        <f>+AC!L9</f>
        <v>Temperature (ºC)</v>
      </c>
      <c r="S7" s="327" t="str">
        <f>+AC!M9</f>
        <v>SP Temperature (ºC)</v>
      </c>
      <c r="T7" s="327" t="str">
        <f>+AC!N9</f>
        <v>(hours/day)</v>
      </c>
      <c r="U7" s="327" t="str">
        <f>+AC!O9</f>
        <v>Days/week</v>
      </c>
      <c r="V7" s="327" t="str">
        <f>+AC!P9</f>
        <v>Weeks/years</v>
      </c>
      <c r="W7" s="327" t="str">
        <f>+AC!Q9</f>
        <v>% de time on load</v>
      </c>
      <c r="X7" s="327" t="str">
        <f>+AC!R9</f>
        <v>Observations</v>
      </c>
      <c r="Y7" s="327">
        <f>+AC!S9</f>
        <v>0</v>
      </c>
      <c r="Z7" s="327" t="str">
        <f>+AC!T9</f>
        <v>Pot_inst (kW)</v>
      </c>
      <c r="AA7" s="327" t="str">
        <f>+AC!U9</f>
        <v>Consumption (kWh/year)</v>
      </c>
      <c r="AB7" s="327" t="s">
        <v>1219</v>
      </c>
      <c r="AC7" s="327" t="s">
        <v>1220</v>
      </c>
      <c r="AF7" s="328" t="s">
        <v>1221</v>
      </c>
      <c r="AG7" s="328" t="s">
        <v>1222</v>
      </c>
      <c r="AH7" s="328" t="s">
        <v>1223</v>
      </c>
      <c r="AI7" s="328" t="s">
        <v>1039</v>
      </c>
      <c r="AJ7" s="328" t="s">
        <v>1020</v>
      </c>
      <c r="AK7" s="328" t="s">
        <v>740</v>
      </c>
      <c r="AL7" s="328" t="s">
        <v>1224</v>
      </c>
      <c r="AN7" s="869" t="s">
        <v>1225</v>
      </c>
      <c r="AO7" s="869"/>
      <c r="AP7" s="869"/>
      <c r="AQ7" s="869"/>
      <c r="AR7" s="869"/>
      <c r="AS7" s="869"/>
      <c r="AT7" s="869"/>
      <c r="AV7" s="360" t="s">
        <v>803</v>
      </c>
    </row>
    <row r="8" spans="1:48" ht="28.8">
      <c r="A8" s="456" t="s">
        <v>740</v>
      </c>
      <c r="B8" s="456" t="s">
        <v>1024</v>
      </c>
      <c r="C8" s="599" t="s">
        <v>1025</v>
      </c>
      <c r="D8" s="459" t="s">
        <v>1026</v>
      </c>
      <c r="G8" s="305"/>
      <c r="H8" s="305"/>
      <c r="I8" s="333">
        <f>+AC!C11</f>
        <v>1</v>
      </c>
      <c r="J8" s="331" t="str">
        <f>+AC!D11</f>
        <v>Seminar room</v>
      </c>
      <c r="K8" s="331" t="str">
        <f>+AC!E11</f>
        <v>AC</v>
      </c>
      <c r="L8" s="331" t="str">
        <f>+AC!F11</f>
        <v>Split</v>
      </c>
      <c r="M8" s="331" t="str">
        <f>+AC!G11</f>
        <v>Classic</v>
      </c>
      <c r="N8" s="331">
        <f>+AC!H11</f>
        <v>1</v>
      </c>
      <c r="O8" s="331">
        <f>+IF('8.AC'!N7="kW",'8.AC'!M7/0.00029307107,'8.AC'!M7)</f>
        <v>7882.0471771574048</v>
      </c>
      <c r="P8" s="330">
        <f>+AC!J11</f>
        <v>3.18</v>
      </c>
      <c r="Q8" s="330">
        <f>+AC!K11</f>
        <v>2.31</v>
      </c>
      <c r="R8" s="330"/>
      <c r="S8" s="330"/>
      <c r="T8" s="330"/>
      <c r="U8" s="330"/>
      <c r="V8" s="330"/>
      <c r="W8" s="330"/>
      <c r="X8" s="330"/>
      <c r="Y8" s="330"/>
      <c r="Z8" s="330"/>
      <c r="AA8" s="330"/>
      <c r="AB8" s="330">
        <f>+VLOOKUP(AC8,$AR$9:$AS$13,2)</f>
        <v>3.25</v>
      </c>
      <c r="AC8" s="331">
        <f t="shared" ref="AC8:AC27" si="0">+ROUNDUP(O8/6000,0)*6000</f>
        <v>12000</v>
      </c>
      <c r="AD8" s="874"/>
      <c r="AE8" s="874"/>
      <c r="AF8" s="361">
        <f>+AC!U11</f>
        <v>3060.288</v>
      </c>
      <c r="AG8" s="532">
        <f t="shared" ref="AG8:AG25" si="1">1-(P8/VLOOKUP(AC8,$AR$10:$AS$13,2))</f>
        <v>2.1538461538461506E-2</v>
      </c>
      <c r="AH8" s="361">
        <f>+AF8*(1-(AG8))</f>
        <v>2994.3741046153846</v>
      </c>
      <c r="AI8" s="361">
        <f t="shared" ref="AI8:AI24" si="2">+AF8-AH8</f>
        <v>65.913895384615444</v>
      </c>
      <c r="AJ8" s="361">
        <f>+AI8*$A$3</f>
        <v>34.02836336112658</v>
      </c>
      <c r="AK8" s="361">
        <f t="shared" ref="AK8:AK25" si="3">+VLOOKUP(AC8,$AR$10:$AT$13,3)*N8</f>
        <v>1204.9259259259259</v>
      </c>
      <c r="AL8" s="865">
        <f>IF(AJ8=0,"NaN",AK8/AJ8)</f>
        <v>35.409458666543237</v>
      </c>
      <c r="AN8" s="863" t="s">
        <v>1226</v>
      </c>
      <c r="AO8" s="399" t="s">
        <v>1227</v>
      </c>
      <c r="AP8" s="399" t="s">
        <v>1028</v>
      </c>
      <c r="AQ8" s="399" t="s">
        <v>1228</v>
      </c>
      <c r="AR8" s="863" t="s">
        <v>1229</v>
      </c>
      <c r="AS8" s="399" t="s">
        <v>1230</v>
      </c>
      <c r="AT8" s="863" t="s">
        <v>1231</v>
      </c>
      <c r="AV8" s="360"/>
    </row>
    <row r="9" spans="1:48">
      <c r="A9" s="395">
        <f>+AK72</f>
        <v>15276.359999999997</v>
      </c>
      <c r="B9" s="557">
        <f>+A9/A6</f>
        <v>1.4847299075124654</v>
      </c>
      <c r="C9" s="460">
        <f>IRR(B15:B36)</f>
        <v>0.67302276334413391</v>
      </c>
      <c r="D9" s="461">
        <f>+NPV(C3,B15:B36)</f>
        <v>75810.912018613584</v>
      </c>
      <c r="G9" s="305"/>
      <c r="H9" s="305"/>
      <c r="I9" s="333">
        <f>+AC!C12</f>
        <v>2</v>
      </c>
      <c r="J9" s="331" t="str">
        <f>+AC!D12</f>
        <v>Seminar room 2</v>
      </c>
      <c r="K9" s="331" t="str">
        <f>+AC!E12</f>
        <v>AC</v>
      </c>
      <c r="L9" s="331" t="str">
        <f>+AC!F12</f>
        <v>Split</v>
      </c>
      <c r="M9" s="331" t="str">
        <f>+AC!G12</f>
        <v>Classic</v>
      </c>
      <c r="N9" s="331">
        <f>+AC!H12</f>
        <v>1</v>
      </c>
      <c r="O9" s="331">
        <f>+IF('8.AC'!N8="kW",'8.AC'!M8/0.00029307107,'8.AC'!M8)</f>
        <v>7882.0471771574048</v>
      </c>
      <c r="P9" s="330">
        <f>+AC!J12</f>
        <v>3.18</v>
      </c>
      <c r="Q9" s="330">
        <f>+AC!K12</f>
        <v>2.31</v>
      </c>
      <c r="R9" s="330" t="str">
        <f t="shared" ref="R9:AA25" si="4">+R45</f>
        <v/>
      </c>
      <c r="S9" s="330" t="str">
        <f t="shared" si="4"/>
        <v/>
      </c>
      <c r="T9" s="330" t="str">
        <f t="shared" si="4"/>
        <v/>
      </c>
      <c r="U9" s="330" t="str">
        <f t="shared" si="4"/>
        <v/>
      </c>
      <c r="V9" s="330" t="str">
        <f t="shared" si="4"/>
        <v/>
      </c>
      <c r="W9" s="330" t="str">
        <f t="shared" si="4"/>
        <v/>
      </c>
      <c r="X9" s="330" t="str">
        <f t="shared" si="4"/>
        <v/>
      </c>
      <c r="Y9" s="330" t="str">
        <f t="shared" si="4"/>
        <v/>
      </c>
      <c r="Z9" s="330" t="str">
        <f t="shared" si="4"/>
        <v/>
      </c>
      <c r="AA9" s="330" t="str">
        <f t="shared" si="4"/>
        <v/>
      </c>
      <c r="AB9" s="330">
        <f t="shared" ref="AB9:AB25" si="5">+VLOOKUP(AC9,$AR$9:$AS$13,2)</f>
        <v>3.25</v>
      </c>
      <c r="AC9" s="331">
        <f t="shared" si="0"/>
        <v>12000</v>
      </c>
      <c r="AD9" s="874"/>
      <c r="AE9" s="874"/>
      <c r="AF9" s="361">
        <f>+AC!U12</f>
        <v>3060.288</v>
      </c>
      <c r="AG9" s="532">
        <f t="shared" si="1"/>
        <v>2.1538461538461506E-2</v>
      </c>
      <c r="AH9" s="361">
        <f t="shared" ref="AH9:AH25" si="6">+AF9*(1-(AG9))</f>
        <v>2994.3741046153846</v>
      </c>
      <c r="AI9" s="361">
        <f t="shared" si="2"/>
        <v>65.913895384615444</v>
      </c>
      <c r="AJ9" s="361">
        <f t="shared" ref="AJ9:AJ24" si="7">+AI9*$A$3</f>
        <v>34.02836336112658</v>
      </c>
      <c r="AK9" s="361">
        <f t="shared" si="3"/>
        <v>1204.9259259259259</v>
      </c>
      <c r="AL9" s="865">
        <f t="shared" ref="AL9:AL24" si="8">IF(AJ9=0,"NaN",AK9/AJ9)</f>
        <v>35.409458666543237</v>
      </c>
      <c r="AN9" s="863" t="s">
        <v>1232</v>
      </c>
      <c r="AO9" s="454"/>
      <c r="AP9" s="454">
        <v>850</v>
      </c>
      <c r="AQ9" s="399">
        <v>150</v>
      </c>
      <c r="AR9" s="454">
        <v>9000</v>
      </c>
      <c r="AS9" s="557">
        <v>3.6</v>
      </c>
      <c r="AT9" s="454">
        <v>1204.9259259259259</v>
      </c>
      <c r="AV9" s="360" t="s">
        <v>539</v>
      </c>
    </row>
    <row r="10" spans="1:48">
      <c r="G10" s="305"/>
      <c r="H10" s="305"/>
      <c r="I10" s="333">
        <f>+AC!C13</f>
        <v>3</v>
      </c>
      <c r="J10" s="331" t="str">
        <f>+AC!D13</f>
        <v>Seminar room 3</v>
      </c>
      <c r="K10" s="331" t="str">
        <f>+AC!E13</f>
        <v>AC</v>
      </c>
      <c r="L10" s="331" t="str">
        <f>+AC!F13</f>
        <v>Split</v>
      </c>
      <c r="M10" s="331" t="str">
        <f>+AC!G13</f>
        <v>Daikin</v>
      </c>
      <c r="N10" s="331">
        <f>+AC!H13</f>
        <v>1</v>
      </c>
      <c r="O10" s="331">
        <f>+IF('8.AC'!N9="kW",'8.AC'!M9/0.00029307107,'8.AC'!M9)</f>
        <v>6858.4046866174813</v>
      </c>
      <c r="P10" s="330">
        <f>+AC!J13</f>
        <v>3.21</v>
      </c>
      <c r="Q10" s="330">
        <f>+AC!K13</f>
        <v>2.0099999999999998</v>
      </c>
      <c r="R10" s="330" t="str">
        <f t="shared" si="4"/>
        <v/>
      </c>
      <c r="S10" s="330" t="str">
        <f t="shared" si="4"/>
        <v/>
      </c>
      <c r="T10" s="330" t="str">
        <f t="shared" si="4"/>
        <v/>
      </c>
      <c r="U10" s="330" t="str">
        <f t="shared" si="4"/>
        <v/>
      </c>
      <c r="V10" s="330" t="str">
        <f t="shared" si="4"/>
        <v/>
      </c>
      <c r="W10" s="330" t="str">
        <f t="shared" si="4"/>
        <v/>
      </c>
      <c r="X10" s="330" t="str">
        <f t="shared" si="4"/>
        <v/>
      </c>
      <c r="Y10" s="330" t="str">
        <f t="shared" si="4"/>
        <v/>
      </c>
      <c r="Z10" s="330" t="str">
        <f t="shared" si="4"/>
        <v/>
      </c>
      <c r="AA10" s="330" t="str">
        <f t="shared" si="4"/>
        <v/>
      </c>
      <c r="AB10" s="330">
        <f t="shared" si="5"/>
        <v>3.25</v>
      </c>
      <c r="AC10" s="331">
        <f t="shared" si="0"/>
        <v>12000</v>
      </c>
      <c r="AD10" s="874"/>
      <c r="AE10" s="874"/>
      <c r="AF10" s="361">
        <f>+AC!U13</f>
        <v>2662.848</v>
      </c>
      <c r="AG10" s="532">
        <f>1-(P10/VLOOKUP(AC10,$AR$10:$AS$13,2))</f>
        <v>1.2307692307692353E-2</v>
      </c>
      <c r="AH10" s="361">
        <f t="shared" si="6"/>
        <v>2630.074486153846</v>
      </c>
      <c r="AI10" s="361">
        <f t="shared" si="2"/>
        <v>32.773513846153946</v>
      </c>
      <c r="AJ10" s="361">
        <f t="shared" si="7"/>
        <v>16.919483081228094</v>
      </c>
      <c r="AK10" s="361">
        <f t="shared" si="3"/>
        <v>1204.9259259259259</v>
      </c>
      <c r="AL10" s="875">
        <f t="shared" si="8"/>
        <v>71.215291870398374</v>
      </c>
      <c r="AN10" s="863" t="s">
        <v>1233</v>
      </c>
      <c r="AO10" s="454">
        <v>2249</v>
      </c>
      <c r="AP10" s="454">
        <f>+AT10-AQ10</f>
        <v>1054.9259259259259</v>
      </c>
      <c r="AQ10" s="399">
        <v>150</v>
      </c>
      <c r="AR10" s="454">
        <v>12000</v>
      </c>
      <c r="AS10" s="557">
        <v>3.25</v>
      </c>
      <c r="AT10" s="454">
        <v>1204.9259259259259</v>
      </c>
    </row>
    <row r="11" spans="1:48">
      <c r="G11" s="305"/>
      <c r="H11" s="305"/>
      <c r="I11" s="333">
        <f>+AC!C14</f>
        <v>4</v>
      </c>
      <c r="J11" s="331" t="str">
        <f>+AC!D14</f>
        <v>Computer Lab</v>
      </c>
      <c r="K11" s="331" t="str">
        <f>+AC!E14</f>
        <v>AC</v>
      </c>
      <c r="L11" s="331" t="str">
        <f>+AC!F14</f>
        <v>Split</v>
      </c>
      <c r="M11" s="331" t="str">
        <f>+AC!G14</f>
        <v>MDV</v>
      </c>
      <c r="N11" s="331">
        <f>+AC!H14</f>
        <v>1</v>
      </c>
      <c r="O11" s="331">
        <f>+IF('8.AC'!N10="kW",'8.AC'!M10/0.00029307107,'8.AC'!M10)</f>
        <v>6994.8903520228041</v>
      </c>
      <c r="P11" s="330">
        <f>+AC!J14</f>
        <v>3</v>
      </c>
      <c r="Q11" s="330">
        <f>+AC!K14</f>
        <v>2.0499999999999998</v>
      </c>
      <c r="R11" s="330" t="str">
        <f t="shared" si="4"/>
        <v/>
      </c>
      <c r="S11" s="330" t="str">
        <f t="shared" si="4"/>
        <v/>
      </c>
      <c r="T11" s="330" t="str">
        <f t="shared" si="4"/>
        <v/>
      </c>
      <c r="U11" s="330" t="str">
        <f t="shared" si="4"/>
        <v/>
      </c>
      <c r="V11" s="330" t="str">
        <f t="shared" si="4"/>
        <v/>
      </c>
      <c r="W11" s="330" t="str">
        <f t="shared" si="4"/>
        <v/>
      </c>
      <c r="X11" s="330" t="str">
        <f t="shared" si="4"/>
        <v/>
      </c>
      <c r="Y11" s="330" t="str">
        <f t="shared" si="4"/>
        <v/>
      </c>
      <c r="Z11" s="330" t="str">
        <f t="shared" si="4"/>
        <v/>
      </c>
      <c r="AA11" s="330" t="str">
        <f t="shared" si="4"/>
        <v/>
      </c>
      <c r="AB11" s="330">
        <f t="shared" si="5"/>
        <v>3.25</v>
      </c>
      <c r="AC11" s="331">
        <f t="shared" si="0"/>
        <v>12000</v>
      </c>
      <c r="AD11" s="874"/>
      <c r="AE11" s="874"/>
      <c r="AF11" s="361">
        <f>+AC!U14</f>
        <v>2715.8399999999997</v>
      </c>
      <c r="AG11" s="532">
        <f t="shared" si="1"/>
        <v>7.6923076923076872E-2</v>
      </c>
      <c r="AH11" s="361">
        <f t="shared" si="6"/>
        <v>2506.9292307692308</v>
      </c>
      <c r="AI11" s="361">
        <f t="shared" si="2"/>
        <v>208.91076923076889</v>
      </c>
      <c r="AJ11" s="361">
        <f t="shared" si="7"/>
        <v>107.8511825762358</v>
      </c>
      <c r="AK11" s="361">
        <f t="shared" si="3"/>
        <v>1204.9259259259259</v>
      </c>
      <c r="AL11" s="875">
        <f t="shared" si="8"/>
        <v>11.172116031961083</v>
      </c>
      <c r="AN11" s="863" t="s">
        <v>1234</v>
      </c>
      <c r="AO11" s="454">
        <v>2990</v>
      </c>
      <c r="AP11" s="454">
        <f>+AT11-AQ11</f>
        <v>1387.037037037037</v>
      </c>
      <c r="AQ11" s="399">
        <v>150</v>
      </c>
      <c r="AR11" s="454">
        <v>18000</v>
      </c>
      <c r="AS11" s="557">
        <v>3.2</v>
      </c>
      <c r="AT11" s="454">
        <v>1537.037037037037</v>
      </c>
      <c r="AV11" s="298" t="e">
        <f>+#REF!+#REF!</f>
        <v>#REF!</v>
      </c>
    </row>
    <row r="12" spans="1:48">
      <c r="G12" s="305"/>
      <c r="H12" s="305"/>
      <c r="I12" s="333">
        <f>+AC!C15</f>
        <v>5</v>
      </c>
      <c r="J12" s="331" t="str">
        <f>+AC!D15</f>
        <v>Computer Lab</v>
      </c>
      <c r="K12" s="331" t="str">
        <f>+AC!E15</f>
        <v>AC</v>
      </c>
      <c r="L12" s="331" t="str">
        <f>+AC!F15</f>
        <v>Split</v>
      </c>
      <c r="M12" s="331" t="str">
        <f>+AC!G15</f>
        <v>Delta</v>
      </c>
      <c r="N12" s="331">
        <f>+AC!H15</f>
        <v>1</v>
      </c>
      <c r="O12" s="331">
        <f>+IF('8.AC'!N11="kW",'8.AC'!M11/0.00029307107,'8.AC'!M11)</f>
        <v>7438.4687645901049</v>
      </c>
      <c r="P12" s="330">
        <f>+AC!J15</f>
        <v>3.23</v>
      </c>
      <c r="Q12" s="330">
        <f>+AC!K15</f>
        <v>2.1800000000000002</v>
      </c>
      <c r="R12" s="330" t="str">
        <f t="shared" si="4"/>
        <v/>
      </c>
      <c r="S12" s="330" t="str">
        <f t="shared" si="4"/>
        <v/>
      </c>
      <c r="T12" s="330" t="str">
        <f t="shared" si="4"/>
        <v/>
      </c>
      <c r="U12" s="330" t="str">
        <f t="shared" si="4"/>
        <v/>
      </c>
      <c r="V12" s="330" t="str">
        <f t="shared" si="4"/>
        <v/>
      </c>
      <c r="W12" s="330" t="str">
        <f t="shared" si="4"/>
        <v/>
      </c>
      <c r="X12" s="330" t="str">
        <f t="shared" si="4"/>
        <v/>
      </c>
      <c r="Y12" s="330" t="str">
        <f t="shared" si="4"/>
        <v/>
      </c>
      <c r="Z12" s="330" t="str">
        <f t="shared" si="4"/>
        <v/>
      </c>
      <c r="AA12" s="330" t="str">
        <f t="shared" si="4"/>
        <v/>
      </c>
      <c r="AB12" s="330">
        <f t="shared" si="5"/>
        <v>3.25</v>
      </c>
      <c r="AC12" s="331">
        <f t="shared" si="0"/>
        <v>12000</v>
      </c>
      <c r="AD12" s="874"/>
      <c r="AE12" s="874"/>
      <c r="AF12" s="361">
        <f>+AC!U15</f>
        <v>2888.0640000000003</v>
      </c>
      <c r="AG12" s="532">
        <f t="shared" si="1"/>
        <v>6.1538461538461764E-3</v>
      </c>
      <c r="AH12" s="361">
        <f t="shared" si="6"/>
        <v>2870.2912984615386</v>
      </c>
      <c r="AI12" s="361">
        <f t="shared" si="2"/>
        <v>17.772701538461661</v>
      </c>
      <c r="AJ12" s="361">
        <f t="shared" si="7"/>
        <v>9.1752420689247245</v>
      </c>
      <c r="AK12" s="361">
        <f t="shared" si="3"/>
        <v>1204.9259259259259</v>
      </c>
      <c r="AL12" s="875">
        <f t="shared" si="8"/>
        <v>131.32361161422031</v>
      </c>
      <c r="AN12" s="863" t="s">
        <v>1235</v>
      </c>
      <c r="AO12" s="454">
        <v>3899</v>
      </c>
      <c r="AP12" s="454">
        <f>+AT12-AQ12</f>
        <v>1837.9185185185183</v>
      </c>
      <c r="AQ12" s="399">
        <v>150</v>
      </c>
      <c r="AR12" s="454">
        <v>24000</v>
      </c>
      <c r="AS12" s="557">
        <v>3.4</v>
      </c>
      <c r="AT12" s="454">
        <v>1987.9185185185183</v>
      </c>
      <c r="AV12" s="298" t="e">
        <f>+#REF!+#REF!</f>
        <v>#REF!</v>
      </c>
    </row>
    <row r="13" spans="1:48" ht="28.8">
      <c r="A13" s="597" t="s">
        <v>1027</v>
      </c>
      <c r="B13" s="644">
        <v>15</v>
      </c>
      <c r="G13" s="305"/>
      <c r="H13" s="305"/>
      <c r="I13" s="333">
        <f>+AC!C16</f>
        <v>6</v>
      </c>
      <c r="J13" s="331" t="str">
        <f>+AC!D16</f>
        <v>Computer Lab</v>
      </c>
      <c r="K13" s="331" t="str">
        <f>+AC!E16</f>
        <v>AC</v>
      </c>
      <c r="L13" s="331" t="str">
        <f>+AC!F16</f>
        <v>Split</v>
      </c>
      <c r="M13" s="331" t="str">
        <f>+AC!G16</f>
        <v>Westinghouse</v>
      </c>
      <c r="N13" s="331">
        <f>+AC!H16</f>
        <v>1</v>
      </c>
      <c r="O13" s="331">
        <f>+IF('8.AC'!N12="kW",'8.AC'!M12/0.00029307107,'8.AC'!M12)</f>
        <v>6448.9476904015128</v>
      </c>
      <c r="P13" s="330">
        <f>+AC!J16</f>
        <v>2.79</v>
      </c>
      <c r="Q13" s="330">
        <f>+AC!K16</f>
        <v>1.89</v>
      </c>
      <c r="R13" s="330" t="str">
        <f t="shared" si="4"/>
        <v/>
      </c>
      <c r="S13" s="330" t="str">
        <f t="shared" si="4"/>
        <v/>
      </c>
      <c r="T13" s="330" t="str">
        <f t="shared" si="4"/>
        <v/>
      </c>
      <c r="U13" s="330" t="str">
        <f t="shared" si="4"/>
        <v/>
      </c>
      <c r="V13" s="330" t="str">
        <f t="shared" si="4"/>
        <v/>
      </c>
      <c r="W13" s="330" t="str">
        <f t="shared" si="4"/>
        <v/>
      </c>
      <c r="X13" s="330" t="str">
        <f t="shared" si="4"/>
        <v/>
      </c>
      <c r="Y13" s="330" t="str">
        <f t="shared" si="4"/>
        <v/>
      </c>
      <c r="Z13" s="330" t="str">
        <f t="shared" si="4"/>
        <v/>
      </c>
      <c r="AA13" s="330" t="str">
        <f t="shared" si="4"/>
        <v/>
      </c>
      <c r="AB13" s="330">
        <f t="shared" si="5"/>
        <v>3.25</v>
      </c>
      <c r="AC13" s="331">
        <f t="shared" si="0"/>
        <v>12000</v>
      </c>
      <c r="AD13" s="874"/>
      <c r="AE13" s="874"/>
      <c r="AF13" s="361">
        <f>+AC!U16</f>
        <v>2503.8719999999998</v>
      </c>
      <c r="AG13" s="532">
        <f t="shared" si="1"/>
        <v>0.1415384615384615</v>
      </c>
      <c r="AH13" s="361">
        <f t="shared" si="6"/>
        <v>2149.4778092307693</v>
      </c>
      <c r="AI13" s="361">
        <f t="shared" si="2"/>
        <v>354.39419076923059</v>
      </c>
      <c r="AJ13" s="361">
        <f t="shared" si="7"/>
        <v>182.95769391566733</v>
      </c>
      <c r="AK13" s="361">
        <f t="shared" si="3"/>
        <v>1204.9259259259259</v>
      </c>
      <c r="AL13" s="875">
        <f t="shared" si="8"/>
        <v>6.5858171916034607</v>
      </c>
      <c r="AN13" s="883" t="s">
        <v>1236</v>
      </c>
      <c r="AO13" s="454">
        <f>+AP13*2.7</f>
        <v>7018.2179999999998</v>
      </c>
      <c r="AP13" s="884">
        <f>+AT13-AQ13</f>
        <v>2599.3399999999997</v>
      </c>
      <c r="AQ13" s="885">
        <v>150</v>
      </c>
      <c r="AR13" s="884">
        <v>36000</v>
      </c>
      <c r="AS13" s="557">
        <v>3.3</v>
      </c>
      <c r="AT13" s="884">
        <f>0.0652*AR13+402.14</f>
        <v>2749.3399999999997</v>
      </c>
      <c r="AV13" s="298" t="e">
        <f>+#REF!+#REF!</f>
        <v>#REF!</v>
      </c>
    </row>
    <row r="14" spans="1:48">
      <c r="A14" s="399" t="s">
        <v>574</v>
      </c>
      <c r="B14" s="399" t="s">
        <v>1028</v>
      </c>
      <c r="G14" s="305"/>
      <c r="H14" s="305"/>
      <c r="I14" s="333">
        <f>+AC!C17</f>
        <v>7</v>
      </c>
      <c r="J14" s="331" t="str">
        <f>+AC!D17</f>
        <v>Lecture Room</v>
      </c>
      <c r="K14" s="331" t="str">
        <f>+AC!E17</f>
        <v>AC</v>
      </c>
      <c r="L14" s="331" t="str">
        <f>+AC!F17</f>
        <v>Split</v>
      </c>
      <c r="M14" s="331" t="str">
        <f>+AC!G17</f>
        <v>Lennox</v>
      </c>
      <c r="N14" s="331">
        <f>+AC!H17</f>
        <v>1</v>
      </c>
      <c r="O14" s="331">
        <f>+IF('8.AC'!N13="kW",'8.AC'!M13/0.00029307107,'8.AC'!M13)</f>
        <v>8291.5041733733742</v>
      </c>
      <c r="P14" s="330">
        <f>+AC!J17</f>
        <v>2.89</v>
      </c>
      <c r="Q14" s="330">
        <f>+AC!K17</f>
        <v>2.4300000000000002</v>
      </c>
      <c r="R14" s="330" t="str">
        <f t="shared" si="4"/>
        <v/>
      </c>
      <c r="S14" s="330" t="str">
        <f t="shared" si="4"/>
        <v/>
      </c>
      <c r="T14" s="330" t="str">
        <f t="shared" si="4"/>
        <v/>
      </c>
      <c r="U14" s="330" t="str">
        <f t="shared" si="4"/>
        <v/>
      </c>
      <c r="V14" s="330" t="str">
        <f t="shared" si="4"/>
        <v/>
      </c>
      <c r="W14" s="330" t="str">
        <f t="shared" si="4"/>
        <v/>
      </c>
      <c r="X14" s="330" t="str">
        <f t="shared" si="4"/>
        <v/>
      </c>
      <c r="Y14" s="330" t="str">
        <f t="shared" si="4"/>
        <v/>
      </c>
      <c r="Z14" s="330" t="str">
        <f t="shared" si="4"/>
        <v/>
      </c>
      <c r="AA14" s="330" t="str">
        <f t="shared" si="4"/>
        <v/>
      </c>
      <c r="AB14" s="330">
        <f t="shared" si="5"/>
        <v>3.25</v>
      </c>
      <c r="AC14" s="331">
        <f t="shared" si="0"/>
        <v>12000</v>
      </c>
      <c r="AD14" s="874"/>
      <c r="AE14" s="874"/>
      <c r="AF14" s="361">
        <f>+AC!U17</f>
        <v>3219.2640000000001</v>
      </c>
      <c r="AG14" s="532">
        <f t="shared" si="1"/>
        <v>0.11076923076923073</v>
      </c>
      <c r="AH14" s="361">
        <f t="shared" si="6"/>
        <v>2862.6686030769233</v>
      </c>
      <c r="AI14" s="361">
        <f t="shared" si="2"/>
        <v>356.59539692307681</v>
      </c>
      <c r="AJ14" s="361">
        <f t="shared" si="7"/>
        <v>184.09407710769014</v>
      </c>
      <c r="AK14" s="361">
        <f t="shared" si="3"/>
        <v>1204.9259259259259</v>
      </c>
      <c r="AL14" s="875">
        <f t="shared" si="8"/>
        <v>6.545163999062698</v>
      </c>
      <c r="AV14" s="360" t="s">
        <v>1237</v>
      </c>
    </row>
    <row r="15" spans="1:48">
      <c r="A15" s="399">
        <v>0</v>
      </c>
      <c r="B15" s="395">
        <f>-AK72</f>
        <v>-15276.359999999997</v>
      </c>
      <c r="G15" s="305"/>
      <c r="H15" s="305"/>
      <c r="I15" s="333">
        <f>+AC!C18</f>
        <v>8</v>
      </c>
      <c r="J15" s="331" t="str">
        <f>+AC!D18</f>
        <v>Lecture Room</v>
      </c>
      <c r="K15" s="331" t="str">
        <f>+AC!E18</f>
        <v>AC</v>
      </c>
      <c r="L15" s="331" t="str">
        <f>+AC!F18</f>
        <v>Split</v>
      </c>
      <c r="M15" s="331" t="str">
        <f>+AC!G18</f>
        <v>Midea</v>
      </c>
      <c r="N15" s="331">
        <f>+AC!H18</f>
        <v>1</v>
      </c>
      <c r="O15" s="331">
        <f>+IF('8.AC'!N14="kW",'8.AC'!M14/0.00029307107,'8.AC'!M14)</f>
        <v>8291.5041733733742</v>
      </c>
      <c r="P15" s="330">
        <f>+AC!J18</f>
        <v>2.93</v>
      </c>
      <c r="Q15" s="330">
        <f>+AC!K18</f>
        <v>2.4300000000000002</v>
      </c>
      <c r="R15" s="330" t="str">
        <f t="shared" si="4"/>
        <v/>
      </c>
      <c r="S15" s="330" t="str">
        <f t="shared" si="4"/>
        <v/>
      </c>
      <c r="T15" s="330" t="str">
        <f t="shared" si="4"/>
        <v/>
      </c>
      <c r="U15" s="330" t="str">
        <f t="shared" si="4"/>
        <v/>
      </c>
      <c r="V15" s="330" t="str">
        <f t="shared" si="4"/>
        <v/>
      </c>
      <c r="W15" s="330" t="str">
        <f t="shared" si="4"/>
        <v/>
      </c>
      <c r="X15" s="330" t="str">
        <f t="shared" si="4"/>
        <v/>
      </c>
      <c r="Y15" s="330" t="str">
        <f t="shared" si="4"/>
        <v/>
      </c>
      <c r="Z15" s="330" t="str">
        <f t="shared" si="4"/>
        <v/>
      </c>
      <c r="AA15" s="330" t="str">
        <f t="shared" si="4"/>
        <v/>
      </c>
      <c r="AB15" s="330">
        <f t="shared" si="5"/>
        <v>3.25</v>
      </c>
      <c r="AC15" s="331">
        <f t="shared" si="0"/>
        <v>12000</v>
      </c>
      <c r="AD15" s="874"/>
      <c r="AE15" s="874"/>
      <c r="AF15" s="361">
        <f>+AC!U18</f>
        <v>3219.2640000000001</v>
      </c>
      <c r="AG15" s="532">
        <f t="shared" si="1"/>
        <v>9.8461538461538378E-2</v>
      </c>
      <c r="AH15" s="361">
        <f t="shared" si="6"/>
        <v>2902.2903138461543</v>
      </c>
      <c r="AI15" s="361">
        <f t="shared" si="2"/>
        <v>316.97368615384585</v>
      </c>
      <c r="AJ15" s="361">
        <f t="shared" si="7"/>
        <v>163.63917965128002</v>
      </c>
      <c r="AK15" s="361">
        <f t="shared" si="3"/>
        <v>1204.9259259259259</v>
      </c>
      <c r="AL15" s="875">
        <f t="shared" si="8"/>
        <v>7.3633094989455401</v>
      </c>
      <c r="AV15" s="360" t="s">
        <v>1238</v>
      </c>
    </row>
    <row r="16" spans="1:48">
      <c r="A16" s="399">
        <v>1</v>
      </c>
      <c r="B16" s="395">
        <f>+A6</f>
        <v>10288.982476007503</v>
      </c>
      <c r="G16" s="305"/>
      <c r="H16" s="305"/>
      <c r="I16" s="333">
        <f>+AC!C19</f>
        <v>9</v>
      </c>
      <c r="J16" s="331" t="str">
        <f>+AC!D19</f>
        <v>Lecture room Nr2</v>
      </c>
      <c r="K16" s="331" t="str">
        <f>+AC!E19</f>
        <v>AC</v>
      </c>
      <c r="L16" s="331" t="str">
        <f>+AC!F19</f>
        <v>Split</v>
      </c>
      <c r="M16" s="331" t="str">
        <f>+AC!G19</f>
        <v>Midea</v>
      </c>
      <c r="N16" s="331">
        <f>+AC!H19</f>
        <v>2</v>
      </c>
      <c r="O16" s="331">
        <f>+IF('8.AC'!N15="kW",'8.AC'!M15/0.00029307107,'8.AC'!M15)</f>
        <v>8291.5041733733742</v>
      </c>
      <c r="P16" s="330">
        <f>+AC!J19</f>
        <v>2.93</v>
      </c>
      <c r="Q16" s="330">
        <f>+AC!K19</f>
        <v>2.4300000000000002</v>
      </c>
      <c r="R16" s="330" t="str">
        <f t="shared" si="4"/>
        <v/>
      </c>
      <c r="S16" s="330" t="str">
        <f t="shared" si="4"/>
        <v/>
      </c>
      <c r="T16" s="330" t="str">
        <f t="shared" si="4"/>
        <v/>
      </c>
      <c r="U16" s="330" t="str">
        <f t="shared" si="4"/>
        <v/>
      </c>
      <c r="V16" s="330" t="str">
        <f t="shared" si="4"/>
        <v/>
      </c>
      <c r="W16" s="330" t="str">
        <f t="shared" si="4"/>
        <v/>
      </c>
      <c r="X16" s="330" t="str">
        <f t="shared" si="4"/>
        <v/>
      </c>
      <c r="Y16" s="330" t="str">
        <f t="shared" si="4"/>
        <v/>
      </c>
      <c r="Z16" s="330" t="str">
        <f t="shared" si="4"/>
        <v/>
      </c>
      <c r="AA16" s="330" t="str">
        <f t="shared" si="4"/>
        <v/>
      </c>
      <c r="AB16" s="330">
        <f t="shared" si="5"/>
        <v>3.25</v>
      </c>
      <c r="AC16" s="331">
        <f t="shared" si="0"/>
        <v>12000</v>
      </c>
      <c r="AD16" s="874"/>
      <c r="AE16" s="874"/>
      <c r="AF16" s="361">
        <f>+AC!U19</f>
        <v>6438.5280000000002</v>
      </c>
      <c r="AG16" s="532">
        <f t="shared" si="1"/>
        <v>9.8461538461538378E-2</v>
      </c>
      <c r="AH16" s="361">
        <f t="shared" si="6"/>
        <v>5804.5806276923086</v>
      </c>
      <c r="AI16" s="361">
        <f t="shared" si="2"/>
        <v>633.94737230769169</v>
      </c>
      <c r="AJ16" s="361">
        <f t="shared" si="7"/>
        <v>327.27835930256003</v>
      </c>
      <c r="AK16" s="361">
        <f t="shared" si="3"/>
        <v>2409.8518518518517</v>
      </c>
      <c r="AL16" s="875">
        <f t="shared" si="8"/>
        <v>7.3633094989455401</v>
      </c>
      <c r="AV16" s="360" t="s">
        <v>1239</v>
      </c>
    </row>
    <row r="17" spans="1:38">
      <c r="A17" s="399">
        <v>2</v>
      </c>
      <c r="B17" s="395">
        <f t="shared" ref="B17:B29" si="9">+B16</f>
        <v>10288.982476007503</v>
      </c>
      <c r="G17" s="305"/>
      <c r="H17" s="305"/>
      <c r="I17" s="333">
        <f>+AC!C20</f>
        <v>10</v>
      </c>
      <c r="J17" s="331" t="str">
        <f>+AC!D20</f>
        <v>Lecture room nNr3</v>
      </c>
      <c r="K17" s="331" t="str">
        <f>+AC!E20</f>
        <v>AC</v>
      </c>
      <c r="L17" s="331" t="str">
        <f>+AC!F20</f>
        <v>Split</v>
      </c>
      <c r="M17" s="331" t="str">
        <f>+AC!G20</f>
        <v>Daikin</v>
      </c>
      <c r="N17" s="331">
        <f>+AC!H20</f>
        <v>2</v>
      </c>
      <c r="O17" s="331">
        <f>+IF('8.AC'!N16="kW",'8.AC'!M16/0.00029307107,'8.AC'!M16)</f>
        <v>6858.4046866174813</v>
      </c>
      <c r="P17" s="330">
        <f>+AC!J20</f>
        <v>3.21</v>
      </c>
      <c r="Q17" s="330">
        <f>+AC!K20</f>
        <v>2.0099999999999998</v>
      </c>
      <c r="R17" s="330" t="str">
        <f t="shared" si="4"/>
        <v/>
      </c>
      <c r="S17" s="330" t="str">
        <f t="shared" si="4"/>
        <v/>
      </c>
      <c r="T17" s="330" t="str">
        <f t="shared" si="4"/>
        <v/>
      </c>
      <c r="U17" s="330" t="str">
        <f t="shared" si="4"/>
        <v/>
      </c>
      <c r="V17" s="330" t="str">
        <f t="shared" si="4"/>
        <v/>
      </c>
      <c r="W17" s="330" t="str">
        <f t="shared" si="4"/>
        <v/>
      </c>
      <c r="X17" s="330" t="str">
        <f t="shared" si="4"/>
        <v/>
      </c>
      <c r="Y17" s="330" t="str">
        <f t="shared" si="4"/>
        <v/>
      </c>
      <c r="Z17" s="330" t="str">
        <f t="shared" si="4"/>
        <v/>
      </c>
      <c r="AA17" s="330" t="str">
        <f t="shared" si="4"/>
        <v/>
      </c>
      <c r="AB17" s="330">
        <f t="shared" si="5"/>
        <v>3.25</v>
      </c>
      <c r="AC17" s="331">
        <f t="shared" si="0"/>
        <v>12000</v>
      </c>
      <c r="AD17" s="874"/>
      <c r="AE17" s="874"/>
      <c r="AF17" s="361">
        <f>+AC!U20</f>
        <v>5325.6959999999999</v>
      </c>
      <c r="AG17" s="532">
        <f t="shared" si="1"/>
        <v>1.2307692307692353E-2</v>
      </c>
      <c r="AH17" s="361">
        <f t="shared" si="6"/>
        <v>5260.148972307692</v>
      </c>
      <c r="AI17" s="361">
        <f t="shared" si="2"/>
        <v>65.547027692307893</v>
      </c>
      <c r="AJ17" s="361">
        <f t="shared" si="7"/>
        <v>33.838966162456188</v>
      </c>
      <c r="AK17" s="361">
        <f t="shared" si="3"/>
        <v>2409.8518518518517</v>
      </c>
      <c r="AL17" s="875">
        <f t="shared" si="8"/>
        <v>71.215291870398374</v>
      </c>
    </row>
    <row r="18" spans="1:38">
      <c r="A18" s="399">
        <v>3</v>
      </c>
      <c r="B18" s="395">
        <f t="shared" si="9"/>
        <v>10288.982476007503</v>
      </c>
      <c r="H18" s="305"/>
      <c r="I18" s="333">
        <f>+AC!C21</f>
        <v>11</v>
      </c>
      <c r="J18" s="331" t="str">
        <f>+AC!D21</f>
        <v>Lecture room nNr3</v>
      </c>
      <c r="K18" s="331" t="str">
        <f>+AC!E21</f>
        <v>AC</v>
      </c>
      <c r="L18" s="331" t="str">
        <f>+AC!F21</f>
        <v>Split</v>
      </c>
      <c r="M18" s="331" t="str">
        <f>+AC!G21</f>
        <v>MDV</v>
      </c>
      <c r="N18" s="331">
        <f>+AC!H21</f>
        <v>1</v>
      </c>
      <c r="O18" s="331">
        <f>+IF('8.AC'!N17="kW",'8.AC'!M17/0.00029307107,'8.AC'!M17)</f>
        <v>6994.8903520228041</v>
      </c>
      <c r="P18" s="330">
        <f>+AC!J21</f>
        <v>3</v>
      </c>
      <c r="Q18" s="330">
        <f>+AC!K21</f>
        <v>2.0499999999999998</v>
      </c>
      <c r="R18" s="330" t="str">
        <f t="shared" si="4"/>
        <v/>
      </c>
      <c r="S18" s="330" t="str">
        <f t="shared" si="4"/>
        <v/>
      </c>
      <c r="T18" s="330" t="str">
        <f t="shared" si="4"/>
        <v/>
      </c>
      <c r="U18" s="330" t="str">
        <f t="shared" si="4"/>
        <v/>
      </c>
      <c r="V18" s="330" t="str">
        <f t="shared" si="4"/>
        <v/>
      </c>
      <c r="W18" s="330" t="str">
        <f t="shared" si="4"/>
        <v/>
      </c>
      <c r="X18" s="330" t="str">
        <f t="shared" si="4"/>
        <v/>
      </c>
      <c r="Y18" s="330" t="str">
        <f t="shared" si="4"/>
        <v/>
      </c>
      <c r="Z18" s="330" t="str">
        <f t="shared" si="4"/>
        <v/>
      </c>
      <c r="AA18" s="330" t="str">
        <f t="shared" si="4"/>
        <v/>
      </c>
      <c r="AB18" s="330">
        <f t="shared" si="5"/>
        <v>3.25</v>
      </c>
      <c r="AC18" s="331">
        <f t="shared" si="0"/>
        <v>12000</v>
      </c>
      <c r="AD18" s="874"/>
      <c r="AE18" s="874"/>
      <c r="AF18" s="361">
        <f>+AC!U21</f>
        <v>2715.8399999999997</v>
      </c>
      <c r="AG18" s="532">
        <f t="shared" si="1"/>
        <v>7.6923076923076872E-2</v>
      </c>
      <c r="AH18" s="361">
        <f t="shared" si="6"/>
        <v>2506.9292307692308</v>
      </c>
      <c r="AI18" s="361">
        <f t="shared" si="2"/>
        <v>208.91076923076889</v>
      </c>
      <c r="AJ18" s="361">
        <f t="shared" si="7"/>
        <v>107.8511825762358</v>
      </c>
      <c r="AK18" s="361">
        <f t="shared" si="3"/>
        <v>1204.9259259259259</v>
      </c>
      <c r="AL18" s="875">
        <f t="shared" si="8"/>
        <v>11.172116031961083</v>
      </c>
    </row>
    <row r="19" spans="1:38">
      <c r="A19" s="399">
        <v>4</v>
      </c>
      <c r="B19" s="395">
        <f t="shared" si="9"/>
        <v>10288.982476007503</v>
      </c>
      <c r="H19" s="305"/>
      <c r="I19" s="333">
        <f>+AC!C22</f>
        <v>12</v>
      </c>
      <c r="J19" s="331" t="str">
        <f>+AC!D22</f>
        <v>Lecture room nNr3</v>
      </c>
      <c r="K19" s="331" t="str">
        <f>+AC!E22</f>
        <v>AC</v>
      </c>
      <c r="L19" s="331" t="str">
        <f>+AC!F22</f>
        <v>Split</v>
      </c>
      <c r="M19" s="331" t="str">
        <f>+AC!G22</f>
        <v>Streamline</v>
      </c>
      <c r="N19" s="331">
        <f>+AC!H22</f>
        <v>1</v>
      </c>
      <c r="O19" s="331">
        <f>+IF('8.AC'!N18="kW",'8.AC'!M18/0.00029307107,'8.AC'!M18)</f>
        <v>9895.2107418859196</v>
      </c>
      <c r="P19" s="330">
        <f>+AC!J22</f>
        <v>2.4300000000000002</v>
      </c>
      <c r="Q19" s="330">
        <f>+AC!K22</f>
        <v>2.9</v>
      </c>
      <c r="R19" s="330" t="str">
        <f t="shared" ca="1" si="4"/>
        <v/>
      </c>
      <c r="S19" s="330" t="str">
        <f t="shared" ca="1" si="4"/>
        <v/>
      </c>
      <c r="T19" s="330" t="str">
        <f t="shared" ca="1" si="4"/>
        <v/>
      </c>
      <c r="U19" s="330" t="str">
        <f t="shared" ca="1" si="4"/>
        <v/>
      </c>
      <c r="V19" s="330" t="str">
        <f t="shared" ca="1" si="4"/>
        <v/>
      </c>
      <c r="W19" s="330" t="str">
        <f t="shared" ca="1" si="4"/>
        <v/>
      </c>
      <c r="X19" s="330" t="str">
        <f t="shared" ca="1" si="4"/>
        <v/>
      </c>
      <c r="Y19" s="330" t="str">
        <f t="shared" ca="1" si="4"/>
        <v/>
      </c>
      <c r="Z19" s="330" t="str">
        <f t="shared" ca="1" si="4"/>
        <v/>
      </c>
      <c r="AA19" s="330" t="str">
        <f t="shared" ca="1" si="4"/>
        <v/>
      </c>
      <c r="AB19" s="330">
        <f t="shared" si="5"/>
        <v>3.25</v>
      </c>
      <c r="AC19" s="331">
        <f t="shared" si="0"/>
        <v>12000</v>
      </c>
      <c r="AD19" s="874"/>
      <c r="AE19" s="874"/>
      <c r="AF19" s="361">
        <f>+AC!U22</f>
        <v>3841.9199999999996</v>
      </c>
      <c r="AG19" s="532">
        <f t="shared" si="1"/>
        <v>0.25230769230769223</v>
      </c>
      <c r="AH19" s="361">
        <f t="shared" si="6"/>
        <v>2872.5740307692308</v>
      </c>
      <c r="AI19" s="361">
        <f t="shared" si="2"/>
        <v>969.34596923076879</v>
      </c>
      <c r="AJ19" s="361">
        <f t="shared" si="7"/>
        <v>500.42948715373473</v>
      </c>
      <c r="AK19" s="361">
        <f t="shared" si="3"/>
        <v>1204.9259259259259</v>
      </c>
      <c r="AL19" s="875">
        <f t="shared" si="8"/>
        <v>2.4077836275778166</v>
      </c>
    </row>
    <row r="20" spans="1:38">
      <c r="A20" s="399">
        <v>6</v>
      </c>
      <c r="B20" s="395">
        <f t="shared" si="9"/>
        <v>10288.982476007503</v>
      </c>
      <c r="H20" s="305"/>
      <c r="I20" s="333">
        <f>+AC!C23</f>
        <v>13</v>
      </c>
      <c r="J20" s="331" t="str">
        <f>+AC!D23</f>
        <v>Lecture Room Nr4</v>
      </c>
      <c r="K20" s="331" t="str">
        <f>+AC!E23</f>
        <v>AC</v>
      </c>
      <c r="L20" s="331" t="str">
        <f>+AC!F23</f>
        <v>Split</v>
      </c>
      <c r="M20" s="331" t="str">
        <f>+AC!G23</f>
        <v>TCL</v>
      </c>
      <c r="N20" s="331">
        <f>+AC!H23</f>
        <v>3</v>
      </c>
      <c r="O20" s="331">
        <f>+IF('8.AC'!N19="kW",'8.AC'!M19/0.00029307107,'8.AC'!M19)</f>
        <v>7421.4080564144388</v>
      </c>
      <c r="P20" s="330">
        <f>+AC!J23</f>
        <v>3.23</v>
      </c>
      <c r="Q20" s="330">
        <f>+AC!K23</f>
        <v>2.1749999999999998</v>
      </c>
      <c r="R20" s="330" t="str">
        <f t="shared" si="4"/>
        <v/>
      </c>
      <c r="S20" s="330" t="str">
        <f t="shared" si="4"/>
        <v/>
      </c>
      <c r="T20" s="330" t="str">
        <f t="shared" si="4"/>
        <v/>
      </c>
      <c r="U20" s="330" t="str">
        <f t="shared" si="4"/>
        <v/>
      </c>
      <c r="V20" s="330" t="str">
        <f t="shared" si="4"/>
        <v/>
      </c>
      <c r="W20" s="330" t="str">
        <f t="shared" si="4"/>
        <v/>
      </c>
      <c r="X20" s="330" t="str">
        <f t="shared" si="4"/>
        <v/>
      </c>
      <c r="Y20" s="330" t="str">
        <f t="shared" si="4"/>
        <v/>
      </c>
      <c r="Z20" s="330" t="str">
        <f t="shared" si="4"/>
        <v/>
      </c>
      <c r="AA20" s="330" t="str">
        <f t="shared" si="4"/>
        <v/>
      </c>
      <c r="AB20" s="330">
        <f t="shared" si="5"/>
        <v>3.25</v>
      </c>
      <c r="AC20" s="331">
        <f t="shared" si="0"/>
        <v>12000</v>
      </c>
      <c r="AD20" s="874"/>
      <c r="AE20" s="874"/>
      <c r="AF20" s="361">
        <f>+AC!U23</f>
        <v>8644.32</v>
      </c>
      <c r="AG20" s="532">
        <f t="shared" si="1"/>
        <v>6.1538461538461764E-3</v>
      </c>
      <c r="AH20" s="361">
        <f t="shared" si="6"/>
        <v>8591.1241846153844</v>
      </c>
      <c r="AI20" s="361">
        <f t="shared" si="2"/>
        <v>53.195815384615344</v>
      </c>
      <c r="AJ20" s="361">
        <f t="shared" si="7"/>
        <v>27.462593807217139</v>
      </c>
      <c r="AK20" s="361">
        <f t="shared" si="3"/>
        <v>3614.7777777777774</v>
      </c>
      <c r="AL20" s="875">
        <f t="shared" si="8"/>
        <v>131.62550497425403</v>
      </c>
    </row>
    <row r="21" spans="1:38">
      <c r="A21" s="399">
        <v>7</v>
      </c>
      <c r="B21" s="395">
        <f t="shared" si="9"/>
        <v>10288.982476007503</v>
      </c>
      <c r="H21" s="305"/>
      <c r="I21" s="333">
        <f>+AC!C24</f>
        <v>14</v>
      </c>
      <c r="J21" s="331" t="str">
        <f>+AC!D24</f>
        <v>Lecture Room Nr4</v>
      </c>
      <c r="K21" s="331" t="str">
        <f>+AC!E24</f>
        <v>AC</v>
      </c>
      <c r="L21" s="331" t="str">
        <f>+AC!F24</f>
        <v>Split</v>
      </c>
      <c r="M21" s="331" t="str">
        <f>+AC!G24</f>
        <v>Midea</v>
      </c>
      <c r="N21" s="331">
        <f>+AC!H24</f>
        <v>1</v>
      </c>
      <c r="O21" s="331">
        <f>+IF('8.AC'!N20="kW",'8.AC'!M20/0.00029307107,'8.AC'!M20)</f>
        <v>8291.5041733733742</v>
      </c>
      <c r="P21" s="330">
        <f>+AC!J24</f>
        <v>2.93</v>
      </c>
      <c r="Q21" s="330">
        <f>+AC!K24</f>
        <v>2.4300000000000002</v>
      </c>
      <c r="R21" s="330" t="str">
        <f t="shared" si="4"/>
        <v/>
      </c>
      <c r="S21" s="330" t="str">
        <f t="shared" si="4"/>
        <v/>
      </c>
      <c r="T21" s="330" t="str">
        <f t="shared" si="4"/>
        <v/>
      </c>
      <c r="U21" s="330" t="str">
        <f t="shared" si="4"/>
        <v/>
      </c>
      <c r="V21" s="330" t="str">
        <f t="shared" si="4"/>
        <v/>
      </c>
      <c r="W21" s="330" t="str">
        <f t="shared" si="4"/>
        <v/>
      </c>
      <c r="X21" s="330" t="str">
        <f t="shared" si="4"/>
        <v/>
      </c>
      <c r="Y21" s="330" t="str">
        <f t="shared" si="4"/>
        <v/>
      </c>
      <c r="Z21" s="330" t="str">
        <f t="shared" si="4"/>
        <v/>
      </c>
      <c r="AA21" s="330" t="str">
        <f t="shared" si="4"/>
        <v/>
      </c>
      <c r="AB21" s="330">
        <f t="shared" si="5"/>
        <v>3.25</v>
      </c>
      <c r="AC21" s="331">
        <f t="shared" si="0"/>
        <v>12000</v>
      </c>
      <c r="AD21" s="874"/>
      <c r="AE21" s="874"/>
      <c r="AF21" s="361">
        <f>+AC!U24</f>
        <v>3219.2640000000001</v>
      </c>
      <c r="AG21" s="532">
        <f t="shared" si="1"/>
        <v>9.8461538461538378E-2</v>
      </c>
      <c r="AH21" s="361">
        <f t="shared" si="6"/>
        <v>2902.2903138461543</v>
      </c>
      <c r="AI21" s="361">
        <f t="shared" si="2"/>
        <v>316.97368615384585</v>
      </c>
      <c r="AJ21" s="361">
        <f t="shared" si="7"/>
        <v>163.63917965128002</v>
      </c>
      <c r="AK21" s="361">
        <f t="shared" si="3"/>
        <v>1204.9259259259259</v>
      </c>
      <c r="AL21" s="875">
        <f t="shared" si="8"/>
        <v>7.3633094989455401</v>
      </c>
    </row>
    <row r="22" spans="1:38">
      <c r="A22" s="399">
        <v>8</v>
      </c>
      <c r="B22" s="395">
        <f t="shared" si="9"/>
        <v>10288.982476007503</v>
      </c>
      <c r="H22" s="305"/>
      <c r="I22" s="333">
        <f>+AC!C25</f>
        <v>15</v>
      </c>
      <c r="J22" s="331" t="str">
        <f>+AC!D25</f>
        <v>Theatre Nr2</v>
      </c>
      <c r="K22" s="331" t="str">
        <f>+AC!E25</f>
        <v>Central AC</v>
      </c>
      <c r="L22" s="331" t="str">
        <f>+AC!F25</f>
        <v>Outdoor unit</v>
      </c>
      <c r="M22" s="331" t="str">
        <f>+AC!G25</f>
        <v>Carrier</v>
      </c>
      <c r="N22" s="331">
        <f>+AC!H25</f>
        <v>1</v>
      </c>
      <c r="O22" s="331">
        <f>+IF('8.AC'!N21="kW",'8.AC'!M21/0.00029307107,'8.AC'!M21)</f>
        <v>49702.641958317545</v>
      </c>
      <c r="P22" s="330">
        <f>+AC!J25</f>
        <v>3</v>
      </c>
      <c r="Q22" s="330">
        <f>+AC!K25</f>
        <v>14.566406460551018</v>
      </c>
      <c r="R22" s="330" t="str">
        <f t="shared" ca="1" si="4"/>
        <v/>
      </c>
      <c r="S22" s="330" t="str">
        <f t="shared" ca="1" si="4"/>
        <v/>
      </c>
      <c r="T22" s="330" t="str">
        <f t="shared" ca="1" si="4"/>
        <v/>
      </c>
      <c r="U22" s="330" t="str">
        <f t="shared" ca="1" si="4"/>
        <v/>
      </c>
      <c r="V22" s="330" t="str">
        <f t="shared" ca="1" si="4"/>
        <v/>
      </c>
      <c r="W22" s="330" t="str">
        <f t="shared" ca="1" si="4"/>
        <v/>
      </c>
      <c r="X22" s="330" t="str">
        <f t="shared" ca="1" si="4"/>
        <v/>
      </c>
      <c r="Y22" s="330" t="str">
        <f t="shared" ca="1" si="4"/>
        <v/>
      </c>
      <c r="Z22" s="330" t="str">
        <f t="shared" ca="1" si="4"/>
        <v/>
      </c>
      <c r="AA22" s="330" t="str">
        <f t="shared" ca="1" si="4"/>
        <v/>
      </c>
      <c r="AB22" s="330">
        <f t="shared" si="5"/>
        <v>3.3</v>
      </c>
      <c r="AC22" s="331">
        <f t="shared" si="0"/>
        <v>54000</v>
      </c>
      <c r="AD22" s="874"/>
      <c r="AE22" s="874"/>
      <c r="AF22" s="361">
        <f>+AC!U25</f>
        <v>19297.575278937988</v>
      </c>
      <c r="AG22" s="532">
        <f t="shared" si="1"/>
        <v>9.0909090909090828E-2</v>
      </c>
      <c r="AH22" s="361">
        <f t="shared" si="6"/>
        <v>17543.25025357999</v>
      </c>
      <c r="AI22" s="361">
        <f t="shared" si="2"/>
        <v>1754.3250253579972</v>
      </c>
      <c r="AJ22" s="361">
        <f t="shared" si="7"/>
        <v>905.6786747022237</v>
      </c>
      <c r="AK22" s="361">
        <f t="shared" si="3"/>
        <v>2749.3399999999997</v>
      </c>
      <c r="AL22" s="875">
        <f t="shared" si="8"/>
        <v>3.0356682527651984</v>
      </c>
    </row>
    <row r="23" spans="1:38">
      <c r="A23" s="399">
        <v>9</v>
      </c>
      <c r="B23" s="395">
        <f t="shared" si="9"/>
        <v>10288.982476007503</v>
      </c>
      <c r="H23" s="305"/>
      <c r="I23" s="333">
        <f>+AC!C26</f>
        <v>16</v>
      </c>
      <c r="J23" s="331" t="str">
        <f>+AC!D26</f>
        <v>Theatre Nr3 (big)</v>
      </c>
      <c r="K23" s="331" t="str">
        <f>+AC!E26</f>
        <v>Central AC</v>
      </c>
      <c r="L23" s="331" t="str">
        <f>+AC!F26</f>
        <v>Outdoor unit</v>
      </c>
      <c r="M23" s="331" t="str">
        <f>+AC!G26</f>
        <v>Trane Oddissey</v>
      </c>
      <c r="N23" s="331">
        <f>+AC!H26</f>
        <v>2</v>
      </c>
      <c r="O23" s="331">
        <f>+IF('8.AC'!N22="kW",'8.AC'!M22/0.00029307107,'8.AC'!M22)</f>
        <v>79077.324523237126</v>
      </c>
      <c r="P23" s="330">
        <f>+AC!J26</f>
        <v>3</v>
      </c>
      <c r="Q23" s="330">
        <f>+AC!K26</f>
        <v>23.175276110762344</v>
      </c>
      <c r="R23" s="330" t="str">
        <f t="shared" ca="1" si="4"/>
        <v/>
      </c>
      <c r="S23" s="330" t="str">
        <f t="shared" ca="1" si="4"/>
        <v/>
      </c>
      <c r="T23" s="330" t="str">
        <f t="shared" ca="1" si="4"/>
        <v/>
      </c>
      <c r="U23" s="330" t="str">
        <f t="shared" ca="1" si="4"/>
        <v/>
      </c>
      <c r="V23" s="330" t="str">
        <f t="shared" ca="1" si="4"/>
        <v/>
      </c>
      <c r="W23" s="330" t="str">
        <f t="shared" ca="1" si="4"/>
        <v/>
      </c>
      <c r="X23" s="330" t="str">
        <f t="shared" ca="1" si="4"/>
        <v/>
      </c>
      <c r="Y23" s="330" t="str">
        <f t="shared" ca="1" si="4"/>
        <v/>
      </c>
      <c r="Z23" s="330" t="str">
        <f t="shared" ca="1" si="4"/>
        <v/>
      </c>
      <c r="AA23" s="330" t="str">
        <f t="shared" ca="1" si="4"/>
        <v/>
      </c>
      <c r="AB23" s="330">
        <f t="shared" si="5"/>
        <v>3.3</v>
      </c>
      <c r="AC23" s="331">
        <f t="shared" si="0"/>
        <v>84000</v>
      </c>
      <c r="AD23" s="874"/>
      <c r="AE23" s="874"/>
      <c r="AF23" s="361">
        <f>+AC!U26</f>
        <v>61405.211583075899</v>
      </c>
      <c r="AG23" s="532">
        <f t="shared" si="1"/>
        <v>9.0909090909090828E-2</v>
      </c>
      <c r="AH23" s="361">
        <f t="shared" si="6"/>
        <v>55822.919620978093</v>
      </c>
      <c r="AI23" s="361">
        <f t="shared" si="2"/>
        <v>5582.2919620978064</v>
      </c>
      <c r="AJ23" s="361">
        <f t="shared" si="7"/>
        <v>2881.8848918842223</v>
      </c>
      <c r="AK23" s="361">
        <f t="shared" si="3"/>
        <v>5498.6799999999994</v>
      </c>
      <c r="AL23" s="875">
        <f>IF(AJ23=0,"NaN",AK23/AJ23)</f>
        <v>1.9080151381080577</v>
      </c>
    </row>
    <row r="24" spans="1:38">
      <c r="A24" s="399">
        <v>10</v>
      </c>
      <c r="B24" s="395">
        <f t="shared" si="9"/>
        <v>10288.982476007503</v>
      </c>
      <c r="H24" s="305"/>
      <c r="I24" s="333">
        <f>+AC!C27</f>
        <v>17</v>
      </c>
      <c r="J24" s="331" t="str">
        <f>+AC!D27</f>
        <v>Theatre Nr1</v>
      </c>
      <c r="K24" s="331" t="str">
        <f>+AC!E27</f>
        <v>Central AC</v>
      </c>
      <c r="L24" s="331" t="str">
        <f>+AC!F27</f>
        <v>Outdoor unit</v>
      </c>
      <c r="M24" s="331" t="str">
        <f>+AC!G27</f>
        <v>Carrier</v>
      </c>
      <c r="N24" s="331">
        <f>+AC!H27</f>
        <v>1</v>
      </c>
      <c r="O24" s="331">
        <f>+IF('8.AC'!N23="kW",'8.AC'!M23/0.00029307107,'8.AC'!M23)</f>
        <v>49702.641958317545</v>
      </c>
      <c r="P24" s="330">
        <f>+AC!J27</f>
        <v>3</v>
      </c>
      <c r="Q24" s="330">
        <f>+AC!K27</f>
        <v>14.566406460551018</v>
      </c>
      <c r="R24" s="330" t="str">
        <f t="shared" ca="1" si="4"/>
        <v/>
      </c>
      <c r="S24" s="330" t="str">
        <f t="shared" ca="1" si="4"/>
        <v/>
      </c>
      <c r="T24" s="330" t="str">
        <f t="shared" ca="1" si="4"/>
        <v/>
      </c>
      <c r="U24" s="330" t="str">
        <f t="shared" ca="1" si="4"/>
        <v/>
      </c>
      <c r="V24" s="330" t="str">
        <f t="shared" ca="1" si="4"/>
        <v/>
      </c>
      <c r="W24" s="330" t="str">
        <f t="shared" ca="1" si="4"/>
        <v/>
      </c>
      <c r="X24" s="330" t="str">
        <f t="shared" ca="1" si="4"/>
        <v/>
      </c>
      <c r="Y24" s="330" t="str">
        <f t="shared" ca="1" si="4"/>
        <v/>
      </c>
      <c r="Z24" s="330" t="str">
        <f t="shared" ca="1" si="4"/>
        <v/>
      </c>
      <c r="AA24" s="330" t="str">
        <f t="shared" ca="1" si="4"/>
        <v/>
      </c>
      <c r="AB24" s="330">
        <f t="shared" si="5"/>
        <v>3.3</v>
      </c>
      <c r="AC24" s="331">
        <f t="shared" si="0"/>
        <v>54000</v>
      </c>
      <c r="AD24" s="874"/>
      <c r="AE24" s="874"/>
      <c r="AF24" s="361">
        <f>+AC!U27</f>
        <v>19297.575278937988</v>
      </c>
      <c r="AG24" s="532">
        <f t="shared" si="1"/>
        <v>9.0909090909090828E-2</v>
      </c>
      <c r="AH24" s="361">
        <f t="shared" si="6"/>
        <v>17543.25025357999</v>
      </c>
      <c r="AI24" s="361">
        <f t="shared" si="2"/>
        <v>1754.3250253579972</v>
      </c>
      <c r="AJ24" s="361">
        <f t="shared" si="7"/>
        <v>905.6786747022237</v>
      </c>
      <c r="AK24" s="361">
        <f t="shared" si="3"/>
        <v>2749.3399999999997</v>
      </c>
      <c r="AL24" s="875">
        <f t="shared" si="8"/>
        <v>3.0356682527651984</v>
      </c>
    </row>
    <row r="25" spans="1:38">
      <c r="A25" s="399">
        <v>11</v>
      </c>
      <c r="B25" s="395">
        <f t="shared" si="9"/>
        <v>10288.982476007503</v>
      </c>
      <c r="H25" s="305"/>
      <c r="I25" s="333">
        <f>+AC!C28</f>
        <v>18</v>
      </c>
      <c r="J25" s="331" t="str">
        <f>+AC!D28</f>
        <v>Theatre Nr3 (big)</v>
      </c>
      <c r="K25" s="331" t="str">
        <f>+AC!E28</f>
        <v>Central AC</v>
      </c>
      <c r="L25" s="331" t="str">
        <f>+AC!F28</f>
        <v>Air handler</v>
      </c>
      <c r="M25" s="331" t="str">
        <f>+AC!G28</f>
        <v>Trane Oddissey</v>
      </c>
      <c r="N25" s="331">
        <f>+AC!H28</f>
        <v>2</v>
      </c>
      <c r="O25" s="331">
        <f>+IF('8.AC'!N24="kW",'8.AC'!M24/0.00029307107,'8.AC'!M24)</f>
        <v>12710.227590870707</v>
      </c>
      <c r="P25" s="330">
        <f>+AC!J28</f>
        <v>0</v>
      </c>
      <c r="Q25" s="330">
        <f>+AC!K28</f>
        <v>3.7250000000000001</v>
      </c>
      <c r="R25" s="330" t="str">
        <f t="shared" ca="1" si="4"/>
        <v/>
      </c>
      <c r="S25" s="330" t="str">
        <f t="shared" ca="1" si="4"/>
        <v/>
      </c>
      <c r="T25" s="330" t="str">
        <f t="shared" ca="1" si="4"/>
        <v/>
      </c>
      <c r="U25" s="330" t="str">
        <f t="shared" ca="1" si="4"/>
        <v/>
      </c>
      <c r="V25" s="330" t="str">
        <f t="shared" ca="1" si="4"/>
        <v/>
      </c>
      <c r="W25" s="330" t="str">
        <f t="shared" ca="1" si="4"/>
        <v/>
      </c>
      <c r="X25" s="330" t="str">
        <f t="shared" ca="1" si="4"/>
        <v/>
      </c>
      <c r="Y25" s="330" t="str">
        <f t="shared" ca="1" si="4"/>
        <v/>
      </c>
      <c r="Z25" s="330" t="str">
        <f t="shared" ca="1" si="4"/>
        <v/>
      </c>
      <c r="AA25" s="330" t="str">
        <f t="shared" ca="1" si="4"/>
        <v/>
      </c>
      <c r="AB25" s="330">
        <f t="shared" si="5"/>
        <v>3.2</v>
      </c>
      <c r="AC25" s="331">
        <f t="shared" si="0"/>
        <v>18000</v>
      </c>
      <c r="AD25" s="874"/>
      <c r="AE25" s="874"/>
      <c r="AF25" s="361">
        <f>+AC!U28</f>
        <v>9869.76</v>
      </c>
      <c r="AG25" s="532">
        <f t="shared" si="1"/>
        <v>1</v>
      </c>
      <c r="AH25" s="361">
        <f t="shared" si="6"/>
        <v>0</v>
      </c>
      <c r="AI25" s="361">
        <f t="shared" ref="AI25" si="10">+AF25-AH25</f>
        <v>9869.76</v>
      </c>
      <c r="AJ25" s="361">
        <f t="shared" ref="AJ25" si="11">+AI25*$A$3</f>
        <v>5095.3107475650995</v>
      </c>
      <c r="AK25" s="361">
        <f t="shared" si="3"/>
        <v>3074.0740740740739</v>
      </c>
      <c r="AL25" s="875">
        <f t="shared" ref="AL25" si="12">IF(AJ25=0,"NaN",AK25/AJ25)</f>
        <v>0.60331434653776206</v>
      </c>
    </row>
    <row r="26" spans="1:38">
      <c r="A26" s="399">
        <v>12</v>
      </c>
      <c r="B26" s="395">
        <f t="shared" si="9"/>
        <v>10288.982476007503</v>
      </c>
      <c r="H26" s="305"/>
      <c r="I26" s="333">
        <f>+AC!C29</f>
        <v>19</v>
      </c>
      <c r="J26" s="331" t="str">
        <f>+AC!D29</f>
        <v>Theatre Nr1</v>
      </c>
      <c r="K26" s="331" t="str">
        <f>+AC!E29</f>
        <v>Central AC</v>
      </c>
      <c r="L26" s="331" t="str">
        <f>+AC!F29</f>
        <v>Air handler</v>
      </c>
      <c r="M26" s="331">
        <f>+AC!G29</f>
        <v>0</v>
      </c>
      <c r="N26" s="331">
        <f>+AC!H29</f>
        <v>1</v>
      </c>
      <c r="O26" s="331">
        <f>+IF('8.AC'!N25="kW",'8.AC'!M25/0.00029307107,'8.AC'!M25)</f>
        <v>12710.227590870707</v>
      </c>
      <c r="P26" s="330">
        <f>+AC!J29</f>
        <v>0</v>
      </c>
      <c r="Q26" s="330">
        <f>+AC!K29</f>
        <v>3.7250000000000001</v>
      </c>
      <c r="R26" s="330" t="str">
        <f t="shared" ref="R26:AA26" si="13">+R62</f>
        <v/>
      </c>
      <c r="S26" s="330" t="str">
        <f t="shared" si="13"/>
        <v/>
      </c>
      <c r="T26" s="330" t="str">
        <f t="shared" si="13"/>
        <v/>
      </c>
      <c r="U26" s="330" t="str">
        <f t="shared" si="13"/>
        <v/>
      </c>
      <c r="V26" s="330" t="str">
        <f t="shared" si="13"/>
        <v/>
      </c>
      <c r="W26" s="330" t="str">
        <f t="shared" si="13"/>
        <v/>
      </c>
      <c r="X26" s="330" t="str">
        <f t="shared" si="13"/>
        <v/>
      </c>
      <c r="Y26" s="330" t="str">
        <f t="shared" si="13"/>
        <v/>
      </c>
      <c r="Z26" s="330" t="str">
        <f t="shared" si="13"/>
        <v/>
      </c>
      <c r="AA26" s="330" t="str">
        <f t="shared" si="13"/>
        <v/>
      </c>
      <c r="AB26" s="330">
        <f t="shared" ref="AB26:AB27" si="14">+VLOOKUP(AC26,$AR$9:$AS$13,2)</f>
        <v>3.2</v>
      </c>
      <c r="AC26" s="331">
        <f t="shared" si="0"/>
        <v>18000</v>
      </c>
      <c r="AD26" s="874"/>
      <c r="AE26" s="874"/>
      <c r="AF26" s="361"/>
      <c r="AG26" s="532"/>
      <c r="AH26" s="361"/>
      <c r="AI26" s="361"/>
      <c r="AJ26" s="361"/>
      <c r="AK26" s="361"/>
      <c r="AL26" s="875"/>
    </row>
    <row r="27" spans="1:38">
      <c r="A27" s="399">
        <v>13</v>
      </c>
      <c r="B27" s="395">
        <f t="shared" si="9"/>
        <v>10288.982476007503</v>
      </c>
      <c r="H27" s="305"/>
      <c r="I27" s="333">
        <f>+AC!C30</f>
        <v>20</v>
      </c>
      <c r="J27" s="331" t="str">
        <f>+AC!D30</f>
        <v>Theatre Nr2</v>
      </c>
      <c r="K27" s="331" t="str">
        <f>+AC!E30</f>
        <v>Central AC</v>
      </c>
      <c r="L27" s="331" t="str">
        <f>+AC!F30</f>
        <v>Air handler</v>
      </c>
      <c r="M27" s="331">
        <f>+AC!G30</f>
        <v>0</v>
      </c>
      <c r="N27" s="331">
        <f>+AC!H30</f>
        <v>1</v>
      </c>
      <c r="O27" s="331">
        <f>+IF('8.AC'!N26="kW",'8.AC'!M26/0.00029307107,'8.AC'!M26)</f>
        <v>12710.227590870707</v>
      </c>
      <c r="P27" s="330">
        <f>+AC!J30</f>
        <v>0</v>
      </c>
      <c r="Q27" s="330">
        <f>+AC!K30</f>
        <v>3.7250000000000001</v>
      </c>
      <c r="R27" s="330" t="str">
        <f t="shared" ref="R27:AA27" si="15">+R63</f>
        <v/>
      </c>
      <c r="S27" s="330" t="str">
        <f t="shared" si="15"/>
        <v/>
      </c>
      <c r="T27" s="330" t="str">
        <f t="shared" si="15"/>
        <v/>
      </c>
      <c r="U27" s="330" t="str">
        <f t="shared" si="15"/>
        <v/>
      </c>
      <c r="V27" s="330" t="str">
        <f t="shared" si="15"/>
        <v/>
      </c>
      <c r="W27" s="330" t="str">
        <f t="shared" si="15"/>
        <v/>
      </c>
      <c r="X27" s="330" t="str">
        <f t="shared" si="15"/>
        <v/>
      </c>
      <c r="Y27" s="330" t="str">
        <f t="shared" si="15"/>
        <v/>
      </c>
      <c r="Z27" s="330" t="str">
        <f t="shared" si="15"/>
        <v/>
      </c>
      <c r="AA27" s="330" t="str">
        <f t="shared" si="15"/>
        <v/>
      </c>
      <c r="AB27" s="330">
        <f t="shared" si="14"/>
        <v>3.2</v>
      </c>
      <c r="AC27" s="331">
        <f t="shared" si="0"/>
        <v>18000</v>
      </c>
      <c r="AD27" s="874"/>
      <c r="AE27" s="874"/>
      <c r="AF27" s="361"/>
      <c r="AG27" s="532"/>
      <c r="AH27" s="361"/>
      <c r="AI27" s="361"/>
      <c r="AJ27" s="361"/>
      <c r="AK27" s="361"/>
      <c r="AL27" s="875"/>
    </row>
    <row r="28" spans="1:38">
      <c r="A28" s="399">
        <v>14</v>
      </c>
      <c r="B28" s="395">
        <f t="shared" si="9"/>
        <v>10288.982476007503</v>
      </c>
      <c r="H28" s="305"/>
      <c r="I28" s="329"/>
      <c r="J28" s="331"/>
      <c r="K28" s="331"/>
      <c r="L28" s="331"/>
      <c r="M28" s="331"/>
      <c r="N28" s="331"/>
      <c r="O28" s="331"/>
      <c r="P28" s="330"/>
      <c r="Q28" s="330"/>
      <c r="R28" s="330"/>
      <c r="S28" s="330"/>
      <c r="T28" s="330"/>
      <c r="U28" s="330"/>
      <c r="V28" s="330"/>
      <c r="W28" s="330"/>
      <c r="X28" s="330"/>
      <c r="Y28" s="330"/>
      <c r="Z28" s="330"/>
      <c r="AA28" s="330"/>
      <c r="AB28" s="330"/>
      <c r="AC28" s="331"/>
      <c r="AD28" s="874"/>
      <c r="AE28" s="874"/>
      <c r="AF28" s="361"/>
      <c r="AG28" s="532"/>
      <c r="AH28" s="361"/>
      <c r="AI28" s="361"/>
      <c r="AJ28" s="361"/>
      <c r="AK28" s="361"/>
      <c r="AL28" s="875"/>
    </row>
    <row r="29" spans="1:38">
      <c r="A29" s="399">
        <v>15</v>
      </c>
      <c r="B29" s="395">
        <f t="shared" si="9"/>
        <v>10288.982476007503</v>
      </c>
      <c r="H29" s="305"/>
      <c r="I29" s="329"/>
      <c r="J29" s="331"/>
      <c r="K29" s="331"/>
      <c r="L29" s="331"/>
      <c r="M29" s="331"/>
      <c r="N29" s="331"/>
      <c r="O29" s="331"/>
      <c r="P29" s="330"/>
      <c r="Q29" s="330"/>
      <c r="R29" s="330"/>
      <c r="S29" s="330"/>
      <c r="T29" s="330"/>
      <c r="U29" s="330"/>
      <c r="V29" s="330"/>
      <c r="W29" s="330"/>
      <c r="X29" s="330"/>
      <c r="Y29" s="330"/>
      <c r="Z29" s="330"/>
      <c r="AA29" s="330"/>
      <c r="AB29" s="330"/>
      <c r="AC29" s="331"/>
      <c r="AD29" s="874"/>
      <c r="AE29" s="874"/>
      <c r="AF29" s="361"/>
      <c r="AG29" s="532"/>
      <c r="AH29" s="361"/>
      <c r="AI29" s="361"/>
      <c r="AJ29" s="361"/>
      <c r="AK29" s="361"/>
      <c r="AL29" s="875"/>
    </row>
    <row r="30" spans="1:38">
      <c r="H30" s="305"/>
      <c r="I30" s="329"/>
      <c r="J30" s="331"/>
      <c r="K30" s="331"/>
      <c r="L30" s="331"/>
      <c r="M30" s="331"/>
      <c r="N30" s="331"/>
      <c r="O30" s="331"/>
      <c r="P30" s="330"/>
      <c r="Q30" s="330"/>
      <c r="R30" s="330"/>
      <c r="S30" s="330"/>
      <c r="T30" s="330"/>
      <c r="U30" s="330"/>
      <c r="V30" s="330"/>
      <c r="W30" s="330"/>
      <c r="X30" s="330"/>
      <c r="Y30" s="330"/>
      <c r="Z30" s="330"/>
      <c r="AA30" s="330"/>
      <c r="AB30" s="330"/>
      <c r="AC30" s="331"/>
      <c r="AD30" s="874"/>
      <c r="AE30" s="874"/>
      <c r="AF30" s="361"/>
      <c r="AG30" s="532"/>
      <c r="AH30" s="361"/>
      <c r="AI30" s="361"/>
      <c r="AJ30" s="361"/>
      <c r="AK30" s="361"/>
      <c r="AL30" s="875"/>
    </row>
    <row r="31" spans="1:38">
      <c r="H31" s="305"/>
      <c r="I31" s="329"/>
      <c r="J31" s="331"/>
      <c r="K31" s="331"/>
      <c r="L31" s="331"/>
      <c r="M31" s="331"/>
      <c r="N31" s="331"/>
      <c r="O31" s="331"/>
      <c r="P31" s="330"/>
      <c r="Q31" s="330"/>
      <c r="R31" s="330"/>
      <c r="S31" s="330"/>
      <c r="T31" s="330"/>
      <c r="U31" s="330"/>
      <c r="V31" s="330"/>
      <c r="W31" s="330"/>
      <c r="X31" s="330"/>
      <c r="Y31" s="330"/>
      <c r="Z31" s="330"/>
      <c r="AA31" s="330"/>
      <c r="AB31" s="330"/>
      <c r="AC31" s="331"/>
      <c r="AD31" s="874"/>
      <c r="AE31" s="874"/>
      <c r="AF31" s="361"/>
      <c r="AG31" s="532"/>
      <c r="AH31" s="361"/>
      <c r="AI31" s="361"/>
      <c r="AJ31" s="361"/>
      <c r="AK31" s="361"/>
      <c r="AL31" s="875"/>
    </row>
    <row r="32" spans="1:38">
      <c r="H32" s="305"/>
      <c r="I32" s="329"/>
      <c r="J32" s="331"/>
      <c r="K32" s="331"/>
      <c r="L32" s="331"/>
      <c r="M32" s="331"/>
      <c r="N32" s="331"/>
      <c r="O32" s="331"/>
      <c r="P32" s="330"/>
      <c r="Q32" s="330"/>
      <c r="R32" s="330"/>
      <c r="S32" s="330"/>
      <c r="T32" s="330"/>
      <c r="U32" s="330"/>
      <c r="V32" s="330"/>
      <c r="W32" s="330"/>
      <c r="X32" s="330"/>
      <c r="Y32" s="330"/>
      <c r="Z32" s="330"/>
      <c r="AA32" s="330"/>
      <c r="AB32" s="330"/>
      <c r="AC32" s="331"/>
      <c r="AD32" s="874"/>
      <c r="AE32" s="874"/>
      <c r="AF32" s="361"/>
      <c r="AG32" s="532"/>
      <c r="AH32" s="361"/>
      <c r="AI32" s="361"/>
      <c r="AJ32" s="361"/>
      <c r="AK32" s="361"/>
      <c r="AL32" s="875"/>
    </row>
    <row r="33" spans="1:38">
      <c r="H33" s="305"/>
      <c r="I33" s="329"/>
      <c r="J33" s="331"/>
      <c r="K33" s="331"/>
      <c r="L33" s="331"/>
      <c r="M33" s="331"/>
      <c r="N33" s="331"/>
      <c r="O33" s="331"/>
      <c r="P33" s="330"/>
      <c r="Q33" s="330"/>
      <c r="R33" s="330"/>
      <c r="S33" s="330"/>
      <c r="T33" s="330"/>
      <c r="U33" s="330"/>
      <c r="V33" s="330"/>
      <c r="W33" s="330"/>
      <c r="X33" s="330"/>
      <c r="Y33" s="330"/>
      <c r="Z33" s="330"/>
      <c r="AA33" s="330"/>
      <c r="AB33" s="330"/>
      <c r="AC33" s="331"/>
      <c r="AD33" s="874"/>
      <c r="AE33" s="874"/>
      <c r="AF33" s="361"/>
      <c r="AG33" s="532"/>
      <c r="AH33" s="361"/>
      <c r="AI33" s="361"/>
      <c r="AJ33" s="361"/>
      <c r="AK33" s="361"/>
      <c r="AL33" s="875"/>
    </row>
    <row r="34" spans="1:38">
      <c r="H34" s="305"/>
      <c r="I34" s="329"/>
      <c r="J34" s="331"/>
      <c r="K34" s="331"/>
      <c r="L34" s="331"/>
      <c r="M34" s="331"/>
      <c r="N34" s="331"/>
      <c r="O34" s="331"/>
      <c r="P34" s="330"/>
      <c r="Q34" s="330"/>
      <c r="R34" s="330"/>
      <c r="S34" s="330"/>
      <c r="T34" s="330"/>
      <c r="U34" s="330"/>
      <c r="V34" s="330"/>
      <c r="W34" s="330"/>
      <c r="X34" s="330"/>
      <c r="Y34" s="330"/>
      <c r="Z34" s="330"/>
      <c r="AA34" s="330"/>
      <c r="AB34" s="330"/>
      <c r="AC34" s="331"/>
      <c r="AD34" s="874"/>
      <c r="AE34" s="874"/>
      <c r="AF34" s="361"/>
      <c r="AG34" s="532"/>
      <c r="AH34" s="361"/>
      <c r="AI34" s="361"/>
      <c r="AJ34" s="361"/>
      <c r="AK34" s="361"/>
      <c r="AL34" s="875"/>
    </row>
    <row r="35" spans="1:38">
      <c r="A35" s="399"/>
      <c r="B35" s="395"/>
      <c r="H35" s="305"/>
      <c r="I35" s="329"/>
      <c r="J35" s="331"/>
      <c r="K35" s="331"/>
      <c r="L35" s="331"/>
      <c r="M35" s="331"/>
      <c r="N35" s="331"/>
      <c r="O35" s="331"/>
      <c r="P35" s="330"/>
      <c r="Q35" s="330"/>
      <c r="R35" s="330"/>
      <c r="S35" s="330"/>
      <c r="T35" s="330"/>
      <c r="U35" s="330"/>
      <c r="V35" s="330"/>
      <c r="W35" s="330"/>
      <c r="X35" s="330"/>
      <c r="Y35" s="330"/>
      <c r="Z35" s="330"/>
      <c r="AA35" s="330"/>
      <c r="AB35" s="330"/>
      <c r="AC35" s="331"/>
      <c r="AD35" s="874"/>
      <c r="AE35" s="874"/>
      <c r="AF35" s="361"/>
      <c r="AG35" s="532"/>
      <c r="AH35" s="361"/>
      <c r="AI35" s="361"/>
      <c r="AJ35" s="361"/>
      <c r="AK35" s="361"/>
      <c r="AL35" s="875"/>
    </row>
    <row r="36" spans="1:38">
      <c r="A36" s="399"/>
      <c r="B36" s="395"/>
      <c r="H36" s="305"/>
      <c r="J36" s="331"/>
      <c r="K36" s="331"/>
      <c r="L36" s="331"/>
      <c r="M36" s="331"/>
      <c r="N36" s="331"/>
      <c r="O36" s="331"/>
      <c r="P36" s="330"/>
      <c r="Q36" s="330"/>
      <c r="R36" s="330"/>
      <c r="S36" s="330"/>
      <c r="T36" s="330"/>
      <c r="U36" s="330"/>
      <c r="V36" s="330"/>
      <c r="W36" s="330"/>
      <c r="X36" s="330"/>
      <c r="Y36" s="330"/>
      <c r="Z36" s="330"/>
      <c r="AA36" s="330"/>
      <c r="AB36" s="330"/>
      <c r="AC36" s="331"/>
      <c r="AF36" s="866">
        <f>SUM(AF8:AF35)</f>
        <v>163385.41814095189</v>
      </c>
      <c r="AG36" s="866"/>
      <c r="AH36" s="866">
        <f>SUM(AH8:AH35)</f>
        <v>140757.54743890732</v>
      </c>
      <c r="AI36" s="866">
        <f>SUM(AI8:AI35)</f>
        <v>22627.870702044565</v>
      </c>
      <c r="AJ36" s="866">
        <f>SUM(AJ8:AJ35)</f>
        <v>11681.746342630533</v>
      </c>
      <c r="AK36" s="866">
        <f>SUM(AK8:AK35)</f>
        <v>35760.100740740745</v>
      </c>
      <c r="AL36" s="867">
        <f>+AK36/AJ36</f>
        <v>3.0611947641972312</v>
      </c>
    </row>
    <row r="37" spans="1:38">
      <c r="H37" s="305"/>
      <c r="M37" s="944"/>
      <c r="N37" s="866">
        <f>SUM(N8:N36)</f>
        <v>26</v>
      </c>
    </row>
    <row r="38" spans="1:38">
      <c r="H38" s="305"/>
    </row>
    <row r="39" spans="1:38">
      <c r="H39" s="305"/>
    </row>
    <row r="40" spans="1:38">
      <c r="H40" s="305"/>
    </row>
    <row r="41" spans="1:38">
      <c r="H41" s="305"/>
      <c r="J41" s="872" t="s">
        <v>1240</v>
      </c>
      <c r="K41" s="870"/>
      <c r="L41" s="870"/>
      <c r="M41" s="870">
        <v>6</v>
      </c>
      <c r="N41" s="871" t="s">
        <v>310</v>
      </c>
      <c r="O41" s="345"/>
      <c r="P41" s="345"/>
      <c r="Q41" s="345"/>
      <c r="R41" s="345"/>
      <c r="S41" s="345"/>
      <c r="T41" s="345"/>
      <c r="U41" s="345"/>
      <c r="V41" s="345"/>
      <c r="W41" s="345"/>
      <c r="X41" s="345"/>
      <c r="Y41" s="345"/>
      <c r="Z41" s="345"/>
      <c r="AA41" s="345"/>
      <c r="AB41" s="345"/>
      <c r="AC41" s="345"/>
      <c r="AD41" s="345"/>
      <c r="AE41" s="321"/>
      <c r="AF41" s="324"/>
      <c r="AG41" s="324"/>
      <c r="AH41" s="324"/>
      <c r="AI41" s="324"/>
      <c r="AJ41" s="324"/>
      <c r="AK41" s="324"/>
      <c r="AL41" s="324"/>
    </row>
    <row r="42" spans="1:38">
      <c r="H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row>
    <row r="43" spans="1:38" ht="39.6">
      <c r="H43" s="305"/>
      <c r="I43" s="945" t="str">
        <f>+I7</f>
        <v>#</v>
      </c>
      <c r="J43" s="945" t="str">
        <f>+J7</f>
        <v>Zone</v>
      </c>
      <c r="K43" s="945" t="str">
        <f t="shared" ref="K43:AC43" si="16">+K7</f>
        <v>System</v>
      </c>
      <c r="L43" s="945" t="str">
        <f t="shared" si="16"/>
        <v>Type</v>
      </c>
      <c r="M43" s="945" t="str">
        <f t="shared" si="16"/>
        <v>Brand/model</v>
      </c>
      <c r="N43" s="945" t="str">
        <f t="shared" si="16"/>
        <v>Quantity</v>
      </c>
      <c r="O43" s="945" t="str">
        <f t="shared" si="16"/>
        <v>Thermal power (BTU/h)</v>
      </c>
      <c r="P43" s="945" t="str">
        <f t="shared" si="16"/>
        <v>COP</v>
      </c>
      <c r="Q43" s="945" t="str">
        <f t="shared" si="16"/>
        <v>Electric power (kW)</v>
      </c>
      <c r="R43" s="945" t="str">
        <f t="shared" si="16"/>
        <v>Temperature (ºC)</v>
      </c>
      <c r="S43" s="945" t="str">
        <f t="shared" si="16"/>
        <v>SP Temperature (ºC)</v>
      </c>
      <c r="T43" s="945" t="str">
        <f t="shared" si="16"/>
        <v>(hours/day)</v>
      </c>
      <c r="U43" s="945" t="str">
        <f t="shared" si="16"/>
        <v>Days/week</v>
      </c>
      <c r="V43" s="945" t="str">
        <f t="shared" si="16"/>
        <v>Weeks/years</v>
      </c>
      <c r="W43" s="945" t="str">
        <f t="shared" si="16"/>
        <v>% de time on load</v>
      </c>
      <c r="X43" s="945" t="str">
        <f t="shared" si="16"/>
        <v>Observations</v>
      </c>
      <c r="Y43" s="945">
        <f t="shared" si="16"/>
        <v>0</v>
      </c>
      <c r="Z43" s="945" t="str">
        <f t="shared" si="16"/>
        <v>Pot_inst (kW)</v>
      </c>
      <c r="AA43" s="945" t="str">
        <f t="shared" si="16"/>
        <v>Consumption (kWh/year)</v>
      </c>
      <c r="AB43" s="945" t="str">
        <f t="shared" si="16"/>
        <v>New COP</v>
      </c>
      <c r="AC43" s="945" t="str">
        <f t="shared" si="16"/>
        <v>New thermal power (BTU/h)</v>
      </c>
      <c r="AD43" s="305"/>
      <c r="AE43" s="305"/>
      <c r="AF43" s="876" t="s">
        <v>1221</v>
      </c>
      <c r="AG43" s="876" t="s">
        <v>1222</v>
      </c>
      <c r="AH43" s="876" t="s">
        <v>1223</v>
      </c>
      <c r="AI43" s="876" t="s">
        <v>1039</v>
      </c>
      <c r="AJ43" s="876" t="s">
        <v>1020</v>
      </c>
      <c r="AK43" s="876" t="s">
        <v>740</v>
      </c>
      <c r="AL43" s="877" t="s">
        <v>1241</v>
      </c>
    </row>
    <row r="44" spans="1:38">
      <c r="H44" s="305"/>
      <c r="I44" s="879" t="str">
        <f t="shared" ref="I44:AC44" si="17">+IF(OR($AL8&gt;$M$41,$AL8=""),"",I8)</f>
        <v/>
      </c>
      <c r="J44" s="879" t="str">
        <f t="shared" si="17"/>
        <v/>
      </c>
      <c r="K44" s="879" t="str">
        <f t="shared" si="17"/>
        <v/>
      </c>
      <c r="L44" s="879" t="str">
        <f t="shared" si="17"/>
        <v/>
      </c>
      <c r="M44" s="879" t="str">
        <f t="shared" si="17"/>
        <v/>
      </c>
      <c r="N44" s="879" t="str">
        <f t="shared" si="17"/>
        <v/>
      </c>
      <c r="O44" s="879" t="str">
        <f t="shared" si="17"/>
        <v/>
      </c>
      <c r="P44" s="879" t="str">
        <f t="shared" si="17"/>
        <v/>
      </c>
      <c r="Q44" s="879" t="str">
        <f t="shared" si="17"/>
        <v/>
      </c>
      <c r="R44" s="879" t="str">
        <f t="shared" si="17"/>
        <v/>
      </c>
      <c r="S44" s="879" t="str">
        <f t="shared" si="17"/>
        <v/>
      </c>
      <c r="T44" s="879" t="str">
        <f t="shared" si="17"/>
        <v/>
      </c>
      <c r="U44" s="879" t="str">
        <f t="shared" si="17"/>
        <v/>
      </c>
      <c r="V44" s="879" t="str">
        <f t="shared" si="17"/>
        <v/>
      </c>
      <c r="W44" s="879" t="str">
        <f t="shared" si="17"/>
        <v/>
      </c>
      <c r="X44" s="879" t="str">
        <f t="shared" si="17"/>
        <v/>
      </c>
      <c r="Y44" s="879" t="str">
        <f t="shared" si="17"/>
        <v/>
      </c>
      <c r="Z44" s="879" t="str">
        <f t="shared" si="17"/>
        <v/>
      </c>
      <c r="AA44" s="879" t="str">
        <f t="shared" si="17"/>
        <v/>
      </c>
      <c r="AB44" s="879" t="str">
        <f t="shared" si="17"/>
        <v/>
      </c>
      <c r="AC44" s="879" t="str">
        <f t="shared" si="17"/>
        <v/>
      </c>
      <c r="AD44" s="305"/>
      <c r="AE44" s="305"/>
      <c r="AF44" s="879" t="str">
        <f t="shared" ref="AF44:AL53" si="18">+IF(OR($AL8&gt;$M$41,$AL8=""),"",AF8)</f>
        <v/>
      </c>
      <c r="AG44" s="880" t="str">
        <f t="shared" si="18"/>
        <v/>
      </c>
      <c r="AH44" s="879" t="str">
        <f t="shared" si="18"/>
        <v/>
      </c>
      <c r="AI44" s="879" t="str">
        <f t="shared" si="18"/>
        <v/>
      </c>
      <c r="AJ44" s="879" t="str">
        <f t="shared" si="18"/>
        <v/>
      </c>
      <c r="AK44" s="879" t="str">
        <f t="shared" si="18"/>
        <v/>
      </c>
      <c r="AL44" s="881" t="str">
        <f t="shared" si="18"/>
        <v/>
      </c>
    </row>
    <row r="45" spans="1:38">
      <c r="H45" s="305"/>
      <c r="I45" s="879" t="str">
        <f t="shared" ref="I45:AC45" si="19">+IF(OR($AL9&gt;$M$41,$AL9=""),"",I9)</f>
        <v/>
      </c>
      <c r="J45" s="879" t="str">
        <f t="shared" si="19"/>
        <v/>
      </c>
      <c r="K45" s="879" t="str">
        <f t="shared" si="19"/>
        <v/>
      </c>
      <c r="L45" s="879" t="str">
        <f t="shared" si="19"/>
        <v/>
      </c>
      <c r="M45" s="879" t="str">
        <f t="shared" si="19"/>
        <v/>
      </c>
      <c r="N45" s="879" t="str">
        <f t="shared" si="19"/>
        <v/>
      </c>
      <c r="O45" s="879" t="str">
        <f t="shared" si="19"/>
        <v/>
      </c>
      <c r="P45" s="879" t="str">
        <f t="shared" si="19"/>
        <v/>
      </c>
      <c r="Q45" s="879" t="str">
        <f t="shared" si="19"/>
        <v/>
      </c>
      <c r="R45" s="879" t="str">
        <f t="shared" si="19"/>
        <v/>
      </c>
      <c r="S45" s="879" t="str">
        <f t="shared" si="19"/>
        <v/>
      </c>
      <c r="T45" s="879" t="str">
        <f t="shared" si="19"/>
        <v/>
      </c>
      <c r="U45" s="879" t="str">
        <f t="shared" si="19"/>
        <v/>
      </c>
      <c r="V45" s="879" t="str">
        <f t="shared" si="19"/>
        <v/>
      </c>
      <c r="W45" s="879" t="str">
        <f t="shared" si="19"/>
        <v/>
      </c>
      <c r="X45" s="879" t="str">
        <f t="shared" si="19"/>
        <v/>
      </c>
      <c r="Y45" s="879" t="str">
        <f t="shared" si="19"/>
        <v/>
      </c>
      <c r="Z45" s="879" t="str">
        <f t="shared" si="19"/>
        <v/>
      </c>
      <c r="AA45" s="879" t="str">
        <f t="shared" si="19"/>
        <v/>
      </c>
      <c r="AB45" s="879" t="str">
        <f t="shared" si="19"/>
        <v/>
      </c>
      <c r="AC45" s="879" t="str">
        <f t="shared" si="19"/>
        <v/>
      </c>
      <c r="AD45" s="305"/>
      <c r="AE45" s="305"/>
      <c r="AF45" s="879" t="str">
        <f t="shared" si="18"/>
        <v/>
      </c>
      <c r="AG45" s="880" t="str">
        <f t="shared" si="18"/>
        <v/>
      </c>
      <c r="AH45" s="879" t="str">
        <f t="shared" si="18"/>
        <v/>
      </c>
      <c r="AI45" s="879" t="str">
        <f t="shared" si="18"/>
        <v/>
      </c>
      <c r="AJ45" s="879" t="str">
        <f t="shared" si="18"/>
        <v/>
      </c>
      <c r="AK45" s="879" t="str">
        <f t="shared" si="18"/>
        <v/>
      </c>
      <c r="AL45" s="881" t="str">
        <f t="shared" si="18"/>
        <v/>
      </c>
    </row>
    <row r="46" spans="1:38">
      <c r="H46" s="305"/>
      <c r="I46" s="879" t="str">
        <f t="shared" ref="I46:AC46" si="20">+IF(OR($AL10&gt;$M$41,$AL10=""),"",I10)</f>
        <v/>
      </c>
      <c r="J46" s="879" t="str">
        <f t="shared" si="20"/>
        <v/>
      </c>
      <c r="K46" s="879" t="str">
        <f t="shared" si="20"/>
        <v/>
      </c>
      <c r="L46" s="879" t="str">
        <f t="shared" si="20"/>
        <v/>
      </c>
      <c r="M46" s="879" t="str">
        <f t="shared" si="20"/>
        <v/>
      </c>
      <c r="N46" s="879" t="str">
        <f t="shared" si="20"/>
        <v/>
      </c>
      <c r="O46" s="879" t="str">
        <f t="shared" si="20"/>
        <v/>
      </c>
      <c r="P46" s="882" t="str">
        <f t="shared" si="20"/>
        <v/>
      </c>
      <c r="Q46" s="879" t="str">
        <f t="shared" si="20"/>
        <v/>
      </c>
      <c r="R46" s="879" t="str">
        <f t="shared" si="20"/>
        <v/>
      </c>
      <c r="S46" s="879" t="str">
        <f t="shared" si="20"/>
        <v/>
      </c>
      <c r="T46" s="879" t="str">
        <f t="shared" si="20"/>
        <v/>
      </c>
      <c r="U46" s="879" t="str">
        <f t="shared" si="20"/>
        <v/>
      </c>
      <c r="V46" s="879" t="str">
        <f t="shared" si="20"/>
        <v/>
      </c>
      <c r="W46" s="879" t="str">
        <f t="shared" si="20"/>
        <v/>
      </c>
      <c r="X46" s="879" t="str">
        <f t="shared" si="20"/>
        <v/>
      </c>
      <c r="Y46" s="879" t="str">
        <f t="shared" si="20"/>
        <v/>
      </c>
      <c r="Z46" s="879" t="str">
        <f t="shared" si="20"/>
        <v/>
      </c>
      <c r="AA46" s="879" t="str">
        <f t="shared" si="20"/>
        <v/>
      </c>
      <c r="AB46" s="882" t="str">
        <f t="shared" si="20"/>
        <v/>
      </c>
      <c r="AC46" s="879" t="str">
        <f t="shared" si="20"/>
        <v/>
      </c>
      <c r="AD46" s="305"/>
      <c r="AE46" s="305"/>
      <c r="AF46" s="879" t="str">
        <f t="shared" si="18"/>
        <v/>
      </c>
      <c r="AG46" s="880" t="str">
        <f t="shared" si="18"/>
        <v/>
      </c>
      <c r="AH46" s="879" t="str">
        <f t="shared" si="18"/>
        <v/>
      </c>
      <c r="AI46" s="879" t="str">
        <f t="shared" si="18"/>
        <v/>
      </c>
      <c r="AJ46" s="879" t="str">
        <f t="shared" si="18"/>
        <v/>
      </c>
      <c r="AK46" s="879" t="str">
        <f t="shared" si="18"/>
        <v/>
      </c>
      <c r="AL46" s="881" t="str">
        <f t="shared" si="18"/>
        <v/>
      </c>
    </row>
    <row r="47" spans="1:38">
      <c r="H47" s="305"/>
      <c r="I47" s="879" t="str">
        <f t="shared" ref="I47:AC47" si="21">+IF(OR($AL11&gt;$M$41,$AL11=""),"",I11)</f>
        <v/>
      </c>
      <c r="J47" s="879" t="str">
        <f t="shared" si="21"/>
        <v/>
      </c>
      <c r="K47" s="879" t="str">
        <f t="shared" si="21"/>
        <v/>
      </c>
      <c r="L47" s="879" t="str">
        <f t="shared" si="21"/>
        <v/>
      </c>
      <c r="M47" s="879" t="str">
        <f t="shared" si="21"/>
        <v/>
      </c>
      <c r="N47" s="879" t="str">
        <f t="shared" si="21"/>
        <v/>
      </c>
      <c r="O47" s="879" t="str">
        <f t="shared" si="21"/>
        <v/>
      </c>
      <c r="P47" s="882" t="str">
        <f t="shared" si="21"/>
        <v/>
      </c>
      <c r="Q47" s="879" t="str">
        <f t="shared" si="21"/>
        <v/>
      </c>
      <c r="R47" s="879" t="str">
        <f t="shared" si="21"/>
        <v/>
      </c>
      <c r="S47" s="879" t="str">
        <f t="shared" si="21"/>
        <v/>
      </c>
      <c r="T47" s="879" t="str">
        <f t="shared" si="21"/>
        <v/>
      </c>
      <c r="U47" s="879" t="str">
        <f t="shared" si="21"/>
        <v/>
      </c>
      <c r="V47" s="879" t="str">
        <f t="shared" si="21"/>
        <v/>
      </c>
      <c r="W47" s="879" t="str">
        <f t="shared" si="21"/>
        <v/>
      </c>
      <c r="X47" s="879" t="str">
        <f t="shared" si="21"/>
        <v/>
      </c>
      <c r="Y47" s="879" t="str">
        <f t="shared" si="21"/>
        <v/>
      </c>
      <c r="Z47" s="879" t="str">
        <f t="shared" si="21"/>
        <v/>
      </c>
      <c r="AA47" s="879" t="str">
        <f t="shared" si="21"/>
        <v/>
      </c>
      <c r="AB47" s="882" t="str">
        <f t="shared" si="21"/>
        <v/>
      </c>
      <c r="AC47" s="879" t="str">
        <f t="shared" si="21"/>
        <v/>
      </c>
      <c r="AD47" s="305"/>
      <c r="AE47" s="305"/>
      <c r="AF47" s="879" t="str">
        <f t="shared" si="18"/>
        <v/>
      </c>
      <c r="AG47" s="880" t="str">
        <f t="shared" si="18"/>
        <v/>
      </c>
      <c r="AH47" s="879" t="str">
        <f t="shared" si="18"/>
        <v/>
      </c>
      <c r="AI47" s="879" t="str">
        <f t="shared" si="18"/>
        <v/>
      </c>
      <c r="AJ47" s="879" t="str">
        <f t="shared" si="18"/>
        <v/>
      </c>
      <c r="AK47" s="879" t="str">
        <f t="shared" si="18"/>
        <v/>
      </c>
      <c r="AL47" s="881" t="str">
        <f t="shared" si="18"/>
        <v/>
      </c>
    </row>
    <row r="48" spans="1:38">
      <c r="H48" s="305"/>
      <c r="I48" s="879" t="str">
        <f t="shared" ref="I48:AC48" si="22">+IF(OR($AL12&gt;$M$41,$AL12=""),"",I12)</f>
        <v/>
      </c>
      <c r="J48" s="879" t="str">
        <f t="shared" si="22"/>
        <v/>
      </c>
      <c r="K48" s="879" t="str">
        <f t="shared" si="22"/>
        <v/>
      </c>
      <c r="L48" s="879" t="str">
        <f t="shared" si="22"/>
        <v/>
      </c>
      <c r="M48" s="879" t="str">
        <f t="shared" si="22"/>
        <v/>
      </c>
      <c r="N48" s="879" t="str">
        <f t="shared" si="22"/>
        <v/>
      </c>
      <c r="O48" s="879" t="str">
        <f t="shared" si="22"/>
        <v/>
      </c>
      <c r="P48" s="882" t="str">
        <f t="shared" si="22"/>
        <v/>
      </c>
      <c r="Q48" s="879" t="str">
        <f t="shared" si="22"/>
        <v/>
      </c>
      <c r="R48" s="879" t="str">
        <f t="shared" si="22"/>
        <v/>
      </c>
      <c r="S48" s="879" t="str">
        <f t="shared" si="22"/>
        <v/>
      </c>
      <c r="T48" s="879" t="str">
        <f t="shared" si="22"/>
        <v/>
      </c>
      <c r="U48" s="879" t="str">
        <f t="shared" si="22"/>
        <v/>
      </c>
      <c r="V48" s="879" t="str">
        <f t="shared" si="22"/>
        <v/>
      </c>
      <c r="W48" s="879" t="str">
        <f t="shared" si="22"/>
        <v/>
      </c>
      <c r="X48" s="879" t="str">
        <f t="shared" si="22"/>
        <v/>
      </c>
      <c r="Y48" s="879" t="str">
        <f t="shared" si="22"/>
        <v/>
      </c>
      <c r="Z48" s="879" t="str">
        <f t="shared" si="22"/>
        <v/>
      </c>
      <c r="AA48" s="879" t="str">
        <f t="shared" si="22"/>
        <v/>
      </c>
      <c r="AB48" s="882" t="str">
        <f t="shared" si="22"/>
        <v/>
      </c>
      <c r="AC48" s="879" t="str">
        <f t="shared" si="22"/>
        <v/>
      </c>
      <c r="AD48" s="305"/>
      <c r="AE48" s="305"/>
      <c r="AF48" s="879" t="str">
        <f t="shared" si="18"/>
        <v/>
      </c>
      <c r="AG48" s="880" t="str">
        <f t="shared" si="18"/>
        <v/>
      </c>
      <c r="AH48" s="879" t="str">
        <f t="shared" si="18"/>
        <v/>
      </c>
      <c r="AI48" s="879" t="str">
        <f t="shared" si="18"/>
        <v/>
      </c>
      <c r="AJ48" s="879" t="str">
        <f t="shared" si="18"/>
        <v/>
      </c>
      <c r="AK48" s="879" t="str">
        <f t="shared" si="18"/>
        <v/>
      </c>
      <c r="AL48" s="881" t="str">
        <f t="shared" si="18"/>
        <v/>
      </c>
    </row>
    <row r="49" spans="8:38">
      <c r="H49" s="305"/>
      <c r="I49" s="879" t="str">
        <f t="shared" ref="I49:AC49" si="23">+IF(OR($AL13&gt;$M$41,$AL13=""),"",I13)</f>
        <v/>
      </c>
      <c r="J49" s="879" t="str">
        <f t="shared" si="23"/>
        <v/>
      </c>
      <c r="K49" s="879" t="str">
        <f t="shared" si="23"/>
        <v/>
      </c>
      <c r="L49" s="879" t="str">
        <f t="shared" si="23"/>
        <v/>
      </c>
      <c r="M49" s="879" t="str">
        <f t="shared" si="23"/>
        <v/>
      </c>
      <c r="N49" s="879" t="str">
        <f t="shared" si="23"/>
        <v/>
      </c>
      <c r="O49" s="879" t="str">
        <f t="shared" si="23"/>
        <v/>
      </c>
      <c r="P49" s="882" t="str">
        <f t="shared" si="23"/>
        <v/>
      </c>
      <c r="Q49" s="879" t="str">
        <f t="shared" si="23"/>
        <v/>
      </c>
      <c r="R49" s="879" t="str">
        <f t="shared" si="23"/>
        <v/>
      </c>
      <c r="S49" s="879" t="str">
        <f t="shared" si="23"/>
        <v/>
      </c>
      <c r="T49" s="879" t="str">
        <f t="shared" si="23"/>
        <v/>
      </c>
      <c r="U49" s="879" t="str">
        <f t="shared" si="23"/>
        <v/>
      </c>
      <c r="V49" s="879" t="str">
        <f t="shared" si="23"/>
        <v/>
      </c>
      <c r="W49" s="879" t="str">
        <f t="shared" si="23"/>
        <v/>
      </c>
      <c r="X49" s="879" t="str">
        <f t="shared" si="23"/>
        <v/>
      </c>
      <c r="Y49" s="879" t="str">
        <f t="shared" si="23"/>
        <v/>
      </c>
      <c r="Z49" s="879" t="str">
        <f t="shared" si="23"/>
        <v/>
      </c>
      <c r="AA49" s="879" t="str">
        <f t="shared" si="23"/>
        <v/>
      </c>
      <c r="AB49" s="882" t="str">
        <f t="shared" si="23"/>
        <v/>
      </c>
      <c r="AC49" s="879" t="str">
        <f t="shared" si="23"/>
        <v/>
      </c>
      <c r="AD49" s="305"/>
      <c r="AE49" s="305"/>
      <c r="AF49" s="879" t="str">
        <f t="shared" si="18"/>
        <v/>
      </c>
      <c r="AG49" s="880" t="str">
        <f t="shared" si="18"/>
        <v/>
      </c>
      <c r="AH49" s="879" t="str">
        <f t="shared" si="18"/>
        <v/>
      </c>
      <c r="AI49" s="879" t="str">
        <f t="shared" si="18"/>
        <v/>
      </c>
      <c r="AJ49" s="879" t="str">
        <f t="shared" si="18"/>
        <v/>
      </c>
      <c r="AK49" s="879" t="str">
        <f t="shared" si="18"/>
        <v/>
      </c>
      <c r="AL49" s="881" t="str">
        <f t="shared" si="18"/>
        <v/>
      </c>
    </row>
    <row r="50" spans="8:38">
      <c r="H50" s="305"/>
      <c r="I50" s="879" t="str">
        <f t="shared" ref="I50:AC50" si="24">+IF(OR($AL14&gt;$M$41,$AL14=""),"",I14)</f>
        <v/>
      </c>
      <c r="J50" s="879" t="str">
        <f t="shared" si="24"/>
        <v/>
      </c>
      <c r="K50" s="879" t="str">
        <f t="shared" si="24"/>
        <v/>
      </c>
      <c r="L50" s="879" t="str">
        <f t="shared" si="24"/>
        <v/>
      </c>
      <c r="M50" s="879" t="str">
        <f t="shared" si="24"/>
        <v/>
      </c>
      <c r="N50" s="879" t="str">
        <f t="shared" si="24"/>
        <v/>
      </c>
      <c r="O50" s="879" t="str">
        <f t="shared" si="24"/>
        <v/>
      </c>
      <c r="P50" s="882" t="str">
        <f t="shared" si="24"/>
        <v/>
      </c>
      <c r="Q50" s="879" t="str">
        <f t="shared" si="24"/>
        <v/>
      </c>
      <c r="R50" s="879" t="str">
        <f t="shared" si="24"/>
        <v/>
      </c>
      <c r="S50" s="879" t="str">
        <f t="shared" si="24"/>
        <v/>
      </c>
      <c r="T50" s="879" t="str">
        <f t="shared" si="24"/>
        <v/>
      </c>
      <c r="U50" s="879" t="str">
        <f t="shared" si="24"/>
        <v/>
      </c>
      <c r="V50" s="879" t="str">
        <f t="shared" si="24"/>
        <v/>
      </c>
      <c r="W50" s="879" t="str">
        <f t="shared" si="24"/>
        <v/>
      </c>
      <c r="X50" s="879" t="str">
        <f t="shared" si="24"/>
        <v/>
      </c>
      <c r="Y50" s="879" t="str">
        <f t="shared" si="24"/>
        <v/>
      </c>
      <c r="Z50" s="879" t="str">
        <f t="shared" si="24"/>
        <v/>
      </c>
      <c r="AA50" s="879" t="str">
        <f t="shared" si="24"/>
        <v/>
      </c>
      <c r="AB50" s="882" t="str">
        <f t="shared" si="24"/>
        <v/>
      </c>
      <c r="AC50" s="879" t="str">
        <f t="shared" si="24"/>
        <v/>
      </c>
      <c r="AD50" s="305"/>
      <c r="AE50" s="305"/>
      <c r="AF50" s="879" t="str">
        <f t="shared" si="18"/>
        <v/>
      </c>
      <c r="AG50" s="880" t="str">
        <f t="shared" si="18"/>
        <v/>
      </c>
      <c r="AH50" s="879" t="str">
        <f t="shared" si="18"/>
        <v/>
      </c>
      <c r="AI50" s="879" t="str">
        <f t="shared" si="18"/>
        <v/>
      </c>
      <c r="AJ50" s="879" t="str">
        <f t="shared" si="18"/>
        <v/>
      </c>
      <c r="AK50" s="879" t="str">
        <f t="shared" si="18"/>
        <v/>
      </c>
      <c r="AL50" s="881" t="str">
        <f t="shared" si="18"/>
        <v/>
      </c>
    </row>
    <row r="51" spans="8:38">
      <c r="H51" s="305"/>
      <c r="I51" s="879" t="str">
        <f t="shared" ref="I51:AC51" si="25">+IF(OR($AL15&gt;$M$41,$AL15=""),"",I15)</f>
        <v/>
      </c>
      <c r="J51" s="879" t="str">
        <f t="shared" si="25"/>
        <v/>
      </c>
      <c r="K51" s="879" t="str">
        <f t="shared" si="25"/>
        <v/>
      </c>
      <c r="L51" s="879" t="str">
        <f t="shared" si="25"/>
        <v/>
      </c>
      <c r="M51" s="879" t="str">
        <f t="shared" si="25"/>
        <v/>
      </c>
      <c r="N51" s="879" t="str">
        <f t="shared" si="25"/>
        <v/>
      </c>
      <c r="O51" s="879" t="str">
        <f t="shared" si="25"/>
        <v/>
      </c>
      <c r="P51" s="882" t="str">
        <f t="shared" si="25"/>
        <v/>
      </c>
      <c r="Q51" s="879" t="str">
        <f t="shared" si="25"/>
        <v/>
      </c>
      <c r="R51" s="879" t="str">
        <f t="shared" si="25"/>
        <v/>
      </c>
      <c r="S51" s="879" t="str">
        <f t="shared" si="25"/>
        <v/>
      </c>
      <c r="T51" s="879" t="str">
        <f t="shared" si="25"/>
        <v/>
      </c>
      <c r="U51" s="879" t="str">
        <f t="shared" si="25"/>
        <v/>
      </c>
      <c r="V51" s="879" t="str">
        <f t="shared" si="25"/>
        <v/>
      </c>
      <c r="W51" s="879" t="str">
        <f t="shared" si="25"/>
        <v/>
      </c>
      <c r="X51" s="879" t="str">
        <f t="shared" si="25"/>
        <v/>
      </c>
      <c r="Y51" s="879" t="str">
        <f t="shared" si="25"/>
        <v/>
      </c>
      <c r="Z51" s="879" t="str">
        <f t="shared" si="25"/>
        <v/>
      </c>
      <c r="AA51" s="879" t="str">
        <f t="shared" si="25"/>
        <v/>
      </c>
      <c r="AB51" s="882" t="str">
        <f t="shared" si="25"/>
        <v/>
      </c>
      <c r="AC51" s="879" t="str">
        <f t="shared" si="25"/>
        <v/>
      </c>
      <c r="AD51" s="305"/>
      <c r="AE51" s="305"/>
      <c r="AF51" s="879" t="str">
        <f t="shared" si="18"/>
        <v/>
      </c>
      <c r="AG51" s="880" t="str">
        <f t="shared" si="18"/>
        <v/>
      </c>
      <c r="AH51" s="879" t="str">
        <f t="shared" si="18"/>
        <v/>
      </c>
      <c r="AI51" s="879" t="str">
        <f t="shared" si="18"/>
        <v/>
      </c>
      <c r="AJ51" s="879" t="str">
        <f t="shared" si="18"/>
        <v/>
      </c>
      <c r="AK51" s="879" t="str">
        <f t="shared" si="18"/>
        <v/>
      </c>
      <c r="AL51" s="881" t="str">
        <f t="shared" si="18"/>
        <v/>
      </c>
    </row>
    <row r="52" spans="8:38">
      <c r="H52" s="305"/>
      <c r="I52" s="879" t="str">
        <f t="shared" ref="I52:AC52" si="26">+IF(OR($AL16&gt;$M$41,$AL16=""),"",I16)</f>
        <v/>
      </c>
      <c r="J52" s="879" t="str">
        <f t="shared" si="26"/>
        <v/>
      </c>
      <c r="K52" s="879" t="str">
        <f t="shared" si="26"/>
        <v/>
      </c>
      <c r="L52" s="879" t="str">
        <f t="shared" si="26"/>
        <v/>
      </c>
      <c r="M52" s="879" t="str">
        <f t="shared" si="26"/>
        <v/>
      </c>
      <c r="N52" s="879" t="str">
        <f t="shared" si="26"/>
        <v/>
      </c>
      <c r="O52" s="879" t="str">
        <f t="shared" si="26"/>
        <v/>
      </c>
      <c r="P52" s="882" t="str">
        <f t="shared" si="26"/>
        <v/>
      </c>
      <c r="Q52" s="879" t="str">
        <f t="shared" si="26"/>
        <v/>
      </c>
      <c r="R52" s="879" t="str">
        <f t="shared" si="26"/>
        <v/>
      </c>
      <c r="S52" s="879" t="str">
        <f t="shared" si="26"/>
        <v/>
      </c>
      <c r="T52" s="879" t="str">
        <f t="shared" si="26"/>
        <v/>
      </c>
      <c r="U52" s="879" t="str">
        <f t="shared" si="26"/>
        <v/>
      </c>
      <c r="V52" s="879" t="str">
        <f t="shared" si="26"/>
        <v/>
      </c>
      <c r="W52" s="879" t="str">
        <f t="shared" si="26"/>
        <v/>
      </c>
      <c r="X52" s="879" t="str">
        <f t="shared" si="26"/>
        <v/>
      </c>
      <c r="Y52" s="879" t="str">
        <f t="shared" si="26"/>
        <v/>
      </c>
      <c r="Z52" s="879" t="str">
        <f t="shared" si="26"/>
        <v/>
      </c>
      <c r="AA52" s="879" t="str">
        <f t="shared" si="26"/>
        <v/>
      </c>
      <c r="AB52" s="882" t="str">
        <f t="shared" si="26"/>
        <v/>
      </c>
      <c r="AC52" s="879" t="str">
        <f t="shared" si="26"/>
        <v/>
      </c>
      <c r="AD52" s="305"/>
      <c r="AE52" s="305"/>
      <c r="AF52" s="879" t="str">
        <f t="shared" si="18"/>
        <v/>
      </c>
      <c r="AG52" s="880" t="str">
        <f t="shared" si="18"/>
        <v/>
      </c>
      <c r="AH52" s="879" t="str">
        <f t="shared" si="18"/>
        <v/>
      </c>
      <c r="AI52" s="879" t="str">
        <f t="shared" si="18"/>
        <v/>
      </c>
      <c r="AJ52" s="879" t="str">
        <f t="shared" si="18"/>
        <v/>
      </c>
      <c r="AK52" s="879" t="str">
        <f t="shared" si="18"/>
        <v/>
      </c>
      <c r="AL52" s="881" t="str">
        <f t="shared" si="18"/>
        <v/>
      </c>
    </row>
    <row r="53" spans="8:38">
      <c r="H53" s="305"/>
      <c r="I53" s="879" t="str">
        <f t="shared" ref="I53:AC53" si="27">+IF(OR($AL17&gt;$M$41,$AL17=""),"",I17)</f>
        <v/>
      </c>
      <c r="J53" s="879" t="str">
        <f t="shared" si="27"/>
        <v/>
      </c>
      <c r="K53" s="879" t="str">
        <f t="shared" si="27"/>
        <v/>
      </c>
      <c r="L53" s="879" t="str">
        <f t="shared" si="27"/>
        <v/>
      </c>
      <c r="M53" s="879" t="str">
        <f t="shared" si="27"/>
        <v/>
      </c>
      <c r="N53" s="879" t="str">
        <f t="shared" si="27"/>
        <v/>
      </c>
      <c r="O53" s="879" t="str">
        <f t="shared" si="27"/>
        <v/>
      </c>
      <c r="P53" s="882" t="str">
        <f t="shared" si="27"/>
        <v/>
      </c>
      <c r="Q53" s="879" t="str">
        <f t="shared" si="27"/>
        <v/>
      </c>
      <c r="R53" s="879" t="str">
        <f t="shared" si="27"/>
        <v/>
      </c>
      <c r="S53" s="879" t="str">
        <f t="shared" si="27"/>
        <v/>
      </c>
      <c r="T53" s="879" t="str">
        <f t="shared" si="27"/>
        <v/>
      </c>
      <c r="U53" s="879" t="str">
        <f t="shared" si="27"/>
        <v/>
      </c>
      <c r="V53" s="879" t="str">
        <f t="shared" si="27"/>
        <v/>
      </c>
      <c r="W53" s="879" t="str">
        <f t="shared" si="27"/>
        <v/>
      </c>
      <c r="X53" s="879" t="str">
        <f t="shared" si="27"/>
        <v/>
      </c>
      <c r="Y53" s="879" t="str">
        <f t="shared" si="27"/>
        <v/>
      </c>
      <c r="Z53" s="879" t="str">
        <f t="shared" si="27"/>
        <v/>
      </c>
      <c r="AA53" s="879" t="str">
        <f t="shared" si="27"/>
        <v/>
      </c>
      <c r="AB53" s="882" t="str">
        <f t="shared" si="27"/>
        <v/>
      </c>
      <c r="AC53" s="879" t="str">
        <f t="shared" si="27"/>
        <v/>
      </c>
      <c r="AD53" s="305"/>
      <c r="AE53" s="305"/>
      <c r="AF53" s="879" t="str">
        <f t="shared" si="18"/>
        <v/>
      </c>
      <c r="AG53" s="880" t="str">
        <f t="shared" si="18"/>
        <v/>
      </c>
      <c r="AH53" s="879" t="str">
        <f t="shared" si="18"/>
        <v/>
      </c>
      <c r="AI53" s="879" t="str">
        <f t="shared" si="18"/>
        <v/>
      </c>
      <c r="AJ53" s="879" t="str">
        <f t="shared" si="18"/>
        <v/>
      </c>
      <c r="AK53" s="879" t="str">
        <f t="shared" si="18"/>
        <v/>
      </c>
      <c r="AL53" s="881" t="str">
        <f t="shared" si="18"/>
        <v/>
      </c>
    </row>
    <row r="54" spans="8:38">
      <c r="H54" s="305"/>
      <c r="I54" s="879" t="str">
        <f t="shared" ref="I54:AC54" si="28">+IF(OR($AL18&gt;$M$41,$AL18=""),"",I18)</f>
        <v/>
      </c>
      <c r="J54" s="879" t="str">
        <f t="shared" si="28"/>
        <v/>
      </c>
      <c r="K54" s="879" t="str">
        <f t="shared" si="28"/>
        <v/>
      </c>
      <c r="L54" s="879" t="str">
        <f t="shared" si="28"/>
        <v/>
      </c>
      <c r="M54" s="879" t="str">
        <f t="shared" si="28"/>
        <v/>
      </c>
      <c r="N54" s="879" t="str">
        <f t="shared" si="28"/>
        <v/>
      </c>
      <c r="O54" s="879" t="str">
        <f t="shared" si="28"/>
        <v/>
      </c>
      <c r="P54" s="882" t="str">
        <f t="shared" si="28"/>
        <v/>
      </c>
      <c r="Q54" s="879" t="str">
        <f t="shared" si="28"/>
        <v/>
      </c>
      <c r="R54" s="879" t="str">
        <f t="shared" si="28"/>
        <v/>
      </c>
      <c r="S54" s="879" t="str">
        <f t="shared" si="28"/>
        <v/>
      </c>
      <c r="T54" s="879" t="str">
        <f t="shared" si="28"/>
        <v/>
      </c>
      <c r="U54" s="879" t="str">
        <f t="shared" si="28"/>
        <v/>
      </c>
      <c r="V54" s="879" t="str">
        <f t="shared" si="28"/>
        <v/>
      </c>
      <c r="W54" s="879" t="str">
        <f t="shared" si="28"/>
        <v/>
      </c>
      <c r="X54" s="879" t="str">
        <f t="shared" si="28"/>
        <v/>
      </c>
      <c r="Y54" s="879" t="str">
        <f t="shared" si="28"/>
        <v/>
      </c>
      <c r="Z54" s="879" t="str">
        <f t="shared" si="28"/>
        <v/>
      </c>
      <c r="AA54" s="879" t="str">
        <f t="shared" si="28"/>
        <v/>
      </c>
      <c r="AB54" s="882" t="str">
        <f t="shared" si="28"/>
        <v/>
      </c>
      <c r="AC54" s="879" t="str">
        <f t="shared" si="28"/>
        <v/>
      </c>
      <c r="AD54" s="305"/>
      <c r="AE54" s="305"/>
      <c r="AF54" s="879" t="str">
        <f t="shared" ref="AF54:AL63" si="29">+IF(OR($AL18&gt;$M$41,$AL18=""),"",AF18)</f>
        <v/>
      </c>
      <c r="AG54" s="880" t="str">
        <f t="shared" si="29"/>
        <v/>
      </c>
      <c r="AH54" s="879" t="str">
        <f t="shared" si="29"/>
        <v/>
      </c>
      <c r="AI54" s="879" t="str">
        <f t="shared" si="29"/>
        <v/>
      </c>
      <c r="AJ54" s="879" t="str">
        <f t="shared" si="29"/>
        <v/>
      </c>
      <c r="AK54" s="879" t="str">
        <f t="shared" si="29"/>
        <v/>
      </c>
      <c r="AL54" s="881" t="str">
        <f t="shared" si="29"/>
        <v/>
      </c>
    </row>
    <row r="55" spans="8:38">
      <c r="I55" s="879">
        <f t="shared" ref="I55:AC55" si="30">+IF(OR($AL19&gt;$M$41,$AL19=""),"",I19)</f>
        <v>12</v>
      </c>
      <c r="J55" s="879" t="str">
        <f t="shared" si="30"/>
        <v>Lecture room nNr3</v>
      </c>
      <c r="K55" s="879" t="str">
        <f t="shared" si="30"/>
        <v>AC</v>
      </c>
      <c r="L55" s="879" t="str">
        <f t="shared" si="30"/>
        <v>Split</v>
      </c>
      <c r="M55" s="879" t="str">
        <f t="shared" si="30"/>
        <v>Streamline</v>
      </c>
      <c r="N55" s="879">
        <f t="shared" si="30"/>
        <v>1</v>
      </c>
      <c r="O55" s="879">
        <f t="shared" si="30"/>
        <v>9895.2107418859196</v>
      </c>
      <c r="P55" s="882">
        <f t="shared" si="30"/>
        <v>2.4300000000000002</v>
      </c>
      <c r="Q55" s="879">
        <f t="shared" si="30"/>
        <v>2.9</v>
      </c>
      <c r="R55" s="879" t="str">
        <f t="shared" ca="1" si="30"/>
        <v/>
      </c>
      <c r="S55" s="879" t="str">
        <f t="shared" ca="1" si="30"/>
        <v/>
      </c>
      <c r="T55" s="879" t="str">
        <f t="shared" ca="1" si="30"/>
        <v/>
      </c>
      <c r="U55" s="879" t="str">
        <f t="shared" ca="1" si="30"/>
        <v/>
      </c>
      <c r="V55" s="879" t="str">
        <f t="shared" ca="1" si="30"/>
        <v/>
      </c>
      <c r="W55" s="879" t="str">
        <f t="shared" ca="1" si="30"/>
        <v/>
      </c>
      <c r="X55" s="879" t="str">
        <f t="shared" ca="1" si="30"/>
        <v/>
      </c>
      <c r="Y55" s="879" t="str">
        <f t="shared" ca="1" si="30"/>
        <v/>
      </c>
      <c r="Z55" s="879" t="str">
        <f t="shared" ca="1" si="30"/>
        <v/>
      </c>
      <c r="AA55" s="879" t="str">
        <f t="shared" ca="1" si="30"/>
        <v/>
      </c>
      <c r="AB55" s="882">
        <f t="shared" si="30"/>
        <v>3.25</v>
      </c>
      <c r="AC55" s="879">
        <f t="shared" si="30"/>
        <v>12000</v>
      </c>
      <c r="AD55" s="305"/>
      <c r="AE55" s="305"/>
      <c r="AF55" s="879">
        <f t="shared" si="29"/>
        <v>3841.9199999999996</v>
      </c>
      <c r="AG55" s="880">
        <f t="shared" si="29"/>
        <v>0.25230769230769223</v>
      </c>
      <c r="AH55" s="879">
        <f t="shared" si="29"/>
        <v>2872.5740307692308</v>
      </c>
      <c r="AI55" s="879">
        <f t="shared" si="29"/>
        <v>969.34596923076879</v>
      </c>
      <c r="AJ55" s="879">
        <f t="shared" si="29"/>
        <v>500.42948715373473</v>
      </c>
      <c r="AK55" s="879">
        <f t="shared" si="29"/>
        <v>1204.9259259259259</v>
      </c>
      <c r="AL55" s="881">
        <f t="shared" si="29"/>
        <v>2.4077836275778166</v>
      </c>
    </row>
    <row r="56" spans="8:38">
      <c r="I56" s="879" t="str">
        <f t="shared" ref="I56:AC56" si="31">+IF(OR($AL20&gt;$M$41,$AL20=""),"",I20)</f>
        <v/>
      </c>
      <c r="J56" s="879" t="str">
        <f t="shared" si="31"/>
        <v/>
      </c>
      <c r="K56" s="879" t="str">
        <f t="shared" si="31"/>
        <v/>
      </c>
      <c r="L56" s="879" t="str">
        <f t="shared" si="31"/>
        <v/>
      </c>
      <c r="M56" s="879" t="str">
        <f t="shared" si="31"/>
        <v/>
      </c>
      <c r="N56" s="879" t="str">
        <f t="shared" si="31"/>
        <v/>
      </c>
      <c r="O56" s="879" t="str">
        <f t="shared" si="31"/>
        <v/>
      </c>
      <c r="P56" s="882" t="str">
        <f t="shared" si="31"/>
        <v/>
      </c>
      <c r="Q56" s="879" t="str">
        <f t="shared" si="31"/>
        <v/>
      </c>
      <c r="R56" s="879" t="str">
        <f t="shared" si="31"/>
        <v/>
      </c>
      <c r="S56" s="879" t="str">
        <f t="shared" si="31"/>
        <v/>
      </c>
      <c r="T56" s="879" t="str">
        <f t="shared" si="31"/>
        <v/>
      </c>
      <c r="U56" s="879" t="str">
        <f t="shared" si="31"/>
        <v/>
      </c>
      <c r="V56" s="879" t="str">
        <f t="shared" si="31"/>
        <v/>
      </c>
      <c r="W56" s="879" t="str">
        <f t="shared" si="31"/>
        <v/>
      </c>
      <c r="X56" s="879" t="str">
        <f t="shared" si="31"/>
        <v/>
      </c>
      <c r="Y56" s="879" t="str">
        <f t="shared" si="31"/>
        <v/>
      </c>
      <c r="Z56" s="879" t="str">
        <f t="shared" si="31"/>
        <v/>
      </c>
      <c r="AA56" s="879" t="str">
        <f t="shared" si="31"/>
        <v/>
      </c>
      <c r="AB56" s="882" t="str">
        <f t="shared" si="31"/>
        <v/>
      </c>
      <c r="AC56" s="879" t="str">
        <f t="shared" si="31"/>
        <v/>
      </c>
      <c r="AD56" s="305"/>
      <c r="AE56" s="305"/>
      <c r="AF56" s="879" t="str">
        <f t="shared" si="29"/>
        <v/>
      </c>
      <c r="AG56" s="880" t="str">
        <f t="shared" si="29"/>
        <v/>
      </c>
      <c r="AH56" s="879" t="str">
        <f t="shared" si="29"/>
        <v/>
      </c>
      <c r="AI56" s="879" t="str">
        <f t="shared" si="29"/>
        <v/>
      </c>
      <c r="AJ56" s="879" t="str">
        <f t="shared" si="29"/>
        <v/>
      </c>
      <c r="AK56" s="879" t="str">
        <f t="shared" si="29"/>
        <v/>
      </c>
      <c r="AL56" s="881" t="str">
        <f t="shared" si="29"/>
        <v/>
      </c>
    </row>
    <row r="57" spans="8:38">
      <c r="I57" s="879" t="str">
        <f t="shared" ref="I57:AC57" si="32">+IF(OR($AL21&gt;$M$41,$AL21=""),"",I21)</f>
        <v/>
      </c>
      <c r="J57" s="879" t="str">
        <f t="shared" si="32"/>
        <v/>
      </c>
      <c r="K57" s="879" t="str">
        <f t="shared" si="32"/>
        <v/>
      </c>
      <c r="L57" s="879" t="str">
        <f t="shared" si="32"/>
        <v/>
      </c>
      <c r="M57" s="879" t="str">
        <f t="shared" si="32"/>
        <v/>
      </c>
      <c r="N57" s="879" t="str">
        <f t="shared" si="32"/>
        <v/>
      </c>
      <c r="O57" s="879" t="str">
        <f t="shared" si="32"/>
        <v/>
      </c>
      <c r="P57" s="882" t="str">
        <f t="shared" si="32"/>
        <v/>
      </c>
      <c r="Q57" s="879" t="str">
        <f t="shared" si="32"/>
        <v/>
      </c>
      <c r="R57" s="879" t="str">
        <f t="shared" si="32"/>
        <v/>
      </c>
      <c r="S57" s="879" t="str">
        <f t="shared" si="32"/>
        <v/>
      </c>
      <c r="T57" s="879" t="str">
        <f t="shared" si="32"/>
        <v/>
      </c>
      <c r="U57" s="879" t="str">
        <f t="shared" si="32"/>
        <v/>
      </c>
      <c r="V57" s="879" t="str">
        <f t="shared" si="32"/>
        <v/>
      </c>
      <c r="W57" s="879" t="str">
        <f t="shared" si="32"/>
        <v/>
      </c>
      <c r="X57" s="879" t="str">
        <f t="shared" si="32"/>
        <v/>
      </c>
      <c r="Y57" s="879" t="str">
        <f t="shared" si="32"/>
        <v/>
      </c>
      <c r="Z57" s="879" t="str">
        <f t="shared" si="32"/>
        <v/>
      </c>
      <c r="AA57" s="879" t="str">
        <f t="shared" si="32"/>
        <v/>
      </c>
      <c r="AB57" s="882" t="str">
        <f t="shared" si="32"/>
        <v/>
      </c>
      <c r="AC57" s="879" t="str">
        <f t="shared" si="32"/>
        <v/>
      </c>
      <c r="AD57" s="305"/>
      <c r="AE57" s="305"/>
      <c r="AF57" s="879" t="str">
        <f t="shared" si="29"/>
        <v/>
      </c>
      <c r="AG57" s="880" t="str">
        <f t="shared" si="29"/>
        <v/>
      </c>
      <c r="AH57" s="879" t="str">
        <f t="shared" si="29"/>
        <v/>
      </c>
      <c r="AI57" s="879" t="str">
        <f t="shared" si="29"/>
        <v/>
      </c>
      <c r="AJ57" s="879" t="str">
        <f t="shared" si="29"/>
        <v/>
      </c>
      <c r="AK57" s="879" t="str">
        <f t="shared" si="29"/>
        <v/>
      </c>
      <c r="AL57" s="881" t="str">
        <f t="shared" si="29"/>
        <v/>
      </c>
    </row>
    <row r="58" spans="8:38">
      <c r="I58" s="879">
        <f t="shared" ref="I58:AC58" si="33">+IF(OR($AL22&gt;$M$41,$AL22=""),"",I22)</f>
        <v>15</v>
      </c>
      <c r="J58" s="879" t="str">
        <f t="shared" si="33"/>
        <v>Theatre Nr2</v>
      </c>
      <c r="K58" s="879" t="str">
        <f t="shared" si="33"/>
        <v>Central AC</v>
      </c>
      <c r="L58" s="879" t="str">
        <f t="shared" si="33"/>
        <v>Outdoor unit</v>
      </c>
      <c r="M58" s="879" t="str">
        <f t="shared" si="33"/>
        <v>Carrier</v>
      </c>
      <c r="N58" s="879">
        <f t="shared" si="33"/>
        <v>1</v>
      </c>
      <c r="O58" s="879">
        <f t="shared" si="33"/>
        <v>49702.641958317545</v>
      </c>
      <c r="P58" s="882">
        <f t="shared" si="33"/>
        <v>3</v>
      </c>
      <c r="Q58" s="879">
        <f t="shared" si="33"/>
        <v>14.566406460551018</v>
      </c>
      <c r="R58" s="879" t="str">
        <f t="shared" ca="1" si="33"/>
        <v/>
      </c>
      <c r="S58" s="879" t="str">
        <f t="shared" ca="1" si="33"/>
        <v/>
      </c>
      <c r="T58" s="879" t="str">
        <f t="shared" ca="1" si="33"/>
        <v/>
      </c>
      <c r="U58" s="879" t="str">
        <f t="shared" ca="1" si="33"/>
        <v/>
      </c>
      <c r="V58" s="879" t="str">
        <f t="shared" ca="1" si="33"/>
        <v/>
      </c>
      <c r="W58" s="879" t="str">
        <f t="shared" ca="1" si="33"/>
        <v/>
      </c>
      <c r="X58" s="879" t="str">
        <f t="shared" ca="1" si="33"/>
        <v/>
      </c>
      <c r="Y58" s="879" t="str">
        <f t="shared" ca="1" si="33"/>
        <v/>
      </c>
      <c r="Z58" s="879" t="str">
        <f t="shared" ca="1" si="33"/>
        <v/>
      </c>
      <c r="AA58" s="879" t="str">
        <f t="shared" ca="1" si="33"/>
        <v/>
      </c>
      <c r="AB58" s="882">
        <f t="shared" si="33"/>
        <v>3.3</v>
      </c>
      <c r="AC58" s="879">
        <f t="shared" si="33"/>
        <v>54000</v>
      </c>
      <c r="AD58" s="305"/>
      <c r="AE58" s="305"/>
      <c r="AF58" s="879">
        <f t="shared" si="29"/>
        <v>19297.575278937988</v>
      </c>
      <c r="AG58" s="880">
        <f t="shared" si="29"/>
        <v>9.0909090909090828E-2</v>
      </c>
      <c r="AH58" s="879">
        <f t="shared" si="29"/>
        <v>17543.25025357999</v>
      </c>
      <c r="AI58" s="879">
        <f t="shared" si="29"/>
        <v>1754.3250253579972</v>
      </c>
      <c r="AJ58" s="879">
        <f t="shared" si="29"/>
        <v>905.6786747022237</v>
      </c>
      <c r="AK58" s="879">
        <f t="shared" si="29"/>
        <v>2749.3399999999997</v>
      </c>
      <c r="AL58" s="881">
        <f t="shared" si="29"/>
        <v>3.0356682527651984</v>
      </c>
    </row>
    <row r="59" spans="8:38">
      <c r="I59" s="879">
        <f t="shared" ref="I59:AC59" si="34">+IF(OR($AL23&gt;$M$41,$AL23=""),"",I23)</f>
        <v>16</v>
      </c>
      <c r="J59" s="879" t="str">
        <f t="shared" si="34"/>
        <v>Theatre Nr3 (big)</v>
      </c>
      <c r="K59" s="879" t="str">
        <f t="shared" si="34"/>
        <v>Central AC</v>
      </c>
      <c r="L59" s="879" t="str">
        <f t="shared" si="34"/>
        <v>Outdoor unit</v>
      </c>
      <c r="M59" s="879" t="str">
        <f t="shared" si="34"/>
        <v>Trane Oddissey</v>
      </c>
      <c r="N59" s="879">
        <f t="shared" si="34"/>
        <v>2</v>
      </c>
      <c r="O59" s="879">
        <f t="shared" si="34"/>
        <v>79077.324523237126</v>
      </c>
      <c r="P59" s="882">
        <f t="shared" si="34"/>
        <v>3</v>
      </c>
      <c r="Q59" s="879">
        <f t="shared" si="34"/>
        <v>23.175276110762344</v>
      </c>
      <c r="R59" s="879" t="str">
        <f t="shared" ca="1" si="34"/>
        <v/>
      </c>
      <c r="S59" s="879" t="str">
        <f t="shared" ca="1" si="34"/>
        <v/>
      </c>
      <c r="T59" s="879" t="str">
        <f t="shared" ca="1" si="34"/>
        <v/>
      </c>
      <c r="U59" s="879" t="str">
        <f t="shared" ca="1" si="34"/>
        <v/>
      </c>
      <c r="V59" s="879" t="str">
        <f t="shared" ca="1" si="34"/>
        <v/>
      </c>
      <c r="W59" s="879" t="str">
        <f t="shared" ca="1" si="34"/>
        <v/>
      </c>
      <c r="X59" s="879" t="str">
        <f t="shared" ca="1" si="34"/>
        <v/>
      </c>
      <c r="Y59" s="879" t="str">
        <f t="shared" ca="1" si="34"/>
        <v/>
      </c>
      <c r="Z59" s="879" t="str">
        <f t="shared" ca="1" si="34"/>
        <v/>
      </c>
      <c r="AA59" s="879" t="str">
        <f t="shared" ca="1" si="34"/>
        <v/>
      </c>
      <c r="AB59" s="882">
        <f t="shared" si="34"/>
        <v>3.3</v>
      </c>
      <c r="AC59" s="879">
        <f t="shared" si="34"/>
        <v>84000</v>
      </c>
      <c r="AD59" s="305"/>
      <c r="AE59" s="305"/>
      <c r="AF59" s="879">
        <f t="shared" si="29"/>
        <v>61405.211583075899</v>
      </c>
      <c r="AG59" s="880">
        <f t="shared" si="29"/>
        <v>9.0909090909090828E-2</v>
      </c>
      <c r="AH59" s="879">
        <f t="shared" si="29"/>
        <v>55822.919620978093</v>
      </c>
      <c r="AI59" s="879">
        <f t="shared" si="29"/>
        <v>5582.2919620978064</v>
      </c>
      <c r="AJ59" s="879">
        <f t="shared" si="29"/>
        <v>2881.8848918842223</v>
      </c>
      <c r="AK59" s="879">
        <f t="shared" si="29"/>
        <v>5498.6799999999994</v>
      </c>
      <c r="AL59" s="881">
        <f t="shared" si="29"/>
        <v>1.9080151381080577</v>
      </c>
    </row>
    <row r="60" spans="8:38">
      <c r="I60" s="879">
        <f t="shared" ref="I60:AC60" si="35">+IF(OR($AL24&gt;$M$41,$AL24=""),"",I24)</f>
        <v>17</v>
      </c>
      <c r="J60" s="879" t="str">
        <f t="shared" si="35"/>
        <v>Theatre Nr1</v>
      </c>
      <c r="K60" s="879" t="str">
        <f t="shared" si="35"/>
        <v>Central AC</v>
      </c>
      <c r="L60" s="879" t="str">
        <f t="shared" si="35"/>
        <v>Outdoor unit</v>
      </c>
      <c r="M60" s="879" t="str">
        <f t="shared" si="35"/>
        <v>Carrier</v>
      </c>
      <c r="N60" s="879">
        <f t="shared" si="35"/>
        <v>1</v>
      </c>
      <c r="O60" s="879">
        <f t="shared" si="35"/>
        <v>49702.641958317545</v>
      </c>
      <c r="P60" s="879">
        <f t="shared" si="35"/>
        <v>3</v>
      </c>
      <c r="Q60" s="879">
        <f t="shared" si="35"/>
        <v>14.566406460551018</v>
      </c>
      <c r="R60" s="879" t="str">
        <f t="shared" ca="1" si="35"/>
        <v/>
      </c>
      <c r="S60" s="879" t="str">
        <f t="shared" ca="1" si="35"/>
        <v/>
      </c>
      <c r="T60" s="879" t="str">
        <f t="shared" ca="1" si="35"/>
        <v/>
      </c>
      <c r="U60" s="879" t="str">
        <f t="shared" ca="1" si="35"/>
        <v/>
      </c>
      <c r="V60" s="879" t="str">
        <f t="shared" ca="1" si="35"/>
        <v/>
      </c>
      <c r="W60" s="879" t="str">
        <f t="shared" ca="1" si="35"/>
        <v/>
      </c>
      <c r="X60" s="879" t="str">
        <f t="shared" ca="1" si="35"/>
        <v/>
      </c>
      <c r="Y60" s="879" t="str">
        <f t="shared" ca="1" si="35"/>
        <v/>
      </c>
      <c r="Z60" s="879" t="str">
        <f t="shared" ca="1" si="35"/>
        <v/>
      </c>
      <c r="AA60" s="879" t="str">
        <f t="shared" ca="1" si="35"/>
        <v/>
      </c>
      <c r="AB60" s="879">
        <f t="shared" si="35"/>
        <v>3.3</v>
      </c>
      <c r="AC60" s="879">
        <f t="shared" si="35"/>
        <v>54000</v>
      </c>
      <c r="AD60" s="305"/>
      <c r="AE60" s="305"/>
      <c r="AF60" s="879">
        <f t="shared" si="29"/>
        <v>19297.575278937988</v>
      </c>
      <c r="AG60" s="880">
        <f t="shared" si="29"/>
        <v>9.0909090909090828E-2</v>
      </c>
      <c r="AH60" s="879">
        <f t="shared" si="29"/>
        <v>17543.25025357999</v>
      </c>
      <c r="AI60" s="879">
        <f t="shared" si="29"/>
        <v>1754.3250253579972</v>
      </c>
      <c r="AJ60" s="879">
        <f t="shared" si="29"/>
        <v>905.6786747022237</v>
      </c>
      <c r="AK60" s="879">
        <f t="shared" si="29"/>
        <v>2749.3399999999997</v>
      </c>
      <c r="AL60" s="881">
        <f t="shared" si="29"/>
        <v>3.0356682527651984</v>
      </c>
    </row>
    <row r="61" spans="8:38">
      <c r="I61" s="879">
        <f t="shared" ref="I61:AC61" si="36">+IF(OR($AL25&gt;$M$41,$AL25=""),"",I25)</f>
        <v>18</v>
      </c>
      <c r="J61" s="879" t="str">
        <f t="shared" si="36"/>
        <v>Theatre Nr3 (big)</v>
      </c>
      <c r="K61" s="879" t="str">
        <f t="shared" si="36"/>
        <v>Central AC</v>
      </c>
      <c r="L61" s="879" t="str">
        <f t="shared" si="36"/>
        <v>Air handler</v>
      </c>
      <c r="M61" s="879" t="str">
        <f t="shared" si="36"/>
        <v>Trane Oddissey</v>
      </c>
      <c r="N61" s="879">
        <f t="shared" si="36"/>
        <v>2</v>
      </c>
      <c r="O61" s="879">
        <f t="shared" si="36"/>
        <v>12710.227590870707</v>
      </c>
      <c r="P61" s="879">
        <f t="shared" si="36"/>
        <v>0</v>
      </c>
      <c r="Q61" s="879">
        <f t="shared" si="36"/>
        <v>3.7250000000000001</v>
      </c>
      <c r="R61" s="879" t="str">
        <f t="shared" ca="1" si="36"/>
        <v/>
      </c>
      <c r="S61" s="879" t="str">
        <f t="shared" ca="1" si="36"/>
        <v/>
      </c>
      <c r="T61" s="879" t="str">
        <f t="shared" ca="1" si="36"/>
        <v/>
      </c>
      <c r="U61" s="879" t="str">
        <f t="shared" ca="1" si="36"/>
        <v/>
      </c>
      <c r="V61" s="879" t="str">
        <f t="shared" ca="1" si="36"/>
        <v/>
      </c>
      <c r="W61" s="879" t="str">
        <f t="shared" ca="1" si="36"/>
        <v/>
      </c>
      <c r="X61" s="879" t="str">
        <f t="shared" ca="1" si="36"/>
        <v/>
      </c>
      <c r="Y61" s="879" t="str">
        <f t="shared" ca="1" si="36"/>
        <v/>
      </c>
      <c r="Z61" s="879" t="str">
        <f t="shared" ca="1" si="36"/>
        <v/>
      </c>
      <c r="AA61" s="879" t="str">
        <f t="shared" ca="1" si="36"/>
        <v/>
      </c>
      <c r="AB61" s="879">
        <f t="shared" si="36"/>
        <v>3.2</v>
      </c>
      <c r="AC61" s="879">
        <f t="shared" si="36"/>
        <v>18000</v>
      </c>
      <c r="AD61" s="305"/>
      <c r="AE61" s="305"/>
      <c r="AF61" s="879">
        <f t="shared" si="29"/>
        <v>9869.76</v>
      </c>
      <c r="AG61" s="880">
        <f t="shared" si="29"/>
        <v>1</v>
      </c>
      <c r="AH61" s="879">
        <f t="shared" si="29"/>
        <v>0</v>
      </c>
      <c r="AI61" s="879">
        <f t="shared" si="29"/>
        <v>9869.76</v>
      </c>
      <c r="AJ61" s="879">
        <f t="shared" si="29"/>
        <v>5095.3107475650995</v>
      </c>
      <c r="AK61" s="879">
        <f t="shared" si="29"/>
        <v>3074.0740740740739</v>
      </c>
      <c r="AL61" s="881">
        <f t="shared" si="29"/>
        <v>0.60331434653776206</v>
      </c>
    </row>
    <row r="62" spans="8:38">
      <c r="I62" s="879" t="str">
        <f t="shared" ref="I62:AC62" si="37">+IF(OR($AL26&gt;$M$41,$AL26=""),"",I26)</f>
        <v/>
      </c>
      <c r="J62" s="879" t="str">
        <f t="shared" si="37"/>
        <v/>
      </c>
      <c r="K62" s="879" t="str">
        <f t="shared" si="37"/>
        <v/>
      </c>
      <c r="L62" s="879" t="str">
        <f t="shared" si="37"/>
        <v/>
      </c>
      <c r="M62" s="879" t="str">
        <f t="shared" si="37"/>
        <v/>
      </c>
      <c r="N62" s="879" t="str">
        <f t="shared" si="37"/>
        <v/>
      </c>
      <c r="O62" s="879" t="str">
        <f t="shared" si="37"/>
        <v/>
      </c>
      <c r="P62" s="879" t="str">
        <f t="shared" si="37"/>
        <v/>
      </c>
      <c r="Q62" s="879" t="str">
        <f t="shared" si="37"/>
        <v/>
      </c>
      <c r="R62" s="879" t="str">
        <f t="shared" si="37"/>
        <v/>
      </c>
      <c r="S62" s="879" t="str">
        <f t="shared" si="37"/>
        <v/>
      </c>
      <c r="T62" s="879" t="str">
        <f t="shared" si="37"/>
        <v/>
      </c>
      <c r="U62" s="879" t="str">
        <f t="shared" si="37"/>
        <v/>
      </c>
      <c r="V62" s="879" t="str">
        <f t="shared" si="37"/>
        <v/>
      </c>
      <c r="W62" s="879" t="str">
        <f t="shared" si="37"/>
        <v/>
      </c>
      <c r="X62" s="879" t="str">
        <f t="shared" si="37"/>
        <v/>
      </c>
      <c r="Y62" s="879" t="str">
        <f t="shared" si="37"/>
        <v/>
      </c>
      <c r="Z62" s="879" t="str">
        <f t="shared" si="37"/>
        <v/>
      </c>
      <c r="AA62" s="879" t="str">
        <f t="shared" si="37"/>
        <v/>
      </c>
      <c r="AB62" s="879" t="str">
        <f t="shared" si="37"/>
        <v/>
      </c>
      <c r="AC62" s="879" t="str">
        <f t="shared" si="37"/>
        <v/>
      </c>
      <c r="AD62" s="305"/>
      <c r="AE62" s="305"/>
      <c r="AF62" s="879" t="str">
        <f t="shared" si="29"/>
        <v/>
      </c>
      <c r="AG62" s="880" t="str">
        <f t="shared" si="29"/>
        <v/>
      </c>
      <c r="AH62" s="879" t="str">
        <f t="shared" si="29"/>
        <v/>
      </c>
      <c r="AI62" s="879" t="str">
        <f t="shared" si="29"/>
        <v/>
      </c>
      <c r="AJ62" s="879" t="str">
        <f t="shared" si="29"/>
        <v/>
      </c>
      <c r="AK62" s="879" t="str">
        <f t="shared" si="29"/>
        <v/>
      </c>
      <c r="AL62" s="881" t="str">
        <f t="shared" si="29"/>
        <v/>
      </c>
    </row>
    <row r="63" spans="8:38">
      <c r="I63" s="879" t="str">
        <f t="shared" ref="I63:AC63" si="38">+IF(OR($AL27&gt;$M$41,$AL27=""),"",I27)</f>
        <v/>
      </c>
      <c r="J63" s="879" t="str">
        <f t="shared" si="38"/>
        <v/>
      </c>
      <c r="K63" s="879" t="str">
        <f t="shared" si="38"/>
        <v/>
      </c>
      <c r="L63" s="879" t="str">
        <f t="shared" si="38"/>
        <v/>
      </c>
      <c r="M63" s="879" t="str">
        <f t="shared" si="38"/>
        <v/>
      </c>
      <c r="N63" s="879" t="str">
        <f t="shared" si="38"/>
        <v/>
      </c>
      <c r="O63" s="879" t="str">
        <f t="shared" si="38"/>
        <v/>
      </c>
      <c r="P63" s="879" t="str">
        <f t="shared" si="38"/>
        <v/>
      </c>
      <c r="Q63" s="879" t="str">
        <f t="shared" si="38"/>
        <v/>
      </c>
      <c r="R63" s="879" t="str">
        <f t="shared" si="38"/>
        <v/>
      </c>
      <c r="S63" s="879" t="str">
        <f t="shared" si="38"/>
        <v/>
      </c>
      <c r="T63" s="879" t="str">
        <f t="shared" si="38"/>
        <v/>
      </c>
      <c r="U63" s="879" t="str">
        <f t="shared" si="38"/>
        <v/>
      </c>
      <c r="V63" s="879" t="str">
        <f t="shared" si="38"/>
        <v/>
      </c>
      <c r="W63" s="879" t="str">
        <f t="shared" si="38"/>
        <v/>
      </c>
      <c r="X63" s="879" t="str">
        <f t="shared" si="38"/>
        <v/>
      </c>
      <c r="Y63" s="879" t="str">
        <f t="shared" si="38"/>
        <v/>
      </c>
      <c r="Z63" s="879" t="str">
        <f t="shared" si="38"/>
        <v/>
      </c>
      <c r="AA63" s="879" t="str">
        <f t="shared" si="38"/>
        <v/>
      </c>
      <c r="AB63" s="879" t="str">
        <f t="shared" si="38"/>
        <v/>
      </c>
      <c r="AC63" s="879" t="str">
        <f t="shared" si="38"/>
        <v/>
      </c>
      <c r="AD63" s="305"/>
      <c r="AE63" s="305"/>
      <c r="AF63" s="879" t="str">
        <f t="shared" si="29"/>
        <v/>
      </c>
      <c r="AG63" s="880" t="str">
        <f t="shared" si="29"/>
        <v/>
      </c>
      <c r="AH63" s="879" t="str">
        <f t="shared" si="29"/>
        <v/>
      </c>
      <c r="AI63" s="879" t="str">
        <f t="shared" si="29"/>
        <v/>
      </c>
      <c r="AJ63" s="879" t="str">
        <f t="shared" si="29"/>
        <v/>
      </c>
      <c r="AK63" s="879" t="str">
        <f t="shared" si="29"/>
        <v/>
      </c>
      <c r="AL63" s="881" t="str">
        <f t="shared" si="29"/>
        <v/>
      </c>
    </row>
    <row r="64" spans="8:38">
      <c r="I64" s="879" t="str">
        <f t="shared" ref="I64:AC64" si="39">+IF(OR($AL28&gt;$M$41,$AL28=""),"",I28)</f>
        <v/>
      </c>
      <c r="J64" s="879" t="str">
        <f t="shared" si="39"/>
        <v/>
      </c>
      <c r="K64" s="879" t="str">
        <f t="shared" si="39"/>
        <v/>
      </c>
      <c r="L64" s="879" t="str">
        <f t="shared" si="39"/>
        <v/>
      </c>
      <c r="M64" s="879" t="str">
        <f t="shared" si="39"/>
        <v/>
      </c>
      <c r="N64" s="879" t="str">
        <f t="shared" si="39"/>
        <v/>
      </c>
      <c r="O64" s="879" t="str">
        <f t="shared" si="39"/>
        <v/>
      </c>
      <c r="P64" s="879" t="str">
        <f t="shared" si="39"/>
        <v/>
      </c>
      <c r="Q64" s="879" t="str">
        <f t="shared" si="39"/>
        <v/>
      </c>
      <c r="R64" s="879" t="str">
        <f t="shared" si="39"/>
        <v/>
      </c>
      <c r="S64" s="879" t="str">
        <f t="shared" si="39"/>
        <v/>
      </c>
      <c r="T64" s="879" t="str">
        <f t="shared" si="39"/>
        <v/>
      </c>
      <c r="U64" s="879" t="str">
        <f t="shared" si="39"/>
        <v/>
      </c>
      <c r="V64" s="879" t="str">
        <f t="shared" si="39"/>
        <v/>
      </c>
      <c r="W64" s="879" t="str">
        <f t="shared" si="39"/>
        <v/>
      </c>
      <c r="X64" s="879" t="str">
        <f t="shared" si="39"/>
        <v/>
      </c>
      <c r="Y64" s="879" t="str">
        <f t="shared" si="39"/>
        <v/>
      </c>
      <c r="Z64" s="879" t="str">
        <f t="shared" si="39"/>
        <v/>
      </c>
      <c r="AA64" s="879" t="str">
        <f t="shared" si="39"/>
        <v/>
      </c>
      <c r="AB64" s="879" t="str">
        <f t="shared" si="39"/>
        <v/>
      </c>
      <c r="AC64" s="879" t="str">
        <f t="shared" si="39"/>
        <v/>
      </c>
      <c r="AD64" s="305"/>
      <c r="AE64" s="305"/>
      <c r="AF64" s="879" t="str">
        <f t="shared" ref="AF64:AL64" si="40">+IF(OR($AL28&gt;$M$41,$AL28=""),"",AF28)</f>
        <v/>
      </c>
      <c r="AG64" s="880" t="str">
        <f t="shared" si="40"/>
        <v/>
      </c>
      <c r="AH64" s="879" t="str">
        <f t="shared" si="40"/>
        <v/>
      </c>
      <c r="AI64" s="879" t="str">
        <f t="shared" si="40"/>
        <v/>
      </c>
      <c r="AJ64" s="879" t="str">
        <f t="shared" si="40"/>
        <v/>
      </c>
      <c r="AK64" s="879" t="str">
        <f t="shared" si="40"/>
        <v/>
      </c>
      <c r="AL64" s="881" t="str">
        <f t="shared" si="40"/>
        <v/>
      </c>
    </row>
    <row r="65" spans="9:38">
      <c r="I65" s="879" t="str">
        <f t="shared" ref="I65:AC65" si="41">+IF(OR($AL29&gt;$M$41,$AL29=""),"",I29)</f>
        <v/>
      </c>
      <c r="J65" s="879" t="str">
        <f t="shared" si="41"/>
        <v/>
      </c>
      <c r="K65" s="879" t="str">
        <f t="shared" si="41"/>
        <v/>
      </c>
      <c r="L65" s="879" t="str">
        <f t="shared" si="41"/>
        <v/>
      </c>
      <c r="M65" s="879" t="str">
        <f t="shared" si="41"/>
        <v/>
      </c>
      <c r="N65" s="879" t="str">
        <f t="shared" si="41"/>
        <v/>
      </c>
      <c r="O65" s="879" t="str">
        <f t="shared" si="41"/>
        <v/>
      </c>
      <c r="P65" s="879" t="str">
        <f t="shared" si="41"/>
        <v/>
      </c>
      <c r="Q65" s="879" t="str">
        <f t="shared" si="41"/>
        <v/>
      </c>
      <c r="R65" s="879" t="str">
        <f t="shared" si="41"/>
        <v/>
      </c>
      <c r="S65" s="879" t="str">
        <f t="shared" si="41"/>
        <v/>
      </c>
      <c r="T65" s="879" t="str">
        <f t="shared" si="41"/>
        <v/>
      </c>
      <c r="U65" s="879" t="str">
        <f t="shared" si="41"/>
        <v/>
      </c>
      <c r="V65" s="879" t="str">
        <f t="shared" si="41"/>
        <v/>
      </c>
      <c r="W65" s="879" t="str">
        <f t="shared" si="41"/>
        <v/>
      </c>
      <c r="X65" s="879" t="str">
        <f t="shared" si="41"/>
        <v/>
      </c>
      <c r="Y65" s="879" t="str">
        <f t="shared" si="41"/>
        <v/>
      </c>
      <c r="Z65" s="879" t="str">
        <f t="shared" si="41"/>
        <v/>
      </c>
      <c r="AA65" s="879" t="str">
        <f t="shared" si="41"/>
        <v/>
      </c>
      <c r="AB65" s="879" t="str">
        <f t="shared" si="41"/>
        <v/>
      </c>
      <c r="AC65" s="879" t="str">
        <f t="shared" si="41"/>
        <v/>
      </c>
      <c r="AD65" s="305"/>
      <c r="AE65" s="305"/>
      <c r="AF65" s="879" t="str">
        <f t="shared" ref="AF65:AK71" si="42">+IF(OR($AL29&gt;8,$AL29=""),"",AF29)</f>
        <v/>
      </c>
      <c r="AG65" s="880" t="str">
        <f t="shared" si="42"/>
        <v/>
      </c>
      <c r="AH65" s="879" t="str">
        <f t="shared" si="42"/>
        <v/>
      </c>
      <c r="AI65" s="879" t="str">
        <f t="shared" si="42"/>
        <v/>
      </c>
      <c r="AJ65" s="879" t="str">
        <f t="shared" si="42"/>
        <v/>
      </c>
      <c r="AK65" s="879" t="str">
        <f t="shared" si="42"/>
        <v/>
      </c>
      <c r="AL65" s="881" t="str">
        <f t="shared" ref="AL65:AL71" si="43">+IF(OR($AL29&gt;8,$AL29=""),"",AL29)</f>
        <v/>
      </c>
    </row>
    <row r="66" spans="9:38">
      <c r="I66" s="879" t="str">
        <f t="shared" ref="I66:AC66" si="44">+IF(OR($AL30&gt;$M$41,$AL30=""),"",I30)</f>
        <v/>
      </c>
      <c r="J66" s="879" t="str">
        <f t="shared" si="44"/>
        <v/>
      </c>
      <c r="K66" s="879" t="str">
        <f t="shared" si="44"/>
        <v/>
      </c>
      <c r="L66" s="879" t="str">
        <f t="shared" si="44"/>
        <v/>
      </c>
      <c r="M66" s="879" t="str">
        <f t="shared" si="44"/>
        <v/>
      </c>
      <c r="N66" s="879" t="str">
        <f t="shared" si="44"/>
        <v/>
      </c>
      <c r="O66" s="879" t="str">
        <f t="shared" si="44"/>
        <v/>
      </c>
      <c r="P66" s="879" t="str">
        <f t="shared" si="44"/>
        <v/>
      </c>
      <c r="Q66" s="879" t="str">
        <f t="shared" si="44"/>
        <v/>
      </c>
      <c r="R66" s="879" t="str">
        <f t="shared" si="44"/>
        <v/>
      </c>
      <c r="S66" s="879" t="str">
        <f t="shared" si="44"/>
        <v/>
      </c>
      <c r="T66" s="879" t="str">
        <f t="shared" si="44"/>
        <v/>
      </c>
      <c r="U66" s="879" t="str">
        <f t="shared" si="44"/>
        <v/>
      </c>
      <c r="V66" s="879" t="str">
        <f t="shared" si="44"/>
        <v/>
      </c>
      <c r="W66" s="879" t="str">
        <f t="shared" si="44"/>
        <v/>
      </c>
      <c r="X66" s="879" t="str">
        <f t="shared" si="44"/>
        <v/>
      </c>
      <c r="Y66" s="879" t="str">
        <f t="shared" si="44"/>
        <v/>
      </c>
      <c r="Z66" s="879" t="str">
        <f t="shared" si="44"/>
        <v/>
      </c>
      <c r="AA66" s="879" t="str">
        <f t="shared" si="44"/>
        <v/>
      </c>
      <c r="AB66" s="879" t="str">
        <f t="shared" si="44"/>
        <v/>
      </c>
      <c r="AC66" s="879" t="str">
        <f t="shared" si="44"/>
        <v/>
      </c>
      <c r="AD66" s="305"/>
      <c r="AE66" s="305"/>
      <c r="AF66" s="879" t="str">
        <f t="shared" si="42"/>
        <v/>
      </c>
      <c r="AG66" s="880" t="str">
        <f t="shared" si="42"/>
        <v/>
      </c>
      <c r="AH66" s="879" t="str">
        <f t="shared" si="42"/>
        <v/>
      </c>
      <c r="AI66" s="879" t="str">
        <f t="shared" si="42"/>
        <v/>
      </c>
      <c r="AJ66" s="879" t="str">
        <f t="shared" si="42"/>
        <v/>
      </c>
      <c r="AK66" s="879" t="str">
        <f t="shared" si="42"/>
        <v/>
      </c>
      <c r="AL66" s="881" t="str">
        <f t="shared" si="43"/>
        <v/>
      </c>
    </row>
    <row r="67" spans="9:38">
      <c r="I67" s="879" t="str">
        <f t="shared" ref="I67:AC67" si="45">+IF(OR($AL31&gt;$M$41,$AL31=""),"",I31)</f>
        <v/>
      </c>
      <c r="J67" s="879" t="str">
        <f t="shared" si="45"/>
        <v/>
      </c>
      <c r="K67" s="879" t="str">
        <f t="shared" si="45"/>
        <v/>
      </c>
      <c r="L67" s="879" t="str">
        <f t="shared" si="45"/>
        <v/>
      </c>
      <c r="M67" s="879" t="str">
        <f t="shared" si="45"/>
        <v/>
      </c>
      <c r="N67" s="879" t="str">
        <f t="shared" si="45"/>
        <v/>
      </c>
      <c r="O67" s="879" t="str">
        <f t="shared" si="45"/>
        <v/>
      </c>
      <c r="P67" s="879" t="str">
        <f t="shared" si="45"/>
        <v/>
      </c>
      <c r="Q67" s="879" t="str">
        <f t="shared" si="45"/>
        <v/>
      </c>
      <c r="R67" s="879" t="str">
        <f t="shared" si="45"/>
        <v/>
      </c>
      <c r="S67" s="879" t="str">
        <f t="shared" si="45"/>
        <v/>
      </c>
      <c r="T67" s="879" t="str">
        <f t="shared" si="45"/>
        <v/>
      </c>
      <c r="U67" s="879" t="str">
        <f t="shared" si="45"/>
        <v/>
      </c>
      <c r="V67" s="879" t="str">
        <f t="shared" si="45"/>
        <v/>
      </c>
      <c r="W67" s="879" t="str">
        <f t="shared" si="45"/>
        <v/>
      </c>
      <c r="X67" s="879" t="str">
        <f t="shared" si="45"/>
        <v/>
      </c>
      <c r="Y67" s="879" t="str">
        <f t="shared" si="45"/>
        <v/>
      </c>
      <c r="Z67" s="879" t="str">
        <f t="shared" si="45"/>
        <v/>
      </c>
      <c r="AA67" s="879" t="str">
        <f t="shared" si="45"/>
        <v/>
      </c>
      <c r="AB67" s="879" t="str">
        <f t="shared" si="45"/>
        <v/>
      </c>
      <c r="AC67" s="879" t="str">
        <f t="shared" si="45"/>
        <v/>
      </c>
      <c r="AD67" s="305"/>
      <c r="AE67" s="305"/>
      <c r="AF67" s="879" t="str">
        <f t="shared" si="42"/>
        <v/>
      </c>
      <c r="AG67" s="880" t="str">
        <f t="shared" si="42"/>
        <v/>
      </c>
      <c r="AH67" s="879" t="str">
        <f t="shared" si="42"/>
        <v/>
      </c>
      <c r="AI67" s="879" t="str">
        <f t="shared" si="42"/>
        <v/>
      </c>
      <c r="AJ67" s="879" t="str">
        <f t="shared" si="42"/>
        <v/>
      </c>
      <c r="AK67" s="879" t="str">
        <f t="shared" si="42"/>
        <v/>
      </c>
      <c r="AL67" s="881" t="str">
        <f t="shared" si="43"/>
        <v/>
      </c>
    </row>
    <row r="68" spans="9:38">
      <c r="I68" s="879" t="str">
        <f t="shared" ref="I68:AC68" si="46">+IF(OR($AL32&gt;$M$41,$AL32=""),"",I32)</f>
        <v/>
      </c>
      <c r="J68" s="879" t="str">
        <f t="shared" si="46"/>
        <v/>
      </c>
      <c r="K68" s="879" t="str">
        <f t="shared" si="46"/>
        <v/>
      </c>
      <c r="L68" s="879" t="str">
        <f t="shared" si="46"/>
        <v/>
      </c>
      <c r="M68" s="879" t="str">
        <f t="shared" si="46"/>
        <v/>
      </c>
      <c r="N68" s="879" t="str">
        <f t="shared" si="46"/>
        <v/>
      </c>
      <c r="O68" s="879" t="str">
        <f t="shared" si="46"/>
        <v/>
      </c>
      <c r="P68" s="879" t="str">
        <f t="shared" si="46"/>
        <v/>
      </c>
      <c r="Q68" s="879" t="str">
        <f t="shared" si="46"/>
        <v/>
      </c>
      <c r="R68" s="879" t="str">
        <f t="shared" si="46"/>
        <v/>
      </c>
      <c r="S68" s="879" t="str">
        <f t="shared" si="46"/>
        <v/>
      </c>
      <c r="T68" s="879" t="str">
        <f t="shared" si="46"/>
        <v/>
      </c>
      <c r="U68" s="879" t="str">
        <f t="shared" si="46"/>
        <v/>
      </c>
      <c r="V68" s="879" t="str">
        <f t="shared" si="46"/>
        <v/>
      </c>
      <c r="W68" s="879" t="str">
        <f t="shared" si="46"/>
        <v/>
      </c>
      <c r="X68" s="879" t="str">
        <f t="shared" si="46"/>
        <v/>
      </c>
      <c r="Y68" s="879" t="str">
        <f t="shared" si="46"/>
        <v/>
      </c>
      <c r="Z68" s="879" t="str">
        <f t="shared" si="46"/>
        <v/>
      </c>
      <c r="AA68" s="879" t="str">
        <f t="shared" si="46"/>
        <v/>
      </c>
      <c r="AB68" s="879" t="str">
        <f t="shared" si="46"/>
        <v/>
      </c>
      <c r="AC68" s="879" t="str">
        <f t="shared" si="46"/>
        <v/>
      </c>
      <c r="AD68" s="305"/>
      <c r="AE68" s="305"/>
      <c r="AF68" s="879" t="str">
        <f t="shared" si="42"/>
        <v/>
      </c>
      <c r="AG68" s="880" t="str">
        <f t="shared" si="42"/>
        <v/>
      </c>
      <c r="AH68" s="879" t="str">
        <f t="shared" si="42"/>
        <v/>
      </c>
      <c r="AI68" s="879" t="str">
        <f t="shared" si="42"/>
        <v/>
      </c>
      <c r="AJ68" s="879" t="str">
        <f t="shared" si="42"/>
        <v/>
      </c>
      <c r="AK68" s="879" t="str">
        <f t="shared" si="42"/>
        <v/>
      </c>
      <c r="AL68" s="881" t="str">
        <f t="shared" si="43"/>
        <v/>
      </c>
    </row>
    <row r="69" spans="9:38">
      <c r="I69" s="879" t="str">
        <f t="shared" ref="I69:AC69" si="47">+IF(OR($AL33&gt;$M$41,$AL33=""),"",I33)</f>
        <v/>
      </c>
      <c r="J69" s="879" t="str">
        <f t="shared" si="47"/>
        <v/>
      </c>
      <c r="K69" s="879" t="str">
        <f t="shared" si="47"/>
        <v/>
      </c>
      <c r="L69" s="879" t="str">
        <f t="shared" si="47"/>
        <v/>
      </c>
      <c r="M69" s="879" t="str">
        <f t="shared" si="47"/>
        <v/>
      </c>
      <c r="N69" s="879" t="str">
        <f t="shared" si="47"/>
        <v/>
      </c>
      <c r="O69" s="879" t="str">
        <f t="shared" si="47"/>
        <v/>
      </c>
      <c r="P69" s="879" t="str">
        <f t="shared" si="47"/>
        <v/>
      </c>
      <c r="Q69" s="879" t="str">
        <f t="shared" si="47"/>
        <v/>
      </c>
      <c r="R69" s="879" t="str">
        <f t="shared" si="47"/>
        <v/>
      </c>
      <c r="S69" s="879" t="str">
        <f t="shared" si="47"/>
        <v/>
      </c>
      <c r="T69" s="879" t="str">
        <f t="shared" si="47"/>
        <v/>
      </c>
      <c r="U69" s="879" t="str">
        <f t="shared" si="47"/>
        <v/>
      </c>
      <c r="V69" s="879" t="str">
        <f t="shared" si="47"/>
        <v/>
      </c>
      <c r="W69" s="879" t="str">
        <f t="shared" si="47"/>
        <v/>
      </c>
      <c r="X69" s="879" t="str">
        <f t="shared" si="47"/>
        <v/>
      </c>
      <c r="Y69" s="879" t="str">
        <f t="shared" si="47"/>
        <v/>
      </c>
      <c r="Z69" s="879" t="str">
        <f t="shared" si="47"/>
        <v/>
      </c>
      <c r="AA69" s="879" t="str">
        <f t="shared" si="47"/>
        <v/>
      </c>
      <c r="AB69" s="879" t="str">
        <f t="shared" si="47"/>
        <v/>
      </c>
      <c r="AC69" s="879" t="str">
        <f t="shared" si="47"/>
        <v/>
      </c>
      <c r="AD69" s="305"/>
      <c r="AE69" s="305"/>
      <c r="AF69" s="879" t="str">
        <f t="shared" si="42"/>
        <v/>
      </c>
      <c r="AG69" s="880" t="str">
        <f t="shared" si="42"/>
        <v/>
      </c>
      <c r="AH69" s="879" t="str">
        <f t="shared" si="42"/>
        <v/>
      </c>
      <c r="AI69" s="879" t="str">
        <f t="shared" si="42"/>
        <v/>
      </c>
      <c r="AJ69" s="879" t="str">
        <f t="shared" si="42"/>
        <v/>
      </c>
      <c r="AK69" s="879" t="str">
        <f t="shared" si="42"/>
        <v/>
      </c>
      <c r="AL69" s="881" t="str">
        <f t="shared" si="43"/>
        <v/>
      </c>
    </row>
    <row r="70" spans="9:38">
      <c r="I70" s="879" t="str">
        <f t="shared" ref="I70:AC70" si="48">+IF(OR($AL34&gt;$M$41,$AL34=""),"",I34)</f>
        <v/>
      </c>
      <c r="J70" s="879" t="str">
        <f t="shared" si="48"/>
        <v/>
      </c>
      <c r="K70" s="879" t="str">
        <f t="shared" si="48"/>
        <v/>
      </c>
      <c r="L70" s="879" t="str">
        <f t="shared" si="48"/>
        <v/>
      </c>
      <c r="M70" s="879" t="str">
        <f t="shared" si="48"/>
        <v/>
      </c>
      <c r="N70" s="879" t="str">
        <f t="shared" si="48"/>
        <v/>
      </c>
      <c r="O70" s="879" t="str">
        <f t="shared" si="48"/>
        <v/>
      </c>
      <c r="P70" s="879" t="str">
        <f t="shared" si="48"/>
        <v/>
      </c>
      <c r="Q70" s="879" t="str">
        <f t="shared" si="48"/>
        <v/>
      </c>
      <c r="R70" s="879" t="str">
        <f t="shared" si="48"/>
        <v/>
      </c>
      <c r="S70" s="879" t="str">
        <f t="shared" si="48"/>
        <v/>
      </c>
      <c r="T70" s="879" t="str">
        <f t="shared" si="48"/>
        <v/>
      </c>
      <c r="U70" s="879" t="str">
        <f t="shared" si="48"/>
        <v/>
      </c>
      <c r="V70" s="879" t="str">
        <f t="shared" si="48"/>
        <v/>
      </c>
      <c r="W70" s="879" t="str">
        <f t="shared" si="48"/>
        <v/>
      </c>
      <c r="X70" s="879" t="str">
        <f t="shared" si="48"/>
        <v/>
      </c>
      <c r="Y70" s="879" t="str">
        <f t="shared" si="48"/>
        <v/>
      </c>
      <c r="Z70" s="879" t="str">
        <f t="shared" si="48"/>
        <v/>
      </c>
      <c r="AA70" s="879" t="str">
        <f t="shared" si="48"/>
        <v/>
      </c>
      <c r="AB70" s="879" t="str">
        <f t="shared" si="48"/>
        <v/>
      </c>
      <c r="AC70" s="879" t="str">
        <f t="shared" si="48"/>
        <v/>
      </c>
      <c r="AD70" s="305"/>
      <c r="AE70" s="305"/>
      <c r="AF70" s="879" t="str">
        <f t="shared" si="42"/>
        <v/>
      </c>
      <c r="AG70" s="880" t="str">
        <f t="shared" si="42"/>
        <v/>
      </c>
      <c r="AH70" s="879" t="str">
        <f t="shared" si="42"/>
        <v/>
      </c>
      <c r="AI70" s="879" t="str">
        <f t="shared" si="42"/>
        <v/>
      </c>
      <c r="AJ70" s="879" t="str">
        <f t="shared" si="42"/>
        <v/>
      </c>
      <c r="AK70" s="879" t="str">
        <f t="shared" si="42"/>
        <v/>
      </c>
      <c r="AL70" s="881" t="str">
        <f t="shared" si="43"/>
        <v/>
      </c>
    </row>
    <row r="71" spans="9:38">
      <c r="I71" s="879" t="str">
        <f t="shared" ref="I71:AC71" si="49">+IF(OR($AL35&gt;$M$41,$AL35=""),"",I35)</f>
        <v/>
      </c>
      <c r="J71" s="879" t="str">
        <f t="shared" si="49"/>
        <v/>
      </c>
      <c r="K71" s="879" t="str">
        <f t="shared" si="49"/>
        <v/>
      </c>
      <c r="L71" s="879" t="str">
        <f t="shared" si="49"/>
        <v/>
      </c>
      <c r="M71" s="879" t="str">
        <f t="shared" si="49"/>
        <v/>
      </c>
      <c r="N71" s="879" t="str">
        <f t="shared" si="49"/>
        <v/>
      </c>
      <c r="O71" s="879" t="str">
        <f t="shared" si="49"/>
        <v/>
      </c>
      <c r="P71" s="879" t="str">
        <f t="shared" si="49"/>
        <v/>
      </c>
      <c r="Q71" s="879" t="str">
        <f t="shared" si="49"/>
        <v/>
      </c>
      <c r="R71" s="879" t="str">
        <f t="shared" si="49"/>
        <v/>
      </c>
      <c r="S71" s="879" t="str">
        <f t="shared" si="49"/>
        <v/>
      </c>
      <c r="T71" s="879" t="str">
        <f t="shared" si="49"/>
        <v/>
      </c>
      <c r="U71" s="879" t="str">
        <f t="shared" si="49"/>
        <v/>
      </c>
      <c r="V71" s="879" t="str">
        <f t="shared" si="49"/>
        <v/>
      </c>
      <c r="W71" s="879" t="str">
        <f t="shared" si="49"/>
        <v/>
      </c>
      <c r="X71" s="879" t="str">
        <f t="shared" si="49"/>
        <v/>
      </c>
      <c r="Y71" s="879" t="str">
        <f t="shared" si="49"/>
        <v/>
      </c>
      <c r="Z71" s="879" t="str">
        <f t="shared" si="49"/>
        <v/>
      </c>
      <c r="AA71" s="879" t="str">
        <f t="shared" si="49"/>
        <v/>
      </c>
      <c r="AB71" s="879" t="str">
        <f t="shared" si="49"/>
        <v/>
      </c>
      <c r="AC71" s="879" t="str">
        <f t="shared" si="49"/>
        <v/>
      </c>
      <c r="AD71" s="305"/>
      <c r="AE71" s="305"/>
      <c r="AF71" s="879" t="str">
        <f t="shared" si="42"/>
        <v/>
      </c>
      <c r="AG71" s="880" t="str">
        <f t="shared" si="42"/>
        <v/>
      </c>
      <c r="AH71" s="879" t="str">
        <f t="shared" si="42"/>
        <v/>
      </c>
      <c r="AI71" s="879" t="str">
        <f t="shared" si="42"/>
        <v/>
      </c>
      <c r="AJ71" s="879" t="str">
        <f t="shared" si="42"/>
        <v/>
      </c>
      <c r="AK71" s="879" t="str">
        <f t="shared" si="42"/>
        <v/>
      </c>
      <c r="AL71" s="881" t="str">
        <f t="shared" si="43"/>
        <v/>
      </c>
    </row>
    <row r="72" spans="9:38">
      <c r="J72" s="329"/>
      <c r="K72" s="329"/>
      <c r="M72" s="944"/>
      <c r="N72" s="866">
        <f>SUM(N44:N71)</f>
        <v>7</v>
      </c>
      <c r="O72" s="329"/>
      <c r="P72" s="329"/>
      <c r="Q72" s="329"/>
      <c r="R72" s="329"/>
      <c r="S72" s="329"/>
      <c r="T72" s="417"/>
      <c r="U72" s="417"/>
      <c r="V72" s="361"/>
      <c r="AD72" s="305"/>
      <c r="AE72" s="305"/>
      <c r="AF72" s="866">
        <f>SUM(AF44:AF71)</f>
        <v>113712.04214095187</v>
      </c>
      <c r="AG72" s="866"/>
      <c r="AH72" s="866">
        <f>SUM(AH44:AH71)</f>
        <v>93781.994158907299</v>
      </c>
      <c r="AI72" s="866">
        <f>SUM(AI44:AI71)</f>
        <v>19930.047982044569</v>
      </c>
      <c r="AJ72" s="866">
        <f>SUM(AJ44:AJ71)</f>
        <v>10288.982476007503</v>
      </c>
      <c r="AK72" s="866">
        <f>SUM(AK44:AK71)</f>
        <v>15276.359999999997</v>
      </c>
      <c r="AL72" s="867">
        <f>+AK72/AJ72</f>
        <v>1.4847299075124654</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66AAC-0985-402E-8F20-82C0EEA02D4A}">
  <sheetPr>
    <tabColor theme="9"/>
  </sheetPr>
  <dimension ref="A1:AV72"/>
  <sheetViews>
    <sheetView zoomScale="85" zoomScaleNormal="85" workbookViewId="0">
      <selection activeCell="AS19" sqref="AS19"/>
    </sheetView>
  </sheetViews>
  <sheetFormatPr baseColWidth="10" defaultColWidth="11.44140625" defaultRowHeight="14.4"/>
  <cols>
    <col min="2" max="2" width="16.6640625" customWidth="1"/>
    <col min="4" max="5" width="15.33203125" customWidth="1"/>
    <col min="6" max="6" width="0" hidden="1" customWidth="1"/>
    <col min="7" max="7" width="9.5546875" hidden="1" customWidth="1"/>
    <col min="8" max="8" width="3.6640625" hidden="1" customWidth="1"/>
    <col min="9" max="9" width="5.109375" customWidth="1"/>
    <col min="10" max="10" width="19" customWidth="1"/>
    <col min="11" max="11" width="18.6640625" customWidth="1"/>
    <col min="12" max="14" width="12.44140625" customWidth="1"/>
    <col min="15" max="16" width="13.88671875" customWidth="1"/>
    <col min="17" max="17" width="10.33203125" customWidth="1"/>
    <col min="18" max="27" width="21.109375" hidden="1" customWidth="1"/>
    <col min="28" max="28" width="14.5546875" customWidth="1"/>
    <col min="29" max="29" width="21.109375" customWidth="1"/>
    <col min="30" max="31" width="13.5546875" customWidth="1"/>
    <col min="32" max="32" width="16.6640625" customWidth="1"/>
    <col min="33" max="33" width="12.88671875" customWidth="1"/>
    <col min="34" max="34" width="16.109375" customWidth="1"/>
    <col min="35" max="35" width="12.44140625" customWidth="1"/>
    <col min="36" max="36" width="13.33203125" customWidth="1"/>
    <col min="37" max="37" width="12.33203125" customWidth="1"/>
    <col min="39" max="39" width="8.88671875" customWidth="1"/>
    <col min="40" max="40" width="26" customWidth="1"/>
    <col min="43" max="43" width="14.44140625" customWidth="1"/>
    <col min="44" max="44" width="13.6640625" customWidth="1"/>
    <col min="46" max="46" width="15.88671875" customWidth="1"/>
    <col min="48" max="48" width="0" hidden="1" customWidth="1"/>
  </cols>
  <sheetData>
    <row r="1" spans="1:48" ht="15.6">
      <c r="G1" s="302"/>
      <c r="H1" s="302"/>
      <c r="I1" s="303"/>
      <c r="J1" s="303" t="s">
        <v>1217</v>
      </c>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row>
    <row r="2" spans="1:48" ht="39.6">
      <c r="A2" s="328" t="s">
        <v>998</v>
      </c>
      <c r="B2" s="328" t="s">
        <v>999</v>
      </c>
      <c r="C2" s="376" t="s">
        <v>6</v>
      </c>
      <c r="D2" s="376" t="s">
        <v>1001</v>
      </c>
      <c r="G2" s="305"/>
      <c r="J2" s="305"/>
      <c r="K2" s="306"/>
      <c r="L2" s="307"/>
      <c r="M2" s="307"/>
      <c r="N2" s="307"/>
      <c r="O2" s="308"/>
      <c r="P2" s="308"/>
      <c r="Q2" s="308"/>
      <c r="R2" s="308"/>
      <c r="S2" s="305"/>
      <c r="T2" s="305"/>
      <c r="U2" s="309"/>
      <c r="V2" s="309"/>
      <c r="W2" s="309"/>
    </row>
    <row r="3" spans="1:48">
      <c r="A3" s="919">
        <f>Consumption!$C$9</f>
        <v>0.51625477697179056</v>
      </c>
      <c r="B3" s="469">
        <v>15</v>
      </c>
      <c r="C3" s="920">
        <f>+'0.Hypothesis'!$K$2</f>
        <v>0.06</v>
      </c>
      <c r="D3" s="923">
        <f>+'0.Hypothesis'!$C$3</f>
        <v>2</v>
      </c>
      <c r="G3" s="305"/>
    </row>
    <row r="4" spans="1:48" ht="15" thickBot="1">
      <c r="G4" s="319"/>
      <c r="H4" s="305"/>
      <c r="I4" s="305"/>
      <c r="AM4" s="305"/>
      <c r="AN4" s="305"/>
      <c r="AO4" s="305"/>
      <c r="AP4" s="305"/>
      <c r="AQ4" s="305"/>
    </row>
    <row r="5" spans="1:48" ht="44.4" thickTop="1" thickBot="1">
      <c r="A5" s="456" t="s">
        <v>1020</v>
      </c>
      <c r="B5" s="456" t="s">
        <v>1021</v>
      </c>
      <c r="C5" s="456" t="s">
        <v>1022</v>
      </c>
      <c r="D5" s="456" t="s">
        <v>1193</v>
      </c>
      <c r="G5" s="319"/>
      <c r="H5" s="305"/>
      <c r="I5" s="305"/>
      <c r="J5" s="872" t="s">
        <v>1218</v>
      </c>
      <c r="K5" s="870"/>
      <c r="L5" s="870"/>
      <c r="M5" s="870"/>
      <c r="N5" s="870"/>
      <c r="O5" s="870"/>
      <c r="P5" s="870"/>
      <c r="Q5" s="871"/>
      <c r="R5" s="345"/>
      <c r="S5" s="345"/>
      <c r="T5" s="345"/>
      <c r="U5" s="345"/>
      <c r="V5" s="345"/>
      <c r="W5" s="345"/>
      <c r="X5" s="345"/>
      <c r="Y5" s="345"/>
      <c r="Z5" s="345"/>
      <c r="AA5" s="345"/>
      <c r="AB5" s="345"/>
      <c r="AC5" s="345"/>
      <c r="AF5" s="324"/>
      <c r="AG5" s="324"/>
      <c r="AH5" s="324"/>
      <c r="AI5" s="324"/>
      <c r="AJ5" s="324"/>
      <c r="AK5" s="324"/>
      <c r="AL5" s="324"/>
      <c r="AV5" s="353" t="s">
        <v>801</v>
      </c>
    </row>
    <row r="6" spans="1:48" ht="15" thickTop="1">
      <c r="A6" s="395" t="e">
        <f>+AJ72</f>
        <v>#N/A</v>
      </c>
      <c r="B6" s="395" t="e">
        <f>+AI72</f>
        <v>#N/A</v>
      </c>
      <c r="C6" s="594" t="e">
        <f>+B6/Consumption!C4</f>
        <v>#N/A</v>
      </c>
      <c r="D6" s="557" t="e">
        <f>+B6*'0.Hypothesis'!G2</f>
        <v>#N/A</v>
      </c>
      <c r="G6" s="319"/>
      <c r="H6" s="319"/>
      <c r="I6" s="319"/>
      <c r="AV6" s="360" t="s">
        <v>802</v>
      </c>
    </row>
    <row r="7" spans="1:48" ht="39.6">
      <c r="G7" s="319"/>
      <c r="H7" s="325"/>
      <c r="I7" s="326" t="str">
        <f>+AC!C9</f>
        <v>#</v>
      </c>
      <c r="J7" s="327" t="str">
        <f>+AC!D9</f>
        <v>Zone</v>
      </c>
      <c r="K7" s="327" t="str">
        <f>+AC!E9</f>
        <v>System</v>
      </c>
      <c r="L7" s="327" t="str">
        <f>+AC!F9</f>
        <v>Type</v>
      </c>
      <c r="M7" s="327" t="str">
        <f>+AC!G9</f>
        <v>Brand/model</v>
      </c>
      <c r="N7" s="327" t="str">
        <f>+AC!H9</f>
        <v>Quantity</v>
      </c>
      <c r="O7" s="327" t="str">
        <f>+AC!I9</f>
        <v>Thermal power (BTU/h)</v>
      </c>
      <c r="P7" s="327" t="str">
        <f>+AC!J9</f>
        <v>COP</v>
      </c>
      <c r="Q7" s="327" t="str">
        <f>+AC!K9</f>
        <v>Electric power (kW)</v>
      </c>
      <c r="R7" s="327" t="str">
        <f>+AC!L9</f>
        <v>Temperature (ºC)</v>
      </c>
      <c r="S7" s="327" t="str">
        <f>+AC!M9</f>
        <v>SP Temperature (ºC)</v>
      </c>
      <c r="T7" s="327" t="str">
        <f>+AC!N9</f>
        <v>(hours/day)</v>
      </c>
      <c r="U7" s="327" t="str">
        <f>+AC!O9</f>
        <v>Days/week</v>
      </c>
      <c r="V7" s="327" t="str">
        <f>+AC!P9</f>
        <v>Weeks/years</v>
      </c>
      <c r="W7" s="327" t="str">
        <f>+AC!Q9</f>
        <v>% de time on load</v>
      </c>
      <c r="X7" s="327" t="str">
        <f>+AC!R9</f>
        <v>Observations</v>
      </c>
      <c r="Y7" s="327">
        <f>+AC!S9</f>
        <v>0</v>
      </c>
      <c r="Z7" s="327" t="str">
        <f>+AC!T9</f>
        <v>Pot_inst (kW)</v>
      </c>
      <c r="AA7" s="327" t="str">
        <f>+AC!U9</f>
        <v>Consumption (kWh/year)</v>
      </c>
      <c r="AB7" s="327" t="s">
        <v>1219</v>
      </c>
      <c r="AC7" s="327" t="s">
        <v>1220</v>
      </c>
      <c r="AF7" s="328" t="s">
        <v>1221</v>
      </c>
      <c r="AG7" s="328" t="s">
        <v>1222</v>
      </c>
      <c r="AH7" s="328" t="s">
        <v>1223</v>
      </c>
      <c r="AI7" s="328" t="s">
        <v>1039</v>
      </c>
      <c r="AJ7" s="328" t="s">
        <v>1020</v>
      </c>
      <c r="AK7" s="328" t="s">
        <v>740</v>
      </c>
      <c r="AL7" s="328" t="s">
        <v>1224</v>
      </c>
      <c r="AN7" s="869" t="s">
        <v>1225</v>
      </c>
      <c r="AO7" s="869"/>
      <c r="AP7" s="869"/>
      <c r="AQ7" s="869"/>
      <c r="AR7" s="869"/>
      <c r="AS7" s="869"/>
      <c r="AT7" s="869"/>
      <c r="AV7" s="360" t="s">
        <v>803</v>
      </c>
    </row>
    <row r="8" spans="1:48" ht="28.8">
      <c r="A8" s="456" t="s">
        <v>740</v>
      </c>
      <c r="B8" s="456" t="s">
        <v>1024</v>
      </c>
      <c r="C8" s="599" t="s">
        <v>1025</v>
      </c>
      <c r="D8" s="459" t="s">
        <v>1026</v>
      </c>
      <c r="G8" s="305"/>
      <c r="H8" s="305"/>
      <c r="I8" s="333"/>
      <c r="J8" s="331"/>
      <c r="K8" s="331"/>
      <c r="L8" s="331"/>
      <c r="M8" s="331"/>
      <c r="N8" s="331"/>
      <c r="O8" s="331"/>
      <c r="P8" s="330"/>
      <c r="Q8" s="330"/>
      <c r="R8" s="330"/>
      <c r="S8" s="330"/>
      <c r="T8" s="330"/>
      <c r="U8" s="330"/>
      <c r="V8" s="330"/>
      <c r="W8" s="330"/>
      <c r="X8" s="330"/>
      <c r="Y8" s="330"/>
      <c r="Z8" s="330"/>
      <c r="AA8" s="330"/>
      <c r="AB8" s="330"/>
      <c r="AC8" s="331"/>
      <c r="AD8" s="874"/>
      <c r="AE8" s="874"/>
      <c r="AF8" s="361"/>
      <c r="AG8" s="532"/>
      <c r="AH8" s="361"/>
      <c r="AI8" s="361"/>
      <c r="AJ8" s="361"/>
      <c r="AK8" s="361"/>
      <c r="AL8" s="865"/>
      <c r="AN8" s="863" t="s">
        <v>1226</v>
      </c>
      <c r="AO8" s="399" t="s">
        <v>1227</v>
      </c>
      <c r="AP8" s="399" t="s">
        <v>1028</v>
      </c>
      <c r="AQ8" s="399" t="s">
        <v>1228</v>
      </c>
      <c r="AR8" s="863" t="s">
        <v>1229</v>
      </c>
      <c r="AS8" s="399" t="s">
        <v>1230</v>
      </c>
      <c r="AT8" s="863" t="s">
        <v>1231</v>
      </c>
      <c r="AV8" s="360"/>
    </row>
    <row r="9" spans="1:48">
      <c r="A9" s="395" t="e">
        <f>+AK72</f>
        <v>#N/A</v>
      </c>
      <c r="B9" s="557" t="e">
        <f>+A9/A6</f>
        <v>#N/A</v>
      </c>
      <c r="C9" s="460" t="e">
        <f>IRR(B15:B36)</f>
        <v>#VALUE!</v>
      </c>
      <c r="D9" s="461" t="e">
        <f>+NPV(C3,B15:B36)</f>
        <v>#N/A</v>
      </c>
      <c r="G9" s="305"/>
      <c r="H9" s="305"/>
      <c r="I9" s="333"/>
      <c r="J9" s="331"/>
      <c r="K9" s="331"/>
      <c r="L9" s="331"/>
      <c r="M9" s="331"/>
      <c r="N9" s="331"/>
      <c r="O9" s="331"/>
      <c r="P9" s="330"/>
      <c r="Q9" s="330"/>
      <c r="R9" s="330"/>
      <c r="S9" s="330"/>
      <c r="T9" s="330"/>
      <c r="U9" s="330"/>
      <c r="V9" s="330"/>
      <c r="W9" s="330"/>
      <c r="X9" s="330"/>
      <c r="Y9" s="330"/>
      <c r="Z9" s="330"/>
      <c r="AA9" s="330"/>
      <c r="AB9" s="330"/>
      <c r="AC9" s="331"/>
      <c r="AD9" s="874"/>
      <c r="AE9" s="874"/>
      <c r="AF9" s="361"/>
      <c r="AG9" s="532"/>
      <c r="AH9" s="361"/>
      <c r="AI9" s="361"/>
      <c r="AJ9" s="361"/>
      <c r="AK9" s="361"/>
      <c r="AL9" s="865"/>
      <c r="AN9" s="360" t="s">
        <v>1242</v>
      </c>
      <c r="AO9" s="360" t="s">
        <v>1243</v>
      </c>
      <c r="AP9" s="360"/>
      <c r="AQ9" s="360"/>
      <c r="AR9" s="884">
        <v>234000</v>
      </c>
      <c r="AS9" s="557">
        <v>3</v>
      </c>
      <c r="AT9" s="454">
        <v>28000</v>
      </c>
      <c r="AV9" s="360" t="s">
        <v>539</v>
      </c>
    </row>
    <row r="10" spans="1:48">
      <c r="G10" s="305"/>
      <c r="H10" s="305"/>
      <c r="I10" s="333"/>
      <c r="J10" s="331"/>
      <c r="K10" s="331"/>
      <c r="L10" s="331"/>
      <c r="M10" s="331"/>
      <c r="N10" s="331"/>
      <c r="O10" s="331"/>
      <c r="P10" s="330"/>
      <c r="Q10" s="330"/>
      <c r="R10" s="330"/>
      <c r="S10" s="330"/>
      <c r="T10" s="330"/>
      <c r="U10" s="330"/>
      <c r="V10" s="330"/>
      <c r="W10" s="330"/>
      <c r="X10" s="330"/>
      <c r="Y10" s="330"/>
      <c r="Z10" s="330"/>
      <c r="AA10" s="330"/>
      <c r="AB10" s="330"/>
      <c r="AC10" s="331"/>
      <c r="AD10" s="874"/>
      <c r="AE10" s="874"/>
      <c r="AF10" s="361"/>
      <c r="AG10" s="532"/>
      <c r="AH10" s="361"/>
      <c r="AI10" s="361"/>
      <c r="AJ10" s="361"/>
      <c r="AK10" s="361"/>
      <c r="AL10" s="875"/>
      <c r="AN10" s="360" t="s">
        <v>1244</v>
      </c>
      <c r="AO10" s="360" t="s">
        <v>1243</v>
      </c>
      <c r="AP10" s="360"/>
      <c r="AQ10" s="360"/>
      <c r="AR10" s="884">
        <v>150000</v>
      </c>
      <c r="AS10" s="557">
        <v>3.3</v>
      </c>
      <c r="AT10" s="454">
        <v>21000</v>
      </c>
    </row>
    <row r="11" spans="1:48">
      <c r="G11" s="305"/>
      <c r="H11" s="305"/>
      <c r="I11" s="333">
        <f>+AC!C29</f>
        <v>19</v>
      </c>
      <c r="J11" s="331" t="str">
        <f>+AC!D29</f>
        <v>Theatre Nr1</v>
      </c>
      <c r="K11" s="331" t="str">
        <f>+AC!E29</f>
        <v>Central AC</v>
      </c>
      <c r="L11" s="331" t="str">
        <f>+AC!F29</f>
        <v>Air handler</v>
      </c>
      <c r="M11" s="331">
        <f>+AC!G29</f>
        <v>0</v>
      </c>
      <c r="N11" s="331">
        <f>+AC!H29</f>
        <v>1</v>
      </c>
      <c r="O11" s="331">
        <f>+IF('8.AC'!N25="kW",'8.AC'!M25/0.00029307107,'8.AC'!M25)</f>
        <v>12710.227590870707</v>
      </c>
      <c r="P11" s="330">
        <f>+AC!J29</f>
        <v>0</v>
      </c>
      <c r="Q11" s="330">
        <f>+AC!K29</f>
        <v>3.7250000000000001</v>
      </c>
      <c r="R11" s="330" t="e">
        <f t="shared" ref="R11:AA11" si="0">+R62</f>
        <v>#N/A</v>
      </c>
      <c r="S11" s="330" t="e">
        <f t="shared" si="0"/>
        <v>#N/A</v>
      </c>
      <c r="T11" s="330" t="e">
        <f t="shared" si="0"/>
        <v>#N/A</v>
      </c>
      <c r="U11" s="330" t="e">
        <f t="shared" si="0"/>
        <v>#N/A</v>
      </c>
      <c r="V11" s="330" t="e">
        <f t="shared" si="0"/>
        <v>#N/A</v>
      </c>
      <c r="W11" s="330" t="e">
        <f t="shared" si="0"/>
        <v>#N/A</v>
      </c>
      <c r="X11" s="330" t="e">
        <f t="shared" si="0"/>
        <v>#N/A</v>
      </c>
      <c r="Y11" s="330" t="e">
        <f t="shared" si="0"/>
        <v>#N/A</v>
      </c>
      <c r="Z11" s="330" t="e">
        <f t="shared" si="0"/>
        <v>#N/A</v>
      </c>
      <c r="AA11" s="330" t="e">
        <f t="shared" si="0"/>
        <v>#N/A</v>
      </c>
      <c r="AB11" s="330" t="e">
        <f>+VLOOKUP(AC11,$AR$9:$AS$13,2)</f>
        <v>#N/A</v>
      </c>
      <c r="AC11" s="331">
        <f>+ROUNDUP(O11/6000,0)*6000</f>
        <v>18000</v>
      </c>
      <c r="AD11" s="874"/>
      <c r="AE11" s="874"/>
      <c r="AF11" s="361">
        <f>+AC!U29</f>
        <v>4934.88</v>
      </c>
      <c r="AG11" s="532" t="e">
        <f>1-(P11/VLOOKUP(AC11,$AR$9:$AS$13,2))</f>
        <v>#N/A</v>
      </c>
      <c r="AH11" s="361" t="e">
        <f>+AF11*(1-(AG11))</f>
        <v>#N/A</v>
      </c>
      <c r="AI11" s="361" t="e">
        <f>+AF11-AH11</f>
        <v>#N/A</v>
      </c>
      <c r="AJ11" s="361" t="e">
        <f>+AI11*$A$3</f>
        <v>#N/A</v>
      </c>
      <c r="AK11" s="361" t="e">
        <f>+VLOOKUP(AC11,$AR$9:$AT$13,3)*N11</f>
        <v>#N/A</v>
      </c>
      <c r="AL11" s="875" t="e">
        <f>IF(AJ11=0,"NaN",AK11/AJ11)</f>
        <v>#N/A</v>
      </c>
      <c r="AV11" s="298" t="e">
        <f>+#REF!+#REF!</f>
        <v>#REF!</v>
      </c>
    </row>
    <row r="12" spans="1:48">
      <c r="G12" s="305"/>
      <c r="H12" s="305"/>
      <c r="I12" s="333">
        <f>+AC!C30</f>
        <v>20</v>
      </c>
      <c r="J12" s="331" t="str">
        <f>+AC!D30</f>
        <v>Theatre Nr2</v>
      </c>
      <c r="K12" s="331" t="str">
        <f>+AC!E30</f>
        <v>Central AC</v>
      </c>
      <c r="L12" s="331" t="str">
        <f>+AC!F30</f>
        <v>Air handler</v>
      </c>
      <c r="M12" s="331">
        <f>+AC!G30</f>
        <v>0</v>
      </c>
      <c r="N12" s="331">
        <f>+AC!H30</f>
        <v>1</v>
      </c>
      <c r="O12" s="331">
        <f>+IF('8.AC'!N26="kW",'8.AC'!M26/0.00029307107,'8.AC'!M26)</f>
        <v>12710.227590870707</v>
      </c>
      <c r="P12" s="330">
        <f>+AC!J30</f>
        <v>0</v>
      </c>
      <c r="Q12" s="330">
        <f>+AC!K30</f>
        <v>3.7250000000000001</v>
      </c>
      <c r="R12" s="330" t="str">
        <f t="shared" ref="R12:AA12" si="1">+R63</f>
        <v/>
      </c>
      <c r="S12" s="330" t="str">
        <f t="shared" si="1"/>
        <v/>
      </c>
      <c r="T12" s="330" t="str">
        <f t="shared" si="1"/>
        <v/>
      </c>
      <c r="U12" s="330" t="str">
        <f t="shared" si="1"/>
        <v/>
      </c>
      <c r="V12" s="330" t="str">
        <f t="shared" si="1"/>
        <v/>
      </c>
      <c r="W12" s="330" t="str">
        <f t="shared" si="1"/>
        <v/>
      </c>
      <c r="X12" s="330" t="str">
        <f t="shared" si="1"/>
        <v/>
      </c>
      <c r="Y12" s="330" t="str">
        <f t="shared" si="1"/>
        <v/>
      </c>
      <c r="Z12" s="330" t="str">
        <f t="shared" si="1"/>
        <v/>
      </c>
      <c r="AA12" s="330" t="str">
        <f t="shared" si="1"/>
        <v/>
      </c>
      <c r="AB12" s="330" t="e">
        <f>+VLOOKUP(AC12,$AR$9:$AS$13,2)</f>
        <v>#N/A</v>
      </c>
      <c r="AC12" s="331">
        <f>+ROUNDUP(O12/6000,0)*6000</f>
        <v>18000</v>
      </c>
      <c r="AD12" s="874"/>
      <c r="AE12" s="874"/>
      <c r="AF12" s="361"/>
      <c r="AG12" s="532"/>
      <c r="AH12" s="361"/>
      <c r="AI12" s="361"/>
      <c r="AJ12" s="361"/>
      <c r="AK12" s="361"/>
      <c r="AL12" s="875"/>
      <c r="AV12" s="298" t="e">
        <f>+#REF!+#REF!</f>
        <v>#REF!</v>
      </c>
    </row>
    <row r="13" spans="1:48" ht="28.8">
      <c r="A13" s="597" t="s">
        <v>1027</v>
      </c>
      <c r="B13" s="644">
        <v>15</v>
      </c>
      <c r="G13" s="305"/>
      <c r="H13" s="305"/>
      <c r="I13" s="333">
        <f>+AC!C16</f>
        <v>6</v>
      </c>
      <c r="J13" s="331"/>
      <c r="K13" s="331"/>
      <c r="L13" s="331"/>
      <c r="M13" s="331"/>
      <c r="N13" s="331"/>
      <c r="O13" s="331"/>
      <c r="P13" s="330"/>
      <c r="Q13" s="330"/>
      <c r="R13" s="330"/>
      <c r="S13" s="330"/>
      <c r="T13" s="330"/>
      <c r="U13" s="330"/>
      <c r="V13" s="330"/>
      <c r="W13" s="330"/>
      <c r="X13" s="330"/>
      <c r="Y13" s="330"/>
      <c r="Z13" s="330"/>
      <c r="AA13" s="330"/>
      <c r="AB13" s="330"/>
      <c r="AC13" s="331"/>
      <c r="AD13" s="874"/>
      <c r="AE13" s="874"/>
      <c r="AF13" s="361"/>
      <c r="AG13" s="532"/>
      <c r="AH13" s="361"/>
      <c r="AI13" s="361"/>
      <c r="AJ13" s="361"/>
      <c r="AK13" s="361"/>
      <c r="AL13" s="875"/>
      <c r="AV13" s="298" t="e">
        <f>+#REF!+#REF!</f>
        <v>#REF!</v>
      </c>
    </row>
    <row r="14" spans="1:48">
      <c r="A14" s="399" t="s">
        <v>574</v>
      </c>
      <c r="B14" s="399" t="s">
        <v>1028</v>
      </c>
      <c r="G14" s="305"/>
      <c r="H14" s="305"/>
      <c r="I14" s="333">
        <f>+AC!C17</f>
        <v>7</v>
      </c>
      <c r="J14" s="331"/>
      <c r="K14" s="331"/>
      <c r="L14" s="331"/>
      <c r="M14" s="331"/>
      <c r="N14" s="331"/>
      <c r="O14" s="331"/>
      <c r="P14" s="330"/>
      <c r="Q14" s="330"/>
      <c r="R14" s="330"/>
      <c r="S14" s="330"/>
      <c r="T14" s="330"/>
      <c r="U14" s="330"/>
      <c r="V14" s="330"/>
      <c r="W14" s="330"/>
      <c r="X14" s="330"/>
      <c r="Y14" s="330"/>
      <c r="Z14" s="330"/>
      <c r="AA14" s="330"/>
      <c r="AB14" s="330"/>
      <c r="AC14" s="331"/>
      <c r="AD14" s="874"/>
      <c r="AE14" s="874"/>
      <c r="AF14" s="361"/>
      <c r="AG14" s="532"/>
      <c r="AH14" s="361"/>
      <c r="AI14" s="361"/>
      <c r="AJ14" s="361"/>
      <c r="AK14" s="361"/>
      <c r="AL14" s="875"/>
      <c r="AV14" s="360" t="s">
        <v>1237</v>
      </c>
    </row>
    <row r="15" spans="1:48">
      <c r="A15" s="399">
        <v>0</v>
      </c>
      <c r="B15" s="395" t="e">
        <f>-AK72</f>
        <v>#N/A</v>
      </c>
      <c r="G15" s="305"/>
      <c r="H15" s="305"/>
      <c r="I15" s="333">
        <f>+AC!C18</f>
        <v>8</v>
      </c>
      <c r="J15" s="331"/>
      <c r="K15" s="331"/>
      <c r="L15" s="331"/>
      <c r="M15" s="331"/>
      <c r="N15" s="331"/>
      <c r="O15" s="331"/>
      <c r="P15" s="330"/>
      <c r="Q15" s="330"/>
      <c r="R15" s="330"/>
      <c r="S15" s="330"/>
      <c r="T15" s="330"/>
      <c r="U15" s="330"/>
      <c r="V15" s="330"/>
      <c r="W15" s="330"/>
      <c r="X15" s="330"/>
      <c r="Y15" s="330"/>
      <c r="Z15" s="330"/>
      <c r="AA15" s="330"/>
      <c r="AB15" s="330"/>
      <c r="AC15" s="331"/>
      <c r="AD15" s="874"/>
      <c r="AE15" s="874"/>
      <c r="AF15" s="361"/>
      <c r="AG15" s="532"/>
      <c r="AH15" s="361"/>
      <c r="AI15" s="361"/>
      <c r="AJ15" s="361"/>
      <c r="AK15" s="361"/>
      <c r="AL15" s="875"/>
      <c r="AV15" s="360" t="s">
        <v>1238</v>
      </c>
    </row>
    <row r="16" spans="1:48">
      <c r="A16" s="399">
        <v>1</v>
      </c>
      <c r="B16" s="395" t="e">
        <f>+A6</f>
        <v>#N/A</v>
      </c>
      <c r="G16" s="305"/>
      <c r="H16" s="305"/>
      <c r="I16" s="333">
        <f>+AC!C19</f>
        <v>9</v>
      </c>
      <c r="J16" s="331"/>
      <c r="K16" s="331"/>
      <c r="L16" s="331"/>
      <c r="M16" s="331"/>
      <c r="N16" s="331"/>
      <c r="O16" s="331"/>
      <c r="P16" s="330"/>
      <c r="Q16" s="330"/>
      <c r="R16" s="330"/>
      <c r="S16" s="330"/>
      <c r="T16" s="330"/>
      <c r="U16" s="330"/>
      <c r="V16" s="330"/>
      <c r="W16" s="330"/>
      <c r="X16" s="330"/>
      <c r="Y16" s="330"/>
      <c r="Z16" s="330"/>
      <c r="AA16" s="330"/>
      <c r="AB16" s="330"/>
      <c r="AC16" s="331"/>
      <c r="AD16" s="874"/>
      <c r="AE16" s="874"/>
      <c r="AF16" s="361"/>
      <c r="AG16" s="532"/>
      <c r="AH16" s="361"/>
      <c r="AI16" s="361"/>
      <c r="AJ16" s="361"/>
      <c r="AK16" s="361"/>
      <c r="AL16" s="875"/>
      <c r="AV16" s="360" t="s">
        <v>1239</v>
      </c>
    </row>
    <row r="17" spans="1:38">
      <c r="A17" s="399">
        <v>2</v>
      </c>
      <c r="B17" s="395" t="e">
        <f t="shared" ref="B17:B29" si="2">+B16</f>
        <v>#N/A</v>
      </c>
      <c r="G17" s="305"/>
      <c r="H17" s="305"/>
      <c r="I17" s="333">
        <f>+AC!C20</f>
        <v>10</v>
      </c>
      <c r="J17" s="331"/>
      <c r="K17" s="331"/>
      <c r="L17" s="331"/>
      <c r="M17" s="331"/>
      <c r="N17" s="331"/>
      <c r="O17" s="331"/>
      <c r="P17" s="330"/>
      <c r="Q17" s="330"/>
      <c r="R17" s="330"/>
      <c r="S17" s="330"/>
      <c r="T17" s="330"/>
      <c r="U17" s="330"/>
      <c r="V17" s="330"/>
      <c r="W17" s="330"/>
      <c r="X17" s="330"/>
      <c r="Y17" s="330"/>
      <c r="Z17" s="330"/>
      <c r="AA17" s="330"/>
      <c r="AB17" s="330"/>
      <c r="AC17" s="331"/>
      <c r="AD17" s="874"/>
      <c r="AE17" s="874"/>
      <c r="AF17" s="361"/>
      <c r="AG17" s="532"/>
      <c r="AH17" s="361"/>
      <c r="AI17" s="361"/>
      <c r="AJ17" s="361"/>
      <c r="AK17" s="361"/>
      <c r="AL17" s="875"/>
    </row>
    <row r="18" spans="1:38">
      <c r="A18" s="399">
        <v>3</v>
      </c>
      <c r="B18" s="395" t="e">
        <f t="shared" si="2"/>
        <v>#N/A</v>
      </c>
      <c r="H18" s="305"/>
      <c r="I18" s="333">
        <f>+AC!C21</f>
        <v>11</v>
      </c>
      <c r="J18" s="331"/>
      <c r="K18" s="331"/>
      <c r="L18" s="331"/>
      <c r="M18" s="331"/>
      <c r="N18" s="331"/>
      <c r="O18" s="331"/>
      <c r="P18" s="330"/>
      <c r="Q18" s="330"/>
      <c r="R18" s="330"/>
      <c r="S18" s="330"/>
      <c r="T18" s="330"/>
      <c r="U18" s="330"/>
      <c r="V18" s="330"/>
      <c r="W18" s="330"/>
      <c r="X18" s="330"/>
      <c r="Y18" s="330"/>
      <c r="Z18" s="330"/>
      <c r="AA18" s="330"/>
      <c r="AB18" s="330"/>
      <c r="AC18" s="331"/>
      <c r="AD18" s="874"/>
      <c r="AE18" s="874"/>
      <c r="AF18" s="361"/>
      <c r="AG18" s="532"/>
      <c r="AH18" s="361"/>
      <c r="AI18" s="361"/>
      <c r="AJ18" s="361"/>
      <c r="AK18" s="361"/>
      <c r="AL18" s="875"/>
    </row>
    <row r="19" spans="1:38">
      <c r="A19" s="399">
        <v>4</v>
      </c>
      <c r="B19" s="395" t="e">
        <f t="shared" si="2"/>
        <v>#N/A</v>
      </c>
      <c r="H19" s="305"/>
      <c r="I19" s="333">
        <f>+AC!C22</f>
        <v>12</v>
      </c>
      <c r="J19" s="331"/>
      <c r="K19" s="331"/>
      <c r="L19" s="331"/>
      <c r="M19" s="331"/>
      <c r="N19" s="331"/>
      <c r="O19" s="331"/>
      <c r="P19" s="330"/>
      <c r="Q19" s="330"/>
      <c r="R19" s="330"/>
      <c r="S19" s="330"/>
      <c r="T19" s="330"/>
      <c r="U19" s="330"/>
      <c r="V19" s="330"/>
      <c r="W19" s="330"/>
      <c r="X19" s="330"/>
      <c r="Y19" s="330"/>
      <c r="Z19" s="330"/>
      <c r="AA19" s="330"/>
      <c r="AB19" s="330"/>
      <c r="AC19" s="331"/>
      <c r="AD19" s="874"/>
      <c r="AE19" s="874"/>
      <c r="AF19" s="361"/>
      <c r="AG19" s="532"/>
      <c r="AH19" s="361"/>
      <c r="AI19" s="361"/>
      <c r="AJ19" s="361"/>
      <c r="AK19" s="361"/>
      <c r="AL19" s="875"/>
    </row>
    <row r="20" spans="1:38">
      <c r="A20" s="399">
        <v>6</v>
      </c>
      <c r="B20" s="395" t="e">
        <f t="shared" si="2"/>
        <v>#N/A</v>
      </c>
      <c r="H20" s="305"/>
      <c r="I20" s="333">
        <f>+AC!C23</f>
        <v>13</v>
      </c>
      <c r="J20" s="331"/>
      <c r="K20" s="331"/>
      <c r="L20" s="331"/>
      <c r="M20" s="331"/>
      <c r="N20" s="331"/>
      <c r="O20" s="331"/>
      <c r="P20" s="330"/>
      <c r="Q20" s="330"/>
      <c r="R20" s="330"/>
      <c r="S20" s="330"/>
      <c r="T20" s="330"/>
      <c r="U20" s="330"/>
      <c r="V20" s="330"/>
      <c r="W20" s="330"/>
      <c r="X20" s="330"/>
      <c r="Y20" s="330"/>
      <c r="Z20" s="330"/>
      <c r="AA20" s="330"/>
      <c r="AB20" s="330"/>
      <c r="AC20" s="331"/>
      <c r="AD20" s="874"/>
      <c r="AE20" s="874"/>
      <c r="AF20" s="361"/>
      <c r="AG20" s="532"/>
      <c r="AH20" s="361"/>
      <c r="AI20" s="361"/>
      <c r="AJ20" s="361"/>
      <c r="AK20" s="361"/>
      <c r="AL20" s="875"/>
    </row>
    <row r="21" spans="1:38">
      <c r="A21" s="399">
        <v>7</v>
      </c>
      <c r="B21" s="395" t="e">
        <f t="shared" si="2"/>
        <v>#N/A</v>
      </c>
      <c r="H21" s="305"/>
      <c r="I21" s="333">
        <f>+AC!C24</f>
        <v>14</v>
      </c>
      <c r="J21" s="331"/>
      <c r="K21" s="331"/>
      <c r="L21" s="331"/>
      <c r="M21" s="331"/>
      <c r="N21" s="331"/>
      <c r="O21" s="331"/>
      <c r="P21" s="330"/>
      <c r="Q21" s="330"/>
      <c r="R21" s="330"/>
      <c r="S21" s="330"/>
      <c r="T21" s="330"/>
      <c r="U21" s="330"/>
      <c r="V21" s="330"/>
      <c r="W21" s="330"/>
      <c r="X21" s="330"/>
      <c r="Y21" s="330"/>
      <c r="Z21" s="330"/>
      <c r="AA21" s="330"/>
      <c r="AB21" s="330"/>
      <c r="AC21" s="331"/>
      <c r="AD21" s="874"/>
      <c r="AE21" s="874"/>
      <c r="AF21" s="361"/>
      <c r="AG21" s="532"/>
      <c r="AH21" s="361"/>
      <c r="AI21" s="361"/>
      <c r="AJ21" s="361"/>
      <c r="AK21" s="361"/>
      <c r="AL21" s="875"/>
    </row>
    <row r="22" spans="1:38">
      <c r="A22" s="399">
        <v>8</v>
      </c>
      <c r="B22" s="395" t="e">
        <f t="shared" si="2"/>
        <v>#N/A</v>
      </c>
      <c r="H22" s="305"/>
      <c r="I22" s="333">
        <f>+AC!C25</f>
        <v>15</v>
      </c>
      <c r="J22" s="331"/>
      <c r="K22" s="331"/>
      <c r="L22" s="331"/>
      <c r="M22" s="331"/>
      <c r="N22" s="331"/>
      <c r="O22" s="331"/>
      <c r="P22" s="330"/>
      <c r="Q22" s="330"/>
      <c r="R22" s="330"/>
      <c r="S22" s="330"/>
      <c r="T22" s="330"/>
      <c r="U22" s="330"/>
      <c r="V22" s="330"/>
      <c r="W22" s="330"/>
      <c r="X22" s="330"/>
      <c r="Y22" s="330"/>
      <c r="Z22" s="330"/>
      <c r="AA22" s="330"/>
      <c r="AB22" s="330"/>
      <c r="AC22" s="331"/>
      <c r="AD22" s="874"/>
      <c r="AE22" s="874"/>
      <c r="AF22" s="361"/>
      <c r="AG22" s="532"/>
      <c r="AH22" s="361"/>
      <c r="AI22" s="361"/>
      <c r="AJ22" s="361"/>
      <c r="AK22" s="361"/>
      <c r="AL22" s="875"/>
    </row>
    <row r="23" spans="1:38">
      <c r="A23" s="399">
        <v>9</v>
      </c>
      <c r="B23" s="395" t="e">
        <f t="shared" si="2"/>
        <v>#N/A</v>
      </c>
      <c r="H23" s="305"/>
      <c r="I23" s="333">
        <f>+AC!C26</f>
        <v>16</v>
      </c>
      <c r="J23" s="331"/>
      <c r="K23" s="331"/>
      <c r="L23" s="331"/>
      <c r="M23" s="331"/>
      <c r="N23" s="331"/>
      <c r="O23" s="331"/>
      <c r="P23" s="330"/>
      <c r="Q23" s="330"/>
      <c r="R23" s="330"/>
      <c r="S23" s="330"/>
      <c r="T23" s="330"/>
      <c r="U23" s="330"/>
      <c r="V23" s="330"/>
      <c r="W23" s="330"/>
      <c r="X23" s="330"/>
      <c r="Y23" s="330"/>
      <c r="Z23" s="330"/>
      <c r="AA23" s="330"/>
      <c r="AB23" s="330"/>
      <c r="AC23" s="331"/>
      <c r="AD23" s="874"/>
      <c r="AE23" s="874"/>
      <c r="AF23" s="361"/>
      <c r="AG23" s="532"/>
      <c r="AH23" s="361"/>
      <c r="AI23" s="361"/>
      <c r="AJ23" s="361"/>
      <c r="AK23" s="361"/>
      <c r="AL23" s="875"/>
    </row>
    <row r="24" spans="1:38">
      <c r="A24" s="399">
        <v>10</v>
      </c>
      <c r="B24" s="395" t="e">
        <f t="shared" si="2"/>
        <v>#N/A</v>
      </c>
      <c r="H24" s="305"/>
      <c r="I24" s="333">
        <f>+AC!C27</f>
        <v>17</v>
      </c>
      <c r="J24" s="331"/>
      <c r="K24" s="331"/>
      <c r="L24" s="331"/>
      <c r="M24" s="331"/>
      <c r="N24" s="331"/>
      <c r="O24" s="331"/>
      <c r="P24" s="330"/>
      <c r="Q24" s="330"/>
      <c r="R24" s="330"/>
      <c r="S24" s="330"/>
      <c r="T24" s="330"/>
      <c r="U24" s="330"/>
      <c r="V24" s="330"/>
      <c r="W24" s="330"/>
      <c r="X24" s="330"/>
      <c r="Y24" s="330"/>
      <c r="Z24" s="330"/>
      <c r="AA24" s="330"/>
      <c r="AB24" s="330"/>
      <c r="AC24" s="331"/>
      <c r="AD24" s="874"/>
      <c r="AE24" s="874"/>
      <c r="AF24" s="361"/>
      <c r="AG24" s="532"/>
      <c r="AH24" s="361"/>
      <c r="AI24" s="361"/>
      <c r="AJ24" s="361"/>
      <c r="AK24" s="361"/>
      <c r="AL24" s="875"/>
    </row>
    <row r="25" spans="1:38">
      <c r="A25" s="399">
        <v>11</v>
      </c>
      <c r="B25" s="395" t="e">
        <f t="shared" si="2"/>
        <v>#N/A</v>
      </c>
      <c r="H25" s="305"/>
      <c r="I25" s="333">
        <f>+AC!C28</f>
        <v>18</v>
      </c>
      <c r="J25" s="331"/>
      <c r="K25" s="331"/>
      <c r="L25" s="331"/>
      <c r="M25" s="331"/>
      <c r="N25" s="331"/>
      <c r="O25" s="331"/>
      <c r="P25" s="330"/>
      <c r="Q25" s="330"/>
      <c r="R25" s="330"/>
      <c r="S25" s="330"/>
      <c r="T25" s="330"/>
      <c r="U25" s="330"/>
      <c r="V25" s="330"/>
      <c r="W25" s="330"/>
      <c r="X25" s="330"/>
      <c r="Y25" s="330"/>
      <c r="Z25" s="330"/>
      <c r="AA25" s="330"/>
      <c r="AB25" s="330"/>
      <c r="AC25" s="331"/>
      <c r="AD25" s="874"/>
      <c r="AE25" s="874"/>
      <c r="AF25" s="361"/>
      <c r="AG25" s="532"/>
      <c r="AH25" s="361"/>
      <c r="AI25" s="361"/>
      <c r="AJ25" s="361"/>
      <c r="AK25" s="361"/>
      <c r="AL25" s="875"/>
    </row>
    <row r="26" spans="1:38">
      <c r="A26" s="399">
        <v>12</v>
      </c>
      <c r="B26" s="395" t="e">
        <f t="shared" si="2"/>
        <v>#N/A</v>
      </c>
      <c r="H26" s="305"/>
      <c r="I26" s="333">
        <f>+AC!C29</f>
        <v>19</v>
      </c>
      <c r="J26" s="331"/>
      <c r="K26" s="331"/>
      <c r="L26" s="331"/>
      <c r="M26" s="331"/>
      <c r="N26" s="331"/>
      <c r="O26" s="331"/>
      <c r="P26" s="330"/>
      <c r="Q26" s="330"/>
      <c r="R26" s="330"/>
      <c r="S26" s="330"/>
      <c r="T26" s="330"/>
      <c r="U26" s="330"/>
      <c r="V26" s="330"/>
      <c r="W26" s="330"/>
      <c r="X26" s="330"/>
      <c r="Y26" s="330"/>
      <c r="Z26" s="330"/>
      <c r="AA26" s="330"/>
      <c r="AB26" s="330"/>
      <c r="AC26" s="331"/>
      <c r="AD26" s="874"/>
      <c r="AE26" s="874"/>
      <c r="AF26" s="361"/>
      <c r="AG26" s="532"/>
      <c r="AH26" s="361"/>
      <c r="AI26" s="361"/>
      <c r="AJ26" s="361"/>
      <c r="AK26" s="361"/>
      <c r="AL26" s="875"/>
    </row>
    <row r="27" spans="1:38">
      <c r="A27" s="399">
        <v>13</v>
      </c>
      <c r="B27" s="395" t="e">
        <f t="shared" si="2"/>
        <v>#N/A</v>
      </c>
      <c r="H27" s="305"/>
      <c r="I27" s="333">
        <f>+AC!C30</f>
        <v>20</v>
      </c>
      <c r="J27" s="331"/>
      <c r="K27" s="331"/>
      <c r="L27" s="331"/>
      <c r="M27" s="331"/>
      <c r="N27" s="331"/>
      <c r="O27" s="331"/>
      <c r="P27" s="330"/>
      <c r="Q27" s="330"/>
      <c r="R27" s="330"/>
      <c r="S27" s="330"/>
      <c r="T27" s="330"/>
      <c r="U27" s="330"/>
      <c r="V27" s="330"/>
      <c r="W27" s="330"/>
      <c r="X27" s="330"/>
      <c r="Y27" s="330"/>
      <c r="Z27" s="330"/>
      <c r="AA27" s="330"/>
      <c r="AB27" s="330"/>
      <c r="AC27" s="331"/>
      <c r="AD27" s="874"/>
      <c r="AE27" s="874"/>
      <c r="AF27" s="361"/>
      <c r="AG27" s="532"/>
      <c r="AH27" s="361"/>
      <c r="AI27" s="361"/>
      <c r="AJ27" s="361"/>
      <c r="AK27" s="361"/>
      <c r="AL27" s="875"/>
    </row>
    <row r="28" spans="1:38">
      <c r="A28" s="399">
        <v>14</v>
      </c>
      <c r="B28" s="395" t="e">
        <f t="shared" si="2"/>
        <v>#N/A</v>
      </c>
      <c r="H28" s="305"/>
      <c r="I28" s="333">
        <f>+AC!C31</f>
        <v>21</v>
      </c>
      <c r="J28" s="331"/>
      <c r="K28" s="331"/>
      <c r="L28" s="331"/>
      <c r="M28" s="331"/>
      <c r="N28" s="331"/>
      <c r="O28" s="331"/>
      <c r="P28" s="330"/>
      <c r="Q28" s="330"/>
      <c r="R28" s="330"/>
      <c r="S28" s="330"/>
      <c r="T28" s="330"/>
      <c r="U28" s="330"/>
      <c r="V28" s="330"/>
      <c r="W28" s="330"/>
      <c r="X28" s="330"/>
      <c r="Y28" s="330"/>
      <c r="Z28" s="330"/>
      <c r="AA28" s="330"/>
      <c r="AB28" s="330"/>
      <c r="AC28" s="331"/>
      <c r="AD28" s="874"/>
      <c r="AE28" s="874"/>
      <c r="AF28" s="361"/>
      <c r="AG28" s="532"/>
      <c r="AH28" s="361"/>
      <c r="AI28" s="361"/>
      <c r="AJ28" s="361"/>
      <c r="AK28" s="361"/>
      <c r="AL28" s="875"/>
    </row>
    <row r="29" spans="1:38">
      <c r="A29" s="399">
        <v>15</v>
      </c>
      <c r="B29" s="395" t="e">
        <f t="shared" si="2"/>
        <v>#N/A</v>
      </c>
      <c r="H29" s="305"/>
      <c r="I29" s="329"/>
      <c r="J29" s="331"/>
      <c r="K29" s="331"/>
      <c r="L29" s="331"/>
      <c r="M29" s="331"/>
      <c r="N29" s="331"/>
      <c r="O29" s="331"/>
      <c r="P29" s="330"/>
      <c r="Q29" s="330"/>
      <c r="R29" s="330"/>
      <c r="S29" s="330"/>
      <c r="T29" s="330"/>
      <c r="U29" s="330"/>
      <c r="V29" s="330"/>
      <c r="W29" s="330"/>
      <c r="X29" s="330"/>
      <c r="Y29" s="330"/>
      <c r="Z29" s="330"/>
      <c r="AA29" s="330"/>
      <c r="AB29" s="330"/>
      <c r="AC29" s="331"/>
      <c r="AD29" s="874"/>
      <c r="AE29" s="874"/>
      <c r="AF29" s="361"/>
      <c r="AG29" s="532"/>
      <c r="AH29" s="361"/>
      <c r="AI29" s="361"/>
      <c r="AJ29" s="361"/>
      <c r="AK29" s="361"/>
      <c r="AL29" s="875"/>
    </row>
    <row r="30" spans="1:38">
      <c r="H30" s="305"/>
      <c r="I30" s="329"/>
      <c r="J30" s="331"/>
      <c r="K30" s="331"/>
      <c r="L30" s="331"/>
      <c r="M30" s="331"/>
      <c r="N30" s="331"/>
      <c r="O30" s="331"/>
      <c r="P30" s="330"/>
      <c r="Q30" s="330"/>
      <c r="R30" s="330"/>
      <c r="S30" s="330"/>
      <c r="T30" s="330"/>
      <c r="U30" s="330"/>
      <c r="V30" s="330"/>
      <c r="W30" s="330"/>
      <c r="X30" s="330"/>
      <c r="Y30" s="330"/>
      <c r="Z30" s="330"/>
      <c r="AA30" s="330"/>
      <c r="AB30" s="330"/>
      <c r="AC30" s="331"/>
      <c r="AD30" s="874"/>
      <c r="AE30" s="874"/>
      <c r="AF30" s="361"/>
      <c r="AG30" s="532"/>
      <c r="AH30" s="361"/>
      <c r="AI30" s="361"/>
      <c r="AJ30" s="361"/>
      <c r="AK30" s="361"/>
      <c r="AL30" s="875"/>
    </row>
    <row r="31" spans="1:38">
      <c r="H31" s="305"/>
      <c r="I31" s="329"/>
      <c r="J31" s="331"/>
      <c r="K31" s="331"/>
      <c r="L31" s="331"/>
      <c r="M31" s="331"/>
      <c r="N31" s="331"/>
      <c r="O31" s="331"/>
      <c r="P31" s="330"/>
      <c r="Q31" s="330"/>
      <c r="R31" s="330"/>
      <c r="S31" s="330"/>
      <c r="T31" s="330"/>
      <c r="U31" s="330"/>
      <c r="V31" s="330"/>
      <c r="W31" s="330"/>
      <c r="X31" s="330"/>
      <c r="Y31" s="330"/>
      <c r="Z31" s="330"/>
      <c r="AA31" s="330"/>
      <c r="AB31" s="330"/>
      <c r="AC31" s="331"/>
      <c r="AD31" s="874"/>
      <c r="AE31" s="874"/>
      <c r="AF31" s="361"/>
      <c r="AG31" s="532"/>
      <c r="AH31" s="361"/>
      <c r="AI31" s="361"/>
      <c r="AJ31" s="361"/>
      <c r="AK31" s="361"/>
      <c r="AL31" s="875"/>
    </row>
    <row r="32" spans="1:38">
      <c r="H32" s="305"/>
      <c r="I32" s="329"/>
      <c r="J32" s="331"/>
      <c r="K32" s="331"/>
      <c r="L32" s="331"/>
      <c r="M32" s="331"/>
      <c r="N32" s="331"/>
      <c r="O32" s="331"/>
      <c r="P32" s="330"/>
      <c r="Q32" s="330"/>
      <c r="R32" s="330"/>
      <c r="S32" s="330"/>
      <c r="T32" s="330"/>
      <c r="U32" s="330"/>
      <c r="V32" s="330"/>
      <c r="W32" s="330"/>
      <c r="X32" s="330"/>
      <c r="Y32" s="330"/>
      <c r="Z32" s="330"/>
      <c r="AA32" s="330"/>
      <c r="AB32" s="330"/>
      <c r="AC32" s="331"/>
      <c r="AD32" s="874"/>
      <c r="AE32" s="874"/>
      <c r="AF32" s="361"/>
      <c r="AG32" s="532"/>
      <c r="AH32" s="361"/>
      <c r="AI32" s="361"/>
      <c r="AJ32" s="361"/>
      <c r="AK32" s="361"/>
      <c r="AL32" s="875"/>
    </row>
    <row r="33" spans="1:38">
      <c r="H33" s="305"/>
      <c r="I33" s="329"/>
      <c r="J33" s="331"/>
      <c r="K33" s="331"/>
      <c r="L33" s="331"/>
      <c r="M33" s="331"/>
      <c r="N33" s="331"/>
      <c r="O33" s="331"/>
      <c r="P33" s="330"/>
      <c r="Q33" s="330"/>
      <c r="R33" s="330"/>
      <c r="S33" s="330"/>
      <c r="T33" s="330"/>
      <c r="U33" s="330"/>
      <c r="V33" s="330"/>
      <c r="W33" s="330"/>
      <c r="X33" s="330"/>
      <c r="Y33" s="330"/>
      <c r="Z33" s="330"/>
      <c r="AA33" s="330"/>
      <c r="AB33" s="330"/>
      <c r="AC33" s="331"/>
      <c r="AD33" s="874"/>
      <c r="AE33" s="874"/>
      <c r="AF33" s="361"/>
      <c r="AG33" s="532"/>
      <c r="AH33" s="361"/>
      <c r="AI33" s="361"/>
      <c r="AJ33" s="361"/>
      <c r="AK33" s="361"/>
      <c r="AL33" s="875"/>
    </row>
    <row r="34" spans="1:38">
      <c r="H34" s="305"/>
      <c r="I34" s="329"/>
      <c r="J34" s="331"/>
      <c r="K34" s="331"/>
      <c r="L34" s="331"/>
      <c r="M34" s="331"/>
      <c r="N34" s="331"/>
      <c r="O34" s="331"/>
      <c r="P34" s="330"/>
      <c r="Q34" s="330"/>
      <c r="R34" s="330"/>
      <c r="S34" s="330"/>
      <c r="T34" s="330"/>
      <c r="U34" s="330"/>
      <c r="V34" s="330"/>
      <c r="W34" s="330"/>
      <c r="X34" s="330"/>
      <c r="Y34" s="330"/>
      <c r="Z34" s="330"/>
      <c r="AA34" s="330"/>
      <c r="AB34" s="330"/>
      <c r="AC34" s="331"/>
      <c r="AD34" s="874"/>
      <c r="AE34" s="874"/>
      <c r="AF34" s="361"/>
      <c r="AG34" s="532"/>
      <c r="AH34" s="361"/>
      <c r="AI34" s="361"/>
      <c r="AJ34" s="361"/>
      <c r="AK34" s="361"/>
      <c r="AL34" s="875"/>
    </row>
    <row r="35" spans="1:38">
      <c r="A35" s="399"/>
      <c r="B35" s="395"/>
      <c r="H35" s="305"/>
      <c r="I35" s="329"/>
      <c r="J35" s="331"/>
      <c r="K35" s="331"/>
      <c r="L35" s="331"/>
      <c r="M35" s="331"/>
      <c r="N35" s="331"/>
      <c r="O35" s="331"/>
      <c r="P35" s="330"/>
      <c r="Q35" s="330"/>
      <c r="R35" s="330"/>
      <c r="S35" s="330"/>
      <c r="T35" s="330"/>
      <c r="U35" s="330"/>
      <c r="V35" s="330"/>
      <c r="W35" s="330"/>
      <c r="X35" s="330"/>
      <c r="Y35" s="330"/>
      <c r="Z35" s="330"/>
      <c r="AA35" s="330"/>
      <c r="AB35" s="330"/>
      <c r="AC35" s="331"/>
      <c r="AD35" s="874"/>
      <c r="AE35" s="874"/>
      <c r="AF35" s="361"/>
      <c r="AG35" s="532"/>
      <c r="AH35" s="361"/>
      <c r="AI35" s="361"/>
      <c r="AJ35" s="361"/>
      <c r="AK35" s="361"/>
      <c r="AL35" s="875"/>
    </row>
    <row r="36" spans="1:38">
      <c r="A36" s="399"/>
      <c r="B36" s="395"/>
      <c r="H36" s="305"/>
      <c r="J36" s="331"/>
      <c r="K36" s="331"/>
      <c r="L36" s="331"/>
      <c r="M36" s="331"/>
      <c r="N36" s="331"/>
      <c r="O36" s="331"/>
      <c r="P36" s="330"/>
      <c r="Q36" s="330"/>
      <c r="R36" s="330"/>
      <c r="S36" s="330"/>
      <c r="T36" s="330"/>
      <c r="U36" s="330"/>
      <c r="V36" s="330"/>
      <c r="W36" s="330"/>
      <c r="X36" s="330"/>
      <c r="Y36" s="330"/>
      <c r="Z36" s="330"/>
      <c r="AA36" s="330"/>
      <c r="AB36" s="330"/>
      <c r="AC36" s="331"/>
      <c r="AF36" s="866">
        <f>SUM(AF8:AF35)</f>
        <v>4934.88</v>
      </c>
      <c r="AG36" s="866"/>
      <c r="AH36" s="866" t="e">
        <f>SUM(AH8:AH35)</f>
        <v>#N/A</v>
      </c>
      <c r="AI36" s="866" t="e">
        <f>SUM(AI8:AI35)</f>
        <v>#N/A</v>
      </c>
      <c r="AJ36" s="866" t="e">
        <f>SUM(AJ8:AJ35)</f>
        <v>#N/A</v>
      </c>
      <c r="AK36" s="866" t="e">
        <f>SUM(AK8:AK35)</f>
        <v>#N/A</v>
      </c>
      <c r="AL36" s="867" t="e">
        <f>+AK36/AJ36</f>
        <v>#N/A</v>
      </c>
    </row>
    <row r="37" spans="1:38">
      <c r="H37" s="305"/>
      <c r="M37" s="944"/>
      <c r="N37" s="866">
        <f>SUM(N8:N36)</f>
        <v>2</v>
      </c>
    </row>
    <row r="38" spans="1:38">
      <c r="H38" s="305"/>
    </row>
    <row r="39" spans="1:38">
      <c r="H39" s="305"/>
    </row>
    <row r="40" spans="1:38">
      <c r="H40" s="305"/>
    </row>
    <row r="41" spans="1:38">
      <c r="H41" s="305"/>
      <c r="J41" s="872" t="s">
        <v>1240</v>
      </c>
      <c r="K41" s="870"/>
      <c r="L41" s="870"/>
      <c r="M41" s="870">
        <v>8</v>
      </c>
      <c r="N41" s="871" t="s">
        <v>310</v>
      </c>
      <c r="O41" s="345"/>
      <c r="P41" s="345"/>
      <c r="Q41" s="345"/>
      <c r="R41" s="345"/>
      <c r="S41" s="345"/>
      <c r="T41" s="345"/>
      <c r="U41" s="345"/>
      <c r="V41" s="345"/>
      <c r="W41" s="345"/>
      <c r="X41" s="345"/>
      <c r="Y41" s="345"/>
      <c r="Z41" s="345"/>
      <c r="AA41" s="345"/>
      <c r="AB41" s="345"/>
      <c r="AC41" s="345"/>
      <c r="AD41" s="345"/>
      <c r="AE41" s="321"/>
      <c r="AF41" s="324"/>
      <c r="AG41" s="324"/>
      <c r="AH41" s="324"/>
      <c r="AI41" s="324"/>
      <c r="AJ41" s="324"/>
      <c r="AK41" s="324"/>
      <c r="AL41" s="324"/>
    </row>
    <row r="42" spans="1:38">
      <c r="H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row>
    <row r="43" spans="1:38" ht="39.6">
      <c r="H43" s="305"/>
      <c r="I43" s="945" t="str">
        <f>+I7</f>
        <v>#</v>
      </c>
      <c r="J43" s="945" t="str">
        <f>+J7</f>
        <v>Zone</v>
      </c>
      <c r="K43" s="945" t="str">
        <f t="shared" ref="K43:AC43" si="3">+K7</f>
        <v>System</v>
      </c>
      <c r="L43" s="945" t="str">
        <f t="shared" si="3"/>
        <v>Type</v>
      </c>
      <c r="M43" s="945" t="str">
        <f t="shared" si="3"/>
        <v>Brand/model</v>
      </c>
      <c r="N43" s="945" t="str">
        <f t="shared" si="3"/>
        <v>Quantity</v>
      </c>
      <c r="O43" s="945" t="str">
        <f t="shared" si="3"/>
        <v>Thermal power (BTU/h)</v>
      </c>
      <c r="P43" s="945" t="str">
        <f t="shared" si="3"/>
        <v>COP</v>
      </c>
      <c r="Q43" s="945" t="str">
        <f t="shared" si="3"/>
        <v>Electric power (kW)</v>
      </c>
      <c r="R43" s="945" t="str">
        <f t="shared" si="3"/>
        <v>Temperature (ºC)</v>
      </c>
      <c r="S43" s="945" t="str">
        <f t="shared" si="3"/>
        <v>SP Temperature (ºC)</v>
      </c>
      <c r="T43" s="945" t="str">
        <f t="shared" si="3"/>
        <v>(hours/day)</v>
      </c>
      <c r="U43" s="945" t="str">
        <f t="shared" si="3"/>
        <v>Days/week</v>
      </c>
      <c r="V43" s="945" t="str">
        <f t="shared" si="3"/>
        <v>Weeks/years</v>
      </c>
      <c r="W43" s="945" t="str">
        <f t="shared" si="3"/>
        <v>% de time on load</v>
      </c>
      <c r="X43" s="945" t="str">
        <f t="shared" si="3"/>
        <v>Observations</v>
      </c>
      <c r="Y43" s="945">
        <f t="shared" si="3"/>
        <v>0</v>
      </c>
      <c r="Z43" s="945" t="str">
        <f t="shared" si="3"/>
        <v>Pot_inst (kW)</v>
      </c>
      <c r="AA43" s="945" t="str">
        <f t="shared" si="3"/>
        <v>Consumption (kWh/year)</v>
      </c>
      <c r="AB43" s="945" t="str">
        <f t="shared" si="3"/>
        <v>New COP</v>
      </c>
      <c r="AC43" s="945" t="str">
        <f t="shared" si="3"/>
        <v>New thermal power (BTU/h)</v>
      </c>
      <c r="AD43" s="305"/>
      <c r="AE43" s="305"/>
      <c r="AF43" s="876" t="s">
        <v>1221</v>
      </c>
      <c r="AG43" s="876" t="s">
        <v>1222</v>
      </c>
      <c r="AH43" s="876" t="s">
        <v>1223</v>
      </c>
      <c r="AI43" s="876" t="s">
        <v>1039</v>
      </c>
      <c r="AJ43" s="876" t="s">
        <v>1020</v>
      </c>
      <c r="AK43" s="876" t="s">
        <v>740</v>
      </c>
      <c r="AL43" s="877" t="s">
        <v>1241</v>
      </c>
    </row>
    <row r="44" spans="1:38">
      <c r="H44" s="305"/>
      <c r="I44" s="879"/>
      <c r="J44" s="879"/>
      <c r="K44" s="879"/>
      <c r="L44" s="879"/>
      <c r="M44" s="879"/>
      <c r="N44" s="879"/>
      <c r="O44" s="879"/>
      <c r="P44" s="879"/>
      <c r="Q44" s="879"/>
      <c r="R44" s="879"/>
      <c r="S44" s="879"/>
      <c r="T44" s="879"/>
      <c r="U44" s="879"/>
      <c r="V44" s="879"/>
      <c r="W44" s="879"/>
      <c r="X44" s="879"/>
      <c r="Y44" s="879"/>
      <c r="Z44" s="879"/>
      <c r="AA44" s="879"/>
      <c r="AB44" s="879"/>
      <c r="AC44" s="879"/>
      <c r="AD44" s="305"/>
      <c r="AE44" s="305"/>
      <c r="AF44" s="879"/>
      <c r="AG44" s="880"/>
      <c r="AH44" s="879"/>
      <c r="AI44" s="879"/>
      <c r="AJ44" s="879"/>
      <c r="AK44" s="879"/>
      <c r="AL44" s="881"/>
    </row>
    <row r="45" spans="1:38">
      <c r="H45" s="305"/>
      <c r="I45" s="879"/>
      <c r="J45" s="879"/>
      <c r="K45" s="879"/>
      <c r="L45" s="879"/>
      <c r="M45" s="879"/>
      <c r="N45" s="879"/>
      <c r="O45" s="879"/>
      <c r="P45" s="879"/>
      <c r="Q45" s="879"/>
      <c r="R45" s="879"/>
      <c r="S45" s="879"/>
      <c r="T45" s="879"/>
      <c r="U45" s="879"/>
      <c r="V45" s="879"/>
      <c r="W45" s="879"/>
      <c r="X45" s="879"/>
      <c r="Y45" s="879"/>
      <c r="Z45" s="879"/>
      <c r="AA45" s="879"/>
      <c r="AB45" s="879"/>
      <c r="AC45" s="879"/>
      <c r="AD45" s="305"/>
      <c r="AE45" s="305"/>
      <c r="AF45" s="879"/>
      <c r="AG45" s="880"/>
      <c r="AH45" s="879"/>
      <c r="AI45" s="879"/>
      <c r="AJ45" s="879"/>
      <c r="AK45" s="879"/>
      <c r="AL45" s="881"/>
    </row>
    <row r="46" spans="1:38">
      <c r="H46" s="305"/>
      <c r="I46" s="879"/>
      <c r="J46" s="879"/>
      <c r="K46" s="879"/>
      <c r="L46" s="879"/>
      <c r="M46" s="879"/>
      <c r="N46" s="879"/>
      <c r="O46" s="879"/>
      <c r="P46" s="882"/>
      <c r="Q46" s="879"/>
      <c r="R46" s="879"/>
      <c r="S46" s="879"/>
      <c r="T46" s="879"/>
      <c r="U46" s="879"/>
      <c r="V46" s="879"/>
      <c r="W46" s="879"/>
      <c r="X46" s="879"/>
      <c r="Y46" s="879"/>
      <c r="Z46" s="879"/>
      <c r="AA46" s="879"/>
      <c r="AB46" s="882"/>
      <c r="AC46" s="879"/>
      <c r="AD46" s="305"/>
      <c r="AE46" s="305"/>
      <c r="AF46" s="879"/>
      <c r="AG46" s="880"/>
      <c r="AH46" s="879"/>
      <c r="AI46" s="879"/>
      <c r="AJ46" s="879"/>
      <c r="AK46" s="879"/>
      <c r="AL46" s="881"/>
    </row>
    <row r="47" spans="1:38">
      <c r="H47" s="305"/>
      <c r="I47" s="879"/>
      <c r="J47" s="879"/>
      <c r="K47" s="879"/>
      <c r="L47" s="879"/>
      <c r="M47" s="879"/>
      <c r="N47" s="879"/>
      <c r="O47" s="879"/>
      <c r="P47" s="882"/>
      <c r="Q47" s="879"/>
      <c r="R47" s="879"/>
      <c r="S47" s="879"/>
      <c r="T47" s="879"/>
      <c r="U47" s="879"/>
      <c r="V47" s="879"/>
      <c r="W47" s="879"/>
      <c r="X47" s="879"/>
      <c r="Y47" s="879"/>
      <c r="Z47" s="879"/>
      <c r="AA47" s="879"/>
      <c r="AB47" s="882"/>
      <c r="AC47" s="879"/>
      <c r="AD47" s="305"/>
      <c r="AE47" s="305"/>
      <c r="AF47" s="879"/>
      <c r="AG47" s="880"/>
      <c r="AH47" s="879"/>
      <c r="AI47" s="879"/>
      <c r="AJ47" s="879"/>
      <c r="AK47" s="879"/>
      <c r="AL47" s="881"/>
    </row>
    <row r="48" spans="1:38">
      <c r="H48" s="305"/>
      <c r="I48" s="879"/>
      <c r="J48" s="879"/>
      <c r="K48" s="879"/>
      <c r="L48" s="879"/>
      <c r="M48" s="879"/>
      <c r="N48" s="879"/>
      <c r="O48" s="879"/>
      <c r="P48" s="882"/>
      <c r="Q48" s="879"/>
      <c r="R48" s="879"/>
      <c r="S48" s="879"/>
      <c r="T48" s="879"/>
      <c r="U48" s="879"/>
      <c r="V48" s="879"/>
      <c r="W48" s="879"/>
      <c r="X48" s="879"/>
      <c r="Y48" s="879"/>
      <c r="Z48" s="879"/>
      <c r="AA48" s="879"/>
      <c r="AB48" s="882"/>
      <c r="AC48" s="879"/>
      <c r="AD48" s="305"/>
      <c r="AE48" s="305"/>
      <c r="AF48" s="879"/>
      <c r="AG48" s="880"/>
      <c r="AH48" s="879"/>
      <c r="AI48" s="879"/>
      <c r="AJ48" s="879"/>
      <c r="AK48" s="879"/>
      <c r="AL48" s="881"/>
    </row>
    <row r="49" spans="8:38">
      <c r="H49" s="305"/>
      <c r="I49" s="879"/>
      <c r="J49" s="879"/>
      <c r="K49" s="879"/>
      <c r="L49" s="879"/>
      <c r="M49" s="879"/>
      <c r="N49" s="879"/>
      <c r="O49" s="879"/>
      <c r="P49" s="882"/>
      <c r="Q49" s="879"/>
      <c r="R49" s="879"/>
      <c r="S49" s="879"/>
      <c r="T49" s="879"/>
      <c r="U49" s="879"/>
      <c r="V49" s="879"/>
      <c r="W49" s="879"/>
      <c r="X49" s="879"/>
      <c r="Y49" s="879"/>
      <c r="Z49" s="879"/>
      <c r="AA49" s="879"/>
      <c r="AB49" s="882"/>
      <c r="AC49" s="879"/>
      <c r="AD49" s="305"/>
      <c r="AE49" s="305"/>
      <c r="AF49" s="879"/>
      <c r="AG49" s="880"/>
      <c r="AH49" s="879"/>
      <c r="AI49" s="879"/>
      <c r="AJ49" s="879"/>
      <c r="AK49" s="879"/>
      <c r="AL49" s="881"/>
    </row>
    <row r="50" spans="8:38">
      <c r="H50" s="305"/>
      <c r="I50" s="879"/>
      <c r="J50" s="879"/>
      <c r="K50" s="879"/>
      <c r="L50" s="879"/>
      <c r="M50" s="879"/>
      <c r="N50" s="879"/>
      <c r="O50" s="879"/>
      <c r="P50" s="882"/>
      <c r="Q50" s="879"/>
      <c r="R50" s="879"/>
      <c r="S50" s="879"/>
      <c r="T50" s="879"/>
      <c r="U50" s="879"/>
      <c r="V50" s="879"/>
      <c r="W50" s="879"/>
      <c r="X50" s="879"/>
      <c r="Y50" s="879"/>
      <c r="Z50" s="879"/>
      <c r="AA50" s="879"/>
      <c r="AB50" s="882"/>
      <c r="AC50" s="879"/>
      <c r="AD50" s="305"/>
      <c r="AE50" s="305"/>
      <c r="AF50" s="879"/>
      <c r="AG50" s="880"/>
      <c r="AH50" s="879"/>
      <c r="AI50" s="879"/>
      <c r="AJ50" s="879"/>
      <c r="AK50" s="879"/>
      <c r="AL50" s="881"/>
    </row>
    <row r="51" spans="8:38">
      <c r="H51" s="305"/>
      <c r="I51" s="879"/>
      <c r="J51" s="879"/>
      <c r="K51" s="879"/>
      <c r="L51" s="879"/>
      <c r="M51" s="879"/>
      <c r="N51" s="879"/>
      <c r="O51" s="879"/>
      <c r="P51" s="882"/>
      <c r="Q51" s="879"/>
      <c r="R51" s="879"/>
      <c r="S51" s="879"/>
      <c r="T51" s="879"/>
      <c r="U51" s="879"/>
      <c r="V51" s="879"/>
      <c r="W51" s="879"/>
      <c r="X51" s="879"/>
      <c r="Y51" s="879"/>
      <c r="Z51" s="879"/>
      <c r="AA51" s="879"/>
      <c r="AB51" s="882"/>
      <c r="AC51" s="879"/>
      <c r="AD51" s="305"/>
      <c r="AE51" s="305"/>
      <c r="AF51" s="879"/>
      <c r="AG51" s="880"/>
      <c r="AH51" s="879"/>
      <c r="AI51" s="879"/>
      <c r="AJ51" s="879"/>
      <c r="AK51" s="879"/>
      <c r="AL51" s="881"/>
    </row>
    <row r="52" spans="8:38">
      <c r="H52" s="305"/>
      <c r="I52" s="879"/>
      <c r="J52" s="879"/>
      <c r="K52" s="879"/>
      <c r="L52" s="879"/>
      <c r="M52" s="879"/>
      <c r="N52" s="879"/>
      <c r="O52" s="879"/>
      <c r="P52" s="882"/>
      <c r="Q52" s="879"/>
      <c r="R52" s="879"/>
      <c r="S52" s="879"/>
      <c r="T52" s="879"/>
      <c r="U52" s="879"/>
      <c r="V52" s="879"/>
      <c r="W52" s="879"/>
      <c r="X52" s="879"/>
      <c r="Y52" s="879"/>
      <c r="Z52" s="879"/>
      <c r="AA52" s="879"/>
      <c r="AB52" s="882"/>
      <c r="AC52" s="879"/>
      <c r="AD52" s="305"/>
      <c r="AE52" s="305"/>
      <c r="AF52" s="879"/>
      <c r="AG52" s="880"/>
      <c r="AH52" s="879"/>
      <c r="AI52" s="879"/>
      <c r="AJ52" s="879"/>
      <c r="AK52" s="879"/>
      <c r="AL52" s="881"/>
    </row>
    <row r="53" spans="8:38">
      <c r="H53" s="305"/>
      <c r="I53" s="879"/>
      <c r="J53" s="879"/>
      <c r="K53" s="879"/>
      <c r="L53" s="879"/>
      <c r="M53" s="879"/>
      <c r="N53" s="879"/>
      <c r="O53" s="879"/>
      <c r="P53" s="882"/>
      <c r="Q53" s="879"/>
      <c r="R53" s="879"/>
      <c r="S53" s="879"/>
      <c r="T53" s="879"/>
      <c r="U53" s="879"/>
      <c r="V53" s="879"/>
      <c r="W53" s="879"/>
      <c r="X53" s="879"/>
      <c r="Y53" s="879"/>
      <c r="Z53" s="879"/>
      <c r="AA53" s="879"/>
      <c r="AB53" s="882"/>
      <c r="AC53" s="879"/>
      <c r="AD53" s="305"/>
      <c r="AE53" s="305"/>
      <c r="AF53" s="879"/>
      <c r="AG53" s="880"/>
      <c r="AH53" s="879"/>
      <c r="AI53" s="879"/>
      <c r="AJ53" s="879"/>
      <c r="AK53" s="879"/>
      <c r="AL53" s="881"/>
    </row>
    <row r="54" spans="8:38">
      <c r="H54" s="305"/>
      <c r="I54" s="879"/>
      <c r="J54" s="879"/>
      <c r="K54" s="879"/>
      <c r="L54" s="879"/>
      <c r="M54" s="879"/>
      <c r="N54" s="879"/>
      <c r="O54" s="879"/>
      <c r="P54" s="882"/>
      <c r="Q54" s="879"/>
      <c r="R54" s="879"/>
      <c r="S54" s="879"/>
      <c r="T54" s="879"/>
      <c r="U54" s="879"/>
      <c r="V54" s="879"/>
      <c r="W54" s="879"/>
      <c r="X54" s="879"/>
      <c r="Y54" s="879"/>
      <c r="Z54" s="879"/>
      <c r="AA54" s="879"/>
      <c r="AB54" s="882"/>
      <c r="AC54" s="879"/>
      <c r="AD54" s="305"/>
      <c r="AE54" s="305"/>
      <c r="AF54" s="879"/>
      <c r="AG54" s="880"/>
      <c r="AH54" s="879"/>
      <c r="AI54" s="879"/>
      <c r="AJ54" s="879"/>
      <c r="AK54" s="879"/>
      <c r="AL54" s="881"/>
    </row>
    <row r="55" spans="8:38">
      <c r="I55" s="879"/>
      <c r="J55" s="879"/>
      <c r="K55" s="879"/>
      <c r="L55" s="879"/>
      <c r="M55" s="879"/>
      <c r="N55" s="879"/>
      <c r="O55" s="879"/>
      <c r="P55" s="882"/>
      <c r="Q55" s="879"/>
      <c r="R55" s="879"/>
      <c r="S55" s="879"/>
      <c r="T55" s="879"/>
      <c r="U55" s="879"/>
      <c r="V55" s="879"/>
      <c r="W55" s="879"/>
      <c r="X55" s="879"/>
      <c r="Y55" s="879"/>
      <c r="Z55" s="879"/>
      <c r="AA55" s="879"/>
      <c r="AB55" s="882"/>
      <c r="AC55" s="879"/>
      <c r="AD55" s="305"/>
      <c r="AE55" s="305"/>
      <c r="AF55" s="879"/>
      <c r="AG55" s="880"/>
      <c r="AH55" s="879"/>
      <c r="AI55" s="879"/>
      <c r="AJ55" s="879"/>
      <c r="AK55" s="879"/>
      <c r="AL55" s="881"/>
    </row>
    <row r="56" spans="8:38">
      <c r="I56" s="879"/>
      <c r="J56" s="879"/>
      <c r="K56" s="879"/>
      <c r="L56" s="879"/>
      <c r="M56" s="879"/>
      <c r="N56" s="879"/>
      <c r="O56" s="879"/>
      <c r="P56" s="882"/>
      <c r="Q56" s="879"/>
      <c r="R56" s="879"/>
      <c r="S56" s="879"/>
      <c r="T56" s="879"/>
      <c r="U56" s="879"/>
      <c r="V56" s="879"/>
      <c r="W56" s="879"/>
      <c r="X56" s="879"/>
      <c r="Y56" s="879"/>
      <c r="Z56" s="879"/>
      <c r="AA56" s="879"/>
      <c r="AB56" s="882"/>
      <c r="AC56" s="879"/>
      <c r="AD56" s="305"/>
      <c r="AE56" s="305"/>
      <c r="AF56" s="879"/>
      <c r="AG56" s="880"/>
      <c r="AH56" s="879"/>
      <c r="AI56" s="879"/>
      <c r="AJ56" s="879"/>
      <c r="AK56" s="879"/>
      <c r="AL56" s="881"/>
    </row>
    <row r="57" spans="8:38">
      <c r="I57" s="879"/>
      <c r="J57" s="879"/>
      <c r="K57" s="879"/>
      <c r="L57" s="879"/>
      <c r="M57" s="879"/>
      <c r="N57" s="879"/>
      <c r="O57" s="879"/>
      <c r="P57" s="882"/>
      <c r="Q57" s="879"/>
      <c r="R57" s="879"/>
      <c r="S57" s="879"/>
      <c r="T57" s="879"/>
      <c r="U57" s="879"/>
      <c r="V57" s="879"/>
      <c r="W57" s="879"/>
      <c r="X57" s="879"/>
      <c r="Y57" s="879"/>
      <c r="Z57" s="879"/>
      <c r="AA57" s="879"/>
      <c r="AB57" s="882"/>
      <c r="AC57" s="879"/>
      <c r="AD57" s="305"/>
      <c r="AE57" s="305"/>
      <c r="AF57" s="879"/>
      <c r="AG57" s="880"/>
      <c r="AH57" s="879"/>
      <c r="AI57" s="879"/>
      <c r="AJ57" s="879"/>
      <c r="AK57" s="879"/>
      <c r="AL57" s="881"/>
    </row>
    <row r="58" spans="8:38">
      <c r="I58" s="879"/>
      <c r="J58" s="879"/>
      <c r="K58" s="879"/>
      <c r="L58" s="879"/>
      <c r="M58" s="879"/>
      <c r="N58" s="879"/>
      <c r="O58" s="879"/>
      <c r="P58" s="882"/>
      <c r="Q58" s="879"/>
      <c r="R58" s="879"/>
      <c r="S58" s="879"/>
      <c r="T58" s="879"/>
      <c r="U58" s="879"/>
      <c r="V58" s="879"/>
      <c r="W58" s="879"/>
      <c r="X58" s="879"/>
      <c r="Y58" s="879"/>
      <c r="Z58" s="879"/>
      <c r="AA58" s="879"/>
      <c r="AB58" s="882"/>
      <c r="AC58" s="879"/>
      <c r="AD58" s="305"/>
      <c r="AE58" s="305"/>
      <c r="AF58" s="879"/>
      <c r="AG58" s="880"/>
      <c r="AH58" s="879"/>
      <c r="AI58" s="879"/>
      <c r="AJ58" s="879"/>
      <c r="AK58" s="879"/>
      <c r="AL58" s="881"/>
    </row>
    <row r="59" spans="8:38">
      <c r="I59" s="879"/>
      <c r="J59" s="879"/>
      <c r="K59" s="879"/>
      <c r="L59" s="879"/>
      <c r="M59" s="879"/>
      <c r="N59" s="879"/>
      <c r="O59" s="879"/>
      <c r="P59" s="882"/>
      <c r="Q59" s="879"/>
      <c r="R59" s="879"/>
      <c r="S59" s="879"/>
      <c r="T59" s="879"/>
      <c r="U59" s="879"/>
      <c r="V59" s="879"/>
      <c r="W59" s="879"/>
      <c r="X59" s="879"/>
      <c r="Y59" s="879"/>
      <c r="Z59" s="879"/>
      <c r="AA59" s="879"/>
      <c r="AB59" s="882"/>
      <c r="AC59" s="879"/>
      <c r="AD59" s="305"/>
      <c r="AE59" s="305"/>
      <c r="AF59" s="879"/>
      <c r="AG59" s="880"/>
      <c r="AH59" s="879"/>
      <c r="AI59" s="879"/>
      <c r="AJ59" s="879"/>
      <c r="AK59" s="879"/>
      <c r="AL59" s="881"/>
    </row>
    <row r="60" spans="8:38">
      <c r="I60" s="879"/>
      <c r="J60" s="879"/>
      <c r="K60" s="879"/>
      <c r="L60" s="879"/>
      <c r="M60" s="879"/>
      <c r="N60" s="879"/>
      <c r="O60" s="879"/>
      <c r="P60" s="882"/>
      <c r="Q60" s="879"/>
      <c r="R60" s="879"/>
      <c r="S60" s="879"/>
      <c r="T60" s="879"/>
      <c r="U60" s="879"/>
      <c r="V60" s="879"/>
      <c r="W60" s="879"/>
      <c r="X60" s="879"/>
      <c r="Y60" s="879"/>
      <c r="Z60" s="879"/>
      <c r="AA60" s="879"/>
      <c r="AB60" s="882"/>
      <c r="AC60" s="879"/>
      <c r="AD60" s="305"/>
      <c r="AE60" s="305"/>
      <c r="AF60" s="879"/>
      <c r="AG60" s="880"/>
      <c r="AH60" s="879"/>
      <c r="AI60" s="879"/>
      <c r="AJ60" s="879"/>
      <c r="AK60" s="879"/>
      <c r="AL60" s="881"/>
    </row>
    <row r="61" spans="8:38">
      <c r="I61" s="879"/>
      <c r="J61" s="879"/>
      <c r="K61" s="879"/>
      <c r="L61" s="879"/>
      <c r="M61" s="879"/>
      <c r="N61" s="879"/>
      <c r="O61" s="879"/>
      <c r="P61" s="882"/>
      <c r="Q61" s="879"/>
      <c r="R61" s="879"/>
      <c r="S61" s="879"/>
      <c r="T61" s="879"/>
      <c r="U61" s="879"/>
      <c r="V61" s="879"/>
      <c r="W61" s="879"/>
      <c r="X61" s="879"/>
      <c r="Y61" s="879"/>
      <c r="Z61" s="879"/>
      <c r="AA61" s="879"/>
      <c r="AB61" s="882"/>
      <c r="AC61" s="879"/>
      <c r="AD61" s="305"/>
      <c r="AE61" s="305"/>
      <c r="AF61" s="879"/>
      <c r="AG61" s="880"/>
      <c r="AH61" s="879"/>
      <c r="AI61" s="879"/>
      <c r="AJ61" s="879"/>
      <c r="AK61" s="879"/>
      <c r="AL61" s="881"/>
    </row>
    <row r="62" spans="8:38">
      <c r="I62" s="879" t="e">
        <f t="shared" ref="I62:AC62" si="4">+IF(OR($AL11&gt;$M$41,$AL11=""),"",I11)</f>
        <v>#N/A</v>
      </c>
      <c r="J62" s="879" t="e">
        <f t="shared" si="4"/>
        <v>#N/A</v>
      </c>
      <c r="K62" s="879" t="e">
        <f t="shared" si="4"/>
        <v>#N/A</v>
      </c>
      <c r="L62" s="879" t="e">
        <f t="shared" si="4"/>
        <v>#N/A</v>
      </c>
      <c r="M62" s="879" t="e">
        <f t="shared" si="4"/>
        <v>#N/A</v>
      </c>
      <c r="N62" s="879" t="e">
        <f t="shared" si="4"/>
        <v>#N/A</v>
      </c>
      <c r="O62" s="879" t="e">
        <f t="shared" si="4"/>
        <v>#N/A</v>
      </c>
      <c r="P62" s="882" t="e">
        <f t="shared" si="4"/>
        <v>#N/A</v>
      </c>
      <c r="Q62" s="879" t="e">
        <f t="shared" si="4"/>
        <v>#N/A</v>
      </c>
      <c r="R62" s="879" t="e">
        <f t="shared" si="4"/>
        <v>#N/A</v>
      </c>
      <c r="S62" s="879" t="e">
        <f t="shared" si="4"/>
        <v>#N/A</v>
      </c>
      <c r="T62" s="879" t="e">
        <f t="shared" si="4"/>
        <v>#N/A</v>
      </c>
      <c r="U62" s="879" t="e">
        <f t="shared" si="4"/>
        <v>#N/A</v>
      </c>
      <c r="V62" s="879" t="e">
        <f t="shared" si="4"/>
        <v>#N/A</v>
      </c>
      <c r="W62" s="879" t="e">
        <f t="shared" si="4"/>
        <v>#N/A</v>
      </c>
      <c r="X62" s="879" t="e">
        <f t="shared" si="4"/>
        <v>#N/A</v>
      </c>
      <c r="Y62" s="879" t="e">
        <f t="shared" si="4"/>
        <v>#N/A</v>
      </c>
      <c r="Z62" s="879" t="e">
        <f t="shared" si="4"/>
        <v>#N/A</v>
      </c>
      <c r="AA62" s="879" t="e">
        <f t="shared" si="4"/>
        <v>#N/A</v>
      </c>
      <c r="AB62" s="882" t="e">
        <f t="shared" si="4"/>
        <v>#N/A</v>
      </c>
      <c r="AC62" s="879" t="e">
        <f t="shared" si="4"/>
        <v>#N/A</v>
      </c>
      <c r="AD62" s="305"/>
      <c r="AE62" s="305"/>
      <c r="AF62" s="879" t="e">
        <f t="shared" ref="AF62:AL63" si="5">+IF(OR($AL11&gt;$M$41,$AL11=""),"",AF11)</f>
        <v>#N/A</v>
      </c>
      <c r="AG62" s="880" t="e">
        <f t="shared" si="5"/>
        <v>#N/A</v>
      </c>
      <c r="AH62" s="879" t="e">
        <f t="shared" si="5"/>
        <v>#N/A</v>
      </c>
      <c r="AI62" s="879" t="e">
        <f t="shared" si="5"/>
        <v>#N/A</v>
      </c>
      <c r="AJ62" s="879" t="e">
        <f t="shared" si="5"/>
        <v>#N/A</v>
      </c>
      <c r="AK62" s="879" t="e">
        <f t="shared" si="5"/>
        <v>#N/A</v>
      </c>
      <c r="AL62" s="881" t="e">
        <f t="shared" si="5"/>
        <v>#N/A</v>
      </c>
    </row>
    <row r="63" spans="8:38">
      <c r="I63" s="879" t="str">
        <f t="shared" ref="I63:AC63" si="6">+IF(OR($AL12&gt;$M$41,$AL12=""),"",I12)</f>
        <v/>
      </c>
      <c r="J63" s="879" t="str">
        <f t="shared" si="6"/>
        <v/>
      </c>
      <c r="K63" s="879" t="str">
        <f t="shared" si="6"/>
        <v/>
      </c>
      <c r="L63" s="879" t="str">
        <f t="shared" si="6"/>
        <v/>
      </c>
      <c r="M63" s="879" t="str">
        <f t="shared" si="6"/>
        <v/>
      </c>
      <c r="N63" s="879" t="str">
        <f t="shared" si="6"/>
        <v/>
      </c>
      <c r="O63" s="879" t="str">
        <f t="shared" si="6"/>
        <v/>
      </c>
      <c r="P63" s="882" t="str">
        <f t="shared" si="6"/>
        <v/>
      </c>
      <c r="Q63" s="879" t="str">
        <f t="shared" si="6"/>
        <v/>
      </c>
      <c r="R63" s="879" t="str">
        <f t="shared" si="6"/>
        <v/>
      </c>
      <c r="S63" s="879" t="str">
        <f t="shared" si="6"/>
        <v/>
      </c>
      <c r="T63" s="879" t="str">
        <f t="shared" si="6"/>
        <v/>
      </c>
      <c r="U63" s="879" t="str">
        <f t="shared" si="6"/>
        <v/>
      </c>
      <c r="V63" s="879" t="str">
        <f t="shared" si="6"/>
        <v/>
      </c>
      <c r="W63" s="879" t="str">
        <f t="shared" si="6"/>
        <v/>
      </c>
      <c r="X63" s="879" t="str">
        <f t="shared" si="6"/>
        <v/>
      </c>
      <c r="Y63" s="879" t="str">
        <f t="shared" si="6"/>
        <v/>
      </c>
      <c r="Z63" s="879" t="str">
        <f t="shared" si="6"/>
        <v/>
      </c>
      <c r="AA63" s="879" t="str">
        <f t="shared" si="6"/>
        <v/>
      </c>
      <c r="AB63" s="882" t="str">
        <f t="shared" si="6"/>
        <v/>
      </c>
      <c r="AC63" s="879" t="str">
        <f t="shared" si="6"/>
        <v/>
      </c>
      <c r="AD63" s="305"/>
      <c r="AE63" s="305"/>
      <c r="AF63" s="879" t="str">
        <f t="shared" si="5"/>
        <v/>
      </c>
      <c r="AG63" s="880" t="str">
        <f t="shared" si="5"/>
        <v/>
      </c>
      <c r="AH63" s="879" t="str">
        <f t="shared" si="5"/>
        <v/>
      </c>
      <c r="AI63" s="879" t="str">
        <f t="shared" si="5"/>
        <v/>
      </c>
      <c r="AJ63" s="879" t="str">
        <f t="shared" si="5"/>
        <v/>
      </c>
      <c r="AK63" s="879" t="str">
        <f t="shared" si="5"/>
        <v/>
      </c>
      <c r="AL63" s="881" t="str">
        <f t="shared" si="5"/>
        <v/>
      </c>
    </row>
    <row r="64" spans="8:38">
      <c r="I64" s="879" t="str">
        <f t="shared" ref="I64:AC64" si="7">+IF(OR($AL28&gt;$M$41,$AL28=""),"",I28)</f>
        <v/>
      </c>
      <c r="J64" s="879" t="str">
        <f t="shared" si="7"/>
        <v/>
      </c>
      <c r="K64" s="879" t="str">
        <f t="shared" si="7"/>
        <v/>
      </c>
      <c r="L64" s="879" t="str">
        <f t="shared" si="7"/>
        <v/>
      </c>
      <c r="M64" s="879" t="str">
        <f t="shared" si="7"/>
        <v/>
      </c>
      <c r="N64" s="879" t="str">
        <f t="shared" si="7"/>
        <v/>
      </c>
      <c r="O64" s="879" t="str">
        <f t="shared" si="7"/>
        <v/>
      </c>
      <c r="P64" s="882" t="str">
        <f t="shared" si="7"/>
        <v/>
      </c>
      <c r="Q64" s="879" t="str">
        <f t="shared" si="7"/>
        <v/>
      </c>
      <c r="R64" s="879" t="str">
        <f t="shared" si="7"/>
        <v/>
      </c>
      <c r="S64" s="879" t="str">
        <f t="shared" si="7"/>
        <v/>
      </c>
      <c r="T64" s="879" t="str">
        <f t="shared" si="7"/>
        <v/>
      </c>
      <c r="U64" s="879" t="str">
        <f t="shared" si="7"/>
        <v/>
      </c>
      <c r="V64" s="879" t="str">
        <f t="shared" si="7"/>
        <v/>
      </c>
      <c r="W64" s="879" t="str">
        <f t="shared" si="7"/>
        <v/>
      </c>
      <c r="X64" s="879" t="str">
        <f t="shared" si="7"/>
        <v/>
      </c>
      <c r="Y64" s="879" t="str">
        <f t="shared" si="7"/>
        <v/>
      </c>
      <c r="Z64" s="879" t="str">
        <f t="shared" si="7"/>
        <v/>
      </c>
      <c r="AA64" s="879" t="str">
        <f t="shared" si="7"/>
        <v/>
      </c>
      <c r="AB64" s="882" t="str">
        <f t="shared" si="7"/>
        <v/>
      </c>
      <c r="AC64" s="879" t="str">
        <f t="shared" si="7"/>
        <v/>
      </c>
      <c r="AD64" s="305"/>
      <c r="AE64" s="305"/>
      <c r="AF64" s="879" t="str">
        <f t="shared" ref="AF64:AL64" si="8">+IF(OR($AL28&gt;$M$41,$AL28=""),"",AF28)</f>
        <v/>
      </c>
      <c r="AG64" s="880" t="str">
        <f t="shared" si="8"/>
        <v/>
      </c>
      <c r="AH64" s="879" t="str">
        <f t="shared" si="8"/>
        <v/>
      </c>
      <c r="AI64" s="879" t="str">
        <f t="shared" si="8"/>
        <v/>
      </c>
      <c r="AJ64" s="879" t="str">
        <f t="shared" si="8"/>
        <v/>
      </c>
      <c r="AK64" s="879" t="str">
        <f t="shared" si="8"/>
        <v/>
      </c>
      <c r="AL64" s="881" t="str">
        <f t="shared" si="8"/>
        <v/>
      </c>
    </row>
    <row r="65" spans="9:38">
      <c r="I65" s="879" t="str">
        <f t="shared" ref="I65:AC65" si="9">+IF(OR($AL29&gt;$M$41,$AL29=""),"",I29)</f>
        <v/>
      </c>
      <c r="J65" s="879" t="str">
        <f t="shared" si="9"/>
        <v/>
      </c>
      <c r="K65" s="879" t="str">
        <f t="shared" si="9"/>
        <v/>
      </c>
      <c r="L65" s="879" t="str">
        <f t="shared" si="9"/>
        <v/>
      </c>
      <c r="M65" s="879" t="str">
        <f t="shared" si="9"/>
        <v/>
      </c>
      <c r="N65" s="879" t="str">
        <f t="shared" si="9"/>
        <v/>
      </c>
      <c r="O65" s="879" t="str">
        <f t="shared" si="9"/>
        <v/>
      </c>
      <c r="P65" s="882" t="str">
        <f t="shared" si="9"/>
        <v/>
      </c>
      <c r="Q65" s="879" t="str">
        <f t="shared" si="9"/>
        <v/>
      </c>
      <c r="R65" s="879" t="str">
        <f t="shared" si="9"/>
        <v/>
      </c>
      <c r="S65" s="879" t="str">
        <f t="shared" si="9"/>
        <v/>
      </c>
      <c r="T65" s="879" t="str">
        <f t="shared" si="9"/>
        <v/>
      </c>
      <c r="U65" s="879" t="str">
        <f t="shared" si="9"/>
        <v/>
      </c>
      <c r="V65" s="879" t="str">
        <f t="shared" si="9"/>
        <v/>
      </c>
      <c r="W65" s="879" t="str">
        <f t="shared" si="9"/>
        <v/>
      </c>
      <c r="X65" s="879" t="str">
        <f t="shared" si="9"/>
        <v/>
      </c>
      <c r="Y65" s="879" t="str">
        <f t="shared" si="9"/>
        <v/>
      </c>
      <c r="Z65" s="879" t="str">
        <f t="shared" si="9"/>
        <v/>
      </c>
      <c r="AA65" s="879" t="str">
        <f t="shared" si="9"/>
        <v/>
      </c>
      <c r="AB65" s="882" t="str">
        <f t="shared" si="9"/>
        <v/>
      </c>
      <c r="AC65" s="879" t="str">
        <f t="shared" si="9"/>
        <v/>
      </c>
      <c r="AD65" s="305"/>
      <c r="AE65" s="305"/>
      <c r="AF65" s="879" t="str">
        <f t="shared" ref="AF65:AL71" si="10">+IF(OR($AL29&gt;8,$AL29=""),"",AF29)</f>
        <v/>
      </c>
      <c r="AG65" s="880" t="str">
        <f t="shared" si="10"/>
        <v/>
      </c>
      <c r="AH65" s="879" t="str">
        <f t="shared" si="10"/>
        <v/>
      </c>
      <c r="AI65" s="879" t="str">
        <f t="shared" si="10"/>
        <v/>
      </c>
      <c r="AJ65" s="879" t="str">
        <f t="shared" si="10"/>
        <v/>
      </c>
      <c r="AK65" s="879" t="str">
        <f t="shared" si="10"/>
        <v/>
      </c>
      <c r="AL65" s="881" t="str">
        <f t="shared" si="10"/>
        <v/>
      </c>
    </row>
    <row r="66" spans="9:38">
      <c r="I66" s="879" t="str">
        <f t="shared" ref="I66:AC66" si="11">+IF(OR($AL30&gt;$M$41,$AL30=""),"",I30)</f>
        <v/>
      </c>
      <c r="J66" s="879" t="str">
        <f t="shared" si="11"/>
        <v/>
      </c>
      <c r="K66" s="879" t="str">
        <f t="shared" si="11"/>
        <v/>
      </c>
      <c r="L66" s="879" t="str">
        <f t="shared" si="11"/>
        <v/>
      </c>
      <c r="M66" s="879" t="str">
        <f t="shared" si="11"/>
        <v/>
      </c>
      <c r="N66" s="879" t="str">
        <f t="shared" si="11"/>
        <v/>
      </c>
      <c r="O66" s="879" t="str">
        <f t="shared" si="11"/>
        <v/>
      </c>
      <c r="P66" s="882" t="str">
        <f t="shared" si="11"/>
        <v/>
      </c>
      <c r="Q66" s="879" t="str">
        <f t="shared" si="11"/>
        <v/>
      </c>
      <c r="R66" s="879" t="str">
        <f t="shared" si="11"/>
        <v/>
      </c>
      <c r="S66" s="879" t="str">
        <f t="shared" si="11"/>
        <v/>
      </c>
      <c r="T66" s="879" t="str">
        <f t="shared" si="11"/>
        <v/>
      </c>
      <c r="U66" s="879" t="str">
        <f t="shared" si="11"/>
        <v/>
      </c>
      <c r="V66" s="879" t="str">
        <f t="shared" si="11"/>
        <v/>
      </c>
      <c r="W66" s="879" t="str">
        <f t="shared" si="11"/>
        <v/>
      </c>
      <c r="X66" s="879" t="str">
        <f t="shared" si="11"/>
        <v/>
      </c>
      <c r="Y66" s="879" t="str">
        <f t="shared" si="11"/>
        <v/>
      </c>
      <c r="Z66" s="879" t="str">
        <f t="shared" si="11"/>
        <v/>
      </c>
      <c r="AA66" s="879" t="str">
        <f t="shared" si="11"/>
        <v/>
      </c>
      <c r="AB66" s="882" t="str">
        <f t="shared" si="11"/>
        <v/>
      </c>
      <c r="AC66" s="879" t="str">
        <f t="shared" si="11"/>
        <v/>
      </c>
      <c r="AD66" s="305"/>
      <c r="AE66" s="305"/>
      <c r="AF66" s="879" t="str">
        <f t="shared" si="10"/>
        <v/>
      </c>
      <c r="AG66" s="880" t="str">
        <f t="shared" si="10"/>
        <v/>
      </c>
      <c r="AH66" s="879" t="str">
        <f t="shared" si="10"/>
        <v/>
      </c>
      <c r="AI66" s="879" t="str">
        <f t="shared" si="10"/>
        <v/>
      </c>
      <c r="AJ66" s="879" t="str">
        <f t="shared" si="10"/>
        <v/>
      </c>
      <c r="AK66" s="879" t="str">
        <f t="shared" si="10"/>
        <v/>
      </c>
      <c r="AL66" s="881" t="str">
        <f t="shared" si="10"/>
        <v/>
      </c>
    </row>
    <row r="67" spans="9:38">
      <c r="I67" s="879" t="str">
        <f t="shared" ref="I67:AC67" si="12">+IF(OR($AL31&gt;$M$41,$AL31=""),"",I31)</f>
        <v/>
      </c>
      <c r="J67" s="879" t="str">
        <f t="shared" si="12"/>
        <v/>
      </c>
      <c r="K67" s="879" t="str">
        <f t="shared" si="12"/>
        <v/>
      </c>
      <c r="L67" s="879" t="str">
        <f t="shared" si="12"/>
        <v/>
      </c>
      <c r="M67" s="879" t="str">
        <f t="shared" si="12"/>
        <v/>
      </c>
      <c r="N67" s="879" t="str">
        <f t="shared" si="12"/>
        <v/>
      </c>
      <c r="O67" s="879" t="str">
        <f t="shared" si="12"/>
        <v/>
      </c>
      <c r="P67" s="882" t="str">
        <f t="shared" si="12"/>
        <v/>
      </c>
      <c r="Q67" s="879" t="str">
        <f t="shared" si="12"/>
        <v/>
      </c>
      <c r="R67" s="879" t="str">
        <f t="shared" si="12"/>
        <v/>
      </c>
      <c r="S67" s="879" t="str">
        <f t="shared" si="12"/>
        <v/>
      </c>
      <c r="T67" s="879" t="str">
        <f t="shared" si="12"/>
        <v/>
      </c>
      <c r="U67" s="879" t="str">
        <f t="shared" si="12"/>
        <v/>
      </c>
      <c r="V67" s="879" t="str">
        <f t="shared" si="12"/>
        <v/>
      </c>
      <c r="W67" s="879" t="str">
        <f t="shared" si="12"/>
        <v/>
      </c>
      <c r="X67" s="879" t="str">
        <f t="shared" si="12"/>
        <v/>
      </c>
      <c r="Y67" s="879" t="str">
        <f t="shared" si="12"/>
        <v/>
      </c>
      <c r="Z67" s="879" t="str">
        <f t="shared" si="12"/>
        <v/>
      </c>
      <c r="AA67" s="879" t="str">
        <f t="shared" si="12"/>
        <v/>
      </c>
      <c r="AB67" s="882" t="str">
        <f t="shared" si="12"/>
        <v/>
      </c>
      <c r="AC67" s="879" t="str">
        <f t="shared" si="12"/>
        <v/>
      </c>
      <c r="AD67" s="305"/>
      <c r="AE67" s="305"/>
      <c r="AF67" s="879" t="str">
        <f t="shared" si="10"/>
        <v/>
      </c>
      <c r="AG67" s="880" t="str">
        <f t="shared" si="10"/>
        <v/>
      </c>
      <c r="AH67" s="879" t="str">
        <f t="shared" si="10"/>
        <v/>
      </c>
      <c r="AI67" s="879" t="str">
        <f t="shared" si="10"/>
        <v/>
      </c>
      <c r="AJ67" s="879" t="str">
        <f t="shared" si="10"/>
        <v/>
      </c>
      <c r="AK67" s="879" t="str">
        <f t="shared" si="10"/>
        <v/>
      </c>
      <c r="AL67" s="881" t="str">
        <f t="shared" si="10"/>
        <v/>
      </c>
    </row>
    <row r="68" spans="9:38">
      <c r="I68" s="879" t="str">
        <f t="shared" ref="I68:AC68" si="13">+IF(OR($AL32&gt;$M$41,$AL32=""),"",I32)</f>
        <v/>
      </c>
      <c r="J68" s="879" t="str">
        <f t="shared" si="13"/>
        <v/>
      </c>
      <c r="K68" s="879" t="str">
        <f t="shared" si="13"/>
        <v/>
      </c>
      <c r="L68" s="879" t="str">
        <f t="shared" si="13"/>
        <v/>
      </c>
      <c r="M68" s="879" t="str">
        <f t="shared" si="13"/>
        <v/>
      </c>
      <c r="N68" s="879" t="str">
        <f t="shared" si="13"/>
        <v/>
      </c>
      <c r="O68" s="879" t="str">
        <f t="shared" si="13"/>
        <v/>
      </c>
      <c r="P68" s="879" t="str">
        <f t="shared" si="13"/>
        <v/>
      </c>
      <c r="Q68" s="879" t="str">
        <f t="shared" si="13"/>
        <v/>
      </c>
      <c r="R68" s="879" t="str">
        <f t="shared" si="13"/>
        <v/>
      </c>
      <c r="S68" s="879" t="str">
        <f t="shared" si="13"/>
        <v/>
      </c>
      <c r="T68" s="879" t="str">
        <f t="shared" si="13"/>
        <v/>
      </c>
      <c r="U68" s="879" t="str">
        <f t="shared" si="13"/>
        <v/>
      </c>
      <c r="V68" s="879" t="str">
        <f t="shared" si="13"/>
        <v/>
      </c>
      <c r="W68" s="879" t="str">
        <f t="shared" si="13"/>
        <v/>
      </c>
      <c r="X68" s="879" t="str">
        <f t="shared" si="13"/>
        <v/>
      </c>
      <c r="Y68" s="879" t="str">
        <f t="shared" si="13"/>
        <v/>
      </c>
      <c r="Z68" s="879" t="str">
        <f t="shared" si="13"/>
        <v/>
      </c>
      <c r="AA68" s="879" t="str">
        <f t="shared" si="13"/>
        <v/>
      </c>
      <c r="AB68" s="879" t="str">
        <f t="shared" si="13"/>
        <v/>
      </c>
      <c r="AC68" s="879" t="str">
        <f t="shared" si="13"/>
        <v/>
      </c>
      <c r="AD68" s="305"/>
      <c r="AE68" s="305"/>
      <c r="AF68" s="879" t="str">
        <f t="shared" si="10"/>
        <v/>
      </c>
      <c r="AG68" s="880" t="str">
        <f t="shared" si="10"/>
        <v/>
      </c>
      <c r="AH68" s="879" t="str">
        <f t="shared" si="10"/>
        <v/>
      </c>
      <c r="AI68" s="879" t="str">
        <f t="shared" si="10"/>
        <v/>
      </c>
      <c r="AJ68" s="879" t="str">
        <f t="shared" si="10"/>
        <v/>
      </c>
      <c r="AK68" s="879" t="str">
        <f t="shared" si="10"/>
        <v/>
      </c>
      <c r="AL68" s="881" t="str">
        <f t="shared" si="10"/>
        <v/>
      </c>
    </row>
    <row r="69" spans="9:38">
      <c r="I69" s="879" t="str">
        <f t="shared" ref="I69:AC69" si="14">+IF(OR($AL33&gt;$M$41,$AL33=""),"",I33)</f>
        <v/>
      </c>
      <c r="J69" s="879" t="str">
        <f t="shared" si="14"/>
        <v/>
      </c>
      <c r="K69" s="879" t="str">
        <f t="shared" si="14"/>
        <v/>
      </c>
      <c r="L69" s="879" t="str">
        <f t="shared" si="14"/>
        <v/>
      </c>
      <c r="M69" s="879" t="str">
        <f t="shared" si="14"/>
        <v/>
      </c>
      <c r="N69" s="879" t="str">
        <f t="shared" si="14"/>
        <v/>
      </c>
      <c r="O69" s="879" t="str">
        <f t="shared" si="14"/>
        <v/>
      </c>
      <c r="P69" s="879" t="str">
        <f t="shared" si="14"/>
        <v/>
      </c>
      <c r="Q69" s="879" t="str">
        <f t="shared" si="14"/>
        <v/>
      </c>
      <c r="R69" s="879" t="str">
        <f t="shared" si="14"/>
        <v/>
      </c>
      <c r="S69" s="879" t="str">
        <f t="shared" si="14"/>
        <v/>
      </c>
      <c r="T69" s="879" t="str">
        <f t="shared" si="14"/>
        <v/>
      </c>
      <c r="U69" s="879" t="str">
        <f t="shared" si="14"/>
        <v/>
      </c>
      <c r="V69" s="879" t="str">
        <f t="shared" si="14"/>
        <v/>
      </c>
      <c r="W69" s="879" t="str">
        <f t="shared" si="14"/>
        <v/>
      </c>
      <c r="X69" s="879" t="str">
        <f t="shared" si="14"/>
        <v/>
      </c>
      <c r="Y69" s="879" t="str">
        <f t="shared" si="14"/>
        <v/>
      </c>
      <c r="Z69" s="879" t="str">
        <f t="shared" si="14"/>
        <v/>
      </c>
      <c r="AA69" s="879" t="str">
        <f t="shared" si="14"/>
        <v/>
      </c>
      <c r="AB69" s="879" t="str">
        <f t="shared" si="14"/>
        <v/>
      </c>
      <c r="AC69" s="879" t="str">
        <f t="shared" si="14"/>
        <v/>
      </c>
      <c r="AD69" s="305"/>
      <c r="AE69" s="305"/>
      <c r="AF69" s="879" t="str">
        <f t="shared" si="10"/>
        <v/>
      </c>
      <c r="AG69" s="880" t="str">
        <f t="shared" si="10"/>
        <v/>
      </c>
      <c r="AH69" s="879" t="str">
        <f t="shared" si="10"/>
        <v/>
      </c>
      <c r="AI69" s="879" t="str">
        <f t="shared" si="10"/>
        <v/>
      </c>
      <c r="AJ69" s="879" t="str">
        <f t="shared" si="10"/>
        <v/>
      </c>
      <c r="AK69" s="879" t="str">
        <f t="shared" si="10"/>
        <v/>
      </c>
      <c r="AL69" s="881" t="str">
        <f t="shared" si="10"/>
        <v/>
      </c>
    </row>
    <row r="70" spans="9:38">
      <c r="I70" s="879" t="str">
        <f t="shared" ref="I70:AC70" si="15">+IF(OR($AL34&gt;$M$41,$AL34=""),"",I34)</f>
        <v/>
      </c>
      <c r="J70" s="879" t="str">
        <f t="shared" si="15"/>
        <v/>
      </c>
      <c r="K70" s="879" t="str">
        <f t="shared" si="15"/>
        <v/>
      </c>
      <c r="L70" s="879" t="str">
        <f t="shared" si="15"/>
        <v/>
      </c>
      <c r="M70" s="879" t="str">
        <f t="shared" si="15"/>
        <v/>
      </c>
      <c r="N70" s="879" t="str">
        <f t="shared" si="15"/>
        <v/>
      </c>
      <c r="O70" s="879" t="str">
        <f t="shared" si="15"/>
        <v/>
      </c>
      <c r="P70" s="879" t="str">
        <f t="shared" si="15"/>
        <v/>
      </c>
      <c r="Q70" s="879" t="str">
        <f t="shared" si="15"/>
        <v/>
      </c>
      <c r="R70" s="879" t="str">
        <f t="shared" si="15"/>
        <v/>
      </c>
      <c r="S70" s="879" t="str">
        <f t="shared" si="15"/>
        <v/>
      </c>
      <c r="T70" s="879" t="str">
        <f t="shared" si="15"/>
        <v/>
      </c>
      <c r="U70" s="879" t="str">
        <f t="shared" si="15"/>
        <v/>
      </c>
      <c r="V70" s="879" t="str">
        <f t="shared" si="15"/>
        <v/>
      </c>
      <c r="W70" s="879" t="str">
        <f t="shared" si="15"/>
        <v/>
      </c>
      <c r="X70" s="879" t="str">
        <f t="shared" si="15"/>
        <v/>
      </c>
      <c r="Y70" s="879" t="str">
        <f t="shared" si="15"/>
        <v/>
      </c>
      <c r="Z70" s="879" t="str">
        <f t="shared" si="15"/>
        <v/>
      </c>
      <c r="AA70" s="879" t="str">
        <f t="shared" si="15"/>
        <v/>
      </c>
      <c r="AB70" s="879" t="str">
        <f t="shared" si="15"/>
        <v/>
      </c>
      <c r="AC70" s="879" t="str">
        <f t="shared" si="15"/>
        <v/>
      </c>
      <c r="AD70" s="305"/>
      <c r="AE70" s="305"/>
      <c r="AF70" s="879" t="str">
        <f t="shared" si="10"/>
        <v/>
      </c>
      <c r="AG70" s="880" t="str">
        <f t="shared" si="10"/>
        <v/>
      </c>
      <c r="AH70" s="879" t="str">
        <f t="shared" si="10"/>
        <v/>
      </c>
      <c r="AI70" s="879" t="str">
        <f t="shared" si="10"/>
        <v/>
      </c>
      <c r="AJ70" s="879" t="str">
        <f t="shared" si="10"/>
        <v/>
      </c>
      <c r="AK70" s="879" t="str">
        <f t="shared" si="10"/>
        <v/>
      </c>
      <c r="AL70" s="881" t="str">
        <f t="shared" si="10"/>
        <v/>
      </c>
    </row>
    <row r="71" spans="9:38">
      <c r="I71" s="879" t="str">
        <f t="shared" ref="I71:AC71" si="16">+IF(OR($AL35&gt;$M$41,$AL35=""),"",I35)</f>
        <v/>
      </c>
      <c r="J71" s="879" t="str">
        <f t="shared" si="16"/>
        <v/>
      </c>
      <c r="K71" s="879" t="str">
        <f t="shared" si="16"/>
        <v/>
      </c>
      <c r="L71" s="879" t="str">
        <f t="shared" si="16"/>
        <v/>
      </c>
      <c r="M71" s="879" t="str">
        <f t="shared" si="16"/>
        <v/>
      </c>
      <c r="N71" s="879" t="str">
        <f t="shared" si="16"/>
        <v/>
      </c>
      <c r="O71" s="879" t="str">
        <f t="shared" si="16"/>
        <v/>
      </c>
      <c r="P71" s="879" t="str">
        <f t="shared" si="16"/>
        <v/>
      </c>
      <c r="Q71" s="879" t="str">
        <f t="shared" si="16"/>
        <v/>
      </c>
      <c r="R71" s="879" t="str">
        <f t="shared" si="16"/>
        <v/>
      </c>
      <c r="S71" s="879" t="str">
        <f t="shared" si="16"/>
        <v/>
      </c>
      <c r="T71" s="879" t="str">
        <f t="shared" si="16"/>
        <v/>
      </c>
      <c r="U71" s="879" t="str">
        <f t="shared" si="16"/>
        <v/>
      </c>
      <c r="V71" s="879" t="str">
        <f t="shared" si="16"/>
        <v/>
      </c>
      <c r="W71" s="879" t="str">
        <f t="shared" si="16"/>
        <v/>
      </c>
      <c r="X71" s="879" t="str">
        <f t="shared" si="16"/>
        <v/>
      </c>
      <c r="Y71" s="879" t="str">
        <f t="shared" si="16"/>
        <v/>
      </c>
      <c r="Z71" s="879" t="str">
        <f t="shared" si="16"/>
        <v/>
      </c>
      <c r="AA71" s="879" t="str">
        <f t="shared" si="16"/>
        <v/>
      </c>
      <c r="AB71" s="879" t="str">
        <f t="shared" si="16"/>
        <v/>
      </c>
      <c r="AC71" s="879" t="str">
        <f t="shared" si="16"/>
        <v/>
      </c>
      <c r="AD71" s="305"/>
      <c r="AE71" s="305"/>
      <c r="AF71" s="879" t="str">
        <f t="shared" si="10"/>
        <v/>
      </c>
      <c r="AG71" s="880" t="str">
        <f t="shared" si="10"/>
        <v/>
      </c>
      <c r="AH71" s="879" t="str">
        <f t="shared" si="10"/>
        <v/>
      </c>
      <c r="AI71" s="879" t="str">
        <f t="shared" si="10"/>
        <v/>
      </c>
      <c r="AJ71" s="879" t="str">
        <f t="shared" si="10"/>
        <v/>
      </c>
      <c r="AK71" s="879" t="str">
        <f t="shared" si="10"/>
        <v/>
      </c>
      <c r="AL71" s="881" t="str">
        <f t="shared" si="10"/>
        <v/>
      </c>
    </row>
    <row r="72" spans="9:38">
      <c r="J72" s="329"/>
      <c r="K72" s="329"/>
      <c r="M72" s="944"/>
      <c r="N72" s="866" t="e">
        <f>SUM(N44:N71)</f>
        <v>#N/A</v>
      </c>
      <c r="O72" s="329"/>
      <c r="P72" s="329"/>
      <c r="Q72" s="329"/>
      <c r="R72" s="329"/>
      <c r="S72" s="329"/>
      <c r="T72" s="417"/>
      <c r="U72" s="417"/>
      <c r="V72" s="361"/>
      <c r="AD72" s="305"/>
      <c r="AE72" s="305"/>
      <c r="AF72" s="866" t="e">
        <f>SUM(AF44:AF71)</f>
        <v>#N/A</v>
      </c>
      <c r="AG72" s="866"/>
      <c r="AH72" s="866" t="e">
        <f>SUM(AH44:AH71)</f>
        <v>#N/A</v>
      </c>
      <c r="AI72" s="866" t="e">
        <f>SUM(AI44:AI71)</f>
        <v>#N/A</v>
      </c>
      <c r="AJ72" s="866" t="e">
        <f>SUM(AJ44:AJ71)</f>
        <v>#N/A</v>
      </c>
      <c r="AK72" s="866" t="e">
        <f>SUM(AK44:AK71)</f>
        <v>#N/A</v>
      </c>
      <c r="AL72" s="867" t="e">
        <f>+AK72/AJ72</f>
        <v>#N/A</v>
      </c>
    </row>
  </sheetData>
  <pageMargins left="0.7" right="0.7" top="0.75" bottom="0.75" header="0.3" footer="0.3"/>
  <legacy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97C41-CC05-4F6C-99B9-409384906B64}">
  <sheetPr>
    <tabColor theme="9"/>
  </sheetPr>
  <dimension ref="A1:AT54"/>
  <sheetViews>
    <sheetView topLeftCell="A11" zoomScale="85" zoomScaleNormal="85" workbookViewId="0">
      <selection activeCell="D9" sqref="D9"/>
    </sheetView>
  </sheetViews>
  <sheetFormatPr baseColWidth="10" defaultColWidth="11.44140625" defaultRowHeight="14.4"/>
  <cols>
    <col min="2" max="2" width="16.6640625" customWidth="1"/>
    <col min="4" max="5" width="15.33203125" customWidth="1"/>
    <col min="6" max="6" width="0" hidden="1" customWidth="1"/>
    <col min="7" max="7" width="9.5546875" hidden="1" customWidth="1"/>
    <col min="8" max="8" width="3.6640625" hidden="1" customWidth="1"/>
    <col min="9" max="9" width="5.109375" customWidth="1"/>
    <col min="10" max="10" width="19" customWidth="1"/>
    <col min="11" max="11" width="18.6640625" customWidth="1"/>
    <col min="12" max="14" width="12.44140625" customWidth="1"/>
    <col min="15" max="16" width="13.88671875" customWidth="1"/>
    <col min="17" max="17" width="10.33203125" customWidth="1"/>
    <col min="18" max="27" width="21.109375" hidden="1" customWidth="1"/>
    <col min="28" max="29" width="13.5546875" customWidth="1"/>
    <col min="30" max="30" width="16.6640625" customWidth="1"/>
    <col min="31" max="31" width="12.88671875" customWidth="1"/>
    <col min="32" max="32" width="16.109375" customWidth="1"/>
    <col min="33" max="33" width="12.44140625" customWidth="1"/>
    <col min="34" max="34" width="13.33203125" customWidth="1"/>
    <col min="35" max="35" width="12.33203125" customWidth="1"/>
    <col min="37" max="37" width="8.88671875" customWidth="1"/>
    <col min="38" max="38" width="26" customWidth="1"/>
    <col min="41" max="41" width="14.44140625" customWidth="1"/>
    <col min="42" max="42" width="13.6640625" customWidth="1"/>
    <col min="44" max="44" width="15.88671875" customWidth="1"/>
    <col min="46" max="46" width="0" hidden="1" customWidth="1"/>
  </cols>
  <sheetData>
    <row r="1" spans="1:46" ht="15.6">
      <c r="G1" s="302"/>
      <c r="H1" s="302"/>
      <c r="I1" s="303"/>
      <c r="J1" s="303" t="s">
        <v>1245</v>
      </c>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row>
    <row r="2" spans="1:46" ht="39.6">
      <c r="A2" s="328" t="s">
        <v>998</v>
      </c>
      <c r="B2" s="328" t="s">
        <v>999</v>
      </c>
      <c r="C2" s="376" t="s">
        <v>6</v>
      </c>
      <c r="D2" s="376" t="s">
        <v>1001</v>
      </c>
      <c r="G2" s="305"/>
      <c r="J2" s="305"/>
      <c r="K2" s="306"/>
      <c r="L2" s="307"/>
      <c r="M2" s="307"/>
      <c r="N2" s="307"/>
      <c r="O2" s="308"/>
      <c r="P2" s="308"/>
      <c r="Q2" s="308"/>
      <c r="R2" s="308"/>
      <c r="S2" s="305"/>
      <c r="T2" s="305"/>
      <c r="U2" s="309"/>
      <c r="V2" s="309"/>
      <c r="W2" s="309"/>
    </row>
    <row r="3" spans="1:46">
      <c r="A3" s="919">
        <f>Consumption!$C$9</f>
        <v>0.51625477697179056</v>
      </c>
      <c r="B3" s="469">
        <v>20</v>
      </c>
      <c r="C3" s="920">
        <f>+'0.Hypothesis'!$K$2</f>
        <v>0.06</v>
      </c>
      <c r="D3" s="923">
        <f>+'0.Hypothesis'!$C$3</f>
        <v>2</v>
      </c>
      <c r="G3" s="305"/>
    </row>
    <row r="4" spans="1:46" ht="15" thickBot="1">
      <c r="G4" s="319"/>
      <c r="H4" s="305"/>
      <c r="I4" s="305"/>
      <c r="AK4" s="305"/>
      <c r="AL4" s="305"/>
      <c r="AM4" s="305"/>
      <c r="AN4" s="305"/>
      <c r="AO4" s="305"/>
    </row>
    <row r="5" spans="1:46" ht="44.4" thickTop="1" thickBot="1">
      <c r="A5" s="456" t="s">
        <v>1020</v>
      </c>
      <c r="B5" s="456" t="s">
        <v>1021</v>
      </c>
      <c r="C5" s="456" t="s">
        <v>1022</v>
      </c>
      <c r="D5" s="456" t="s">
        <v>1193</v>
      </c>
      <c r="G5" s="319"/>
      <c r="I5" s="326" t="str">
        <f>+AC!C9</f>
        <v>#</v>
      </c>
      <c r="J5" s="327" t="str">
        <f>+AC!D9</f>
        <v>Zone</v>
      </c>
      <c r="K5" s="327" t="str">
        <f>+AC!E9</f>
        <v>System</v>
      </c>
      <c r="L5" s="327" t="str">
        <f>+AC!F9</f>
        <v>Type</v>
      </c>
      <c r="M5" s="327" t="str">
        <f>+AC!G9</f>
        <v>Brand/model</v>
      </c>
      <c r="N5" s="327" t="str">
        <f>+AC!H9</f>
        <v>Quantity</v>
      </c>
      <c r="O5" s="327" t="str">
        <f>+AC!I9</f>
        <v>Thermal power (BTU/h)</v>
      </c>
      <c r="P5" s="327" t="str">
        <f>+AC!J9</f>
        <v>COP</v>
      </c>
      <c r="Q5" s="327" t="str">
        <f>+AC!K9</f>
        <v>Electric power (kW)</v>
      </c>
      <c r="R5" s="305"/>
      <c r="S5" s="305"/>
      <c r="T5" s="305"/>
      <c r="U5" s="305"/>
      <c r="V5" s="305"/>
      <c r="W5" s="305"/>
      <c r="X5" s="305"/>
      <c r="Y5" s="305"/>
      <c r="Z5" s="305"/>
      <c r="AA5" s="305"/>
      <c r="AB5" s="305"/>
      <c r="AD5" s="328" t="s">
        <v>1221</v>
      </c>
      <c r="AE5" s="328" t="s">
        <v>1246</v>
      </c>
      <c r="AF5" s="328" t="s">
        <v>1223</v>
      </c>
      <c r="AG5" s="328" t="s">
        <v>1039</v>
      </c>
      <c r="AH5" s="328" t="s">
        <v>1020</v>
      </c>
      <c r="AI5" s="328" t="s">
        <v>740</v>
      </c>
      <c r="AL5" s="328" t="s">
        <v>1247</v>
      </c>
      <c r="AT5" s="353" t="s">
        <v>801</v>
      </c>
    </row>
    <row r="6" spans="1:46" ht="15" thickTop="1">
      <c r="A6" s="395">
        <f>+AH36</f>
        <v>1019.0621495130196</v>
      </c>
      <c r="B6" s="395">
        <f>+AG36</f>
        <v>1973.9519999999993</v>
      </c>
      <c r="C6" s="594">
        <f>+B6/Consumption!C4</f>
        <v>8.0688691045544825E-3</v>
      </c>
      <c r="D6" s="557">
        <f>+B6*'0.Hypothesis'!G2</f>
        <v>1.2514855679999997</v>
      </c>
      <c r="G6" s="319"/>
      <c r="H6" s="319"/>
      <c r="I6" s="319"/>
      <c r="AL6" s="399">
        <v>910</v>
      </c>
      <c r="AT6" s="360" t="s">
        <v>802</v>
      </c>
    </row>
    <row r="7" spans="1:46">
      <c r="G7" s="319"/>
      <c r="H7" s="325"/>
      <c r="I7" s="333">
        <f>+AC!C29</f>
        <v>19</v>
      </c>
      <c r="J7" s="331" t="str">
        <f>+AC!D29</f>
        <v>Theatre Nr1</v>
      </c>
      <c r="K7" s="331" t="str">
        <f>+AC!E29</f>
        <v>Central AC</v>
      </c>
      <c r="L7" s="331" t="str">
        <f>+AC!F29</f>
        <v>Air handler</v>
      </c>
      <c r="M7" s="331">
        <f>+AC!G29</f>
        <v>0</v>
      </c>
      <c r="N7" s="331">
        <f>+AC!H29</f>
        <v>1</v>
      </c>
      <c r="O7" s="331">
        <f>+IF('8.AC'!N25="kW",'8.AC'!M25/0.00029307107,'8.AC'!M25)</f>
        <v>12710.227590870707</v>
      </c>
      <c r="P7" s="330">
        <f>+AC!J29</f>
        <v>0</v>
      </c>
      <c r="Q7" s="330">
        <f>+AC!K29</f>
        <v>3.7250000000000001</v>
      </c>
      <c r="R7" s="330">
        <f>+AC!L29</f>
        <v>0</v>
      </c>
      <c r="S7" s="330">
        <f>+AC!M29</f>
        <v>0</v>
      </c>
      <c r="T7" s="330">
        <f>+AC!N29</f>
        <v>8</v>
      </c>
      <c r="U7" s="330">
        <f>+AC!O29</f>
        <v>6</v>
      </c>
      <c r="V7" s="330">
        <f>+AC!P29</f>
        <v>46</v>
      </c>
      <c r="W7" s="330">
        <f>+AC!Q29</f>
        <v>0.6</v>
      </c>
      <c r="X7" s="330">
        <f>+AC!R29</f>
        <v>0</v>
      </c>
      <c r="Y7" s="330">
        <f>+AC!S29</f>
        <v>0</v>
      </c>
      <c r="Z7" s="330">
        <f>+AC!T29</f>
        <v>3.7250000000000001</v>
      </c>
      <c r="AA7" s="330">
        <f>+AC!U29</f>
        <v>4934.88</v>
      </c>
      <c r="AB7" s="874"/>
      <c r="AD7" s="361">
        <f>+AC!U29</f>
        <v>4934.88</v>
      </c>
      <c r="AE7" s="532">
        <v>-0.2</v>
      </c>
      <c r="AF7" s="361">
        <f>+AD7*(1+AE7)</f>
        <v>3947.9040000000005</v>
      </c>
      <c r="AG7" s="361">
        <f>+AD7-AF7</f>
        <v>986.97599999999966</v>
      </c>
      <c r="AH7" s="361">
        <f>+AG7*$A$3</f>
        <v>509.53107475650978</v>
      </c>
      <c r="AI7" s="359">
        <v>0</v>
      </c>
      <c r="AT7" s="360" t="s">
        <v>803</v>
      </c>
    </row>
    <row r="8" spans="1:46">
      <c r="A8" s="456" t="s">
        <v>740</v>
      </c>
      <c r="B8" s="456" t="s">
        <v>1024</v>
      </c>
      <c r="C8" s="599" t="s">
        <v>1025</v>
      </c>
      <c r="D8" s="459" t="s">
        <v>1026</v>
      </c>
      <c r="G8" s="305"/>
      <c r="H8" s="305"/>
      <c r="I8" s="333">
        <f>+AC!C30</f>
        <v>20</v>
      </c>
      <c r="J8" s="331" t="str">
        <f>+AC!D30</f>
        <v>Theatre Nr2</v>
      </c>
      <c r="K8" s="331" t="str">
        <f>+AC!E30</f>
        <v>Central AC</v>
      </c>
      <c r="L8" s="331" t="str">
        <f>+AC!F30</f>
        <v>Air handler</v>
      </c>
      <c r="M8" s="331">
        <f>+AC!G30</f>
        <v>0</v>
      </c>
      <c r="N8" s="331">
        <f>+AC!H30</f>
        <v>1</v>
      </c>
      <c r="O8" s="331">
        <f>+IF('8.AC'!N26="kW",'8.AC'!M26/0.00029307107,'8.AC'!M26)</f>
        <v>12710.227590870707</v>
      </c>
      <c r="P8" s="330">
        <f>+AC!J30</f>
        <v>0</v>
      </c>
      <c r="Q8" s="330">
        <f>+AC!K30</f>
        <v>3.7250000000000001</v>
      </c>
      <c r="R8" s="330">
        <f>+AC!L30</f>
        <v>0</v>
      </c>
      <c r="S8" s="330">
        <f>+AC!M30</f>
        <v>0</v>
      </c>
      <c r="T8" s="330">
        <f>+AC!N30</f>
        <v>8</v>
      </c>
      <c r="U8" s="330">
        <f>+AC!O30</f>
        <v>6</v>
      </c>
      <c r="V8" s="330">
        <f>+AC!P30</f>
        <v>46</v>
      </c>
      <c r="W8" s="330">
        <f>+AC!Q30</f>
        <v>0.6</v>
      </c>
      <c r="X8" s="330">
        <f>+AC!R30</f>
        <v>0</v>
      </c>
      <c r="Y8" s="330">
        <f>+AC!S30</f>
        <v>0</v>
      </c>
      <c r="Z8" s="330">
        <f>+AC!T30</f>
        <v>3.7250000000000001</v>
      </c>
      <c r="AA8" s="330">
        <f>+AC!U30</f>
        <v>4934.88</v>
      </c>
      <c r="AB8" s="874"/>
      <c r="AD8" s="361">
        <f>+AC!U30</f>
        <v>4934.88</v>
      </c>
      <c r="AE8" s="532">
        <v>-0.2</v>
      </c>
      <c r="AF8" s="361">
        <f>+AD8*(1+AE8)</f>
        <v>3947.9040000000005</v>
      </c>
      <c r="AG8" s="361">
        <f>+AD8-AF8</f>
        <v>986.97599999999966</v>
      </c>
      <c r="AH8" s="361">
        <f>+AG8*$A$3</f>
        <v>509.53107475650978</v>
      </c>
      <c r="AI8" s="359">
        <f>+N8*AL6</f>
        <v>910</v>
      </c>
      <c r="AT8" s="360"/>
    </row>
    <row r="9" spans="1:46">
      <c r="A9" s="395">
        <f>+AI36</f>
        <v>910</v>
      </c>
      <c r="B9" s="557">
        <f>+A9/A6</f>
        <v>0.89297792135137466</v>
      </c>
      <c r="C9" s="460">
        <f>IRR(B15:B36)</f>
        <v>1.1198478090283062</v>
      </c>
      <c r="D9" s="461">
        <f>+NPV(C3,B15:B36)</f>
        <v>9868.6926193653253</v>
      </c>
      <c r="G9" s="305"/>
      <c r="H9" s="305"/>
      <c r="I9" s="333"/>
      <c r="J9" s="331"/>
      <c r="K9" s="331"/>
      <c r="L9" s="331"/>
      <c r="M9" s="331"/>
      <c r="N9" s="331"/>
      <c r="O9" s="331"/>
      <c r="P9" s="330"/>
      <c r="Q9" s="330"/>
      <c r="R9" s="330"/>
      <c r="S9" s="330"/>
      <c r="T9" s="330"/>
      <c r="U9" s="330"/>
      <c r="V9" s="330"/>
      <c r="W9" s="330"/>
      <c r="X9" s="330"/>
      <c r="Y9" s="330"/>
      <c r="Z9" s="330"/>
      <c r="AA9" s="330"/>
      <c r="AB9" s="874"/>
      <c r="AC9" s="874"/>
      <c r="AD9" s="361"/>
      <c r="AE9" s="532"/>
      <c r="AF9" s="361"/>
      <c r="AG9" s="361"/>
      <c r="AH9" s="361"/>
      <c r="AI9" s="361"/>
      <c r="AT9" s="360" t="s">
        <v>539</v>
      </c>
    </row>
    <row r="10" spans="1:46">
      <c r="G10" s="305"/>
      <c r="H10" s="305"/>
      <c r="I10" s="333"/>
      <c r="J10" s="331"/>
      <c r="K10" s="331"/>
      <c r="L10" s="331"/>
      <c r="M10" s="331"/>
      <c r="N10" s="331"/>
      <c r="O10" s="331"/>
      <c r="P10" s="330"/>
      <c r="Q10" s="330"/>
      <c r="R10" s="330"/>
      <c r="S10" s="330"/>
      <c r="T10" s="330"/>
      <c r="U10" s="330"/>
      <c r="V10" s="330"/>
      <c r="W10" s="330"/>
      <c r="X10" s="330"/>
      <c r="Y10" s="330"/>
      <c r="Z10" s="330"/>
      <c r="AA10" s="330"/>
      <c r="AB10" s="874"/>
      <c r="AC10" s="874"/>
      <c r="AD10" s="361"/>
      <c r="AE10" s="532"/>
      <c r="AF10" s="361"/>
      <c r="AG10" s="361"/>
      <c r="AH10" s="361"/>
      <c r="AI10" s="361"/>
    </row>
    <row r="11" spans="1:46">
      <c r="G11" s="305"/>
      <c r="H11" s="305"/>
      <c r="I11" s="333"/>
      <c r="J11" s="331"/>
      <c r="K11" s="331"/>
      <c r="L11" s="331"/>
      <c r="M11" s="331"/>
      <c r="N11" s="331"/>
      <c r="O11" s="331"/>
      <c r="P11" s="330"/>
      <c r="Q11" s="330"/>
      <c r="R11" s="330"/>
      <c r="S11" s="330"/>
      <c r="T11" s="330"/>
      <c r="U11" s="330"/>
      <c r="V11" s="330"/>
      <c r="W11" s="330"/>
      <c r="X11" s="330"/>
      <c r="Y11" s="330"/>
      <c r="Z11" s="330"/>
      <c r="AA11" s="330"/>
      <c r="AB11" s="874"/>
      <c r="AC11" s="874"/>
      <c r="AD11" s="361"/>
      <c r="AE11" s="532"/>
      <c r="AF11" s="361"/>
      <c r="AG11" s="361"/>
      <c r="AH11" s="361"/>
      <c r="AI11" s="361"/>
      <c r="AT11" s="298" t="e">
        <f>+#REF!+#REF!</f>
        <v>#REF!</v>
      </c>
    </row>
    <row r="12" spans="1:46">
      <c r="G12" s="305"/>
      <c r="H12" s="305"/>
      <c r="I12" s="333"/>
      <c r="J12" s="331"/>
      <c r="K12" s="331"/>
      <c r="L12" s="331"/>
      <c r="M12" s="331"/>
      <c r="N12" s="331"/>
      <c r="O12" s="331"/>
      <c r="P12" s="330"/>
      <c r="Q12" s="330"/>
      <c r="R12" s="330"/>
      <c r="S12" s="330"/>
      <c r="T12" s="330"/>
      <c r="U12" s="330"/>
      <c r="V12" s="330"/>
      <c r="W12" s="330"/>
      <c r="X12" s="330"/>
      <c r="Y12" s="330"/>
      <c r="Z12" s="330"/>
      <c r="AA12" s="330"/>
      <c r="AB12" s="874"/>
      <c r="AC12" s="874"/>
      <c r="AD12" s="361"/>
      <c r="AE12" s="532"/>
      <c r="AF12" s="361"/>
      <c r="AG12" s="361"/>
      <c r="AH12" s="361"/>
      <c r="AI12" s="361"/>
      <c r="AT12" s="298" t="e">
        <f>+#REF!+#REF!</f>
        <v>#REF!</v>
      </c>
    </row>
    <row r="13" spans="1:46" ht="28.8">
      <c r="A13" s="597" t="s">
        <v>1027</v>
      </c>
      <c r="B13" s="644">
        <f>+B3</f>
        <v>20</v>
      </c>
      <c r="G13" s="305"/>
      <c r="H13" s="305"/>
      <c r="I13" s="333"/>
      <c r="J13" s="331"/>
      <c r="K13" s="331"/>
      <c r="L13" s="331"/>
      <c r="M13" s="331"/>
      <c r="N13" s="331"/>
      <c r="O13" s="331"/>
      <c r="P13" s="330"/>
      <c r="Q13" s="330"/>
      <c r="R13" s="330"/>
      <c r="S13" s="330"/>
      <c r="T13" s="330"/>
      <c r="U13" s="330"/>
      <c r="V13" s="330"/>
      <c r="W13" s="330"/>
      <c r="X13" s="330"/>
      <c r="Y13" s="330"/>
      <c r="Z13" s="330"/>
      <c r="AA13" s="330"/>
      <c r="AB13" s="874"/>
      <c r="AC13" s="874"/>
      <c r="AD13" s="361"/>
      <c r="AE13" s="532"/>
      <c r="AF13" s="361"/>
      <c r="AG13" s="361"/>
      <c r="AH13" s="361"/>
      <c r="AI13" s="361"/>
      <c r="AT13" s="298" t="e">
        <f>+#REF!+#REF!</f>
        <v>#REF!</v>
      </c>
    </row>
    <row r="14" spans="1:46">
      <c r="A14" s="399" t="s">
        <v>574</v>
      </c>
      <c r="B14" s="399" t="s">
        <v>1028</v>
      </c>
      <c r="G14" s="305"/>
      <c r="H14" s="305"/>
      <c r="I14" s="333"/>
      <c r="J14" s="331"/>
      <c r="K14" s="331"/>
      <c r="L14" s="331"/>
      <c r="M14" s="331"/>
      <c r="N14" s="331"/>
      <c r="O14" s="331"/>
      <c r="P14" s="330"/>
      <c r="Q14" s="330"/>
      <c r="R14" s="330"/>
      <c r="S14" s="330"/>
      <c r="T14" s="330"/>
      <c r="U14" s="330"/>
      <c r="V14" s="330"/>
      <c r="W14" s="330"/>
      <c r="X14" s="330"/>
      <c r="Y14" s="330"/>
      <c r="Z14" s="330"/>
      <c r="AA14" s="330"/>
      <c r="AB14" s="874"/>
      <c r="AC14" s="874"/>
      <c r="AD14" s="361"/>
      <c r="AE14" s="532"/>
      <c r="AF14" s="361"/>
      <c r="AG14" s="361"/>
      <c r="AH14" s="361"/>
      <c r="AI14" s="361"/>
      <c r="AT14" s="360" t="s">
        <v>1237</v>
      </c>
    </row>
    <row r="15" spans="1:46">
      <c r="A15" s="399">
        <v>0</v>
      </c>
      <c r="B15" s="395">
        <f>-A9</f>
        <v>-910</v>
      </c>
      <c r="G15" s="305"/>
      <c r="H15" s="305"/>
      <c r="I15" s="333"/>
      <c r="J15" s="331"/>
      <c r="K15" s="331"/>
      <c r="L15" s="331"/>
      <c r="M15" s="331"/>
      <c r="N15" s="331"/>
      <c r="O15" s="331"/>
      <c r="P15" s="330"/>
      <c r="Q15" s="330"/>
      <c r="R15" s="330"/>
      <c r="S15" s="330"/>
      <c r="T15" s="330"/>
      <c r="U15" s="330"/>
      <c r="V15" s="330"/>
      <c r="W15" s="330"/>
      <c r="X15" s="330"/>
      <c r="Y15" s="330"/>
      <c r="Z15" s="330"/>
      <c r="AA15" s="330"/>
      <c r="AB15" s="874"/>
      <c r="AC15" s="874"/>
      <c r="AD15" s="361"/>
      <c r="AE15" s="532"/>
      <c r="AF15" s="361"/>
      <c r="AG15" s="361"/>
      <c r="AH15" s="361"/>
      <c r="AI15" s="361"/>
      <c r="AT15" s="360" t="s">
        <v>1238</v>
      </c>
    </row>
    <row r="16" spans="1:46">
      <c r="A16" s="399">
        <v>1</v>
      </c>
      <c r="B16" s="395">
        <f>+A6</f>
        <v>1019.0621495130196</v>
      </c>
      <c r="G16" s="305"/>
      <c r="H16" s="305"/>
      <c r="I16" s="333"/>
      <c r="J16" s="331"/>
      <c r="K16" s="331"/>
      <c r="L16" s="331"/>
      <c r="M16" s="331"/>
      <c r="N16" s="331"/>
      <c r="O16" s="331"/>
      <c r="P16" s="330"/>
      <c r="Q16" s="330"/>
      <c r="R16" s="330"/>
      <c r="S16" s="330"/>
      <c r="T16" s="330"/>
      <c r="U16" s="330"/>
      <c r="V16" s="330"/>
      <c r="W16" s="330"/>
      <c r="X16" s="330"/>
      <c r="Y16" s="330"/>
      <c r="Z16" s="330"/>
      <c r="AA16" s="330"/>
      <c r="AB16" s="874"/>
      <c r="AC16" s="874"/>
      <c r="AD16" s="361"/>
      <c r="AE16" s="532"/>
      <c r="AF16" s="361"/>
      <c r="AG16" s="361"/>
      <c r="AH16" s="361"/>
      <c r="AI16" s="361"/>
      <c r="AT16" s="360" t="s">
        <v>1239</v>
      </c>
    </row>
    <row r="17" spans="1:35">
      <c r="A17" s="399">
        <v>2</v>
      </c>
      <c r="B17" s="395">
        <f t="shared" ref="B17:B34" si="0">+B16</f>
        <v>1019.0621495130196</v>
      </c>
      <c r="G17" s="305"/>
      <c r="H17" s="305"/>
      <c r="I17" s="333"/>
      <c r="J17" s="331"/>
      <c r="K17" s="331"/>
      <c r="L17" s="331"/>
      <c r="M17" s="331"/>
      <c r="N17" s="331"/>
      <c r="O17" s="331"/>
      <c r="P17" s="330"/>
      <c r="Q17" s="330"/>
      <c r="R17" s="330"/>
      <c r="S17" s="330"/>
      <c r="T17" s="330"/>
      <c r="U17" s="330"/>
      <c r="V17" s="330"/>
      <c r="W17" s="330"/>
      <c r="X17" s="330"/>
      <c r="Y17" s="330"/>
      <c r="Z17" s="330"/>
      <c r="AA17" s="330"/>
      <c r="AB17" s="874"/>
      <c r="AC17" s="874"/>
      <c r="AD17" s="361"/>
      <c r="AE17" s="532"/>
      <c r="AF17" s="361"/>
      <c r="AG17" s="361"/>
      <c r="AH17" s="361"/>
      <c r="AI17" s="361"/>
    </row>
    <row r="18" spans="1:35">
      <c r="A18" s="399">
        <v>3</v>
      </c>
      <c r="B18" s="395">
        <f t="shared" si="0"/>
        <v>1019.0621495130196</v>
      </c>
      <c r="H18" s="305"/>
      <c r="I18" s="333"/>
      <c r="J18" s="331"/>
      <c r="K18" s="331"/>
      <c r="L18" s="331"/>
      <c r="M18" s="331"/>
      <c r="N18" s="331"/>
      <c r="O18" s="331"/>
      <c r="P18" s="330"/>
      <c r="Q18" s="330"/>
      <c r="R18" s="330"/>
      <c r="S18" s="330"/>
      <c r="T18" s="330"/>
      <c r="U18" s="330"/>
      <c r="V18" s="330"/>
      <c r="W18" s="330"/>
      <c r="X18" s="330"/>
      <c r="Y18" s="330"/>
      <c r="Z18" s="330"/>
      <c r="AA18" s="330"/>
      <c r="AB18" s="874"/>
      <c r="AC18" s="874"/>
      <c r="AD18" s="361"/>
      <c r="AE18" s="532"/>
      <c r="AF18" s="361"/>
      <c r="AG18" s="361"/>
      <c r="AH18" s="361"/>
      <c r="AI18" s="361"/>
    </row>
    <row r="19" spans="1:35">
      <c r="A19" s="399">
        <v>4</v>
      </c>
      <c r="B19" s="395">
        <f t="shared" si="0"/>
        <v>1019.0621495130196</v>
      </c>
      <c r="H19" s="305"/>
      <c r="I19" s="333"/>
      <c r="J19" s="331"/>
      <c r="K19" s="331"/>
      <c r="L19" s="331"/>
      <c r="M19" s="331"/>
      <c r="N19" s="331"/>
      <c r="O19" s="331"/>
      <c r="P19" s="330"/>
      <c r="Q19" s="330"/>
      <c r="R19" s="330"/>
      <c r="S19" s="330"/>
      <c r="T19" s="330"/>
      <c r="U19" s="330"/>
      <c r="V19" s="330"/>
      <c r="W19" s="330"/>
      <c r="X19" s="330"/>
      <c r="Y19" s="330"/>
      <c r="Z19" s="330"/>
      <c r="AA19" s="330"/>
      <c r="AB19" s="874"/>
      <c r="AC19" s="874"/>
      <c r="AD19" s="361"/>
      <c r="AE19" s="532"/>
      <c r="AF19" s="361"/>
      <c r="AG19" s="361"/>
      <c r="AH19" s="361"/>
      <c r="AI19" s="361"/>
    </row>
    <row r="20" spans="1:35">
      <c r="A20" s="399">
        <v>6</v>
      </c>
      <c r="B20" s="395">
        <f t="shared" si="0"/>
        <v>1019.0621495130196</v>
      </c>
      <c r="H20" s="305"/>
      <c r="I20" s="333"/>
      <c r="J20" s="331"/>
      <c r="K20" s="331"/>
      <c r="L20" s="331"/>
      <c r="M20" s="331"/>
      <c r="N20" s="331"/>
      <c r="O20" s="331"/>
      <c r="P20" s="330"/>
      <c r="Q20" s="330"/>
      <c r="R20" s="330"/>
      <c r="S20" s="330"/>
      <c r="T20" s="330"/>
      <c r="U20" s="330"/>
      <c r="V20" s="330"/>
      <c r="W20" s="330"/>
      <c r="X20" s="330"/>
      <c r="Y20" s="330"/>
      <c r="Z20" s="330"/>
      <c r="AA20" s="330"/>
      <c r="AB20" s="874"/>
      <c r="AC20" s="874"/>
      <c r="AD20" s="361"/>
      <c r="AE20" s="532"/>
      <c r="AF20" s="361"/>
      <c r="AG20" s="361"/>
      <c r="AH20" s="361"/>
      <c r="AI20" s="361"/>
    </row>
    <row r="21" spans="1:35">
      <c r="A21" s="399">
        <v>7</v>
      </c>
      <c r="B21" s="395">
        <f t="shared" si="0"/>
        <v>1019.0621495130196</v>
      </c>
      <c r="H21" s="305"/>
      <c r="I21" s="333"/>
      <c r="J21" s="331"/>
      <c r="K21" s="331"/>
      <c r="L21" s="331"/>
      <c r="M21" s="331"/>
      <c r="N21" s="331"/>
      <c r="O21" s="331"/>
      <c r="P21" s="330"/>
      <c r="Q21" s="330"/>
      <c r="R21" s="330"/>
      <c r="S21" s="330"/>
      <c r="T21" s="330"/>
      <c r="U21" s="330"/>
      <c r="V21" s="330"/>
      <c r="W21" s="330"/>
      <c r="X21" s="330"/>
      <c r="Y21" s="330"/>
      <c r="Z21" s="330"/>
      <c r="AA21" s="330"/>
      <c r="AB21" s="874"/>
      <c r="AC21" s="874"/>
      <c r="AD21" s="361"/>
      <c r="AE21" s="532"/>
      <c r="AF21" s="361"/>
      <c r="AG21" s="361"/>
      <c r="AH21" s="361"/>
      <c r="AI21" s="361"/>
    </row>
    <row r="22" spans="1:35">
      <c r="A22" s="399">
        <v>8</v>
      </c>
      <c r="B22" s="395">
        <f t="shared" si="0"/>
        <v>1019.0621495130196</v>
      </c>
      <c r="H22" s="305"/>
      <c r="I22" s="333"/>
      <c r="J22" s="331"/>
      <c r="K22" s="331"/>
      <c r="L22" s="331"/>
      <c r="M22" s="331"/>
      <c r="N22" s="331"/>
      <c r="O22" s="331"/>
      <c r="P22" s="330"/>
      <c r="Q22" s="330"/>
      <c r="R22" s="330"/>
      <c r="S22" s="330"/>
      <c r="T22" s="330"/>
      <c r="U22" s="330"/>
      <c r="V22" s="330"/>
      <c r="W22" s="330"/>
      <c r="X22" s="330"/>
      <c r="Y22" s="330"/>
      <c r="Z22" s="330"/>
      <c r="AA22" s="330"/>
      <c r="AB22" s="874"/>
      <c r="AC22" s="874"/>
      <c r="AD22" s="361"/>
      <c r="AE22" s="532"/>
      <c r="AF22" s="361"/>
      <c r="AG22" s="361"/>
      <c r="AH22" s="361"/>
      <c r="AI22" s="361"/>
    </row>
    <row r="23" spans="1:35">
      <c r="A23" s="399">
        <v>9</v>
      </c>
      <c r="B23" s="395">
        <f t="shared" si="0"/>
        <v>1019.0621495130196</v>
      </c>
      <c r="H23" s="305"/>
      <c r="I23" s="333"/>
      <c r="J23" s="331"/>
      <c r="K23" s="331"/>
      <c r="L23" s="331"/>
      <c r="M23" s="331"/>
      <c r="N23" s="331"/>
      <c r="O23" s="331"/>
      <c r="P23" s="330"/>
      <c r="Q23" s="330"/>
      <c r="R23" s="330"/>
      <c r="S23" s="330"/>
      <c r="T23" s="330"/>
      <c r="U23" s="330"/>
      <c r="V23" s="330"/>
      <c r="W23" s="330"/>
      <c r="X23" s="330"/>
      <c r="Y23" s="330"/>
      <c r="Z23" s="330"/>
      <c r="AA23" s="330"/>
      <c r="AB23" s="874"/>
      <c r="AC23" s="874"/>
      <c r="AD23" s="361"/>
      <c r="AE23" s="532"/>
      <c r="AF23" s="361"/>
      <c r="AG23" s="361"/>
      <c r="AH23" s="361"/>
      <c r="AI23" s="361"/>
    </row>
    <row r="24" spans="1:35">
      <c r="A24" s="399">
        <v>10</v>
      </c>
      <c r="B24" s="395">
        <f t="shared" si="0"/>
        <v>1019.0621495130196</v>
      </c>
      <c r="H24" s="305"/>
      <c r="I24" s="333"/>
      <c r="J24" s="331"/>
      <c r="K24" s="331"/>
      <c r="L24" s="331"/>
      <c r="M24" s="331"/>
      <c r="N24" s="331"/>
      <c r="O24" s="331"/>
      <c r="P24" s="330"/>
      <c r="Q24" s="330"/>
      <c r="R24" s="330"/>
      <c r="S24" s="330"/>
      <c r="T24" s="330"/>
      <c r="U24" s="330"/>
      <c r="V24" s="330"/>
      <c r="W24" s="330"/>
      <c r="X24" s="330"/>
      <c r="Y24" s="330"/>
      <c r="Z24" s="330"/>
      <c r="AA24" s="330"/>
      <c r="AB24" s="874"/>
      <c r="AC24" s="874"/>
      <c r="AD24" s="361"/>
      <c r="AE24" s="532"/>
      <c r="AF24" s="361"/>
      <c r="AG24" s="361"/>
      <c r="AH24" s="361"/>
      <c r="AI24" s="361"/>
    </row>
    <row r="25" spans="1:35">
      <c r="A25" s="399">
        <v>11</v>
      </c>
      <c r="B25" s="395">
        <f t="shared" si="0"/>
        <v>1019.0621495130196</v>
      </c>
      <c r="H25" s="305"/>
      <c r="I25" s="333"/>
      <c r="J25" s="331"/>
      <c r="K25" s="331"/>
      <c r="L25" s="331"/>
      <c r="M25" s="331"/>
      <c r="N25" s="331"/>
      <c r="O25" s="331"/>
      <c r="P25" s="330"/>
      <c r="Q25" s="330"/>
      <c r="R25" s="330"/>
      <c r="S25" s="330"/>
      <c r="T25" s="330"/>
      <c r="U25" s="330"/>
      <c r="V25" s="330"/>
      <c r="W25" s="330"/>
      <c r="X25" s="330"/>
      <c r="Y25" s="330"/>
      <c r="Z25" s="330"/>
      <c r="AA25" s="330"/>
      <c r="AB25" s="874"/>
      <c r="AC25" s="874"/>
      <c r="AD25" s="361"/>
      <c r="AE25" s="532"/>
      <c r="AF25" s="361"/>
      <c r="AG25" s="361"/>
      <c r="AH25" s="361"/>
      <c r="AI25" s="361"/>
    </row>
    <row r="26" spans="1:35">
      <c r="A26" s="399">
        <v>12</v>
      </c>
      <c r="B26" s="395">
        <f t="shared" si="0"/>
        <v>1019.0621495130196</v>
      </c>
      <c r="H26" s="305"/>
      <c r="I26" s="333"/>
      <c r="J26" s="331"/>
      <c r="K26" s="331"/>
      <c r="L26" s="331"/>
      <c r="M26" s="331"/>
      <c r="N26" s="331"/>
      <c r="O26" s="331"/>
      <c r="P26" s="330"/>
      <c r="Q26" s="330"/>
      <c r="R26" s="330"/>
      <c r="S26" s="330"/>
      <c r="T26" s="330"/>
      <c r="U26" s="330"/>
      <c r="V26" s="330"/>
      <c r="W26" s="330"/>
      <c r="X26" s="330"/>
      <c r="Y26" s="330"/>
      <c r="Z26" s="330"/>
      <c r="AA26" s="330"/>
      <c r="AB26" s="874"/>
      <c r="AC26" s="874"/>
      <c r="AD26" s="361"/>
      <c r="AE26" s="532"/>
      <c r="AF26" s="361"/>
      <c r="AG26" s="361"/>
      <c r="AH26" s="361"/>
      <c r="AI26" s="361"/>
    </row>
    <row r="27" spans="1:35">
      <c r="A27" s="399">
        <v>13</v>
      </c>
      <c r="B27" s="395">
        <f t="shared" si="0"/>
        <v>1019.0621495130196</v>
      </c>
      <c r="H27" s="305"/>
      <c r="AB27" s="874"/>
      <c r="AC27" s="874"/>
      <c r="AD27" s="361"/>
      <c r="AE27" s="532"/>
      <c r="AF27" s="361"/>
      <c r="AG27" s="361"/>
      <c r="AH27" s="361"/>
      <c r="AI27" s="361"/>
    </row>
    <row r="28" spans="1:35">
      <c r="A28" s="399">
        <v>14</v>
      </c>
      <c r="B28" s="395">
        <f t="shared" si="0"/>
        <v>1019.0621495130196</v>
      </c>
      <c r="H28" s="305"/>
      <c r="I28" s="329"/>
      <c r="J28" s="331"/>
      <c r="K28" s="331"/>
      <c r="L28" s="331"/>
      <c r="M28" s="331"/>
      <c r="N28" s="331"/>
      <c r="O28" s="331"/>
      <c r="P28" s="330"/>
      <c r="Q28" s="330"/>
      <c r="R28" s="330"/>
      <c r="S28" s="330"/>
      <c r="T28" s="330"/>
      <c r="U28" s="330"/>
      <c r="V28" s="330"/>
      <c r="W28" s="330"/>
      <c r="X28" s="330"/>
      <c r="Y28" s="330"/>
      <c r="Z28" s="330"/>
      <c r="AA28" s="330"/>
      <c r="AB28" s="874"/>
      <c r="AC28" s="874"/>
      <c r="AD28" s="361"/>
      <c r="AE28" s="532"/>
      <c r="AF28" s="361"/>
      <c r="AG28" s="361"/>
      <c r="AH28" s="361"/>
      <c r="AI28" s="361"/>
    </row>
    <row r="29" spans="1:35">
      <c r="A29" s="399">
        <v>15</v>
      </c>
      <c r="B29" s="395">
        <f t="shared" si="0"/>
        <v>1019.0621495130196</v>
      </c>
      <c r="H29" s="305"/>
      <c r="I29" s="329"/>
      <c r="J29" s="331"/>
      <c r="K29" s="331"/>
      <c r="L29" s="331"/>
      <c r="M29" s="331"/>
      <c r="N29" s="331"/>
      <c r="O29" s="331"/>
      <c r="P29" s="330"/>
      <c r="Q29" s="330"/>
      <c r="R29" s="330"/>
      <c r="S29" s="330"/>
      <c r="T29" s="330"/>
      <c r="U29" s="330"/>
      <c r="V29" s="330"/>
      <c r="W29" s="330"/>
      <c r="X29" s="330"/>
      <c r="Y29" s="330"/>
      <c r="Z29" s="330"/>
      <c r="AA29" s="330"/>
      <c r="AB29" s="874"/>
      <c r="AC29" s="874"/>
      <c r="AD29" s="361"/>
      <c r="AE29" s="532"/>
      <c r="AF29" s="361"/>
      <c r="AG29" s="361"/>
      <c r="AH29" s="361"/>
      <c r="AI29" s="361"/>
    </row>
    <row r="30" spans="1:35">
      <c r="A30" s="399">
        <v>16</v>
      </c>
      <c r="B30" s="395">
        <f t="shared" si="0"/>
        <v>1019.0621495130196</v>
      </c>
      <c r="H30" s="305"/>
      <c r="I30" s="329"/>
      <c r="J30" s="331"/>
      <c r="K30" s="331"/>
      <c r="L30" s="331"/>
      <c r="M30" s="331"/>
      <c r="N30" s="331"/>
      <c r="O30" s="331"/>
      <c r="P30" s="330"/>
      <c r="Q30" s="330"/>
      <c r="R30" s="330"/>
      <c r="S30" s="330"/>
      <c r="T30" s="330"/>
      <c r="U30" s="330"/>
      <c r="V30" s="330"/>
      <c r="W30" s="330"/>
      <c r="X30" s="330"/>
      <c r="Y30" s="330"/>
      <c r="Z30" s="330"/>
      <c r="AA30" s="330"/>
      <c r="AB30" s="874"/>
      <c r="AC30" s="874"/>
      <c r="AD30" s="361"/>
      <c r="AE30" s="532"/>
      <c r="AF30" s="361"/>
      <c r="AG30" s="361"/>
      <c r="AH30" s="361"/>
      <c r="AI30" s="361"/>
    </row>
    <row r="31" spans="1:35">
      <c r="A31" s="399">
        <v>17</v>
      </c>
      <c r="B31" s="395">
        <f t="shared" si="0"/>
        <v>1019.0621495130196</v>
      </c>
      <c r="H31" s="305"/>
      <c r="I31" s="329"/>
      <c r="J31" s="331"/>
      <c r="K31" s="331"/>
      <c r="L31" s="331"/>
      <c r="M31" s="331"/>
      <c r="N31" s="331"/>
      <c r="O31" s="331"/>
      <c r="P31" s="330"/>
      <c r="Q31" s="330"/>
      <c r="R31" s="330"/>
      <c r="S31" s="330"/>
      <c r="T31" s="330"/>
      <c r="U31" s="330"/>
      <c r="V31" s="330"/>
      <c r="W31" s="330"/>
      <c r="X31" s="330"/>
      <c r="Y31" s="330"/>
      <c r="Z31" s="330"/>
      <c r="AA31" s="330"/>
      <c r="AB31" s="874"/>
      <c r="AC31" s="874"/>
      <c r="AD31" s="361"/>
      <c r="AE31" s="532"/>
      <c r="AF31" s="361"/>
      <c r="AG31" s="361"/>
      <c r="AH31" s="361"/>
      <c r="AI31" s="361"/>
    </row>
    <row r="32" spans="1:35">
      <c r="A32" s="399">
        <v>18</v>
      </c>
      <c r="B32" s="395">
        <f t="shared" si="0"/>
        <v>1019.0621495130196</v>
      </c>
      <c r="H32" s="305"/>
      <c r="I32" s="329"/>
      <c r="J32" s="331"/>
      <c r="K32" s="331"/>
      <c r="L32" s="331"/>
      <c r="M32" s="331"/>
      <c r="N32" s="331"/>
      <c r="O32" s="331"/>
      <c r="P32" s="330"/>
      <c r="Q32" s="330"/>
      <c r="R32" s="330"/>
      <c r="S32" s="330"/>
      <c r="T32" s="330"/>
      <c r="U32" s="330"/>
      <c r="V32" s="330"/>
      <c r="W32" s="330"/>
      <c r="X32" s="330"/>
      <c r="Y32" s="330"/>
      <c r="Z32" s="330"/>
      <c r="AA32" s="330"/>
      <c r="AB32" s="874"/>
      <c r="AC32" s="874"/>
      <c r="AD32" s="361"/>
      <c r="AE32" s="532"/>
      <c r="AF32" s="361"/>
      <c r="AG32" s="361"/>
      <c r="AH32" s="361"/>
      <c r="AI32" s="361"/>
    </row>
    <row r="33" spans="1:35">
      <c r="A33" s="399">
        <v>19</v>
      </c>
      <c r="B33" s="395">
        <f t="shared" si="0"/>
        <v>1019.0621495130196</v>
      </c>
      <c r="H33" s="305"/>
      <c r="I33" s="329"/>
      <c r="J33" s="331"/>
      <c r="K33" s="331"/>
      <c r="L33" s="331"/>
      <c r="M33" s="331"/>
      <c r="N33" s="331"/>
      <c r="O33" s="331"/>
      <c r="P33" s="330"/>
      <c r="Q33" s="330"/>
      <c r="R33" s="330"/>
      <c r="S33" s="330"/>
      <c r="T33" s="330"/>
      <c r="U33" s="330"/>
      <c r="V33" s="330"/>
      <c r="W33" s="330"/>
      <c r="X33" s="330"/>
      <c r="Y33" s="330"/>
      <c r="Z33" s="330"/>
      <c r="AA33" s="330"/>
      <c r="AB33" s="874"/>
      <c r="AC33" s="874"/>
      <c r="AD33" s="361"/>
      <c r="AE33" s="532"/>
      <c r="AF33" s="361"/>
      <c r="AG33" s="361"/>
      <c r="AH33" s="361"/>
      <c r="AI33" s="361"/>
    </row>
    <row r="34" spans="1:35">
      <c r="A34" s="399">
        <v>20</v>
      </c>
      <c r="B34" s="395">
        <f t="shared" si="0"/>
        <v>1019.0621495130196</v>
      </c>
      <c r="H34" s="305"/>
      <c r="I34" s="329"/>
      <c r="J34" s="331"/>
      <c r="K34" s="331"/>
      <c r="L34" s="331"/>
      <c r="M34" s="331"/>
      <c r="N34" s="331"/>
      <c r="O34" s="331"/>
      <c r="P34" s="330"/>
      <c r="Q34" s="330"/>
      <c r="R34" s="330"/>
      <c r="S34" s="330"/>
      <c r="T34" s="330"/>
      <c r="U34" s="330"/>
      <c r="V34" s="330"/>
      <c r="W34" s="330"/>
      <c r="X34" s="330"/>
      <c r="Y34" s="330"/>
      <c r="Z34" s="330"/>
      <c r="AA34" s="330"/>
      <c r="AB34" s="874"/>
      <c r="AC34" s="874"/>
      <c r="AD34" s="361"/>
      <c r="AE34" s="532"/>
      <c r="AF34" s="361"/>
      <c r="AG34" s="361"/>
      <c r="AH34" s="361"/>
      <c r="AI34" s="361"/>
    </row>
    <row r="35" spans="1:35">
      <c r="A35" s="399"/>
      <c r="B35" s="395"/>
      <c r="H35" s="305"/>
      <c r="I35" s="329"/>
      <c r="J35" s="331"/>
      <c r="K35" s="331"/>
      <c r="L35" s="331"/>
      <c r="M35" s="331"/>
      <c r="N35" s="331"/>
      <c r="O35" s="331"/>
      <c r="P35" s="330"/>
      <c r="Q35" s="330"/>
      <c r="R35" s="330"/>
      <c r="S35" s="330"/>
      <c r="T35" s="330"/>
      <c r="U35" s="330"/>
      <c r="V35" s="330"/>
      <c r="W35" s="330"/>
      <c r="X35" s="330"/>
      <c r="Y35" s="330"/>
      <c r="Z35" s="330"/>
      <c r="AA35" s="330"/>
      <c r="AB35" s="874"/>
      <c r="AC35" s="874"/>
      <c r="AD35" s="361"/>
      <c r="AE35" s="532"/>
      <c r="AF35" s="361"/>
      <c r="AG35" s="361"/>
      <c r="AH35" s="361"/>
      <c r="AI35" s="361"/>
    </row>
    <row r="36" spans="1:35">
      <c r="A36" s="399"/>
      <c r="B36" s="395"/>
      <c r="H36" s="305"/>
      <c r="J36" s="331"/>
      <c r="K36" s="331"/>
      <c r="L36" s="331"/>
      <c r="M36" s="331"/>
      <c r="N36" s="331"/>
      <c r="O36" s="331"/>
      <c r="P36" s="330"/>
      <c r="Q36" s="330"/>
      <c r="R36" s="330"/>
      <c r="S36" s="330"/>
      <c r="T36" s="330"/>
      <c r="U36" s="330"/>
      <c r="V36" s="330"/>
      <c r="W36" s="330"/>
      <c r="X36" s="330"/>
      <c r="Y36" s="330"/>
      <c r="Z36" s="330"/>
      <c r="AA36" s="330"/>
      <c r="AD36" s="866">
        <f t="shared" ref="AD36:AG36" si="1">SUM(AD7:AD35)</f>
        <v>9869.76</v>
      </c>
      <c r="AE36" s="866">
        <f t="shared" si="1"/>
        <v>-0.4</v>
      </c>
      <c r="AF36" s="866">
        <f t="shared" si="1"/>
        <v>7895.8080000000009</v>
      </c>
      <c r="AG36" s="866">
        <f t="shared" si="1"/>
        <v>1973.9519999999993</v>
      </c>
      <c r="AH36" s="866">
        <f>SUM(AH7:AH35)</f>
        <v>1019.0621495130196</v>
      </c>
      <c r="AI36" s="866">
        <f>SUM(AI7:AI35)</f>
        <v>910</v>
      </c>
    </row>
    <row r="37" spans="1:35">
      <c r="A37" s="399"/>
      <c r="B37" s="395"/>
      <c r="H37" s="305"/>
      <c r="M37" s="944"/>
      <c r="N37" s="866">
        <f>SUM(N8:N36)</f>
        <v>1</v>
      </c>
    </row>
    <row r="38" spans="1:35">
      <c r="A38" s="399"/>
      <c r="B38" s="395"/>
      <c r="H38" s="305"/>
    </row>
    <row r="39" spans="1:35">
      <c r="A39" s="399"/>
      <c r="B39" s="395"/>
      <c r="H39" s="305"/>
    </row>
    <row r="40" spans="1:35">
      <c r="A40" s="399"/>
      <c r="B40" s="395"/>
      <c r="H40" s="305"/>
    </row>
    <row r="41" spans="1:35">
      <c r="A41" s="399"/>
      <c r="B41" s="395"/>
      <c r="H41" s="305"/>
    </row>
    <row r="42" spans="1:35">
      <c r="A42" s="399"/>
      <c r="B42" s="395"/>
      <c r="H42" s="305"/>
    </row>
    <row r="43" spans="1:35">
      <c r="H43" s="305"/>
    </row>
    <row r="44" spans="1:35">
      <c r="H44" s="305"/>
    </row>
    <row r="45" spans="1:35">
      <c r="H45" s="305"/>
    </row>
    <row r="46" spans="1:35">
      <c r="H46" s="305"/>
    </row>
    <row r="47" spans="1:35">
      <c r="H47" s="305"/>
    </row>
    <row r="48" spans="1:35">
      <c r="H48" s="305"/>
    </row>
    <row r="49" spans="8:8">
      <c r="H49" s="305"/>
    </row>
    <row r="50" spans="8:8">
      <c r="H50" s="305"/>
    </row>
    <row r="51" spans="8:8">
      <c r="H51" s="305"/>
    </row>
    <row r="52" spans="8:8">
      <c r="H52" s="305"/>
    </row>
    <row r="53" spans="8:8">
      <c r="H53" s="305"/>
    </row>
    <row r="54" spans="8:8">
      <c r="H54" s="305"/>
    </row>
  </sheetData>
  <pageMargins left="0.7" right="0.7" top="0.75" bottom="0.75" header="0.3" footer="0.3"/>
  <drawing r:id="rId1"/>
  <legacy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D0D69-6793-4814-BA14-D5A4DAA9C996}">
  <sheetPr>
    <tabColor theme="9"/>
  </sheetPr>
  <dimension ref="A1:AP41"/>
  <sheetViews>
    <sheetView topLeftCell="A5" workbookViewId="0">
      <selection activeCell="C9" sqref="C9"/>
    </sheetView>
  </sheetViews>
  <sheetFormatPr baseColWidth="10" defaultColWidth="11.44140625" defaultRowHeight="14.4"/>
  <cols>
    <col min="1" max="1" width="13.5546875" customWidth="1"/>
    <col min="2" max="2" width="14.44140625" customWidth="1"/>
    <col min="4" max="4" width="17.33203125" customWidth="1"/>
    <col min="5" max="5" width="12.44140625" customWidth="1"/>
    <col min="6" max="7" width="11.88671875" hidden="1" customWidth="1"/>
    <col min="8" max="8" width="11.88671875" customWidth="1"/>
    <col min="9" max="9" width="21.33203125" customWidth="1"/>
    <col min="10" max="10" width="18.33203125" customWidth="1"/>
    <col min="11" max="11" width="14.88671875" customWidth="1"/>
    <col min="12" max="12" width="10.33203125" customWidth="1"/>
    <col min="13" max="13" width="10.109375" customWidth="1"/>
    <col min="14" max="14" width="11.5546875" customWidth="1"/>
    <col min="16" max="16" width="13.33203125" customWidth="1"/>
    <col min="18" max="18" width="11.6640625" customWidth="1"/>
    <col min="20" max="20" width="11.44140625" hidden="1" customWidth="1"/>
    <col min="24" max="27" width="13.5546875" customWidth="1"/>
    <col min="28" max="29" width="12.6640625" customWidth="1"/>
    <col min="30" max="30" width="13.5546875" customWidth="1"/>
    <col min="31" max="31" width="12.88671875" customWidth="1"/>
    <col min="32" max="32" width="15" customWidth="1"/>
    <col min="34" max="34" width="14" customWidth="1"/>
    <col min="36" max="36" width="16.33203125" customWidth="1"/>
    <col min="40" max="40" width="23.6640625" bestFit="1" customWidth="1"/>
  </cols>
  <sheetData>
    <row r="1" spans="1:42" ht="15.6">
      <c r="I1" s="302" t="s">
        <v>1248</v>
      </c>
      <c r="J1" s="302"/>
      <c r="K1" s="302"/>
      <c r="L1" s="302"/>
      <c r="M1" s="302"/>
      <c r="N1" s="302"/>
      <c r="O1" s="302"/>
      <c r="P1" s="302"/>
      <c r="Q1" s="302"/>
      <c r="R1" s="302"/>
      <c r="S1" s="304"/>
    </row>
    <row r="2" spans="1:42" ht="39.6">
      <c r="A2" s="328" t="s">
        <v>998</v>
      </c>
      <c r="B2" s="328" t="s">
        <v>999</v>
      </c>
      <c r="C2" s="376" t="s">
        <v>6</v>
      </c>
      <c r="D2" s="376" t="s">
        <v>1001</v>
      </c>
      <c r="I2" s="305"/>
      <c r="J2" s="305"/>
      <c r="K2" s="306"/>
      <c r="L2" s="307"/>
      <c r="M2" s="307"/>
      <c r="N2" s="308"/>
      <c r="O2" s="308"/>
      <c r="P2" s="308"/>
      <c r="Q2" s="305"/>
      <c r="R2" s="305"/>
      <c r="S2" s="309"/>
    </row>
    <row r="3" spans="1:42">
      <c r="A3" s="919">
        <f>Consumption!$C$9</f>
        <v>0.51625477697179056</v>
      </c>
      <c r="B3" s="469">
        <v>15</v>
      </c>
      <c r="C3" s="920">
        <f>+'0.Hypothesis'!$K$2</f>
        <v>0.06</v>
      </c>
      <c r="D3" s="923">
        <f>+'0.Hypothesis'!$C$3</f>
        <v>2</v>
      </c>
      <c r="I3" s="344"/>
      <c r="J3" s="345"/>
      <c r="K3" s="345"/>
      <c r="L3" s="345"/>
      <c r="M3" s="345"/>
      <c r="N3" s="345"/>
      <c r="O3" s="345"/>
      <c r="P3" s="347"/>
      <c r="Q3" s="347"/>
      <c r="R3" s="347"/>
      <c r="S3" s="347"/>
      <c r="T3" s="347"/>
      <c r="U3" s="347"/>
      <c r="V3" s="347"/>
      <c r="W3" s="345"/>
      <c r="X3" s="345"/>
      <c r="Y3" s="321"/>
      <c r="Z3" s="324"/>
      <c r="AA3" s="324"/>
      <c r="AB3" s="324"/>
      <c r="AD3" s="324"/>
      <c r="AE3" s="324"/>
      <c r="AF3" s="324"/>
      <c r="AH3" s="324"/>
      <c r="AI3" s="324"/>
      <c r="AJ3" s="324"/>
      <c r="AK3" s="324"/>
    </row>
    <row r="4" spans="1:42" ht="39.6">
      <c r="F4" s="305"/>
      <c r="G4" s="305"/>
      <c r="H4" s="305"/>
      <c r="I4" s="367" t="str">
        <f>+Refrigeration!C10</f>
        <v>System</v>
      </c>
      <c r="J4" s="367" t="str">
        <f>+Refrigeration!D10</f>
        <v>Brand/model</v>
      </c>
      <c r="K4" s="367" t="str">
        <f>+Refrigeration!E10</f>
        <v>Type</v>
      </c>
      <c r="L4" s="367" t="str">
        <f>+Refrigeration!F10</f>
        <v>Quantity</v>
      </c>
      <c r="M4" s="367" t="str">
        <f>+Refrigeration!G10</f>
        <v>Thermal power (kW)</v>
      </c>
      <c r="N4" s="367" t="str">
        <f>+Refrigeration!H10</f>
        <v>Power (kW)</v>
      </c>
      <c r="O4" s="367" t="str">
        <f>+Refrigeration!I10</f>
        <v>COP</v>
      </c>
      <c r="P4" s="367" t="str">
        <f>+Refrigeration!J10</f>
        <v>Temperature (ºC)</v>
      </c>
      <c r="Q4" s="367" t="str">
        <f>+Refrigeration!K10</f>
        <v>Temp Set point (ºC)</v>
      </c>
      <c r="R4" s="367" t="str">
        <f>+Refrigeration!L10</f>
        <v>VSD</v>
      </c>
      <c r="S4" s="367" t="str">
        <f>+Refrigeration!M10</f>
        <v>Freq VSD</v>
      </c>
      <c r="T4" s="367" t="str">
        <f>+Refrigeration!N10</f>
        <v>% time in load</v>
      </c>
      <c r="U4" s="367" t="str">
        <f>+Refrigeration!O10</f>
        <v>Hours/day</v>
      </c>
      <c r="V4" s="367" t="str">
        <f>+Refrigeration!P10</f>
        <v>Days/week</v>
      </c>
      <c r="W4" s="367" t="str">
        <f>+Refrigeration!Q10</f>
        <v>Weeks/year</v>
      </c>
      <c r="X4" s="367" t="str">
        <f>+Refrigeration!R10</f>
        <v>Comments</v>
      </c>
      <c r="Y4" s="367">
        <f>+Refrigeration!S10</f>
        <v>0</v>
      </c>
      <c r="Z4" s="367" t="str">
        <f>+Refrigeration!T10</f>
        <v>Thermal_P (kW)</v>
      </c>
      <c r="AA4" s="367" t="str">
        <f>+Refrigeration!U10</f>
        <v>Electric_P (kW)</v>
      </c>
      <c r="AB4" s="367" t="str">
        <f>+Refrigeration!V10</f>
        <v>Consumption (kWh/year)</v>
      </c>
      <c r="AD4" s="328" t="s">
        <v>1249</v>
      </c>
      <c r="AE4" s="328" t="s">
        <v>1250</v>
      </c>
      <c r="AF4" s="328" t="s">
        <v>1251</v>
      </c>
      <c r="AH4" s="328" t="s">
        <v>1252</v>
      </c>
      <c r="AI4" s="328" t="s">
        <v>1039</v>
      </c>
      <c r="AJ4" s="328" t="s">
        <v>1204</v>
      </c>
      <c r="AK4" s="328" t="s">
        <v>740</v>
      </c>
    </row>
    <row r="5" spans="1:42" ht="28.8">
      <c r="A5" s="456" t="s">
        <v>1020</v>
      </c>
      <c r="B5" s="456" t="s">
        <v>1021</v>
      </c>
      <c r="C5" s="456" t="s">
        <v>1022</v>
      </c>
      <c r="D5" s="456" t="s">
        <v>1193</v>
      </c>
      <c r="I5" s="348"/>
      <c r="J5" s="348"/>
      <c r="K5" s="348"/>
      <c r="L5" s="348"/>
      <c r="M5" s="348"/>
      <c r="N5" s="348"/>
      <c r="O5" s="348"/>
      <c r="P5" s="349"/>
      <c r="Q5" s="349"/>
      <c r="R5" s="349"/>
      <c r="S5" s="349"/>
      <c r="T5" s="349"/>
      <c r="U5" s="350"/>
      <c r="V5" s="350"/>
      <c r="W5" s="351"/>
      <c r="X5" s="351"/>
      <c r="Y5" s="938"/>
      <c r="Z5" s="352"/>
      <c r="AA5" s="352"/>
      <c r="AB5" s="352"/>
      <c r="AD5" s="939"/>
      <c r="AE5" s="939"/>
      <c r="AF5" s="939"/>
      <c r="AH5" s="352"/>
      <c r="AI5" s="352"/>
      <c r="AJ5" s="352"/>
      <c r="AK5" s="352"/>
      <c r="AN5" t="s">
        <v>1253</v>
      </c>
      <c r="AP5" t="s">
        <v>1254</v>
      </c>
    </row>
    <row r="6" spans="1:42">
      <c r="A6" s="395">
        <f>+AJ30</f>
        <v>0</v>
      </c>
      <c r="B6" s="395">
        <f>+AI30</f>
        <v>0</v>
      </c>
      <c r="C6" s="457">
        <f>+B6/Consumption!C4</f>
        <v>0</v>
      </c>
      <c r="D6" s="557">
        <f>+B6*'0.Hypothesis'!$G$2</f>
        <v>0</v>
      </c>
      <c r="I6" s="339" t="str">
        <f>IF(Refrigeration!$C12=Refrigeration!$S$5,Refrigeration!C12,"0")</f>
        <v>0</v>
      </c>
      <c r="J6" s="339" t="str">
        <f>IF(Refrigeration!$C12=Refrigeration!$S$5,Refrigeration!D12,"0")</f>
        <v>0</v>
      </c>
      <c r="K6" s="339" t="str">
        <f>IF(Refrigeration!$C12=Refrigeration!$S$5,Refrigeration!E12,"0")</f>
        <v>0</v>
      </c>
      <c r="L6" s="339" t="str">
        <f>IF(Refrigeration!$C12=Refrigeration!$S$5,Refrigeration!F12,"0")</f>
        <v>0</v>
      </c>
      <c r="M6" s="339" t="str">
        <f>IF(Refrigeration!$C12=Refrigeration!$S$5,Refrigeration!G12,"0")</f>
        <v>0</v>
      </c>
      <c r="N6" s="339" t="str">
        <f>IF(Refrigeration!$C12=Refrigeration!$S$5,Refrigeration!H12,"0")</f>
        <v>0</v>
      </c>
      <c r="O6" s="339" t="str">
        <f>IF(Refrigeration!$C12=Refrigeration!$S$5,Refrigeration!I12,"0")</f>
        <v>0</v>
      </c>
      <c r="P6" s="339" t="str">
        <f>IF(Refrigeration!$C12=Refrigeration!$S$5,Refrigeration!J12,"0")</f>
        <v>0</v>
      </c>
      <c r="Q6" s="356" t="str">
        <f>IF(Refrigeration!$C12=Refrigeration!$S$5,Refrigeration!K12,"0")</f>
        <v>0</v>
      </c>
      <c r="R6" s="339" t="str">
        <f>IF(Refrigeration!$C12=Refrigeration!$S$5,Refrigeration!L12,"0")</f>
        <v>0</v>
      </c>
      <c r="S6" s="339" t="str">
        <f>IF(Refrigeration!$C12=Refrigeration!$S$5,Refrigeration!M12,"0")</f>
        <v>0</v>
      </c>
      <c r="T6" s="339" t="str">
        <f>IF(Refrigeration!$C12=Refrigeration!$S$5,Refrigeration!N12,"0")</f>
        <v>0</v>
      </c>
      <c r="U6" s="333" t="str">
        <f>IF(Refrigeration!$C12=Refrigeration!$S$5,Refrigeration!O12,"0")</f>
        <v>0</v>
      </c>
      <c r="V6" s="333" t="str">
        <f>IF(Refrigeration!$C12=Refrigeration!$S$5,Refrigeration!P12,"0")</f>
        <v>0</v>
      </c>
      <c r="W6" s="333" t="str">
        <f>IF(Refrigeration!$C12=Refrigeration!$S$5,Refrigeration!Q12,"0")</f>
        <v>0</v>
      </c>
      <c r="X6" s="339" t="str">
        <f>IF(Refrigeration!$C12=Refrigeration!$S$5,Refrigeration!R12,"0")</f>
        <v>0</v>
      </c>
      <c r="Y6" s="339" t="str">
        <f>IF(Refrigeration!$C12=Refrigeration!$S$5,Refrigeration!S12,"0")</f>
        <v>0</v>
      </c>
      <c r="Z6" s="339" t="str">
        <f>IF(Refrigeration!$C12=Refrigeration!$S$5,Refrigeration!T12,"0")</f>
        <v>0</v>
      </c>
      <c r="AA6" s="339" t="str">
        <f>IF(Refrigeration!$C12=Refrigeration!$S$5,Refrigeration!U12,"0")</f>
        <v>0</v>
      </c>
      <c r="AB6" s="333" t="str">
        <f>IF(Refrigeration!$C12=Refrigeration!$S$5,Refrigeration!V12,"0")</f>
        <v>0</v>
      </c>
      <c r="AD6" s="361">
        <f t="shared" ref="AD6:AD10" si="0">+AB6*$AO$6</f>
        <v>0</v>
      </c>
      <c r="AE6" s="361">
        <f t="shared" ref="AE6:AE10" si="1">+AD6*$AO$9</f>
        <v>0</v>
      </c>
      <c r="AF6" s="361">
        <f t="shared" ref="AF6:AF10" si="2">+$AO$8*$AO$7*V6*W6</f>
        <v>0</v>
      </c>
      <c r="AH6" s="361">
        <f t="shared" ref="AH6:AH10" si="3">+AB6-AE6+AF6</f>
        <v>0</v>
      </c>
      <c r="AI6" s="361">
        <f t="shared" ref="AI6:AI10" si="4">+AB6-AH6</f>
        <v>0</v>
      </c>
      <c r="AJ6" s="361">
        <f t="shared" ref="AJ6:AJ10" si="5">+AI6*$A$3</f>
        <v>0</v>
      </c>
      <c r="AK6" s="361">
        <f>IF(AJ6&gt;0,$AO$23,0)</f>
        <v>0</v>
      </c>
      <c r="AN6" t="s">
        <v>1255</v>
      </c>
      <c r="AO6" s="833">
        <v>0.1</v>
      </c>
      <c r="AP6" t="s">
        <v>1256</v>
      </c>
    </row>
    <row r="7" spans="1:42">
      <c r="I7" s="339" t="str">
        <f>IF(Refrigeration!$C13=Refrigeration!$S$5,Refrigeration!C13,"0")</f>
        <v>0</v>
      </c>
      <c r="J7" s="339" t="str">
        <f>IF(Refrigeration!$C13=Refrigeration!$S$5,Refrigeration!D13,"0")</f>
        <v>0</v>
      </c>
      <c r="K7" s="339" t="str">
        <f>IF(Refrigeration!$C13=Refrigeration!$S$5,Refrigeration!E13,"0")</f>
        <v>0</v>
      </c>
      <c r="L7" s="339" t="str">
        <f>IF(Refrigeration!$C13=Refrigeration!$S$5,Refrigeration!F13,"0")</f>
        <v>0</v>
      </c>
      <c r="M7" s="339" t="str">
        <f>IF(Refrigeration!$C13=Refrigeration!$S$5,Refrigeration!G13,"0")</f>
        <v>0</v>
      </c>
      <c r="N7" s="339" t="str">
        <f>IF(Refrigeration!$C13=Refrigeration!$S$5,Refrigeration!H13,"0")</f>
        <v>0</v>
      </c>
      <c r="O7" s="339" t="str">
        <f>IF(Refrigeration!$C13=Refrigeration!$S$5,Refrigeration!I13,"0")</f>
        <v>0</v>
      </c>
      <c r="P7" s="339" t="str">
        <f>IF(Refrigeration!$C13=Refrigeration!$S$5,Refrigeration!J13,"0")</f>
        <v>0</v>
      </c>
      <c r="Q7" s="356" t="str">
        <f>IF(Refrigeration!$C13=Refrigeration!$S$5,Refrigeration!K13,"0")</f>
        <v>0</v>
      </c>
      <c r="R7" s="339" t="str">
        <f>IF(Refrigeration!$C13=Refrigeration!$S$5,Refrigeration!L13,"0")</f>
        <v>0</v>
      </c>
      <c r="S7" s="339" t="str">
        <f>IF(Refrigeration!$C13=Refrigeration!$S$5,Refrigeration!M13,"0")</f>
        <v>0</v>
      </c>
      <c r="T7" s="339" t="str">
        <f>IF(Refrigeration!$C13=Refrigeration!$S$5,Refrigeration!N13,"0")</f>
        <v>0</v>
      </c>
      <c r="U7" s="333" t="str">
        <f>IF(Refrigeration!$C13=Refrigeration!$S$5,Refrigeration!O13,"0")</f>
        <v>0</v>
      </c>
      <c r="V7" s="333" t="str">
        <f>IF(Refrigeration!$C13=Refrigeration!$S$5,Refrigeration!P13,"0")</f>
        <v>0</v>
      </c>
      <c r="W7" s="333" t="str">
        <f>IF(Refrigeration!$C13=Refrigeration!$S$5,Refrigeration!Q13,"0")</f>
        <v>0</v>
      </c>
      <c r="X7" s="339" t="str">
        <f>IF(Refrigeration!$C13=Refrigeration!$S$5,Refrigeration!R13,"0")</f>
        <v>0</v>
      </c>
      <c r="Y7" s="339" t="str">
        <f>IF(Refrigeration!$C13=Refrigeration!$S$5,Refrigeration!S13,"0")</f>
        <v>0</v>
      </c>
      <c r="Z7" s="339" t="str">
        <f>IF(Refrigeration!$C13=Refrigeration!$S$5,Refrigeration!T13,"0")</f>
        <v>0</v>
      </c>
      <c r="AA7" s="339" t="str">
        <f>IF(Refrigeration!$C13=Refrigeration!$S$5,Refrigeration!U13,"0")</f>
        <v>0</v>
      </c>
      <c r="AB7" s="333" t="str">
        <f>IF(Refrigeration!$C13=Refrigeration!$S$5,Refrigeration!V13,"0")</f>
        <v>0</v>
      </c>
      <c r="AD7" s="361">
        <f t="shared" si="0"/>
        <v>0</v>
      </c>
      <c r="AE7" s="361">
        <f t="shared" si="1"/>
        <v>0</v>
      </c>
      <c r="AF7" s="361">
        <f t="shared" si="2"/>
        <v>0</v>
      </c>
      <c r="AH7" s="361">
        <f t="shared" si="3"/>
        <v>0</v>
      </c>
      <c r="AI7" s="361">
        <f t="shared" si="4"/>
        <v>0</v>
      </c>
      <c r="AJ7" s="361">
        <f t="shared" si="5"/>
        <v>0</v>
      </c>
      <c r="AK7" s="361">
        <f t="shared" ref="AK7:AK29" si="6">IF(AJ7&gt;0,$AO$23,0)</f>
        <v>0</v>
      </c>
      <c r="AN7" t="s">
        <v>1257</v>
      </c>
      <c r="AO7">
        <v>1</v>
      </c>
    </row>
    <row r="8" spans="1:42">
      <c r="A8" s="456" t="s">
        <v>740</v>
      </c>
      <c r="B8" s="456" t="s">
        <v>1024</v>
      </c>
      <c r="C8" s="599" t="s">
        <v>1025</v>
      </c>
      <c r="D8" s="459" t="s">
        <v>1026</v>
      </c>
      <c r="I8" s="339" t="str">
        <f>IF(Refrigeration!$C14=Refrigeration!$S$5,Refrigeration!C14,"0")</f>
        <v>0</v>
      </c>
      <c r="J8" s="339" t="str">
        <f>IF(Refrigeration!$C14=Refrigeration!$S$5,Refrigeration!D14,"0")</f>
        <v>0</v>
      </c>
      <c r="K8" s="339" t="str">
        <f>IF(Refrigeration!$C14=Refrigeration!$S$5,Refrigeration!E14,"0")</f>
        <v>0</v>
      </c>
      <c r="L8" s="339" t="str">
        <f>IF(Refrigeration!$C14=Refrigeration!$S$5,Refrigeration!F14,"0")</f>
        <v>0</v>
      </c>
      <c r="M8" s="339" t="str">
        <f>IF(Refrigeration!$C14=Refrigeration!$S$5,Refrigeration!G14,"0")</f>
        <v>0</v>
      </c>
      <c r="N8" s="339" t="str">
        <f>IF(Refrigeration!$C14=Refrigeration!$S$5,Refrigeration!H14,"0")</f>
        <v>0</v>
      </c>
      <c r="O8" s="339" t="str">
        <f>IF(Refrigeration!$C14=Refrigeration!$S$5,Refrigeration!I14,"0")</f>
        <v>0</v>
      </c>
      <c r="P8" s="339" t="str">
        <f>IF(Refrigeration!$C14=Refrigeration!$S$5,Refrigeration!J14,"0")</f>
        <v>0</v>
      </c>
      <c r="Q8" s="356" t="str">
        <f>IF(Refrigeration!$C14=Refrigeration!$S$5,Refrigeration!K14,"0")</f>
        <v>0</v>
      </c>
      <c r="R8" s="339" t="str">
        <f>IF(Refrigeration!$C14=Refrigeration!$S$5,Refrigeration!L14,"0")</f>
        <v>0</v>
      </c>
      <c r="S8" s="339" t="str">
        <f>IF(Refrigeration!$C14=Refrigeration!$S$5,Refrigeration!M14,"0")</f>
        <v>0</v>
      </c>
      <c r="T8" s="339" t="str">
        <f>IF(Refrigeration!$C14=Refrigeration!$S$5,Refrigeration!N14,"0")</f>
        <v>0</v>
      </c>
      <c r="U8" s="333" t="str">
        <f>IF(Refrigeration!$C14=Refrigeration!$S$5,Refrigeration!O14,"0")</f>
        <v>0</v>
      </c>
      <c r="V8" s="333" t="str">
        <f>IF(Refrigeration!$C14=Refrigeration!$S$5,Refrigeration!P14,"0")</f>
        <v>0</v>
      </c>
      <c r="W8" s="333" t="str">
        <f>IF(Refrigeration!$C14=Refrigeration!$S$5,Refrigeration!Q14,"0")</f>
        <v>0</v>
      </c>
      <c r="X8" s="339" t="str">
        <f>IF(Refrigeration!$C14=Refrigeration!$S$5,Refrigeration!R14,"0")</f>
        <v>0</v>
      </c>
      <c r="Y8" s="339" t="str">
        <f>IF(Refrigeration!$C14=Refrigeration!$S$5,Refrigeration!S14,"0")</f>
        <v>0</v>
      </c>
      <c r="Z8" s="339" t="str">
        <f>IF(Refrigeration!$C14=Refrigeration!$S$5,Refrigeration!T14,"0")</f>
        <v>0</v>
      </c>
      <c r="AA8" s="339" t="str">
        <f>IF(Refrigeration!$C14=Refrigeration!$S$5,Refrigeration!U14,"0")</f>
        <v>0</v>
      </c>
      <c r="AB8" s="333" t="str">
        <f>IF(Refrigeration!$C14=Refrigeration!$S$5,Refrigeration!V14,"0")</f>
        <v>0</v>
      </c>
      <c r="AD8" s="361">
        <f t="shared" si="0"/>
        <v>0</v>
      </c>
      <c r="AE8" s="361">
        <f t="shared" si="1"/>
        <v>0</v>
      </c>
      <c r="AF8" s="361">
        <f t="shared" si="2"/>
        <v>0</v>
      </c>
      <c r="AH8" s="361">
        <f t="shared" si="3"/>
        <v>0</v>
      </c>
      <c r="AI8" s="361">
        <f t="shared" si="4"/>
        <v>0</v>
      </c>
      <c r="AJ8" s="361">
        <f t="shared" si="5"/>
        <v>0</v>
      </c>
      <c r="AK8" s="361">
        <f t="shared" si="6"/>
        <v>0</v>
      </c>
      <c r="AN8" t="s">
        <v>1258</v>
      </c>
      <c r="AO8">
        <v>0.35</v>
      </c>
    </row>
    <row r="9" spans="1:42">
      <c r="A9" s="395">
        <f>+AK30</f>
        <v>0</v>
      </c>
      <c r="B9" s="557" t="e">
        <f>+A9/A6</f>
        <v>#DIV/0!</v>
      </c>
      <c r="C9" s="940" t="e">
        <f>IRR(B12:B38)</f>
        <v>#NUM!</v>
      </c>
      <c r="D9" s="470">
        <f>+NPV(C3,B13:B22)</f>
        <v>0</v>
      </c>
      <c r="I9" s="339" t="str">
        <f>IF(Refrigeration!$C15=Refrigeration!$S$5,Refrigeration!C15,"0")</f>
        <v>0</v>
      </c>
      <c r="J9" s="339" t="str">
        <f>IF(Refrigeration!$C15=Refrigeration!$S$5,Refrigeration!D15,"0")</f>
        <v>0</v>
      </c>
      <c r="K9" s="339" t="str">
        <f>IF(Refrigeration!$C15=Refrigeration!$S$5,Refrigeration!E15,"0")</f>
        <v>0</v>
      </c>
      <c r="L9" s="339" t="str">
        <f>IF(Refrigeration!$C15=Refrigeration!$S$5,Refrigeration!F15,"0")</f>
        <v>0</v>
      </c>
      <c r="M9" s="339" t="str">
        <f>IF(Refrigeration!$C15=Refrigeration!$S$5,Refrigeration!G15,"0")</f>
        <v>0</v>
      </c>
      <c r="N9" s="339" t="str">
        <f>IF(Refrigeration!$C15=Refrigeration!$S$5,Refrigeration!H15,"0")</f>
        <v>0</v>
      </c>
      <c r="O9" s="339" t="str">
        <f>IF(Refrigeration!$C15=Refrigeration!$S$5,Refrigeration!I15,"0")</f>
        <v>0</v>
      </c>
      <c r="P9" s="339" t="str">
        <f>IF(Refrigeration!$C15=Refrigeration!$S$5,Refrigeration!J15,"0")</f>
        <v>0</v>
      </c>
      <c r="Q9" s="356" t="str">
        <f>IF(Refrigeration!$C15=Refrigeration!$S$5,Refrigeration!K15,"0")</f>
        <v>0</v>
      </c>
      <c r="R9" s="339" t="str">
        <f>IF(Refrigeration!$C15=Refrigeration!$S$5,Refrigeration!L15,"0")</f>
        <v>0</v>
      </c>
      <c r="S9" s="339" t="str">
        <f>IF(Refrigeration!$C15=Refrigeration!$S$5,Refrigeration!M15,"0")</f>
        <v>0</v>
      </c>
      <c r="T9" s="339" t="str">
        <f>IF(Refrigeration!$C15=Refrigeration!$S$5,Refrigeration!N15,"0")</f>
        <v>0</v>
      </c>
      <c r="U9" s="333" t="str">
        <f>IF(Refrigeration!$C15=Refrigeration!$S$5,Refrigeration!O15,"0")</f>
        <v>0</v>
      </c>
      <c r="V9" s="333" t="str">
        <f>IF(Refrigeration!$C15=Refrigeration!$S$5,Refrigeration!P15,"0")</f>
        <v>0</v>
      </c>
      <c r="W9" s="333" t="str">
        <f>IF(Refrigeration!$C15=Refrigeration!$S$5,Refrigeration!Q15,"0")</f>
        <v>0</v>
      </c>
      <c r="X9" s="339" t="str">
        <f>IF(Refrigeration!$C15=Refrigeration!$S$5,Refrigeration!R15,"0")</f>
        <v>0</v>
      </c>
      <c r="Y9" s="339" t="str">
        <f>IF(Refrigeration!$C15=Refrigeration!$S$5,Refrigeration!S15,"0")</f>
        <v>0</v>
      </c>
      <c r="Z9" s="339" t="str">
        <f>IF(Refrigeration!$C15=Refrigeration!$S$5,Refrigeration!T15,"0")</f>
        <v>0</v>
      </c>
      <c r="AA9" s="339" t="str">
        <f>IF(Refrigeration!$C15=Refrigeration!$S$5,Refrigeration!U15,"0")</f>
        <v>0</v>
      </c>
      <c r="AB9" s="333" t="str">
        <f>IF(Refrigeration!$C15=Refrigeration!$S$5,Refrigeration!V15,"0")</f>
        <v>0</v>
      </c>
      <c r="AD9" s="361">
        <f t="shared" si="0"/>
        <v>0</v>
      </c>
      <c r="AE9" s="361">
        <f t="shared" si="1"/>
        <v>0</v>
      </c>
      <c r="AF9" s="361">
        <f t="shared" si="2"/>
        <v>0</v>
      </c>
      <c r="AH9" s="361">
        <f t="shared" si="3"/>
        <v>0</v>
      </c>
      <c r="AI9" s="361">
        <f t="shared" si="4"/>
        <v>0</v>
      </c>
      <c r="AJ9" s="361">
        <f t="shared" si="5"/>
        <v>0</v>
      </c>
      <c r="AK9" s="361">
        <f t="shared" si="6"/>
        <v>0</v>
      </c>
      <c r="AN9" t="s">
        <v>1259</v>
      </c>
      <c r="AO9" s="833">
        <v>0.8</v>
      </c>
    </row>
    <row r="10" spans="1:42">
      <c r="I10" s="339" t="str">
        <f>IF(Refrigeration!$C16=Refrigeration!$S$5,Refrigeration!C16,"0")</f>
        <v>0</v>
      </c>
      <c r="J10" s="339" t="str">
        <f>IF(Refrigeration!$C16=Refrigeration!$S$5,Refrigeration!D16,"0")</f>
        <v>0</v>
      </c>
      <c r="K10" s="339" t="str">
        <f>IF(Refrigeration!$C16=Refrigeration!$S$5,Refrigeration!E16,"0")</f>
        <v>0</v>
      </c>
      <c r="L10" s="339" t="str">
        <f>IF(Refrigeration!$C16=Refrigeration!$S$5,Refrigeration!F16,"0")</f>
        <v>0</v>
      </c>
      <c r="M10" s="339" t="str">
        <f>IF(Refrigeration!$C16=Refrigeration!$S$5,Refrigeration!G16,"0")</f>
        <v>0</v>
      </c>
      <c r="N10" s="339" t="str">
        <f>IF(Refrigeration!$C16=Refrigeration!$S$5,Refrigeration!H16,"0")</f>
        <v>0</v>
      </c>
      <c r="O10" s="339" t="str">
        <f>IF(Refrigeration!$C16=Refrigeration!$S$5,Refrigeration!I16,"0")</f>
        <v>0</v>
      </c>
      <c r="P10" s="339" t="str">
        <f>IF(Refrigeration!$C16=Refrigeration!$S$5,Refrigeration!J16,"0")</f>
        <v>0</v>
      </c>
      <c r="Q10" s="356" t="str">
        <f>IF(Refrigeration!$C16=Refrigeration!$S$5,Refrigeration!K16,"0")</f>
        <v>0</v>
      </c>
      <c r="R10" s="339" t="str">
        <f>IF(Refrigeration!$C16=Refrigeration!$S$5,Refrigeration!L16,"0")</f>
        <v>0</v>
      </c>
      <c r="S10" s="339" t="str">
        <f>IF(Refrigeration!$C16=Refrigeration!$S$5,Refrigeration!M16,"0")</f>
        <v>0</v>
      </c>
      <c r="T10" s="339" t="str">
        <f>IF(Refrigeration!$C16=Refrigeration!$S$5,Refrigeration!N16,"0")</f>
        <v>0</v>
      </c>
      <c r="U10" s="333" t="str">
        <f>IF(Refrigeration!$C16=Refrigeration!$S$5,Refrigeration!O16,"0")</f>
        <v>0</v>
      </c>
      <c r="V10" s="333" t="str">
        <f>IF(Refrigeration!$C16=Refrigeration!$S$5,Refrigeration!P16,"0")</f>
        <v>0</v>
      </c>
      <c r="W10" s="333" t="str">
        <f>IF(Refrigeration!$C16=Refrigeration!$S$5,Refrigeration!Q16,"0")</f>
        <v>0</v>
      </c>
      <c r="X10" s="339" t="str">
        <f>IF(Refrigeration!$C16=Refrigeration!$S$5,Refrigeration!R16,"0")</f>
        <v>0</v>
      </c>
      <c r="Y10" s="339" t="str">
        <f>IF(Refrigeration!$C16=Refrigeration!$S$5,Refrigeration!S16,"0")</f>
        <v>0</v>
      </c>
      <c r="Z10" s="339" t="str">
        <f>IF(Refrigeration!$C16=Refrigeration!$S$5,Refrigeration!T16,"0")</f>
        <v>0</v>
      </c>
      <c r="AA10" s="339" t="str">
        <f>IF(Refrigeration!$C16=Refrigeration!$S$5,Refrigeration!U16,"0")</f>
        <v>0</v>
      </c>
      <c r="AB10" s="333" t="str">
        <f>IF(Refrigeration!$C16=Refrigeration!$S$5,Refrigeration!V16,"0")</f>
        <v>0</v>
      </c>
      <c r="AD10" s="361">
        <f t="shared" si="0"/>
        <v>0</v>
      </c>
      <c r="AE10" s="361">
        <f t="shared" si="1"/>
        <v>0</v>
      </c>
      <c r="AF10" s="361">
        <f t="shared" si="2"/>
        <v>0</v>
      </c>
      <c r="AH10" s="361">
        <f t="shared" si="3"/>
        <v>0</v>
      </c>
      <c r="AI10" s="361">
        <f t="shared" si="4"/>
        <v>0</v>
      </c>
      <c r="AJ10" s="361">
        <f t="shared" si="5"/>
        <v>0</v>
      </c>
      <c r="AK10" s="361">
        <f t="shared" si="6"/>
        <v>0</v>
      </c>
      <c r="AN10" t="s">
        <v>1260</v>
      </c>
      <c r="AO10">
        <v>1000</v>
      </c>
    </row>
    <row r="11" spans="1:42" ht="28.8">
      <c r="A11" s="597" t="s">
        <v>1027</v>
      </c>
      <c r="B11" s="395">
        <v>15</v>
      </c>
      <c r="I11" s="339" t="str">
        <f>IF(Refrigeration!$C17=Refrigeration!$S$5,Refrigeration!C17,"0")</f>
        <v>0</v>
      </c>
      <c r="J11" s="339" t="str">
        <f>IF(Refrigeration!$C17=Refrigeration!$S$5,Refrigeration!D17,"0")</f>
        <v>0</v>
      </c>
      <c r="K11" s="339" t="str">
        <f>IF(Refrigeration!$C17=Refrigeration!$S$5,Refrigeration!E17,"0")</f>
        <v>0</v>
      </c>
      <c r="L11" s="339" t="str">
        <f>IF(Refrigeration!$C17=Refrigeration!$S$5,Refrigeration!F17,"0")</f>
        <v>0</v>
      </c>
      <c r="M11" s="339" t="str">
        <f>IF(Refrigeration!$C17=Refrigeration!$S$5,Refrigeration!G17,"0")</f>
        <v>0</v>
      </c>
      <c r="N11" s="339" t="str">
        <f>IF(Refrigeration!$C17=Refrigeration!$S$5,Refrigeration!H17,"0")</f>
        <v>0</v>
      </c>
      <c r="O11" s="339" t="str">
        <f>IF(Refrigeration!$C17=Refrigeration!$S$5,Refrigeration!I17,"0")</f>
        <v>0</v>
      </c>
      <c r="P11" s="339" t="str">
        <f>IF(Refrigeration!$C17=Refrigeration!$S$5,Refrigeration!J17,"0")</f>
        <v>0</v>
      </c>
      <c r="Q11" s="356" t="str">
        <f>IF(Refrigeration!$C17=Refrigeration!$S$5,Refrigeration!K17,"0")</f>
        <v>0</v>
      </c>
      <c r="R11" s="339" t="str">
        <f>IF(Refrigeration!$C17=Refrigeration!$S$5,Refrigeration!L17,"0")</f>
        <v>0</v>
      </c>
      <c r="S11" s="339" t="str">
        <f>IF(Refrigeration!$C17=Refrigeration!$S$5,Refrigeration!M17,"0")</f>
        <v>0</v>
      </c>
      <c r="T11" s="339" t="str">
        <f>IF(Refrigeration!$C17=Refrigeration!$S$5,Refrigeration!N17,"0")</f>
        <v>0</v>
      </c>
      <c r="U11" s="333" t="str">
        <f>IF(Refrigeration!$C17=Refrigeration!$S$5,Refrigeration!O17,"0")</f>
        <v>0</v>
      </c>
      <c r="V11" s="333" t="str">
        <f>IF(Refrigeration!$C17=Refrigeration!$S$5,Refrigeration!P17,"0")</f>
        <v>0</v>
      </c>
      <c r="W11" s="333" t="str">
        <f>IF(Refrigeration!$C17=Refrigeration!$S$5,Refrigeration!Q17,"0")</f>
        <v>0</v>
      </c>
      <c r="X11" s="339" t="str">
        <f>IF(Refrigeration!$C17=Refrigeration!$S$5,Refrigeration!R17,"0")</f>
        <v>0</v>
      </c>
      <c r="Y11" s="339" t="str">
        <f>IF(Refrigeration!$C17=Refrigeration!$S$5,Refrigeration!S17,"0")</f>
        <v>0</v>
      </c>
      <c r="Z11" s="339" t="str">
        <f>IF(Refrigeration!$C17=Refrigeration!$S$5,Refrigeration!T17,"0")</f>
        <v>0</v>
      </c>
      <c r="AA11" s="339" t="str">
        <f>IF(Refrigeration!$C17=Refrigeration!$S$5,Refrigeration!U17,"0")</f>
        <v>0</v>
      </c>
      <c r="AB11" s="333" t="str">
        <f>IF(Refrigeration!$C17=Refrigeration!$S$5,Refrigeration!V17,"0")</f>
        <v>0</v>
      </c>
      <c r="AD11" s="361">
        <f t="shared" ref="AD11:AD16" si="7">+AB11*$AO$6</f>
        <v>0</v>
      </c>
      <c r="AE11" s="361">
        <f t="shared" ref="AE11:AE16" si="8">+AD11*$AO$9</f>
        <v>0</v>
      </c>
      <c r="AF11" s="361">
        <f t="shared" ref="AF11:AF16" si="9">+$AO$8*$AO$7*V11*W11</f>
        <v>0</v>
      </c>
      <c r="AH11" s="361">
        <f>+AB11-AE11+AF11</f>
        <v>0</v>
      </c>
      <c r="AI11" s="361">
        <f>+AB11-AH11</f>
        <v>0</v>
      </c>
      <c r="AJ11" s="361">
        <f t="shared" ref="AJ11:AJ16" si="10">+AI11*$A$3</f>
        <v>0</v>
      </c>
      <c r="AK11" s="361">
        <f t="shared" si="6"/>
        <v>0</v>
      </c>
    </row>
    <row r="12" spans="1:42">
      <c r="A12" s="399" t="s">
        <v>1096</v>
      </c>
      <c r="B12" s="399" t="s">
        <v>1028</v>
      </c>
      <c r="I12" s="339" t="str">
        <f>IF(Refrigeration!$C18=Refrigeration!$S$5,Refrigeration!C18,"0")</f>
        <v>0</v>
      </c>
      <c r="J12" s="339" t="str">
        <f>IF(Refrigeration!$C18=Refrigeration!$S$5,Refrigeration!D18,"0")</f>
        <v>0</v>
      </c>
      <c r="K12" s="339" t="str">
        <f>IF(Refrigeration!$C18=Refrigeration!$S$5,Refrigeration!E18,"0")</f>
        <v>0</v>
      </c>
      <c r="L12" s="339" t="str">
        <f>IF(Refrigeration!$C18=Refrigeration!$S$5,Refrigeration!F18,"0")</f>
        <v>0</v>
      </c>
      <c r="M12" s="339" t="str">
        <f>IF(Refrigeration!$C18=Refrigeration!$S$5,Refrigeration!G18,"0")</f>
        <v>0</v>
      </c>
      <c r="N12" s="339" t="str">
        <f>IF(Refrigeration!$C18=Refrigeration!$S$5,Refrigeration!H18,"0")</f>
        <v>0</v>
      </c>
      <c r="O12" s="339" t="str">
        <f>IF(Refrigeration!$C18=Refrigeration!$S$5,Refrigeration!I18,"0")</f>
        <v>0</v>
      </c>
      <c r="P12" s="339" t="str">
        <f>IF(Refrigeration!$C18=Refrigeration!$S$5,Refrigeration!J18,"0")</f>
        <v>0</v>
      </c>
      <c r="Q12" s="356" t="str">
        <f>IF(Refrigeration!$C18=Refrigeration!$S$5,Refrigeration!K18,"0")</f>
        <v>0</v>
      </c>
      <c r="R12" s="339" t="str">
        <f>IF(Refrigeration!$C18=Refrigeration!$S$5,Refrigeration!L18,"0")</f>
        <v>0</v>
      </c>
      <c r="S12" s="339" t="str">
        <f>IF(Refrigeration!$C18=Refrigeration!$S$5,Refrigeration!M18,"0")</f>
        <v>0</v>
      </c>
      <c r="T12" s="339" t="str">
        <f>IF(Refrigeration!$C18=Refrigeration!$S$5,Refrigeration!N18,"0")</f>
        <v>0</v>
      </c>
      <c r="U12" s="333" t="str">
        <f>IF(Refrigeration!$C18=Refrigeration!$S$5,Refrigeration!O18,"0")</f>
        <v>0</v>
      </c>
      <c r="V12" s="333" t="str">
        <f>IF(Refrigeration!$C18=Refrigeration!$S$5,Refrigeration!P18,"0")</f>
        <v>0</v>
      </c>
      <c r="W12" s="333" t="str">
        <f>IF(Refrigeration!$C18=Refrigeration!$S$5,Refrigeration!Q18,"0")</f>
        <v>0</v>
      </c>
      <c r="X12" s="339" t="str">
        <f>IF(Refrigeration!$C18=Refrigeration!$S$5,Refrigeration!R18,"0")</f>
        <v>0</v>
      </c>
      <c r="Y12" s="339" t="str">
        <f>IF(Refrigeration!$C18=Refrigeration!$S$5,Refrigeration!S18,"0")</f>
        <v>0</v>
      </c>
      <c r="Z12" s="339" t="str">
        <f>IF(Refrigeration!$C18=Refrigeration!$S$5,Refrigeration!T18,"0")</f>
        <v>0</v>
      </c>
      <c r="AA12" s="339" t="str">
        <f>IF(Refrigeration!$C18=Refrigeration!$S$5,Refrigeration!U18,"0")</f>
        <v>0</v>
      </c>
      <c r="AB12" s="333" t="str">
        <f>IF(Refrigeration!$C18=Refrigeration!$S$5,Refrigeration!V18,"0")</f>
        <v>0</v>
      </c>
      <c r="AD12" s="361">
        <f t="shared" si="7"/>
        <v>0</v>
      </c>
      <c r="AE12" s="361">
        <f t="shared" si="8"/>
        <v>0</v>
      </c>
      <c r="AF12" s="361">
        <f t="shared" si="9"/>
        <v>0</v>
      </c>
      <c r="AH12" s="361">
        <f t="shared" ref="AH12:AH29" si="11">+AB12-AE12+AF12</f>
        <v>0</v>
      </c>
      <c r="AI12" s="361">
        <f t="shared" ref="AI12:AI29" si="12">+AB12-AH12</f>
        <v>0</v>
      </c>
      <c r="AJ12" s="361">
        <f t="shared" si="10"/>
        <v>0</v>
      </c>
      <c r="AK12" s="361">
        <f t="shared" si="6"/>
        <v>0</v>
      </c>
    </row>
    <row r="13" spans="1:42">
      <c r="A13" s="399">
        <v>0</v>
      </c>
      <c r="B13" s="395">
        <f>-AK30</f>
        <v>0</v>
      </c>
      <c r="I13" s="339" t="str">
        <f>IF(Refrigeration!$C19=Refrigeration!$S$5,Refrigeration!C19,"0")</f>
        <v>0</v>
      </c>
      <c r="J13" s="339" t="str">
        <f>IF(Refrigeration!$C19=Refrigeration!$S$5,Refrigeration!D19,"0")</f>
        <v>0</v>
      </c>
      <c r="K13" s="339" t="str">
        <f>IF(Refrigeration!$C19=Refrigeration!$S$5,Refrigeration!E19,"0")</f>
        <v>0</v>
      </c>
      <c r="L13" s="339" t="str">
        <f>IF(Refrigeration!$C19=Refrigeration!$S$5,Refrigeration!F19,"0")</f>
        <v>0</v>
      </c>
      <c r="M13" s="339" t="str">
        <f>IF(Refrigeration!$C19=Refrigeration!$S$5,Refrigeration!G19,"0")</f>
        <v>0</v>
      </c>
      <c r="N13" s="339" t="str">
        <f>IF(Refrigeration!$C19=Refrigeration!$S$5,Refrigeration!H19,"0")</f>
        <v>0</v>
      </c>
      <c r="O13" s="339" t="str">
        <f>IF(Refrigeration!$C19=Refrigeration!$S$5,Refrigeration!I19,"0")</f>
        <v>0</v>
      </c>
      <c r="P13" s="339" t="str">
        <f>IF(Refrigeration!$C19=Refrigeration!$S$5,Refrigeration!J19,"0")</f>
        <v>0</v>
      </c>
      <c r="Q13" s="356" t="str">
        <f>IF(Refrigeration!$C19=Refrigeration!$S$5,Refrigeration!K19,"0")</f>
        <v>0</v>
      </c>
      <c r="R13" s="339" t="str">
        <f>IF(Refrigeration!$C19=Refrigeration!$S$5,Refrigeration!L19,"0")</f>
        <v>0</v>
      </c>
      <c r="S13" s="339" t="str">
        <f>IF(Refrigeration!$C19=Refrigeration!$S$5,Refrigeration!M19,"0")</f>
        <v>0</v>
      </c>
      <c r="T13" s="339" t="str">
        <f>IF(Refrigeration!$C19=Refrigeration!$S$5,Refrigeration!N19,"0")</f>
        <v>0</v>
      </c>
      <c r="U13" s="333" t="str">
        <f>IF(Refrigeration!$C19=Refrigeration!$S$5,Refrigeration!O19,"0")</f>
        <v>0</v>
      </c>
      <c r="V13" s="333" t="str">
        <f>IF(Refrigeration!$C19=Refrigeration!$S$5,Refrigeration!P19,"0")</f>
        <v>0</v>
      </c>
      <c r="W13" s="333" t="str">
        <f>IF(Refrigeration!$C19=Refrigeration!$S$5,Refrigeration!Q19,"0")</f>
        <v>0</v>
      </c>
      <c r="X13" s="339" t="str">
        <f>IF(Refrigeration!$C19=Refrigeration!$S$5,Refrigeration!R19,"0")</f>
        <v>0</v>
      </c>
      <c r="Y13" s="339" t="str">
        <f>IF(Refrigeration!$C19=Refrigeration!$S$5,Refrigeration!S19,"0")</f>
        <v>0</v>
      </c>
      <c r="Z13" s="339" t="str">
        <f>IF(Refrigeration!$C19=Refrigeration!$S$5,Refrigeration!T19,"0")</f>
        <v>0</v>
      </c>
      <c r="AA13" s="339" t="str">
        <f>IF(Refrigeration!$C19=Refrigeration!$S$5,Refrigeration!U19,"0")</f>
        <v>0</v>
      </c>
      <c r="AB13" s="333" t="str">
        <f>IF(Refrigeration!$C19=Refrigeration!$S$5,Refrigeration!V19,"0")</f>
        <v>0</v>
      </c>
      <c r="AD13" s="361">
        <f t="shared" si="7"/>
        <v>0</v>
      </c>
      <c r="AE13" s="361">
        <f t="shared" si="8"/>
        <v>0</v>
      </c>
      <c r="AF13" s="361">
        <f t="shared" si="9"/>
        <v>0</v>
      </c>
      <c r="AH13" s="361">
        <f t="shared" si="11"/>
        <v>0</v>
      </c>
      <c r="AI13" s="361">
        <f t="shared" si="12"/>
        <v>0</v>
      </c>
      <c r="AJ13" s="361">
        <f t="shared" si="10"/>
        <v>0</v>
      </c>
      <c r="AK13" s="361">
        <f t="shared" si="6"/>
        <v>0</v>
      </c>
    </row>
    <row r="14" spans="1:42">
      <c r="A14" s="399">
        <v>1</v>
      </c>
      <c r="B14" s="395">
        <f>+A6</f>
        <v>0</v>
      </c>
      <c r="I14" s="339" t="str">
        <f>IF(Refrigeration!$C20=Refrigeration!$S$5,Refrigeration!C20,"0")</f>
        <v>0</v>
      </c>
      <c r="J14" s="339" t="str">
        <f>IF(Refrigeration!$C20=Refrigeration!$S$5,Refrigeration!D20,"0")</f>
        <v>0</v>
      </c>
      <c r="K14" s="339" t="str">
        <f>IF(Refrigeration!$C20=Refrigeration!$S$5,Refrigeration!E20,"0")</f>
        <v>0</v>
      </c>
      <c r="L14" s="339" t="str">
        <f>IF(Refrigeration!$C20=Refrigeration!$S$5,Refrigeration!F20,"0")</f>
        <v>0</v>
      </c>
      <c r="M14" s="339" t="str">
        <f>IF(Refrigeration!$C20=Refrigeration!$S$5,Refrigeration!G20,"0")</f>
        <v>0</v>
      </c>
      <c r="N14" s="339" t="str">
        <f>IF(Refrigeration!$C20=Refrigeration!$S$5,Refrigeration!H20,"0")</f>
        <v>0</v>
      </c>
      <c r="O14" s="339" t="str">
        <f>IF(Refrigeration!$C20=Refrigeration!$S$5,Refrigeration!I20,"0")</f>
        <v>0</v>
      </c>
      <c r="P14" s="339" t="str">
        <f>IF(Refrigeration!$C20=Refrigeration!$S$5,Refrigeration!J20,"0")</f>
        <v>0</v>
      </c>
      <c r="Q14" s="356" t="str">
        <f>IF(Refrigeration!$C20=Refrigeration!$S$5,Refrigeration!K20,"0")</f>
        <v>0</v>
      </c>
      <c r="R14" s="339" t="str">
        <f>IF(Refrigeration!$C20=Refrigeration!$S$5,Refrigeration!L20,"0")</f>
        <v>0</v>
      </c>
      <c r="S14" s="339" t="str">
        <f>IF(Refrigeration!$C20=Refrigeration!$S$5,Refrigeration!M20,"0")</f>
        <v>0</v>
      </c>
      <c r="T14" s="339" t="str">
        <f>IF(Refrigeration!$C20=Refrigeration!$S$5,Refrigeration!N20,"0")</f>
        <v>0</v>
      </c>
      <c r="U14" s="333" t="str">
        <f>IF(Refrigeration!$C20=Refrigeration!$S$5,Refrigeration!O20,"0")</f>
        <v>0</v>
      </c>
      <c r="V14" s="333" t="str">
        <f>IF(Refrigeration!$C20=Refrigeration!$S$5,Refrigeration!P20,"0")</f>
        <v>0</v>
      </c>
      <c r="W14" s="333" t="str">
        <f>IF(Refrigeration!$C20=Refrigeration!$S$5,Refrigeration!Q20,"0")</f>
        <v>0</v>
      </c>
      <c r="X14" s="339" t="str">
        <f>IF(Refrigeration!$C20=Refrigeration!$S$5,Refrigeration!R20,"0")</f>
        <v>0</v>
      </c>
      <c r="Y14" s="339" t="str">
        <f>IF(Refrigeration!$C20=Refrigeration!$S$5,Refrigeration!S20,"0")</f>
        <v>0</v>
      </c>
      <c r="Z14" s="339" t="str">
        <f>IF(Refrigeration!$C20=Refrigeration!$S$5,Refrigeration!T20,"0")</f>
        <v>0</v>
      </c>
      <c r="AA14" s="339" t="str">
        <f>IF(Refrigeration!$C20=Refrigeration!$S$5,Refrigeration!U20,"0")</f>
        <v>0</v>
      </c>
      <c r="AB14" s="333" t="str">
        <f>IF(Refrigeration!$C20=Refrigeration!$S$5,Refrigeration!V20,"0")</f>
        <v>0</v>
      </c>
      <c r="AD14" s="361">
        <f t="shared" si="7"/>
        <v>0</v>
      </c>
      <c r="AE14" s="361">
        <f t="shared" si="8"/>
        <v>0</v>
      </c>
      <c r="AF14" s="361">
        <f t="shared" si="9"/>
        <v>0</v>
      </c>
      <c r="AH14" s="361">
        <f t="shared" si="11"/>
        <v>0</v>
      </c>
      <c r="AI14" s="361">
        <f t="shared" si="12"/>
        <v>0</v>
      </c>
      <c r="AJ14" s="361">
        <f t="shared" si="10"/>
        <v>0</v>
      </c>
      <c r="AK14" s="361">
        <f t="shared" si="6"/>
        <v>0</v>
      </c>
    </row>
    <row r="15" spans="1:42">
      <c r="A15" s="399">
        <v>2</v>
      </c>
      <c r="B15" s="395">
        <f>+B14</f>
        <v>0</v>
      </c>
      <c r="F15" s="305"/>
      <c r="G15" s="329"/>
      <c r="H15" s="329"/>
      <c r="I15" s="339" t="str">
        <f>IF(Refrigeration!$C21=Refrigeration!$S$5,Refrigeration!C21,"0")</f>
        <v>0</v>
      </c>
      <c r="J15" s="339" t="str">
        <f>IF(Refrigeration!$C21=Refrigeration!$S$5,Refrigeration!D21,"0")</f>
        <v>0</v>
      </c>
      <c r="K15" s="339" t="str">
        <f>IF(Refrigeration!$C21=Refrigeration!$S$5,Refrigeration!E21,"0")</f>
        <v>0</v>
      </c>
      <c r="L15" s="339" t="str">
        <f>IF(Refrigeration!$C21=Refrigeration!$S$5,Refrigeration!F21,"0")</f>
        <v>0</v>
      </c>
      <c r="M15" s="339" t="str">
        <f>IF(Refrigeration!$C21=Refrigeration!$S$5,Refrigeration!G21,"0")</f>
        <v>0</v>
      </c>
      <c r="N15" s="339" t="str">
        <f>IF(Refrigeration!$C21=Refrigeration!$S$5,Refrigeration!H21,"0")</f>
        <v>0</v>
      </c>
      <c r="O15" s="339" t="str">
        <f>IF(Refrigeration!$C21=Refrigeration!$S$5,Refrigeration!I21,"0")</f>
        <v>0</v>
      </c>
      <c r="P15" s="339" t="str">
        <f>IF(Refrigeration!$C21=Refrigeration!$S$5,Refrigeration!J21,"0")</f>
        <v>0</v>
      </c>
      <c r="Q15" s="356" t="str">
        <f>IF(Refrigeration!$C21=Refrigeration!$S$5,Refrigeration!K21,"0")</f>
        <v>0</v>
      </c>
      <c r="R15" s="339" t="str">
        <f>IF(Refrigeration!$C21=Refrigeration!$S$5,Refrigeration!L21,"0")</f>
        <v>0</v>
      </c>
      <c r="S15" s="339" t="str">
        <f>IF(Refrigeration!$C21=Refrigeration!$S$5,Refrigeration!M21,"0")</f>
        <v>0</v>
      </c>
      <c r="T15" s="339" t="str">
        <f>IF(Refrigeration!$C21=Refrigeration!$S$5,Refrigeration!N21,"0")</f>
        <v>0</v>
      </c>
      <c r="U15" s="333" t="str">
        <f>IF(Refrigeration!$C21=Refrigeration!$S$5,Refrigeration!O21,"0")</f>
        <v>0</v>
      </c>
      <c r="V15" s="333" t="str">
        <f>IF(Refrigeration!$C21=Refrigeration!$S$5,Refrigeration!P21,"0")</f>
        <v>0</v>
      </c>
      <c r="W15" s="333" t="str">
        <f>IF(Refrigeration!$C21=Refrigeration!$S$5,Refrigeration!Q21,"0")</f>
        <v>0</v>
      </c>
      <c r="X15" s="339" t="str">
        <f>IF(Refrigeration!$C21=Refrigeration!$S$5,Refrigeration!R21,"0")</f>
        <v>0</v>
      </c>
      <c r="Y15" s="339" t="str">
        <f>IF(Refrigeration!$C21=Refrigeration!$S$5,Refrigeration!S21,"0")</f>
        <v>0</v>
      </c>
      <c r="Z15" s="339" t="str">
        <f>IF(Refrigeration!$C21=Refrigeration!$S$5,Refrigeration!T21,"0")</f>
        <v>0</v>
      </c>
      <c r="AA15" s="339" t="str">
        <f>IF(Refrigeration!$C21=Refrigeration!$S$5,Refrigeration!U21,"0")</f>
        <v>0</v>
      </c>
      <c r="AB15" s="333" t="str">
        <f>IF(Refrigeration!$C21=Refrigeration!$S$5,Refrigeration!V21,"0")</f>
        <v>0</v>
      </c>
      <c r="AD15" s="361">
        <f t="shared" si="7"/>
        <v>0</v>
      </c>
      <c r="AE15" s="361">
        <f t="shared" si="8"/>
        <v>0</v>
      </c>
      <c r="AF15" s="361">
        <f t="shared" si="9"/>
        <v>0</v>
      </c>
      <c r="AH15" s="361">
        <f t="shared" si="11"/>
        <v>0</v>
      </c>
      <c r="AI15" s="361">
        <f t="shared" si="12"/>
        <v>0</v>
      </c>
      <c r="AJ15" s="361">
        <f t="shared" si="10"/>
        <v>0</v>
      </c>
      <c r="AK15" s="361">
        <f t="shared" si="6"/>
        <v>0</v>
      </c>
      <c r="AN15" t="s">
        <v>1261</v>
      </c>
    </row>
    <row r="16" spans="1:42">
      <c r="A16" s="399">
        <v>3</v>
      </c>
      <c r="B16" s="395">
        <f t="shared" ref="B16:B28" si="13">+B15</f>
        <v>0</v>
      </c>
      <c r="F16" s="305"/>
      <c r="G16" s="329"/>
      <c r="H16" s="329"/>
      <c r="I16" s="339" t="str">
        <f>IF(Refrigeration!$C22=Refrigeration!$S$5,Refrigeration!C22,"0")</f>
        <v>0</v>
      </c>
      <c r="J16" s="339" t="str">
        <f>IF(Refrigeration!$C22=Refrigeration!$S$5,Refrigeration!D22,"0")</f>
        <v>0</v>
      </c>
      <c r="K16" s="339" t="str">
        <f>IF(Refrigeration!$C22=Refrigeration!$S$5,Refrigeration!E22,"0")</f>
        <v>0</v>
      </c>
      <c r="L16" s="339" t="str">
        <f>IF(Refrigeration!$C22=Refrigeration!$S$5,Refrigeration!F22,"0")</f>
        <v>0</v>
      </c>
      <c r="M16" s="339" t="str">
        <f>IF(Refrigeration!$C22=Refrigeration!$S$5,Refrigeration!G22,"0")</f>
        <v>0</v>
      </c>
      <c r="N16" s="339" t="str">
        <f>IF(Refrigeration!$C22=Refrigeration!$S$5,Refrigeration!H22,"0")</f>
        <v>0</v>
      </c>
      <c r="O16" s="339" t="str">
        <f>IF(Refrigeration!$C22=Refrigeration!$S$5,Refrigeration!I22,"0")</f>
        <v>0</v>
      </c>
      <c r="P16" s="339" t="str">
        <f>IF(Refrigeration!$C22=Refrigeration!$S$5,Refrigeration!J22,"0")</f>
        <v>0</v>
      </c>
      <c r="Q16" s="356" t="str">
        <f>IF(Refrigeration!$C22=Refrigeration!$S$5,Refrigeration!K22,"0")</f>
        <v>0</v>
      </c>
      <c r="R16" s="339" t="str">
        <f>IF(Refrigeration!$C22=Refrigeration!$S$5,Refrigeration!L22,"0")</f>
        <v>0</v>
      </c>
      <c r="S16" s="339" t="str">
        <f>IF(Refrigeration!$C22=Refrigeration!$S$5,Refrigeration!M22,"0")</f>
        <v>0</v>
      </c>
      <c r="T16" s="339" t="str">
        <f>IF(Refrigeration!$C22=Refrigeration!$S$5,Refrigeration!N22,"0")</f>
        <v>0</v>
      </c>
      <c r="U16" s="333" t="str">
        <f>IF(Refrigeration!$C22=Refrigeration!$S$5,Refrigeration!O22,"0")</f>
        <v>0</v>
      </c>
      <c r="V16" s="333" t="str">
        <f>IF(Refrigeration!$C22=Refrigeration!$S$5,Refrigeration!P22,"0")</f>
        <v>0</v>
      </c>
      <c r="W16" s="333" t="str">
        <f>IF(Refrigeration!$C22=Refrigeration!$S$5,Refrigeration!Q22,"0")</f>
        <v>0</v>
      </c>
      <c r="X16" s="339" t="str">
        <f>IF(Refrigeration!$C22=Refrigeration!$S$5,Refrigeration!R22,"0")</f>
        <v>0</v>
      </c>
      <c r="Y16" s="339" t="str">
        <f>IF(Refrigeration!$C22=Refrigeration!$S$5,Refrigeration!S22,"0")</f>
        <v>0</v>
      </c>
      <c r="Z16" s="339" t="str">
        <f>IF(Refrigeration!$C22=Refrigeration!$S$5,Refrigeration!T22,"0")</f>
        <v>0</v>
      </c>
      <c r="AA16" s="339" t="str">
        <f>IF(Refrigeration!$C22=Refrigeration!$S$5,Refrigeration!U22,"0")</f>
        <v>0</v>
      </c>
      <c r="AB16" s="333" t="str">
        <f>IF(Refrigeration!$C22=Refrigeration!$S$5,Refrigeration!V22,"0")</f>
        <v>0</v>
      </c>
      <c r="AD16" s="361">
        <f t="shared" si="7"/>
        <v>0</v>
      </c>
      <c r="AE16" s="361">
        <f t="shared" si="8"/>
        <v>0</v>
      </c>
      <c r="AF16" s="361">
        <f t="shared" si="9"/>
        <v>0</v>
      </c>
      <c r="AH16" s="361">
        <f t="shared" si="11"/>
        <v>0</v>
      </c>
      <c r="AI16" s="361">
        <f t="shared" si="12"/>
        <v>0</v>
      </c>
      <c r="AJ16" s="361">
        <f t="shared" si="10"/>
        <v>0</v>
      </c>
      <c r="AK16" s="361">
        <f t="shared" si="6"/>
        <v>0</v>
      </c>
      <c r="AN16" t="s">
        <v>1262</v>
      </c>
    </row>
    <row r="17" spans="1:41">
      <c r="A17" s="399">
        <v>4</v>
      </c>
      <c r="B17" s="395">
        <f t="shared" si="13"/>
        <v>0</v>
      </c>
      <c r="F17" s="305"/>
      <c r="G17" s="329"/>
      <c r="H17" s="329"/>
      <c r="I17" s="339" t="str">
        <f>IF(Refrigeration!$C23=Refrigeration!$S$5,Refrigeration!C23,"0")</f>
        <v>0</v>
      </c>
      <c r="J17" s="339" t="str">
        <f>IF(Refrigeration!$C23=Refrigeration!$S$5,Refrigeration!D23,"0")</f>
        <v>0</v>
      </c>
      <c r="K17" s="339" t="str">
        <f>IF(Refrigeration!$C23=Refrigeration!$S$5,Refrigeration!E23,"0")</f>
        <v>0</v>
      </c>
      <c r="L17" s="339" t="str">
        <f>IF(Refrigeration!$C23=Refrigeration!$S$5,Refrigeration!F23,"0")</f>
        <v>0</v>
      </c>
      <c r="M17" s="339" t="str">
        <f>IF(Refrigeration!$C23=Refrigeration!$S$5,Refrigeration!G23,"0")</f>
        <v>0</v>
      </c>
      <c r="N17" s="339" t="str">
        <f>IF(Refrigeration!$C23=Refrigeration!$S$5,Refrigeration!H23,"0")</f>
        <v>0</v>
      </c>
      <c r="O17" s="339" t="str">
        <f>IF(Refrigeration!$C23=Refrigeration!$S$5,Refrigeration!I23,"0")</f>
        <v>0</v>
      </c>
      <c r="P17" s="339" t="str">
        <f>IF(Refrigeration!$C23=Refrigeration!$S$5,Refrigeration!J23,"0")</f>
        <v>0</v>
      </c>
      <c r="Q17" s="356" t="str">
        <f>IF(Refrigeration!$C23=Refrigeration!$S$5,Refrigeration!K23,"0")</f>
        <v>0</v>
      </c>
      <c r="R17" s="339" t="str">
        <f>IF(Refrigeration!$C23=Refrigeration!$S$5,Refrigeration!L23,"0")</f>
        <v>0</v>
      </c>
      <c r="S17" s="339" t="str">
        <f>IF(Refrigeration!$C23=Refrigeration!$S$5,Refrigeration!M23,"0")</f>
        <v>0</v>
      </c>
      <c r="T17" s="339" t="str">
        <f>IF(Refrigeration!$C23=Refrigeration!$S$5,Refrigeration!N23,"0")</f>
        <v>0</v>
      </c>
      <c r="U17" s="333" t="str">
        <f>IF(Refrigeration!$C23=Refrigeration!$S$5,Refrigeration!O23,"0")</f>
        <v>0</v>
      </c>
      <c r="V17" s="333" t="str">
        <f>IF(Refrigeration!$C23=Refrigeration!$S$5,Refrigeration!P23,"0")</f>
        <v>0</v>
      </c>
      <c r="W17" s="333" t="str">
        <f>IF(Refrigeration!$C23=Refrigeration!$S$5,Refrigeration!Q23,"0")</f>
        <v>0</v>
      </c>
      <c r="X17" s="339" t="str">
        <f>IF(Refrigeration!$C23=Refrigeration!$S$5,Refrigeration!R23,"0")</f>
        <v>0</v>
      </c>
      <c r="Y17" s="339" t="str">
        <f>IF(Refrigeration!$C23=Refrigeration!$S$5,Refrigeration!S23,"0")</f>
        <v>0</v>
      </c>
      <c r="Z17" s="339" t="str">
        <f>IF(Refrigeration!$C23=Refrigeration!$S$5,Refrigeration!T23,"0")</f>
        <v>0</v>
      </c>
      <c r="AA17" s="339" t="str">
        <f>IF(Refrigeration!$C23=Refrigeration!$S$5,Refrigeration!U23,"0")</f>
        <v>0</v>
      </c>
      <c r="AB17" s="333" t="str">
        <f>IF(Refrigeration!$C23=Refrigeration!$S$5,Refrigeration!V23,"0")</f>
        <v>0</v>
      </c>
      <c r="AD17" s="361">
        <f t="shared" ref="AD17:AD29" si="14">+AB17*$AO$6</f>
        <v>0</v>
      </c>
      <c r="AE17" s="361">
        <f t="shared" ref="AE17:AE29" si="15">+AD17*$AO$9</f>
        <v>0</v>
      </c>
      <c r="AF17" s="361">
        <f t="shared" ref="AF17:AF29" si="16">+$AO$8*$AO$7*V17*W17</f>
        <v>0</v>
      </c>
      <c r="AH17" s="361">
        <f t="shared" si="11"/>
        <v>0</v>
      </c>
      <c r="AI17" s="361">
        <f t="shared" si="12"/>
        <v>0</v>
      </c>
      <c r="AJ17" s="361">
        <f t="shared" ref="AJ17:AJ29" si="17">+AI17*$A$3</f>
        <v>0</v>
      </c>
      <c r="AK17" s="361">
        <f t="shared" si="6"/>
        <v>0</v>
      </c>
      <c r="AN17" t="s">
        <v>1263</v>
      </c>
    </row>
    <row r="18" spans="1:41">
      <c r="A18" s="399">
        <v>5</v>
      </c>
      <c r="B18" s="395">
        <f t="shared" si="13"/>
        <v>0</v>
      </c>
      <c r="H18" s="329"/>
      <c r="I18" s="339" t="str">
        <f>IF(Refrigeration!$C24=Refrigeration!$S$5,Refrigeration!C24,"0")</f>
        <v>0</v>
      </c>
      <c r="J18" s="339" t="str">
        <f>IF(Refrigeration!$C24=Refrigeration!$S$5,Refrigeration!D24,"0")</f>
        <v>0</v>
      </c>
      <c r="K18" s="339" t="str">
        <f>IF(Refrigeration!$C24=Refrigeration!$S$5,Refrigeration!E24,"0")</f>
        <v>0</v>
      </c>
      <c r="L18" s="339" t="str">
        <f>IF(Refrigeration!$C24=Refrigeration!$S$5,Refrigeration!F24,"0")</f>
        <v>0</v>
      </c>
      <c r="M18" s="339" t="str">
        <f>IF(Refrigeration!$C24=Refrigeration!$S$5,Refrigeration!G24,"0")</f>
        <v>0</v>
      </c>
      <c r="N18" s="339" t="str">
        <f>IF(Refrigeration!$C24=Refrigeration!$S$5,Refrigeration!H24,"0")</f>
        <v>0</v>
      </c>
      <c r="O18" s="339" t="str">
        <f>IF(Refrigeration!$C24=Refrigeration!$S$5,Refrigeration!I24,"0")</f>
        <v>0</v>
      </c>
      <c r="P18" s="339" t="str">
        <f>IF(Refrigeration!$C24=Refrigeration!$S$5,Refrigeration!J24,"0")</f>
        <v>0</v>
      </c>
      <c r="Q18" s="356" t="str">
        <f>IF(Refrigeration!$C24=Refrigeration!$S$5,Refrigeration!K24,"0")</f>
        <v>0</v>
      </c>
      <c r="R18" s="339" t="str">
        <f>IF(Refrigeration!$C24=Refrigeration!$S$5,Refrigeration!L24,"0")</f>
        <v>0</v>
      </c>
      <c r="S18" s="339" t="str">
        <f>IF(Refrigeration!$C24=Refrigeration!$S$5,Refrigeration!M24,"0")</f>
        <v>0</v>
      </c>
      <c r="T18" s="339" t="str">
        <f>IF(Refrigeration!$C24=Refrigeration!$S$5,Refrigeration!N24,"0")</f>
        <v>0</v>
      </c>
      <c r="U18" s="333" t="str">
        <f>IF(Refrigeration!$C24=Refrigeration!$S$5,Refrigeration!O24,"0")</f>
        <v>0</v>
      </c>
      <c r="V18" s="333" t="str">
        <f>IF(Refrigeration!$C24=Refrigeration!$S$5,Refrigeration!P24,"0")</f>
        <v>0</v>
      </c>
      <c r="W18" s="333" t="str">
        <f>IF(Refrigeration!$C24=Refrigeration!$S$5,Refrigeration!Q24,"0")</f>
        <v>0</v>
      </c>
      <c r="X18" s="339" t="str">
        <f>IF(Refrigeration!$C24=Refrigeration!$S$5,Refrigeration!R24,"0")</f>
        <v>0</v>
      </c>
      <c r="Y18" s="339" t="str">
        <f>IF(Refrigeration!$C24=Refrigeration!$S$5,Refrigeration!S24,"0")</f>
        <v>0</v>
      </c>
      <c r="Z18" s="339" t="str">
        <f>IF(Refrigeration!$C24=Refrigeration!$S$5,Refrigeration!T24,"0")</f>
        <v>0</v>
      </c>
      <c r="AA18" s="339" t="str">
        <f>IF(Refrigeration!$C24=Refrigeration!$S$5,Refrigeration!U24,"0")</f>
        <v>0</v>
      </c>
      <c r="AB18" s="333" t="str">
        <f>IF(Refrigeration!$C24=Refrigeration!$S$5,Refrigeration!V24,"0")</f>
        <v>0</v>
      </c>
      <c r="AD18" s="361">
        <f t="shared" si="14"/>
        <v>0</v>
      </c>
      <c r="AE18" s="361">
        <f t="shared" si="15"/>
        <v>0</v>
      </c>
      <c r="AF18" s="361">
        <f t="shared" si="16"/>
        <v>0</v>
      </c>
      <c r="AH18" s="361">
        <f t="shared" si="11"/>
        <v>0</v>
      </c>
      <c r="AI18" s="361">
        <f t="shared" si="12"/>
        <v>0</v>
      </c>
      <c r="AJ18" s="361">
        <f t="shared" si="17"/>
        <v>0</v>
      </c>
      <c r="AK18" s="361">
        <f t="shared" si="6"/>
        <v>0</v>
      </c>
      <c r="AN18" t="s">
        <v>1264</v>
      </c>
      <c r="AO18">
        <v>2089</v>
      </c>
    </row>
    <row r="19" spans="1:41">
      <c r="A19" s="399">
        <v>6</v>
      </c>
      <c r="B19" s="395">
        <f t="shared" si="13"/>
        <v>0</v>
      </c>
      <c r="H19" s="329"/>
      <c r="I19" s="339" t="str">
        <f>IF(Refrigeration!$C25=Refrigeration!$S$5,Refrigeration!C25,"0")</f>
        <v>0</v>
      </c>
      <c r="J19" s="339" t="str">
        <f>IF(Refrigeration!$C25=Refrigeration!$S$5,Refrigeration!D25,"0")</f>
        <v>0</v>
      </c>
      <c r="K19" s="339" t="str">
        <f>IF(Refrigeration!$C25=Refrigeration!$S$5,Refrigeration!E25,"0")</f>
        <v>0</v>
      </c>
      <c r="L19" s="339" t="str">
        <f>IF(Refrigeration!$C25=Refrigeration!$S$5,Refrigeration!F25,"0")</f>
        <v>0</v>
      </c>
      <c r="M19" s="339" t="str">
        <f>IF(Refrigeration!$C25=Refrigeration!$S$5,Refrigeration!G25,"0")</f>
        <v>0</v>
      </c>
      <c r="N19" s="339" t="str">
        <f>IF(Refrigeration!$C25=Refrigeration!$S$5,Refrigeration!H25,"0")</f>
        <v>0</v>
      </c>
      <c r="O19" s="339" t="str">
        <f>IF(Refrigeration!$C25=Refrigeration!$S$5,Refrigeration!I25,"0")</f>
        <v>0</v>
      </c>
      <c r="P19" s="339" t="str">
        <f>IF(Refrigeration!$C25=Refrigeration!$S$5,Refrigeration!J25,"0")</f>
        <v>0</v>
      </c>
      <c r="Q19" s="356" t="str">
        <f>IF(Refrigeration!$C25=Refrigeration!$S$5,Refrigeration!K25,"0")</f>
        <v>0</v>
      </c>
      <c r="R19" s="339" t="str">
        <f>IF(Refrigeration!$C25=Refrigeration!$S$5,Refrigeration!L25,"0")</f>
        <v>0</v>
      </c>
      <c r="S19" s="339" t="str">
        <f>IF(Refrigeration!$C25=Refrigeration!$S$5,Refrigeration!M25,"0")</f>
        <v>0</v>
      </c>
      <c r="T19" s="339" t="str">
        <f>IF(Refrigeration!$C25=Refrigeration!$S$5,Refrigeration!N25,"0")</f>
        <v>0</v>
      </c>
      <c r="U19" s="333" t="str">
        <f>IF(Refrigeration!$C25=Refrigeration!$S$5,Refrigeration!O25,"0")</f>
        <v>0</v>
      </c>
      <c r="V19" s="333" t="str">
        <f>IF(Refrigeration!$C25=Refrigeration!$S$5,Refrigeration!P25,"0")</f>
        <v>0</v>
      </c>
      <c r="W19" s="333" t="str">
        <f>IF(Refrigeration!$C25=Refrigeration!$S$5,Refrigeration!Q25,"0")</f>
        <v>0</v>
      </c>
      <c r="X19" s="339" t="str">
        <f>IF(Refrigeration!$C25=Refrigeration!$S$5,Refrigeration!R25,"0")</f>
        <v>0</v>
      </c>
      <c r="Y19" s="339" t="str">
        <f>IF(Refrigeration!$C25=Refrigeration!$S$5,Refrigeration!S25,"0")</f>
        <v>0</v>
      </c>
      <c r="Z19" s="339" t="str">
        <f>IF(Refrigeration!$C25=Refrigeration!$S$5,Refrigeration!T25,"0")</f>
        <v>0</v>
      </c>
      <c r="AA19" s="339" t="str">
        <f>IF(Refrigeration!$C25=Refrigeration!$S$5,Refrigeration!U25,"0")</f>
        <v>0</v>
      </c>
      <c r="AB19" s="333" t="str">
        <f>IF(Refrigeration!$C25=Refrigeration!$S$5,Refrigeration!V25,"0")</f>
        <v>0</v>
      </c>
      <c r="AD19" s="361">
        <f t="shared" si="14"/>
        <v>0</v>
      </c>
      <c r="AE19" s="361">
        <f t="shared" si="15"/>
        <v>0</v>
      </c>
      <c r="AF19" s="361">
        <f t="shared" si="16"/>
        <v>0</v>
      </c>
      <c r="AH19" s="361">
        <f t="shared" si="11"/>
        <v>0</v>
      </c>
      <c r="AI19" s="361">
        <f t="shared" si="12"/>
        <v>0</v>
      </c>
      <c r="AJ19" s="361">
        <f t="shared" si="17"/>
        <v>0</v>
      </c>
      <c r="AK19" s="361">
        <f t="shared" si="6"/>
        <v>0</v>
      </c>
      <c r="AN19" t="s">
        <v>1265</v>
      </c>
      <c r="AO19">
        <v>454</v>
      </c>
    </row>
    <row r="20" spans="1:41">
      <c r="A20" s="399">
        <v>7</v>
      </c>
      <c r="B20" s="395">
        <f t="shared" si="13"/>
        <v>0</v>
      </c>
      <c r="H20" s="329"/>
      <c r="I20" s="339" t="str">
        <f>IF(Refrigeration!$C26=Refrigeration!$S$5,Refrigeration!C26,"0")</f>
        <v>0</v>
      </c>
      <c r="J20" s="339" t="str">
        <f>IF(Refrigeration!$C26=Refrigeration!$S$5,Refrigeration!D26,"0")</f>
        <v>0</v>
      </c>
      <c r="K20" s="339" t="str">
        <f>IF(Refrigeration!$C26=Refrigeration!$S$5,Refrigeration!E26,"0")</f>
        <v>0</v>
      </c>
      <c r="L20" s="339" t="str">
        <f>IF(Refrigeration!$C26=Refrigeration!$S$5,Refrigeration!F26,"0")</f>
        <v>0</v>
      </c>
      <c r="M20" s="339" t="str">
        <f>IF(Refrigeration!$C26=Refrigeration!$S$5,Refrigeration!G26,"0")</f>
        <v>0</v>
      </c>
      <c r="N20" s="339" t="str">
        <f>IF(Refrigeration!$C26=Refrigeration!$S$5,Refrigeration!H26,"0")</f>
        <v>0</v>
      </c>
      <c r="O20" s="339" t="str">
        <f>IF(Refrigeration!$C26=Refrigeration!$S$5,Refrigeration!I26,"0")</f>
        <v>0</v>
      </c>
      <c r="P20" s="339" t="str">
        <f>IF(Refrigeration!$C26=Refrigeration!$S$5,Refrigeration!J26,"0")</f>
        <v>0</v>
      </c>
      <c r="Q20" s="356" t="str">
        <f>IF(Refrigeration!$C26=Refrigeration!$S$5,Refrigeration!K26,"0")</f>
        <v>0</v>
      </c>
      <c r="R20" s="339" t="str">
        <f>IF(Refrigeration!$C26=Refrigeration!$S$5,Refrigeration!L26,"0")</f>
        <v>0</v>
      </c>
      <c r="S20" s="339" t="str">
        <f>IF(Refrigeration!$C26=Refrigeration!$S$5,Refrigeration!M26,"0")</f>
        <v>0</v>
      </c>
      <c r="T20" s="339" t="str">
        <f>IF(Refrigeration!$C26=Refrigeration!$S$5,Refrigeration!N26,"0")</f>
        <v>0</v>
      </c>
      <c r="U20" s="333" t="str">
        <f>IF(Refrigeration!$C26=Refrigeration!$S$5,Refrigeration!O26,"0")</f>
        <v>0</v>
      </c>
      <c r="V20" s="333" t="str">
        <f>IF(Refrigeration!$C26=Refrigeration!$S$5,Refrigeration!P26,"0")</f>
        <v>0</v>
      </c>
      <c r="W20" s="333" t="str">
        <f>IF(Refrigeration!$C26=Refrigeration!$S$5,Refrigeration!Q26,"0")</f>
        <v>0</v>
      </c>
      <c r="X20" s="339" t="str">
        <f>IF(Refrigeration!$C26=Refrigeration!$S$5,Refrigeration!R26,"0")</f>
        <v>0</v>
      </c>
      <c r="Y20" s="339" t="str">
        <f>IF(Refrigeration!$C26=Refrigeration!$S$5,Refrigeration!S26,"0")</f>
        <v>0</v>
      </c>
      <c r="Z20" s="339" t="str">
        <f>IF(Refrigeration!$C26=Refrigeration!$S$5,Refrigeration!T26,"0")</f>
        <v>0</v>
      </c>
      <c r="AA20" s="339" t="str">
        <f>IF(Refrigeration!$C26=Refrigeration!$S$5,Refrigeration!U26,"0")</f>
        <v>0</v>
      </c>
      <c r="AB20" s="333" t="str">
        <f>IF(Refrigeration!$C26=Refrigeration!$S$5,Refrigeration!V26,"0")</f>
        <v>0</v>
      </c>
      <c r="AD20" s="361">
        <f t="shared" si="14"/>
        <v>0</v>
      </c>
      <c r="AE20" s="361">
        <f t="shared" si="15"/>
        <v>0</v>
      </c>
      <c r="AF20" s="361">
        <f t="shared" si="16"/>
        <v>0</v>
      </c>
      <c r="AH20" s="361">
        <f t="shared" si="11"/>
        <v>0</v>
      </c>
      <c r="AI20" s="361">
        <f t="shared" si="12"/>
        <v>0</v>
      </c>
      <c r="AJ20" s="361">
        <f t="shared" si="17"/>
        <v>0</v>
      </c>
      <c r="AK20" s="361">
        <f t="shared" si="6"/>
        <v>0</v>
      </c>
      <c r="AN20" t="s">
        <v>1266</v>
      </c>
      <c r="AO20">
        <v>321</v>
      </c>
    </row>
    <row r="21" spans="1:41">
      <c r="A21" s="399">
        <v>8</v>
      </c>
      <c r="B21" s="395">
        <f t="shared" si="13"/>
        <v>0</v>
      </c>
      <c r="H21" s="592"/>
      <c r="I21" s="339" t="str">
        <f>IF(Refrigeration!$C27=Refrigeration!$S$5,Refrigeration!C27,"0")</f>
        <v>0</v>
      </c>
      <c r="J21" s="339" t="str">
        <f>IF(Refrigeration!$C27=Refrigeration!$S$5,Refrigeration!D27,"0")</f>
        <v>0</v>
      </c>
      <c r="K21" s="339" t="str">
        <f>IF(Refrigeration!$C27=Refrigeration!$S$5,Refrigeration!E27,"0")</f>
        <v>0</v>
      </c>
      <c r="L21" s="339" t="str">
        <f>IF(Refrigeration!$C27=Refrigeration!$S$5,Refrigeration!F27,"0")</f>
        <v>0</v>
      </c>
      <c r="M21" s="339" t="str">
        <f>IF(Refrigeration!$C27=Refrigeration!$S$5,Refrigeration!G27,"0")</f>
        <v>0</v>
      </c>
      <c r="N21" s="339" t="str">
        <f>IF(Refrigeration!$C27=Refrigeration!$S$5,Refrigeration!H27,"0")</f>
        <v>0</v>
      </c>
      <c r="O21" s="339" t="str">
        <f>IF(Refrigeration!$C27=Refrigeration!$S$5,Refrigeration!I27,"0")</f>
        <v>0</v>
      </c>
      <c r="P21" s="339" t="str">
        <f>IF(Refrigeration!$C27=Refrigeration!$S$5,Refrigeration!J27,"0")</f>
        <v>0</v>
      </c>
      <c r="Q21" s="356" t="str">
        <f>IF(Refrigeration!$C27=Refrigeration!$S$5,Refrigeration!K27,"0")</f>
        <v>0</v>
      </c>
      <c r="R21" s="339" t="str">
        <f>IF(Refrigeration!$C27=Refrigeration!$S$5,Refrigeration!L27,"0")</f>
        <v>0</v>
      </c>
      <c r="S21" s="339" t="str">
        <f>IF(Refrigeration!$C27=Refrigeration!$S$5,Refrigeration!M27,"0")</f>
        <v>0</v>
      </c>
      <c r="T21" s="339" t="str">
        <f>IF(Refrigeration!$C27=Refrigeration!$S$5,Refrigeration!N27,"0")</f>
        <v>0</v>
      </c>
      <c r="U21" s="333" t="str">
        <f>IF(Refrigeration!$C27=Refrigeration!$S$5,Refrigeration!O27,"0")</f>
        <v>0</v>
      </c>
      <c r="V21" s="333" t="str">
        <f>IF(Refrigeration!$C27=Refrigeration!$S$5,Refrigeration!P27,"0")</f>
        <v>0</v>
      </c>
      <c r="W21" s="333" t="str">
        <f>IF(Refrigeration!$C27=Refrigeration!$S$5,Refrigeration!Q27,"0")</f>
        <v>0</v>
      </c>
      <c r="X21" s="339" t="str">
        <f>IF(Refrigeration!$C27=Refrigeration!$S$5,Refrigeration!R27,"0")</f>
        <v>0</v>
      </c>
      <c r="Y21" s="339" t="str">
        <f>IF(Refrigeration!$C27=Refrigeration!$S$5,Refrigeration!S27,"0")</f>
        <v>0</v>
      </c>
      <c r="Z21" s="339" t="str">
        <f>IF(Refrigeration!$C27=Refrigeration!$S$5,Refrigeration!T27,"0")</f>
        <v>0</v>
      </c>
      <c r="AA21" s="339" t="str">
        <f>IF(Refrigeration!$C27=Refrigeration!$S$5,Refrigeration!U27,"0")</f>
        <v>0</v>
      </c>
      <c r="AB21" s="333" t="str">
        <f>IF(Refrigeration!$C27=Refrigeration!$S$5,Refrigeration!V27,"0")</f>
        <v>0</v>
      </c>
      <c r="AD21" s="361">
        <f t="shared" si="14"/>
        <v>0</v>
      </c>
      <c r="AE21" s="361">
        <f t="shared" si="15"/>
        <v>0</v>
      </c>
      <c r="AF21" s="361">
        <f t="shared" si="16"/>
        <v>0</v>
      </c>
      <c r="AH21" s="361">
        <f t="shared" si="11"/>
        <v>0</v>
      </c>
      <c r="AI21" s="361">
        <f t="shared" si="12"/>
        <v>0</v>
      </c>
      <c r="AJ21" s="361">
        <f t="shared" si="17"/>
        <v>0</v>
      </c>
      <c r="AK21" s="361">
        <f t="shared" si="6"/>
        <v>0</v>
      </c>
      <c r="AN21" t="s">
        <v>1267</v>
      </c>
      <c r="AO21" s="298">
        <f>+(AO18)*0.2</f>
        <v>417.8</v>
      </c>
    </row>
    <row r="22" spans="1:41">
      <c r="A22" s="399">
        <v>9</v>
      </c>
      <c r="B22" s="395">
        <f t="shared" si="13"/>
        <v>0</v>
      </c>
      <c r="H22" s="592"/>
      <c r="I22" s="339" t="str">
        <f>IF(Refrigeration!$C28=Refrigeration!$S$5,Refrigeration!C28,"0")</f>
        <v>0</v>
      </c>
      <c r="J22" s="339" t="str">
        <f>IF(Refrigeration!$C28=Refrigeration!$S$5,Refrigeration!D28,"0")</f>
        <v>0</v>
      </c>
      <c r="K22" s="339" t="str">
        <f>IF(Refrigeration!$C28=Refrigeration!$S$5,Refrigeration!E28,"0")</f>
        <v>0</v>
      </c>
      <c r="L22" s="339" t="str">
        <f>IF(Refrigeration!$C28=Refrigeration!$S$5,Refrigeration!F28,"0")</f>
        <v>0</v>
      </c>
      <c r="M22" s="339" t="str">
        <f>IF(Refrigeration!$C28=Refrigeration!$S$5,Refrigeration!G28,"0")</f>
        <v>0</v>
      </c>
      <c r="N22" s="339" t="str">
        <f>IF(Refrigeration!$C28=Refrigeration!$S$5,Refrigeration!H28,"0")</f>
        <v>0</v>
      </c>
      <c r="O22" s="339" t="str">
        <f>IF(Refrigeration!$C28=Refrigeration!$S$5,Refrigeration!I28,"0")</f>
        <v>0</v>
      </c>
      <c r="P22" s="339" t="str">
        <f>IF(Refrigeration!$C28=Refrigeration!$S$5,Refrigeration!J28,"0")</f>
        <v>0</v>
      </c>
      <c r="Q22" s="356" t="str">
        <f>IF(Refrigeration!$C28=Refrigeration!$S$5,Refrigeration!K28,"0")</f>
        <v>0</v>
      </c>
      <c r="R22" s="339" t="str">
        <f>IF(Refrigeration!$C28=Refrigeration!$S$5,Refrigeration!L28,"0")</f>
        <v>0</v>
      </c>
      <c r="S22" s="339" t="str">
        <f>IF(Refrigeration!$C28=Refrigeration!$S$5,Refrigeration!M28,"0")</f>
        <v>0</v>
      </c>
      <c r="T22" s="339" t="str">
        <f>IF(Refrigeration!$C28=Refrigeration!$S$5,Refrigeration!N28,"0")</f>
        <v>0</v>
      </c>
      <c r="U22" s="333" t="str">
        <f>IF(Refrigeration!$C28=Refrigeration!$S$5,Refrigeration!O28,"0")</f>
        <v>0</v>
      </c>
      <c r="V22" s="333" t="str">
        <f>IF(Refrigeration!$C28=Refrigeration!$S$5,Refrigeration!P28,"0")</f>
        <v>0</v>
      </c>
      <c r="W22" s="333" t="str">
        <f>IF(Refrigeration!$C28=Refrigeration!$S$5,Refrigeration!Q28,"0")</f>
        <v>0</v>
      </c>
      <c r="X22" s="339" t="str">
        <f>IF(Refrigeration!$C28=Refrigeration!$S$5,Refrigeration!R28,"0")</f>
        <v>0</v>
      </c>
      <c r="Y22" s="339" t="str">
        <f>IF(Refrigeration!$C28=Refrigeration!$S$5,Refrigeration!S28,"0")</f>
        <v>0</v>
      </c>
      <c r="Z22" s="339" t="str">
        <f>IF(Refrigeration!$C28=Refrigeration!$S$5,Refrigeration!T28,"0")</f>
        <v>0</v>
      </c>
      <c r="AA22" s="339" t="str">
        <f>IF(Refrigeration!$C28=Refrigeration!$S$5,Refrigeration!U28,"0")</f>
        <v>0</v>
      </c>
      <c r="AB22" s="333" t="str">
        <f>IF(Refrigeration!$C28=Refrigeration!$S$5,Refrigeration!V28,"0")</f>
        <v>0</v>
      </c>
      <c r="AD22" s="361">
        <f t="shared" si="14"/>
        <v>0</v>
      </c>
      <c r="AE22" s="361">
        <f t="shared" si="15"/>
        <v>0</v>
      </c>
      <c r="AF22" s="361">
        <f t="shared" si="16"/>
        <v>0</v>
      </c>
      <c r="AH22" s="361">
        <f t="shared" si="11"/>
        <v>0</v>
      </c>
      <c r="AI22" s="361">
        <f t="shared" si="12"/>
        <v>0</v>
      </c>
      <c r="AJ22" s="361">
        <f t="shared" si="17"/>
        <v>0</v>
      </c>
      <c r="AK22" s="361">
        <f t="shared" si="6"/>
        <v>0</v>
      </c>
      <c r="AN22" t="s">
        <v>1268</v>
      </c>
      <c r="AO22" s="298">
        <f>+AO21+AO19+AO18+AO20</f>
        <v>3281.8</v>
      </c>
    </row>
    <row r="23" spans="1:41">
      <c r="A23" s="399">
        <v>10</v>
      </c>
      <c r="B23" s="395">
        <f t="shared" si="13"/>
        <v>0</v>
      </c>
      <c r="H23" s="592"/>
      <c r="I23" s="339" t="str">
        <f>IF(Refrigeration!$C29=Refrigeration!$S$5,Refrigeration!C29,"0")</f>
        <v>0</v>
      </c>
      <c r="J23" s="339" t="str">
        <f>IF(Refrigeration!$C29=Refrigeration!$S$5,Refrigeration!D29,"0")</f>
        <v>0</v>
      </c>
      <c r="K23" s="339" t="str">
        <f>IF(Refrigeration!$C29=Refrigeration!$S$5,Refrigeration!E29,"0")</f>
        <v>0</v>
      </c>
      <c r="L23" s="339" t="str">
        <f>IF(Refrigeration!$C29=Refrigeration!$S$5,Refrigeration!F29,"0")</f>
        <v>0</v>
      </c>
      <c r="M23" s="339" t="str">
        <f>IF(Refrigeration!$C29=Refrigeration!$S$5,Refrigeration!G29,"0")</f>
        <v>0</v>
      </c>
      <c r="N23" s="339" t="str">
        <f>IF(Refrigeration!$C29=Refrigeration!$S$5,Refrigeration!H29,"0")</f>
        <v>0</v>
      </c>
      <c r="O23" s="339" t="str">
        <f>IF(Refrigeration!$C29=Refrigeration!$S$5,Refrigeration!I29,"0")</f>
        <v>0</v>
      </c>
      <c r="P23" s="339" t="str">
        <f>IF(Refrigeration!$C29=Refrigeration!$S$5,Refrigeration!J29,"0")</f>
        <v>0</v>
      </c>
      <c r="Q23" s="356" t="str">
        <f>IF(Refrigeration!$C29=Refrigeration!$S$5,Refrigeration!K29,"0")</f>
        <v>0</v>
      </c>
      <c r="R23" s="339" t="str">
        <f>IF(Refrigeration!$C29=Refrigeration!$S$5,Refrigeration!L29,"0")</f>
        <v>0</v>
      </c>
      <c r="S23" s="339" t="str">
        <f>IF(Refrigeration!$C29=Refrigeration!$S$5,Refrigeration!M29,"0")</f>
        <v>0</v>
      </c>
      <c r="T23" s="339" t="str">
        <f>IF(Refrigeration!$C29=Refrigeration!$S$5,Refrigeration!N29,"0")</f>
        <v>0</v>
      </c>
      <c r="U23" s="333" t="str">
        <f>IF(Refrigeration!$C29=Refrigeration!$S$5,Refrigeration!O29,"0")</f>
        <v>0</v>
      </c>
      <c r="V23" s="333" t="str">
        <f>IF(Refrigeration!$C29=Refrigeration!$S$5,Refrigeration!P29,"0")</f>
        <v>0</v>
      </c>
      <c r="W23" s="333" t="str">
        <f>IF(Refrigeration!$C29=Refrigeration!$S$5,Refrigeration!Q29,"0")</f>
        <v>0</v>
      </c>
      <c r="X23" s="339" t="str">
        <f>IF(Refrigeration!$C29=Refrigeration!$S$5,Refrigeration!R29,"0")</f>
        <v>0</v>
      </c>
      <c r="Y23" s="339" t="str">
        <f>IF(Refrigeration!$C29=Refrigeration!$S$5,Refrigeration!S29,"0")</f>
        <v>0</v>
      </c>
      <c r="Z23" s="339" t="str">
        <f>IF(Refrigeration!$C29=Refrigeration!$S$5,Refrigeration!T29,"0")</f>
        <v>0</v>
      </c>
      <c r="AA23" s="339" t="str">
        <f>IF(Refrigeration!$C29=Refrigeration!$S$5,Refrigeration!U29,"0")</f>
        <v>0</v>
      </c>
      <c r="AB23" s="333" t="str">
        <f>IF(Refrigeration!$C29=Refrigeration!$S$5,Refrigeration!V29,"0")</f>
        <v>0</v>
      </c>
      <c r="AD23" s="361">
        <f t="shared" si="14"/>
        <v>0</v>
      </c>
      <c r="AE23" s="361">
        <f t="shared" si="15"/>
        <v>0</v>
      </c>
      <c r="AF23" s="361">
        <f t="shared" si="16"/>
        <v>0</v>
      </c>
      <c r="AH23" s="361">
        <f t="shared" si="11"/>
        <v>0</v>
      </c>
      <c r="AI23" s="361">
        <f t="shared" si="12"/>
        <v>0</v>
      </c>
      <c r="AJ23" s="361">
        <f t="shared" si="17"/>
        <v>0</v>
      </c>
      <c r="AK23" s="361">
        <f t="shared" si="6"/>
        <v>0</v>
      </c>
      <c r="AN23" t="s">
        <v>1269</v>
      </c>
      <c r="AO23" s="298">
        <f>+AO22/D3</f>
        <v>1640.9</v>
      </c>
    </row>
    <row r="24" spans="1:41">
      <c r="A24" s="399">
        <v>11</v>
      </c>
      <c r="B24" s="395">
        <f t="shared" si="13"/>
        <v>0</v>
      </c>
      <c r="H24" s="592"/>
      <c r="I24" s="339" t="str">
        <f>IF(Refrigeration!$C30=Refrigeration!$S$5,Refrigeration!C30,"0")</f>
        <v>0</v>
      </c>
      <c r="J24" s="339" t="str">
        <f>IF(Refrigeration!$C30=Refrigeration!$S$5,Refrigeration!D30,"0")</f>
        <v>0</v>
      </c>
      <c r="K24" s="339" t="str">
        <f>IF(Refrigeration!$C30=Refrigeration!$S$5,Refrigeration!E30,"0")</f>
        <v>0</v>
      </c>
      <c r="L24" s="339" t="str">
        <f>IF(Refrigeration!$C30=Refrigeration!$S$5,Refrigeration!F30,"0")</f>
        <v>0</v>
      </c>
      <c r="M24" s="339" t="str">
        <f>IF(Refrigeration!$C30=Refrigeration!$S$5,Refrigeration!G30,"0")</f>
        <v>0</v>
      </c>
      <c r="N24" s="339" t="str">
        <f>IF(Refrigeration!$C30=Refrigeration!$S$5,Refrigeration!H30,"0")</f>
        <v>0</v>
      </c>
      <c r="O24" s="339" t="str">
        <f>IF(Refrigeration!$C30=Refrigeration!$S$5,Refrigeration!I30,"0")</f>
        <v>0</v>
      </c>
      <c r="P24" s="339" t="str">
        <f>IF(Refrigeration!$C30=Refrigeration!$S$5,Refrigeration!J30,"0")</f>
        <v>0</v>
      </c>
      <c r="Q24" s="356" t="str">
        <f>IF(Refrigeration!$C30=Refrigeration!$S$5,Refrigeration!K30,"0")</f>
        <v>0</v>
      </c>
      <c r="R24" s="339" t="str">
        <f>IF(Refrigeration!$C30=Refrigeration!$S$5,Refrigeration!L30,"0")</f>
        <v>0</v>
      </c>
      <c r="S24" s="339" t="str">
        <f>IF(Refrigeration!$C30=Refrigeration!$S$5,Refrigeration!M30,"0")</f>
        <v>0</v>
      </c>
      <c r="T24" s="339" t="str">
        <f>IF(Refrigeration!$C30=Refrigeration!$S$5,Refrigeration!N30,"0")</f>
        <v>0</v>
      </c>
      <c r="U24" s="333" t="str">
        <f>IF(Refrigeration!$C30=Refrigeration!$S$5,Refrigeration!O30,"0")</f>
        <v>0</v>
      </c>
      <c r="V24" s="333" t="str">
        <f>IF(Refrigeration!$C30=Refrigeration!$S$5,Refrigeration!P30,"0")</f>
        <v>0</v>
      </c>
      <c r="W24" s="333" t="str">
        <f>IF(Refrigeration!$C30=Refrigeration!$S$5,Refrigeration!Q30,"0")</f>
        <v>0</v>
      </c>
      <c r="X24" s="339" t="str">
        <f>IF(Refrigeration!$C30=Refrigeration!$S$5,Refrigeration!R30,"0")</f>
        <v>0</v>
      </c>
      <c r="Y24" s="339" t="str">
        <f>IF(Refrigeration!$C30=Refrigeration!$S$5,Refrigeration!S30,"0")</f>
        <v>0</v>
      </c>
      <c r="Z24" s="339" t="str">
        <f>IF(Refrigeration!$C30=Refrigeration!$S$5,Refrigeration!T30,"0")</f>
        <v>0</v>
      </c>
      <c r="AA24" s="339" t="str">
        <f>IF(Refrigeration!$C30=Refrigeration!$S$5,Refrigeration!U30,"0")</f>
        <v>0</v>
      </c>
      <c r="AB24" s="333" t="str">
        <f>IF(Refrigeration!$C30=Refrigeration!$S$5,Refrigeration!V30,"0")</f>
        <v>0</v>
      </c>
      <c r="AD24" s="361">
        <f t="shared" si="14"/>
        <v>0</v>
      </c>
      <c r="AE24" s="361">
        <f t="shared" si="15"/>
        <v>0</v>
      </c>
      <c r="AF24" s="361">
        <f t="shared" si="16"/>
        <v>0</v>
      </c>
      <c r="AH24" s="361">
        <f t="shared" si="11"/>
        <v>0</v>
      </c>
      <c r="AI24" s="361">
        <f t="shared" si="12"/>
        <v>0</v>
      </c>
      <c r="AJ24" s="361">
        <f t="shared" si="17"/>
        <v>0</v>
      </c>
      <c r="AK24" s="361">
        <f t="shared" si="6"/>
        <v>0</v>
      </c>
    </row>
    <row r="25" spans="1:41">
      <c r="A25" s="399">
        <v>12</v>
      </c>
      <c r="B25" s="395">
        <f t="shared" si="13"/>
        <v>0</v>
      </c>
      <c r="H25" s="592"/>
      <c r="I25" s="339" t="str">
        <f>IF(Refrigeration!$C31=Refrigeration!$S$5,Refrigeration!C31,"0")</f>
        <v>0</v>
      </c>
      <c r="J25" s="339" t="str">
        <f>IF(Refrigeration!$C31=Refrigeration!$S$5,Refrigeration!D31,"0")</f>
        <v>0</v>
      </c>
      <c r="K25" s="339" t="str">
        <f>IF(Refrigeration!$C31=Refrigeration!$S$5,Refrigeration!E31,"0")</f>
        <v>0</v>
      </c>
      <c r="L25" s="339" t="str">
        <f>IF(Refrigeration!$C31=Refrigeration!$S$5,Refrigeration!F31,"0")</f>
        <v>0</v>
      </c>
      <c r="M25" s="339" t="str">
        <f>IF(Refrigeration!$C31=Refrigeration!$S$5,Refrigeration!G31,"0")</f>
        <v>0</v>
      </c>
      <c r="N25" s="339" t="str">
        <f>IF(Refrigeration!$C31=Refrigeration!$S$5,Refrigeration!H31,"0")</f>
        <v>0</v>
      </c>
      <c r="O25" s="339" t="str">
        <f>IF(Refrigeration!$C31=Refrigeration!$S$5,Refrigeration!I31,"0")</f>
        <v>0</v>
      </c>
      <c r="P25" s="339" t="str">
        <f>IF(Refrigeration!$C31=Refrigeration!$S$5,Refrigeration!J31,"0")</f>
        <v>0</v>
      </c>
      <c r="Q25" s="356" t="str">
        <f>IF(Refrigeration!$C31=Refrigeration!$S$5,Refrigeration!K31,"0")</f>
        <v>0</v>
      </c>
      <c r="R25" s="339" t="str">
        <f>IF(Refrigeration!$C31=Refrigeration!$S$5,Refrigeration!L31,"0")</f>
        <v>0</v>
      </c>
      <c r="S25" s="339" t="str">
        <f>IF(Refrigeration!$C31=Refrigeration!$S$5,Refrigeration!M31,"0")</f>
        <v>0</v>
      </c>
      <c r="T25" s="339" t="str">
        <f>IF(Refrigeration!$C31=Refrigeration!$S$5,Refrigeration!N31,"0")</f>
        <v>0</v>
      </c>
      <c r="U25" s="333" t="str">
        <f>IF(Refrigeration!$C31=Refrigeration!$S$5,Refrigeration!O31,"0")</f>
        <v>0</v>
      </c>
      <c r="V25" s="333" t="str">
        <f>IF(Refrigeration!$C31=Refrigeration!$S$5,Refrigeration!P31,"0")</f>
        <v>0</v>
      </c>
      <c r="W25" s="333" t="str">
        <f>IF(Refrigeration!$C31=Refrigeration!$S$5,Refrigeration!Q31,"0")</f>
        <v>0</v>
      </c>
      <c r="X25" s="339" t="str">
        <f>IF(Refrigeration!$C31=Refrigeration!$S$5,Refrigeration!R31,"0")</f>
        <v>0</v>
      </c>
      <c r="Y25" s="339" t="str">
        <f>IF(Refrigeration!$C31=Refrigeration!$S$5,Refrigeration!S31,"0")</f>
        <v>0</v>
      </c>
      <c r="Z25" s="339" t="str">
        <f>IF(Refrigeration!$C31=Refrigeration!$S$5,Refrigeration!T31,"0")</f>
        <v>0</v>
      </c>
      <c r="AA25" s="339" t="str">
        <f>IF(Refrigeration!$C31=Refrigeration!$S$5,Refrigeration!U31,"0")</f>
        <v>0</v>
      </c>
      <c r="AB25" s="333" t="str">
        <f>IF(Refrigeration!$C31=Refrigeration!$S$5,Refrigeration!V31,"0")</f>
        <v>0</v>
      </c>
      <c r="AD25" s="361">
        <f t="shared" si="14"/>
        <v>0</v>
      </c>
      <c r="AE25" s="361">
        <f t="shared" si="15"/>
        <v>0</v>
      </c>
      <c r="AF25" s="361">
        <f t="shared" si="16"/>
        <v>0</v>
      </c>
      <c r="AH25" s="361">
        <f t="shared" si="11"/>
        <v>0</v>
      </c>
      <c r="AI25" s="361">
        <f t="shared" si="12"/>
        <v>0</v>
      </c>
      <c r="AJ25" s="361">
        <f t="shared" si="17"/>
        <v>0</v>
      </c>
      <c r="AK25" s="361">
        <f t="shared" si="6"/>
        <v>0</v>
      </c>
    </row>
    <row r="26" spans="1:41">
      <c r="A26" s="399">
        <v>13</v>
      </c>
      <c r="B26" s="395">
        <f t="shared" si="13"/>
        <v>0</v>
      </c>
      <c r="H26" s="592"/>
      <c r="I26" s="339" t="str">
        <f>IF(Refrigeration!$C32=Refrigeration!$S$5,Refrigeration!C32,"0")</f>
        <v>0</v>
      </c>
      <c r="J26" s="339" t="str">
        <f>IF(Refrigeration!$C32=Refrigeration!$S$5,Refrigeration!D32,"0")</f>
        <v>0</v>
      </c>
      <c r="K26" s="339" t="str">
        <f>IF(Refrigeration!$C32=Refrigeration!$S$5,Refrigeration!E32,"0")</f>
        <v>0</v>
      </c>
      <c r="L26" s="339" t="str">
        <f>IF(Refrigeration!$C32=Refrigeration!$S$5,Refrigeration!F32,"0")</f>
        <v>0</v>
      </c>
      <c r="M26" s="339" t="str">
        <f>IF(Refrigeration!$C32=Refrigeration!$S$5,Refrigeration!G32,"0")</f>
        <v>0</v>
      </c>
      <c r="N26" s="339" t="str">
        <f>IF(Refrigeration!$C32=Refrigeration!$S$5,Refrigeration!H32,"0")</f>
        <v>0</v>
      </c>
      <c r="O26" s="339" t="str">
        <f>IF(Refrigeration!$C32=Refrigeration!$S$5,Refrigeration!I32,"0")</f>
        <v>0</v>
      </c>
      <c r="P26" s="339" t="str">
        <f>IF(Refrigeration!$C32=Refrigeration!$S$5,Refrigeration!J32,"0")</f>
        <v>0</v>
      </c>
      <c r="Q26" s="356" t="str">
        <f>IF(Refrigeration!$C32=Refrigeration!$S$5,Refrigeration!K32,"0")</f>
        <v>0</v>
      </c>
      <c r="R26" s="339" t="str">
        <f>IF(Refrigeration!$C32=Refrigeration!$S$5,Refrigeration!L32,"0")</f>
        <v>0</v>
      </c>
      <c r="S26" s="339" t="str">
        <f>IF(Refrigeration!$C32=Refrigeration!$S$5,Refrigeration!M32,"0")</f>
        <v>0</v>
      </c>
      <c r="T26" s="339" t="str">
        <f>IF(Refrigeration!$C32=Refrigeration!$S$5,Refrigeration!N32,"0")</f>
        <v>0</v>
      </c>
      <c r="U26" s="333" t="str">
        <f>IF(Refrigeration!$C32=Refrigeration!$S$5,Refrigeration!O32,"0")</f>
        <v>0</v>
      </c>
      <c r="V26" s="333" t="str">
        <f>IF(Refrigeration!$C32=Refrigeration!$S$5,Refrigeration!P32,"0")</f>
        <v>0</v>
      </c>
      <c r="W26" s="333" t="str">
        <f>IF(Refrigeration!$C32=Refrigeration!$S$5,Refrigeration!Q32,"0")</f>
        <v>0</v>
      </c>
      <c r="X26" s="339" t="str">
        <f>IF(Refrigeration!$C32=Refrigeration!$S$5,Refrigeration!R32,"0")</f>
        <v>0</v>
      </c>
      <c r="Y26" s="339" t="str">
        <f>IF(Refrigeration!$C32=Refrigeration!$S$5,Refrigeration!S32,"0")</f>
        <v>0</v>
      </c>
      <c r="Z26" s="339" t="str">
        <f>IF(Refrigeration!$C32=Refrigeration!$S$5,Refrigeration!T32,"0")</f>
        <v>0</v>
      </c>
      <c r="AA26" s="339" t="str">
        <f>IF(Refrigeration!$C32=Refrigeration!$S$5,Refrigeration!U32,"0")</f>
        <v>0</v>
      </c>
      <c r="AB26" s="333" t="str">
        <f>IF(Refrigeration!$C32=Refrigeration!$S$5,Refrigeration!V32,"0")</f>
        <v>0</v>
      </c>
      <c r="AD26" s="361">
        <f t="shared" si="14"/>
        <v>0</v>
      </c>
      <c r="AE26" s="361">
        <f t="shared" si="15"/>
        <v>0</v>
      </c>
      <c r="AF26" s="361">
        <f t="shared" si="16"/>
        <v>0</v>
      </c>
      <c r="AH26" s="361">
        <f t="shared" si="11"/>
        <v>0</v>
      </c>
      <c r="AI26" s="361">
        <f t="shared" si="12"/>
        <v>0</v>
      </c>
      <c r="AJ26" s="361">
        <f t="shared" si="17"/>
        <v>0</v>
      </c>
      <c r="AK26" s="361">
        <f t="shared" si="6"/>
        <v>0</v>
      </c>
    </row>
    <row r="27" spans="1:41">
      <c r="A27" s="399">
        <v>14</v>
      </c>
      <c r="B27" s="395">
        <f t="shared" si="13"/>
        <v>0</v>
      </c>
      <c r="H27" s="592"/>
      <c r="I27" s="339" t="str">
        <f>IF(Refrigeration!$C33=Refrigeration!$S$5,Refrigeration!C33,"0")</f>
        <v>0</v>
      </c>
      <c r="J27" s="339" t="str">
        <f>IF(Refrigeration!$C33=Refrigeration!$S$5,Refrigeration!D33,"0")</f>
        <v>0</v>
      </c>
      <c r="K27" s="339" t="str">
        <f>IF(Refrigeration!$C33=Refrigeration!$S$5,Refrigeration!E33,"0")</f>
        <v>0</v>
      </c>
      <c r="L27" s="339" t="str">
        <f>IF(Refrigeration!$C33=Refrigeration!$S$5,Refrigeration!F33,"0")</f>
        <v>0</v>
      </c>
      <c r="M27" s="339" t="str">
        <f>IF(Refrigeration!$C33=Refrigeration!$S$5,Refrigeration!G33,"0")</f>
        <v>0</v>
      </c>
      <c r="N27" s="339" t="str">
        <f>IF(Refrigeration!$C33=Refrigeration!$S$5,Refrigeration!H33,"0")</f>
        <v>0</v>
      </c>
      <c r="O27" s="339" t="str">
        <f>IF(Refrigeration!$C33=Refrigeration!$S$5,Refrigeration!I33,"0")</f>
        <v>0</v>
      </c>
      <c r="P27" s="339" t="str">
        <f>IF(Refrigeration!$C33=Refrigeration!$S$5,Refrigeration!J33,"0")</f>
        <v>0</v>
      </c>
      <c r="Q27" s="356" t="str">
        <f>IF(Refrigeration!$C33=Refrigeration!$S$5,Refrigeration!K33,"0")</f>
        <v>0</v>
      </c>
      <c r="R27" s="339" t="str">
        <f>IF(Refrigeration!$C33=Refrigeration!$S$5,Refrigeration!L33,"0")</f>
        <v>0</v>
      </c>
      <c r="S27" s="339" t="str">
        <f>IF(Refrigeration!$C33=Refrigeration!$S$5,Refrigeration!M33,"0")</f>
        <v>0</v>
      </c>
      <c r="T27" s="339" t="str">
        <f>IF(Refrigeration!$C33=Refrigeration!$S$5,Refrigeration!N33,"0")</f>
        <v>0</v>
      </c>
      <c r="U27" s="333" t="str">
        <f>IF(Refrigeration!$C33=Refrigeration!$S$5,Refrigeration!O33,"0")</f>
        <v>0</v>
      </c>
      <c r="V27" s="333" t="str">
        <f>IF(Refrigeration!$C33=Refrigeration!$S$5,Refrigeration!P33,"0")</f>
        <v>0</v>
      </c>
      <c r="W27" s="333" t="str">
        <f>IF(Refrigeration!$C33=Refrigeration!$S$5,Refrigeration!Q33,"0")</f>
        <v>0</v>
      </c>
      <c r="X27" s="339" t="str">
        <f>IF(Refrigeration!$C33=Refrigeration!$S$5,Refrigeration!R33,"0")</f>
        <v>0</v>
      </c>
      <c r="Y27" s="339" t="str">
        <f>IF(Refrigeration!$C33=Refrigeration!$S$5,Refrigeration!S33,"0")</f>
        <v>0</v>
      </c>
      <c r="Z27" s="339" t="str">
        <f>IF(Refrigeration!$C33=Refrigeration!$S$5,Refrigeration!T33,"0")</f>
        <v>0</v>
      </c>
      <c r="AA27" s="339" t="str">
        <f>IF(Refrigeration!$C33=Refrigeration!$S$5,Refrigeration!U33,"0")</f>
        <v>0</v>
      </c>
      <c r="AB27" s="333" t="str">
        <f>IF(Refrigeration!$C33=Refrigeration!$S$5,Refrigeration!V33,"0")</f>
        <v>0</v>
      </c>
      <c r="AD27" s="361">
        <f t="shared" si="14"/>
        <v>0</v>
      </c>
      <c r="AE27" s="361">
        <f t="shared" si="15"/>
        <v>0</v>
      </c>
      <c r="AF27" s="361">
        <f t="shared" si="16"/>
        <v>0</v>
      </c>
      <c r="AH27" s="361">
        <f t="shared" si="11"/>
        <v>0</v>
      </c>
      <c r="AI27" s="361">
        <f t="shared" si="12"/>
        <v>0</v>
      </c>
      <c r="AJ27" s="361">
        <f t="shared" si="17"/>
        <v>0</v>
      </c>
      <c r="AK27" s="361">
        <f t="shared" si="6"/>
        <v>0</v>
      </c>
    </row>
    <row r="28" spans="1:41">
      <c r="A28" s="399">
        <v>15</v>
      </c>
      <c r="B28" s="395">
        <f t="shared" si="13"/>
        <v>0</v>
      </c>
      <c r="H28" s="592"/>
      <c r="I28" s="339" t="str">
        <f>IF(Refrigeration!$C34=Refrigeration!$S$5,Refrigeration!C34,"0")</f>
        <v>0</v>
      </c>
      <c r="J28" s="339" t="str">
        <f>IF(Refrigeration!$C34=Refrigeration!$S$5,Refrigeration!D34,"0")</f>
        <v>0</v>
      </c>
      <c r="K28" s="339" t="str">
        <f>IF(Refrigeration!$C34=Refrigeration!$S$5,Refrigeration!E34,"0")</f>
        <v>0</v>
      </c>
      <c r="L28" s="339" t="str">
        <f>IF(Refrigeration!$C34=Refrigeration!$S$5,Refrigeration!F34,"0")</f>
        <v>0</v>
      </c>
      <c r="M28" s="339" t="str">
        <f>IF(Refrigeration!$C34=Refrigeration!$S$5,Refrigeration!G34,"0")</f>
        <v>0</v>
      </c>
      <c r="N28" s="339" t="str">
        <f>IF(Refrigeration!$C34=Refrigeration!$S$5,Refrigeration!H34,"0")</f>
        <v>0</v>
      </c>
      <c r="O28" s="339" t="str">
        <f>IF(Refrigeration!$C34=Refrigeration!$S$5,Refrigeration!I34,"0")</f>
        <v>0</v>
      </c>
      <c r="P28" s="339" t="str">
        <f>IF(Refrigeration!$C34=Refrigeration!$S$5,Refrigeration!J34,"0")</f>
        <v>0</v>
      </c>
      <c r="Q28" s="356" t="str">
        <f>IF(Refrigeration!$C34=Refrigeration!$S$5,Refrigeration!K34,"0")</f>
        <v>0</v>
      </c>
      <c r="R28" s="339" t="str">
        <f>IF(Refrigeration!$C34=Refrigeration!$S$5,Refrigeration!L34,"0")</f>
        <v>0</v>
      </c>
      <c r="S28" s="339" t="str">
        <f>IF(Refrigeration!$C34=Refrigeration!$S$5,Refrigeration!M34,"0")</f>
        <v>0</v>
      </c>
      <c r="T28" s="339" t="str">
        <f>IF(Refrigeration!$C34=Refrigeration!$S$5,Refrigeration!N34,"0")</f>
        <v>0</v>
      </c>
      <c r="U28" s="333" t="str">
        <f>IF(Refrigeration!$C34=Refrigeration!$S$5,Refrigeration!O34,"0")</f>
        <v>0</v>
      </c>
      <c r="V28" s="333" t="str">
        <f>IF(Refrigeration!$C34=Refrigeration!$S$5,Refrigeration!P34,"0")</f>
        <v>0</v>
      </c>
      <c r="W28" s="333" t="str">
        <f>IF(Refrigeration!$C34=Refrigeration!$S$5,Refrigeration!Q34,"0")</f>
        <v>0</v>
      </c>
      <c r="X28" s="339" t="str">
        <f>IF(Refrigeration!$C34=Refrigeration!$S$5,Refrigeration!R34,"0")</f>
        <v>0</v>
      </c>
      <c r="Y28" s="339" t="str">
        <f>IF(Refrigeration!$C34=Refrigeration!$S$5,Refrigeration!S34,"0")</f>
        <v>0</v>
      </c>
      <c r="Z28" s="339" t="str">
        <f>IF(Refrigeration!$C34=Refrigeration!$S$5,Refrigeration!T34,"0")</f>
        <v>0</v>
      </c>
      <c r="AA28" s="339" t="str">
        <f>IF(Refrigeration!$C34=Refrigeration!$S$5,Refrigeration!U34,"0")</f>
        <v>0</v>
      </c>
      <c r="AB28" s="333" t="str">
        <f>IF(Refrigeration!$C34=Refrigeration!$S$5,Refrigeration!V34,"0")</f>
        <v>0</v>
      </c>
      <c r="AD28" s="361">
        <f t="shared" si="14"/>
        <v>0</v>
      </c>
      <c r="AE28" s="361">
        <f t="shared" si="15"/>
        <v>0</v>
      </c>
      <c r="AF28" s="361">
        <f t="shared" si="16"/>
        <v>0</v>
      </c>
      <c r="AH28" s="361">
        <f t="shared" si="11"/>
        <v>0</v>
      </c>
      <c r="AI28" s="361">
        <f t="shared" si="12"/>
        <v>0</v>
      </c>
      <c r="AJ28" s="361">
        <f t="shared" si="17"/>
        <v>0</v>
      </c>
      <c r="AK28" s="361">
        <f t="shared" si="6"/>
        <v>0</v>
      </c>
    </row>
    <row r="29" spans="1:41">
      <c r="H29" s="592"/>
      <c r="I29" s="339" t="str">
        <f>IF(Refrigeration!$C35=Refrigeration!$S$5,Refrigeration!C35,"0")</f>
        <v>0</v>
      </c>
      <c r="J29" s="339" t="str">
        <f>IF(Refrigeration!$C35=Refrigeration!$S$5,Refrigeration!D35,"0")</f>
        <v>0</v>
      </c>
      <c r="K29" s="339" t="str">
        <f>IF(Refrigeration!$C35=Refrigeration!$S$5,Refrigeration!E35,"0")</f>
        <v>0</v>
      </c>
      <c r="L29" s="339" t="str">
        <f>IF(Refrigeration!$C35=Refrigeration!$S$5,Refrigeration!F35,"0")</f>
        <v>0</v>
      </c>
      <c r="M29" s="339" t="str">
        <f>IF(Refrigeration!$C35=Refrigeration!$S$5,Refrigeration!G35,"0")</f>
        <v>0</v>
      </c>
      <c r="N29" s="339" t="str">
        <f>IF(Refrigeration!$C35=Refrigeration!$S$5,Refrigeration!H35,"0")</f>
        <v>0</v>
      </c>
      <c r="O29" s="339" t="str">
        <f>IF(Refrigeration!$C35=Refrigeration!$S$5,Refrigeration!I35,"0")</f>
        <v>0</v>
      </c>
      <c r="P29" s="339" t="str">
        <f>IF(Refrigeration!$C35=Refrigeration!$S$5,Refrigeration!J35,"0")</f>
        <v>0</v>
      </c>
      <c r="Q29" s="356" t="str">
        <f>IF(Refrigeration!$C35=Refrigeration!$S$5,Refrigeration!K35,"0")</f>
        <v>0</v>
      </c>
      <c r="R29" s="339" t="str">
        <f>IF(Refrigeration!$C35=Refrigeration!$S$5,Refrigeration!L35,"0")</f>
        <v>0</v>
      </c>
      <c r="S29" s="339" t="str">
        <f>IF(Refrigeration!$C35=Refrigeration!$S$5,Refrigeration!M35,"0")</f>
        <v>0</v>
      </c>
      <c r="T29" s="339" t="str">
        <f>IF(Refrigeration!$C35=Refrigeration!$S$5,Refrigeration!N35,"0")</f>
        <v>0</v>
      </c>
      <c r="U29" s="333" t="str">
        <f>IF(Refrigeration!$C35=Refrigeration!$S$5,Refrigeration!O35,"0")</f>
        <v>0</v>
      </c>
      <c r="V29" s="333" t="str">
        <f>IF(Refrigeration!$C35=Refrigeration!$S$5,Refrigeration!P35,"0")</f>
        <v>0</v>
      </c>
      <c r="W29" s="333" t="str">
        <f>IF(Refrigeration!$C35=Refrigeration!$S$5,Refrigeration!Q35,"0")</f>
        <v>0</v>
      </c>
      <c r="X29" s="339" t="str">
        <f>IF(Refrigeration!$C35=Refrigeration!$S$5,Refrigeration!R35,"0")</f>
        <v>0</v>
      </c>
      <c r="Y29" s="339" t="str">
        <f>IF(Refrigeration!$C35=Refrigeration!$S$5,Refrigeration!S35,"0")</f>
        <v>0</v>
      </c>
      <c r="Z29" s="339" t="str">
        <f>IF(Refrigeration!$C35=Refrigeration!$S$5,Refrigeration!T35,"0")</f>
        <v>0</v>
      </c>
      <c r="AA29" s="339" t="str">
        <f>IF(Refrigeration!$C35=Refrigeration!$S$5,Refrigeration!U35,"0")</f>
        <v>0</v>
      </c>
      <c r="AB29" s="333" t="str">
        <f>IF(Refrigeration!$C35=Refrigeration!$S$5,Refrigeration!V35,"0")</f>
        <v>0</v>
      </c>
      <c r="AD29" s="361">
        <f t="shared" si="14"/>
        <v>0</v>
      </c>
      <c r="AE29" s="361">
        <f t="shared" si="15"/>
        <v>0</v>
      </c>
      <c r="AF29" s="361">
        <f t="shared" si="16"/>
        <v>0</v>
      </c>
      <c r="AH29" s="361">
        <f t="shared" si="11"/>
        <v>0</v>
      </c>
      <c r="AI29" s="361">
        <f t="shared" si="12"/>
        <v>0</v>
      </c>
      <c r="AJ29" s="361">
        <f t="shared" si="17"/>
        <v>0</v>
      </c>
      <c r="AK29" s="361">
        <f t="shared" si="6"/>
        <v>0</v>
      </c>
    </row>
    <row r="30" spans="1:41">
      <c r="F30" s="305"/>
      <c r="AD30" s="531">
        <f t="shared" ref="AD30:AF30" si="18">SUM(AD6:AD29)</f>
        <v>0</v>
      </c>
      <c r="AE30" s="531">
        <f t="shared" si="18"/>
        <v>0</v>
      </c>
      <c r="AF30" s="531">
        <f t="shared" si="18"/>
        <v>0</v>
      </c>
      <c r="AH30" s="531">
        <f>SUM(AH6:AH29)</f>
        <v>0</v>
      </c>
      <c r="AI30" s="531">
        <f>SUM(AI6:AI29)</f>
        <v>0</v>
      </c>
      <c r="AJ30" s="531">
        <f t="shared" ref="AJ30:AK30" si="19">SUM(AJ6:AJ29)</f>
        <v>0</v>
      </c>
      <c r="AK30" s="531">
        <f t="shared" si="19"/>
        <v>0</v>
      </c>
    </row>
    <row r="31" spans="1:41">
      <c r="F31" s="305"/>
    </row>
    <row r="32" spans="1:41">
      <c r="F32" s="305"/>
    </row>
    <row r="33" spans="6:6">
      <c r="F33" s="305"/>
    </row>
    <row r="34" spans="6:6">
      <c r="F34" s="305"/>
    </row>
    <row r="35" spans="6:6">
      <c r="F35" s="305"/>
    </row>
    <row r="36" spans="6:6">
      <c r="F36" s="305"/>
    </row>
    <row r="37" spans="6:6">
      <c r="F37" s="305"/>
    </row>
    <row r="38" spans="6:6">
      <c r="F38" s="305"/>
    </row>
    <row r="39" spans="6:6">
      <c r="F39" s="305"/>
    </row>
    <row r="40" spans="6:6">
      <c r="F40" s="305"/>
    </row>
    <row r="41" spans="6:6">
      <c r="F41" s="305"/>
    </row>
  </sheetData>
  <dataValidations disablePrompts="1" count="1">
    <dataValidation type="list" allowBlank="1" showInputMessage="1" showErrorMessage="1" sqref="L5" xr:uid="{61D2F31D-8656-49EE-A4A5-C2B53CFA0333}">
      <formula1>Ilum_Tipo_lampara</formula1>
    </dataValidation>
  </dataValidation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32D62-4DD2-44CA-BE92-FBD539EE6B62}">
  <sheetPr>
    <tabColor theme="9"/>
  </sheetPr>
  <dimension ref="A1:AP41"/>
  <sheetViews>
    <sheetView topLeftCell="A4" zoomScale="85" zoomScaleNormal="85" workbookViewId="0">
      <selection activeCell="B4" sqref="B4"/>
    </sheetView>
  </sheetViews>
  <sheetFormatPr baseColWidth="10" defaultColWidth="11.44140625" defaultRowHeight="14.4"/>
  <cols>
    <col min="1" max="1" width="13.5546875" customWidth="1"/>
    <col min="2" max="2" width="14.44140625" customWidth="1"/>
    <col min="4" max="4" width="17.33203125" customWidth="1"/>
    <col min="5" max="5" width="12.44140625" customWidth="1"/>
    <col min="6" max="7" width="11.88671875" hidden="1" customWidth="1"/>
    <col min="8" max="8" width="11.88671875" customWidth="1"/>
    <col min="9" max="9" width="21.33203125" customWidth="1"/>
    <col min="10" max="10" width="18.33203125" customWidth="1"/>
    <col min="11" max="11" width="14.88671875" customWidth="1"/>
    <col min="12" max="12" width="10.33203125" customWidth="1"/>
    <col min="13" max="13" width="10.109375" customWidth="1"/>
    <col min="14" max="14" width="11.5546875" customWidth="1"/>
    <col min="16" max="16" width="13.33203125" customWidth="1"/>
    <col min="18" max="18" width="11.6640625" hidden="1" customWidth="1"/>
    <col min="19" max="19" width="0" hidden="1" customWidth="1"/>
    <col min="20" max="20" width="11.44140625" hidden="1" customWidth="1"/>
    <col min="21" max="23" width="0" hidden="1" customWidth="1"/>
    <col min="24" max="25" width="13.5546875" hidden="1" customWidth="1"/>
    <col min="26" max="27" width="13.5546875" customWidth="1"/>
    <col min="28" max="29" width="12.6640625" customWidth="1"/>
    <col min="30" max="30" width="13.5546875" hidden="1" customWidth="1"/>
    <col min="31" max="31" width="12.88671875" hidden="1" customWidth="1"/>
    <col min="32" max="32" width="15" hidden="1" customWidth="1"/>
    <col min="33" max="33" width="0" hidden="1" customWidth="1"/>
    <col min="34" max="34" width="14" customWidth="1"/>
    <col min="36" max="36" width="16.33203125" customWidth="1"/>
    <col min="40" max="40" width="23.6640625" bestFit="1" customWidth="1"/>
  </cols>
  <sheetData>
    <row r="1" spans="1:42" ht="15.6">
      <c r="I1" s="302" t="s">
        <v>1270</v>
      </c>
      <c r="J1" s="302"/>
      <c r="K1" s="302"/>
      <c r="L1" s="302"/>
      <c r="M1" s="302"/>
      <c r="N1" s="302"/>
      <c r="O1" s="302"/>
      <c r="P1" s="302"/>
      <c r="Q1" s="302"/>
      <c r="R1" s="302"/>
      <c r="S1" s="304"/>
    </row>
    <row r="2" spans="1:42" ht="39.6">
      <c r="A2" s="328" t="s">
        <v>998</v>
      </c>
      <c r="B2" s="328" t="s">
        <v>999</v>
      </c>
      <c r="C2" s="376" t="s">
        <v>6</v>
      </c>
      <c r="D2" s="376" t="s">
        <v>1001</v>
      </c>
      <c r="I2" s="305"/>
      <c r="J2" s="305"/>
      <c r="K2" s="306"/>
      <c r="L2" s="307"/>
      <c r="M2" s="307"/>
      <c r="N2" s="308"/>
      <c r="O2" s="308"/>
      <c r="P2" s="308"/>
      <c r="Q2" s="305"/>
      <c r="R2" s="305"/>
      <c r="S2" s="309"/>
    </row>
    <row r="3" spans="1:42">
      <c r="A3" s="919">
        <f>Consumption!$C$9</f>
        <v>0.51625477697179056</v>
      </c>
      <c r="B3" s="469">
        <v>15</v>
      </c>
      <c r="C3" s="920">
        <f>+'0.Hypothesis'!$K$2</f>
        <v>0.06</v>
      </c>
      <c r="D3" s="923">
        <f>+'0.Hypothesis'!$C$3</f>
        <v>2</v>
      </c>
      <c r="I3" s="344"/>
      <c r="J3" s="345"/>
      <c r="K3" s="345"/>
      <c r="L3" s="345"/>
      <c r="M3" s="345"/>
      <c r="N3" s="345"/>
      <c r="O3" s="345"/>
      <c r="P3" s="347"/>
      <c r="Q3" s="347"/>
      <c r="R3" s="347"/>
      <c r="S3" s="347"/>
      <c r="T3" s="347"/>
      <c r="U3" s="347"/>
      <c r="V3" s="347"/>
      <c r="W3" s="345"/>
      <c r="X3" s="345"/>
      <c r="Y3" s="321"/>
      <c r="Z3" s="324"/>
      <c r="AA3" s="324"/>
      <c r="AB3" s="324"/>
      <c r="AD3" s="324"/>
      <c r="AE3" s="324"/>
      <c r="AF3" s="324"/>
      <c r="AH3" s="324"/>
      <c r="AI3" s="324"/>
      <c r="AJ3" s="324"/>
      <c r="AK3" s="324"/>
    </row>
    <row r="4" spans="1:42" ht="39.6">
      <c r="F4" s="305"/>
      <c r="G4" s="305"/>
      <c r="H4" s="305"/>
      <c r="I4" s="367" t="str">
        <f>+Refrigeration!C10</f>
        <v>System</v>
      </c>
      <c r="J4" s="367" t="str">
        <f>+Refrigeration!D10</f>
        <v>Brand/model</v>
      </c>
      <c r="K4" s="367" t="str">
        <f>+Refrigeration!E10</f>
        <v>Type</v>
      </c>
      <c r="L4" s="367" t="str">
        <f>+Refrigeration!F10</f>
        <v>Quantity</v>
      </c>
      <c r="M4" s="367" t="str">
        <f>+Refrigeration!G10</f>
        <v>Thermal power (kW)</v>
      </c>
      <c r="N4" s="367" t="str">
        <f>+Refrigeration!H10</f>
        <v>Power (kW)</v>
      </c>
      <c r="O4" s="367" t="str">
        <f>+Refrigeration!I10</f>
        <v>COP</v>
      </c>
      <c r="P4" s="367" t="str">
        <f>+Refrigeration!J10</f>
        <v>Temperature (ºC)</v>
      </c>
      <c r="Q4" s="367" t="str">
        <f>+Refrigeration!K10</f>
        <v>Temp Set point (ºC)</v>
      </c>
      <c r="R4" s="367" t="str">
        <f>+Refrigeration!L10</f>
        <v>VSD</v>
      </c>
      <c r="S4" s="367" t="str">
        <f>+Refrigeration!M10</f>
        <v>Freq VSD</v>
      </c>
      <c r="T4" s="367" t="str">
        <f>+Refrigeration!N10</f>
        <v>% time in load</v>
      </c>
      <c r="U4" s="367" t="str">
        <f>+Refrigeration!O10</f>
        <v>Hours/day</v>
      </c>
      <c r="V4" s="367" t="str">
        <f>+Refrigeration!P10</f>
        <v>Days/week</v>
      </c>
      <c r="W4" s="367" t="str">
        <f>+Refrigeration!Q10</f>
        <v>Weeks/year</v>
      </c>
      <c r="X4" s="367" t="str">
        <f>+Refrigeration!R10</f>
        <v>Comments</v>
      </c>
      <c r="Y4" s="367">
        <f>+Refrigeration!S10</f>
        <v>0</v>
      </c>
      <c r="Z4" s="367" t="str">
        <f>+Refrigeration!T10</f>
        <v>Thermal_P (kW)</v>
      </c>
      <c r="AA4" s="367" t="str">
        <f>+Refrigeration!U10</f>
        <v>Electric_P (kW)</v>
      </c>
      <c r="AB4" s="367" t="str">
        <f>+Refrigeration!V10</f>
        <v>Consumption (kWh/year)</v>
      </c>
      <c r="AD4" s="328" t="s">
        <v>1249</v>
      </c>
      <c r="AE4" s="328" t="s">
        <v>1250</v>
      </c>
      <c r="AF4" s="328" t="s">
        <v>1251</v>
      </c>
      <c r="AH4" s="328" t="s">
        <v>1252</v>
      </c>
      <c r="AI4" s="328" t="s">
        <v>1039</v>
      </c>
      <c r="AJ4" s="328" t="s">
        <v>1204</v>
      </c>
      <c r="AK4" s="328" t="s">
        <v>740</v>
      </c>
    </row>
    <row r="5" spans="1:42" ht="28.8">
      <c r="A5" s="456" t="s">
        <v>1020</v>
      </c>
      <c r="B5" s="456" t="s">
        <v>1021</v>
      </c>
      <c r="C5" s="456" t="s">
        <v>1022</v>
      </c>
      <c r="D5" s="456" t="s">
        <v>1193</v>
      </c>
      <c r="I5" s="348"/>
      <c r="J5" s="348"/>
      <c r="K5" s="348"/>
      <c r="L5" s="348"/>
      <c r="M5" s="348"/>
      <c r="N5" s="348"/>
      <c r="O5" s="348"/>
      <c r="P5" s="349"/>
      <c r="Q5" s="349"/>
      <c r="R5" s="349"/>
      <c r="S5" s="349"/>
      <c r="T5" s="349"/>
      <c r="U5" s="350"/>
      <c r="V5" s="350"/>
      <c r="W5" s="351"/>
      <c r="X5" s="351"/>
      <c r="Y5" s="938"/>
      <c r="Z5" s="352"/>
      <c r="AA5" s="352"/>
      <c r="AB5" s="352"/>
      <c r="AD5" s="939"/>
      <c r="AE5" s="939"/>
      <c r="AF5" s="939"/>
      <c r="AH5" s="352"/>
      <c r="AI5" s="352"/>
      <c r="AJ5" s="352"/>
      <c r="AK5" s="352"/>
      <c r="AN5" t="s">
        <v>1253</v>
      </c>
      <c r="AP5" t="s">
        <v>1254</v>
      </c>
    </row>
    <row r="6" spans="1:42">
      <c r="A6" s="395">
        <f>+AJ30</f>
        <v>0</v>
      </c>
      <c r="B6" s="395">
        <f>+AI30</f>
        <v>0</v>
      </c>
      <c r="C6" s="594">
        <f>+B6/Consumption!C4</f>
        <v>0</v>
      </c>
      <c r="D6" s="557">
        <f>+B6*'0.Hypothesis'!$G$2</f>
        <v>0</v>
      </c>
      <c r="I6" s="339" t="str">
        <f>IF(Refrigeration!$C12=Refrigeration!$S$5,Refrigeration!C12,"0")</f>
        <v>0</v>
      </c>
      <c r="J6" s="339" t="str">
        <f>IF(Refrigeration!$C12=Refrigeration!$S$5,Refrigeration!D12,"0")</f>
        <v>0</v>
      </c>
      <c r="K6" s="339" t="str">
        <f>IF(Refrigeration!$C12=Refrigeration!$S$5,Refrigeration!E12,"0")</f>
        <v>0</v>
      </c>
      <c r="L6" s="339" t="str">
        <f>IF(Refrigeration!$C12=Refrigeration!$S$5,Refrigeration!F12,"0")</f>
        <v>0</v>
      </c>
      <c r="M6" s="339" t="str">
        <f>IF(Refrigeration!$C12=Refrigeration!$S$5,Refrigeration!G12,"0")</f>
        <v>0</v>
      </c>
      <c r="N6" s="339" t="str">
        <f>IF(Refrigeration!$C12=Refrigeration!$S$5,Refrigeration!H12,"0")</f>
        <v>0</v>
      </c>
      <c r="O6" s="339" t="str">
        <f>IF(Refrigeration!$C12=Refrigeration!$S$5,Refrigeration!I12,"0")</f>
        <v>0</v>
      </c>
      <c r="P6" s="339" t="str">
        <f>IF(Refrigeration!$C12=Refrigeration!$S$5,Refrigeration!J12,"0")</f>
        <v>0</v>
      </c>
      <c r="Q6" s="356" t="str">
        <f>IF(Refrigeration!$C12=Refrigeration!$S$5,Refrigeration!K12,"0")</f>
        <v>0</v>
      </c>
      <c r="R6" s="339" t="str">
        <f>IF(Refrigeration!$C12=Refrigeration!$S$5,Refrigeration!L12,"0")</f>
        <v>0</v>
      </c>
      <c r="S6" s="339" t="str">
        <f>IF(Refrigeration!$C12=Refrigeration!$S$5,Refrigeration!M12,"0")</f>
        <v>0</v>
      </c>
      <c r="T6" s="339" t="str">
        <f>IF(Refrigeration!$C12=Refrigeration!$S$5,Refrigeration!N12,"0")</f>
        <v>0</v>
      </c>
      <c r="U6" s="333" t="str">
        <f>IF(Refrigeration!$C12=Refrigeration!$S$5,Refrigeration!O12,"0")</f>
        <v>0</v>
      </c>
      <c r="V6" s="333" t="str">
        <f>IF(Refrigeration!$C12=Refrigeration!$S$5,Refrigeration!P12,"0")</f>
        <v>0</v>
      </c>
      <c r="W6" s="333" t="str">
        <f>IF(Refrigeration!$C12=Refrigeration!$S$5,Refrigeration!Q12,"0")</f>
        <v>0</v>
      </c>
      <c r="X6" s="339" t="str">
        <f>IF(Refrigeration!$C12=Refrigeration!$S$5,Refrigeration!R12,"0")</f>
        <v>0</v>
      </c>
      <c r="Y6" s="339" t="str">
        <f>IF(Refrigeration!$C12=Refrigeration!$S$5,Refrigeration!S12,"0")</f>
        <v>0</v>
      </c>
      <c r="Z6" s="339" t="str">
        <f>IF(Refrigeration!$C12=Refrigeration!$S$5,Refrigeration!T12,"0")</f>
        <v>0</v>
      </c>
      <c r="AA6" s="339" t="str">
        <f>IF(Refrigeration!$C12=Refrigeration!$S$5,Refrigeration!U12,"0")</f>
        <v>0</v>
      </c>
      <c r="AB6" s="333" t="str">
        <f>IF(Refrigeration!$C12=Refrigeration!$S$5,Refrigeration!V12,"0")</f>
        <v>0</v>
      </c>
      <c r="AD6" s="361">
        <f t="shared" ref="AD6:AD29" si="0">+AB6*$AO$6</f>
        <v>0</v>
      </c>
      <c r="AE6" s="361">
        <f t="shared" ref="AE6:AE29" si="1">+AD6*$AO$9</f>
        <v>0</v>
      </c>
      <c r="AF6" s="361">
        <f t="shared" ref="AF6:AF29" si="2">+$AO$8*$AO$7*V6*W6</f>
        <v>0</v>
      </c>
      <c r="AH6" s="361">
        <f t="shared" ref="AH6:AH10" si="3">+AB6-AI6</f>
        <v>0</v>
      </c>
      <c r="AI6" s="361">
        <f>+AB6*$AO$8</f>
        <v>0</v>
      </c>
      <c r="AJ6" s="361">
        <f t="shared" ref="AJ6:AJ29" si="4">+AI6*$A$3</f>
        <v>0</v>
      </c>
      <c r="AK6" s="361">
        <f t="shared" ref="AK6:AK29" si="5">IF(AJ6&gt;0,$AN$11,0)</f>
        <v>0</v>
      </c>
      <c r="AN6" s="1785" t="s">
        <v>1271</v>
      </c>
      <c r="AP6" t="s">
        <v>1256</v>
      </c>
    </row>
    <row r="7" spans="1:42">
      <c r="I7" s="339" t="str">
        <f>IF(Refrigeration!$C13=Refrigeration!$S$5,Refrigeration!C13,"0")</f>
        <v>0</v>
      </c>
      <c r="J7" s="339" t="str">
        <f>IF(Refrigeration!$C13=Refrigeration!$S$5,Refrigeration!D13,"0")</f>
        <v>0</v>
      </c>
      <c r="K7" s="339" t="str">
        <f>IF(Refrigeration!$C13=Refrigeration!$S$5,Refrigeration!E13,"0")</f>
        <v>0</v>
      </c>
      <c r="L7" s="339" t="str">
        <f>IF(Refrigeration!$C13=Refrigeration!$S$5,Refrigeration!F13,"0")</f>
        <v>0</v>
      </c>
      <c r="M7" s="339" t="str">
        <f>IF(Refrigeration!$C13=Refrigeration!$S$5,Refrigeration!G13,"0")</f>
        <v>0</v>
      </c>
      <c r="N7" s="339" t="str">
        <f>IF(Refrigeration!$C13=Refrigeration!$S$5,Refrigeration!H13,"0")</f>
        <v>0</v>
      </c>
      <c r="O7" s="339" t="str">
        <f>IF(Refrigeration!$C13=Refrigeration!$S$5,Refrigeration!I13,"0")</f>
        <v>0</v>
      </c>
      <c r="P7" s="339" t="str">
        <f>IF(Refrigeration!$C13=Refrigeration!$S$5,Refrigeration!J13,"0")</f>
        <v>0</v>
      </c>
      <c r="Q7" s="356" t="str">
        <f>IF(Refrigeration!$C13=Refrigeration!$S$5,Refrigeration!K13,"0")</f>
        <v>0</v>
      </c>
      <c r="R7" s="339" t="str">
        <f>IF(Refrigeration!$C13=Refrigeration!$S$5,Refrigeration!L13,"0")</f>
        <v>0</v>
      </c>
      <c r="S7" s="339" t="str">
        <f>IF(Refrigeration!$C13=Refrigeration!$S$5,Refrigeration!M13,"0")</f>
        <v>0</v>
      </c>
      <c r="T7" s="339" t="str">
        <f>IF(Refrigeration!$C13=Refrigeration!$S$5,Refrigeration!N13,"0")</f>
        <v>0</v>
      </c>
      <c r="U7" s="333" t="str">
        <f>IF(Refrigeration!$C13=Refrigeration!$S$5,Refrigeration!O13,"0")</f>
        <v>0</v>
      </c>
      <c r="V7" s="333" t="str">
        <f>IF(Refrigeration!$C13=Refrigeration!$S$5,Refrigeration!P13,"0")</f>
        <v>0</v>
      </c>
      <c r="W7" s="333" t="str">
        <f>IF(Refrigeration!$C13=Refrigeration!$S$5,Refrigeration!Q13,"0")</f>
        <v>0</v>
      </c>
      <c r="X7" s="339" t="str">
        <f>IF(Refrigeration!$C13=Refrigeration!$S$5,Refrigeration!R13,"0")</f>
        <v>0</v>
      </c>
      <c r="Y7" s="339" t="str">
        <f>IF(Refrigeration!$C13=Refrigeration!$S$5,Refrigeration!S13,"0")</f>
        <v>0</v>
      </c>
      <c r="Z7" s="339" t="str">
        <f>IF(Refrigeration!$C13=Refrigeration!$S$5,Refrigeration!T13,"0")</f>
        <v>0</v>
      </c>
      <c r="AA7" s="339" t="str">
        <f>IF(Refrigeration!$C13=Refrigeration!$S$5,Refrigeration!U13,"0")</f>
        <v>0</v>
      </c>
      <c r="AB7" s="333" t="str">
        <f>IF(Refrigeration!$C13=Refrigeration!$S$5,Refrigeration!V13,"0")</f>
        <v>0</v>
      </c>
      <c r="AD7" s="361">
        <f t="shared" si="0"/>
        <v>0</v>
      </c>
      <c r="AE7" s="361">
        <f t="shared" si="1"/>
        <v>0</v>
      </c>
      <c r="AF7" s="361">
        <f t="shared" si="2"/>
        <v>0</v>
      </c>
      <c r="AH7" s="361">
        <f t="shared" si="3"/>
        <v>0</v>
      </c>
      <c r="AI7" s="361">
        <f t="shared" ref="AI7:AI10" si="6">+AB7*$AO$8</f>
        <v>0</v>
      </c>
      <c r="AJ7" s="361">
        <f t="shared" si="4"/>
        <v>0</v>
      </c>
      <c r="AK7" s="361">
        <f t="shared" si="5"/>
        <v>0</v>
      </c>
      <c r="AN7" s="1785"/>
    </row>
    <row r="8" spans="1:42">
      <c r="A8" s="456" t="s">
        <v>740</v>
      </c>
      <c r="B8" s="456" t="s">
        <v>1024</v>
      </c>
      <c r="C8" s="599" t="s">
        <v>1025</v>
      </c>
      <c r="D8" s="459" t="s">
        <v>1026</v>
      </c>
      <c r="I8" s="339" t="str">
        <f>IF(Refrigeration!$C14=Refrigeration!$S$5,Refrigeration!C14,"0")</f>
        <v>0</v>
      </c>
      <c r="J8" s="339" t="str">
        <f>IF(Refrigeration!$C14=Refrigeration!$S$5,Refrigeration!D14,"0")</f>
        <v>0</v>
      </c>
      <c r="K8" s="339" t="str">
        <f>IF(Refrigeration!$C14=Refrigeration!$S$5,Refrigeration!E14,"0")</f>
        <v>0</v>
      </c>
      <c r="L8" s="339" t="str">
        <f>IF(Refrigeration!$C14=Refrigeration!$S$5,Refrigeration!F14,"0")</f>
        <v>0</v>
      </c>
      <c r="M8" s="339" t="str">
        <f>IF(Refrigeration!$C14=Refrigeration!$S$5,Refrigeration!G14,"0")</f>
        <v>0</v>
      </c>
      <c r="N8" s="339" t="str">
        <f>IF(Refrigeration!$C14=Refrigeration!$S$5,Refrigeration!H14,"0")</f>
        <v>0</v>
      </c>
      <c r="O8" s="339" t="str">
        <f>IF(Refrigeration!$C14=Refrigeration!$S$5,Refrigeration!I14,"0")</f>
        <v>0</v>
      </c>
      <c r="P8" s="339" t="str">
        <f>IF(Refrigeration!$C14=Refrigeration!$S$5,Refrigeration!J14,"0")</f>
        <v>0</v>
      </c>
      <c r="Q8" s="356" t="str">
        <f>IF(Refrigeration!$C14=Refrigeration!$S$5,Refrigeration!K14,"0")</f>
        <v>0</v>
      </c>
      <c r="R8" s="339" t="str">
        <f>IF(Refrigeration!$C14=Refrigeration!$S$5,Refrigeration!L14,"0")</f>
        <v>0</v>
      </c>
      <c r="S8" s="339" t="str">
        <f>IF(Refrigeration!$C14=Refrigeration!$S$5,Refrigeration!M14,"0")</f>
        <v>0</v>
      </c>
      <c r="T8" s="339" t="str">
        <f>IF(Refrigeration!$C14=Refrigeration!$S$5,Refrigeration!N14,"0")</f>
        <v>0</v>
      </c>
      <c r="U8" s="333" t="str">
        <f>IF(Refrigeration!$C14=Refrigeration!$S$5,Refrigeration!O14,"0")</f>
        <v>0</v>
      </c>
      <c r="V8" s="333" t="str">
        <f>IF(Refrigeration!$C14=Refrigeration!$S$5,Refrigeration!P14,"0")</f>
        <v>0</v>
      </c>
      <c r="W8" s="333" t="str">
        <f>IF(Refrigeration!$C14=Refrigeration!$S$5,Refrigeration!Q14,"0")</f>
        <v>0</v>
      </c>
      <c r="X8" s="339" t="str">
        <f>IF(Refrigeration!$C14=Refrigeration!$S$5,Refrigeration!R14,"0")</f>
        <v>0</v>
      </c>
      <c r="Y8" s="339" t="str">
        <f>IF(Refrigeration!$C14=Refrigeration!$S$5,Refrigeration!S14,"0")</f>
        <v>0</v>
      </c>
      <c r="Z8" s="339" t="str">
        <f>IF(Refrigeration!$C14=Refrigeration!$S$5,Refrigeration!T14,"0")</f>
        <v>0</v>
      </c>
      <c r="AA8" s="339" t="str">
        <f>IF(Refrigeration!$C14=Refrigeration!$S$5,Refrigeration!U14,"0")</f>
        <v>0</v>
      </c>
      <c r="AB8" s="333" t="str">
        <f>IF(Refrigeration!$C14=Refrigeration!$S$5,Refrigeration!V14,"0")</f>
        <v>0</v>
      </c>
      <c r="AD8" s="361">
        <f t="shared" si="0"/>
        <v>0</v>
      </c>
      <c r="AE8" s="361">
        <f t="shared" si="1"/>
        <v>0</v>
      </c>
      <c r="AF8" s="361">
        <f t="shared" si="2"/>
        <v>0</v>
      </c>
      <c r="AH8" s="361">
        <f t="shared" si="3"/>
        <v>0</v>
      </c>
      <c r="AI8" s="361">
        <f t="shared" si="6"/>
        <v>0</v>
      </c>
      <c r="AJ8" s="361">
        <f t="shared" si="4"/>
        <v>0</v>
      </c>
      <c r="AK8" s="361">
        <f t="shared" si="5"/>
        <v>0</v>
      </c>
      <c r="AN8" s="1785"/>
      <c r="AO8" s="833">
        <v>0.08</v>
      </c>
    </row>
    <row r="9" spans="1:42">
      <c r="A9" s="395">
        <f>+AK30</f>
        <v>0</v>
      </c>
      <c r="B9" s="557" t="e">
        <f>+A9/A6</f>
        <v>#DIV/0!</v>
      </c>
      <c r="C9" s="940" t="e">
        <f>IRR(B12:B38)</f>
        <v>#NUM!</v>
      </c>
      <c r="D9" s="470">
        <f>+NPV(C3,B13:B22)</f>
        <v>0</v>
      </c>
      <c r="I9" s="339" t="str">
        <f>IF(Refrigeration!$C15=Refrigeration!$S$5,Refrigeration!C15,"0")</f>
        <v>0</v>
      </c>
      <c r="J9" s="339" t="str">
        <f>IF(Refrigeration!$C15=Refrigeration!$S$5,Refrigeration!D15,"0")</f>
        <v>0</v>
      </c>
      <c r="K9" s="339" t="str">
        <f>IF(Refrigeration!$C15=Refrigeration!$S$5,Refrigeration!E15,"0")</f>
        <v>0</v>
      </c>
      <c r="L9" s="339" t="str">
        <f>IF(Refrigeration!$C15=Refrigeration!$S$5,Refrigeration!F15,"0")</f>
        <v>0</v>
      </c>
      <c r="M9" s="339" t="str">
        <f>IF(Refrigeration!$C15=Refrigeration!$S$5,Refrigeration!G15,"0")</f>
        <v>0</v>
      </c>
      <c r="N9" s="339" t="str">
        <f>IF(Refrigeration!$C15=Refrigeration!$S$5,Refrigeration!H15,"0")</f>
        <v>0</v>
      </c>
      <c r="O9" s="339" t="str">
        <f>IF(Refrigeration!$C15=Refrigeration!$S$5,Refrigeration!I15,"0")</f>
        <v>0</v>
      </c>
      <c r="P9" s="339" t="str">
        <f>IF(Refrigeration!$C15=Refrigeration!$S$5,Refrigeration!J15,"0")</f>
        <v>0</v>
      </c>
      <c r="Q9" s="356" t="str">
        <f>IF(Refrigeration!$C15=Refrigeration!$S$5,Refrigeration!K15,"0")</f>
        <v>0</v>
      </c>
      <c r="R9" s="339" t="str">
        <f>IF(Refrigeration!$C15=Refrigeration!$S$5,Refrigeration!L15,"0")</f>
        <v>0</v>
      </c>
      <c r="S9" s="339" t="str">
        <f>IF(Refrigeration!$C15=Refrigeration!$S$5,Refrigeration!M15,"0")</f>
        <v>0</v>
      </c>
      <c r="T9" s="339" t="str">
        <f>IF(Refrigeration!$C15=Refrigeration!$S$5,Refrigeration!N15,"0")</f>
        <v>0</v>
      </c>
      <c r="U9" s="333" t="str">
        <f>IF(Refrigeration!$C15=Refrigeration!$S$5,Refrigeration!O15,"0")</f>
        <v>0</v>
      </c>
      <c r="V9" s="333" t="str">
        <f>IF(Refrigeration!$C15=Refrigeration!$S$5,Refrigeration!P15,"0")</f>
        <v>0</v>
      </c>
      <c r="W9" s="333" t="str">
        <f>IF(Refrigeration!$C15=Refrigeration!$S$5,Refrigeration!Q15,"0")</f>
        <v>0</v>
      </c>
      <c r="X9" s="339" t="str">
        <f>IF(Refrigeration!$C15=Refrigeration!$S$5,Refrigeration!R15,"0")</f>
        <v>0</v>
      </c>
      <c r="Y9" s="339" t="str">
        <f>IF(Refrigeration!$C15=Refrigeration!$S$5,Refrigeration!S15,"0")</f>
        <v>0</v>
      </c>
      <c r="Z9" s="339" t="str">
        <f>IF(Refrigeration!$C15=Refrigeration!$S$5,Refrigeration!T15,"0")</f>
        <v>0</v>
      </c>
      <c r="AA9" s="339" t="str">
        <f>IF(Refrigeration!$C15=Refrigeration!$S$5,Refrigeration!U15,"0")</f>
        <v>0</v>
      </c>
      <c r="AB9" s="333" t="str">
        <f>IF(Refrigeration!$C15=Refrigeration!$S$5,Refrigeration!V15,"0")</f>
        <v>0</v>
      </c>
      <c r="AD9" s="361">
        <f t="shared" si="0"/>
        <v>0</v>
      </c>
      <c r="AE9" s="361">
        <f t="shared" si="1"/>
        <v>0</v>
      </c>
      <c r="AF9" s="361">
        <f t="shared" si="2"/>
        <v>0</v>
      </c>
      <c r="AH9" s="361">
        <f t="shared" si="3"/>
        <v>0</v>
      </c>
      <c r="AI9" s="361">
        <f t="shared" si="6"/>
        <v>0</v>
      </c>
      <c r="AJ9" s="361">
        <f t="shared" si="4"/>
        <v>0</v>
      </c>
      <c r="AK9" s="361">
        <f t="shared" si="5"/>
        <v>0</v>
      </c>
      <c r="AO9" s="833"/>
    </row>
    <row r="10" spans="1:42">
      <c r="I10" s="339" t="str">
        <f>IF(Refrigeration!$C16=Refrigeration!$S$5,Refrigeration!C16,"0")</f>
        <v>0</v>
      </c>
      <c r="J10" s="339" t="str">
        <f>IF(Refrigeration!$C16=Refrigeration!$S$5,Refrigeration!D16,"0")</f>
        <v>0</v>
      </c>
      <c r="K10" s="339" t="str">
        <f>IF(Refrigeration!$C16=Refrigeration!$S$5,Refrigeration!E16,"0")</f>
        <v>0</v>
      </c>
      <c r="L10" s="339" t="str">
        <f>IF(Refrigeration!$C16=Refrigeration!$S$5,Refrigeration!F16,"0")</f>
        <v>0</v>
      </c>
      <c r="M10" s="339" t="str">
        <f>IF(Refrigeration!$C16=Refrigeration!$S$5,Refrigeration!G16,"0")</f>
        <v>0</v>
      </c>
      <c r="N10" s="339" t="str">
        <f>IF(Refrigeration!$C16=Refrigeration!$S$5,Refrigeration!H16,"0")</f>
        <v>0</v>
      </c>
      <c r="O10" s="339" t="str">
        <f>IF(Refrigeration!$C16=Refrigeration!$S$5,Refrigeration!I16,"0")</f>
        <v>0</v>
      </c>
      <c r="P10" s="339" t="str">
        <f>IF(Refrigeration!$C16=Refrigeration!$S$5,Refrigeration!J16,"0")</f>
        <v>0</v>
      </c>
      <c r="Q10" s="356" t="str">
        <f>IF(Refrigeration!$C16=Refrigeration!$S$5,Refrigeration!K16,"0")</f>
        <v>0</v>
      </c>
      <c r="R10" s="339" t="str">
        <f>IF(Refrigeration!$C16=Refrigeration!$S$5,Refrigeration!L16,"0")</f>
        <v>0</v>
      </c>
      <c r="S10" s="339" t="str">
        <f>IF(Refrigeration!$C16=Refrigeration!$S$5,Refrigeration!M16,"0")</f>
        <v>0</v>
      </c>
      <c r="T10" s="339" t="str">
        <f>IF(Refrigeration!$C16=Refrigeration!$S$5,Refrigeration!N16,"0")</f>
        <v>0</v>
      </c>
      <c r="U10" s="333" t="str">
        <f>IF(Refrigeration!$C16=Refrigeration!$S$5,Refrigeration!O16,"0")</f>
        <v>0</v>
      </c>
      <c r="V10" s="333" t="str">
        <f>IF(Refrigeration!$C16=Refrigeration!$S$5,Refrigeration!P16,"0")</f>
        <v>0</v>
      </c>
      <c r="W10" s="333" t="str">
        <f>IF(Refrigeration!$C16=Refrigeration!$S$5,Refrigeration!Q16,"0")</f>
        <v>0</v>
      </c>
      <c r="X10" s="339" t="str">
        <f>IF(Refrigeration!$C16=Refrigeration!$S$5,Refrigeration!R16,"0")</f>
        <v>0</v>
      </c>
      <c r="Y10" s="339" t="str">
        <f>IF(Refrigeration!$C16=Refrigeration!$S$5,Refrigeration!S16,"0")</f>
        <v>0</v>
      </c>
      <c r="Z10" s="339" t="str">
        <f>IF(Refrigeration!$C16=Refrigeration!$S$5,Refrigeration!T16,"0")</f>
        <v>0</v>
      </c>
      <c r="AA10" s="339" t="str">
        <f>IF(Refrigeration!$C16=Refrigeration!$S$5,Refrigeration!U16,"0")</f>
        <v>0</v>
      </c>
      <c r="AB10" s="333" t="str">
        <f>IF(Refrigeration!$C16=Refrigeration!$S$5,Refrigeration!V16,"0")</f>
        <v>0</v>
      </c>
      <c r="AD10" s="361">
        <f t="shared" si="0"/>
        <v>0</v>
      </c>
      <c r="AE10" s="361">
        <f t="shared" si="1"/>
        <v>0</v>
      </c>
      <c r="AF10" s="361">
        <f t="shared" si="2"/>
        <v>0</v>
      </c>
      <c r="AH10" s="361">
        <f t="shared" si="3"/>
        <v>0</v>
      </c>
      <c r="AI10" s="361">
        <f t="shared" si="6"/>
        <v>0</v>
      </c>
      <c r="AJ10" s="361">
        <f t="shared" si="4"/>
        <v>0</v>
      </c>
      <c r="AK10" s="361">
        <f t="shared" si="5"/>
        <v>0</v>
      </c>
      <c r="AN10" s="947" t="s">
        <v>1272</v>
      </c>
    </row>
    <row r="11" spans="1:42" ht="28.8">
      <c r="A11" s="597" t="s">
        <v>1027</v>
      </c>
      <c r="B11" s="395">
        <v>15</v>
      </c>
      <c r="I11" s="339" t="str">
        <f>IF(Refrigeration!$C17=Refrigeration!$S$5,Refrigeration!C17,"0")</f>
        <v>0</v>
      </c>
      <c r="J11" s="339" t="str">
        <f>IF(Refrigeration!$C17=Refrigeration!$S$5,Refrigeration!D17,"0")</f>
        <v>0</v>
      </c>
      <c r="K11" s="339" t="str">
        <f>IF(Refrigeration!$C17=Refrigeration!$S$5,Refrigeration!E17,"0")</f>
        <v>0</v>
      </c>
      <c r="L11" s="339" t="str">
        <f>IF(Refrigeration!$C17=Refrigeration!$S$5,Refrigeration!F17,"0")</f>
        <v>0</v>
      </c>
      <c r="M11" s="339" t="str">
        <f>IF(Refrigeration!$C17=Refrigeration!$S$5,Refrigeration!G17,"0")</f>
        <v>0</v>
      </c>
      <c r="N11" s="339" t="str">
        <f>IF(Refrigeration!$C17=Refrigeration!$S$5,Refrigeration!H17,"0")</f>
        <v>0</v>
      </c>
      <c r="O11" s="339" t="str">
        <f>IF(Refrigeration!$C17=Refrigeration!$S$5,Refrigeration!I17,"0")</f>
        <v>0</v>
      </c>
      <c r="P11" s="339" t="str">
        <f>IF(Refrigeration!$C17=Refrigeration!$S$5,Refrigeration!J17,"0")</f>
        <v>0</v>
      </c>
      <c r="Q11" s="356" t="str">
        <f>IF(Refrigeration!$C17=Refrigeration!$S$5,Refrigeration!K17,"0")</f>
        <v>0</v>
      </c>
      <c r="R11" s="339" t="str">
        <f>IF(Refrigeration!$C17=Refrigeration!$S$5,Refrigeration!L17,"0")</f>
        <v>0</v>
      </c>
      <c r="S11" s="339" t="str">
        <f>IF(Refrigeration!$C17=Refrigeration!$S$5,Refrigeration!M17,"0")</f>
        <v>0</v>
      </c>
      <c r="T11" s="339" t="str">
        <f>IF(Refrigeration!$C17=Refrigeration!$S$5,Refrigeration!N17,"0")</f>
        <v>0</v>
      </c>
      <c r="U11" s="333" t="str">
        <f>IF(Refrigeration!$C17=Refrigeration!$S$5,Refrigeration!O17,"0")</f>
        <v>0</v>
      </c>
      <c r="V11" s="333" t="str">
        <f>IF(Refrigeration!$C17=Refrigeration!$S$5,Refrigeration!P17,"0")</f>
        <v>0</v>
      </c>
      <c r="W11" s="333" t="str">
        <f>IF(Refrigeration!$C17=Refrigeration!$S$5,Refrigeration!Q17,"0")</f>
        <v>0</v>
      </c>
      <c r="X11" s="339" t="str">
        <f>IF(Refrigeration!$C17=Refrigeration!$S$5,Refrigeration!R17,"0")</f>
        <v>0</v>
      </c>
      <c r="Y11" s="339" t="str">
        <f>IF(Refrigeration!$C17=Refrigeration!$S$5,Refrigeration!S17,"0")</f>
        <v>0</v>
      </c>
      <c r="Z11" s="339" t="str">
        <f>IF(Refrigeration!$C17=Refrigeration!$S$5,Refrigeration!T17,"0")</f>
        <v>0</v>
      </c>
      <c r="AA11" s="339" t="str">
        <f>IF(Refrigeration!$C17=Refrigeration!$S$5,Refrigeration!U17,"0")</f>
        <v>0</v>
      </c>
      <c r="AB11" s="333" t="str">
        <f>IF(Refrigeration!$C17=Refrigeration!$S$5,Refrigeration!V17,"0")</f>
        <v>0</v>
      </c>
      <c r="AD11" s="361">
        <f t="shared" si="0"/>
        <v>0</v>
      </c>
      <c r="AE11" s="361">
        <f t="shared" si="1"/>
        <v>0</v>
      </c>
      <c r="AF11" s="361">
        <f t="shared" si="2"/>
        <v>0</v>
      </c>
      <c r="AH11" s="361">
        <f>+AB11-AI11</f>
        <v>0</v>
      </c>
      <c r="AI11" s="361">
        <f>+AB11*$AO$8</f>
        <v>0</v>
      </c>
      <c r="AJ11" s="361">
        <f t="shared" si="4"/>
        <v>0</v>
      </c>
      <c r="AK11" s="361">
        <f>IF(AJ11&gt;0,$AN$11,0)</f>
        <v>0</v>
      </c>
      <c r="AN11" s="947">
        <v>1500</v>
      </c>
    </row>
    <row r="12" spans="1:42">
      <c r="A12" s="399" t="s">
        <v>1096</v>
      </c>
      <c r="B12" s="399" t="s">
        <v>1028</v>
      </c>
      <c r="I12" s="339" t="str">
        <f>IF(Refrigeration!$C18=Refrigeration!$S$5,Refrigeration!C18,"0")</f>
        <v>0</v>
      </c>
      <c r="J12" s="339" t="str">
        <f>IF(Refrigeration!$C18=Refrigeration!$S$5,Refrigeration!D18,"0")</f>
        <v>0</v>
      </c>
      <c r="K12" s="339" t="str">
        <f>IF(Refrigeration!$C18=Refrigeration!$S$5,Refrigeration!E18,"0")</f>
        <v>0</v>
      </c>
      <c r="L12" s="339" t="str">
        <f>IF(Refrigeration!$C18=Refrigeration!$S$5,Refrigeration!F18,"0")</f>
        <v>0</v>
      </c>
      <c r="M12" s="339" t="str">
        <f>IF(Refrigeration!$C18=Refrigeration!$S$5,Refrigeration!G18,"0")</f>
        <v>0</v>
      </c>
      <c r="N12" s="339" t="str">
        <f>IF(Refrigeration!$C18=Refrigeration!$S$5,Refrigeration!H18,"0")</f>
        <v>0</v>
      </c>
      <c r="O12" s="339" t="str">
        <f>IF(Refrigeration!$C18=Refrigeration!$S$5,Refrigeration!I18,"0")</f>
        <v>0</v>
      </c>
      <c r="P12" s="339" t="str">
        <f>IF(Refrigeration!$C18=Refrigeration!$S$5,Refrigeration!J18,"0")</f>
        <v>0</v>
      </c>
      <c r="Q12" s="356" t="str">
        <f>IF(Refrigeration!$C18=Refrigeration!$S$5,Refrigeration!K18,"0")</f>
        <v>0</v>
      </c>
      <c r="R12" s="339" t="str">
        <f>IF(Refrigeration!$C18=Refrigeration!$S$5,Refrigeration!L18,"0")</f>
        <v>0</v>
      </c>
      <c r="S12" s="339" t="str">
        <f>IF(Refrigeration!$C18=Refrigeration!$S$5,Refrigeration!M18,"0")</f>
        <v>0</v>
      </c>
      <c r="T12" s="339" t="str">
        <f>IF(Refrigeration!$C18=Refrigeration!$S$5,Refrigeration!N18,"0")</f>
        <v>0</v>
      </c>
      <c r="U12" s="333" t="str">
        <f>IF(Refrigeration!$C18=Refrigeration!$S$5,Refrigeration!O18,"0")</f>
        <v>0</v>
      </c>
      <c r="V12" s="333" t="str">
        <f>IF(Refrigeration!$C18=Refrigeration!$S$5,Refrigeration!P18,"0")</f>
        <v>0</v>
      </c>
      <c r="W12" s="333" t="str">
        <f>IF(Refrigeration!$C18=Refrigeration!$S$5,Refrigeration!Q18,"0")</f>
        <v>0</v>
      </c>
      <c r="X12" s="339" t="str">
        <f>IF(Refrigeration!$C18=Refrigeration!$S$5,Refrigeration!R18,"0")</f>
        <v>0</v>
      </c>
      <c r="Y12" s="339" t="str">
        <f>IF(Refrigeration!$C18=Refrigeration!$S$5,Refrigeration!S18,"0")</f>
        <v>0</v>
      </c>
      <c r="Z12" s="339" t="str">
        <f>IF(Refrigeration!$C18=Refrigeration!$S$5,Refrigeration!T18,"0")</f>
        <v>0</v>
      </c>
      <c r="AA12" s="339" t="str">
        <f>IF(Refrigeration!$C18=Refrigeration!$S$5,Refrigeration!U18,"0")</f>
        <v>0</v>
      </c>
      <c r="AB12" s="333" t="str">
        <f>IF(Refrigeration!$C18=Refrigeration!$S$5,Refrigeration!V18,"0")</f>
        <v>0</v>
      </c>
      <c r="AD12" s="361">
        <f t="shared" si="0"/>
        <v>0</v>
      </c>
      <c r="AE12" s="361">
        <f t="shared" si="1"/>
        <v>0</v>
      </c>
      <c r="AF12" s="361">
        <f t="shared" si="2"/>
        <v>0</v>
      </c>
      <c r="AH12" s="361">
        <f>+AB12-AI12</f>
        <v>0</v>
      </c>
      <c r="AI12" s="361">
        <f>+AB12*$AO$8</f>
        <v>0</v>
      </c>
      <c r="AJ12" s="361">
        <f t="shared" si="4"/>
        <v>0</v>
      </c>
      <c r="AK12" s="361"/>
    </row>
    <row r="13" spans="1:42">
      <c r="A13" s="399">
        <v>0</v>
      </c>
      <c r="B13" s="395">
        <f>-AK30</f>
        <v>0</v>
      </c>
      <c r="I13" s="339" t="str">
        <f>IF(Refrigeration!$C19=Refrigeration!$S$5,Refrigeration!C19,"0")</f>
        <v>0</v>
      </c>
      <c r="J13" s="339" t="str">
        <f>IF(Refrigeration!$C19=Refrigeration!$S$5,Refrigeration!D19,"0")</f>
        <v>0</v>
      </c>
      <c r="K13" s="339" t="str">
        <f>IF(Refrigeration!$C19=Refrigeration!$S$5,Refrigeration!E19,"0")</f>
        <v>0</v>
      </c>
      <c r="L13" s="339" t="str">
        <f>IF(Refrigeration!$C19=Refrigeration!$S$5,Refrigeration!F19,"0")</f>
        <v>0</v>
      </c>
      <c r="M13" s="339" t="str">
        <f>IF(Refrigeration!$C19=Refrigeration!$S$5,Refrigeration!G19,"0")</f>
        <v>0</v>
      </c>
      <c r="N13" s="339" t="str">
        <f>IF(Refrigeration!$C19=Refrigeration!$S$5,Refrigeration!H19,"0")</f>
        <v>0</v>
      </c>
      <c r="O13" s="339" t="str">
        <f>IF(Refrigeration!$C19=Refrigeration!$S$5,Refrigeration!I19,"0")</f>
        <v>0</v>
      </c>
      <c r="P13" s="339" t="str">
        <f>IF(Refrigeration!$C19=Refrigeration!$S$5,Refrigeration!J19,"0")</f>
        <v>0</v>
      </c>
      <c r="Q13" s="356" t="str">
        <f>IF(Refrigeration!$C19=Refrigeration!$S$5,Refrigeration!K19,"0")</f>
        <v>0</v>
      </c>
      <c r="R13" s="339" t="str">
        <f>IF(Refrigeration!$C19=Refrigeration!$S$5,Refrigeration!L19,"0")</f>
        <v>0</v>
      </c>
      <c r="S13" s="339" t="str">
        <f>IF(Refrigeration!$C19=Refrigeration!$S$5,Refrigeration!M19,"0")</f>
        <v>0</v>
      </c>
      <c r="T13" s="339" t="str">
        <f>IF(Refrigeration!$C19=Refrigeration!$S$5,Refrigeration!N19,"0")</f>
        <v>0</v>
      </c>
      <c r="U13" s="333" t="str">
        <f>IF(Refrigeration!$C19=Refrigeration!$S$5,Refrigeration!O19,"0")</f>
        <v>0</v>
      </c>
      <c r="V13" s="333" t="str">
        <f>IF(Refrigeration!$C19=Refrigeration!$S$5,Refrigeration!P19,"0")</f>
        <v>0</v>
      </c>
      <c r="W13" s="333" t="str">
        <f>IF(Refrigeration!$C19=Refrigeration!$S$5,Refrigeration!Q19,"0")</f>
        <v>0</v>
      </c>
      <c r="X13" s="339" t="str">
        <f>IF(Refrigeration!$C19=Refrigeration!$S$5,Refrigeration!R19,"0")</f>
        <v>0</v>
      </c>
      <c r="Y13" s="339" t="str">
        <f>IF(Refrigeration!$C19=Refrigeration!$S$5,Refrigeration!S19,"0")</f>
        <v>0</v>
      </c>
      <c r="Z13" s="339" t="str">
        <f>IF(Refrigeration!$C19=Refrigeration!$S$5,Refrigeration!T19,"0")</f>
        <v>0</v>
      </c>
      <c r="AA13" s="339" t="str">
        <f>IF(Refrigeration!$C19=Refrigeration!$S$5,Refrigeration!U19,"0")</f>
        <v>0</v>
      </c>
      <c r="AB13" s="333" t="str">
        <f>IF(Refrigeration!$C19=Refrigeration!$S$5,Refrigeration!V19,"0")</f>
        <v>0</v>
      </c>
      <c r="AD13" s="361">
        <f t="shared" si="0"/>
        <v>0</v>
      </c>
      <c r="AE13" s="361">
        <f t="shared" si="1"/>
        <v>0</v>
      </c>
      <c r="AF13" s="361">
        <f t="shared" si="2"/>
        <v>0</v>
      </c>
      <c r="AH13" s="361">
        <f t="shared" ref="AH13:AH29" si="7">+AB13-AI13</f>
        <v>0</v>
      </c>
      <c r="AI13" s="361">
        <f t="shared" ref="AI13:AI29" si="8">+AB13*$AO$8</f>
        <v>0</v>
      </c>
      <c r="AJ13" s="361">
        <f t="shared" si="4"/>
        <v>0</v>
      </c>
      <c r="AK13" s="361">
        <f t="shared" si="5"/>
        <v>0</v>
      </c>
    </row>
    <row r="14" spans="1:42">
      <c r="A14" s="399">
        <v>1</v>
      </c>
      <c r="B14" s="395">
        <f>+A6</f>
        <v>0</v>
      </c>
      <c r="I14" s="339" t="str">
        <f>IF(Refrigeration!$C20=Refrigeration!$S$5,Refrigeration!C20,"0")</f>
        <v>0</v>
      </c>
      <c r="J14" s="339" t="str">
        <f>IF(Refrigeration!$C20=Refrigeration!$S$5,Refrigeration!D20,"0")</f>
        <v>0</v>
      </c>
      <c r="K14" s="339" t="str">
        <f>IF(Refrigeration!$C20=Refrigeration!$S$5,Refrigeration!E20,"0")</f>
        <v>0</v>
      </c>
      <c r="L14" s="339" t="str">
        <f>IF(Refrigeration!$C20=Refrigeration!$S$5,Refrigeration!F20,"0")</f>
        <v>0</v>
      </c>
      <c r="M14" s="339" t="str">
        <f>IF(Refrigeration!$C20=Refrigeration!$S$5,Refrigeration!G20,"0")</f>
        <v>0</v>
      </c>
      <c r="N14" s="339" t="str">
        <f>IF(Refrigeration!$C20=Refrigeration!$S$5,Refrigeration!H20,"0")</f>
        <v>0</v>
      </c>
      <c r="O14" s="339" t="str">
        <f>IF(Refrigeration!$C20=Refrigeration!$S$5,Refrigeration!I20,"0")</f>
        <v>0</v>
      </c>
      <c r="P14" s="339" t="str">
        <f>IF(Refrigeration!$C20=Refrigeration!$S$5,Refrigeration!J20,"0")</f>
        <v>0</v>
      </c>
      <c r="Q14" s="356" t="str">
        <f>IF(Refrigeration!$C20=Refrigeration!$S$5,Refrigeration!K20,"0")</f>
        <v>0</v>
      </c>
      <c r="R14" s="339" t="str">
        <f>IF(Refrigeration!$C20=Refrigeration!$S$5,Refrigeration!L20,"0")</f>
        <v>0</v>
      </c>
      <c r="S14" s="339" t="str">
        <f>IF(Refrigeration!$C20=Refrigeration!$S$5,Refrigeration!M20,"0")</f>
        <v>0</v>
      </c>
      <c r="T14" s="339" t="str">
        <f>IF(Refrigeration!$C20=Refrigeration!$S$5,Refrigeration!N20,"0")</f>
        <v>0</v>
      </c>
      <c r="U14" s="333" t="str">
        <f>IF(Refrigeration!$C20=Refrigeration!$S$5,Refrigeration!O20,"0")</f>
        <v>0</v>
      </c>
      <c r="V14" s="333" t="str">
        <f>IF(Refrigeration!$C20=Refrigeration!$S$5,Refrigeration!P20,"0")</f>
        <v>0</v>
      </c>
      <c r="W14" s="333" t="str">
        <f>IF(Refrigeration!$C20=Refrigeration!$S$5,Refrigeration!Q20,"0")</f>
        <v>0</v>
      </c>
      <c r="X14" s="339" t="str">
        <f>IF(Refrigeration!$C20=Refrigeration!$S$5,Refrigeration!R20,"0")</f>
        <v>0</v>
      </c>
      <c r="Y14" s="339" t="str">
        <f>IF(Refrigeration!$C20=Refrigeration!$S$5,Refrigeration!S20,"0")</f>
        <v>0</v>
      </c>
      <c r="Z14" s="339" t="str">
        <f>IF(Refrigeration!$C20=Refrigeration!$S$5,Refrigeration!T20,"0")</f>
        <v>0</v>
      </c>
      <c r="AA14" s="339" t="str">
        <f>IF(Refrigeration!$C20=Refrigeration!$S$5,Refrigeration!U20,"0")</f>
        <v>0</v>
      </c>
      <c r="AB14" s="333" t="str">
        <f>IF(Refrigeration!$C20=Refrigeration!$S$5,Refrigeration!V20,"0")</f>
        <v>0</v>
      </c>
      <c r="AD14" s="361">
        <f t="shared" si="0"/>
        <v>0</v>
      </c>
      <c r="AE14" s="361">
        <f t="shared" si="1"/>
        <v>0</v>
      </c>
      <c r="AF14" s="361">
        <f t="shared" si="2"/>
        <v>0</v>
      </c>
      <c r="AH14" s="361">
        <f t="shared" si="7"/>
        <v>0</v>
      </c>
      <c r="AI14" s="361">
        <f t="shared" si="8"/>
        <v>0</v>
      </c>
      <c r="AJ14" s="361">
        <f t="shared" si="4"/>
        <v>0</v>
      </c>
      <c r="AK14" s="361">
        <f t="shared" si="5"/>
        <v>0</v>
      </c>
    </row>
    <row r="15" spans="1:42">
      <c r="A15" s="399">
        <v>2</v>
      </c>
      <c r="B15" s="395">
        <f>+B14</f>
        <v>0</v>
      </c>
      <c r="F15" s="305"/>
      <c r="G15" s="329"/>
      <c r="H15" s="329"/>
      <c r="I15" s="339" t="str">
        <f>IF(Refrigeration!$C21=Refrigeration!$S$5,Refrigeration!C21,"0")</f>
        <v>0</v>
      </c>
      <c r="J15" s="339" t="str">
        <f>IF(Refrigeration!$C21=Refrigeration!$S$5,Refrigeration!D21,"0")</f>
        <v>0</v>
      </c>
      <c r="K15" s="339" t="str">
        <f>IF(Refrigeration!$C21=Refrigeration!$S$5,Refrigeration!E21,"0")</f>
        <v>0</v>
      </c>
      <c r="L15" s="339" t="str">
        <f>IF(Refrigeration!$C21=Refrigeration!$S$5,Refrigeration!F21,"0")</f>
        <v>0</v>
      </c>
      <c r="M15" s="339" t="str">
        <f>IF(Refrigeration!$C21=Refrigeration!$S$5,Refrigeration!G21,"0")</f>
        <v>0</v>
      </c>
      <c r="N15" s="339" t="str">
        <f>IF(Refrigeration!$C21=Refrigeration!$S$5,Refrigeration!H21,"0")</f>
        <v>0</v>
      </c>
      <c r="O15" s="339" t="str">
        <f>IF(Refrigeration!$C21=Refrigeration!$S$5,Refrigeration!I21,"0")</f>
        <v>0</v>
      </c>
      <c r="P15" s="339" t="str">
        <f>IF(Refrigeration!$C21=Refrigeration!$S$5,Refrigeration!J21,"0")</f>
        <v>0</v>
      </c>
      <c r="Q15" s="356" t="str">
        <f>IF(Refrigeration!$C21=Refrigeration!$S$5,Refrigeration!K21,"0")</f>
        <v>0</v>
      </c>
      <c r="R15" s="339" t="str">
        <f>IF(Refrigeration!$C21=Refrigeration!$S$5,Refrigeration!L21,"0")</f>
        <v>0</v>
      </c>
      <c r="S15" s="339" t="str">
        <f>IF(Refrigeration!$C21=Refrigeration!$S$5,Refrigeration!M21,"0")</f>
        <v>0</v>
      </c>
      <c r="T15" s="339" t="str">
        <f>IF(Refrigeration!$C21=Refrigeration!$S$5,Refrigeration!N21,"0")</f>
        <v>0</v>
      </c>
      <c r="U15" s="333" t="str">
        <f>IF(Refrigeration!$C21=Refrigeration!$S$5,Refrigeration!O21,"0")</f>
        <v>0</v>
      </c>
      <c r="V15" s="333" t="str">
        <f>IF(Refrigeration!$C21=Refrigeration!$S$5,Refrigeration!P21,"0")</f>
        <v>0</v>
      </c>
      <c r="W15" s="333" t="str">
        <f>IF(Refrigeration!$C21=Refrigeration!$S$5,Refrigeration!Q21,"0")</f>
        <v>0</v>
      </c>
      <c r="X15" s="339" t="str">
        <f>IF(Refrigeration!$C21=Refrigeration!$S$5,Refrigeration!R21,"0")</f>
        <v>0</v>
      </c>
      <c r="Y15" s="339" t="str">
        <f>IF(Refrigeration!$C21=Refrigeration!$S$5,Refrigeration!S21,"0")</f>
        <v>0</v>
      </c>
      <c r="Z15" s="339" t="str">
        <f>IF(Refrigeration!$C21=Refrigeration!$S$5,Refrigeration!T21,"0")</f>
        <v>0</v>
      </c>
      <c r="AA15" s="339" t="str">
        <f>IF(Refrigeration!$C21=Refrigeration!$S$5,Refrigeration!U21,"0")</f>
        <v>0</v>
      </c>
      <c r="AB15" s="333" t="str">
        <f>IF(Refrigeration!$C21=Refrigeration!$S$5,Refrigeration!V21,"0")</f>
        <v>0</v>
      </c>
      <c r="AD15" s="361">
        <f t="shared" si="0"/>
        <v>0</v>
      </c>
      <c r="AE15" s="361">
        <f t="shared" si="1"/>
        <v>0</v>
      </c>
      <c r="AF15" s="361">
        <f t="shared" si="2"/>
        <v>0</v>
      </c>
      <c r="AH15" s="361">
        <f t="shared" si="7"/>
        <v>0</v>
      </c>
      <c r="AI15" s="361">
        <f t="shared" si="8"/>
        <v>0</v>
      </c>
      <c r="AJ15" s="361">
        <f t="shared" si="4"/>
        <v>0</v>
      </c>
      <c r="AK15" s="361">
        <f t="shared" si="5"/>
        <v>0</v>
      </c>
    </row>
    <row r="16" spans="1:42">
      <c r="A16" s="399">
        <v>3</v>
      </c>
      <c r="B16" s="395">
        <f t="shared" ref="B16:B28" si="9">+B15</f>
        <v>0</v>
      </c>
      <c r="F16" s="305"/>
      <c r="G16" s="329"/>
      <c r="H16" s="329"/>
      <c r="I16" s="339" t="str">
        <f>IF(Refrigeration!$C22=Refrigeration!$S$5,Refrigeration!C22,"0")</f>
        <v>0</v>
      </c>
      <c r="J16" s="339" t="str">
        <f>IF(Refrigeration!$C22=Refrigeration!$S$5,Refrigeration!D22,"0")</f>
        <v>0</v>
      </c>
      <c r="K16" s="339" t="str">
        <f>IF(Refrigeration!$C22=Refrigeration!$S$5,Refrigeration!E22,"0")</f>
        <v>0</v>
      </c>
      <c r="L16" s="339" t="str">
        <f>IF(Refrigeration!$C22=Refrigeration!$S$5,Refrigeration!F22,"0")</f>
        <v>0</v>
      </c>
      <c r="M16" s="339" t="str">
        <f>IF(Refrigeration!$C22=Refrigeration!$S$5,Refrigeration!G22,"0")</f>
        <v>0</v>
      </c>
      <c r="N16" s="339" t="str">
        <f>IF(Refrigeration!$C22=Refrigeration!$S$5,Refrigeration!H22,"0")</f>
        <v>0</v>
      </c>
      <c r="O16" s="339" t="str">
        <f>IF(Refrigeration!$C22=Refrigeration!$S$5,Refrigeration!I22,"0")</f>
        <v>0</v>
      </c>
      <c r="P16" s="339" t="str">
        <f>IF(Refrigeration!$C22=Refrigeration!$S$5,Refrigeration!J22,"0")</f>
        <v>0</v>
      </c>
      <c r="Q16" s="356" t="str">
        <f>IF(Refrigeration!$C22=Refrigeration!$S$5,Refrigeration!K22,"0")</f>
        <v>0</v>
      </c>
      <c r="R16" s="339" t="str">
        <f>IF(Refrigeration!$C22=Refrigeration!$S$5,Refrigeration!L22,"0")</f>
        <v>0</v>
      </c>
      <c r="S16" s="339" t="str">
        <f>IF(Refrigeration!$C22=Refrigeration!$S$5,Refrigeration!M22,"0")</f>
        <v>0</v>
      </c>
      <c r="T16" s="339" t="str">
        <f>IF(Refrigeration!$C22=Refrigeration!$S$5,Refrigeration!N22,"0")</f>
        <v>0</v>
      </c>
      <c r="U16" s="333" t="str">
        <f>IF(Refrigeration!$C22=Refrigeration!$S$5,Refrigeration!O22,"0")</f>
        <v>0</v>
      </c>
      <c r="V16" s="333" t="str">
        <f>IF(Refrigeration!$C22=Refrigeration!$S$5,Refrigeration!P22,"0")</f>
        <v>0</v>
      </c>
      <c r="W16" s="333" t="str">
        <f>IF(Refrigeration!$C22=Refrigeration!$S$5,Refrigeration!Q22,"0")</f>
        <v>0</v>
      </c>
      <c r="X16" s="339" t="str">
        <f>IF(Refrigeration!$C22=Refrigeration!$S$5,Refrigeration!R22,"0")</f>
        <v>0</v>
      </c>
      <c r="Y16" s="339" t="str">
        <f>IF(Refrigeration!$C22=Refrigeration!$S$5,Refrigeration!S22,"0")</f>
        <v>0</v>
      </c>
      <c r="Z16" s="339" t="str">
        <f>IF(Refrigeration!$C22=Refrigeration!$S$5,Refrigeration!T22,"0")</f>
        <v>0</v>
      </c>
      <c r="AA16" s="339" t="str">
        <f>IF(Refrigeration!$C22=Refrigeration!$S$5,Refrigeration!U22,"0")</f>
        <v>0</v>
      </c>
      <c r="AB16" s="333" t="str">
        <f>IF(Refrigeration!$C22=Refrigeration!$S$5,Refrigeration!V22,"0")</f>
        <v>0</v>
      </c>
      <c r="AD16" s="361">
        <f t="shared" si="0"/>
        <v>0</v>
      </c>
      <c r="AE16" s="361">
        <f t="shared" si="1"/>
        <v>0</v>
      </c>
      <c r="AF16" s="361">
        <f t="shared" si="2"/>
        <v>0</v>
      </c>
      <c r="AH16" s="361">
        <f t="shared" si="7"/>
        <v>0</v>
      </c>
      <c r="AI16" s="361">
        <f t="shared" si="8"/>
        <v>0</v>
      </c>
      <c r="AJ16" s="361">
        <f t="shared" si="4"/>
        <v>0</v>
      </c>
      <c r="AK16" s="361">
        <f t="shared" si="5"/>
        <v>0</v>
      </c>
    </row>
    <row r="17" spans="1:41">
      <c r="A17" s="399">
        <v>4</v>
      </c>
      <c r="B17" s="395">
        <f t="shared" si="9"/>
        <v>0</v>
      </c>
      <c r="F17" s="305"/>
      <c r="G17" s="329"/>
      <c r="H17" s="329"/>
      <c r="I17" s="339" t="str">
        <f>IF(Refrigeration!$C23=Refrigeration!$S$5,Refrigeration!C23,"0")</f>
        <v>0</v>
      </c>
      <c r="J17" s="339" t="str">
        <f>IF(Refrigeration!$C23=Refrigeration!$S$5,Refrigeration!D23,"0")</f>
        <v>0</v>
      </c>
      <c r="K17" s="339" t="str">
        <f>IF(Refrigeration!$C23=Refrigeration!$S$5,Refrigeration!E23,"0")</f>
        <v>0</v>
      </c>
      <c r="L17" s="339" t="str">
        <f>IF(Refrigeration!$C23=Refrigeration!$S$5,Refrigeration!F23,"0")</f>
        <v>0</v>
      </c>
      <c r="M17" s="339" t="str">
        <f>IF(Refrigeration!$C23=Refrigeration!$S$5,Refrigeration!G23,"0")</f>
        <v>0</v>
      </c>
      <c r="N17" s="339" t="str">
        <f>IF(Refrigeration!$C23=Refrigeration!$S$5,Refrigeration!H23,"0")</f>
        <v>0</v>
      </c>
      <c r="O17" s="339" t="str">
        <f>IF(Refrigeration!$C23=Refrigeration!$S$5,Refrigeration!I23,"0")</f>
        <v>0</v>
      </c>
      <c r="P17" s="339" t="str">
        <f>IF(Refrigeration!$C23=Refrigeration!$S$5,Refrigeration!J23,"0")</f>
        <v>0</v>
      </c>
      <c r="Q17" s="356" t="str">
        <f>IF(Refrigeration!$C23=Refrigeration!$S$5,Refrigeration!K23,"0")</f>
        <v>0</v>
      </c>
      <c r="R17" s="339" t="str">
        <f>IF(Refrigeration!$C23=Refrigeration!$S$5,Refrigeration!L23,"0")</f>
        <v>0</v>
      </c>
      <c r="S17" s="339" t="str">
        <f>IF(Refrigeration!$C23=Refrigeration!$S$5,Refrigeration!M23,"0")</f>
        <v>0</v>
      </c>
      <c r="T17" s="339" t="str">
        <f>IF(Refrigeration!$C23=Refrigeration!$S$5,Refrigeration!N23,"0")</f>
        <v>0</v>
      </c>
      <c r="U17" s="333" t="str">
        <f>IF(Refrigeration!$C23=Refrigeration!$S$5,Refrigeration!O23,"0")</f>
        <v>0</v>
      </c>
      <c r="V17" s="333" t="str">
        <f>IF(Refrigeration!$C23=Refrigeration!$S$5,Refrigeration!P23,"0")</f>
        <v>0</v>
      </c>
      <c r="W17" s="333" t="str">
        <f>IF(Refrigeration!$C23=Refrigeration!$S$5,Refrigeration!Q23,"0")</f>
        <v>0</v>
      </c>
      <c r="X17" s="339" t="str">
        <f>IF(Refrigeration!$C23=Refrigeration!$S$5,Refrigeration!R23,"0")</f>
        <v>0</v>
      </c>
      <c r="Y17" s="339" t="str">
        <f>IF(Refrigeration!$C23=Refrigeration!$S$5,Refrigeration!S23,"0")</f>
        <v>0</v>
      </c>
      <c r="Z17" s="339" t="str">
        <f>IF(Refrigeration!$C23=Refrigeration!$S$5,Refrigeration!T23,"0")</f>
        <v>0</v>
      </c>
      <c r="AA17" s="339" t="str">
        <f>IF(Refrigeration!$C23=Refrigeration!$S$5,Refrigeration!U23,"0")</f>
        <v>0</v>
      </c>
      <c r="AB17" s="333" t="str">
        <f>IF(Refrigeration!$C23=Refrigeration!$S$5,Refrigeration!V23,"0")</f>
        <v>0</v>
      </c>
      <c r="AD17" s="361">
        <f t="shared" si="0"/>
        <v>0</v>
      </c>
      <c r="AE17" s="361">
        <f t="shared" si="1"/>
        <v>0</v>
      </c>
      <c r="AF17" s="361">
        <f t="shared" si="2"/>
        <v>0</v>
      </c>
      <c r="AH17" s="361">
        <f t="shared" si="7"/>
        <v>0</v>
      </c>
      <c r="AI17" s="361">
        <f t="shared" si="8"/>
        <v>0</v>
      </c>
      <c r="AJ17" s="361">
        <f t="shared" si="4"/>
        <v>0</v>
      </c>
      <c r="AK17" s="361">
        <f t="shared" si="5"/>
        <v>0</v>
      </c>
    </row>
    <row r="18" spans="1:41">
      <c r="A18" s="399">
        <v>5</v>
      </c>
      <c r="B18" s="395">
        <f t="shared" si="9"/>
        <v>0</v>
      </c>
      <c r="H18" s="329"/>
      <c r="I18" s="339" t="str">
        <f>IF(Refrigeration!$C24=Refrigeration!$S$5,Refrigeration!C24,"0")</f>
        <v>0</v>
      </c>
      <c r="J18" s="339" t="str">
        <f>IF(Refrigeration!$C24=Refrigeration!$S$5,Refrigeration!D24,"0")</f>
        <v>0</v>
      </c>
      <c r="K18" s="339" t="str">
        <f>IF(Refrigeration!$C24=Refrigeration!$S$5,Refrigeration!E24,"0")</f>
        <v>0</v>
      </c>
      <c r="L18" s="339" t="str">
        <f>IF(Refrigeration!$C24=Refrigeration!$S$5,Refrigeration!F24,"0")</f>
        <v>0</v>
      </c>
      <c r="M18" s="339" t="str">
        <f>IF(Refrigeration!$C24=Refrigeration!$S$5,Refrigeration!G24,"0")</f>
        <v>0</v>
      </c>
      <c r="N18" s="339" t="str">
        <f>IF(Refrigeration!$C24=Refrigeration!$S$5,Refrigeration!H24,"0")</f>
        <v>0</v>
      </c>
      <c r="O18" s="339" t="str">
        <f>IF(Refrigeration!$C24=Refrigeration!$S$5,Refrigeration!I24,"0")</f>
        <v>0</v>
      </c>
      <c r="P18" s="339" t="str">
        <f>IF(Refrigeration!$C24=Refrigeration!$S$5,Refrigeration!J24,"0")</f>
        <v>0</v>
      </c>
      <c r="Q18" s="356" t="str">
        <f>IF(Refrigeration!$C24=Refrigeration!$S$5,Refrigeration!K24,"0")</f>
        <v>0</v>
      </c>
      <c r="R18" s="339" t="str">
        <f>IF(Refrigeration!$C24=Refrigeration!$S$5,Refrigeration!L24,"0")</f>
        <v>0</v>
      </c>
      <c r="S18" s="339" t="str">
        <f>IF(Refrigeration!$C24=Refrigeration!$S$5,Refrigeration!M24,"0")</f>
        <v>0</v>
      </c>
      <c r="T18" s="339" t="str">
        <f>IF(Refrigeration!$C24=Refrigeration!$S$5,Refrigeration!N24,"0")</f>
        <v>0</v>
      </c>
      <c r="U18" s="333" t="str">
        <f>IF(Refrigeration!$C24=Refrigeration!$S$5,Refrigeration!O24,"0")</f>
        <v>0</v>
      </c>
      <c r="V18" s="333" t="str">
        <f>IF(Refrigeration!$C24=Refrigeration!$S$5,Refrigeration!P24,"0")</f>
        <v>0</v>
      </c>
      <c r="W18" s="333" t="str">
        <f>IF(Refrigeration!$C24=Refrigeration!$S$5,Refrigeration!Q24,"0")</f>
        <v>0</v>
      </c>
      <c r="X18" s="339" t="str">
        <f>IF(Refrigeration!$C24=Refrigeration!$S$5,Refrigeration!R24,"0")</f>
        <v>0</v>
      </c>
      <c r="Y18" s="339" t="str">
        <f>IF(Refrigeration!$C24=Refrigeration!$S$5,Refrigeration!S24,"0")</f>
        <v>0</v>
      </c>
      <c r="Z18" s="339" t="str">
        <f>IF(Refrigeration!$C24=Refrigeration!$S$5,Refrigeration!T24,"0")</f>
        <v>0</v>
      </c>
      <c r="AA18" s="339" t="str">
        <f>IF(Refrigeration!$C24=Refrigeration!$S$5,Refrigeration!U24,"0")</f>
        <v>0</v>
      </c>
      <c r="AB18" s="333" t="str">
        <f>IF(Refrigeration!$C24=Refrigeration!$S$5,Refrigeration!V24,"0")</f>
        <v>0</v>
      </c>
      <c r="AD18" s="361">
        <f t="shared" si="0"/>
        <v>0</v>
      </c>
      <c r="AE18" s="361">
        <f t="shared" si="1"/>
        <v>0</v>
      </c>
      <c r="AF18" s="361">
        <f t="shared" si="2"/>
        <v>0</v>
      </c>
      <c r="AH18" s="361">
        <f t="shared" si="7"/>
        <v>0</v>
      </c>
      <c r="AI18" s="361">
        <f t="shared" si="8"/>
        <v>0</v>
      </c>
      <c r="AJ18" s="361">
        <f t="shared" si="4"/>
        <v>0</v>
      </c>
      <c r="AK18" s="361">
        <f t="shared" si="5"/>
        <v>0</v>
      </c>
    </row>
    <row r="19" spans="1:41">
      <c r="A19" s="399">
        <v>6</v>
      </c>
      <c r="B19" s="395">
        <f t="shared" si="9"/>
        <v>0</v>
      </c>
      <c r="H19" s="329"/>
      <c r="I19" s="339" t="str">
        <f>IF(Refrigeration!$C25=Refrigeration!$S$5,Refrigeration!C25,"0")</f>
        <v>0</v>
      </c>
      <c r="J19" s="339" t="str">
        <f>IF(Refrigeration!$C25=Refrigeration!$S$5,Refrigeration!D25,"0")</f>
        <v>0</v>
      </c>
      <c r="K19" s="339" t="str">
        <f>IF(Refrigeration!$C25=Refrigeration!$S$5,Refrigeration!E25,"0")</f>
        <v>0</v>
      </c>
      <c r="L19" s="339" t="str">
        <f>IF(Refrigeration!$C25=Refrigeration!$S$5,Refrigeration!F25,"0")</f>
        <v>0</v>
      </c>
      <c r="M19" s="339" t="str">
        <f>IF(Refrigeration!$C25=Refrigeration!$S$5,Refrigeration!G25,"0")</f>
        <v>0</v>
      </c>
      <c r="N19" s="339" t="str">
        <f>IF(Refrigeration!$C25=Refrigeration!$S$5,Refrigeration!H25,"0")</f>
        <v>0</v>
      </c>
      <c r="O19" s="339" t="str">
        <f>IF(Refrigeration!$C25=Refrigeration!$S$5,Refrigeration!I25,"0")</f>
        <v>0</v>
      </c>
      <c r="P19" s="339" t="str">
        <f>IF(Refrigeration!$C25=Refrigeration!$S$5,Refrigeration!J25,"0")</f>
        <v>0</v>
      </c>
      <c r="Q19" s="356" t="str">
        <f>IF(Refrigeration!$C25=Refrigeration!$S$5,Refrigeration!K25,"0")</f>
        <v>0</v>
      </c>
      <c r="R19" s="339" t="str">
        <f>IF(Refrigeration!$C25=Refrigeration!$S$5,Refrigeration!L25,"0")</f>
        <v>0</v>
      </c>
      <c r="S19" s="339" t="str">
        <f>IF(Refrigeration!$C25=Refrigeration!$S$5,Refrigeration!M25,"0")</f>
        <v>0</v>
      </c>
      <c r="T19" s="339" t="str">
        <f>IF(Refrigeration!$C25=Refrigeration!$S$5,Refrigeration!N25,"0")</f>
        <v>0</v>
      </c>
      <c r="U19" s="333" t="str">
        <f>IF(Refrigeration!$C25=Refrigeration!$S$5,Refrigeration!O25,"0")</f>
        <v>0</v>
      </c>
      <c r="V19" s="333" t="str">
        <f>IF(Refrigeration!$C25=Refrigeration!$S$5,Refrigeration!P25,"0")</f>
        <v>0</v>
      </c>
      <c r="W19" s="333" t="str">
        <f>IF(Refrigeration!$C25=Refrigeration!$S$5,Refrigeration!Q25,"0")</f>
        <v>0</v>
      </c>
      <c r="X19" s="339" t="str">
        <f>IF(Refrigeration!$C25=Refrigeration!$S$5,Refrigeration!R25,"0")</f>
        <v>0</v>
      </c>
      <c r="Y19" s="339" t="str">
        <f>IF(Refrigeration!$C25=Refrigeration!$S$5,Refrigeration!S25,"0")</f>
        <v>0</v>
      </c>
      <c r="Z19" s="339" t="str">
        <f>IF(Refrigeration!$C25=Refrigeration!$S$5,Refrigeration!T25,"0")</f>
        <v>0</v>
      </c>
      <c r="AA19" s="339" t="str">
        <f>IF(Refrigeration!$C25=Refrigeration!$S$5,Refrigeration!U25,"0")</f>
        <v>0</v>
      </c>
      <c r="AB19" s="333" t="str">
        <f>IF(Refrigeration!$C25=Refrigeration!$S$5,Refrigeration!V25,"0")</f>
        <v>0</v>
      </c>
      <c r="AD19" s="361">
        <f t="shared" si="0"/>
        <v>0</v>
      </c>
      <c r="AE19" s="361">
        <f t="shared" si="1"/>
        <v>0</v>
      </c>
      <c r="AF19" s="361">
        <f t="shared" si="2"/>
        <v>0</v>
      </c>
      <c r="AH19" s="361">
        <f t="shared" si="7"/>
        <v>0</v>
      </c>
      <c r="AI19" s="361">
        <f t="shared" si="8"/>
        <v>0</v>
      </c>
      <c r="AJ19" s="361">
        <f t="shared" si="4"/>
        <v>0</v>
      </c>
      <c r="AK19" s="361">
        <f t="shared" si="5"/>
        <v>0</v>
      </c>
    </row>
    <row r="20" spans="1:41">
      <c r="A20" s="399">
        <v>7</v>
      </c>
      <c r="B20" s="395">
        <f t="shared" si="9"/>
        <v>0</v>
      </c>
      <c r="H20" s="329"/>
      <c r="I20" s="339" t="str">
        <f>IF(Refrigeration!$C26=Refrigeration!$S$5,Refrigeration!C26,"0")</f>
        <v>0</v>
      </c>
      <c r="J20" s="339" t="str">
        <f>IF(Refrigeration!$C26=Refrigeration!$S$5,Refrigeration!D26,"0")</f>
        <v>0</v>
      </c>
      <c r="K20" s="339" t="str">
        <f>IF(Refrigeration!$C26=Refrigeration!$S$5,Refrigeration!E26,"0")</f>
        <v>0</v>
      </c>
      <c r="L20" s="339" t="str">
        <f>IF(Refrigeration!$C26=Refrigeration!$S$5,Refrigeration!F26,"0")</f>
        <v>0</v>
      </c>
      <c r="M20" s="339" t="str">
        <f>IF(Refrigeration!$C26=Refrigeration!$S$5,Refrigeration!G26,"0")</f>
        <v>0</v>
      </c>
      <c r="N20" s="339" t="str">
        <f>IF(Refrigeration!$C26=Refrigeration!$S$5,Refrigeration!H26,"0")</f>
        <v>0</v>
      </c>
      <c r="O20" s="339" t="str">
        <f>IF(Refrigeration!$C26=Refrigeration!$S$5,Refrigeration!I26,"0")</f>
        <v>0</v>
      </c>
      <c r="P20" s="339" t="str">
        <f>IF(Refrigeration!$C26=Refrigeration!$S$5,Refrigeration!J26,"0")</f>
        <v>0</v>
      </c>
      <c r="Q20" s="356" t="str">
        <f>IF(Refrigeration!$C26=Refrigeration!$S$5,Refrigeration!K26,"0")</f>
        <v>0</v>
      </c>
      <c r="R20" s="339" t="str">
        <f>IF(Refrigeration!$C26=Refrigeration!$S$5,Refrigeration!L26,"0")</f>
        <v>0</v>
      </c>
      <c r="S20" s="339" t="str">
        <f>IF(Refrigeration!$C26=Refrigeration!$S$5,Refrigeration!M26,"0")</f>
        <v>0</v>
      </c>
      <c r="T20" s="339" t="str">
        <f>IF(Refrigeration!$C26=Refrigeration!$S$5,Refrigeration!N26,"0")</f>
        <v>0</v>
      </c>
      <c r="U20" s="333" t="str">
        <f>IF(Refrigeration!$C26=Refrigeration!$S$5,Refrigeration!O26,"0")</f>
        <v>0</v>
      </c>
      <c r="V20" s="333" t="str">
        <f>IF(Refrigeration!$C26=Refrigeration!$S$5,Refrigeration!P26,"0")</f>
        <v>0</v>
      </c>
      <c r="W20" s="333" t="str">
        <f>IF(Refrigeration!$C26=Refrigeration!$S$5,Refrigeration!Q26,"0")</f>
        <v>0</v>
      </c>
      <c r="X20" s="339" t="str">
        <f>IF(Refrigeration!$C26=Refrigeration!$S$5,Refrigeration!R26,"0")</f>
        <v>0</v>
      </c>
      <c r="Y20" s="339" t="str">
        <f>IF(Refrigeration!$C26=Refrigeration!$S$5,Refrigeration!S26,"0")</f>
        <v>0</v>
      </c>
      <c r="Z20" s="339" t="str">
        <f>IF(Refrigeration!$C26=Refrigeration!$S$5,Refrigeration!T26,"0")</f>
        <v>0</v>
      </c>
      <c r="AA20" s="339" t="str">
        <f>IF(Refrigeration!$C26=Refrigeration!$S$5,Refrigeration!U26,"0")</f>
        <v>0</v>
      </c>
      <c r="AB20" s="333" t="str">
        <f>IF(Refrigeration!$C26=Refrigeration!$S$5,Refrigeration!V26,"0")</f>
        <v>0</v>
      </c>
      <c r="AD20" s="361">
        <f t="shared" si="0"/>
        <v>0</v>
      </c>
      <c r="AE20" s="361">
        <f t="shared" si="1"/>
        <v>0</v>
      </c>
      <c r="AF20" s="361">
        <f t="shared" si="2"/>
        <v>0</v>
      </c>
      <c r="AH20" s="361">
        <f t="shared" si="7"/>
        <v>0</v>
      </c>
      <c r="AI20" s="361">
        <f t="shared" si="8"/>
        <v>0</v>
      </c>
      <c r="AJ20" s="361">
        <f t="shared" si="4"/>
        <v>0</v>
      </c>
      <c r="AK20" s="361">
        <f t="shared" si="5"/>
        <v>0</v>
      </c>
    </row>
    <row r="21" spans="1:41">
      <c r="A21" s="399">
        <v>8</v>
      </c>
      <c r="B21" s="395">
        <f t="shared" si="9"/>
        <v>0</v>
      </c>
      <c r="H21" s="592"/>
      <c r="I21" s="339" t="str">
        <f>IF(Refrigeration!$C27=Refrigeration!$S$5,Refrigeration!C27,"0")</f>
        <v>0</v>
      </c>
      <c r="J21" s="339" t="str">
        <f>IF(Refrigeration!$C27=Refrigeration!$S$5,Refrigeration!D27,"0")</f>
        <v>0</v>
      </c>
      <c r="K21" s="339" t="str">
        <f>IF(Refrigeration!$C27=Refrigeration!$S$5,Refrigeration!E27,"0")</f>
        <v>0</v>
      </c>
      <c r="L21" s="339" t="str">
        <f>IF(Refrigeration!$C27=Refrigeration!$S$5,Refrigeration!F27,"0")</f>
        <v>0</v>
      </c>
      <c r="M21" s="339" t="str">
        <f>IF(Refrigeration!$C27=Refrigeration!$S$5,Refrigeration!G27,"0")</f>
        <v>0</v>
      </c>
      <c r="N21" s="339" t="str">
        <f>IF(Refrigeration!$C27=Refrigeration!$S$5,Refrigeration!H27,"0")</f>
        <v>0</v>
      </c>
      <c r="O21" s="339" t="str">
        <f>IF(Refrigeration!$C27=Refrigeration!$S$5,Refrigeration!I27,"0")</f>
        <v>0</v>
      </c>
      <c r="P21" s="339" t="str">
        <f>IF(Refrigeration!$C27=Refrigeration!$S$5,Refrigeration!J27,"0")</f>
        <v>0</v>
      </c>
      <c r="Q21" s="356" t="str">
        <f>IF(Refrigeration!$C27=Refrigeration!$S$5,Refrigeration!K27,"0")</f>
        <v>0</v>
      </c>
      <c r="R21" s="339" t="str">
        <f>IF(Refrigeration!$C27=Refrigeration!$S$5,Refrigeration!L27,"0")</f>
        <v>0</v>
      </c>
      <c r="S21" s="339" t="str">
        <f>IF(Refrigeration!$C27=Refrigeration!$S$5,Refrigeration!M27,"0")</f>
        <v>0</v>
      </c>
      <c r="T21" s="339" t="str">
        <f>IF(Refrigeration!$C27=Refrigeration!$S$5,Refrigeration!N27,"0")</f>
        <v>0</v>
      </c>
      <c r="U21" s="333" t="str">
        <f>IF(Refrigeration!$C27=Refrigeration!$S$5,Refrigeration!O27,"0")</f>
        <v>0</v>
      </c>
      <c r="V21" s="333" t="str">
        <f>IF(Refrigeration!$C27=Refrigeration!$S$5,Refrigeration!P27,"0")</f>
        <v>0</v>
      </c>
      <c r="W21" s="333" t="str">
        <f>IF(Refrigeration!$C27=Refrigeration!$S$5,Refrigeration!Q27,"0")</f>
        <v>0</v>
      </c>
      <c r="X21" s="339" t="str">
        <f>IF(Refrigeration!$C27=Refrigeration!$S$5,Refrigeration!R27,"0")</f>
        <v>0</v>
      </c>
      <c r="Y21" s="339" t="str">
        <f>IF(Refrigeration!$C27=Refrigeration!$S$5,Refrigeration!S27,"0")</f>
        <v>0</v>
      </c>
      <c r="Z21" s="339" t="str">
        <f>IF(Refrigeration!$C27=Refrigeration!$S$5,Refrigeration!T27,"0")</f>
        <v>0</v>
      </c>
      <c r="AA21" s="339" t="str">
        <f>IF(Refrigeration!$C27=Refrigeration!$S$5,Refrigeration!U27,"0")</f>
        <v>0</v>
      </c>
      <c r="AB21" s="333" t="str">
        <f>IF(Refrigeration!$C27=Refrigeration!$S$5,Refrigeration!V27,"0")</f>
        <v>0</v>
      </c>
      <c r="AD21" s="361">
        <f t="shared" si="0"/>
        <v>0</v>
      </c>
      <c r="AE21" s="361">
        <f t="shared" si="1"/>
        <v>0</v>
      </c>
      <c r="AF21" s="361">
        <f t="shared" si="2"/>
        <v>0</v>
      </c>
      <c r="AH21" s="361">
        <f t="shared" si="7"/>
        <v>0</v>
      </c>
      <c r="AI21" s="361">
        <f t="shared" si="8"/>
        <v>0</v>
      </c>
      <c r="AJ21" s="361">
        <f t="shared" si="4"/>
        <v>0</v>
      </c>
      <c r="AK21" s="361">
        <f t="shared" si="5"/>
        <v>0</v>
      </c>
      <c r="AO21" s="298"/>
    </row>
    <row r="22" spans="1:41">
      <c r="A22" s="399">
        <v>9</v>
      </c>
      <c r="B22" s="395">
        <f t="shared" si="9"/>
        <v>0</v>
      </c>
      <c r="H22" s="592"/>
      <c r="I22" s="339" t="str">
        <f>IF(Refrigeration!$C28=Refrigeration!$S$5,Refrigeration!C28,"0")</f>
        <v>0</v>
      </c>
      <c r="J22" s="339" t="str">
        <f>IF(Refrigeration!$C28=Refrigeration!$S$5,Refrigeration!D28,"0")</f>
        <v>0</v>
      </c>
      <c r="K22" s="339" t="str">
        <f>IF(Refrigeration!$C28=Refrigeration!$S$5,Refrigeration!E28,"0")</f>
        <v>0</v>
      </c>
      <c r="L22" s="339" t="str">
        <f>IF(Refrigeration!$C28=Refrigeration!$S$5,Refrigeration!F28,"0")</f>
        <v>0</v>
      </c>
      <c r="M22" s="339" t="str">
        <f>IF(Refrigeration!$C28=Refrigeration!$S$5,Refrigeration!G28,"0")</f>
        <v>0</v>
      </c>
      <c r="N22" s="339" t="str">
        <f>IF(Refrigeration!$C28=Refrigeration!$S$5,Refrigeration!H28,"0")</f>
        <v>0</v>
      </c>
      <c r="O22" s="339" t="str">
        <f>IF(Refrigeration!$C28=Refrigeration!$S$5,Refrigeration!I28,"0")</f>
        <v>0</v>
      </c>
      <c r="P22" s="339" t="str">
        <f>IF(Refrigeration!$C28=Refrigeration!$S$5,Refrigeration!J28,"0")</f>
        <v>0</v>
      </c>
      <c r="Q22" s="356" t="str">
        <f>IF(Refrigeration!$C28=Refrigeration!$S$5,Refrigeration!K28,"0")</f>
        <v>0</v>
      </c>
      <c r="R22" s="339" t="str">
        <f>IF(Refrigeration!$C28=Refrigeration!$S$5,Refrigeration!L28,"0")</f>
        <v>0</v>
      </c>
      <c r="S22" s="339" t="str">
        <f>IF(Refrigeration!$C28=Refrigeration!$S$5,Refrigeration!M28,"0")</f>
        <v>0</v>
      </c>
      <c r="T22" s="339" t="str">
        <f>IF(Refrigeration!$C28=Refrigeration!$S$5,Refrigeration!N28,"0")</f>
        <v>0</v>
      </c>
      <c r="U22" s="333" t="str">
        <f>IF(Refrigeration!$C28=Refrigeration!$S$5,Refrigeration!O28,"0")</f>
        <v>0</v>
      </c>
      <c r="V22" s="333" t="str">
        <f>IF(Refrigeration!$C28=Refrigeration!$S$5,Refrigeration!P28,"0")</f>
        <v>0</v>
      </c>
      <c r="W22" s="333" t="str">
        <f>IF(Refrigeration!$C28=Refrigeration!$S$5,Refrigeration!Q28,"0")</f>
        <v>0</v>
      </c>
      <c r="X22" s="339" t="str">
        <f>IF(Refrigeration!$C28=Refrigeration!$S$5,Refrigeration!R28,"0")</f>
        <v>0</v>
      </c>
      <c r="Y22" s="339" t="str">
        <f>IF(Refrigeration!$C28=Refrigeration!$S$5,Refrigeration!S28,"0")</f>
        <v>0</v>
      </c>
      <c r="Z22" s="339" t="str">
        <f>IF(Refrigeration!$C28=Refrigeration!$S$5,Refrigeration!T28,"0")</f>
        <v>0</v>
      </c>
      <c r="AA22" s="339" t="str">
        <f>IF(Refrigeration!$C28=Refrigeration!$S$5,Refrigeration!U28,"0")</f>
        <v>0</v>
      </c>
      <c r="AB22" s="333" t="str">
        <f>IF(Refrigeration!$C28=Refrigeration!$S$5,Refrigeration!V28,"0")</f>
        <v>0</v>
      </c>
      <c r="AD22" s="361">
        <f t="shared" si="0"/>
        <v>0</v>
      </c>
      <c r="AE22" s="361">
        <f t="shared" si="1"/>
        <v>0</v>
      </c>
      <c r="AF22" s="361">
        <f t="shared" si="2"/>
        <v>0</v>
      </c>
      <c r="AH22" s="361">
        <f t="shared" si="7"/>
        <v>0</v>
      </c>
      <c r="AI22" s="361">
        <f t="shared" si="8"/>
        <v>0</v>
      </c>
      <c r="AJ22" s="361">
        <f t="shared" si="4"/>
        <v>0</v>
      </c>
      <c r="AK22" s="361">
        <f t="shared" si="5"/>
        <v>0</v>
      </c>
      <c r="AO22" s="298"/>
    </row>
    <row r="23" spans="1:41">
      <c r="A23" s="399">
        <v>10</v>
      </c>
      <c r="B23" s="395">
        <f t="shared" si="9"/>
        <v>0</v>
      </c>
      <c r="H23" s="592"/>
      <c r="I23" s="339" t="str">
        <f>IF(Refrigeration!$C29=Refrigeration!$S$5,Refrigeration!C29,"0")</f>
        <v>0</v>
      </c>
      <c r="J23" s="339" t="str">
        <f>IF(Refrigeration!$C29=Refrigeration!$S$5,Refrigeration!D29,"0")</f>
        <v>0</v>
      </c>
      <c r="K23" s="339" t="str">
        <f>IF(Refrigeration!$C29=Refrigeration!$S$5,Refrigeration!E29,"0")</f>
        <v>0</v>
      </c>
      <c r="L23" s="339" t="str">
        <f>IF(Refrigeration!$C29=Refrigeration!$S$5,Refrigeration!F29,"0")</f>
        <v>0</v>
      </c>
      <c r="M23" s="339" t="str">
        <f>IF(Refrigeration!$C29=Refrigeration!$S$5,Refrigeration!G29,"0")</f>
        <v>0</v>
      </c>
      <c r="N23" s="339" t="str">
        <f>IF(Refrigeration!$C29=Refrigeration!$S$5,Refrigeration!H29,"0")</f>
        <v>0</v>
      </c>
      <c r="O23" s="339" t="str">
        <f>IF(Refrigeration!$C29=Refrigeration!$S$5,Refrigeration!I29,"0")</f>
        <v>0</v>
      </c>
      <c r="P23" s="339" t="str">
        <f>IF(Refrigeration!$C29=Refrigeration!$S$5,Refrigeration!J29,"0")</f>
        <v>0</v>
      </c>
      <c r="Q23" s="356" t="str">
        <f>IF(Refrigeration!$C29=Refrigeration!$S$5,Refrigeration!K29,"0")</f>
        <v>0</v>
      </c>
      <c r="R23" s="339" t="str">
        <f>IF(Refrigeration!$C29=Refrigeration!$S$5,Refrigeration!L29,"0")</f>
        <v>0</v>
      </c>
      <c r="S23" s="339" t="str">
        <f>IF(Refrigeration!$C29=Refrigeration!$S$5,Refrigeration!M29,"0")</f>
        <v>0</v>
      </c>
      <c r="T23" s="339" t="str">
        <f>IF(Refrigeration!$C29=Refrigeration!$S$5,Refrigeration!N29,"0")</f>
        <v>0</v>
      </c>
      <c r="U23" s="333" t="str">
        <f>IF(Refrigeration!$C29=Refrigeration!$S$5,Refrigeration!O29,"0")</f>
        <v>0</v>
      </c>
      <c r="V23" s="333" t="str">
        <f>IF(Refrigeration!$C29=Refrigeration!$S$5,Refrigeration!P29,"0")</f>
        <v>0</v>
      </c>
      <c r="W23" s="333" t="str">
        <f>IF(Refrigeration!$C29=Refrigeration!$S$5,Refrigeration!Q29,"0")</f>
        <v>0</v>
      </c>
      <c r="X23" s="339" t="str">
        <f>IF(Refrigeration!$C29=Refrigeration!$S$5,Refrigeration!R29,"0")</f>
        <v>0</v>
      </c>
      <c r="Y23" s="339" t="str">
        <f>IF(Refrigeration!$C29=Refrigeration!$S$5,Refrigeration!S29,"0")</f>
        <v>0</v>
      </c>
      <c r="Z23" s="339" t="str">
        <f>IF(Refrigeration!$C29=Refrigeration!$S$5,Refrigeration!T29,"0")</f>
        <v>0</v>
      </c>
      <c r="AA23" s="339" t="str">
        <f>IF(Refrigeration!$C29=Refrigeration!$S$5,Refrigeration!U29,"0")</f>
        <v>0</v>
      </c>
      <c r="AB23" s="333" t="str">
        <f>IF(Refrigeration!$C29=Refrigeration!$S$5,Refrigeration!V29,"0")</f>
        <v>0</v>
      </c>
      <c r="AD23" s="361">
        <f t="shared" si="0"/>
        <v>0</v>
      </c>
      <c r="AE23" s="361">
        <f t="shared" si="1"/>
        <v>0</v>
      </c>
      <c r="AF23" s="361">
        <f t="shared" si="2"/>
        <v>0</v>
      </c>
      <c r="AH23" s="361">
        <f t="shared" si="7"/>
        <v>0</v>
      </c>
      <c r="AI23" s="361">
        <f t="shared" si="8"/>
        <v>0</v>
      </c>
      <c r="AJ23" s="361">
        <f t="shared" si="4"/>
        <v>0</v>
      </c>
      <c r="AK23" s="361">
        <f t="shared" si="5"/>
        <v>0</v>
      </c>
      <c r="AO23" s="298"/>
    </row>
    <row r="24" spans="1:41">
      <c r="A24" s="399">
        <v>11</v>
      </c>
      <c r="B24" s="395">
        <f t="shared" si="9"/>
        <v>0</v>
      </c>
      <c r="H24" s="592"/>
      <c r="I24" s="339" t="str">
        <f>IF(Refrigeration!$C30=Refrigeration!$S$5,Refrigeration!C30,"0")</f>
        <v>0</v>
      </c>
      <c r="J24" s="339" t="str">
        <f>IF(Refrigeration!$C30=Refrigeration!$S$5,Refrigeration!D30,"0")</f>
        <v>0</v>
      </c>
      <c r="K24" s="339" t="str">
        <f>IF(Refrigeration!$C30=Refrigeration!$S$5,Refrigeration!E30,"0")</f>
        <v>0</v>
      </c>
      <c r="L24" s="339" t="str">
        <f>IF(Refrigeration!$C30=Refrigeration!$S$5,Refrigeration!F30,"0")</f>
        <v>0</v>
      </c>
      <c r="M24" s="339" t="str">
        <f>IF(Refrigeration!$C30=Refrigeration!$S$5,Refrigeration!G30,"0")</f>
        <v>0</v>
      </c>
      <c r="N24" s="339" t="str">
        <f>IF(Refrigeration!$C30=Refrigeration!$S$5,Refrigeration!H30,"0")</f>
        <v>0</v>
      </c>
      <c r="O24" s="339" t="str">
        <f>IF(Refrigeration!$C30=Refrigeration!$S$5,Refrigeration!I30,"0")</f>
        <v>0</v>
      </c>
      <c r="P24" s="339" t="str">
        <f>IF(Refrigeration!$C30=Refrigeration!$S$5,Refrigeration!J30,"0")</f>
        <v>0</v>
      </c>
      <c r="Q24" s="356" t="str">
        <f>IF(Refrigeration!$C30=Refrigeration!$S$5,Refrigeration!K30,"0")</f>
        <v>0</v>
      </c>
      <c r="R24" s="339" t="str">
        <f>IF(Refrigeration!$C30=Refrigeration!$S$5,Refrigeration!L30,"0")</f>
        <v>0</v>
      </c>
      <c r="S24" s="339" t="str">
        <f>IF(Refrigeration!$C30=Refrigeration!$S$5,Refrigeration!M30,"0")</f>
        <v>0</v>
      </c>
      <c r="T24" s="339" t="str">
        <f>IF(Refrigeration!$C30=Refrigeration!$S$5,Refrigeration!N30,"0")</f>
        <v>0</v>
      </c>
      <c r="U24" s="333" t="str">
        <f>IF(Refrigeration!$C30=Refrigeration!$S$5,Refrigeration!O30,"0")</f>
        <v>0</v>
      </c>
      <c r="V24" s="333" t="str">
        <f>IF(Refrigeration!$C30=Refrigeration!$S$5,Refrigeration!P30,"0")</f>
        <v>0</v>
      </c>
      <c r="W24" s="333" t="str">
        <f>IF(Refrigeration!$C30=Refrigeration!$S$5,Refrigeration!Q30,"0")</f>
        <v>0</v>
      </c>
      <c r="X24" s="339" t="str">
        <f>IF(Refrigeration!$C30=Refrigeration!$S$5,Refrigeration!R30,"0")</f>
        <v>0</v>
      </c>
      <c r="Y24" s="339" t="str">
        <f>IF(Refrigeration!$C30=Refrigeration!$S$5,Refrigeration!S30,"0")</f>
        <v>0</v>
      </c>
      <c r="Z24" s="339" t="str">
        <f>IF(Refrigeration!$C30=Refrigeration!$S$5,Refrigeration!T30,"0")</f>
        <v>0</v>
      </c>
      <c r="AA24" s="339" t="str">
        <f>IF(Refrigeration!$C30=Refrigeration!$S$5,Refrigeration!U30,"0")</f>
        <v>0</v>
      </c>
      <c r="AB24" s="333" t="str">
        <f>IF(Refrigeration!$C30=Refrigeration!$S$5,Refrigeration!V30,"0")</f>
        <v>0</v>
      </c>
      <c r="AD24" s="361">
        <f t="shared" si="0"/>
        <v>0</v>
      </c>
      <c r="AE24" s="361">
        <f t="shared" si="1"/>
        <v>0</v>
      </c>
      <c r="AF24" s="361">
        <f t="shared" si="2"/>
        <v>0</v>
      </c>
      <c r="AH24" s="361">
        <f t="shared" si="7"/>
        <v>0</v>
      </c>
      <c r="AI24" s="361">
        <f t="shared" si="8"/>
        <v>0</v>
      </c>
      <c r="AJ24" s="361">
        <f t="shared" si="4"/>
        <v>0</v>
      </c>
      <c r="AK24" s="361">
        <f t="shared" si="5"/>
        <v>0</v>
      </c>
    </row>
    <row r="25" spans="1:41">
      <c r="A25" s="399">
        <v>12</v>
      </c>
      <c r="B25" s="395">
        <f t="shared" si="9"/>
        <v>0</v>
      </c>
      <c r="H25" s="592"/>
      <c r="I25" s="339" t="str">
        <f>IF(Refrigeration!$C31=Refrigeration!$S$5,Refrigeration!C31,"0")</f>
        <v>0</v>
      </c>
      <c r="J25" s="339" t="str">
        <f>IF(Refrigeration!$C31=Refrigeration!$S$5,Refrigeration!D31,"0")</f>
        <v>0</v>
      </c>
      <c r="K25" s="339" t="str">
        <f>IF(Refrigeration!$C31=Refrigeration!$S$5,Refrigeration!E31,"0")</f>
        <v>0</v>
      </c>
      <c r="L25" s="339" t="str">
        <f>IF(Refrigeration!$C31=Refrigeration!$S$5,Refrigeration!F31,"0")</f>
        <v>0</v>
      </c>
      <c r="M25" s="339" t="str">
        <f>IF(Refrigeration!$C31=Refrigeration!$S$5,Refrigeration!G31,"0")</f>
        <v>0</v>
      </c>
      <c r="N25" s="339" t="str">
        <f>IF(Refrigeration!$C31=Refrigeration!$S$5,Refrigeration!H31,"0")</f>
        <v>0</v>
      </c>
      <c r="O25" s="339" t="str">
        <f>IF(Refrigeration!$C31=Refrigeration!$S$5,Refrigeration!I31,"0")</f>
        <v>0</v>
      </c>
      <c r="P25" s="339" t="str">
        <f>IF(Refrigeration!$C31=Refrigeration!$S$5,Refrigeration!J31,"0")</f>
        <v>0</v>
      </c>
      <c r="Q25" s="356" t="str">
        <f>IF(Refrigeration!$C31=Refrigeration!$S$5,Refrigeration!K31,"0")</f>
        <v>0</v>
      </c>
      <c r="R25" s="339" t="str">
        <f>IF(Refrigeration!$C31=Refrigeration!$S$5,Refrigeration!L31,"0")</f>
        <v>0</v>
      </c>
      <c r="S25" s="339" t="str">
        <f>IF(Refrigeration!$C31=Refrigeration!$S$5,Refrigeration!M31,"0")</f>
        <v>0</v>
      </c>
      <c r="T25" s="339" t="str">
        <f>IF(Refrigeration!$C31=Refrigeration!$S$5,Refrigeration!N31,"0")</f>
        <v>0</v>
      </c>
      <c r="U25" s="333" t="str">
        <f>IF(Refrigeration!$C31=Refrigeration!$S$5,Refrigeration!O31,"0")</f>
        <v>0</v>
      </c>
      <c r="V25" s="333" t="str">
        <f>IF(Refrigeration!$C31=Refrigeration!$S$5,Refrigeration!P31,"0")</f>
        <v>0</v>
      </c>
      <c r="W25" s="333" t="str">
        <f>IF(Refrigeration!$C31=Refrigeration!$S$5,Refrigeration!Q31,"0")</f>
        <v>0</v>
      </c>
      <c r="X25" s="339" t="str">
        <f>IF(Refrigeration!$C31=Refrigeration!$S$5,Refrigeration!R31,"0")</f>
        <v>0</v>
      </c>
      <c r="Y25" s="339" t="str">
        <f>IF(Refrigeration!$C31=Refrigeration!$S$5,Refrigeration!S31,"0")</f>
        <v>0</v>
      </c>
      <c r="Z25" s="339" t="str">
        <f>IF(Refrigeration!$C31=Refrigeration!$S$5,Refrigeration!T31,"0")</f>
        <v>0</v>
      </c>
      <c r="AA25" s="339" t="str">
        <f>IF(Refrigeration!$C31=Refrigeration!$S$5,Refrigeration!U31,"0")</f>
        <v>0</v>
      </c>
      <c r="AB25" s="333" t="str">
        <f>IF(Refrigeration!$C31=Refrigeration!$S$5,Refrigeration!V31,"0")</f>
        <v>0</v>
      </c>
      <c r="AD25" s="361">
        <f t="shared" si="0"/>
        <v>0</v>
      </c>
      <c r="AE25" s="361">
        <f t="shared" si="1"/>
        <v>0</v>
      </c>
      <c r="AF25" s="361">
        <f t="shared" si="2"/>
        <v>0</v>
      </c>
      <c r="AH25" s="361">
        <f t="shared" si="7"/>
        <v>0</v>
      </c>
      <c r="AI25" s="361">
        <f t="shared" si="8"/>
        <v>0</v>
      </c>
      <c r="AJ25" s="361">
        <f t="shared" si="4"/>
        <v>0</v>
      </c>
      <c r="AK25" s="361">
        <f t="shared" si="5"/>
        <v>0</v>
      </c>
    </row>
    <row r="26" spans="1:41">
      <c r="A26" s="399">
        <v>13</v>
      </c>
      <c r="B26" s="395">
        <f t="shared" si="9"/>
        <v>0</v>
      </c>
      <c r="H26" s="592"/>
      <c r="I26" s="339" t="str">
        <f>IF(Refrigeration!$C32=Refrigeration!$S$5,Refrigeration!C32,"0")</f>
        <v>0</v>
      </c>
      <c r="J26" s="339" t="str">
        <f>IF(Refrigeration!$C32=Refrigeration!$S$5,Refrigeration!D32,"0")</f>
        <v>0</v>
      </c>
      <c r="K26" s="339" t="str">
        <f>IF(Refrigeration!$C32=Refrigeration!$S$5,Refrigeration!E32,"0")</f>
        <v>0</v>
      </c>
      <c r="L26" s="339" t="str">
        <f>IF(Refrigeration!$C32=Refrigeration!$S$5,Refrigeration!F32,"0")</f>
        <v>0</v>
      </c>
      <c r="M26" s="339" t="str">
        <f>IF(Refrigeration!$C32=Refrigeration!$S$5,Refrigeration!G32,"0")</f>
        <v>0</v>
      </c>
      <c r="N26" s="339" t="str">
        <f>IF(Refrigeration!$C32=Refrigeration!$S$5,Refrigeration!H32,"0")</f>
        <v>0</v>
      </c>
      <c r="O26" s="339" t="str">
        <f>IF(Refrigeration!$C32=Refrigeration!$S$5,Refrigeration!I32,"0")</f>
        <v>0</v>
      </c>
      <c r="P26" s="339" t="str">
        <f>IF(Refrigeration!$C32=Refrigeration!$S$5,Refrigeration!J32,"0")</f>
        <v>0</v>
      </c>
      <c r="Q26" s="356" t="str">
        <f>IF(Refrigeration!$C32=Refrigeration!$S$5,Refrigeration!K32,"0")</f>
        <v>0</v>
      </c>
      <c r="R26" s="339" t="str">
        <f>IF(Refrigeration!$C32=Refrigeration!$S$5,Refrigeration!L32,"0")</f>
        <v>0</v>
      </c>
      <c r="S26" s="339" t="str">
        <f>IF(Refrigeration!$C32=Refrigeration!$S$5,Refrigeration!M32,"0")</f>
        <v>0</v>
      </c>
      <c r="T26" s="339" t="str">
        <f>IF(Refrigeration!$C32=Refrigeration!$S$5,Refrigeration!N32,"0")</f>
        <v>0</v>
      </c>
      <c r="U26" s="333" t="str">
        <f>IF(Refrigeration!$C32=Refrigeration!$S$5,Refrigeration!O32,"0")</f>
        <v>0</v>
      </c>
      <c r="V26" s="333" t="str">
        <f>IF(Refrigeration!$C32=Refrigeration!$S$5,Refrigeration!P32,"0")</f>
        <v>0</v>
      </c>
      <c r="W26" s="333" t="str">
        <f>IF(Refrigeration!$C32=Refrigeration!$S$5,Refrigeration!Q32,"0")</f>
        <v>0</v>
      </c>
      <c r="X26" s="339" t="str">
        <f>IF(Refrigeration!$C32=Refrigeration!$S$5,Refrigeration!R32,"0")</f>
        <v>0</v>
      </c>
      <c r="Y26" s="339" t="str">
        <f>IF(Refrigeration!$C32=Refrigeration!$S$5,Refrigeration!S32,"0")</f>
        <v>0</v>
      </c>
      <c r="Z26" s="339" t="str">
        <f>IF(Refrigeration!$C32=Refrigeration!$S$5,Refrigeration!T32,"0")</f>
        <v>0</v>
      </c>
      <c r="AA26" s="339" t="str">
        <f>IF(Refrigeration!$C32=Refrigeration!$S$5,Refrigeration!U32,"0")</f>
        <v>0</v>
      </c>
      <c r="AB26" s="333" t="str">
        <f>IF(Refrigeration!$C32=Refrigeration!$S$5,Refrigeration!V32,"0")</f>
        <v>0</v>
      </c>
      <c r="AD26" s="361">
        <f t="shared" si="0"/>
        <v>0</v>
      </c>
      <c r="AE26" s="361">
        <f t="shared" si="1"/>
        <v>0</v>
      </c>
      <c r="AF26" s="361">
        <f t="shared" si="2"/>
        <v>0</v>
      </c>
      <c r="AH26" s="361">
        <f t="shared" si="7"/>
        <v>0</v>
      </c>
      <c r="AI26" s="361">
        <f t="shared" si="8"/>
        <v>0</v>
      </c>
      <c r="AJ26" s="361">
        <f t="shared" si="4"/>
        <v>0</v>
      </c>
      <c r="AK26" s="361">
        <f t="shared" si="5"/>
        <v>0</v>
      </c>
    </row>
    <row r="27" spans="1:41">
      <c r="A27" s="399">
        <v>14</v>
      </c>
      <c r="B27" s="395">
        <f t="shared" si="9"/>
        <v>0</v>
      </c>
      <c r="H27" s="592"/>
      <c r="I27" s="339" t="str">
        <f>IF(Refrigeration!$C33=Refrigeration!$S$5,Refrigeration!C33,"0")</f>
        <v>0</v>
      </c>
      <c r="J27" s="339" t="str">
        <f>IF(Refrigeration!$C33=Refrigeration!$S$5,Refrigeration!D33,"0")</f>
        <v>0</v>
      </c>
      <c r="K27" s="339" t="str">
        <f>IF(Refrigeration!$C33=Refrigeration!$S$5,Refrigeration!E33,"0")</f>
        <v>0</v>
      </c>
      <c r="L27" s="339" t="str">
        <f>IF(Refrigeration!$C33=Refrigeration!$S$5,Refrigeration!F33,"0")</f>
        <v>0</v>
      </c>
      <c r="M27" s="339" t="str">
        <f>IF(Refrigeration!$C33=Refrigeration!$S$5,Refrigeration!G33,"0")</f>
        <v>0</v>
      </c>
      <c r="N27" s="339" t="str">
        <f>IF(Refrigeration!$C33=Refrigeration!$S$5,Refrigeration!H33,"0")</f>
        <v>0</v>
      </c>
      <c r="O27" s="339" t="str">
        <f>IF(Refrigeration!$C33=Refrigeration!$S$5,Refrigeration!I33,"0")</f>
        <v>0</v>
      </c>
      <c r="P27" s="339" t="str">
        <f>IF(Refrigeration!$C33=Refrigeration!$S$5,Refrigeration!J33,"0")</f>
        <v>0</v>
      </c>
      <c r="Q27" s="356" t="str">
        <f>IF(Refrigeration!$C33=Refrigeration!$S$5,Refrigeration!K33,"0")</f>
        <v>0</v>
      </c>
      <c r="R27" s="339" t="str">
        <f>IF(Refrigeration!$C33=Refrigeration!$S$5,Refrigeration!L33,"0")</f>
        <v>0</v>
      </c>
      <c r="S27" s="339" t="str">
        <f>IF(Refrigeration!$C33=Refrigeration!$S$5,Refrigeration!M33,"0")</f>
        <v>0</v>
      </c>
      <c r="T27" s="339" t="str">
        <f>IF(Refrigeration!$C33=Refrigeration!$S$5,Refrigeration!N33,"0")</f>
        <v>0</v>
      </c>
      <c r="U27" s="333" t="str">
        <f>IF(Refrigeration!$C33=Refrigeration!$S$5,Refrigeration!O33,"0")</f>
        <v>0</v>
      </c>
      <c r="V27" s="333" t="str">
        <f>IF(Refrigeration!$C33=Refrigeration!$S$5,Refrigeration!P33,"0")</f>
        <v>0</v>
      </c>
      <c r="W27" s="333" t="str">
        <f>IF(Refrigeration!$C33=Refrigeration!$S$5,Refrigeration!Q33,"0")</f>
        <v>0</v>
      </c>
      <c r="X27" s="339" t="str">
        <f>IF(Refrigeration!$C33=Refrigeration!$S$5,Refrigeration!R33,"0")</f>
        <v>0</v>
      </c>
      <c r="Y27" s="339" t="str">
        <f>IF(Refrigeration!$C33=Refrigeration!$S$5,Refrigeration!S33,"0")</f>
        <v>0</v>
      </c>
      <c r="Z27" s="339" t="str">
        <f>IF(Refrigeration!$C33=Refrigeration!$S$5,Refrigeration!T33,"0")</f>
        <v>0</v>
      </c>
      <c r="AA27" s="339" t="str">
        <f>IF(Refrigeration!$C33=Refrigeration!$S$5,Refrigeration!U33,"0")</f>
        <v>0</v>
      </c>
      <c r="AB27" s="333" t="str">
        <f>IF(Refrigeration!$C33=Refrigeration!$S$5,Refrigeration!V33,"0")</f>
        <v>0</v>
      </c>
      <c r="AD27" s="361">
        <f t="shared" si="0"/>
        <v>0</v>
      </c>
      <c r="AE27" s="361">
        <f t="shared" si="1"/>
        <v>0</v>
      </c>
      <c r="AF27" s="361">
        <f t="shared" si="2"/>
        <v>0</v>
      </c>
      <c r="AH27" s="361">
        <f t="shared" si="7"/>
        <v>0</v>
      </c>
      <c r="AI27" s="361">
        <f t="shared" si="8"/>
        <v>0</v>
      </c>
      <c r="AJ27" s="361">
        <f t="shared" si="4"/>
        <v>0</v>
      </c>
      <c r="AK27" s="361">
        <f t="shared" si="5"/>
        <v>0</v>
      </c>
    </row>
    <row r="28" spans="1:41">
      <c r="A28" s="399">
        <v>15</v>
      </c>
      <c r="B28" s="395">
        <f t="shared" si="9"/>
        <v>0</v>
      </c>
      <c r="H28" s="592"/>
      <c r="I28" s="339" t="str">
        <f>IF(Refrigeration!$C34=Refrigeration!$S$5,Refrigeration!C34,"0")</f>
        <v>0</v>
      </c>
      <c r="J28" s="339" t="str">
        <f>IF(Refrigeration!$C34=Refrigeration!$S$5,Refrigeration!D34,"0")</f>
        <v>0</v>
      </c>
      <c r="K28" s="339" t="str">
        <f>IF(Refrigeration!$C34=Refrigeration!$S$5,Refrigeration!E34,"0")</f>
        <v>0</v>
      </c>
      <c r="L28" s="339" t="str">
        <f>IF(Refrigeration!$C34=Refrigeration!$S$5,Refrigeration!F34,"0")</f>
        <v>0</v>
      </c>
      <c r="M28" s="339" t="str">
        <f>IF(Refrigeration!$C34=Refrigeration!$S$5,Refrigeration!G34,"0")</f>
        <v>0</v>
      </c>
      <c r="N28" s="339" t="str">
        <f>IF(Refrigeration!$C34=Refrigeration!$S$5,Refrigeration!H34,"0")</f>
        <v>0</v>
      </c>
      <c r="O28" s="339" t="str">
        <f>IF(Refrigeration!$C34=Refrigeration!$S$5,Refrigeration!I34,"0")</f>
        <v>0</v>
      </c>
      <c r="P28" s="339" t="str">
        <f>IF(Refrigeration!$C34=Refrigeration!$S$5,Refrigeration!J34,"0")</f>
        <v>0</v>
      </c>
      <c r="Q28" s="356" t="str">
        <f>IF(Refrigeration!$C34=Refrigeration!$S$5,Refrigeration!K34,"0")</f>
        <v>0</v>
      </c>
      <c r="R28" s="339" t="str">
        <f>IF(Refrigeration!$C34=Refrigeration!$S$5,Refrigeration!L34,"0")</f>
        <v>0</v>
      </c>
      <c r="S28" s="339" t="str">
        <f>IF(Refrigeration!$C34=Refrigeration!$S$5,Refrigeration!M34,"0")</f>
        <v>0</v>
      </c>
      <c r="T28" s="339" t="str">
        <f>IF(Refrigeration!$C34=Refrigeration!$S$5,Refrigeration!N34,"0")</f>
        <v>0</v>
      </c>
      <c r="U28" s="333" t="str">
        <f>IF(Refrigeration!$C34=Refrigeration!$S$5,Refrigeration!O34,"0")</f>
        <v>0</v>
      </c>
      <c r="V28" s="333" t="str">
        <f>IF(Refrigeration!$C34=Refrigeration!$S$5,Refrigeration!P34,"0")</f>
        <v>0</v>
      </c>
      <c r="W28" s="333" t="str">
        <f>IF(Refrigeration!$C34=Refrigeration!$S$5,Refrigeration!Q34,"0")</f>
        <v>0</v>
      </c>
      <c r="X28" s="339" t="str">
        <f>IF(Refrigeration!$C34=Refrigeration!$S$5,Refrigeration!R34,"0")</f>
        <v>0</v>
      </c>
      <c r="Y28" s="339" t="str">
        <f>IF(Refrigeration!$C34=Refrigeration!$S$5,Refrigeration!S34,"0")</f>
        <v>0</v>
      </c>
      <c r="Z28" s="339" t="str">
        <f>IF(Refrigeration!$C34=Refrigeration!$S$5,Refrigeration!T34,"0")</f>
        <v>0</v>
      </c>
      <c r="AA28" s="339" t="str">
        <f>IF(Refrigeration!$C34=Refrigeration!$S$5,Refrigeration!U34,"0")</f>
        <v>0</v>
      </c>
      <c r="AB28" s="333" t="str">
        <f>IF(Refrigeration!$C34=Refrigeration!$S$5,Refrigeration!V34,"0")</f>
        <v>0</v>
      </c>
      <c r="AD28" s="361">
        <f t="shared" si="0"/>
        <v>0</v>
      </c>
      <c r="AE28" s="361">
        <f t="shared" si="1"/>
        <v>0</v>
      </c>
      <c r="AF28" s="361">
        <f t="shared" si="2"/>
        <v>0</v>
      </c>
      <c r="AH28" s="361">
        <f t="shared" si="7"/>
        <v>0</v>
      </c>
      <c r="AI28" s="361">
        <f t="shared" si="8"/>
        <v>0</v>
      </c>
      <c r="AJ28" s="361">
        <f t="shared" si="4"/>
        <v>0</v>
      </c>
      <c r="AK28" s="361">
        <f t="shared" si="5"/>
        <v>0</v>
      </c>
    </row>
    <row r="29" spans="1:41">
      <c r="H29" s="592"/>
      <c r="I29" s="339" t="str">
        <f>IF(Refrigeration!$C35=Refrigeration!$S$5,Refrigeration!C35,"0")</f>
        <v>0</v>
      </c>
      <c r="J29" s="339" t="str">
        <f>IF(Refrigeration!$C35=Refrigeration!$S$5,Refrigeration!D35,"0")</f>
        <v>0</v>
      </c>
      <c r="K29" s="339" t="str">
        <f>IF(Refrigeration!$C35=Refrigeration!$S$5,Refrigeration!E35,"0")</f>
        <v>0</v>
      </c>
      <c r="L29" s="339" t="str">
        <f>IF(Refrigeration!$C35=Refrigeration!$S$5,Refrigeration!F35,"0")</f>
        <v>0</v>
      </c>
      <c r="M29" s="339" t="str">
        <f>IF(Refrigeration!$C35=Refrigeration!$S$5,Refrigeration!G35,"0")</f>
        <v>0</v>
      </c>
      <c r="N29" s="339" t="str">
        <f>IF(Refrigeration!$C35=Refrigeration!$S$5,Refrigeration!H35,"0")</f>
        <v>0</v>
      </c>
      <c r="O29" s="339" t="str">
        <f>IF(Refrigeration!$C35=Refrigeration!$S$5,Refrigeration!I35,"0")</f>
        <v>0</v>
      </c>
      <c r="P29" s="339" t="str">
        <f>IF(Refrigeration!$C35=Refrigeration!$S$5,Refrigeration!J35,"0")</f>
        <v>0</v>
      </c>
      <c r="Q29" s="356" t="str">
        <f>IF(Refrigeration!$C35=Refrigeration!$S$5,Refrigeration!K35,"0")</f>
        <v>0</v>
      </c>
      <c r="R29" s="339" t="str">
        <f>IF(Refrigeration!$C35=Refrigeration!$S$5,Refrigeration!L35,"0")</f>
        <v>0</v>
      </c>
      <c r="S29" s="339" t="str">
        <f>IF(Refrigeration!$C35=Refrigeration!$S$5,Refrigeration!M35,"0")</f>
        <v>0</v>
      </c>
      <c r="T29" s="339" t="str">
        <f>IF(Refrigeration!$C35=Refrigeration!$S$5,Refrigeration!N35,"0")</f>
        <v>0</v>
      </c>
      <c r="U29" s="333" t="str">
        <f>IF(Refrigeration!$C35=Refrigeration!$S$5,Refrigeration!O35,"0")</f>
        <v>0</v>
      </c>
      <c r="V29" s="333" t="str">
        <f>IF(Refrigeration!$C35=Refrigeration!$S$5,Refrigeration!P35,"0")</f>
        <v>0</v>
      </c>
      <c r="W29" s="333" t="str">
        <f>IF(Refrigeration!$C35=Refrigeration!$S$5,Refrigeration!Q35,"0")</f>
        <v>0</v>
      </c>
      <c r="X29" s="339" t="str">
        <f>IF(Refrigeration!$C35=Refrigeration!$S$5,Refrigeration!R35,"0")</f>
        <v>0</v>
      </c>
      <c r="Y29" s="339" t="str">
        <f>IF(Refrigeration!$C35=Refrigeration!$S$5,Refrigeration!S35,"0")</f>
        <v>0</v>
      </c>
      <c r="Z29" s="339" t="str">
        <f>IF(Refrigeration!$C35=Refrigeration!$S$5,Refrigeration!T35,"0")</f>
        <v>0</v>
      </c>
      <c r="AA29" s="339" t="str">
        <f>IF(Refrigeration!$C35=Refrigeration!$S$5,Refrigeration!U35,"0")</f>
        <v>0</v>
      </c>
      <c r="AB29" s="333" t="str">
        <f>IF(Refrigeration!$C35=Refrigeration!$S$5,Refrigeration!V35,"0")</f>
        <v>0</v>
      </c>
      <c r="AD29" s="361">
        <f t="shared" si="0"/>
        <v>0</v>
      </c>
      <c r="AE29" s="361">
        <f t="shared" si="1"/>
        <v>0</v>
      </c>
      <c r="AF29" s="361">
        <f t="shared" si="2"/>
        <v>0</v>
      </c>
      <c r="AH29" s="361">
        <f t="shared" si="7"/>
        <v>0</v>
      </c>
      <c r="AI29" s="361">
        <f t="shared" si="8"/>
        <v>0</v>
      </c>
      <c r="AJ29" s="361">
        <f t="shared" si="4"/>
        <v>0</v>
      </c>
      <c r="AK29" s="361">
        <f t="shared" si="5"/>
        <v>0</v>
      </c>
    </row>
    <row r="30" spans="1:41">
      <c r="F30" s="305"/>
      <c r="AD30" s="531">
        <f t="shared" ref="AD30:AF30" si="10">SUM(AD6:AD29)</f>
        <v>0</v>
      </c>
      <c r="AE30" s="531">
        <f t="shared" si="10"/>
        <v>0</v>
      </c>
      <c r="AF30" s="531">
        <f t="shared" si="10"/>
        <v>0</v>
      </c>
      <c r="AH30" s="531">
        <f>SUM(AH6:AH29)</f>
        <v>0</v>
      </c>
      <c r="AI30" s="531">
        <f>SUM(AI6:AI29)</f>
        <v>0</v>
      </c>
      <c r="AJ30" s="531">
        <f t="shared" ref="AJ30:AK30" si="11">SUM(AJ6:AJ29)</f>
        <v>0</v>
      </c>
      <c r="AK30" s="531">
        <f t="shared" si="11"/>
        <v>0</v>
      </c>
    </row>
    <row r="31" spans="1:41">
      <c r="F31" s="305"/>
    </row>
    <row r="32" spans="1:41">
      <c r="F32" s="305"/>
    </row>
    <row r="33" spans="6:6">
      <c r="F33" s="305"/>
    </row>
    <row r="34" spans="6:6">
      <c r="F34" s="305"/>
    </row>
    <row r="35" spans="6:6">
      <c r="F35" s="305"/>
    </row>
    <row r="36" spans="6:6">
      <c r="F36" s="305"/>
    </row>
    <row r="37" spans="6:6">
      <c r="F37" s="305"/>
    </row>
    <row r="38" spans="6:6">
      <c r="F38" s="305"/>
    </row>
    <row r="39" spans="6:6">
      <c r="F39" s="305"/>
    </row>
    <row r="40" spans="6:6">
      <c r="F40" s="305"/>
    </row>
    <row r="41" spans="6:6">
      <c r="F41" s="305"/>
    </row>
  </sheetData>
  <mergeCells count="1">
    <mergeCell ref="AN6:AN8"/>
  </mergeCells>
  <dataValidations disablePrompts="1" count="1">
    <dataValidation type="list" allowBlank="1" showInputMessage="1" showErrorMessage="1" sqref="L5" xr:uid="{3CC82675-8BD2-4C86-BBF7-6CD076A199E2}">
      <formula1>Ilum_Tipo_lampara</formula1>
    </dataValidation>
  </dataValidation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2C0B0-98BF-4CBF-B722-F910A2D4860D}">
  <sheetPr>
    <tabColor theme="9"/>
  </sheetPr>
  <dimension ref="A1:AT41"/>
  <sheetViews>
    <sheetView zoomScale="85" zoomScaleNormal="85" workbookViewId="0">
      <selection activeCell="B4" sqref="B4"/>
    </sheetView>
  </sheetViews>
  <sheetFormatPr baseColWidth="10" defaultColWidth="11.44140625" defaultRowHeight="14.4"/>
  <cols>
    <col min="1" max="1" width="13.5546875" customWidth="1"/>
    <col min="2" max="2" width="14.44140625" customWidth="1"/>
    <col min="4" max="4" width="17.33203125" customWidth="1"/>
    <col min="5" max="5" width="12.44140625" customWidth="1"/>
    <col min="6" max="7" width="11.88671875" hidden="1" customWidth="1"/>
    <col min="8" max="8" width="11.88671875" customWidth="1"/>
    <col min="9" max="9" width="21.33203125" customWidth="1"/>
    <col min="10" max="10" width="18.33203125" customWidth="1"/>
    <col min="11" max="11" width="14.88671875" customWidth="1"/>
    <col min="12" max="12" width="10.33203125" customWidth="1"/>
    <col min="13" max="13" width="10.109375" customWidth="1"/>
    <col min="14" max="14" width="11.5546875" customWidth="1"/>
    <col min="16" max="16" width="13.33203125" customWidth="1"/>
    <col min="18" max="18" width="11.6640625" hidden="1" customWidth="1"/>
    <col min="19" max="19" width="0" hidden="1" customWidth="1"/>
    <col min="20" max="20" width="11.44140625" hidden="1" customWidth="1"/>
    <col min="21" max="23" width="0" hidden="1" customWidth="1"/>
    <col min="24" max="25" width="13.5546875" hidden="1" customWidth="1"/>
    <col min="26" max="27" width="13.5546875" customWidth="1"/>
    <col min="28" max="29" width="12.6640625" customWidth="1"/>
    <col min="30" max="30" width="13.5546875" hidden="1" customWidth="1"/>
    <col min="31" max="31" width="12.88671875" hidden="1" customWidth="1"/>
    <col min="32" max="32" width="15" hidden="1" customWidth="1"/>
    <col min="33" max="33" width="0" hidden="1" customWidth="1"/>
    <col min="36" max="36" width="13.88671875" customWidth="1"/>
    <col min="38" max="38" width="16.33203125" customWidth="1"/>
    <col min="42" max="42" width="23.6640625" bestFit="1" customWidth="1"/>
    <col min="46" max="46" width="0" hidden="1" customWidth="1"/>
  </cols>
  <sheetData>
    <row r="1" spans="1:46" ht="15.6">
      <c r="I1" s="302" t="s">
        <v>45</v>
      </c>
      <c r="J1" s="302"/>
      <c r="K1" s="302"/>
      <c r="L1" s="302"/>
      <c r="M1" s="302"/>
      <c r="N1" s="302"/>
      <c r="O1" s="302"/>
      <c r="P1" s="302"/>
      <c r="Q1" s="302"/>
      <c r="R1" s="302"/>
      <c r="S1" s="304"/>
    </row>
    <row r="2" spans="1:46" ht="39.6">
      <c r="A2" s="328" t="s">
        <v>998</v>
      </c>
      <c r="B2" s="328" t="s">
        <v>999</v>
      </c>
      <c r="C2" s="376" t="s">
        <v>6</v>
      </c>
      <c r="D2" s="376" t="s">
        <v>1001</v>
      </c>
      <c r="I2" s="305"/>
      <c r="J2" s="305"/>
      <c r="K2" s="306"/>
      <c r="L2" s="307"/>
      <c r="M2" s="307"/>
      <c r="N2" s="308"/>
      <c r="O2" s="308"/>
      <c r="P2" s="308"/>
      <c r="Q2" s="305"/>
      <c r="R2" s="305"/>
      <c r="S2" s="309"/>
    </row>
    <row r="3" spans="1:46">
      <c r="A3" s="919">
        <f>Consumption!$C$9</f>
        <v>0.51625477697179056</v>
      </c>
      <c r="B3" s="469">
        <v>15</v>
      </c>
      <c r="C3" s="920">
        <f>+'0.Hypothesis'!$K$2</f>
        <v>0.06</v>
      </c>
      <c r="D3" s="923">
        <f>+'0.Hypothesis'!$C$3</f>
        <v>2</v>
      </c>
      <c r="I3" s="344"/>
      <c r="J3" s="345"/>
      <c r="K3" s="345"/>
      <c r="L3" s="345"/>
      <c r="M3" s="345"/>
      <c r="N3" s="345"/>
      <c r="O3" s="345"/>
      <c r="P3" s="347"/>
      <c r="Q3" s="347"/>
      <c r="R3" s="347"/>
      <c r="S3" s="347"/>
      <c r="T3" s="347"/>
      <c r="U3" s="347"/>
      <c r="V3" s="347"/>
      <c r="W3" s="345"/>
      <c r="X3" s="345"/>
      <c r="Y3" s="321"/>
      <c r="Z3" s="324"/>
      <c r="AA3" s="324"/>
      <c r="AB3" s="324"/>
      <c r="AD3" s="324"/>
      <c r="AE3" s="324"/>
      <c r="AF3" s="324"/>
      <c r="AH3" s="1786" t="s">
        <v>1273</v>
      </c>
      <c r="AI3" s="1786"/>
      <c r="AJ3" s="946"/>
      <c r="AK3" s="324"/>
      <c r="AL3" s="324"/>
      <c r="AM3" s="324"/>
    </row>
    <row r="4" spans="1:46" ht="39.6">
      <c r="F4" s="305"/>
      <c r="G4" s="305"/>
      <c r="H4" s="305"/>
      <c r="I4" s="367" t="str">
        <f>+Refrigeration!C10</f>
        <v>System</v>
      </c>
      <c r="J4" s="367" t="str">
        <f>+Refrigeration!D10</f>
        <v>Brand/model</v>
      </c>
      <c r="K4" s="367" t="str">
        <f>+Refrigeration!E10</f>
        <v>Type</v>
      </c>
      <c r="L4" s="367" t="str">
        <f>+Refrigeration!F10</f>
        <v>Quantity</v>
      </c>
      <c r="M4" s="367" t="str">
        <f>+Refrigeration!G10</f>
        <v>Thermal power (kW)</v>
      </c>
      <c r="N4" s="367" t="str">
        <f>+Refrigeration!H10</f>
        <v>Power (kW)</v>
      </c>
      <c r="O4" s="367" t="str">
        <f>+Refrigeration!I10</f>
        <v>COP</v>
      </c>
      <c r="P4" s="367" t="str">
        <f>+Refrigeration!J10</f>
        <v>Temperature (ºC)</v>
      </c>
      <c r="Q4" s="367" t="str">
        <f>+Refrigeration!K10</f>
        <v>Temp Set point (ºC)</v>
      </c>
      <c r="R4" s="367" t="str">
        <f>+Refrigeration!L10</f>
        <v>VSD</v>
      </c>
      <c r="S4" s="367" t="str">
        <f>+Refrigeration!M10</f>
        <v>Freq VSD</v>
      </c>
      <c r="T4" s="367" t="str">
        <f>+Refrigeration!N10</f>
        <v>% time in load</v>
      </c>
      <c r="U4" s="367" t="str">
        <f>+Refrigeration!O10</f>
        <v>Hours/day</v>
      </c>
      <c r="V4" s="367" t="str">
        <f>+Refrigeration!P10</f>
        <v>Days/week</v>
      </c>
      <c r="W4" s="367" t="str">
        <f>+Refrigeration!Q10</f>
        <v>Weeks/year</v>
      </c>
      <c r="X4" s="367" t="str">
        <f>+Refrigeration!R10</f>
        <v>Comments</v>
      </c>
      <c r="Y4" s="367">
        <f>+Refrigeration!S10</f>
        <v>0</v>
      </c>
      <c r="Z4" s="367" t="str">
        <f>+Refrigeration!T10</f>
        <v>Thermal_P (kW)</v>
      </c>
      <c r="AA4" s="367" t="str">
        <f>+Refrigeration!U10</f>
        <v>Electric_P (kW)</v>
      </c>
      <c r="AB4" s="367" t="str">
        <f>+Refrigeration!V10</f>
        <v>Consumption (kWh/year)</v>
      </c>
      <c r="AD4" s="328" t="s">
        <v>1249</v>
      </c>
      <c r="AE4" s="328" t="s">
        <v>1250</v>
      </c>
      <c r="AF4" s="328" t="s">
        <v>1251</v>
      </c>
      <c r="AH4" s="452" t="s">
        <v>1274</v>
      </c>
      <c r="AI4" s="452" t="s">
        <v>1275</v>
      </c>
      <c r="AJ4" s="367" t="s">
        <v>1276</v>
      </c>
      <c r="AK4" s="328" t="s">
        <v>1039</v>
      </c>
      <c r="AL4" s="328" t="s">
        <v>1204</v>
      </c>
      <c r="AM4" s="328" t="s">
        <v>740</v>
      </c>
      <c r="AP4" s="949" t="s">
        <v>1253</v>
      </c>
      <c r="AQ4" s="949"/>
      <c r="AR4" t="s">
        <v>1254</v>
      </c>
    </row>
    <row r="5" spans="1:46" ht="28.8">
      <c r="A5" s="456" t="s">
        <v>1020</v>
      </c>
      <c r="B5" s="456" t="s">
        <v>1021</v>
      </c>
      <c r="C5" s="456" t="s">
        <v>1022</v>
      </c>
      <c r="D5" s="456" t="s">
        <v>1193</v>
      </c>
      <c r="I5" s="348"/>
      <c r="J5" s="348"/>
      <c r="K5" s="348"/>
      <c r="L5" s="348"/>
      <c r="M5" s="348"/>
      <c r="N5" s="348"/>
      <c r="O5" s="348"/>
      <c r="P5" s="349"/>
      <c r="Q5" s="349"/>
      <c r="R5" s="349"/>
      <c r="S5" s="349"/>
      <c r="T5" s="349"/>
      <c r="U5" s="350"/>
      <c r="V5" s="350"/>
      <c r="W5" s="351"/>
      <c r="X5" s="351"/>
      <c r="Y5" s="938"/>
      <c r="Z5" s="352"/>
      <c r="AA5" s="352"/>
      <c r="AB5" s="352"/>
      <c r="AD5" s="939"/>
      <c r="AE5" s="939"/>
      <c r="AF5" s="939"/>
      <c r="AH5" s="352"/>
      <c r="AI5" s="352"/>
      <c r="AJ5" s="352"/>
      <c r="AK5" s="352"/>
      <c r="AL5" s="352"/>
      <c r="AM5" s="352"/>
      <c r="AP5" s="949" t="s">
        <v>1003</v>
      </c>
      <c r="AQ5" s="949"/>
      <c r="AR5" t="s">
        <v>1256</v>
      </c>
    </row>
    <row r="6" spans="1:46">
      <c r="A6" s="395">
        <f>+AL30</f>
        <v>247.8022929464594</v>
      </c>
      <c r="B6" s="395">
        <f>+AK30</f>
        <v>479.99999999999989</v>
      </c>
      <c r="C6" s="594">
        <f>+B6/Consumption!C4</f>
        <v>1.962082750840016E-3</v>
      </c>
      <c r="D6" s="557">
        <f>+B6*'0.Hypothesis'!$G$2</f>
        <v>0.30431999999999992</v>
      </c>
      <c r="I6" s="339" t="str">
        <f>IF(OR(Refrigeration!$C12=Refrigeration!$X$15,Refrigeration!$C12=Refrigeration!$X$16),Refrigeration!C12,"0")</f>
        <v>Fridges</v>
      </c>
      <c r="J6" s="339">
        <f>IF(OR(Refrigeration!$C12=Refrigeration!$X$15,Refrigeration!$C12=Refrigeration!$X$16),Refrigeration!D12,"0")</f>
        <v>0</v>
      </c>
      <c r="K6" s="339" t="str">
        <f>IF(OR(Refrigeration!$C12=Refrigeration!$X$15,Refrigeration!$C12=Refrigeration!$X$16),Refrigeration!E12,"0")</f>
        <v>Small</v>
      </c>
      <c r="L6" s="339">
        <f>IF(OR(Refrigeration!$C12=Refrigeration!$X$15,Refrigeration!$C12=Refrigeration!$X$16),Refrigeration!F12,"0")</f>
        <v>1</v>
      </c>
      <c r="M6" s="339">
        <f>IF(OR(Refrigeration!$C12=Refrigeration!$X$15,Refrigeration!$C12=Refrigeration!$X$16),Refrigeration!G12,"0")</f>
        <v>0</v>
      </c>
      <c r="N6" s="339">
        <f>IF(OR(Refrigeration!$C12=Refrigeration!$X$15,Refrigeration!$C12=Refrigeration!$X$16),Refrigeration!H12,"0")</f>
        <v>0.3</v>
      </c>
      <c r="O6" s="339">
        <f>IF(OR(Refrigeration!$C12=Refrigeration!$X$15,Refrigeration!$C12=Refrigeration!$X$16),Refrigeration!I12,"0")</f>
        <v>0</v>
      </c>
      <c r="P6" s="339">
        <f>IF(OR(Refrigeration!$C12=Refrigeration!$X$15,Refrigeration!$C12=Refrigeration!$X$16),Refrigeration!J12,"0")</f>
        <v>5</v>
      </c>
      <c r="Q6" s="339">
        <f>IF(OR(Refrigeration!$C12=Refrigeration!$X$15,Refrigeration!$C12=Refrigeration!$X$16),Refrigeration!K12,"0")</f>
        <v>7</v>
      </c>
      <c r="R6" s="339">
        <f>IF(OR(Refrigeration!$C12=Refrigeration!$X$15,Refrigeration!$C12=Refrigeration!$X$16),Refrigeration!L12,"0")</f>
        <v>0</v>
      </c>
      <c r="S6" s="339">
        <f>IF(OR(Refrigeration!$C12=Refrigeration!$X$15,Refrigeration!$C12=Refrigeration!$X$16),Refrigeration!M12,"0")</f>
        <v>0</v>
      </c>
      <c r="T6" s="339">
        <f>IF(OR(Refrigeration!$C12=Refrigeration!$X$15,Refrigeration!$C12=Refrigeration!$X$16),Refrigeration!N12,"0")</f>
        <v>0.3</v>
      </c>
      <c r="U6" s="339">
        <f>IF(OR(Refrigeration!$C12=Refrigeration!$X$15,Refrigeration!$C12=Refrigeration!$X$16),Refrigeration!O12,"0")</f>
        <v>24</v>
      </c>
      <c r="V6" s="339">
        <f>IF(OR(Refrigeration!$C12=Refrigeration!$X$15,Refrigeration!$C12=Refrigeration!$X$16),Refrigeration!P12,"0")</f>
        <v>7</v>
      </c>
      <c r="W6" s="339">
        <f>IF(OR(Refrigeration!$C12=Refrigeration!$X$15,Refrigeration!$C12=Refrigeration!$X$16),Refrigeration!Q12,"0")</f>
        <v>52</v>
      </c>
      <c r="X6" s="339">
        <f>IF(OR(Refrigeration!$C12=Refrigeration!$X$15,Refrigeration!$C12=Refrigeration!$X$16),Refrigeration!R12,"0")</f>
        <v>0</v>
      </c>
      <c r="Y6" s="339">
        <f>IF(OR(Refrigeration!$C12=Refrigeration!$X$15,Refrigeration!$C12=Refrigeration!$X$16),Refrigeration!S12,"0")</f>
        <v>0</v>
      </c>
      <c r="Z6" s="339">
        <f>IF(OR(Refrigeration!$C12=Refrigeration!$X$15,Refrigeration!$C12=Refrigeration!$X$16),Refrigeration!T12,"0")</f>
        <v>0</v>
      </c>
      <c r="AA6" s="339">
        <f>IF(OR(Refrigeration!$C12=Refrigeration!$X$15,Refrigeration!$C12=Refrigeration!$X$16),Refrigeration!U12,"0")</f>
        <v>0.3</v>
      </c>
      <c r="AB6" s="333">
        <f>IF(OR(Refrigeration!$C12=Refrigeration!$X$15,Refrigeration!$C12=Refrigeration!$X$16),Refrigeration!V12,"0")</f>
        <v>1200</v>
      </c>
      <c r="AD6" s="361">
        <f t="shared" ref="AD6:AD29" si="0">+AB6*$AQ$6</f>
        <v>240</v>
      </c>
      <c r="AE6" s="361" t="e">
        <f>+AD6*#REF!</f>
        <v>#REF!</v>
      </c>
      <c r="AF6" s="361">
        <f t="shared" ref="AF6:AF29" si="1">+$AQ$8*$AQ$7*V6*W6</f>
        <v>0</v>
      </c>
      <c r="AH6" s="948" t="s">
        <v>155</v>
      </c>
      <c r="AI6" s="948" t="s">
        <v>155</v>
      </c>
      <c r="AJ6" s="361">
        <f>IF(AH6=$AT$7,IF(AI6=$AT$7,AB6*(1-$AQ$6-AQ7),AB6*(1-$AQ$6)),IF(AI6=$AT$7,AB6*(1-$AQ$7),AB6))</f>
        <v>720.00000000000011</v>
      </c>
      <c r="AK6" s="361">
        <f>+AB6-AJ6</f>
        <v>479.99999999999989</v>
      </c>
      <c r="AL6" s="361">
        <f t="shared" ref="AL6:AL29" si="2">+AK6*$A$3</f>
        <v>247.8022929464594</v>
      </c>
      <c r="AM6" s="361">
        <f>+L6*$AQ$19</f>
        <v>1500</v>
      </c>
      <c r="AP6" s="949" t="s">
        <v>1277</v>
      </c>
      <c r="AQ6" s="950">
        <v>0.2</v>
      </c>
    </row>
    <row r="7" spans="1:46">
      <c r="I7" s="339" t="str">
        <f>IF(OR(Refrigeration!$C13=Refrigeration!$X$15,Refrigeration!$C13=Refrigeration!$X$16),Refrigeration!C13,"0")</f>
        <v>Freezer</v>
      </c>
      <c r="J7" s="339">
        <f>IF(OR(Refrigeration!$C13=Refrigeration!$X$15,Refrigeration!$C13=Refrigeration!$X$16),Refrigeration!D13,"0")</f>
        <v>0</v>
      </c>
      <c r="K7" s="339" t="str">
        <f>IF(OR(Refrigeration!$C13=Refrigeration!$X$15,Refrigeration!$C13=Refrigeration!$X$16),Refrigeration!E13,"0")</f>
        <v>Horizontal 2 door freezer</v>
      </c>
      <c r="L7" s="339">
        <f>IF(OR(Refrigeration!$C13=Refrigeration!$X$15,Refrigeration!$C13=Refrigeration!$X$16),Refrigeration!F13,"0")</f>
        <v>3</v>
      </c>
      <c r="M7" s="339">
        <f>IF(OR(Refrigeration!$C13=Refrigeration!$X$15,Refrigeration!$C13=Refrigeration!$X$16),Refrigeration!G13,"0")</f>
        <v>0</v>
      </c>
      <c r="N7" s="339">
        <f>IF(OR(Refrigeration!$C13=Refrigeration!$X$15,Refrigeration!$C13=Refrigeration!$X$16),Refrigeration!H13,"0")</f>
        <v>0.5</v>
      </c>
      <c r="O7" s="339">
        <f>IF(OR(Refrigeration!$C13=Refrigeration!$X$15,Refrigeration!$C13=Refrigeration!$X$16),Refrigeration!I13,"0")</f>
        <v>0</v>
      </c>
      <c r="P7" s="339">
        <f>IF(OR(Refrigeration!$C13=Refrigeration!$X$15,Refrigeration!$C13=Refrigeration!$X$16),Refrigeration!J13,"0")</f>
        <v>0</v>
      </c>
      <c r="Q7" s="339">
        <f>IF(OR(Refrigeration!$C13=Refrigeration!$X$15,Refrigeration!$C13=Refrigeration!$X$16),Refrigeration!K13,"0")</f>
        <v>0</v>
      </c>
      <c r="R7" s="339">
        <f>IF(OR(Refrigeration!$C13=Refrigeration!$X$15,Refrigeration!$C13=Refrigeration!$X$16),Refrigeration!L13,"0")</f>
        <v>0</v>
      </c>
      <c r="S7" s="339">
        <f>IF(OR(Refrigeration!$C13=Refrigeration!$X$15,Refrigeration!$C13=Refrigeration!$X$16),Refrigeration!M13,"0")</f>
        <v>0</v>
      </c>
      <c r="T7" s="339">
        <f>IF(OR(Refrigeration!$C13=Refrigeration!$X$15,Refrigeration!$C13=Refrigeration!$X$16),Refrigeration!N13,"0")</f>
        <v>0.3</v>
      </c>
      <c r="U7" s="339">
        <f>IF(OR(Refrigeration!$C13=Refrigeration!$X$15,Refrigeration!$C13=Refrigeration!$X$16),Refrigeration!O13,"0")</f>
        <v>24</v>
      </c>
      <c r="V7" s="339">
        <f>IF(OR(Refrigeration!$C13=Refrigeration!$X$15,Refrigeration!$C13=Refrigeration!$X$16),Refrigeration!P13,"0")</f>
        <v>7</v>
      </c>
      <c r="W7" s="339">
        <f>IF(OR(Refrigeration!$C13=Refrigeration!$X$15,Refrigeration!$C13=Refrigeration!$X$16),Refrigeration!Q13,"0")</f>
        <v>52</v>
      </c>
      <c r="X7" s="339">
        <f>IF(OR(Refrigeration!$C13=Refrigeration!$X$15,Refrigeration!$C13=Refrigeration!$X$16),Refrigeration!R13,"0")</f>
        <v>0</v>
      </c>
      <c r="Y7" s="339">
        <f>IF(OR(Refrigeration!$C13=Refrigeration!$X$15,Refrigeration!$C13=Refrigeration!$X$16),Refrigeration!S13,"0")</f>
        <v>0</v>
      </c>
      <c r="Z7" s="339">
        <f>IF(OR(Refrigeration!$C13=Refrigeration!$X$15,Refrigeration!$C13=Refrigeration!$X$16),Refrigeration!T13,"0")</f>
        <v>0</v>
      </c>
      <c r="AA7" s="339">
        <f>IF(OR(Refrigeration!$C13=Refrigeration!$X$15,Refrigeration!$C13=Refrigeration!$X$16),Refrigeration!U13,"0")</f>
        <v>1.5</v>
      </c>
      <c r="AB7" s="333">
        <f>IF(OR(Refrigeration!$C13=Refrigeration!$X$15,Refrigeration!$C13=Refrigeration!$X$16),Refrigeration!V13,"0")</f>
        <v>5400</v>
      </c>
      <c r="AD7" s="361">
        <f t="shared" si="0"/>
        <v>1080</v>
      </c>
      <c r="AE7" s="361" t="e">
        <f>+AD7*#REF!</f>
        <v>#REF!</v>
      </c>
      <c r="AF7" s="361">
        <f t="shared" si="1"/>
        <v>0</v>
      </c>
      <c r="AH7" s="948"/>
      <c r="AI7" s="948"/>
      <c r="AJ7" s="361">
        <f t="shared" ref="AJ7:AJ29" si="3">IF(AH7=$AT$7,IF(AI7=$AT$7,AB7*(1-$AQ$6-AQ8),AB7*(1-$AQ$6)),IF(AI7=$AT$7,AB7*(1-$AQ$7),AB7))</f>
        <v>5400</v>
      </c>
      <c r="AK7" s="361">
        <f t="shared" ref="AK7:AK29" si="4">+AB7-AJ7</f>
        <v>0</v>
      </c>
      <c r="AL7" s="361">
        <f t="shared" si="2"/>
        <v>0</v>
      </c>
      <c r="AM7" s="361">
        <f t="shared" ref="AM7:AM29" si="5">IF(AL7&gt;0,$AP$11,0)</f>
        <v>0</v>
      </c>
      <c r="AP7" s="949" t="s">
        <v>1278</v>
      </c>
      <c r="AQ7" s="950">
        <v>0.2</v>
      </c>
      <c r="AT7" t="s">
        <v>155</v>
      </c>
    </row>
    <row r="8" spans="1:46">
      <c r="A8" s="456" t="s">
        <v>740</v>
      </c>
      <c r="B8" s="456" t="s">
        <v>1024</v>
      </c>
      <c r="C8" s="599" t="s">
        <v>1025</v>
      </c>
      <c r="D8" s="459" t="s">
        <v>1026</v>
      </c>
      <c r="I8" s="339" t="str">
        <f>IF(OR(Refrigeration!$C14=Refrigeration!$X$15,Refrigeration!$C14=Refrigeration!$X$16),Refrigeration!C14,"0")</f>
        <v>0</v>
      </c>
      <c r="J8" s="339" t="str">
        <f>IF(OR(Refrigeration!$C14=Refrigeration!$X$15,Refrigeration!$C14=Refrigeration!$X$16),Refrigeration!D14,"0")</f>
        <v>0</v>
      </c>
      <c r="K8" s="339" t="str">
        <f>IF(OR(Refrigeration!$C14=Refrigeration!$X$15,Refrigeration!$C14=Refrigeration!$X$16),Refrigeration!E14,"0")</f>
        <v>0</v>
      </c>
      <c r="L8" s="339" t="str">
        <f>IF(OR(Refrigeration!$C14=Refrigeration!$X$15,Refrigeration!$C14=Refrigeration!$X$16),Refrigeration!F14,"0")</f>
        <v>0</v>
      </c>
      <c r="M8" s="339" t="str">
        <f>IF(OR(Refrigeration!$C14=Refrigeration!$X$15,Refrigeration!$C14=Refrigeration!$X$16),Refrigeration!G14,"0")</f>
        <v>0</v>
      </c>
      <c r="N8" s="339" t="str">
        <f>IF(OR(Refrigeration!$C14=Refrigeration!$X$15,Refrigeration!$C14=Refrigeration!$X$16),Refrigeration!H14,"0")</f>
        <v>0</v>
      </c>
      <c r="O8" s="339" t="str">
        <f>IF(OR(Refrigeration!$C14=Refrigeration!$X$15,Refrigeration!$C14=Refrigeration!$X$16),Refrigeration!I14,"0")</f>
        <v>0</v>
      </c>
      <c r="P8" s="339" t="str">
        <f>IF(OR(Refrigeration!$C14=Refrigeration!$X$15,Refrigeration!$C14=Refrigeration!$X$16),Refrigeration!J14,"0")</f>
        <v>0</v>
      </c>
      <c r="Q8" s="339" t="str">
        <f>IF(OR(Refrigeration!$C14=Refrigeration!$X$15,Refrigeration!$C14=Refrigeration!$X$16),Refrigeration!K14,"0")</f>
        <v>0</v>
      </c>
      <c r="R8" s="339" t="str">
        <f>IF(OR(Refrigeration!$C14=Refrigeration!$X$15,Refrigeration!$C14=Refrigeration!$X$16),Refrigeration!L14,"0")</f>
        <v>0</v>
      </c>
      <c r="S8" s="339" t="str">
        <f>IF(OR(Refrigeration!$C14=Refrigeration!$X$15,Refrigeration!$C14=Refrigeration!$X$16),Refrigeration!M14,"0")</f>
        <v>0</v>
      </c>
      <c r="T8" s="339" t="str">
        <f>IF(OR(Refrigeration!$C14=Refrigeration!$X$15,Refrigeration!$C14=Refrigeration!$X$16),Refrigeration!N14,"0")</f>
        <v>0</v>
      </c>
      <c r="U8" s="339" t="str">
        <f>IF(OR(Refrigeration!$C14=Refrigeration!$X$15,Refrigeration!$C14=Refrigeration!$X$16),Refrigeration!O14,"0")</f>
        <v>0</v>
      </c>
      <c r="V8" s="339" t="str">
        <f>IF(OR(Refrigeration!$C14=Refrigeration!$X$15,Refrigeration!$C14=Refrigeration!$X$16),Refrigeration!P14,"0")</f>
        <v>0</v>
      </c>
      <c r="W8" s="339" t="str">
        <f>IF(OR(Refrigeration!$C14=Refrigeration!$X$15,Refrigeration!$C14=Refrigeration!$X$16),Refrigeration!Q14,"0")</f>
        <v>0</v>
      </c>
      <c r="X8" s="339" t="str">
        <f>IF(OR(Refrigeration!$C14=Refrigeration!$X$15,Refrigeration!$C14=Refrigeration!$X$16),Refrigeration!R14,"0")</f>
        <v>0</v>
      </c>
      <c r="Y8" s="339" t="str">
        <f>IF(OR(Refrigeration!$C14=Refrigeration!$X$15,Refrigeration!$C14=Refrigeration!$X$16),Refrigeration!S14,"0")</f>
        <v>0</v>
      </c>
      <c r="Z8" s="339" t="str">
        <f>IF(OR(Refrigeration!$C14=Refrigeration!$X$15,Refrigeration!$C14=Refrigeration!$X$16),Refrigeration!T14,"0")</f>
        <v>0</v>
      </c>
      <c r="AA8" s="339" t="str">
        <f>IF(OR(Refrigeration!$C14=Refrigeration!$X$15,Refrigeration!$C14=Refrigeration!$X$16),Refrigeration!U14,"0")</f>
        <v>0</v>
      </c>
      <c r="AB8" s="333" t="str">
        <f>IF(OR(Refrigeration!$C14=Refrigeration!$X$15,Refrigeration!$C14=Refrigeration!$X$16),Refrigeration!V14,"0")</f>
        <v>0</v>
      </c>
      <c r="AD8" s="361">
        <f t="shared" si="0"/>
        <v>0</v>
      </c>
      <c r="AE8" s="361" t="e">
        <f>+AD8*#REF!</f>
        <v>#REF!</v>
      </c>
      <c r="AF8" s="361">
        <f t="shared" si="1"/>
        <v>0</v>
      </c>
      <c r="AH8" s="948"/>
      <c r="AI8" s="948"/>
      <c r="AJ8" s="361" t="str">
        <f t="shared" si="3"/>
        <v>0</v>
      </c>
      <c r="AK8" s="361">
        <f t="shared" si="4"/>
        <v>0</v>
      </c>
      <c r="AL8" s="361">
        <f t="shared" si="2"/>
        <v>0</v>
      </c>
      <c r="AM8" s="361">
        <f t="shared" si="5"/>
        <v>0</v>
      </c>
      <c r="AQ8" s="833"/>
      <c r="AT8" t="s">
        <v>121</v>
      </c>
    </row>
    <row r="9" spans="1:46">
      <c r="A9" s="395">
        <f>+AM30</f>
        <v>1500</v>
      </c>
      <c r="B9" s="557">
        <f>+A9/A6</f>
        <v>6.0532127534594391</v>
      </c>
      <c r="C9" s="940">
        <f>IRR(B12:B38)</f>
        <v>0.14293220634657744</v>
      </c>
      <c r="D9" s="470">
        <f>+NPV(C3,B13:B22)</f>
        <v>174.97635994076788</v>
      </c>
      <c r="I9" s="339" t="str">
        <f>IF(OR(Refrigeration!$C15=Refrigeration!$X$15,Refrigeration!$C15=Refrigeration!$X$16),Refrigeration!C15,"0")</f>
        <v>0</v>
      </c>
      <c r="J9" s="339" t="str">
        <f>IF(OR(Refrigeration!$C15=Refrigeration!$X$15,Refrigeration!$C15=Refrigeration!$X$16),Refrigeration!D15,"0")</f>
        <v>0</v>
      </c>
      <c r="K9" s="339" t="str">
        <f>IF(OR(Refrigeration!$C15=Refrigeration!$X$15,Refrigeration!$C15=Refrigeration!$X$16),Refrigeration!E15,"0")</f>
        <v>0</v>
      </c>
      <c r="L9" s="339" t="str">
        <f>IF(OR(Refrigeration!$C15=Refrigeration!$X$15,Refrigeration!$C15=Refrigeration!$X$16),Refrigeration!F15,"0")</f>
        <v>0</v>
      </c>
      <c r="M9" s="339" t="str">
        <f>IF(OR(Refrigeration!$C15=Refrigeration!$X$15,Refrigeration!$C15=Refrigeration!$X$16),Refrigeration!G15,"0")</f>
        <v>0</v>
      </c>
      <c r="N9" s="339" t="str">
        <f>IF(OR(Refrigeration!$C15=Refrigeration!$X$15,Refrigeration!$C15=Refrigeration!$X$16),Refrigeration!H15,"0")</f>
        <v>0</v>
      </c>
      <c r="O9" s="339" t="str">
        <f>IF(OR(Refrigeration!$C15=Refrigeration!$X$15,Refrigeration!$C15=Refrigeration!$X$16),Refrigeration!I15,"0")</f>
        <v>0</v>
      </c>
      <c r="P9" s="339" t="str">
        <f>IF(OR(Refrigeration!$C15=Refrigeration!$X$15,Refrigeration!$C15=Refrigeration!$X$16),Refrigeration!J15,"0")</f>
        <v>0</v>
      </c>
      <c r="Q9" s="339" t="str">
        <f>IF(OR(Refrigeration!$C15=Refrigeration!$X$15,Refrigeration!$C15=Refrigeration!$X$16),Refrigeration!K15,"0")</f>
        <v>0</v>
      </c>
      <c r="R9" s="339" t="str">
        <f>IF(OR(Refrigeration!$C15=Refrigeration!$X$15,Refrigeration!$C15=Refrigeration!$X$16),Refrigeration!L15,"0")</f>
        <v>0</v>
      </c>
      <c r="S9" s="339" t="str">
        <f>IF(OR(Refrigeration!$C15=Refrigeration!$X$15,Refrigeration!$C15=Refrigeration!$X$16),Refrigeration!M15,"0")</f>
        <v>0</v>
      </c>
      <c r="T9" s="339" t="str">
        <f>IF(OR(Refrigeration!$C15=Refrigeration!$X$15,Refrigeration!$C15=Refrigeration!$X$16),Refrigeration!N15,"0")</f>
        <v>0</v>
      </c>
      <c r="U9" s="339" t="str">
        <f>IF(OR(Refrigeration!$C15=Refrigeration!$X$15,Refrigeration!$C15=Refrigeration!$X$16),Refrigeration!O15,"0")</f>
        <v>0</v>
      </c>
      <c r="V9" s="339" t="str">
        <f>IF(OR(Refrigeration!$C15=Refrigeration!$X$15,Refrigeration!$C15=Refrigeration!$X$16),Refrigeration!P15,"0")</f>
        <v>0</v>
      </c>
      <c r="W9" s="339" t="str">
        <f>IF(OR(Refrigeration!$C15=Refrigeration!$X$15,Refrigeration!$C15=Refrigeration!$X$16),Refrigeration!Q15,"0")</f>
        <v>0</v>
      </c>
      <c r="X9" s="339" t="str">
        <f>IF(OR(Refrigeration!$C15=Refrigeration!$X$15,Refrigeration!$C15=Refrigeration!$X$16),Refrigeration!R15,"0")</f>
        <v>0</v>
      </c>
      <c r="Y9" s="339" t="str">
        <f>IF(OR(Refrigeration!$C15=Refrigeration!$X$15,Refrigeration!$C15=Refrigeration!$X$16),Refrigeration!S15,"0")</f>
        <v>0</v>
      </c>
      <c r="Z9" s="339" t="str">
        <f>IF(OR(Refrigeration!$C15=Refrigeration!$X$15,Refrigeration!$C15=Refrigeration!$X$16),Refrigeration!T15,"0")</f>
        <v>0</v>
      </c>
      <c r="AA9" s="339" t="str">
        <f>IF(OR(Refrigeration!$C15=Refrigeration!$X$15,Refrigeration!$C15=Refrigeration!$X$16),Refrigeration!U15,"0")</f>
        <v>0</v>
      </c>
      <c r="AB9" s="333" t="str">
        <f>IF(OR(Refrigeration!$C15=Refrigeration!$X$15,Refrigeration!$C15=Refrigeration!$X$16),Refrigeration!V15,"0")</f>
        <v>0</v>
      </c>
      <c r="AD9" s="361">
        <f t="shared" si="0"/>
        <v>0</v>
      </c>
      <c r="AE9" s="361" t="e">
        <f>+AD9*#REF!</f>
        <v>#REF!</v>
      </c>
      <c r="AF9" s="361">
        <f t="shared" si="1"/>
        <v>0</v>
      </c>
      <c r="AH9" s="948"/>
      <c r="AI9" s="948"/>
      <c r="AJ9" s="361" t="str">
        <f t="shared" si="3"/>
        <v>0</v>
      </c>
      <c r="AK9" s="361">
        <f t="shared" si="4"/>
        <v>0</v>
      </c>
      <c r="AL9" s="361">
        <f t="shared" si="2"/>
        <v>0</v>
      </c>
      <c r="AM9" s="361">
        <f t="shared" si="5"/>
        <v>0</v>
      </c>
      <c r="AQ9" s="833"/>
    </row>
    <row r="10" spans="1:46">
      <c r="I10" s="339" t="str">
        <f>IF(OR(Refrigeration!$C16=Refrigeration!$X$15,Refrigeration!$C16=Refrigeration!$X$16),Refrigeration!C16,"0")</f>
        <v>0</v>
      </c>
      <c r="J10" s="339" t="str">
        <f>IF(OR(Refrigeration!$C16=Refrigeration!$X$15,Refrigeration!$C16=Refrigeration!$X$16),Refrigeration!D16,"0")</f>
        <v>0</v>
      </c>
      <c r="K10" s="339" t="str">
        <f>IF(OR(Refrigeration!$C16=Refrigeration!$X$15,Refrigeration!$C16=Refrigeration!$X$16),Refrigeration!E16,"0")</f>
        <v>0</v>
      </c>
      <c r="L10" s="339" t="str">
        <f>IF(OR(Refrigeration!$C16=Refrigeration!$X$15,Refrigeration!$C16=Refrigeration!$X$16),Refrigeration!F16,"0")</f>
        <v>0</v>
      </c>
      <c r="M10" s="339" t="str">
        <f>IF(OR(Refrigeration!$C16=Refrigeration!$X$15,Refrigeration!$C16=Refrigeration!$X$16),Refrigeration!G16,"0")</f>
        <v>0</v>
      </c>
      <c r="N10" s="339" t="str">
        <f>IF(OR(Refrigeration!$C16=Refrigeration!$X$15,Refrigeration!$C16=Refrigeration!$X$16),Refrigeration!H16,"0")</f>
        <v>0</v>
      </c>
      <c r="O10" s="339" t="str">
        <f>IF(OR(Refrigeration!$C16=Refrigeration!$X$15,Refrigeration!$C16=Refrigeration!$X$16),Refrigeration!I16,"0")</f>
        <v>0</v>
      </c>
      <c r="P10" s="339" t="str">
        <f>IF(OR(Refrigeration!$C16=Refrigeration!$X$15,Refrigeration!$C16=Refrigeration!$X$16),Refrigeration!J16,"0")</f>
        <v>0</v>
      </c>
      <c r="Q10" s="339" t="str">
        <f>IF(OR(Refrigeration!$C16=Refrigeration!$X$15,Refrigeration!$C16=Refrigeration!$X$16),Refrigeration!K16,"0")</f>
        <v>0</v>
      </c>
      <c r="R10" s="339" t="str">
        <f>IF(OR(Refrigeration!$C16=Refrigeration!$X$15,Refrigeration!$C16=Refrigeration!$X$16),Refrigeration!L16,"0")</f>
        <v>0</v>
      </c>
      <c r="S10" s="339" t="str">
        <f>IF(OR(Refrigeration!$C16=Refrigeration!$X$15,Refrigeration!$C16=Refrigeration!$X$16),Refrigeration!M16,"0")</f>
        <v>0</v>
      </c>
      <c r="T10" s="339" t="str">
        <f>IF(OR(Refrigeration!$C16=Refrigeration!$X$15,Refrigeration!$C16=Refrigeration!$X$16),Refrigeration!N16,"0")</f>
        <v>0</v>
      </c>
      <c r="U10" s="339" t="str">
        <f>IF(OR(Refrigeration!$C16=Refrigeration!$X$15,Refrigeration!$C16=Refrigeration!$X$16),Refrigeration!O16,"0")</f>
        <v>0</v>
      </c>
      <c r="V10" s="339" t="str">
        <f>IF(OR(Refrigeration!$C16=Refrigeration!$X$15,Refrigeration!$C16=Refrigeration!$X$16),Refrigeration!P16,"0")</f>
        <v>0</v>
      </c>
      <c r="W10" s="339" t="str">
        <f>IF(OR(Refrigeration!$C16=Refrigeration!$X$15,Refrigeration!$C16=Refrigeration!$X$16),Refrigeration!Q16,"0")</f>
        <v>0</v>
      </c>
      <c r="X10" s="339" t="str">
        <f>IF(OR(Refrigeration!$C16=Refrigeration!$X$15,Refrigeration!$C16=Refrigeration!$X$16),Refrigeration!R16,"0")</f>
        <v>0</v>
      </c>
      <c r="Y10" s="339" t="str">
        <f>IF(OR(Refrigeration!$C16=Refrigeration!$X$15,Refrigeration!$C16=Refrigeration!$X$16),Refrigeration!S16,"0")</f>
        <v>0</v>
      </c>
      <c r="Z10" s="339" t="str">
        <f>IF(OR(Refrigeration!$C16=Refrigeration!$X$15,Refrigeration!$C16=Refrigeration!$X$16),Refrigeration!T16,"0")</f>
        <v>0</v>
      </c>
      <c r="AA10" s="339" t="str">
        <f>IF(OR(Refrigeration!$C16=Refrigeration!$X$15,Refrigeration!$C16=Refrigeration!$X$16),Refrigeration!U16,"0")</f>
        <v>0</v>
      </c>
      <c r="AB10" s="333" t="str">
        <f>IF(OR(Refrigeration!$C16=Refrigeration!$X$15,Refrigeration!$C16=Refrigeration!$X$16),Refrigeration!V16,"0")</f>
        <v>0</v>
      </c>
      <c r="AD10" s="361">
        <f t="shared" si="0"/>
        <v>0</v>
      </c>
      <c r="AE10" s="361" t="e">
        <f>+AD10*#REF!</f>
        <v>#REF!</v>
      </c>
      <c r="AF10" s="361">
        <f t="shared" si="1"/>
        <v>0</v>
      </c>
      <c r="AH10" s="948"/>
      <c r="AI10" s="948"/>
      <c r="AJ10" s="361" t="str">
        <f t="shared" si="3"/>
        <v>0</v>
      </c>
      <c r="AK10" s="361">
        <f t="shared" si="4"/>
        <v>0</v>
      </c>
      <c r="AL10" s="361">
        <f t="shared" si="2"/>
        <v>0</v>
      </c>
      <c r="AM10" s="361">
        <f t="shared" si="5"/>
        <v>0</v>
      </c>
    </row>
    <row r="11" spans="1:46" ht="28.8">
      <c r="A11" s="597" t="s">
        <v>1027</v>
      </c>
      <c r="B11" s="395">
        <v>15</v>
      </c>
      <c r="I11" s="339" t="str">
        <f>IF(OR(Refrigeration!$C17=Refrigeration!$X$15,Refrigeration!$C17=Refrigeration!$X$16),Refrigeration!C17,"0")</f>
        <v>0</v>
      </c>
      <c r="J11" s="339" t="str">
        <f>IF(OR(Refrigeration!$C17=Refrigeration!$X$15,Refrigeration!$C17=Refrigeration!$X$16),Refrigeration!D17,"0")</f>
        <v>0</v>
      </c>
      <c r="K11" s="339" t="str">
        <f>IF(OR(Refrigeration!$C17=Refrigeration!$X$15,Refrigeration!$C17=Refrigeration!$X$16),Refrigeration!E17,"0")</f>
        <v>0</v>
      </c>
      <c r="L11" s="339" t="str">
        <f>IF(OR(Refrigeration!$C17=Refrigeration!$X$15,Refrigeration!$C17=Refrigeration!$X$16),Refrigeration!F17,"0")</f>
        <v>0</v>
      </c>
      <c r="M11" s="339" t="str">
        <f>IF(OR(Refrigeration!$C17=Refrigeration!$X$15,Refrigeration!$C17=Refrigeration!$X$16),Refrigeration!G17,"0")</f>
        <v>0</v>
      </c>
      <c r="N11" s="339" t="str">
        <f>IF(OR(Refrigeration!$C17=Refrigeration!$X$15,Refrigeration!$C17=Refrigeration!$X$16),Refrigeration!H17,"0")</f>
        <v>0</v>
      </c>
      <c r="O11" s="339" t="str">
        <f>IF(OR(Refrigeration!$C17=Refrigeration!$X$15,Refrigeration!$C17=Refrigeration!$X$16),Refrigeration!I17,"0")</f>
        <v>0</v>
      </c>
      <c r="P11" s="339" t="str">
        <f>IF(OR(Refrigeration!$C17=Refrigeration!$X$15,Refrigeration!$C17=Refrigeration!$X$16),Refrigeration!J17,"0")</f>
        <v>0</v>
      </c>
      <c r="Q11" s="339" t="str">
        <f>IF(OR(Refrigeration!$C17=Refrigeration!$X$15,Refrigeration!$C17=Refrigeration!$X$16),Refrigeration!K17,"0")</f>
        <v>0</v>
      </c>
      <c r="R11" s="339" t="str">
        <f>IF(OR(Refrigeration!$C17=Refrigeration!$X$15,Refrigeration!$C17=Refrigeration!$X$16),Refrigeration!L17,"0")</f>
        <v>0</v>
      </c>
      <c r="S11" s="339" t="str">
        <f>IF(OR(Refrigeration!$C17=Refrigeration!$X$15,Refrigeration!$C17=Refrigeration!$X$16),Refrigeration!M17,"0")</f>
        <v>0</v>
      </c>
      <c r="T11" s="339" t="str">
        <f>IF(OR(Refrigeration!$C17=Refrigeration!$X$15,Refrigeration!$C17=Refrigeration!$X$16),Refrigeration!N17,"0")</f>
        <v>0</v>
      </c>
      <c r="U11" s="339" t="str">
        <f>IF(OR(Refrigeration!$C17=Refrigeration!$X$15,Refrigeration!$C17=Refrigeration!$X$16),Refrigeration!O17,"0")</f>
        <v>0</v>
      </c>
      <c r="V11" s="339" t="str">
        <f>IF(OR(Refrigeration!$C17=Refrigeration!$X$15,Refrigeration!$C17=Refrigeration!$X$16),Refrigeration!P17,"0")</f>
        <v>0</v>
      </c>
      <c r="W11" s="339" t="str">
        <f>IF(OR(Refrigeration!$C17=Refrigeration!$X$15,Refrigeration!$C17=Refrigeration!$X$16),Refrigeration!Q17,"0")</f>
        <v>0</v>
      </c>
      <c r="X11" s="339" t="str">
        <f>IF(OR(Refrigeration!$C17=Refrigeration!$X$15,Refrigeration!$C17=Refrigeration!$X$16),Refrigeration!R17,"0")</f>
        <v>0</v>
      </c>
      <c r="Y11" s="339" t="str">
        <f>IF(OR(Refrigeration!$C17=Refrigeration!$X$15,Refrigeration!$C17=Refrigeration!$X$16),Refrigeration!S17,"0")</f>
        <v>0</v>
      </c>
      <c r="Z11" s="339" t="str">
        <f>IF(OR(Refrigeration!$C17=Refrigeration!$X$15,Refrigeration!$C17=Refrigeration!$X$16),Refrigeration!T17,"0")</f>
        <v>0</v>
      </c>
      <c r="AA11" s="339" t="str">
        <f>IF(OR(Refrigeration!$C17=Refrigeration!$X$15,Refrigeration!$C17=Refrigeration!$X$16),Refrigeration!U17,"0")</f>
        <v>0</v>
      </c>
      <c r="AB11" s="333" t="str">
        <f>IF(OR(Refrigeration!$C17=Refrigeration!$X$15,Refrigeration!$C17=Refrigeration!$X$16),Refrigeration!V17,"0")</f>
        <v>0</v>
      </c>
      <c r="AD11" s="361">
        <f t="shared" si="0"/>
        <v>0</v>
      </c>
      <c r="AE11" s="361" t="e">
        <f>+AD11*#REF!</f>
        <v>#REF!</v>
      </c>
      <c r="AF11" s="361">
        <f t="shared" si="1"/>
        <v>0</v>
      </c>
      <c r="AH11" s="948"/>
      <c r="AI11" s="948"/>
      <c r="AJ11" s="361" t="str">
        <f t="shared" si="3"/>
        <v>0</v>
      </c>
      <c r="AK11" s="361">
        <f t="shared" si="4"/>
        <v>0</v>
      </c>
      <c r="AL11" s="361">
        <f t="shared" si="2"/>
        <v>0</v>
      </c>
      <c r="AM11" s="361">
        <f>IF(AL11&gt;0,$AP$11,0)</f>
        <v>0</v>
      </c>
    </row>
    <row r="12" spans="1:46">
      <c r="A12" s="399" t="s">
        <v>1096</v>
      </c>
      <c r="B12" s="399" t="s">
        <v>1028</v>
      </c>
      <c r="I12" s="339" t="str">
        <f>IF(OR(Refrigeration!$C18=Refrigeration!$X$15,Refrigeration!$C18=Refrigeration!$X$16),Refrigeration!C18,"0")</f>
        <v>0</v>
      </c>
      <c r="J12" s="339" t="str">
        <f>IF(OR(Refrigeration!$C18=Refrigeration!$X$15,Refrigeration!$C18=Refrigeration!$X$16),Refrigeration!D18,"0")</f>
        <v>0</v>
      </c>
      <c r="K12" s="339" t="str">
        <f>IF(OR(Refrigeration!$C18=Refrigeration!$X$15,Refrigeration!$C18=Refrigeration!$X$16),Refrigeration!E18,"0")</f>
        <v>0</v>
      </c>
      <c r="L12" s="339" t="str">
        <f>IF(OR(Refrigeration!$C18=Refrigeration!$X$15,Refrigeration!$C18=Refrigeration!$X$16),Refrigeration!F18,"0")</f>
        <v>0</v>
      </c>
      <c r="M12" s="339" t="str">
        <f>IF(OR(Refrigeration!$C18=Refrigeration!$X$15,Refrigeration!$C18=Refrigeration!$X$16),Refrigeration!G18,"0")</f>
        <v>0</v>
      </c>
      <c r="N12" s="339" t="str">
        <f>IF(OR(Refrigeration!$C18=Refrigeration!$X$15,Refrigeration!$C18=Refrigeration!$X$16),Refrigeration!H18,"0")</f>
        <v>0</v>
      </c>
      <c r="O12" s="339" t="str">
        <f>IF(OR(Refrigeration!$C18=Refrigeration!$X$15,Refrigeration!$C18=Refrigeration!$X$16),Refrigeration!I18,"0")</f>
        <v>0</v>
      </c>
      <c r="P12" s="339" t="str">
        <f>IF(OR(Refrigeration!$C18=Refrigeration!$X$15,Refrigeration!$C18=Refrigeration!$X$16),Refrigeration!J18,"0")</f>
        <v>0</v>
      </c>
      <c r="Q12" s="339" t="str">
        <f>IF(OR(Refrigeration!$C18=Refrigeration!$X$15,Refrigeration!$C18=Refrigeration!$X$16),Refrigeration!K18,"0")</f>
        <v>0</v>
      </c>
      <c r="R12" s="339" t="str">
        <f>IF(OR(Refrigeration!$C18=Refrigeration!$X$15,Refrigeration!$C18=Refrigeration!$X$16),Refrigeration!L18,"0")</f>
        <v>0</v>
      </c>
      <c r="S12" s="339" t="str">
        <f>IF(OR(Refrigeration!$C18=Refrigeration!$X$15,Refrigeration!$C18=Refrigeration!$X$16),Refrigeration!M18,"0")</f>
        <v>0</v>
      </c>
      <c r="T12" s="339" t="str">
        <f>IF(OR(Refrigeration!$C18=Refrigeration!$X$15,Refrigeration!$C18=Refrigeration!$X$16),Refrigeration!N18,"0")</f>
        <v>0</v>
      </c>
      <c r="U12" s="339" t="str">
        <f>IF(OR(Refrigeration!$C18=Refrigeration!$X$15,Refrigeration!$C18=Refrigeration!$X$16),Refrigeration!O18,"0")</f>
        <v>0</v>
      </c>
      <c r="V12" s="339" t="str">
        <f>IF(OR(Refrigeration!$C18=Refrigeration!$X$15,Refrigeration!$C18=Refrigeration!$X$16),Refrigeration!P18,"0")</f>
        <v>0</v>
      </c>
      <c r="W12" s="339" t="str">
        <f>IF(OR(Refrigeration!$C18=Refrigeration!$X$15,Refrigeration!$C18=Refrigeration!$X$16),Refrigeration!Q18,"0")</f>
        <v>0</v>
      </c>
      <c r="X12" s="339" t="str">
        <f>IF(OR(Refrigeration!$C18=Refrigeration!$X$15,Refrigeration!$C18=Refrigeration!$X$16),Refrigeration!R18,"0")</f>
        <v>0</v>
      </c>
      <c r="Y12" s="339" t="str">
        <f>IF(OR(Refrigeration!$C18=Refrigeration!$X$15,Refrigeration!$C18=Refrigeration!$X$16),Refrigeration!S18,"0")</f>
        <v>0</v>
      </c>
      <c r="Z12" s="339" t="str">
        <f>IF(OR(Refrigeration!$C18=Refrigeration!$X$15,Refrigeration!$C18=Refrigeration!$X$16),Refrigeration!T18,"0")</f>
        <v>0</v>
      </c>
      <c r="AA12" s="339" t="str">
        <f>IF(OR(Refrigeration!$C18=Refrigeration!$X$15,Refrigeration!$C18=Refrigeration!$X$16),Refrigeration!U18,"0")</f>
        <v>0</v>
      </c>
      <c r="AB12" s="333" t="str">
        <f>IF(OR(Refrigeration!$C18=Refrigeration!$X$15,Refrigeration!$C18=Refrigeration!$X$16),Refrigeration!V18,"0")</f>
        <v>0</v>
      </c>
      <c r="AD12" s="361">
        <f t="shared" si="0"/>
        <v>0</v>
      </c>
      <c r="AE12" s="361" t="e">
        <f>+AD12*#REF!</f>
        <v>#REF!</v>
      </c>
      <c r="AF12" s="361">
        <f t="shared" si="1"/>
        <v>0</v>
      </c>
      <c r="AH12" s="948"/>
      <c r="AI12" s="948"/>
      <c r="AJ12" s="361" t="str">
        <f t="shared" si="3"/>
        <v>0</v>
      </c>
      <c r="AK12" s="361">
        <f t="shared" si="4"/>
        <v>0</v>
      </c>
      <c r="AL12" s="361">
        <f t="shared" si="2"/>
        <v>0</v>
      </c>
      <c r="AM12" s="361"/>
    </row>
    <row r="13" spans="1:46">
      <c r="A13" s="399">
        <v>0</v>
      </c>
      <c r="B13" s="395">
        <f>-AM30</f>
        <v>-1500</v>
      </c>
      <c r="I13" s="339" t="str">
        <f>IF(OR(Refrigeration!$C19=Refrigeration!$X$15,Refrigeration!$C19=Refrigeration!$X$16),Refrigeration!C19,"0")</f>
        <v>0</v>
      </c>
      <c r="J13" s="339" t="str">
        <f>IF(OR(Refrigeration!$C19=Refrigeration!$X$15,Refrigeration!$C19=Refrigeration!$X$16),Refrigeration!D19,"0")</f>
        <v>0</v>
      </c>
      <c r="K13" s="339" t="str">
        <f>IF(OR(Refrigeration!$C19=Refrigeration!$X$15,Refrigeration!$C19=Refrigeration!$X$16),Refrigeration!E19,"0")</f>
        <v>0</v>
      </c>
      <c r="L13" s="339" t="str">
        <f>IF(OR(Refrigeration!$C19=Refrigeration!$X$15,Refrigeration!$C19=Refrigeration!$X$16),Refrigeration!F19,"0")</f>
        <v>0</v>
      </c>
      <c r="M13" s="339" t="str">
        <f>IF(OR(Refrigeration!$C19=Refrigeration!$X$15,Refrigeration!$C19=Refrigeration!$X$16),Refrigeration!G19,"0")</f>
        <v>0</v>
      </c>
      <c r="N13" s="339" t="str">
        <f>IF(OR(Refrigeration!$C19=Refrigeration!$X$15,Refrigeration!$C19=Refrigeration!$X$16),Refrigeration!H19,"0")</f>
        <v>0</v>
      </c>
      <c r="O13" s="339" t="str">
        <f>IF(OR(Refrigeration!$C19=Refrigeration!$X$15,Refrigeration!$C19=Refrigeration!$X$16),Refrigeration!I19,"0")</f>
        <v>0</v>
      </c>
      <c r="P13" s="339" t="str">
        <f>IF(OR(Refrigeration!$C19=Refrigeration!$X$15,Refrigeration!$C19=Refrigeration!$X$16),Refrigeration!J19,"0")</f>
        <v>0</v>
      </c>
      <c r="Q13" s="339" t="str">
        <f>IF(OR(Refrigeration!$C19=Refrigeration!$X$15,Refrigeration!$C19=Refrigeration!$X$16),Refrigeration!K19,"0")</f>
        <v>0</v>
      </c>
      <c r="R13" s="339" t="str">
        <f>IF(OR(Refrigeration!$C19=Refrigeration!$X$15,Refrigeration!$C19=Refrigeration!$X$16),Refrigeration!L19,"0")</f>
        <v>0</v>
      </c>
      <c r="S13" s="339" t="str">
        <f>IF(OR(Refrigeration!$C19=Refrigeration!$X$15,Refrigeration!$C19=Refrigeration!$X$16),Refrigeration!M19,"0")</f>
        <v>0</v>
      </c>
      <c r="T13" s="339" t="str">
        <f>IF(OR(Refrigeration!$C19=Refrigeration!$X$15,Refrigeration!$C19=Refrigeration!$X$16),Refrigeration!N19,"0")</f>
        <v>0</v>
      </c>
      <c r="U13" s="339" t="str">
        <f>IF(OR(Refrigeration!$C19=Refrigeration!$X$15,Refrigeration!$C19=Refrigeration!$X$16),Refrigeration!O19,"0")</f>
        <v>0</v>
      </c>
      <c r="V13" s="339" t="str">
        <f>IF(OR(Refrigeration!$C19=Refrigeration!$X$15,Refrigeration!$C19=Refrigeration!$X$16),Refrigeration!P19,"0")</f>
        <v>0</v>
      </c>
      <c r="W13" s="339" t="str">
        <f>IF(OR(Refrigeration!$C19=Refrigeration!$X$15,Refrigeration!$C19=Refrigeration!$X$16),Refrigeration!Q19,"0")</f>
        <v>0</v>
      </c>
      <c r="X13" s="339" t="str">
        <f>IF(OR(Refrigeration!$C19=Refrigeration!$X$15,Refrigeration!$C19=Refrigeration!$X$16),Refrigeration!R19,"0")</f>
        <v>0</v>
      </c>
      <c r="Y13" s="339" t="str">
        <f>IF(OR(Refrigeration!$C19=Refrigeration!$X$15,Refrigeration!$C19=Refrigeration!$X$16),Refrigeration!S19,"0")</f>
        <v>0</v>
      </c>
      <c r="Z13" s="339" t="str">
        <f>IF(OR(Refrigeration!$C19=Refrigeration!$X$15,Refrigeration!$C19=Refrigeration!$X$16),Refrigeration!T19,"0")</f>
        <v>0</v>
      </c>
      <c r="AA13" s="339" t="str">
        <f>IF(OR(Refrigeration!$C19=Refrigeration!$X$15,Refrigeration!$C19=Refrigeration!$X$16),Refrigeration!U19,"0")</f>
        <v>0</v>
      </c>
      <c r="AB13" s="333" t="str">
        <f>IF(OR(Refrigeration!$C19=Refrigeration!$X$15,Refrigeration!$C19=Refrigeration!$X$16),Refrigeration!V19,"0")</f>
        <v>0</v>
      </c>
      <c r="AD13" s="361">
        <f t="shared" si="0"/>
        <v>0</v>
      </c>
      <c r="AE13" s="361" t="e">
        <f>+AD13*#REF!</f>
        <v>#REF!</v>
      </c>
      <c r="AF13" s="361">
        <f t="shared" si="1"/>
        <v>0</v>
      </c>
      <c r="AH13" s="948"/>
      <c r="AI13" s="948"/>
      <c r="AJ13" s="361" t="str">
        <f t="shared" si="3"/>
        <v>0</v>
      </c>
      <c r="AK13" s="361">
        <f t="shared" si="4"/>
        <v>0</v>
      </c>
      <c r="AL13" s="361">
        <f t="shared" si="2"/>
        <v>0</v>
      </c>
      <c r="AM13" s="361">
        <f t="shared" si="5"/>
        <v>0</v>
      </c>
    </row>
    <row r="14" spans="1:46">
      <c r="A14" s="399">
        <v>1</v>
      </c>
      <c r="B14" s="395">
        <f>+A6</f>
        <v>247.8022929464594</v>
      </c>
      <c r="I14" s="339" t="str">
        <f>IF(OR(Refrigeration!$C20=Refrigeration!$X$15,Refrigeration!$C20=Refrigeration!$X$16),Refrigeration!C20,"0")</f>
        <v>0</v>
      </c>
      <c r="J14" s="339" t="str">
        <f>IF(OR(Refrigeration!$C20=Refrigeration!$X$15,Refrigeration!$C20=Refrigeration!$X$16),Refrigeration!D20,"0")</f>
        <v>0</v>
      </c>
      <c r="K14" s="339" t="str">
        <f>IF(OR(Refrigeration!$C20=Refrigeration!$X$15,Refrigeration!$C20=Refrigeration!$X$16),Refrigeration!E20,"0")</f>
        <v>0</v>
      </c>
      <c r="L14" s="339" t="str">
        <f>IF(OR(Refrigeration!$C20=Refrigeration!$X$15,Refrigeration!$C20=Refrigeration!$X$16),Refrigeration!F20,"0")</f>
        <v>0</v>
      </c>
      <c r="M14" s="339" t="str">
        <f>IF(OR(Refrigeration!$C20=Refrigeration!$X$15,Refrigeration!$C20=Refrigeration!$X$16),Refrigeration!G20,"0")</f>
        <v>0</v>
      </c>
      <c r="N14" s="339" t="str">
        <f>IF(OR(Refrigeration!$C20=Refrigeration!$X$15,Refrigeration!$C20=Refrigeration!$X$16),Refrigeration!H20,"0")</f>
        <v>0</v>
      </c>
      <c r="O14" s="339" t="str">
        <f>IF(OR(Refrigeration!$C20=Refrigeration!$X$15,Refrigeration!$C20=Refrigeration!$X$16),Refrigeration!I20,"0")</f>
        <v>0</v>
      </c>
      <c r="P14" s="339" t="str">
        <f>IF(OR(Refrigeration!$C20=Refrigeration!$X$15,Refrigeration!$C20=Refrigeration!$X$16),Refrigeration!J20,"0")</f>
        <v>0</v>
      </c>
      <c r="Q14" s="339" t="str">
        <f>IF(OR(Refrigeration!$C20=Refrigeration!$X$15,Refrigeration!$C20=Refrigeration!$X$16),Refrigeration!K20,"0")</f>
        <v>0</v>
      </c>
      <c r="R14" s="339" t="str">
        <f>IF(OR(Refrigeration!$C20=Refrigeration!$X$15,Refrigeration!$C20=Refrigeration!$X$16),Refrigeration!L20,"0")</f>
        <v>0</v>
      </c>
      <c r="S14" s="339" t="str">
        <f>IF(OR(Refrigeration!$C20=Refrigeration!$X$15,Refrigeration!$C20=Refrigeration!$X$16),Refrigeration!M20,"0")</f>
        <v>0</v>
      </c>
      <c r="T14" s="339" t="str">
        <f>IF(OR(Refrigeration!$C20=Refrigeration!$X$15,Refrigeration!$C20=Refrigeration!$X$16),Refrigeration!N20,"0")</f>
        <v>0</v>
      </c>
      <c r="U14" s="339" t="str">
        <f>IF(OR(Refrigeration!$C20=Refrigeration!$X$15,Refrigeration!$C20=Refrigeration!$X$16),Refrigeration!O20,"0")</f>
        <v>0</v>
      </c>
      <c r="V14" s="339" t="str">
        <f>IF(OR(Refrigeration!$C20=Refrigeration!$X$15,Refrigeration!$C20=Refrigeration!$X$16),Refrigeration!P20,"0")</f>
        <v>0</v>
      </c>
      <c r="W14" s="339" t="str">
        <f>IF(OR(Refrigeration!$C20=Refrigeration!$X$15,Refrigeration!$C20=Refrigeration!$X$16),Refrigeration!Q20,"0")</f>
        <v>0</v>
      </c>
      <c r="X14" s="339" t="str">
        <f>IF(OR(Refrigeration!$C20=Refrigeration!$X$15,Refrigeration!$C20=Refrigeration!$X$16),Refrigeration!R20,"0")</f>
        <v>0</v>
      </c>
      <c r="Y14" s="339" t="str">
        <f>IF(OR(Refrigeration!$C20=Refrigeration!$X$15,Refrigeration!$C20=Refrigeration!$X$16),Refrigeration!S20,"0")</f>
        <v>0</v>
      </c>
      <c r="Z14" s="339" t="str">
        <f>IF(OR(Refrigeration!$C20=Refrigeration!$X$15,Refrigeration!$C20=Refrigeration!$X$16),Refrigeration!T20,"0")</f>
        <v>0</v>
      </c>
      <c r="AA14" s="339" t="str">
        <f>IF(OR(Refrigeration!$C20=Refrigeration!$X$15,Refrigeration!$C20=Refrigeration!$X$16),Refrigeration!U20,"0")</f>
        <v>0</v>
      </c>
      <c r="AB14" s="333" t="str">
        <f>IF(OR(Refrigeration!$C20=Refrigeration!$X$15,Refrigeration!$C20=Refrigeration!$X$16),Refrigeration!V20,"0")</f>
        <v>0</v>
      </c>
      <c r="AD14" s="361">
        <f t="shared" si="0"/>
        <v>0</v>
      </c>
      <c r="AE14" s="361" t="e">
        <f>+AD14*#REF!</f>
        <v>#REF!</v>
      </c>
      <c r="AF14" s="361">
        <f t="shared" si="1"/>
        <v>0</v>
      </c>
      <c r="AH14" s="948"/>
      <c r="AI14" s="948"/>
      <c r="AJ14" s="361" t="str">
        <f t="shared" si="3"/>
        <v>0</v>
      </c>
      <c r="AK14" s="361">
        <f t="shared" si="4"/>
        <v>0</v>
      </c>
      <c r="AL14" s="361">
        <f t="shared" si="2"/>
        <v>0</v>
      </c>
      <c r="AM14" s="361">
        <f t="shared" si="5"/>
        <v>0</v>
      </c>
    </row>
    <row r="15" spans="1:46">
      <c r="A15" s="399">
        <v>2</v>
      </c>
      <c r="B15" s="395">
        <f>+B14</f>
        <v>247.8022929464594</v>
      </c>
      <c r="F15" s="305"/>
      <c r="G15" s="329"/>
      <c r="H15" s="329"/>
      <c r="I15" s="339" t="str">
        <f>IF(OR(Refrigeration!$C21=Refrigeration!$X$15,Refrigeration!$C21=Refrigeration!$X$16),Refrigeration!C21,"0")</f>
        <v>0</v>
      </c>
      <c r="J15" s="339" t="str">
        <f>IF(OR(Refrigeration!$C21=Refrigeration!$X$15,Refrigeration!$C21=Refrigeration!$X$16),Refrigeration!D21,"0")</f>
        <v>0</v>
      </c>
      <c r="K15" s="339" t="str">
        <f>IF(OR(Refrigeration!$C21=Refrigeration!$X$15,Refrigeration!$C21=Refrigeration!$X$16),Refrigeration!E21,"0")</f>
        <v>0</v>
      </c>
      <c r="L15" s="339" t="str">
        <f>IF(OR(Refrigeration!$C21=Refrigeration!$X$15,Refrigeration!$C21=Refrigeration!$X$16),Refrigeration!F21,"0")</f>
        <v>0</v>
      </c>
      <c r="M15" s="339" t="str">
        <f>IF(OR(Refrigeration!$C21=Refrigeration!$X$15,Refrigeration!$C21=Refrigeration!$X$16),Refrigeration!G21,"0")</f>
        <v>0</v>
      </c>
      <c r="N15" s="339" t="str">
        <f>IF(OR(Refrigeration!$C21=Refrigeration!$X$15,Refrigeration!$C21=Refrigeration!$X$16),Refrigeration!H21,"0")</f>
        <v>0</v>
      </c>
      <c r="O15" s="339" t="str">
        <f>IF(OR(Refrigeration!$C21=Refrigeration!$X$15,Refrigeration!$C21=Refrigeration!$X$16),Refrigeration!I21,"0")</f>
        <v>0</v>
      </c>
      <c r="P15" s="339" t="str">
        <f>IF(OR(Refrigeration!$C21=Refrigeration!$X$15,Refrigeration!$C21=Refrigeration!$X$16),Refrigeration!J21,"0")</f>
        <v>0</v>
      </c>
      <c r="Q15" s="339" t="str">
        <f>IF(OR(Refrigeration!$C21=Refrigeration!$X$15,Refrigeration!$C21=Refrigeration!$X$16),Refrigeration!K21,"0")</f>
        <v>0</v>
      </c>
      <c r="R15" s="339" t="str">
        <f>IF(OR(Refrigeration!$C21=Refrigeration!$X$15,Refrigeration!$C21=Refrigeration!$X$16),Refrigeration!L21,"0")</f>
        <v>0</v>
      </c>
      <c r="S15" s="339" t="str">
        <f>IF(OR(Refrigeration!$C21=Refrigeration!$X$15,Refrigeration!$C21=Refrigeration!$X$16),Refrigeration!M21,"0")</f>
        <v>0</v>
      </c>
      <c r="T15" s="339" t="str">
        <f>IF(OR(Refrigeration!$C21=Refrigeration!$X$15,Refrigeration!$C21=Refrigeration!$X$16),Refrigeration!N21,"0")</f>
        <v>0</v>
      </c>
      <c r="U15" s="339" t="str">
        <f>IF(OR(Refrigeration!$C21=Refrigeration!$X$15,Refrigeration!$C21=Refrigeration!$X$16),Refrigeration!O21,"0")</f>
        <v>0</v>
      </c>
      <c r="V15" s="339" t="str">
        <f>IF(OR(Refrigeration!$C21=Refrigeration!$X$15,Refrigeration!$C21=Refrigeration!$X$16),Refrigeration!P21,"0")</f>
        <v>0</v>
      </c>
      <c r="W15" s="339" t="str">
        <f>IF(OR(Refrigeration!$C21=Refrigeration!$X$15,Refrigeration!$C21=Refrigeration!$X$16),Refrigeration!Q21,"0")</f>
        <v>0</v>
      </c>
      <c r="X15" s="339" t="str">
        <f>IF(OR(Refrigeration!$C21=Refrigeration!$X$15,Refrigeration!$C21=Refrigeration!$X$16),Refrigeration!R21,"0")</f>
        <v>0</v>
      </c>
      <c r="Y15" s="339" t="str">
        <f>IF(OR(Refrigeration!$C21=Refrigeration!$X$15,Refrigeration!$C21=Refrigeration!$X$16),Refrigeration!S21,"0")</f>
        <v>0</v>
      </c>
      <c r="Z15" s="339" t="str">
        <f>IF(OR(Refrigeration!$C21=Refrigeration!$X$15,Refrigeration!$C21=Refrigeration!$X$16),Refrigeration!T21,"0")</f>
        <v>0</v>
      </c>
      <c r="AA15" s="339" t="str">
        <f>IF(OR(Refrigeration!$C21=Refrigeration!$X$15,Refrigeration!$C21=Refrigeration!$X$16),Refrigeration!U21,"0")</f>
        <v>0</v>
      </c>
      <c r="AB15" s="333" t="str">
        <f>IF(OR(Refrigeration!$C21=Refrigeration!$X$15,Refrigeration!$C21=Refrigeration!$X$16),Refrigeration!V21,"0")</f>
        <v>0</v>
      </c>
      <c r="AD15" s="361">
        <f t="shared" si="0"/>
        <v>0</v>
      </c>
      <c r="AE15" s="361" t="e">
        <f>+AD15*#REF!</f>
        <v>#REF!</v>
      </c>
      <c r="AF15" s="361">
        <f t="shared" si="1"/>
        <v>0</v>
      </c>
      <c r="AH15" s="948"/>
      <c r="AI15" s="948"/>
      <c r="AJ15" s="361" t="str">
        <f t="shared" si="3"/>
        <v>0</v>
      </c>
      <c r="AK15" s="361">
        <f t="shared" si="4"/>
        <v>0</v>
      </c>
      <c r="AL15" s="361">
        <f t="shared" si="2"/>
        <v>0</v>
      </c>
      <c r="AM15" s="361">
        <f t="shared" si="5"/>
        <v>0</v>
      </c>
    </row>
    <row r="16" spans="1:46">
      <c r="A16" s="399">
        <v>3</v>
      </c>
      <c r="B16" s="395">
        <f t="shared" ref="B16:B28" si="6">+B15</f>
        <v>247.8022929464594</v>
      </c>
      <c r="F16" s="305"/>
      <c r="G16" s="329"/>
      <c r="H16" s="329"/>
      <c r="I16" s="339" t="str">
        <f>IF(OR(Refrigeration!$C22=Refrigeration!$X$15,Refrigeration!$C22=Refrigeration!$X$16),Refrigeration!C22,"0")</f>
        <v>0</v>
      </c>
      <c r="J16" s="339" t="str">
        <f>IF(OR(Refrigeration!$C22=Refrigeration!$X$15,Refrigeration!$C22=Refrigeration!$X$16),Refrigeration!D22,"0")</f>
        <v>0</v>
      </c>
      <c r="K16" s="339" t="str">
        <f>IF(OR(Refrigeration!$C22=Refrigeration!$X$15,Refrigeration!$C22=Refrigeration!$X$16),Refrigeration!E22,"0")</f>
        <v>0</v>
      </c>
      <c r="L16" s="339" t="str">
        <f>IF(OR(Refrigeration!$C22=Refrigeration!$X$15,Refrigeration!$C22=Refrigeration!$X$16),Refrigeration!F22,"0")</f>
        <v>0</v>
      </c>
      <c r="M16" s="339" t="str">
        <f>IF(OR(Refrigeration!$C22=Refrigeration!$X$15,Refrigeration!$C22=Refrigeration!$X$16),Refrigeration!G22,"0")</f>
        <v>0</v>
      </c>
      <c r="N16" s="339" t="str">
        <f>IF(OR(Refrigeration!$C22=Refrigeration!$X$15,Refrigeration!$C22=Refrigeration!$X$16),Refrigeration!H22,"0")</f>
        <v>0</v>
      </c>
      <c r="O16" s="339" t="str">
        <f>IF(OR(Refrigeration!$C22=Refrigeration!$X$15,Refrigeration!$C22=Refrigeration!$X$16),Refrigeration!I22,"0")</f>
        <v>0</v>
      </c>
      <c r="P16" s="339" t="str">
        <f>IF(OR(Refrigeration!$C22=Refrigeration!$X$15,Refrigeration!$C22=Refrigeration!$X$16),Refrigeration!J22,"0")</f>
        <v>0</v>
      </c>
      <c r="Q16" s="339" t="str">
        <f>IF(OR(Refrigeration!$C22=Refrigeration!$X$15,Refrigeration!$C22=Refrigeration!$X$16),Refrigeration!K22,"0")</f>
        <v>0</v>
      </c>
      <c r="R16" s="339" t="str">
        <f>IF(OR(Refrigeration!$C22=Refrigeration!$X$15,Refrigeration!$C22=Refrigeration!$X$16),Refrigeration!L22,"0")</f>
        <v>0</v>
      </c>
      <c r="S16" s="339" t="str">
        <f>IF(OR(Refrigeration!$C22=Refrigeration!$X$15,Refrigeration!$C22=Refrigeration!$X$16),Refrigeration!M22,"0")</f>
        <v>0</v>
      </c>
      <c r="T16" s="339" t="str">
        <f>IF(OR(Refrigeration!$C22=Refrigeration!$X$15,Refrigeration!$C22=Refrigeration!$X$16),Refrigeration!N22,"0")</f>
        <v>0</v>
      </c>
      <c r="U16" s="339" t="str">
        <f>IF(OR(Refrigeration!$C22=Refrigeration!$X$15,Refrigeration!$C22=Refrigeration!$X$16),Refrigeration!O22,"0")</f>
        <v>0</v>
      </c>
      <c r="V16" s="339" t="str">
        <f>IF(OR(Refrigeration!$C22=Refrigeration!$X$15,Refrigeration!$C22=Refrigeration!$X$16),Refrigeration!P22,"0")</f>
        <v>0</v>
      </c>
      <c r="W16" s="339" t="str">
        <f>IF(OR(Refrigeration!$C22=Refrigeration!$X$15,Refrigeration!$C22=Refrigeration!$X$16),Refrigeration!Q22,"0")</f>
        <v>0</v>
      </c>
      <c r="X16" s="339" t="str">
        <f>IF(OR(Refrigeration!$C22=Refrigeration!$X$15,Refrigeration!$C22=Refrigeration!$X$16),Refrigeration!R22,"0")</f>
        <v>0</v>
      </c>
      <c r="Y16" s="339" t="str">
        <f>IF(OR(Refrigeration!$C22=Refrigeration!$X$15,Refrigeration!$C22=Refrigeration!$X$16),Refrigeration!S22,"0")</f>
        <v>0</v>
      </c>
      <c r="Z16" s="339" t="str">
        <f>IF(OR(Refrigeration!$C22=Refrigeration!$X$15,Refrigeration!$C22=Refrigeration!$X$16),Refrigeration!T22,"0")</f>
        <v>0</v>
      </c>
      <c r="AA16" s="339" t="str">
        <f>IF(OR(Refrigeration!$C22=Refrigeration!$X$15,Refrigeration!$C22=Refrigeration!$X$16),Refrigeration!U22,"0")</f>
        <v>0</v>
      </c>
      <c r="AB16" s="333" t="str">
        <f>IF(OR(Refrigeration!$C22=Refrigeration!$X$15,Refrigeration!$C22=Refrigeration!$X$16),Refrigeration!V22,"0")</f>
        <v>0</v>
      </c>
      <c r="AD16" s="361">
        <f t="shared" si="0"/>
        <v>0</v>
      </c>
      <c r="AE16" s="361" t="e">
        <f>+AD16*#REF!</f>
        <v>#REF!</v>
      </c>
      <c r="AF16" s="361">
        <f t="shared" si="1"/>
        <v>0</v>
      </c>
      <c r="AH16" s="948"/>
      <c r="AI16" s="948"/>
      <c r="AJ16" s="361" t="str">
        <f t="shared" si="3"/>
        <v>0</v>
      </c>
      <c r="AK16" s="361">
        <f t="shared" si="4"/>
        <v>0</v>
      </c>
      <c r="AL16" s="361">
        <f t="shared" si="2"/>
        <v>0</v>
      </c>
      <c r="AM16" s="361">
        <f t="shared" si="5"/>
        <v>0</v>
      </c>
    </row>
    <row r="17" spans="1:44">
      <c r="A17" s="399">
        <v>4</v>
      </c>
      <c r="B17" s="395">
        <f t="shared" si="6"/>
        <v>247.8022929464594</v>
      </c>
      <c r="F17" s="305"/>
      <c r="G17" s="329"/>
      <c r="H17" s="329"/>
      <c r="I17" s="339" t="str">
        <f>IF(OR(Refrigeration!$C23=Refrigeration!$X$15,Refrigeration!$C23=Refrigeration!$X$16),Refrigeration!C23,"0")</f>
        <v>0</v>
      </c>
      <c r="J17" s="339" t="str">
        <f>IF(OR(Refrigeration!$C23=Refrigeration!$X$15,Refrigeration!$C23=Refrigeration!$X$16),Refrigeration!D23,"0")</f>
        <v>0</v>
      </c>
      <c r="K17" s="339" t="str">
        <f>IF(OR(Refrigeration!$C23=Refrigeration!$X$15,Refrigeration!$C23=Refrigeration!$X$16),Refrigeration!E23,"0")</f>
        <v>0</v>
      </c>
      <c r="L17" s="339" t="str">
        <f>IF(OR(Refrigeration!$C23=Refrigeration!$X$15,Refrigeration!$C23=Refrigeration!$X$16),Refrigeration!F23,"0")</f>
        <v>0</v>
      </c>
      <c r="M17" s="339" t="str">
        <f>IF(OR(Refrigeration!$C23=Refrigeration!$X$15,Refrigeration!$C23=Refrigeration!$X$16),Refrigeration!G23,"0")</f>
        <v>0</v>
      </c>
      <c r="N17" s="339" t="str">
        <f>IF(OR(Refrigeration!$C23=Refrigeration!$X$15,Refrigeration!$C23=Refrigeration!$X$16),Refrigeration!H23,"0")</f>
        <v>0</v>
      </c>
      <c r="O17" s="339" t="str">
        <f>IF(OR(Refrigeration!$C23=Refrigeration!$X$15,Refrigeration!$C23=Refrigeration!$X$16),Refrigeration!I23,"0")</f>
        <v>0</v>
      </c>
      <c r="P17" s="339" t="str">
        <f>IF(OR(Refrigeration!$C23=Refrigeration!$X$15,Refrigeration!$C23=Refrigeration!$X$16),Refrigeration!J23,"0")</f>
        <v>0</v>
      </c>
      <c r="Q17" s="339" t="str">
        <f>IF(OR(Refrigeration!$C23=Refrigeration!$X$15,Refrigeration!$C23=Refrigeration!$X$16),Refrigeration!K23,"0")</f>
        <v>0</v>
      </c>
      <c r="R17" s="339" t="str">
        <f>IF(OR(Refrigeration!$C23=Refrigeration!$X$15,Refrigeration!$C23=Refrigeration!$X$16),Refrigeration!L23,"0")</f>
        <v>0</v>
      </c>
      <c r="S17" s="339" t="str">
        <f>IF(OR(Refrigeration!$C23=Refrigeration!$X$15,Refrigeration!$C23=Refrigeration!$X$16),Refrigeration!M23,"0")</f>
        <v>0</v>
      </c>
      <c r="T17" s="339" t="str">
        <f>IF(OR(Refrigeration!$C23=Refrigeration!$X$15,Refrigeration!$C23=Refrigeration!$X$16),Refrigeration!N23,"0")</f>
        <v>0</v>
      </c>
      <c r="U17" s="339" t="str">
        <f>IF(OR(Refrigeration!$C23=Refrigeration!$X$15,Refrigeration!$C23=Refrigeration!$X$16),Refrigeration!O23,"0")</f>
        <v>0</v>
      </c>
      <c r="V17" s="339" t="str">
        <f>IF(OR(Refrigeration!$C23=Refrigeration!$X$15,Refrigeration!$C23=Refrigeration!$X$16),Refrigeration!P23,"0")</f>
        <v>0</v>
      </c>
      <c r="W17" s="339" t="str">
        <f>IF(OR(Refrigeration!$C23=Refrigeration!$X$15,Refrigeration!$C23=Refrigeration!$X$16),Refrigeration!Q23,"0")</f>
        <v>0</v>
      </c>
      <c r="X17" s="339" t="str">
        <f>IF(OR(Refrigeration!$C23=Refrigeration!$X$15,Refrigeration!$C23=Refrigeration!$X$16),Refrigeration!R23,"0")</f>
        <v>0</v>
      </c>
      <c r="Y17" s="339" t="str">
        <f>IF(OR(Refrigeration!$C23=Refrigeration!$X$15,Refrigeration!$C23=Refrigeration!$X$16),Refrigeration!S23,"0")</f>
        <v>0</v>
      </c>
      <c r="Z17" s="339" t="str">
        <f>IF(OR(Refrigeration!$C23=Refrigeration!$X$15,Refrigeration!$C23=Refrigeration!$X$16),Refrigeration!T23,"0")</f>
        <v>0</v>
      </c>
      <c r="AA17" s="339" t="str">
        <f>IF(OR(Refrigeration!$C23=Refrigeration!$X$15,Refrigeration!$C23=Refrigeration!$X$16),Refrigeration!U23,"0")</f>
        <v>0</v>
      </c>
      <c r="AB17" s="333" t="str">
        <f>IF(OR(Refrigeration!$C23=Refrigeration!$X$15,Refrigeration!$C23=Refrigeration!$X$16),Refrigeration!V23,"0")</f>
        <v>0</v>
      </c>
      <c r="AD17" s="361">
        <f t="shared" si="0"/>
        <v>0</v>
      </c>
      <c r="AE17" s="361" t="e">
        <f>+AD17*#REF!</f>
        <v>#REF!</v>
      </c>
      <c r="AF17" s="361">
        <f t="shared" si="1"/>
        <v>0</v>
      </c>
      <c r="AH17" s="948"/>
      <c r="AI17" s="948"/>
      <c r="AJ17" s="361" t="str">
        <f t="shared" si="3"/>
        <v>0</v>
      </c>
      <c r="AK17" s="361">
        <f t="shared" si="4"/>
        <v>0</v>
      </c>
      <c r="AL17" s="361">
        <f t="shared" si="2"/>
        <v>0</v>
      </c>
      <c r="AM17" s="361">
        <f t="shared" si="5"/>
        <v>0</v>
      </c>
      <c r="AP17" s="360" t="s">
        <v>1279</v>
      </c>
      <c r="AQ17" s="701"/>
    </row>
    <row r="18" spans="1:44">
      <c r="A18" s="399">
        <v>5</v>
      </c>
      <c r="B18" s="395">
        <f t="shared" si="6"/>
        <v>247.8022929464594</v>
      </c>
      <c r="H18" s="329"/>
      <c r="I18" s="339" t="str">
        <f>IF(OR(Refrigeration!$C24=Refrigeration!$X$15,Refrigeration!$C24=Refrigeration!$X$16),Refrigeration!C24,"0")</f>
        <v>0</v>
      </c>
      <c r="J18" s="339" t="str">
        <f>IF(OR(Refrigeration!$C24=Refrigeration!$X$15,Refrigeration!$C24=Refrigeration!$X$16),Refrigeration!D24,"0")</f>
        <v>0</v>
      </c>
      <c r="K18" s="339" t="str">
        <f>IF(OR(Refrigeration!$C24=Refrigeration!$X$15,Refrigeration!$C24=Refrigeration!$X$16),Refrigeration!E24,"0")</f>
        <v>0</v>
      </c>
      <c r="L18" s="339" t="str">
        <f>IF(OR(Refrigeration!$C24=Refrigeration!$X$15,Refrigeration!$C24=Refrigeration!$X$16),Refrigeration!F24,"0")</f>
        <v>0</v>
      </c>
      <c r="M18" s="339" t="str">
        <f>IF(OR(Refrigeration!$C24=Refrigeration!$X$15,Refrigeration!$C24=Refrigeration!$X$16),Refrigeration!G24,"0")</f>
        <v>0</v>
      </c>
      <c r="N18" s="339" t="str">
        <f>IF(OR(Refrigeration!$C24=Refrigeration!$X$15,Refrigeration!$C24=Refrigeration!$X$16),Refrigeration!H24,"0")</f>
        <v>0</v>
      </c>
      <c r="O18" s="339" t="str">
        <f>IF(OR(Refrigeration!$C24=Refrigeration!$X$15,Refrigeration!$C24=Refrigeration!$X$16),Refrigeration!I24,"0")</f>
        <v>0</v>
      </c>
      <c r="P18" s="339" t="str">
        <f>IF(OR(Refrigeration!$C24=Refrigeration!$X$15,Refrigeration!$C24=Refrigeration!$X$16),Refrigeration!J24,"0")</f>
        <v>0</v>
      </c>
      <c r="Q18" s="339" t="str">
        <f>IF(OR(Refrigeration!$C24=Refrigeration!$X$15,Refrigeration!$C24=Refrigeration!$X$16),Refrigeration!K24,"0")</f>
        <v>0</v>
      </c>
      <c r="R18" s="339" t="str">
        <f>IF(OR(Refrigeration!$C24=Refrigeration!$X$15,Refrigeration!$C24=Refrigeration!$X$16),Refrigeration!L24,"0")</f>
        <v>0</v>
      </c>
      <c r="S18" s="339" t="str">
        <f>IF(OR(Refrigeration!$C24=Refrigeration!$X$15,Refrigeration!$C24=Refrigeration!$X$16),Refrigeration!M24,"0")</f>
        <v>0</v>
      </c>
      <c r="T18" s="339" t="str">
        <f>IF(OR(Refrigeration!$C24=Refrigeration!$X$15,Refrigeration!$C24=Refrigeration!$X$16),Refrigeration!N24,"0")</f>
        <v>0</v>
      </c>
      <c r="U18" s="339" t="str">
        <f>IF(OR(Refrigeration!$C24=Refrigeration!$X$15,Refrigeration!$C24=Refrigeration!$X$16),Refrigeration!O24,"0")</f>
        <v>0</v>
      </c>
      <c r="V18" s="339" t="str">
        <f>IF(OR(Refrigeration!$C24=Refrigeration!$X$15,Refrigeration!$C24=Refrigeration!$X$16),Refrigeration!P24,"0")</f>
        <v>0</v>
      </c>
      <c r="W18" s="339" t="str">
        <f>IF(OR(Refrigeration!$C24=Refrigeration!$X$15,Refrigeration!$C24=Refrigeration!$X$16),Refrigeration!Q24,"0")</f>
        <v>0</v>
      </c>
      <c r="X18" s="339" t="str">
        <f>IF(OR(Refrigeration!$C24=Refrigeration!$X$15,Refrigeration!$C24=Refrigeration!$X$16),Refrigeration!R24,"0")</f>
        <v>0</v>
      </c>
      <c r="Y18" s="339" t="str">
        <f>IF(OR(Refrigeration!$C24=Refrigeration!$X$15,Refrigeration!$C24=Refrigeration!$X$16),Refrigeration!S24,"0")</f>
        <v>0</v>
      </c>
      <c r="Z18" s="339" t="str">
        <f>IF(OR(Refrigeration!$C24=Refrigeration!$X$15,Refrigeration!$C24=Refrigeration!$X$16),Refrigeration!T24,"0")</f>
        <v>0</v>
      </c>
      <c r="AA18" s="339" t="str">
        <f>IF(OR(Refrigeration!$C24=Refrigeration!$X$15,Refrigeration!$C24=Refrigeration!$X$16),Refrigeration!U24,"0")</f>
        <v>0</v>
      </c>
      <c r="AB18" s="333" t="str">
        <f>IF(OR(Refrigeration!$C24=Refrigeration!$X$15,Refrigeration!$C24=Refrigeration!$X$16),Refrigeration!V24,"0")</f>
        <v>0</v>
      </c>
      <c r="AD18" s="361">
        <f t="shared" si="0"/>
        <v>0</v>
      </c>
      <c r="AE18" s="361" t="e">
        <f>+AD18*#REF!</f>
        <v>#REF!</v>
      </c>
      <c r="AF18" s="361">
        <f t="shared" si="1"/>
        <v>0</v>
      </c>
      <c r="AH18" s="948"/>
      <c r="AI18" s="948"/>
      <c r="AJ18" s="361" t="str">
        <f>IF(AH18=$AT$7,IF(AI18=$AT$7,AB18*(1-$AQ$6-#REF!),AB18*(1-$AQ$6)),IF(AI18=$AT$7,AB18*(1-$AQ$7),AB18))</f>
        <v>0</v>
      </c>
      <c r="AK18" s="361">
        <f t="shared" si="4"/>
        <v>0</v>
      </c>
      <c r="AL18" s="361">
        <f t="shared" si="2"/>
        <v>0</v>
      </c>
      <c r="AM18" s="361">
        <f t="shared" si="5"/>
        <v>0</v>
      </c>
      <c r="AP18" s="360" t="s">
        <v>1280</v>
      </c>
      <c r="AQ18" s="360"/>
    </row>
    <row r="19" spans="1:44">
      <c r="A19" s="399">
        <v>6</v>
      </c>
      <c r="B19" s="395">
        <f t="shared" si="6"/>
        <v>247.8022929464594</v>
      </c>
      <c r="H19" s="329"/>
      <c r="I19" s="339" t="str">
        <f>IF(OR(Refrigeration!$C25=Refrigeration!$X$15,Refrigeration!$C25=Refrigeration!$X$16),Refrigeration!C25,"0")</f>
        <v>0</v>
      </c>
      <c r="J19" s="339" t="str">
        <f>IF(OR(Refrigeration!$C25=Refrigeration!$X$15,Refrigeration!$C25=Refrigeration!$X$16),Refrigeration!D25,"0")</f>
        <v>0</v>
      </c>
      <c r="K19" s="339" t="str">
        <f>IF(OR(Refrigeration!$C25=Refrigeration!$X$15,Refrigeration!$C25=Refrigeration!$X$16),Refrigeration!E25,"0")</f>
        <v>0</v>
      </c>
      <c r="L19" s="339" t="str">
        <f>IF(OR(Refrigeration!$C25=Refrigeration!$X$15,Refrigeration!$C25=Refrigeration!$X$16),Refrigeration!F25,"0")</f>
        <v>0</v>
      </c>
      <c r="M19" s="339" t="str">
        <f>IF(OR(Refrigeration!$C25=Refrigeration!$X$15,Refrigeration!$C25=Refrigeration!$X$16),Refrigeration!G25,"0")</f>
        <v>0</v>
      </c>
      <c r="N19" s="339" t="str">
        <f>IF(OR(Refrigeration!$C25=Refrigeration!$X$15,Refrigeration!$C25=Refrigeration!$X$16),Refrigeration!H25,"0")</f>
        <v>0</v>
      </c>
      <c r="O19" s="339" t="str">
        <f>IF(OR(Refrigeration!$C25=Refrigeration!$X$15,Refrigeration!$C25=Refrigeration!$X$16),Refrigeration!I25,"0")</f>
        <v>0</v>
      </c>
      <c r="P19" s="339" t="str">
        <f>IF(OR(Refrigeration!$C25=Refrigeration!$X$15,Refrigeration!$C25=Refrigeration!$X$16),Refrigeration!J25,"0")</f>
        <v>0</v>
      </c>
      <c r="Q19" s="339" t="str">
        <f>IF(OR(Refrigeration!$C25=Refrigeration!$X$15,Refrigeration!$C25=Refrigeration!$X$16),Refrigeration!K25,"0")</f>
        <v>0</v>
      </c>
      <c r="R19" s="339" t="str">
        <f>IF(OR(Refrigeration!$C25=Refrigeration!$X$15,Refrigeration!$C25=Refrigeration!$X$16),Refrigeration!L25,"0")</f>
        <v>0</v>
      </c>
      <c r="S19" s="339" t="str">
        <f>IF(OR(Refrigeration!$C25=Refrigeration!$X$15,Refrigeration!$C25=Refrigeration!$X$16),Refrigeration!M25,"0")</f>
        <v>0</v>
      </c>
      <c r="T19" s="339" t="str">
        <f>IF(OR(Refrigeration!$C25=Refrigeration!$X$15,Refrigeration!$C25=Refrigeration!$X$16),Refrigeration!N25,"0")</f>
        <v>0</v>
      </c>
      <c r="U19" s="339" t="str">
        <f>IF(OR(Refrigeration!$C25=Refrigeration!$X$15,Refrigeration!$C25=Refrigeration!$X$16),Refrigeration!O25,"0")</f>
        <v>0</v>
      </c>
      <c r="V19" s="339" t="str">
        <f>IF(OR(Refrigeration!$C25=Refrigeration!$X$15,Refrigeration!$C25=Refrigeration!$X$16),Refrigeration!P25,"0")</f>
        <v>0</v>
      </c>
      <c r="W19" s="339" t="str">
        <f>IF(OR(Refrigeration!$C25=Refrigeration!$X$15,Refrigeration!$C25=Refrigeration!$X$16),Refrigeration!Q25,"0")</f>
        <v>0</v>
      </c>
      <c r="X19" s="339" t="str">
        <f>IF(OR(Refrigeration!$C25=Refrigeration!$X$15,Refrigeration!$C25=Refrigeration!$X$16),Refrigeration!R25,"0")</f>
        <v>0</v>
      </c>
      <c r="Y19" s="339" t="str">
        <f>IF(OR(Refrigeration!$C25=Refrigeration!$X$15,Refrigeration!$C25=Refrigeration!$X$16),Refrigeration!S25,"0")</f>
        <v>0</v>
      </c>
      <c r="Z19" s="339" t="str">
        <f>IF(OR(Refrigeration!$C25=Refrigeration!$X$15,Refrigeration!$C25=Refrigeration!$X$16),Refrigeration!T25,"0")</f>
        <v>0</v>
      </c>
      <c r="AA19" s="339" t="str">
        <f>IF(OR(Refrigeration!$C25=Refrigeration!$X$15,Refrigeration!$C25=Refrigeration!$X$16),Refrigeration!U25,"0")</f>
        <v>0</v>
      </c>
      <c r="AB19" s="333" t="str">
        <f>IF(OR(Refrigeration!$C25=Refrigeration!$X$15,Refrigeration!$C25=Refrigeration!$X$16),Refrigeration!V25,"0")</f>
        <v>0</v>
      </c>
      <c r="AD19" s="361">
        <f t="shared" si="0"/>
        <v>0</v>
      </c>
      <c r="AE19" s="361" t="e">
        <f>+AD19*#REF!</f>
        <v>#REF!</v>
      </c>
      <c r="AF19" s="361">
        <f t="shared" si="1"/>
        <v>0</v>
      </c>
      <c r="AH19" s="948"/>
      <c r="AI19" s="948"/>
      <c r="AJ19" s="361" t="str">
        <f t="shared" si="3"/>
        <v>0</v>
      </c>
      <c r="AK19" s="361">
        <f t="shared" si="4"/>
        <v>0</v>
      </c>
      <c r="AL19" s="361">
        <f t="shared" si="2"/>
        <v>0</v>
      </c>
      <c r="AM19" s="361">
        <f t="shared" si="5"/>
        <v>0</v>
      </c>
      <c r="AP19" s="947" t="s">
        <v>1269</v>
      </c>
      <c r="AQ19" s="951">
        <v>1500</v>
      </c>
      <c r="AR19" t="s">
        <v>1281</v>
      </c>
    </row>
    <row r="20" spans="1:44">
      <c r="A20" s="399">
        <v>7</v>
      </c>
      <c r="B20" s="395">
        <f t="shared" si="6"/>
        <v>247.8022929464594</v>
      </c>
      <c r="H20" s="329"/>
      <c r="I20" s="339" t="str">
        <f>IF(OR(Refrigeration!$C26=Refrigeration!$X$15,Refrigeration!$C26=Refrigeration!$X$16),Refrigeration!C26,"0")</f>
        <v>0</v>
      </c>
      <c r="J20" s="339" t="str">
        <f>IF(OR(Refrigeration!$C26=Refrigeration!$X$15,Refrigeration!$C26=Refrigeration!$X$16),Refrigeration!D26,"0")</f>
        <v>0</v>
      </c>
      <c r="K20" s="339" t="str">
        <f>IF(OR(Refrigeration!$C26=Refrigeration!$X$15,Refrigeration!$C26=Refrigeration!$X$16),Refrigeration!E26,"0")</f>
        <v>0</v>
      </c>
      <c r="L20" s="339" t="str">
        <f>IF(OR(Refrigeration!$C26=Refrigeration!$X$15,Refrigeration!$C26=Refrigeration!$X$16),Refrigeration!F26,"0")</f>
        <v>0</v>
      </c>
      <c r="M20" s="339" t="str">
        <f>IF(OR(Refrigeration!$C26=Refrigeration!$X$15,Refrigeration!$C26=Refrigeration!$X$16),Refrigeration!G26,"0")</f>
        <v>0</v>
      </c>
      <c r="N20" s="339" t="str">
        <f>IF(OR(Refrigeration!$C26=Refrigeration!$X$15,Refrigeration!$C26=Refrigeration!$X$16),Refrigeration!H26,"0")</f>
        <v>0</v>
      </c>
      <c r="O20" s="339" t="str">
        <f>IF(OR(Refrigeration!$C26=Refrigeration!$X$15,Refrigeration!$C26=Refrigeration!$X$16),Refrigeration!I26,"0")</f>
        <v>0</v>
      </c>
      <c r="P20" s="339" t="str">
        <f>IF(OR(Refrigeration!$C26=Refrigeration!$X$15,Refrigeration!$C26=Refrigeration!$X$16),Refrigeration!J26,"0")</f>
        <v>0</v>
      </c>
      <c r="Q20" s="339" t="str">
        <f>IF(OR(Refrigeration!$C26=Refrigeration!$X$15,Refrigeration!$C26=Refrigeration!$X$16),Refrigeration!K26,"0")</f>
        <v>0</v>
      </c>
      <c r="R20" s="339" t="str">
        <f>IF(OR(Refrigeration!$C26=Refrigeration!$X$15,Refrigeration!$C26=Refrigeration!$X$16),Refrigeration!L26,"0")</f>
        <v>0</v>
      </c>
      <c r="S20" s="339" t="str">
        <f>IF(OR(Refrigeration!$C26=Refrigeration!$X$15,Refrigeration!$C26=Refrigeration!$X$16),Refrigeration!M26,"0")</f>
        <v>0</v>
      </c>
      <c r="T20" s="339" t="str">
        <f>IF(OR(Refrigeration!$C26=Refrigeration!$X$15,Refrigeration!$C26=Refrigeration!$X$16),Refrigeration!N26,"0")</f>
        <v>0</v>
      </c>
      <c r="U20" s="339" t="str">
        <f>IF(OR(Refrigeration!$C26=Refrigeration!$X$15,Refrigeration!$C26=Refrigeration!$X$16),Refrigeration!O26,"0")</f>
        <v>0</v>
      </c>
      <c r="V20" s="339" t="str">
        <f>IF(OR(Refrigeration!$C26=Refrigeration!$X$15,Refrigeration!$C26=Refrigeration!$X$16),Refrigeration!P26,"0")</f>
        <v>0</v>
      </c>
      <c r="W20" s="339" t="str">
        <f>IF(OR(Refrigeration!$C26=Refrigeration!$X$15,Refrigeration!$C26=Refrigeration!$X$16),Refrigeration!Q26,"0")</f>
        <v>0</v>
      </c>
      <c r="X20" s="339" t="str">
        <f>IF(OR(Refrigeration!$C26=Refrigeration!$X$15,Refrigeration!$C26=Refrigeration!$X$16),Refrigeration!R26,"0")</f>
        <v>0</v>
      </c>
      <c r="Y20" s="339" t="str">
        <f>IF(OR(Refrigeration!$C26=Refrigeration!$X$15,Refrigeration!$C26=Refrigeration!$X$16),Refrigeration!S26,"0")</f>
        <v>0</v>
      </c>
      <c r="Z20" s="339" t="str">
        <f>IF(OR(Refrigeration!$C26=Refrigeration!$X$15,Refrigeration!$C26=Refrigeration!$X$16),Refrigeration!T26,"0")</f>
        <v>0</v>
      </c>
      <c r="AA20" s="339" t="str">
        <f>IF(OR(Refrigeration!$C26=Refrigeration!$X$15,Refrigeration!$C26=Refrigeration!$X$16),Refrigeration!U26,"0")</f>
        <v>0</v>
      </c>
      <c r="AB20" s="333" t="str">
        <f>IF(OR(Refrigeration!$C26=Refrigeration!$X$15,Refrigeration!$C26=Refrigeration!$X$16),Refrigeration!V26,"0")</f>
        <v>0</v>
      </c>
      <c r="AD20" s="361">
        <f t="shared" si="0"/>
        <v>0</v>
      </c>
      <c r="AE20" s="361" t="e">
        <f>+AD20*#REF!</f>
        <v>#REF!</v>
      </c>
      <c r="AF20" s="361">
        <f t="shared" si="1"/>
        <v>0</v>
      </c>
      <c r="AH20" s="948"/>
      <c r="AI20" s="948"/>
      <c r="AJ20" s="361" t="str">
        <f t="shared" si="3"/>
        <v>0</v>
      </c>
      <c r="AK20" s="361">
        <f t="shared" si="4"/>
        <v>0</v>
      </c>
      <c r="AL20" s="361">
        <f t="shared" si="2"/>
        <v>0</v>
      </c>
      <c r="AM20" s="361">
        <f t="shared" si="5"/>
        <v>0</v>
      </c>
      <c r="AQ20" s="298"/>
    </row>
    <row r="21" spans="1:44">
      <c r="A21" s="399">
        <v>8</v>
      </c>
      <c r="B21" s="395">
        <f t="shared" si="6"/>
        <v>247.8022929464594</v>
      </c>
      <c r="H21" s="592"/>
      <c r="I21" s="339" t="str">
        <f>IF(OR(Refrigeration!$C27=Refrigeration!$X$15,Refrigeration!$C27=Refrigeration!$X$16),Refrigeration!C27,"0")</f>
        <v>0</v>
      </c>
      <c r="J21" s="339" t="str">
        <f>IF(OR(Refrigeration!$C27=Refrigeration!$X$15,Refrigeration!$C27=Refrigeration!$X$16),Refrigeration!D27,"0")</f>
        <v>0</v>
      </c>
      <c r="K21" s="339" t="str">
        <f>IF(OR(Refrigeration!$C27=Refrigeration!$X$15,Refrigeration!$C27=Refrigeration!$X$16),Refrigeration!E27,"0")</f>
        <v>0</v>
      </c>
      <c r="L21" s="339" t="str">
        <f>IF(OR(Refrigeration!$C27=Refrigeration!$X$15,Refrigeration!$C27=Refrigeration!$X$16),Refrigeration!F27,"0")</f>
        <v>0</v>
      </c>
      <c r="M21" s="339" t="str">
        <f>IF(OR(Refrigeration!$C27=Refrigeration!$X$15,Refrigeration!$C27=Refrigeration!$X$16),Refrigeration!G27,"0")</f>
        <v>0</v>
      </c>
      <c r="N21" s="339" t="str">
        <f>IF(OR(Refrigeration!$C27=Refrigeration!$X$15,Refrigeration!$C27=Refrigeration!$X$16),Refrigeration!H27,"0")</f>
        <v>0</v>
      </c>
      <c r="O21" s="339" t="str">
        <f>IF(OR(Refrigeration!$C27=Refrigeration!$X$15,Refrigeration!$C27=Refrigeration!$X$16),Refrigeration!I27,"0")</f>
        <v>0</v>
      </c>
      <c r="P21" s="339" t="str">
        <f>IF(OR(Refrigeration!$C27=Refrigeration!$X$15,Refrigeration!$C27=Refrigeration!$X$16),Refrigeration!J27,"0")</f>
        <v>0</v>
      </c>
      <c r="Q21" s="339" t="str">
        <f>IF(OR(Refrigeration!$C27=Refrigeration!$X$15,Refrigeration!$C27=Refrigeration!$X$16),Refrigeration!K27,"0")</f>
        <v>0</v>
      </c>
      <c r="R21" s="339" t="str">
        <f>IF(OR(Refrigeration!$C27=Refrigeration!$X$15,Refrigeration!$C27=Refrigeration!$X$16),Refrigeration!L27,"0")</f>
        <v>0</v>
      </c>
      <c r="S21" s="339" t="str">
        <f>IF(OR(Refrigeration!$C27=Refrigeration!$X$15,Refrigeration!$C27=Refrigeration!$X$16),Refrigeration!M27,"0")</f>
        <v>0</v>
      </c>
      <c r="T21" s="339" t="str">
        <f>IF(OR(Refrigeration!$C27=Refrigeration!$X$15,Refrigeration!$C27=Refrigeration!$X$16),Refrigeration!N27,"0")</f>
        <v>0</v>
      </c>
      <c r="U21" s="339" t="str">
        <f>IF(OR(Refrigeration!$C27=Refrigeration!$X$15,Refrigeration!$C27=Refrigeration!$X$16),Refrigeration!O27,"0")</f>
        <v>0</v>
      </c>
      <c r="V21" s="339" t="str">
        <f>IF(OR(Refrigeration!$C27=Refrigeration!$X$15,Refrigeration!$C27=Refrigeration!$X$16),Refrigeration!P27,"0")</f>
        <v>0</v>
      </c>
      <c r="W21" s="339" t="str">
        <f>IF(OR(Refrigeration!$C27=Refrigeration!$X$15,Refrigeration!$C27=Refrigeration!$X$16),Refrigeration!Q27,"0")</f>
        <v>0</v>
      </c>
      <c r="X21" s="339" t="str">
        <f>IF(OR(Refrigeration!$C27=Refrigeration!$X$15,Refrigeration!$C27=Refrigeration!$X$16),Refrigeration!R27,"0")</f>
        <v>0</v>
      </c>
      <c r="Y21" s="339" t="str">
        <f>IF(OR(Refrigeration!$C27=Refrigeration!$X$15,Refrigeration!$C27=Refrigeration!$X$16),Refrigeration!S27,"0")</f>
        <v>0</v>
      </c>
      <c r="Z21" s="339" t="str">
        <f>IF(OR(Refrigeration!$C27=Refrigeration!$X$15,Refrigeration!$C27=Refrigeration!$X$16),Refrigeration!T27,"0")</f>
        <v>0</v>
      </c>
      <c r="AA21" s="339" t="str">
        <f>IF(OR(Refrigeration!$C27=Refrigeration!$X$15,Refrigeration!$C27=Refrigeration!$X$16),Refrigeration!U27,"0")</f>
        <v>0</v>
      </c>
      <c r="AB21" s="333" t="str">
        <f>IF(OR(Refrigeration!$C27=Refrigeration!$X$15,Refrigeration!$C27=Refrigeration!$X$16),Refrigeration!V27,"0")</f>
        <v>0</v>
      </c>
      <c r="AD21" s="361">
        <f t="shared" si="0"/>
        <v>0</v>
      </c>
      <c r="AE21" s="361" t="e">
        <f>+AD21*#REF!</f>
        <v>#REF!</v>
      </c>
      <c r="AF21" s="361">
        <f t="shared" si="1"/>
        <v>0</v>
      </c>
      <c r="AH21" s="948"/>
      <c r="AI21" s="948"/>
      <c r="AJ21" s="361" t="str">
        <f>IF(AH21=$AT$7,IF(AI21=$AT$7,AB21*(1-$AQ$6-AQ19),AB21*(1-$AQ$6)),IF(AI21=$AT$7,AB21*(1-$AQ$7),AB21))</f>
        <v>0</v>
      </c>
      <c r="AK21" s="361">
        <f t="shared" si="4"/>
        <v>0</v>
      </c>
      <c r="AL21" s="361">
        <f t="shared" si="2"/>
        <v>0</v>
      </c>
      <c r="AM21" s="361">
        <f t="shared" si="5"/>
        <v>0</v>
      </c>
      <c r="AQ21" s="298"/>
    </row>
    <row r="22" spans="1:44">
      <c r="A22" s="399">
        <v>9</v>
      </c>
      <c r="B22" s="395">
        <f t="shared" si="6"/>
        <v>247.8022929464594</v>
      </c>
      <c r="H22" s="592"/>
      <c r="I22" s="339" t="str">
        <f>IF(OR(Refrigeration!$C28=Refrigeration!$X$15,Refrigeration!$C28=Refrigeration!$X$16),Refrigeration!C28,"0")</f>
        <v>0</v>
      </c>
      <c r="J22" s="339" t="str">
        <f>IF(OR(Refrigeration!$C28=Refrigeration!$X$15,Refrigeration!$C28=Refrigeration!$X$16),Refrigeration!D28,"0")</f>
        <v>0</v>
      </c>
      <c r="K22" s="339" t="str">
        <f>IF(OR(Refrigeration!$C28=Refrigeration!$X$15,Refrigeration!$C28=Refrigeration!$X$16),Refrigeration!E28,"0")</f>
        <v>0</v>
      </c>
      <c r="L22" s="339" t="str">
        <f>IF(OR(Refrigeration!$C28=Refrigeration!$X$15,Refrigeration!$C28=Refrigeration!$X$16),Refrigeration!F28,"0")</f>
        <v>0</v>
      </c>
      <c r="M22" s="339" t="str">
        <f>IF(OR(Refrigeration!$C28=Refrigeration!$X$15,Refrigeration!$C28=Refrigeration!$X$16),Refrigeration!G28,"0")</f>
        <v>0</v>
      </c>
      <c r="N22" s="339" t="str">
        <f>IF(OR(Refrigeration!$C28=Refrigeration!$X$15,Refrigeration!$C28=Refrigeration!$X$16),Refrigeration!H28,"0")</f>
        <v>0</v>
      </c>
      <c r="O22" s="339" t="str">
        <f>IF(OR(Refrigeration!$C28=Refrigeration!$X$15,Refrigeration!$C28=Refrigeration!$X$16),Refrigeration!I28,"0")</f>
        <v>0</v>
      </c>
      <c r="P22" s="339" t="str">
        <f>IF(OR(Refrigeration!$C28=Refrigeration!$X$15,Refrigeration!$C28=Refrigeration!$X$16),Refrigeration!J28,"0")</f>
        <v>0</v>
      </c>
      <c r="Q22" s="339" t="str">
        <f>IF(OR(Refrigeration!$C28=Refrigeration!$X$15,Refrigeration!$C28=Refrigeration!$X$16),Refrigeration!K28,"0")</f>
        <v>0</v>
      </c>
      <c r="R22" s="339" t="str">
        <f>IF(OR(Refrigeration!$C28=Refrigeration!$X$15,Refrigeration!$C28=Refrigeration!$X$16),Refrigeration!L28,"0")</f>
        <v>0</v>
      </c>
      <c r="S22" s="339" t="str">
        <f>IF(OR(Refrigeration!$C28=Refrigeration!$X$15,Refrigeration!$C28=Refrigeration!$X$16),Refrigeration!M28,"0")</f>
        <v>0</v>
      </c>
      <c r="T22" s="339" t="str">
        <f>IF(OR(Refrigeration!$C28=Refrigeration!$X$15,Refrigeration!$C28=Refrigeration!$X$16),Refrigeration!N28,"0")</f>
        <v>0</v>
      </c>
      <c r="U22" s="339" t="str">
        <f>IF(OR(Refrigeration!$C28=Refrigeration!$X$15,Refrigeration!$C28=Refrigeration!$X$16),Refrigeration!O28,"0")</f>
        <v>0</v>
      </c>
      <c r="V22" s="339" t="str">
        <f>IF(OR(Refrigeration!$C28=Refrigeration!$X$15,Refrigeration!$C28=Refrigeration!$X$16),Refrigeration!P28,"0")</f>
        <v>0</v>
      </c>
      <c r="W22" s="339" t="str">
        <f>IF(OR(Refrigeration!$C28=Refrigeration!$X$15,Refrigeration!$C28=Refrigeration!$X$16),Refrigeration!Q28,"0")</f>
        <v>0</v>
      </c>
      <c r="X22" s="339" t="str">
        <f>IF(OR(Refrigeration!$C28=Refrigeration!$X$15,Refrigeration!$C28=Refrigeration!$X$16),Refrigeration!R28,"0")</f>
        <v>0</v>
      </c>
      <c r="Y22" s="339" t="str">
        <f>IF(OR(Refrigeration!$C28=Refrigeration!$X$15,Refrigeration!$C28=Refrigeration!$X$16),Refrigeration!S28,"0")</f>
        <v>0</v>
      </c>
      <c r="Z22" s="339" t="str">
        <f>IF(OR(Refrigeration!$C28=Refrigeration!$X$15,Refrigeration!$C28=Refrigeration!$X$16),Refrigeration!T28,"0")</f>
        <v>0</v>
      </c>
      <c r="AA22" s="339" t="str">
        <f>IF(OR(Refrigeration!$C28=Refrigeration!$X$15,Refrigeration!$C28=Refrigeration!$X$16),Refrigeration!U28,"0")</f>
        <v>0</v>
      </c>
      <c r="AB22" s="333" t="str">
        <f>IF(OR(Refrigeration!$C28=Refrigeration!$X$15,Refrigeration!$C28=Refrigeration!$X$16),Refrigeration!V28,"0")</f>
        <v>0</v>
      </c>
      <c r="AD22" s="361">
        <f t="shared" si="0"/>
        <v>0</v>
      </c>
      <c r="AE22" s="361" t="e">
        <f>+AD22*#REF!</f>
        <v>#REF!</v>
      </c>
      <c r="AF22" s="361">
        <f t="shared" si="1"/>
        <v>0</v>
      </c>
      <c r="AH22" s="948"/>
      <c r="AI22" s="948"/>
      <c r="AJ22" s="361" t="str">
        <f t="shared" si="3"/>
        <v>0</v>
      </c>
      <c r="AK22" s="361">
        <f t="shared" si="4"/>
        <v>0</v>
      </c>
      <c r="AL22" s="361">
        <f t="shared" si="2"/>
        <v>0</v>
      </c>
      <c r="AM22" s="361">
        <f t="shared" si="5"/>
        <v>0</v>
      </c>
    </row>
    <row r="23" spans="1:44">
      <c r="A23" s="399">
        <v>10</v>
      </c>
      <c r="B23" s="395">
        <f t="shared" si="6"/>
        <v>247.8022929464594</v>
      </c>
      <c r="H23" s="592"/>
      <c r="I23" s="339" t="str">
        <f>IF(OR(Refrigeration!$C29=Refrigeration!$X$15,Refrigeration!$C29=Refrigeration!$X$16),Refrigeration!C29,"0")</f>
        <v>0</v>
      </c>
      <c r="J23" s="339" t="str">
        <f>IF(OR(Refrigeration!$C29=Refrigeration!$X$15,Refrigeration!$C29=Refrigeration!$X$16),Refrigeration!D29,"0")</f>
        <v>0</v>
      </c>
      <c r="K23" s="339" t="str">
        <f>IF(OR(Refrigeration!$C29=Refrigeration!$X$15,Refrigeration!$C29=Refrigeration!$X$16),Refrigeration!E29,"0")</f>
        <v>0</v>
      </c>
      <c r="L23" s="339" t="str">
        <f>IF(OR(Refrigeration!$C29=Refrigeration!$X$15,Refrigeration!$C29=Refrigeration!$X$16),Refrigeration!F29,"0")</f>
        <v>0</v>
      </c>
      <c r="M23" s="339" t="str">
        <f>IF(OR(Refrigeration!$C29=Refrigeration!$X$15,Refrigeration!$C29=Refrigeration!$X$16),Refrigeration!G29,"0")</f>
        <v>0</v>
      </c>
      <c r="N23" s="339" t="str">
        <f>IF(OR(Refrigeration!$C29=Refrigeration!$X$15,Refrigeration!$C29=Refrigeration!$X$16),Refrigeration!H29,"0")</f>
        <v>0</v>
      </c>
      <c r="O23" s="339" t="str">
        <f>IF(OR(Refrigeration!$C29=Refrigeration!$X$15,Refrigeration!$C29=Refrigeration!$X$16),Refrigeration!I29,"0")</f>
        <v>0</v>
      </c>
      <c r="P23" s="339" t="str">
        <f>IF(OR(Refrigeration!$C29=Refrigeration!$X$15,Refrigeration!$C29=Refrigeration!$X$16),Refrigeration!J29,"0")</f>
        <v>0</v>
      </c>
      <c r="Q23" s="339" t="str">
        <f>IF(OR(Refrigeration!$C29=Refrigeration!$X$15,Refrigeration!$C29=Refrigeration!$X$16),Refrigeration!K29,"0")</f>
        <v>0</v>
      </c>
      <c r="R23" s="339" t="str">
        <f>IF(OR(Refrigeration!$C29=Refrigeration!$X$15,Refrigeration!$C29=Refrigeration!$X$16),Refrigeration!L29,"0")</f>
        <v>0</v>
      </c>
      <c r="S23" s="339" t="str">
        <f>IF(OR(Refrigeration!$C29=Refrigeration!$X$15,Refrigeration!$C29=Refrigeration!$X$16),Refrigeration!M29,"0")</f>
        <v>0</v>
      </c>
      <c r="T23" s="339" t="str">
        <f>IF(OR(Refrigeration!$C29=Refrigeration!$X$15,Refrigeration!$C29=Refrigeration!$X$16),Refrigeration!N29,"0")</f>
        <v>0</v>
      </c>
      <c r="U23" s="339" t="str">
        <f>IF(OR(Refrigeration!$C29=Refrigeration!$X$15,Refrigeration!$C29=Refrigeration!$X$16),Refrigeration!O29,"0")</f>
        <v>0</v>
      </c>
      <c r="V23" s="339" t="str">
        <f>IF(OR(Refrigeration!$C29=Refrigeration!$X$15,Refrigeration!$C29=Refrigeration!$X$16),Refrigeration!P29,"0")</f>
        <v>0</v>
      </c>
      <c r="W23" s="339" t="str">
        <f>IF(OR(Refrigeration!$C29=Refrigeration!$X$15,Refrigeration!$C29=Refrigeration!$X$16),Refrigeration!Q29,"0")</f>
        <v>0</v>
      </c>
      <c r="X23" s="339" t="str">
        <f>IF(OR(Refrigeration!$C29=Refrigeration!$X$15,Refrigeration!$C29=Refrigeration!$X$16),Refrigeration!R29,"0")</f>
        <v>0</v>
      </c>
      <c r="Y23" s="339" t="str">
        <f>IF(OR(Refrigeration!$C29=Refrigeration!$X$15,Refrigeration!$C29=Refrigeration!$X$16),Refrigeration!S29,"0")</f>
        <v>0</v>
      </c>
      <c r="Z23" s="339" t="str">
        <f>IF(OR(Refrigeration!$C29=Refrigeration!$X$15,Refrigeration!$C29=Refrigeration!$X$16),Refrigeration!T29,"0")</f>
        <v>0</v>
      </c>
      <c r="AA23" s="339" t="str">
        <f>IF(OR(Refrigeration!$C29=Refrigeration!$X$15,Refrigeration!$C29=Refrigeration!$X$16),Refrigeration!U29,"0")</f>
        <v>0</v>
      </c>
      <c r="AB23" s="333" t="str">
        <f>IF(OR(Refrigeration!$C29=Refrigeration!$X$15,Refrigeration!$C29=Refrigeration!$X$16),Refrigeration!V29,"0")</f>
        <v>0</v>
      </c>
      <c r="AD23" s="361">
        <f t="shared" si="0"/>
        <v>0</v>
      </c>
      <c r="AE23" s="361" t="e">
        <f>+AD23*#REF!</f>
        <v>#REF!</v>
      </c>
      <c r="AF23" s="361">
        <f t="shared" si="1"/>
        <v>0</v>
      </c>
      <c r="AH23" s="948"/>
      <c r="AI23" s="948"/>
      <c r="AJ23" s="361" t="str">
        <f t="shared" si="3"/>
        <v>0</v>
      </c>
      <c r="AK23" s="361">
        <f t="shared" si="4"/>
        <v>0</v>
      </c>
      <c r="AL23" s="361">
        <f t="shared" si="2"/>
        <v>0</v>
      </c>
      <c r="AM23" s="361">
        <f t="shared" si="5"/>
        <v>0</v>
      </c>
      <c r="AQ23" s="298"/>
    </row>
    <row r="24" spans="1:44">
      <c r="A24" s="399">
        <v>11</v>
      </c>
      <c r="B24" s="395">
        <f t="shared" si="6"/>
        <v>247.8022929464594</v>
      </c>
      <c r="H24" s="592"/>
      <c r="I24" s="339" t="str">
        <f>IF(OR(Refrigeration!$C30=Refrigeration!$X$15,Refrigeration!$C30=Refrigeration!$X$16),Refrigeration!C30,"0")</f>
        <v>0</v>
      </c>
      <c r="J24" s="339" t="str">
        <f>IF(OR(Refrigeration!$C30=Refrigeration!$X$15,Refrigeration!$C30=Refrigeration!$X$16),Refrigeration!D30,"0")</f>
        <v>0</v>
      </c>
      <c r="K24" s="339" t="str">
        <f>IF(OR(Refrigeration!$C30=Refrigeration!$X$15,Refrigeration!$C30=Refrigeration!$X$16),Refrigeration!E30,"0")</f>
        <v>0</v>
      </c>
      <c r="L24" s="339" t="str">
        <f>IF(OR(Refrigeration!$C30=Refrigeration!$X$15,Refrigeration!$C30=Refrigeration!$X$16),Refrigeration!F30,"0")</f>
        <v>0</v>
      </c>
      <c r="M24" s="339" t="str">
        <f>IF(OR(Refrigeration!$C30=Refrigeration!$X$15,Refrigeration!$C30=Refrigeration!$X$16),Refrigeration!G30,"0")</f>
        <v>0</v>
      </c>
      <c r="N24" s="339" t="str">
        <f>IF(OR(Refrigeration!$C30=Refrigeration!$X$15,Refrigeration!$C30=Refrigeration!$X$16),Refrigeration!H30,"0")</f>
        <v>0</v>
      </c>
      <c r="O24" s="339" t="str">
        <f>IF(OR(Refrigeration!$C30=Refrigeration!$X$15,Refrigeration!$C30=Refrigeration!$X$16),Refrigeration!I30,"0")</f>
        <v>0</v>
      </c>
      <c r="P24" s="339" t="str">
        <f>IF(OR(Refrigeration!$C30=Refrigeration!$X$15,Refrigeration!$C30=Refrigeration!$X$16),Refrigeration!J30,"0")</f>
        <v>0</v>
      </c>
      <c r="Q24" s="339" t="str">
        <f>IF(OR(Refrigeration!$C30=Refrigeration!$X$15,Refrigeration!$C30=Refrigeration!$X$16),Refrigeration!K30,"0")</f>
        <v>0</v>
      </c>
      <c r="R24" s="339" t="str">
        <f>IF(OR(Refrigeration!$C30=Refrigeration!$X$15,Refrigeration!$C30=Refrigeration!$X$16),Refrigeration!L30,"0")</f>
        <v>0</v>
      </c>
      <c r="S24" s="339" t="str">
        <f>IF(OR(Refrigeration!$C30=Refrigeration!$X$15,Refrigeration!$C30=Refrigeration!$X$16),Refrigeration!M30,"0")</f>
        <v>0</v>
      </c>
      <c r="T24" s="339" t="str">
        <f>IF(OR(Refrigeration!$C30=Refrigeration!$X$15,Refrigeration!$C30=Refrigeration!$X$16),Refrigeration!N30,"0")</f>
        <v>0</v>
      </c>
      <c r="U24" s="339" t="str">
        <f>IF(OR(Refrigeration!$C30=Refrigeration!$X$15,Refrigeration!$C30=Refrigeration!$X$16),Refrigeration!O30,"0")</f>
        <v>0</v>
      </c>
      <c r="V24" s="339" t="str">
        <f>IF(OR(Refrigeration!$C30=Refrigeration!$X$15,Refrigeration!$C30=Refrigeration!$X$16),Refrigeration!P30,"0")</f>
        <v>0</v>
      </c>
      <c r="W24" s="339" t="str">
        <f>IF(OR(Refrigeration!$C30=Refrigeration!$X$15,Refrigeration!$C30=Refrigeration!$X$16),Refrigeration!Q30,"0")</f>
        <v>0</v>
      </c>
      <c r="X24" s="339" t="str">
        <f>IF(OR(Refrigeration!$C30=Refrigeration!$X$15,Refrigeration!$C30=Refrigeration!$X$16),Refrigeration!R30,"0")</f>
        <v>0</v>
      </c>
      <c r="Y24" s="339" t="str">
        <f>IF(OR(Refrigeration!$C30=Refrigeration!$X$15,Refrigeration!$C30=Refrigeration!$X$16),Refrigeration!S30,"0")</f>
        <v>0</v>
      </c>
      <c r="Z24" s="339" t="str">
        <f>IF(OR(Refrigeration!$C30=Refrigeration!$X$15,Refrigeration!$C30=Refrigeration!$X$16),Refrigeration!T30,"0")</f>
        <v>0</v>
      </c>
      <c r="AA24" s="339" t="str">
        <f>IF(OR(Refrigeration!$C30=Refrigeration!$X$15,Refrigeration!$C30=Refrigeration!$X$16),Refrigeration!U30,"0")</f>
        <v>0</v>
      </c>
      <c r="AB24" s="333" t="str">
        <f>IF(OR(Refrigeration!$C30=Refrigeration!$X$15,Refrigeration!$C30=Refrigeration!$X$16),Refrigeration!V30,"0")</f>
        <v>0</v>
      </c>
      <c r="AD24" s="361">
        <f t="shared" si="0"/>
        <v>0</v>
      </c>
      <c r="AE24" s="361" t="e">
        <f>+AD24*#REF!</f>
        <v>#REF!</v>
      </c>
      <c r="AF24" s="361">
        <f t="shared" si="1"/>
        <v>0</v>
      </c>
      <c r="AH24" s="948"/>
      <c r="AI24" s="948"/>
      <c r="AJ24" s="361" t="str">
        <f t="shared" si="3"/>
        <v>0</v>
      </c>
      <c r="AK24" s="361">
        <f t="shared" si="4"/>
        <v>0</v>
      </c>
      <c r="AL24" s="361">
        <f t="shared" si="2"/>
        <v>0</v>
      </c>
      <c r="AM24" s="361">
        <f t="shared" si="5"/>
        <v>0</v>
      </c>
    </row>
    <row r="25" spans="1:44">
      <c r="A25" s="399">
        <v>12</v>
      </c>
      <c r="B25" s="395">
        <f t="shared" si="6"/>
        <v>247.8022929464594</v>
      </c>
      <c r="H25" s="592"/>
      <c r="I25" s="339" t="str">
        <f>IF(OR(Refrigeration!$C31=Refrigeration!$X$15,Refrigeration!$C31=Refrigeration!$X$16),Refrigeration!C31,"0")</f>
        <v>0</v>
      </c>
      <c r="J25" s="339" t="str">
        <f>IF(OR(Refrigeration!$C31=Refrigeration!$X$15,Refrigeration!$C31=Refrigeration!$X$16),Refrigeration!D31,"0")</f>
        <v>0</v>
      </c>
      <c r="K25" s="339" t="str">
        <f>IF(OR(Refrigeration!$C31=Refrigeration!$X$15,Refrigeration!$C31=Refrigeration!$X$16),Refrigeration!E31,"0")</f>
        <v>0</v>
      </c>
      <c r="L25" s="339" t="str">
        <f>IF(OR(Refrigeration!$C31=Refrigeration!$X$15,Refrigeration!$C31=Refrigeration!$X$16),Refrigeration!F31,"0")</f>
        <v>0</v>
      </c>
      <c r="M25" s="339" t="str">
        <f>IF(OR(Refrigeration!$C31=Refrigeration!$X$15,Refrigeration!$C31=Refrigeration!$X$16),Refrigeration!G31,"0")</f>
        <v>0</v>
      </c>
      <c r="N25" s="339" t="str">
        <f>IF(OR(Refrigeration!$C31=Refrigeration!$X$15,Refrigeration!$C31=Refrigeration!$X$16),Refrigeration!H31,"0")</f>
        <v>0</v>
      </c>
      <c r="O25" s="339" t="str">
        <f>IF(OR(Refrigeration!$C31=Refrigeration!$X$15,Refrigeration!$C31=Refrigeration!$X$16),Refrigeration!I31,"0")</f>
        <v>0</v>
      </c>
      <c r="P25" s="339" t="str">
        <f>IF(OR(Refrigeration!$C31=Refrigeration!$X$15,Refrigeration!$C31=Refrigeration!$X$16),Refrigeration!J31,"0")</f>
        <v>0</v>
      </c>
      <c r="Q25" s="339" t="str">
        <f>IF(OR(Refrigeration!$C31=Refrigeration!$X$15,Refrigeration!$C31=Refrigeration!$X$16),Refrigeration!K31,"0")</f>
        <v>0</v>
      </c>
      <c r="R25" s="339" t="str">
        <f>IF(OR(Refrigeration!$C31=Refrigeration!$X$15,Refrigeration!$C31=Refrigeration!$X$16),Refrigeration!L31,"0")</f>
        <v>0</v>
      </c>
      <c r="S25" s="339" t="str">
        <f>IF(OR(Refrigeration!$C31=Refrigeration!$X$15,Refrigeration!$C31=Refrigeration!$X$16),Refrigeration!M31,"0")</f>
        <v>0</v>
      </c>
      <c r="T25" s="339" t="str">
        <f>IF(OR(Refrigeration!$C31=Refrigeration!$X$15,Refrigeration!$C31=Refrigeration!$X$16),Refrigeration!N31,"0")</f>
        <v>0</v>
      </c>
      <c r="U25" s="339" t="str">
        <f>IF(OR(Refrigeration!$C31=Refrigeration!$X$15,Refrigeration!$C31=Refrigeration!$X$16),Refrigeration!O31,"0")</f>
        <v>0</v>
      </c>
      <c r="V25" s="339" t="str">
        <f>IF(OR(Refrigeration!$C31=Refrigeration!$X$15,Refrigeration!$C31=Refrigeration!$X$16),Refrigeration!P31,"0")</f>
        <v>0</v>
      </c>
      <c r="W25" s="339" t="str">
        <f>IF(OR(Refrigeration!$C31=Refrigeration!$X$15,Refrigeration!$C31=Refrigeration!$X$16),Refrigeration!Q31,"0")</f>
        <v>0</v>
      </c>
      <c r="X25" s="339" t="str">
        <f>IF(OR(Refrigeration!$C31=Refrigeration!$X$15,Refrigeration!$C31=Refrigeration!$X$16),Refrigeration!R31,"0")</f>
        <v>0</v>
      </c>
      <c r="Y25" s="339" t="str">
        <f>IF(OR(Refrigeration!$C31=Refrigeration!$X$15,Refrigeration!$C31=Refrigeration!$X$16),Refrigeration!S31,"0")</f>
        <v>0</v>
      </c>
      <c r="Z25" s="339" t="str">
        <f>IF(OR(Refrigeration!$C31=Refrigeration!$X$15,Refrigeration!$C31=Refrigeration!$X$16),Refrigeration!T31,"0")</f>
        <v>0</v>
      </c>
      <c r="AA25" s="339" t="str">
        <f>IF(OR(Refrigeration!$C31=Refrigeration!$X$15,Refrigeration!$C31=Refrigeration!$X$16),Refrigeration!U31,"0")</f>
        <v>0</v>
      </c>
      <c r="AB25" s="333" t="str">
        <f>IF(OR(Refrigeration!$C31=Refrigeration!$X$15,Refrigeration!$C31=Refrigeration!$X$16),Refrigeration!V31,"0")</f>
        <v>0</v>
      </c>
      <c r="AD25" s="361">
        <f t="shared" si="0"/>
        <v>0</v>
      </c>
      <c r="AE25" s="361" t="e">
        <f>+AD25*#REF!</f>
        <v>#REF!</v>
      </c>
      <c r="AF25" s="361">
        <f t="shared" si="1"/>
        <v>0</v>
      </c>
      <c r="AH25" s="948"/>
      <c r="AI25" s="948"/>
      <c r="AJ25" s="361" t="str">
        <f t="shared" si="3"/>
        <v>0</v>
      </c>
      <c r="AK25" s="361">
        <f t="shared" si="4"/>
        <v>0</v>
      </c>
      <c r="AL25" s="361">
        <f t="shared" si="2"/>
        <v>0</v>
      </c>
      <c r="AM25" s="361">
        <f t="shared" si="5"/>
        <v>0</v>
      </c>
    </row>
    <row r="26" spans="1:44">
      <c r="A26" s="399">
        <v>13</v>
      </c>
      <c r="B26" s="395">
        <f t="shared" si="6"/>
        <v>247.8022929464594</v>
      </c>
      <c r="H26" s="592"/>
      <c r="I26" s="339" t="str">
        <f>IF(OR(Refrigeration!$C32=Refrigeration!$X$15,Refrigeration!$C32=Refrigeration!$X$16),Refrigeration!C32,"0")</f>
        <v>0</v>
      </c>
      <c r="J26" s="339" t="str">
        <f>IF(OR(Refrigeration!$C32=Refrigeration!$X$15,Refrigeration!$C32=Refrigeration!$X$16),Refrigeration!D32,"0")</f>
        <v>0</v>
      </c>
      <c r="K26" s="339" t="str">
        <f>IF(OR(Refrigeration!$C32=Refrigeration!$X$15,Refrigeration!$C32=Refrigeration!$X$16),Refrigeration!E32,"0")</f>
        <v>0</v>
      </c>
      <c r="L26" s="339" t="str">
        <f>IF(OR(Refrigeration!$C32=Refrigeration!$X$15,Refrigeration!$C32=Refrigeration!$X$16),Refrigeration!F32,"0")</f>
        <v>0</v>
      </c>
      <c r="M26" s="339" t="str">
        <f>IF(OR(Refrigeration!$C32=Refrigeration!$X$15,Refrigeration!$C32=Refrigeration!$X$16),Refrigeration!G32,"0")</f>
        <v>0</v>
      </c>
      <c r="N26" s="339" t="str">
        <f>IF(OR(Refrigeration!$C32=Refrigeration!$X$15,Refrigeration!$C32=Refrigeration!$X$16),Refrigeration!H32,"0")</f>
        <v>0</v>
      </c>
      <c r="O26" s="339" t="str">
        <f>IF(OR(Refrigeration!$C32=Refrigeration!$X$15,Refrigeration!$C32=Refrigeration!$X$16),Refrigeration!I32,"0")</f>
        <v>0</v>
      </c>
      <c r="P26" s="339" t="str">
        <f>IF(OR(Refrigeration!$C32=Refrigeration!$X$15,Refrigeration!$C32=Refrigeration!$X$16),Refrigeration!J32,"0")</f>
        <v>0</v>
      </c>
      <c r="Q26" s="339" t="str">
        <f>IF(OR(Refrigeration!$C32=Refrigeration!$X$15,Refrigeration!$C32=Refrigeration!$X$16),Refrigeration!K32,"0")</f>
        <v>0</v>
      </c>
      <c r="R26" s="339" t="str">
        <f>IF(OR(Refrigeration!$C32=Refrigeration!$X$15,Refrigeration!$C32=Refrigeration!$X$16),Refrigeration!L32,"0")</f>
        <v>0</v>
      </c>
      <c r="S26" s="339" t="str">
        <f>IF(OR(Refrigeration!$C32=Refrigeration!$X$15,Refrigeration!$C32=Refrigeration!$X$16),Refrigeration!M32,"0")</f>
        <v>0</v>
      </c>
      <c r="T26" s="339" t="str">
        <f>IF(OR(Refrigeration!$C32=Refrigeration!$X$15,Refrigeration!$C32=Refrigeration!$X$16),Refrigeration!N32,"0")</f>
        <v>0</v>
      </c>
      <c r="U26" s="339" t="str">
        <f>IF(OR(Refrigeration!$C32=Refrigeration!$X$15,Refrigeration!$C32=Refrigeration!$X$16),Refrigeration!O32,"0")</f>
        <v>0</v>
      </c>
      <c r="V26" s="339" t="str">
        <f>IF(OR(Refrigeration!$C32=Refrigeration!$X$15,Refrigeration!$C32=Refrigeration!$X$16),Refrigeration!P32,"0")</f>
        <v>0</v>
      </c>
      <c r="W26" s="339" t="str">
        <f>IF(OR(Refrigeration!$C32=Refrigeration!$X$15,Refrigeration!$C32=Refrigeration!$X$16),Refrigeration!Q32,"0")</f>
        <v>0</v>
      </c>
      <c r="X26" s="339" t="str">
        <f>IF(OR(Refrigeration!$C32=Refrigeration!$X$15,Refrigeration!$C32=Refrigeration!$X$16),Refrigeration!R32,"0")</f>
        <v>0</v>
      </c>
      <c r="Y26" s="339" t="str">
        <f>IF(OR(Refrigeration!$C32=Refrigeration!$X$15,Refrigeration!$C32=Refrigeration!$X$16),Refrigeration!S32,"0")</f>
        <v>0</v>
      </c>
      <c r="Z26" s="339" t="str">
        <f>IF(OR(Refrigeration!$C32=Refrigeration!$X$15,Refrigeration!$C32=Refrigeration!$X$16),Refrigeration!T32,"0")</f>
        <v>0</v>
      </c>
      <c r="AA26" s="339" t="str">
        <f>IF(OR(Refrigeration!$C32=Refrigeration!$X$15,Refrigeration!$C32=Refrigeration!$X$16),Refrigeration!U32,"0")</f>
        <v>0</v>
      </c>
      <c r="AB26" s="333" t="str">
        <f>IF(OR(Refrigeration!$C32=Refrigeration!$X$15,Refrigeration!$C32=Refrigeration!$X$16),Refrigeration!V32,"0")</f>
        <v>0</v>
      </c>
      <c r="AD26" s="361">
        <f t="shared" si="0"/>
        <v>0</v>
      </c>
      <c r="AE26" s="361" t="e">
        <f>+AD26*#REF!</f>
        <v>#REF!</v>
      </c>
      <c r="AF26" s="361">
        <f t="shared" si="1"/>
        <v>0</v>
      </c>
      <c r="AH26" s="948"/>
      <c r="AI26" s="948"/>
      <c r="AJ26" s="361" t="str">
        <f t="shared" si="3"/>
        <v>0</v>
      </c>
      <c r="AK26" s="361">
        <f t="shared" si="4"/>
        <v>0</v>
      </c>
      <c r="AL26" s="361">
        <f t="shared" si="2"/>
        <v>0</v>
      </c>
      <c r="AM26" s="361">
        <f t="shared" si="5"/>
        <v>0</v>
      </c>
    </row>
    <row r="27" spans="1:44">
      <c r="A27" s="399">
        <v>14</v>
      </c>
      <c r="B27" s="395">
        <f t="shared" si="6"/>
        <v>247.8022929464594</v>
      </c>
      <c r="H27" s="592"/>
      <c r="I27" s="339" t="str">
        <f>IF(OR(Refrigeration!$C33=Refrigeration!$X$15,Refrigeration!$C33=Refrigeration!$X$16),Refrigeration!C33,"0")</f>
        <v>0</v>
      </c>
      <c r="J27" s="339" t="str">
        <f>IF(OR(Refrigeration!$C33=Refrigeration!$X$15,Refrigeration!$C33=Refrigeration!$X$16),Refrigeration!D33,"0")</f>
        <v>0</v>
      </c>
      <c r="K27" s="339" t="str">
        <f>IF(OR(Refrigeration!$C33=Refrigeration!$X$15,Refrigeration!$C33=Refrigeration!$X$16),Refrigeration!E33,"0")</f>
        <v>0</v>
      </c>
      <c r="L27" s="339" t="str">
        <f>IF(OR(Refrigeration!$C33=Refrigeration!$X$15,Refrigeration!$C33=Refrigeration!$X$16),Refrigeration!F33,"0")</f>
        <v>0</v>
      </c>
      <c r="M27" s="339" t="str">
        <f>IF(OR(Refrigeration!$C33=Refrigeration!$X$15,Refrigeration!$C33=Refrigeration!$X$16),Refrigeration!G33,"0")</f>
        <v>0</v>
      </c>
      <c r="N27" s="339" t="str">
        <f>IF(OR(Refrigeration!$C33=Refrigeration!$X$15,Refrigeration!$C33=Refrigeration!$X$16),Refrigeration!H33,"0")</f>
        <v>0</v>
      </c>
      <c r="O27" s="339" t="str">
        <f>IF(OR(Refrigeration!$C33=Refrigeration!$X$15,Refrigeration!$C33=Refrigeration!$X$16),Refrigeration!I33,"0")</f>
        <v>0</v>
      </c>
      <c r="P27" s="339" t="str">
        <f>IF(OR(Refrigeration!$C33=Refrigeration!$X$15,Refrigeration!$C33=Refrigeration!$X$16),Refrigeration!J33,"0")</f>
        <v>0</v>
      </c>
      <c r="Q27" s="339" t="str">
        <f>IF(OR(Refrigeration!$C33=Refrigeration!$X$15,Refrigeration!$C33=Refrigeration!$X$16),Refrigeration!K33,"0")</f>
        <v>0</v>
      </c>
      <c r="R27" s="339" t="str">
        <f>IF(OR(Refrigeration!$C33=Refrigeration!$X$15,Refrigeration!$C33=Refrigeration!$X$16),Refrigeration!L33,"0")</f>
        <v>0</v>
      </c>
      <c r="S27" s="339" t="str">
        <f>IF(OR(Refrigeration!$C33=Refrigeration!$X$15,Refrigeration!$C33=Refrigeration!$X$16),Refrigeration!M33,"0")</f>
        <v>0</v>
      </c>
      <c r="T27" s="339" t="str">
        <f>IF(OR(Refrigeration!$C33=Refrigeration!$X$15,Refrigeration!$C33=Refrigeration!$X$16),Refrigeration!N33,"0")</f>
        <v>0</v>
      </c>
      <c r="U27" s="339" t="str">
        <f>IF(OR(Refrigeration!$C33=Refrigeration!$X$15,Refrigeration!$C33=Refrigeration!$X$16),Refrigeration!O33,"0")</f>
        <v>0</v>
      </c>
      <c r="V27" s="339" t="str">
        <f>IF(OR(Refrigeration!$C33=Refrigeration!$X$15,Refrigeration!$C33=Refrigeration!$X$16),Refrigeration!P33,"0")</f>
        <v>0</v>
      </c>
      <c r="W27" s="339" t="str">
        <f>IF(OR(Refrigeration!$C33=Refrigeration!$X$15,Refrigeration!$C33=Refrigeration!$X$16),Refrigeration!Q33,"0")</f>
        <v>0</v>
      </c>
      <c r="X27" s="339" t="str">
        <f>IF(OR(Refrigeration!$C33=Refrigeration!$X$15,Refrigeration!$C33=Refrigeration!$X$16),Refrigeration!R33,"0")</f>
        <v>0</v>
      </c>
      <c r="Y27" s="339" t="str">
        <f>IF(OR(Refrigeration!$C33=Refrigeration!$X$15,Refrigeration!$C33=Refrigeration!$X$16),Refrigeration!S33,"0")</f>
        <v>0</v>
      </c>
      <c r="Z27" s="339" t="str">
        <f>IF(OR(Refrigeration!$C33=Refrigeration!$X$15,Refrigeration!$C33=Refrigeration!$X$16),Refrigeration!T33,"0")</f>
        <v>0</v>
      </c>
      <c r="AA27" s="339" t="str">
        <f>IF(OR(Refrigeration!$C33=Refrigeration!$X$15,Refrigeration!$C33=Refrigeration!$X$16),Refrigeration!U33,"0")</f>
        <v>0</v>
      </c>
      <c r="AB27" s="333" t="str">
        <f>IF(OR(Refrigeration!$C33=Refrigeration!$X$15,Refrigeration!$C33=Refrigeration!$X$16),Refrigeration!V33,"0")</f>
        <v>0</v>
      </c>
      <c r="AD27" s="361">
        <f t="shared" si="0"/>
        <v>0</v>
      </c>
      <c r="AE27" s="361" t="e">
        <f>+AD27*#REF!</f>
        <v>#REF!</v>
      </c>
      <c r="AF27" s="361">
        <f t="shared" si="1"/>
        <v>0</v>
      </c>
      <c r="AH27" s="948"/>
      <c r="AI27" s="948"/>
      <c r="AJ27" s="361" t="str">
        <f t="shared" si="3"/>
        <v>0</v>
      </c>
      <c r="AK27" s="361">
        <f t="shared" si="4"/>
        <v>0</v>
      </c>
      <c r="AL27" s="361">
        <f t="shared" si="2"/>
        <v>0</v>
      </c>
      <c r="AM27" s="361">
        <f t="shared" si="5"/>
        <v>0</v>
      </c>
    </row>
    <row r="28" spans="1:44">
      <c r="A28" s="399">
        <v>15</v>
      </c>
      <c r="B28" s="395">
        <f t="shared" si="6"/>
        <v>247.8022929464594</v>
      </c>
      <c r="H28" s="592"/>
      <c r="I28" s="339" t="str">
        <f>IF(OR(Refrigeration!$C34=Refrigeration!$X$15,Refrigeration!$C34=Refrigeration!$X$16),Refrigeration!C34,"0")</f>
        <v>0</v>
      </c>
      <c r="J28" s="339" t="str">
        <f>IF(OR(Refrigeration!$C34=Refrigeration!$X$15,Refrigeration!$C34=Refrigeration!$X$16),Refrigeration!D34,"0")</f>
        <v>0</v>
      </c>
      <c r="K28" s="339" t="str">
        <f>IF(OR(Refrigeration!$C34=Refrigeration!$X$15,Refrigeration!$C34=Refrigeration!$X$16),Refrigeration!E34,"0")</f>
        <v>0</v>
      </c>
      <c r="L28" s="339" t="str">
        <f>IF(OR(Refrigeration!$C34=Refrigeration!$X$15,Refrigeration!$C34=Refrigeration!$X$16),Refrigeration!F34,"0")</f>
        <v>0</v>
      </c>
      <c r="M28" s="339" t="str">
        <f>IF(OR(Refrigeration!$C34=Refrigeration!$X$15,Refrigeration!$C34=Refrigeration!$X$16),Refrigeration!G34,"0")</f>
        <v>0</v>
      </c>
      <c r="N28" s="339" t="str">
        <f>IF(OR(Refrigeration!$C34=Refrigeration!$X$15,Refrigeration!$C34=Refrigeration!$X$16),Refrigeration!H34,"0")</f>
        <v>0</v>
      </c>
      <c r="O28" s="339" t="str">
        <f>IF(OR(Refrigeration!$C34=Refrigeration!$X$15,Refrigeration!$C34=Refrigeration!$X$16),Refrigeration!I34,"0")</f>
        <v>0</v>
      </c>
      <c r="P28" s="339" t="str">
        <f>IF(OR(Refrigeration!$C34=Refrigeration!$X$15,Refrigeration!$C34=Refrigeration!$X$16),Refrigeration!J34,"0")</f>
        <v>0</v>
      </c>
      <c r="Q28" s="339" t="str">
        <f>IF(OR(Refrigeration!$C34=Refrigeration!$X$15,Refrigeration!$C34=Refrigeration!$X$16),Refrigeration!K34,"0")</f>
        <v>0</v>
      </c>
      <c r="R28" s="339" t="str">
        <f>IF(OR(Refrigeration!$C34=Refrigeration!$X$15,Refrigeration!$C34=Refrigeration!$X$16),Refrigeration!L34,"0")</f>
        <v>0</v>
      </c>
      <c r="S28" s="339" t="str">
        <f>IF(OR(Refrigeration!$C34=Refrigeration!$X$15,Refrigeration!$C34=Refrigeration!$X$16),Refrigeration!M34,"0")</f>
        <v>0</v>
      </c>
      <c r="T28" s="339" t="str">
        <f>IF(OR(Refrigeration!$C34=Refrigeration!$X$15,Refrigeration!$C34=Refrigeration!$X$16),Refrigeration!N34,"0")</f>
        <v>0</v>
      </c>
      <c r="U28" s="339" t="str">
        <f>IF(OR(Refrigeration!$C34=Refrigeration!$X$15,Refrigeration!$C34=Refrigeration!$X$16),Refrigeration!O34,"0")</f>
        <v>0</v>
      </c>
      <c r="V28" s="339" t="str">
        <f>IF(OR(Refrigeration!$C34=Refrigeration!$X$15,Refrigeration!$C34=Refrigeration!$X$16),Refrigeration!P34,"0")</f>
        <v>0</v>
      </c>
      <c r="W28" s="339" t="str">
        <f>IF(OR(Refrigeration!$C34=Refrigeration!$X$15,Refrigeration!$C34=Refrigeration!$X$16),Refrigeration!Q34,"0")</f>
        <v>0</v>
      </c>
      <c r="X28" s="339" t="str">
        <f>IF(OR(Refrigeration!$C34=Refrigeration!$X$15,Refrigeration!$C34=Refrigeration!$X$16),Refrigeration!R34,"0")</f>
        <v>0</v>
      </c>
      <c r="Y28" s="339" t="str">
        <f>IF(OR(Refrigeration!$C34=Refrigeration!$X$15,Refrigeration!$C34=Refrigeration!$X$16),Refrigeration!S34,"0")</f>
        <v>0</v>
      </c>
      <c r="Z28" s="339" t="str">
        <f>IF(OR(Refrigeration!$C34=Refrigeration!$X$15,Refrigeration!$C34=Refrigeration!$X$16),Refrigeration!T34,"0")</f>
        <v>0</v>
      </c>
      <c r="AA28" s="339" t="str">
        <f>IF(OR(Refrigeration!$C34=Refrigeration!$X$15,Refrigeration!$C34=Refrigeration!$X$16),Refrigeration!U34,"0")</f>
        <v>0</v>
      </c>
      <c r="AB28" s="333" t="str">
        <f>IF(OR(Refrigeration!$C34=Refrigeration!$X$15,Refrigeration!$C34=Refrigeration!$X$16),Refrigeration!V34,"0")</f>
        <v>0</v>
      </c>
      <c r="AD28" s="361">
        <f t="shared" si="0"/>
        <v>0</v>
      </c>
      <c r="AE28" s="361" t="e">
        <f>+AD28*#REF!</f>
        <v>#REF!</v>
      </c>
      <c r="AF28" s="361">
        <f t="shared" si="1"/>
        <v>0</v>
      </c>
      <c r="AH28" s="948"/>
      <c r="AI28" s="948"/>
      <c r="AJ28" s="361" t="str">
        <f t="shared" si="3"/>
        <v>0</v>
      </c>
      <c r="AK28" s="361">
        <f t="shared" si="4"/>
        <v>0</v>
      </c>
      <c r="AL28" s="361">
        <f t="shared" si="2"/>
        <v>0</v>
      </c>
      <c r="AM28" s="361">
        <f t="shared" si="5"/>
        <v>0</v>
      </c>
    </row>
    <row r="29" spans="1:44">
      <c r="H29" s="592"/>
      <c r="I29" s="339" t="str">
        <f>IF(OR(Refrigeration!$C35=Refrigeration!$X$15,Refrigeration!$C35=Refrigeration!$X$16),Refrigeration!C35,"0")</f>
        <v>0</v>
      </c>
      <c r="J29" s="339" t="str">
        <f>IF(OR(Refrigeration!$C35=Refrigeration!$X$15,Refrigeration!$C35=Refrigeration!$X$16),Refrigeration!D35,"0")</f>
        <v>0</v>
      </c>
      <c r="K29" s="339" t="str">
        <f>IF(OR(Refrigeration!$C35=Refrigeration!$X$15,Refrigeration!$C35=Refrigeration!$X$16),Refrigeration!E35,"0")</f>
        <v>0</v>
      </c>
      <c r="L29" s="339" t="str">
        <f>IF(OR(Refrigeration!$C35=Refrigeration!$X$15,Refrigeration!$C35=Refrigeration!$X$16),Refrigeration!F35,"0")</f>
        <v>0</v>
      </c>
      <c r="M29" s="339" t="str">
        <f>IF(OR(Refrigeration!$C35=Refrigeration!$X$15,Refrigeration!$C35=Refrigeration!$X$16),Refrigeration!G35,"0")</f>
        <v>0</v>
      </c>
      <c r="N29" s="339" t="str">
        <f>IF(OR(Refrigeration!$C35=Refrigeration!$X$15,Refrigeration!$C35=Refrigeration!$X$16),Refrigeration!H35,"0")</f>
        <v>0</v>
      </c>
      <c r="O29" s="339" t="str">
        <f>IF(OR(Refrigeration!$C35=Refrigeration!$X$15,Refrigeration!$C35=Refrigeration!$X$16),Refrigeration!I35,"0")</f>
        <v>0</v>
      </c>
      <c r="P29" s="339" t="str">
        <f>IF(OR(Refrigeration!$C35=Refrigeration!$X$15,Refrigeration!$C35=Refrigeration!$X$16),Refrigeration!J35,"0")</f>
        <v>0</v>
      </c>
      <c r="Q29" s="339" t="str">
        <f>IF(OR(Refrigeration!$C35=Refrigeration!$X$15,Refrigeration!$C35=Refrigeration!$X$16),Refrigeration!K35,"0")</f>
        <v>0</v>
      </c>
      <c r="R29" s="339" t="str">
        <f>IF(OR(Refrigeration!$C35=Refrigeration!$X$15,Refrigeration!$C35=Refrigeration!$X$16),Refrigeration!L35,"0")</f>
        <v>0</v>
      </c>
      <c r="S29" s="339" t="str">
        <f>IF(OR(Refrigeration!$C35=Refrigeration!$X$15,Refrigeration!$C35=Refrigeration!$X$16),Refrigeration!M35,"0")</f>
        <v>0</v>
      </c>
      <c r="T29" s="339" t="str">
        <f>IF(OR(Refrigeration!$C35=Refrigeration!$X$15,Refrigeration!$C35=Refrigeration!$X$16),Refrigeration!N35,"0")</f>
        <v>0</v>
      </c>
      <c r="U29" s="339" t="str">
        <f>IF(OR(Refrigeration!$C35=Refrigeration!$X$15,Refrigeration!$C35=Refrigeration!$X$16),Refrigeration!O35,"0")</f>
        <v>0</v>
      </c>
      <c r="V29" s="339" t="str">
        <f>IF(OR(Refrigeration!$C35=Refrigeration!$X$15,Refrigeration!$C35=Refrigeration!$X$16),Refrigeration!P35,"0")</f>
        <v>0</v>
      </c>
      <c r="W29" s="339" t="str">
        <f>IF(OR(Refrigeration!$C35=Refrigeration!$X$15,Refrigeration!$C35=Refrigeration!$X$16),Refrigeration!Q35,"0")</f>
        <v>0</v>
      </c>
      <c r="X29" s="339" t="str">
        <f>IF(OR(Refrigeration!$C35=Refrigeration!$X$15,Refrigeration!$C35=Refrigeration!$X$16),Refrigeration!R35,"0")</f>
        <v>0</v>
      </c>
      <c r="Y29" s="339" t="str">
        <f>IF(OR(Refrigeration!$C35=Refrigeration!$X$15,Refrigeration!$C35=Refrigeration!$X$16),Refrigeration!S35,"0")</f>
        <v>0</v>
      </c>
      <c r="Z29" s="339" t="str">
        <f>IF(OR(Refrigeration!$C35=Refrigeration!$X$15,Refrigeration!$C35=Refrigeration!$X$16),Refrigeration!T35,"0")</f>
        <v>0</v>
      </c>
      <c r="AA29" s="339" t="str">
        <f>IF(OR(Refrigeration!$C35=Refrigeration!$X$15,Refrigeration!$C35=Refrigeration!$X$16),Refrigeration!U35,"0")</f>
        <v>0</v>
      </c>
      <c r="AB29" s="333" t="str">
        <f>IF(OR(Refrigeration!$C35=Refrigeration!$X$15,Refrigeration!$C35=Refrigeration!$X$16),Refrigeration!V35,"0")</f>
        <v>0</v>
      </c>
      <c r="AD29" s="361">
        <f t="shared" si="0"/>
        <v>0</v>
      </c>
      <c r="AE29" s="361" t="e">
        <f>+AD29*#REF!</f>
        <v>#REF!</v>
      </c>
      <c r="AF29" s="361">
        <f t="shared" si="1"/>
        <v>0</v>
      </c>
      <c r="AH29" s="948"/>
      <c r="AI29" s="948"/>
      <c r="AJ29" s="361" t="str">
        <f t="shared" si="3"/>
        <v>0</v>
      </c>
      <c r="AK29" s="361">
        <f t="shared" si="4"/>
        <v>0</v>
      </c>
      <c r="AL29" s="361">
        <f t="shared" si="2"/>
        <v>0</v>
      </c>
      <c r="AM29" s="361">
        <f t="shared" si="5"/>
        <v>0</v>
      </c>
    </row>
    <row r="30" spans="1:44">
      <c r="F30" s="305"/>
      <c r="AD30" s="531">
        <f t="shared" ref="AD30:AF30" si="7">SUM(AD6:AD29)</f>
        <v>1320</v>
      </c>
      <c r="AE30" s="531" t="e">
        <f t="shared" si="7"/>
        <v>#REF!</v>
      </c>
      <c r="AF30" s="531">
        <f t="shared" si="7"/>
        <v>0</v>
      </c>
      <c r="AK30" s="531">
        <f>SUM(AK6:AK29)</f>
        <v>479.99999999999989</v>
      </c>
      <c r="AL30" s="531">
        <f t="shared" ref="AL30:AM30" si="8">SUM(AL6:AL29)</f>
        <v>247.8022929464594</v>
      </c>
      <c r="AM30" s="531">
        <f t="shared" si="8"/>
        <v>1500</v>
      </c>
    </row>
    <row r="31" spans="1:44">
      <c r="F31" s="305"/>
    </row>
    <row r="32" spans="1:44">
      <c r="F32" s="305"/>
    </row>
    <row r="33" spans="6:6">
      <c r="F33" s="305"/>
    </row>
    <row r="34" spans="6:6">
      <c r="F34" s="305"/>
    </row>
    <row r="35" spans="6:6">
      <c r="F35" s="305"/>
    </row>
    <row r="36" spans="6:6">
      <c r="F36" s="305"/>
    </row>
    <row r="37" spans="6:6">
      <c r="F37" s="305"/>
    </row>
    <row r="38" spans="6:6">
      <c r="F38" s="305"/>
    </row>
    <row r="39" spans="6:6">
      <c r="F39" s="305"/>
    </row>
    <row r="40" spans="6:6">
      <c r="F40" s="305"/>
    </row>
    <row r="41" spans="6:6">
      <c r="F41" s="305"/>
    </row>
  </sheetData>
  <mergeCells count="1">
    <mergeCell ref="AH3:AI3"/>
  </mergeCells>
  <dataValidations count="2">
    <dataValidation type="list" allowBlank="1" showInputMessage="1" showErrorMessage="1" sqref="L5" xr:uid="{ECF1BA3D-0564-472E-9D94-F9927980C6B3}">
      <formula1>Ilum_Tipo_lampara</formula1>
    </dataValidation>
    <dataValidation type="list" allowBlank="1" showInputMessage="1" showErrorMessage="1" sqref="AH6:AI29" xr:uid="{B0F86EE0-F11B-4A30-8531-CC42821E33ED}">
      <formula1>$AT$7:$AT$9</formula1>
    </dataValidation>
  </dataValidation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EF1E0-2FDA-468E-A57B-EA349668D2EC}">
  <sheetPr>
    <tabColor theme="9"/>
  </sheetPr>
  <dimension ref="A1:AN30"/>
  <sheetViews>
    <sheetView topLeftCell="A5" zoomScale="85" zoomScaleNormal="85" workbookViewId="0">
      <selection activeCell="D6" sqref="D6"/>
    </sheetView>
  </sheetViews>
  <sheetFormatPr baseColWidth="10" defaultColWidth="11.44140625" defaultRowHeight="14.4"/>
  <cols>
    <col min="4" max="4" width="14.33203125" customWidth="1"/>
    <col min="5" max="5" width="15.33203125" customWidth="1"/>
    <col min="6" max="6" width="0" hidden="1" customWidth="1"/>
    <col min="7" max="7" width="9.5546875" hidden="1" customWidth="1"/>
    <col min="8" max="9" width="3.6640625" customWidth="1"/>
    <col min="10" max="10" width="22.5546875" bestFit="1" customWidth="1"/>
    <col min="11" max="11" width="9.88671875" customWidth="1"/>
    <col min="12" max="12" width="12.44140625" customWidth="1"/>
    <col min="13" max="13" width="21.44140625" customWidth="1"/>
    <col min="14" max="14" width="17.6640625" bestFit="1" customWidth="1"/>
    <col min="15" max="15" width="4.6640625" bestFit="1" customWidth="1"/>
    <col min="16" max="17" width="20.44140625" hidden="1" customWidth="1"/>
    <col min="18" max="18" width="13.5546875" hidden="1" customWidth="1"/>
    <col min="19" max="19" width="16.6640625" customWidth="1"/>
    <col min="20" max="20" width="12.88671875" customWidth="1"/>
    <col min="21" max="21" width="18.6640625" bestFit="1" customWidth="1"/>
    <col min="22" max="22" width="15" customWidth="1"/>
    <col min="23" max="23" width="12" customWidth="1"/>
    <col min="24" max="24" width="12.33203125" bestFit="1" customWidth="1"/>
    <col min="25" max="25" width="8.6640625" customWidth="1"/>
    <col min="26" max="26" width="26" hidden="1" customWidth="1"/>
    <col min="27" max="27" width="0" hidden="1" customWidth="1"/>
    <col min="28" max="28" width="12.5546875" customWidth="1"/>
    <col min="29" max="29" width="14.44140625" customWidth="1"/>
    <col min="30" max="30" width="13.6640625" customWidth="1"/>
    <col min="32" max="32" width="0" hidden="1" customWidth="1"/>
    <col min="37" max="37" width="29.5546875" customWidth="1"/>
  </cols>
  <sheetData>
    <row r="1" spans="1:40" ht="15.6">
      <c r="G1" s="302"/>
      <c r="H1" s="302"/>
      <c r="I1" s="303"/>
      <c r="J1" s="303" t="s">
        <v>1282</v>
      </c>
      <c r="K1" s="302"/>
      <c r="L1" s="302"/>
      <c r="M1" s="302"/>
      <c r="N1" s="302"/>
      <c r="O1" s="302"/>
      <c r="P1" s="302"/>
      <c r="Q1" s="302"/>
      <c r="R1" s="302"/>
      <c r="S1" s="302"/>
      <c r="T1" s="302"/>
      <c r="U1" s="302"/>
      <c r="V1" s="302"/>
      <c r="W1" s="302"/>
      <c r="X1" s="302"/>
    </row>
    <row r="2" spans="1:40" ht="39.6">
      <c r="A2" s="328" t="s">
        <v>998</v>
      </c>
      <c r="B2" s="328" t="s">
        <v>999</v>
      </c>
      <c r="C2" s="376" t="s">
        <v>6</v>
      </c>
      <c r="D2" s="376" t="s">
        <v>1001</v>
      </c>
      <c r="G2" s="305"/>
    </row>
    <row r="3" spans="1:40">
      <c r="A3" s="919">
        <f>Consumption!$C$9</f>
        <v>0.51625477697179056</v>
      </c>
      <c r="B3" s="469">
        <v>10</v>
      </c>
      <c r="C3" s="920">
        <f>+'0.Hypothesis'!$K$2</f>
        <v>0.06</v>
      </c>
      <c r="D3" s="923">
        <f>+'0.Hypothesis'!$C$3</f>
        <v>2</v>
      </c>
      <c r="G3" s="305"/>
    </row>
    <row r="4" spans="1:40">
      <c r="G4" s="319"/>
      <c r="H4" s="305"/>
      <c r="I4" s="305"/>
      <c r="Y4" s="305"/>
      <c r="Z4" s="305"/>
      <c r="AA4" s="305"/>
      <c r="AB4" s="305"/>
      <c r="AC4" s="305"/>
    </row>
    <row r="5" spans="1:40" ht="43.2">
      <c r="A5" s="456" t="s">
        <v>1020</v>
      </c>
      <c r="B5" s="456" t="s">
        <v>1021</v>
      </c>
      <c r="C5" s="456" t="s">
        <v>1022</v>
      </c>
      <c r="D5" s="456" t="s">
        <v>1193</v>
      </c>
      <c r="G5" s="319"/>
      <c r="H5" s="305"/>
      <c r="I5" s="305"/>
      <c r="J5" s="327" t="str">
        <f>+'Compr. Air'!C7</f>
        <v>Device</v>
      </c>
      <c r="K5" s="327" t="str">
        <f>+'Compr. Air'!D7</f>
        <v>Usage</v>
      </c>
      <c r="L5" s="327" t="str">
        <f>+'Compr. Air'!E7</f>
        <v>Foto</v>
      </c>
      <c r="M5" s="327" t="str">
        <f>+'Compr. Air'!F7</f>
        <v>Nominal Power (kW)</v>
      </c>
      <c r="N5" s="327" t="str">
        <f>+'Compr. Air'!G7</f>
        <v>Set pressure (bar)</v>
      </c>
      <c r="O5" s="327" t="str">
        <f>+'Compr. Air'!H7</f>
        <v>VSD</v>
      </c>
      <c r="P5" s="327" t="str">
        <f>+'Compr. Air'!I7</f>
        <v>Hours/day</v>
      </c>
      <c r="Q5" s="327" t="str">
        <f>+'Compr. Air'!J7</f>
        <v>Days/week</v>
      </c>
      <c r="R5" s="327" t="str">
        <f>+'Compr. Air'!K7</f>
        <v>Week/year</v>
      </c>
      <c r="S5" s="327" t="str">
        <f>+'Compr. Air'!L7</f>
        <v>% on load</v>
      </c>
      <c r="T5" s="327" t="str">
        <f>+'Compr. Air'!M7</f>
        <v>% on discharge</v>
      </c>
      <c r="U5" s="327" t="str">
        <f>+'Compr. Air'!N7</f>
        <v>Power on load (kW)</v>
      </c>
      <c r="V5" s="327" t="str">
        <f>+'Compr. Air'!O7</f>
        <v>Power on discharge (kW)</v>
      </c>
      <c r="W5" s="327" t="str">
        <f>+'Compr. Air'!P7</f>
        <v>Consumption (kWh/year)</v>
      </c>
      <c r="X5" s="327" t="str">
        <f>+'Compr. Air'!Q7</f>
        <v>Observation</v>
      </c>
      <c r="Y5" s="714"/>
      <c r="Z5" s="714"/>
      <c r="AA5" s="327" t="str">
        <f>+'Compr. Air'!T7</f>
        <v>Pot_inst (kW)</v>
      </c>
      <c r="AB5" s="327" t="str">
        <f>+'Compr. Air'!U7</f>
        <v>Consumption (kWh/year)</v>
      </c>
      <c r="AC5" s="328" t="s">
        <v>1283</v>
      </c>
      <c r="AD5" s="328" t="s">
        <v>1223</v>
      </c>
      <c r="AE5" s="328" t="s">
        <v>1039</v>
      </c>
      <c r="AF5" s="328" t="s">
        <v>1020</v>
      </c>
      <c r="AG5" s="328" t="s">
        <v>740</v>
      </c>
      <c r="AI5" s="869" t="s">
        <v>1284</v>
      </c>
      <c r="AJ5" s="869"/>
      <c r="AK5" s="869"/>
      <c r="AL5" s="869"/>
    </row>
    <row r="6" spans="1:40">
      <c r="A6" s="395">
        <f>+B6*A3</f>
        <v>0</v>
      </c>
      <c r="B6" s="395">
        <f>+AE13</f>
        <v>0</v>
      </c>
      <c r="C6" s="594">
        <f>+B6/Consumption!C4</f>
        <v>0</v>
      </c>
      <c r="D6" s="557">
        <f>+B6*'0.Hypothesis'!G2</f>
        <v>0</v>
      </c>
      <c r="G6" s="319"/>
      <c r="H6" s="319"/>
      <c r="I6" s="319"/>
      <c r="J6" s="330">
        <f>+'Compr. Air'!C9</f>
        <v>0</v>
      </c>
      <c r="K6" s="330">
        <f>+'Compr. Air'!D9</f>
        <v>0</v>
      </c>
      <c r="L6" s="330">
        <f>+'Compr. Air'!E9</f>
        <v>0</v>
      </c>
      <c r="M6" s="330">
        <f>+'Compr. Air'!F9</f>
        <v>0</v>
      </c>
      <c r="N6" s="330">
        <f>+'Compr. Air'!G9</f>
        <v>0</v>
      </c>
      <c r="O6" s="330">
        <f>+'Compr. Air'!H9</f>
        <v>0</v>
      </c>
      <c r="P6" s="330">
        <f>+'Compr. Air'!I9</f>
        <v>0</v>
      </c>
      <c r="Q6" s="330">
        <f>+'Compr. Air'!J9</f>
        <v>0</v>
      </c>
      <c r="R6" s="330">
        <f>+'Compr. Air'!K9</f>
        <v>0</v>
      </c>
      <c r="S6" s="330">
        <f>+'Compr. Air'!L9</f>
        <v>0</v>
      </c>
      <c r="T6" s="330">
        <f>+'Compr. Air'!M9</f>
        <v>0</v>
      </c>
      <c r="U6" s="330">
        <f>+'Compr. Air'!N9</f>
        <v>0</v>
      </c>
      <c r="V6" s="330">
        <f>+'Compr. Air'!O9</f>
        <v>0</v>
      </c>
      <c r="W6" s="330">
        <f>+'Compr. Air'!P9</f>
        <v>0</v>
      </c>
      <c r="X6" s="330">
        <f>+'Compr. Air'!Q9</f>
        <v>0</v>
      </c>
      <c r="AA6" s="326">
        <f>+'Compr. Air'!T9</f>
        <v>0</v>
      </c>
      <c r="AB6" s="326">
        <f>+'Compr. Air'!U9</f>
        <v>0</v>
      </c>
      <c r="AC6" s="845">
        <v>0.25</v>
      </c>
      <c r="AD6" s="361">
        <f>+AB6*(1-AC6)</f>
        <v>0</v>
      </c>
      <c r="AE6" s="361">
        <f>+AB6-AD6</f>
        <v>0</v>
      </c>
      <c r="AF6" s="361">
        <f>+AE6*$A$3</f>
        <v>0</v>
      </c>
      <c r="AG6" s="361">
        <f>+AL7</f>
        <v>2250</v>
      </c>
      <c r="AI6" s="863"/>
      <c r="AJ6" s="399" t="s">
        <v>1028</v>
      </c>
      <c r="AK6" s="863" t="s">
        <v>1285</v>
      </c>
      <c r="AL6" s="399" t="s">
        <v>1286</v>
      </c>
    </row>
    <row r="7" spans="1:40">
      <c r="G7" s="319"/>
      <c r="H7" s="325"/>
      <c r="I7" s="325"/>
      <c r="J7" s="330">
        <f>+'Compr. Air'!C10</f>
        <v>0</v>
      </c>
      <c r="K7" s="330">
        <f>+'Compr. Air'!D10</f>
        <v>0</v>
      </c>
      <c r="L7" s="330">
        <f>+'Compr. Air'!E10</f>
        <v>0</v>
      </c>
      <c r="M7" s="330">
        <f>+'Compr. Air'!F10</f>
        <v>0</v>
      </c>
      <c r="N7" s="330">
        <f>+'Compr. Air'!G10</f>
        <v>0</v>
      </c>
      <c r="O7" s="330">
        <f>+'Compr. Air'!H10</f>
        <v>0</v>
      </c>
      <c r="P7" s="330">
        <f>+'Compr. Air'!I10</f>
        <v>0</v>
      </c>
      <c r="Q7" s="330">
        <f>+'Compr. Air'!J10</f>
        <v>0</v>
      </c>
      <c r="R7" s="330">
        <f>+'Compr. Air'!K10</f>
        <v>0</v>
      </c>
      <c r="S7" s="330">
        <f>+'Compr. Air'!L10</f>
        <v>0</v>
      </c>
      <c r="T7" s="330">
        <f>+'Compr. Air'!M10</f>
        <v>0</v>
      </c>
      <c r="U7" s="330">
        <f>+'Compr. Air'!N10</f>
        <v>0</v>
      </c>
      <c r="V7" s="330">
        <f>+'Compr. Air'!O10</f>
        <v>0</v>
      </c>
      <c r="W7" s="330">
        <f>+'Compr. Air'!P10</f>
        <v>0</v>
      </c>
      <c r="X7" s="330">
        <f>+'Compr. Air'!Q10</f>
        <v>0</v>
      </c>
      <c r="AA7" s="326">
        <f>+'Compr. Air'!T10</f>
        <v>0</v>
      </c>
      <c r="AB7" s="326">
        <f>+'Compr. Air'!U10</f>
        <v>0</v>
      </c>
      <c r="AC7" s="845">
        <v>0.25</v>
      </c>
      <c r="AD7" s="361">
        <f t="shared" ref="AD7:AD10" si="0">+AB7*(1-AC7)</f>
        <v>0</v>
      </c>
      <c r="AE7" s="361">
        <f t="shared" ref="AE7:AE10" si="1">+AB7-AD7</f>
        <v>0</v>
      </c>
      <c r="AF7" s="361">
        <f t="shared" ref="AF7:AF10" si="2">+AE7*$A$3</f>
        <v>0</v>
      </c>
      <c r="AG7" s="361">
        <f t="shared" ref="AG7:AG10" si="3">+AL9</f>
        <v>0</v>
      </c>
      <c r="AI7" s="863" t="s">
        <v>1287</v>
      </c>
      <c r="AJ7" s="454">
        <v>1500</v>
      </c>
      <c r="AK7" s="454">
        <f>+AJ7*(0.25+0.15+0.05+0.05)</f>
        <v>750</v>
      </c>
      <c r="AL7" s="454">
        <f>+AJ7+AK7</f>
        <v>2250</v>
      </c>
    </row>
    <row r="8" spans="1:40" ht="28.8">
      <c r="A8" s="456" t="s">
        <v>740</v>
      </c>
      <c r="B8" s="456" t="s">
        <v>1024</v>
      </c>
      <c r="C8" s="599" t="s">
        <v>1025</v>
      </c>
      <c r="D8" s="459" t="s">
        <v>1026</v>
      </c>
      <c r="G8" s="305"/>
      <c r="H8" s="305"/>
      <c r="I8" s="329"/>
      <c r="J8" s="330">
        <f>+'Compr. Air'!C11</f>
        <v>0</v>
      </c>
      <c r="K8" s="330">
        <f>+'Compr. Air'!D11</f>
        <v>0</v>
      </c>
      <c r="L8" s="330">
        <f>+'Compr. Air'!E11</f>
        <v>0</v>
      </c>
      <c r="M8" s="330">
        <f>+'Compr. Air'!F11</f>
        <v>0</v>
      </c>
      <c r="N8" s="330">
        <f>+'Compr. Air'!G11</f>
        <v>0</v>
      </c>
      <c r="O8" s="330">
        <f>+'Compr. Air'!H11</f>
        <v>0</v>
      </c>
      <c r="P8" s="330">
        <f>+'Compr. Air'!I11</f>
        <v>0</v>
      </c>
      <c r="Q8" s="330">
        <f>+'Compr. Air'!J11</f>
        <v>0</v>
      </c>
      <c r="R8" s="330">
        <f>+'Compr. Air'!K11</f>
        <v>0</v>
      </c>
      <c r="S8" s="330">
        <f>+'Compr. Air'!L11</f>
        <v>0</v>
      </c>
      <c r="T8" s="330">
        <f>+'Compr. Air'!M11</f>
        <v>0</v>
      </c>
      <c r="U8" s="330">
        <f>+'Compr. Air'!N11</f>
        <v>0</v>
      </c>
      <c r="V8" s="330">
        <f>+'Compr. Air'!O11</f>
        <v>0</v>
      </c>
      <c r="W8" s="330">
        <f>+'Compr. Air'!P11</f>
        <v>0</v>
      </c>
      <c r="X8" s="330">
        <f>+'Compr. Air'!Q11</f>
        <v>0</v>
      </c>
      <c r="AA8" s="326">
        <f>+'Compr. Air'!T11</f>
        <v>0</v>
      </c>
      <c r="AB8" s="326">
        <f>+'Compr. Air'!U11</f>
        <v>0</v>
      </c>
      <c r="AC8" s="845">
        <v>0.25</v>
      </c>
      <c r="AD8" s="361">
        <f t="shared" si="0"/>
        <v>0</v>
      </c>
      <c r="AE8" s="361">
        <f t="shared" si="1"/>
        <v>0</v>
      </c>
      <c r="AF8" s="361">
        <f t="shared" si="2"/>
        <v>0</v>
      </c>
      <c r="AG8" s="361">
        <f t="shared" si="3"/>
        <v>0</v>
      </c>
      <c r="AI8" s="863"/>
      <c r="AJ8" s="454"/>
      <c r="AK8" s="454"/>
      <c r="AL8" s="454"/>
    </row>
    <row r="9" spans="1:40">
      <c r="A9" s="395">
        <f>+AL7</f>
        <v>2250</v>
      </c>
      <c r="B9" s="557" t="e">
        <f>+A9/A6</f>
        <v>#DIV/0!</v>
      </c>
      <c r="C9" s="460" t="e">
        <f>IRR(B15:B24)</f>
        <v>#NUM!</v>
      </c>
      <c r="D9" s="461">
        <f>+NPV(C3,B15:B24)</f>
        <v>-2122.6415094339623</v>
      </c>
      <c r="G9" s="305"/>
      <c r="H9" s="305"/>
      <c r="I9" s="329"/>
      <c r="J9" s="330">
        <f>+'Compr. Air'!C12</f>
        <v>0</v>
      </c>
      <c r="K9" s="330">
        <f>+'Compr. Air'!D12</f>
        <v>0</v>
      </c>
      <c r="L9" s="330">
        <f>+'Compr. Air'!E12</f>
        <v>0</v>
      </c>
      <c r="M9" s="330">
        <f>+'Compr. Air'!F12</f>
        <v>0</v>
      </c>
      <c r="N9" s="330">
        <f>+'Compr. Air'!G12</f>
        <v>0</v>
      </c>
      <c r="O9" s="330">
        <f>+'Compr. Air'!H12</f>
        <v>0</v>
      </c>
      <c r="P9" s="330">
        <f>+'Compr. Air'!I12</f>
        <v>0</v>
      </c>
      <c r="Q9" s="330">
        <f>+'Compr. Air'!J12</f>
        <v>0</v>
      </c>
      <c r="R9" s="330">
        <f>+'Compr. Air'!K12</f>
        <v>0</v>
      </c>
      <c r="S9" s="330">
        <f>+'Compr. Air'!L12</f>
        <v>0</v>
      </c>
      <c r="T9" s="330">
        <f>+'Compr. Air'!M12</f>
        <v>0</v>
      </c>
      <c r="U9" s="330">
        <f>+'Compr. Air'!N12</f>
        <v>0</v>
      </c>
      <c r="V9" s="330">
        <f>+'Compr. Air'!O12</f>
        <v>0</v>
      </c>
      <c r="W9" s="330">
        <f>+'Compr. Air'!P12</f>
        <v>0</v>
      </c>
      <c r="X9" s="330">
        <f>+'Compr. Air'!Q12</f>
        <v>0</v>
      </c>
      <c r="AA9" s="326">
        <f>+'Compr. Air'!T12</f>
        <v>0</v>
      </c>
      <c r="AB9" s="326">
        <f>+'Compr. Air'!U12</f>
        <v>0</v>
      </c>
      <c r="AC9" s="845">
        <v>0.25</v>
      </c>
      <c r="AD9" s="361">
        <f t="shared" si="0"/>
        <v>0</v>
      </c>
      <c r="AE9" s="361">
        <f t="shared" si="1"/>
        <v>0</v>
      </c>
      <c r="AF9" s="361">
        <f t="shared" si="2"/>
        <v>0</v>
      </c>
      <c r="AG9" s="361">
        <f t="shared" si="3"/>
        <v>0</v>
      </c>
      <c r="AI9" s="863"/>
      <c r="AJ9" s="454"/>
      <c r="AK9" s="454"/>
      <c r="AL9" s="454"/>
      <c r="AN9" s="873" t="s">
        <v>1288</v>
      </c>
    </row>
    <row r="10" spans="1:40">
      <c r="G10" s="305"/>
      <c r="H10" s="305"/>
      <c r="I10" s="329"/>
      <c r="J10" s="330">
        <f>+'Compr. Air'!C13</f>
        <v>0</v>
      </c>
      <c r="K10" s="330">
        <f>+'Compr. Air'!D13</f>
        <v>0</v>
      </c>
      <c r="L10" s="330">
        <f>+'Compr. Air'!E13</f>
        <v>0</v>
      </c>
      <c r="M10" s="330">
        <f>+'Compr. Air'!F13</f>
        <v>0</v>
      </c>
      <c r="N10" s="330">
        <f>+'Compr. Air'!G13</f>
        <v>0</v>
      </c>
      <c r="O10" s="330">
        <f>+'Compr. Air'!H13</f>
        <v>0</v>
      </c>
      <c r="P10" s="330">
        <f>+'Compr. Air'!I13</f>
        <v>0</v>
      </c>
      <c r="Q10" s="330">
        <f>+'Compr. Air'!J13</f>
        <v>0</v>
      </c>
      <c r="R10" s="330">
        <f>+'Compr. Air'!K13</f>
        <v>0</v>
      </c>
      <c r="S10" s="330">
        <f>+'Compr. Air'!L13</f>
        <v>0</v>
      </c>
      <c r="T10" s="330">
        <f>+'Compr. Air'!M13</f>
        <v>0</v>
      </c>
      <c r="U10" s="330">
        <f>+'Compr. Air'!N13</f>
        <v>0</v>
      </c>
      <c r="V10" s="330">
        <f>+'Compr. Air'!O13</f>
        <v>0</v>
      </c>
      <c r="W10" s="330">
        <f>+'Compr. Air'!P13</f>
        <v>0</v>
      </c>
      <c r="X10" s="330">
        <f>+'Compr. Air'!Q13</f>
        <v>0</v>
      </c>
      <c r="AA10" s="326">
        <f>+'Compr. Air'!T13</f>
        <v>0</v>
      </c>
      <c r="AB10" s="326">
        <f>+'Compr. Air'!U13</f>
        <v>0</v>
      </c>
      <c r="AC10" s="845">
        <v>0.25</v>
      </c>
      <c r="AD10" s="361">
        <f t="shared" si="0"/>
        <v>0</v>
      </c>
      <c r="AE10" s="361">
        <f t="shared" si="1"/>
        <v>0</v>
      </c>
      <c r="AF10" s="361">
        <f t="shared" si="2"/>
        <v>0</v>
      </c>
      <c r="AG10" s="361">
        <f t="shared" si="3"/>
        <v>0</v>
      </c>
      <c r="AI10" s="864"/>
      <c r="AJ10" s="454"/>
      <c r="AK10" s="399"/>
      <c r="AL10" s="868"/>
      <c r="AN10" t="s">
        <v>1289</v>
      </c>
    </row>
    <row r="11" spans="1:40">
      <c r="G11" s="305"/>
      <c r="H11" s="305"/>
      <c r="I11" s="329"/>
    </row>
    <row r="12" spans="1:40">
      <c r="G12" s="305"/>
      <c r="H12" s="305"/>
      <c r="I12" s="329"/>
    </row>
    <row r="13" spans="1:40" ht="28.8">
      <c r="A13" s="597" t="s">
        <v>1027</v>
      </c>
      <c r="B13" s="644">
        <v>10</v>
      </c>
      <c r="G13" s="305"/>
      <c r="H13" s="305"/>
      <c r="I13" s="329"/>
      <c r="Y13" s="933" t="s">
        <v>260</v>
      </c>
      <c r="Z13" s="934"/>
      <c r="AA13" s="934"/>
      <c r="AB13" s="935">
        <f>SUM(AB6:AB10)</f>
        <v>0</v>
      </c>
      <c r="AC13" s="935"/>
      <c r="AD13" s="935">
        <f t="shared" ref="AD13:AG13" si="4">SUM(AD6:AD10)</f>
        <v>0</v>
      </c>
      <c r="AE13" s="935">
        <f t="shared" si="4"/>
        <v>0</v>
      </c>
      <c r="AF13" s="935">
        <f t="shared" si="4"/>
        <v>0</v>
      </c>
      <c r="AG13" s="936">
        <f t="shared" si="4"/>
        <v>2250</v>
      </c>
    </row>
    <row r="14" spans="1:40">
      <c r="A14" s="399" t="s">
        <v>1096</v>
      </c>
      <c r="B14" s="399" t="s">
        <v>1028</v>
      </c>
      <c r="G14" s="305"/>
      <c r="H14" s="305"/>
      <c r="I14" s="329"/>
      <c r="AF14" s="937" t="s">
        <v>1237</v>
      </c>
    </row>
    <row r="15" spans="1:40">
      <c r="A15" s="399">
        <v>0</v>
      </c>
      <c r="B15" s="395">
        <f>-A9</f>
        <v>-2250</v>
      </c>
      <c r="G15" s="305"/>
      <c r="H15" s="305"/>
      <c r="I15" s="329"/>
      <c r="AF15" s="360" t="s">
        <v>1238</v>
      </c>
    </row>
    <row r="16" spans="1:40">
      <c r="A16" s="399">
        <v>1</v>
      </c>
      <c r="B16" s="395">
        <f>+A6</f>
        <v>0</v>
      </c>
      <c r="G16" s="305"/>
      <c r="H16" s="305"/>
      <c r="I16" s="329"/>
      <c r="AF16" s="360" t="s">
        <v>1239</v>
      </c>
    </row>
    <row r="17" spans="1:35">
      <c r="A17" s="399">
        <v>2</v>
      </c>
      <c r="B17" s="395">
        <f>+B16</f>
        <v>0</v>
      </c>
      <c r="G17" s="305"/>
      <c r="H17" s="305"/>
      <c r="I17" s="329"/>
      <c r="AF17" s="360"/>
    </row>
    <row r="18" spans="1:35">
      <c r="A18" s="399">
        <v>3</v>
      </c>
      <c r="B18" s="395">
        <f t="shared" ref="B18:B24" si="5">+B17</f>
        <v>0</v>
      </c>
      <c r="H18" s="305"/>
      <c r="I18" s="329"/>
      <c r="AF18" s="410" t="s">
        <v>151</v>
      </c>
    </row>
    <row r="19" spans="1:35">
      <c r="A19" s="399">
        <v>4</v>
      </c>
      <c r="B19" s="395">
        <f t="shared" si="5"/>
        <v>0</v>
      </c>
      <c r="H19" s="305"/>
      <c r="I19" s="329"/>
      <c r="AF19" s="410" t="s">
        <v>121</v>
      </c>
    </row>
    <row r="20" spans="1:35">
      <c r="A20" s="399">
        <v>6</v>
      </c>
      <c r="B20" s="395">
        <f t="shared" si="5"/>
        <v>0</v>
      </c>
      <c r="H20" s="305"/>
      <c r="I20" s="329"/>
    </row>
    <row r="21" spans="1:35">
      <c r="A21" s="399">
        <v>7</v>
      </c>
      <c r="B21" s="395">
        <f t="shared" si="5"/>
        <v>0</v>
      </c>
      <c r="H21" s="305"/>
      <c r="I21" s="329"/>
    </row>
    <row r="22" spans="1:35">
      <c r="A22" s="399">
        <v>8</v>
      </c>
      <c r="B22" s="395">
        <f t="shared" si="5"/>
        <v>0</v>
      </c>
      <c r="H22" s="305"/>
      <c r="I22" s="329"/>
    </row>
    <row r="23" spans="1:35">
      <c r="A23" s="399">
        <v>9</v>
      </c>
      <c r="B23" s="395">
        <f t="shared" si="5"/>
        <v>0</v>
      </c>
      <c r="H23" s="305"/>
      <c r="I23" s="329"/>
    </row>
    <row r="24" spans="1:35">
      <c r="A24" s="399">
        <v>10</v>
      </c>
      <c r="B24" s="395">
        <f t="shared" si="5"/>
        <v>0</v>
      </c>
      <c r="H24" s="305"/>
      <c r="I24" s="329"/>
    </row>
    <row r="25" spans="1:35">
      <c r="H25" s="305"/>
      <c r="I25" s="329"/>
    </row>
    <row r="26" spans="1:35">
      <c r="H26" s="305"/>
      <c r="J26" s="329"/>
      <c r="K26" s="329"/>
      <c r="L26" s="329"/>
      <c r="M26" s="329"/>
      <c r="N26" s="329"/>
      <c r="O26" s="329"/>
      <c r="P26" s="329"/>
      <c r="Q26" s="329"/>
      <c r="R26" s="329"/>
      <c r="S26" s="329"/>
      <c r="T26" s="329"/>
      <c r="U26" s="329"/>
      <c r="V26" s="329"/>
      <c r="W26" s="329"/>
      <c r="X26" s="329"/>
      <c r="Y26" s="329"/>
      <c r="Z26" s="329"/>
      <c r="AA26" s="329"/>
      <c r="AB26" s="329"/>
      <c r="AC26" s="329"/>
      <c r="AD26" s="329"/>
      <c r="AE26" s="329"/>
      <c r="AF26" s="329"/>
      <c r="AG26" s="329"/>
      <c r="AH26" s="329"/>
      <c r="AI26" s="329"/>
    </row>
    <row r="27" spans="1:35">
      <c r="H27" s="305"/>
    </row>
    <row r="28" spans="1:35">
      <c r="H28" s="305"/>
    </row>
    <row r="29" spans="1:35">
      <c r="H29" s="305"/>
    </row>
    <row r="30" spans="1:35">
      <c r="H30" s="305"/>
    </row>
  </sheetData>
  <phoneticPr fontId="77" type="noConversion"/>
  <hyperlinks>
    <hyperlink ref="AN9" r:id="rId1" xr:uid="{447F32B3-E4EE-45DC-A7B7-870A8222B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612AF-175F-49BC-B416-2E0D4DB3B5C9}">
  <sheetPr>
    <tabColor theme="9"/>
  </sheetPr>
  <dimension ref="A1:AN30"/>
  <sheetViews>
    <sheetView zoomScale="85" zoomScaleNormal="85" workbookViewId="0">
      <selection activeCell="T19" sqref="T19"/>
    </sheetView>
  </sheetViews>
  <sheetFormatPr baseColWidth="10" defaultColWidth="11.44140625" defaultRowHeight="14.4"/>
  <cols>
    <col min="4" max="4" width="14.33203125" customWidth="1"/>
    <col min="5" max="5" width="15.33203125" customWidth="1"/>
    <col min="6" max="6" width="0" hidden="1" customWidth="1"/>
    <col min="7" max="7" width="9.5546875" hidden="1" customWidth="1"/>
    <col min="8" max="9" width="3.6640625" customWidth="1"/>
    <col min="10" max="10" width="22.5546875" bestFit="1" customWidth="1"/>
    <col min="11" max="11" width="9.88671875" customWidth="1"/>
    <col min="12" max="12" width="12.44140625" customWidth="1"/>
    <col min="13" max="13" width="21.44140625" customWidth="1"/>
    <col min="14" max="14" width="17.6640625" bestFit="1" customWidth="1"/>
    <col min="15" max="15" width="10.33203125" customWidth="1"/>
    <col min="16" max="17" width="20.44140625" hidden="1" customWidth="1"/>
    <col min="18" max="18" width="13.5546875" hidden="1" customWidth="1"/>
    <col min="19" max="19" width="16.6640625" hidden="1" customWidth="1"/>
    <col min="20" max="20" width="12.88671875" customWidth="1"/>
    <col min="21" max="21" width="18.6640625" hidden="1" customWidth="1"/>
    <col min="22" max="22" width="15" hidden="1" customWidth="1"/>
    <col min="23" max="23" width="12" hidden="1" customWidth="1"/>
    <col min="24" max="24" width="12.33203125" bestFit="1" customWidth="1"/>
    <col min="25" max="25" width="8.6640625" customWidth="1"/>
    <col min="26" max="26" width="26" hidden="1" customWidth="1"/>
    <col min="27" max="27" width="0" hidden="1" customWidth="1"/>
    <col min="28" max="28" width="14.33203125" customWidth="1"/>
    <col min="29" max="29" width="14.44140625" customWidth="1"/>
    <col min="30" max="30" width="13.6640625" customWidth="1"/>
    <col min="31" max="31" width="10.33203125" customWidth="1"/>
    <col min="32" max="32" width="0" hidden="1" customWidth="1"/>
    <col min="33" max="36" width="9.109375"/>
    <col min="37" max="37" width="29.5546875" customWidth="1"/>
  </cols>
  <sheetData>
    <row r="1" spans="1:40" ht="15.6">
      <c r="G1" s="302"/>
      <c r="H1" s="302"/>
      <c r="I1" s="303"/>
      <c r="J1" s="303" t="s">
        <v>1290</v>
      </c>
      <c r="K1" s="302"/>
      <c r="L1" s="302"/>
      <c r="M1" s="302"/>
      <c r="N1" s="302"/>
      <c r="O1" s="302"/>
      <c r="P1" s="302"/>
      <c r="Q1" s="302"/>
      <c r="R1" s="302"/>
      <c r="S1" s="302"/>
      <c r="T1" s="302"/>
      <c r="U1" s="302"/>
      <c r="V1" s="302"/>
      <c r="W1" s="302"/>
      <c r="X1" s="302"/>
    </row>
    <row r="2" spans="1:40" ht="39.6">
      <c r="A2" s="328" t="s">
        <v>998</v>
      </c>
      <c r="B2" s="328" t="s">
        <v>999</v>
      </c>
      <c r="C2" s="376" t="s">
        <v>6</v>
      </c>
      <c r="D2" s="376" t="s">
        <v>1001</v>
      </c>
      <c r="G2" s="305"/>
    </row>
    <row r="3" spans="1:40">
      <c r="A3" s="919">
        <f>Consumption!$C$9</f>
        <v>0.51625477697179056</v>
      </c>
      <c r="B3" s="469">
        <v>10</v>
      </c>
      <c r="C3" s="920">
        <f>+'0.Hypothesis'!$K$2</f>
        <v>0.06</v>
      </c>
      <c r="D3" s="923">
        <f>+'0.Hypothesis'!$C$3</f>
        <v>2</v>
      </c>
      <c r="G3" s="305"/>
    </row>
    <row r="4" spans="1:40">
      <c r="G4" s="319"/>
      <c r="H4" s="305"/>
      <c r="I4" s="305"/>
      <c r="Y4" s="305"/>
      <c r="Z4" s="305"/>
      <c r="AA4" s="305"/>
      <c r="AB4" s="305"/>
      <c r="AC4" s="305"/>
    </row>
    <row r="5" spans="1:40" ht="43.2">
      <c r="A5" s="456" t="s">
        <v>1020</v>
      </c>
      <c r="B5" s="456" t="s">
        <v>1021</v>
      </c>
      <c r="C5" s="456" t="s">
        <v>1022</v>
      </c>
      <c r="D5" s="456" t="s">
        <v>1193</v>
      </c>
      <c r="G5" s="319"/>
      <c r="H5" s="305"/>
      <c r="I5" s="305"/>
      <c r="J5" s="327" t="str">
        <f>+Ventilation!C7</f>
        <v>Identification</v>
      </c>
      <c r="K5" s="327" t="str">
        <f>+Ventilation!D7</f>
        <v>Model/branch</v>
      </c>
      <c r="L5" s="327" t="str">
        <f>+Ventilation!E7</f>
        <v>Use</v>
      </c>
      <c r="M5" s="327" t="str">
        <f>+Ventilation!F7</f>
        <v>Type</v>
      </c>
      <c r="N5" s="327" t="str">
        <f>+Ventilation!G7</f>
        <v>Quantity</v>
      </c>
      <c r="O5" s="327" t="str">
        <f>+Ventilation!H7</f>
        <v>Power (kW)</v>
      </c>
      <c r="P5" s="327" t="str">
        <f>+Ventilation!I7</f>
        <v>Power meassured (W)</v>
      </c>
      <c r="Q5" s="327" t="str">
        <f>+Ventilation!J7</f>
        <v>VSD (Yes/No)</v>
      </c>
      <c r="R5" s="327" t="str">
        <f>+Ventilation!K7</f>
        <v>Frequency VSD (Hz)</v>
      </c>
      <c r="S5" s="327" t="str">
        <f>+Ventilation!L7</f>
        <v>Use (h/day)</v>
      </c>
      <c r="T5" s="327" t="str">
        <f>+Ventilation!M7</f>
        <v>% time load</v>
      </c>
      <c r="U5" s="327" t="str">
        <f>+Ventilation!N7</f>
        <v>Days/week</v>
      </c>
      <c r="V5" s="327" t="str">
        <f>+Ventilation!O7</f>
        <v>Weeks/year</v>
      </c>
      <c r="W5" s="327" t="str">
        <f>+Ventilation!P7</f>
        <v>Total (h/year)</v>
      </c>
      <c r="X5" s="327" t="str">
        <f>+Ventilation!Q7</f>
        <v>Notes</v>
      </c>
      <c r="Y5" s="714"/>
      <c r="Z5" s="714"/>
      <c r="AA5" s="327" t="str">
        <f>+'Compr. Air'!T7</f>
        <v>Pot_inst (kW)</v>
      </c>
      <c r="AB5" s="327" t="str">
        <f>+Ventilation!U7</f>
        <v>Consumption (kWh/año)</v>
      </c>
      <c r="AC5" s="328" t="s">
        <v>1283</v>
      </c>
      <c r="AD5" s="328" t="s">
        <v>1223</v>
      </c>
      <c r="AE5" s="328" t="s">
        <v>1039</v>
      </c>
      <c r="AF5" s="328" t="s">
        <v>1020</v>
      </c>
      <c r="AG5" s="328" t="s">
        <v>740</v>
      </c>
      <c r="AI5" s="869" t="s">
        <v>1284</v>
      </c>
      <c r="AJ5" s="869"/>
      <c r="AK5" s="869"/>
      <c r="AL5" s="869"/>
    </row>
    <row r="6" spans="1:40">
      <c r="A6" s="395">
        <f>+B6*A3</f>
        <v>0</v>
      </c>
      <c r="B6" s="395">
        <f>+AE13</f>
        <v>0</v>
      </c>
      <c r="C6" s="594">
        <f>+B6/Consumption!C4</f>
        <v>0</v>
      </c>
      <c r="D6" s="557">
        <f>+B6*'0.Hypothesis'!G2</f>
        <v>0</v>
      </c>
      <c r="G6" s="319"/>
      <c r="H6" s="319"/>
      <c r="I6" s="319"/>
      <c r="J6" s="330" t="str">
        <f>+Ventilation!C8</f>
        <v>Pump</v>
      </c>
      <c r="K6" s="330">
        <f>+Ventilation!D8</f>
        <v>0</v>
      </c>
      <c r="L6" s="330">
        <f>+Ventilation!E8</f>
        <v>0</v>
      </c>
      <c r="M6" s="330">
        <f>+Ventilation!F8</f>
        <v>0</v>
      </c>
      <c r="N6" s="330">
        <f>+Ventilation!G8</f>
        <v>0</v>
      </c>
      <c r="O6" s="330">
        <f>+Ventilation!H8</f>
        <v>0</v>
      </c>
      <c r="P6" s="330">
        <f>+Ventilation!I8</f>
        <v>0</v>
      </c>
      <c r="Q6" s="330">
        <f>+Ventilation!J8</f>
        <v>0</v>
      </c>
      <c r="R6" s="330">
        <f>+Ventilation!K8</f>
        <v>50</v>
      </c>
      <c r="S6" s="330">
        <f>+Ventilation!L8</f>
        <v>0</v>
      </c>
      <c r="T6" s="330">
        <f>+Ventilation!M8</f>
        <v>1</v>
      </c>
      <c r="U6" s="330">
        <f>+Ventilation!N8</f>
        <v>0</v>
      </c>
      <c r="V6" s="330">
        <f>+Ventilation!O8</f>
        <v>0</v>
      </c>
      <c r="W6" s="330">
        <f>+Ventilation!P8</f>
        <v>0</v>
      </c>
      <c r="X6" s="330">
        <f>+Ventilation!Q8</f>
        <v>0</v>
      </c>
      <c r="AA6" s="326">
        <f>+'Compr. Air'!T9</f>
        <v>0</v>
      </c>
      <c r="AB6" s="333">
        <f>+Ventilation!U8</f>
        <v>0</v>
      </c>
      <c r="AC6" s="845">
        <v>0.25</v>
      </c>
      <c r="AD6" s="361">
        <f>+AB6*(1-AC6)</f>
        <v>0</v>
      </c>
      <c r="AE6" s="361">
        <f>+AB6-AD6</f>
        <v>0</v>
      </c>
      <c r="AF6" s="361">
        <f>+AE6*$A$3</f>
        <v>0</v>
      </c>
      <c r="AG6" s="361">
        <f>+AL7</f>
        <v>500</v>
      </c>
      <c r="AI6" s="863"/>
      <c r="AJ6" s="399" t="s">
        <v>1028</v>
      </c>
      <c r="AK6" s="863" t="s">
        <v>1285</v>
      </c>
      <c r="AL6" s="399" t="s">
        <v>1286</v>
      </c>
    </row>
    <row r="7" spans="1:40">
      <c r="G7" s="319"/>
      <c r="H7" s="325"/>
      <c r="I7" s="325"/>
      <c r="J7" s="330">
        <f>+Ventilation!C9</f>
        <v>0</v>
      </c>
      <c r="K7" s="330">
        <f>+Ventilation!D9</f>
        <v>0</v>
      </c>
      <c r="L7" s="330">
        <f>+Ventilation!E9</f>
        <v>0</v>
      </c>
      <c r="M7" s="330">
        <f>+Ventilation!F9</f>
        <v>0</v>
      </c>
      <c r="N7" s="330">
        <f>+Ventilation!G9</f>
        <v>0</v>
      </c>
      <c r="O7" s="330">
        <f>+Ventilation!H9</f>
        <v>0</v>
      </c>
      <c r="P7" s="330">
        <f>+Ventilation!I9</f>
        <v>0</v>
      </c>
      <c r="Q7" s="330">
        <f>+Ventilation!J9</f>
        <v>0</v>
      </c>
      <c r="R7" s="330">
        <f>+Ventilation!K9</f>
        <v>50</v>
      </c>
      <c r="S7" s="330">
        <f>+Ventilation!L9</f>
        <v>0</v>
      </c>
      <c r="T7" s="330">
        <f>+Ventilation!M9</f>
        <v>1</v>
      </c>
      <c r="U7" s="330">
        <f>+Ventilation!N9</f>
        <v>0</v>
      </c>
      <c r="V7" s="330">
        <f>+Ventilation!O9</f>
        <v>0</v>
      </c>
      <c r="W7" s="330">
        <f>+Ventilation!P9</f>
        <v>0</v>
      </c>
      <c r="X7" s="330">
        <f>+Ventilation!Q9</f>
        <v>0</v>
      </c>
      <c r="AA7" s="326">
        <f>+'Compr. Air'!T10</f>
        <v>0</v>
      </c>
      <c r="AB7" s="333">
        <f>+Ventilation!U9</f>
        <v>0</v>
      </c>
      <c r="AC7" s="845">
        <v>0</v>
      </c>
      <c r="AD7" s="361">
        <f t="shared" ref="AD7:AD10" si="0">+AB7*(1-AC7)</f>
        <v>0</v>
      </c>
      <c r="AE7" s="361">
        <f t="shared" ref="AE7:AE10" si="1">+AB7-AD7</f>
        <v>0</v>
      </c>
      <c r="AF7" s="361">
        <f t="shared" ref="AF7:AF10" si="2">+AE7*$A$3</f>
        <v>0</v>
      </c>
      <c r="AG7" s="361">
        <f t="shared" ref="AG7:AG10" si="3">+AL9</f>
        <v>0</v>
      </c>
      <c r="AI7" s="863" t="s">
        <v>1287</v>
      </c>
      <c r="AJ7" s="454">
        <v>1500</v>
      </c>
      <c r="AK7" s="454">
        <f>+AJ7*(0.25+0.15+0.05+0.05)</f>
        <v>750</v>
      </c>
      <c r="AL7" s="454">
        <v>500</v>
      </c>
    </row>
    <row r="8" spans="1:40" ht="28.8">
      <c r="A8" s="456" t="s">
        <v>740</v>
      </c>
      <c r="B8" s="456" t="s">
        <v>1024</v>
      </c>
      <c r="C8" s="599" t="s">
        <v>1025</v>
      </c>
      <c r="D8" s="459" t="s">
        <v>1026</v>
      </c>
      <c r="G8" s="305"/>
      <c r="H8" s="305"/>
      <c r="I8" s="329"/>
      <c r="J8" s="330">
        <f>+Ventilation!C10</f>
        <v>0</v>
      </c>
      <c r="K8" s="330">
        <f>+Ventilation!D10</f>
        <v>0</v>
      </c>
      <c r="L8" s="330">
        <f>+Ventilation!E10</f>
        <v>0</v>
      </c>
      <c r="M8" s="330">
        <f>+Ventilation!F10</f>
        <v>0</v>
      </c>
      <c r="N8" s="330">
        <f>+Ventilation!G10</f>
        <v>0</v>
      </c>
      <c r="O8" s="330">
        <f>+Ventilation!H10</f>
        <v>0</v>
      </c>
      <c r="P8" s="330">
        <f>+Ventilation!I10</f>
        <v>0</v>
      </c>
      <c r="Q8" s="330">
        <f>+Ventilation!J10</f>
        <v>0</v>
      </c>
      <c r="R8" s="330">
        <f>+Ventilation!K10</f>
        <v>50</v>
      </c>
      <c r="S8" s="330">
        <f>+Ventilation!L10</f>
        <v>0</v>
      </c>
      <c r="T8" s="330">
        <f>+Ventilation!M10</f>
        <v>1</v>
      </c>
      <c r="U8" s="330">
        <f>+Ventilation!N10</f>
        <v>0</v>
      </c>
      <c r="V8" s="330">
        <f>+Ventilation!O10</f>
        <v>0</v>
      </c>
      <c r="W8" s="330">
        <f>+Ventilation!P10</f>
        <v>0</v>
      </c>
      <c r="X8" s="330">
        <f>+Ventilation!Q10</f>
        <v>0</v>
      </c>
      <c r="AA8" s="326">
        <f>+'Compr. Air'!T11</f>
        <v>0</v>
      </c>
      <c r="AB8" s="333">
        <f>+Ventilation!U10</f>
        <v>0</v>
      </c>
      <c r="AC8" s="845">
        <v>0</v>
      </c>
      <c r="AD8" s="361">
        <f t="shared" si="0"/>
        <v>0</v>
      </c>
      <c r="AE8" s="361">
        <f t="shared" si="1"/>
        <v>0</v>
      </c>
      <c r="AF8" s="361">
        <f t="shared" si="2"/>
        <v>0</v>
      </c>
      <c r="AG8" s="361">
        <f t="shared" si="3"/>
        <v>0</v>
      </c>
      <c r="AI8" s="863" t="s">
        <v>1287</v>
      </c>
      <c r="AJ8" s="454">
        <v>1500</v>
      </c>
      <c r="AK8" s="454">
        <f>+AJ8*(0.25+0.15+0.05+0.05)</f>
        <v>750</v>
      </c>
      <c r="AL8" s="454">
        <f>+AJ8+AK8</f>
        <v>2250</v>
      </c>
    </row>
    <row r="9" spans="1:40">
      <c r="A9" s="395">
        <f>+AL7</f>
        <v>500</v>
      </c>
      <c r="B9" s="557" t="e">
        <f>+A9/A6</f>
        <v>#DIV/0!</v>
      </c>
      <c r="C9" s="460" t="e">
        <f>IRR(B15:B24)</f>
        <v>#NUM!</v>
      </c>
      <c r="D9" s="461">
        <f>+NPV(C3,B15:B24)</f>
        <v>-471.69811320754712</v>
      </c>
      <c r="G9" s="305"/>
      <c r="H9" s="305"/>
      <c r="I9" s="329"/>
      <c r="J9" s="330">
        <f>+Ventilation!C11</f>
        <v>0</v>
      </c>
      <c r="K9" s="330">
        <f>+Ventilation!D11</f>
        <v>0</v>
      </c>
      <c r="L9" s="330">
        <f>+Ventilation!E11</f>
        <v>0</v>
      </c>
      <c r="M9" s="330">
        <f>+Ventilation!F11</f>
        <v>0</v>
      </c>
      <c r="N9" s="330">
        <f>+Ventilation!G11</f>
        <v>0</v>
      </c>
      <c r="O9" s="330">
        <f>+Ventilation!H11</f>
        <v>0</v>
      </c>
      <c r="P9" s="330">
        <f>+Ventilation!I11</f>
        <v>0</v>
      </c>
      <c r="Q9" s="330">
        <f>+Ventilation!J11</f>
        <v>0</v>
      </c>
      <c r="R9" s="330">
        <f>+Ventilation!K11</f>
        <v>50</v>
      </c>
      <c r="S9" s="330">
        <f>+Ventilation!L11</f>
        <v>0</v>
      </c>
      <c r="T9" s="330">
        <f>+Ventilation!M11</f>
        <v>1</v>
      </c>
      <c r="U9" s="330">
        <f>+Ventilation!N11</f>
        <v>0</v>
      </c>
      <c r="V9" s="330">
        <f>+Ventilation!O11</f>
        <v>0</v>
      </c>
      <c r="W9" s="330">
        <f>+Ventilation!P11</f>
        <v>0</v>
      </c>
      <c r="X9" s="330">
        <f>+Ventilation!Q11</f>
        <v>0</v>
      </c>
      <c r="AA9" s="326">
        <f>+'Compr. Air'!T12</f>
        <v>0</v>
      </c>
      <c r="AB9" s="333">
        <f>+Ventilation!U11</f>
        <v>0</v>
      </c>
      <c r="AC9" s="845">
        <v>0</v>
      </c>
      <c r="AD9" s="361">
        <f t="shared" si="0"/>
        <v>0</v>
      </c>
      <c r="AE9" s="361">
        <f t="shared" si="1"/>
        <v>0</v>
      </c>
      <c r="AF9" s="361">
        <f t="shared" si="2"/>
        <v>0</v>
      </c>
      <c r="AG9" s="361">
        <f t="shared" si="3"/>
        <v>0</v>
      </c>
      <c r="AI9" s="863"/>
      <c r="AJ9" s="454"/>
      <c r="AK9" s="454"/>
      <c r="AL9" s="454"/>
      <c r="AN9" s="873" t="s">
        <v>1288</v>
      </c>
    </row>
    <row r="10" spans="1:40">
      <c r="G10" s="305"/>
      <c r="H10" s="305"/>
      <c r="I10" s="329"/>
      <c r="J10" s="330">
        <f>+Ventilation!C12</f>
        <v>0</v>
      </c>
      <c r="K10" s="330">
        <f>+Ventilation!D12</f>
        <v>0</v>
      </c>
      <c r="L10" s="330">
        <f>+Ventilation!E12</f>
        <v>0</v>
      </c>
      <c r="M10" s="330">
        <f>+Ventilation!F12</f>
        <v>0</v>
      </c>
      <c r="N10" s="330">
        <f>+Ventilation!G12</f>
        <v>0</v>
      </c>
      <c r="O10" s="330">
        <f>+Ventilation!H12</f>
        <v>0</v>
      </c>
      <c r="P10" s="330">
        <f>+Ventilation!I12</f>
        <v>0</v>
      </c>
      <c r="Q10" s="330">
        <f>+Ventilation!J12</f>
        <v>0</v>
      </c>
      <c r="R10" s="330">
        <f>+Ventilation!K12</f>
        <v>50</v>
      </c>
      <c r="S10" s="330">
        <f>+Ventilation!L12</f>
        <v>0</v>
      </c>
      <c r="T10" s="330">
        <f>+Ventilation!M12</f>
        <v>1</v>
      </c>
      <c r="U10" s="330">
        <f>+Ventilation!N12</f>
        <v>0</v>
      </c>
      <c r="V10" s="330">
        <f>+Ventilation!O12</f>
        <v>0</v>
      </c>
      <c r="W10" s="330">
        <f>+Ventilation!P12</f>
        <v>0</v>
      </c>
      <c r="X10" s="330">
        <f>+Ventilation!Q12</f>
        <v>0</v>
      </c>
      <c r="AA10" s="326">
        <f>+'Compr. Air'!T13</f>
        <v>0</v>
      </c>
      <c r="AB10" s="333">
        <f>+Ventilation!U12</f>
        <v>0</v>
      </c>
      <c r="AC10" s="845">
        <v>0</v>
      </c>
      <c r="AD10" s="361">
        <f t="shared" si="0"/>
        <v>0</v>
      </c>
      <c r="AE10" s="361">
        <f t="shared" si="1"/>
        <v>0</v>
      </c>
      <c r="AF10" s="361">
        <f t="shared" si="2"/>
        <v>0</v>
      </c>
      <c r="AG10" s="361">
        <f t="shared" si="3"/>
        <v>0</v>
      </c>
      <c r="AI10" s="864"/>
      <c r="AJ10" s="454"/>
      <c r="AK10" s="399"/>
      <c r="AL10" s="868"/>
      <c r="AN10" t="s">
        <v>1289</v>
      </c>
    </row>
    <row r="11" spans="1:40">
      <c r="G11" s="305"/>
      <c r="H11" s="305"/>
      <c r="I11" s="329"/>
    </row>
    <row r="12" spans="1:40">
      <c r="G12" s="305"/>
      <c r="H12" s="305"/>
      <c r="I12" s="329"/>
    </row>
    <row r="13" spans="1:40" ht="28.8">
      <c r="A13" s="597" t="s">
        <v>1027</v>
      </c>
      <c r="B13" s="644">
        <v>10</v>
      </c>
      <c r="G13" s="305"/>
      <c r="H13" s="305"/>
      <c r="I13" s="329"/>
      <c r="Y13" s="933" t="s">
        <v>260</v>
      </c>
      <c r="Z13" s="934"/>
      <c r="AA13" s="934"/>
      <c r="AB13" s="935">
        <f>SUM(AB6:AB10)</f>
        <v>0</v>
      </c>
      <c r="AC13" s="935"/>
      <c r="AD13" s="935">
        <f t="shared" ref="AD13:AG13" si="4">SUM(AD6:AD10)</f>
        <v>0</v>
      </c>
      <c r="AE13" s="935">
        <f t="shared" si="4"/>
        <v>0</v>
      </c>
      <c r="AF13" s="935">
        <f t="shared" si="4"/>
        <v>0</v>
      </c>
      <c r="AG13" s="936">
        <f t="shared" si="4"/>
        <v>500</v>
      </c>
    </row>
    <row r="14" spans="1:40">
      <c r="A14" s="399" t="s">
        <v>1096</v>
      </c>
      <c r="B14" s="399" t="s">
        <v>1028</v>
      </c>
      <c r="G14" s="305"/>
      <c r="H14" s="305"/>
      <c r="I14" s="329"/>
      <c r="AF14" s="937" t="s">
        <v>1237</v>
      </c>
    </row>
    <row r="15" spans="1:40">
      <c r="A15" s="399">
        <v>0</v>
      </c>
      <c r="B15" s="395">
        <f>-A9</f>
        <v>-500</v>
      </c>
      <c r="G15" s="305"/>
      <c r="H15" s="305"/>
      <c r="I15" s="329"/>
      <c r="AF15" s="360" t="s">
        <v>1238</v>
      </c>
    </row>
    <row r="16" spans="1:40">
      <c r="A16" s="399">
        <v>1</v>
      </c>
      <c r="B16" s="395">
        <f>+A6</f>
        <v>0</v>
      </c>
      <c r="G16" s="305"/>
      <c r="H16" s="305"/>
      <c r="I16" s="329"/>
      <c r="AF16" s="360" t="s">
        <v>1239</v>
      </c>
    </row>
    <row r="17" spans="1:35">
      <c r="A17" s="399">
        <v>2</v>
      </c>
      <c r="B17" s="395">
        <f>+B16</f>
        <v>0</v>
      </c>
      <c r="G17" s="305"/>
      <c r="H17" s="305"/>
      <c r="I17" s="329"/>
      <c r="AF17" s="360"/>
    </row>
    <row r="18" spans="1:35">
      <c r="A18" s="399">
        <v>3</v>
      </c>
      <c r="B18" s="395">
        <f t="shared" ref="B18:B24" si="5">+B17</f>
        <v>0</v>
      </c>
      <c r="H18" s="305"/>
      <c r="I18" s="329"/>
      <c r="AF18" s="410" t="s">
        <v>151</v>
      </c>
    </row>
    <row r="19" spans="1:35">
      <c r="A19" s="399">
        <v>4</v>
      </c>
      <c r="B19" s="395">
        <f t="shared" si="5"/>
        <v>0</v>
      </c>
      <c r="H19" s="305"/>
      <c r="I19" s="329"/>
      <c r="AF19" s="410" t="s">
        <v>121</v>
      </c>
    </row>
    <row r="20" spans="1:35">
      <c r="A20" s="399">
        <v>6</v>
      </c>
      <c r="B20" s="395">
        <f t="shared" si="5"/>
        <v>0</v>
      </c>
      <c r="H20" s="305"/>
      <c r="I20" s="329"/>
    </row>
    <row r="21" spans="1:35">
      <c r="A21" s="399">
        <v>7</v>
      </c>
      <c r="B21" s="395">
        <f t="shared" si="5"/>
        <v>0</v>
      </c>
      <c r="H21" s="305"/>
      <c r="I21" s="329"/>
    </row>
    <row r="22" spans="1:35">
      <c r="A22" s="399">
        <v>8</v>
      </c>
      <c r="B22" s="395">
        <f t="shared" si="5"/>
        <v>0</v>
      </c>
      <c r="H22" s="305"/>
      <c r="I22" s="329"/>
    </row>
    <row r="23" spans="1:35">
      <c r="A23" s="399">
        <v>9</v>
      </c>
      <c r="B23" s="395">
        <f t="shared" si="5"/>
        <v>0</v>
      </c>
      <c r="H23" s="305"/>
      <c r="I23" s="329"/>
    </row>
    <row r="24" spans="1:35">
      <c r="A24" s="399">
        <v>10</v>
      </c>
      <c r="B24" s="395">
        <f t="shared" si="5"/>
        <v>0</v>
      </c>
      <c r="H24" s="305"/>
      <c r="I24" s="329"/>
    </row>
    <row r="25" spans="1:35">
      <c r="H25" s="305"/>
      <c r="I25" s="329"/>
    </row>
    <row r="26" spans="1:35">
      <c r="H26" s="305"/>
      <c r="J26" s="329"/>
      <c r="K26" s="329"/>
      <c r="L26" s="329"/>
      <c r="M26" s="329"/>
      <c r="N26" s="329"/>
      <c r="O26" s="329"/>
      <c r="P26" s="329"/>
      <c r="Q26" s="329"/>
      <c r="R26" s="329"/>
      <c r="S26" s="329"/>
      <c r="T26" s="329"/>
      <c r="U26" s="329"/>
      <c r="V26" s="329"/>
      <c r="W26" s="329"/>
      <c r="X26" s="329"/>
      <c r="Y26" s="329"/>
      <c r="Z26" s="329"/>
      <c r="AA26" s="329"/>
      <c r="AB26" s="329"/>
      <c r="AC26" s="329"/>
      <c r="AD26" s="329"/>
      <c r="AE26" s="329"/>
      <c r="AF26" s="329"/>
      <c r="AG26" s="329"/>
      <c r="AH26" s="329"/>
      <c r="AI26" s="329"/>
    </row>
    <row r="27" spans="1:35">
      <c r="H27" s="305"/>
    </row>
    <row r="28" spans="1:35">
      <c r="H28" s="305"/>
    </row>
    <row r="29" spans="1:35">
      <c r="H29" s="305"/>
    </row>
    <row r="30" spans="1:35">
      <c r="H30" s="305"/>
    </row>
  </sheetData>
  <phoneticPr fontId="77" type="noConversion"/>
  <hyperlinks>
    <hyperlink ref="AN9" r:id="rId1" xr:uid="{2502B98A-08A3-4A82-92E9-AFD325B4FA6E}"/>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06806-7C8C-493C-9340-8584DA4132E3}">
  <sheetPr>
    <tabColor theme="9"/>
  </sheetPr>
  <dimension ref="A1:AP43"/>
  <sheetViews>
    <sheetView workbookViewId="0">
      <selection activeCell="B22" sqref="B22"/>
    </sheetView>
  </sheetViews>
  <sheetFormatPr baseColWidth="10" defaultColWidth="11.44140625" defaultRowHeight="14.4"/>
  <cols>
    <col min="1" max="1" width="14.33203125" customWidth="1"/>
    <col min="2" max="2" width="14" customWidth="1"/>
    <col min="4" max="4" width="20.6640625" customWidth="1"/>
    <col min="5" max="5" width="17.109375" customWidth="1"/>
    <col min="6" max="6" width="17" hidden="1" customWidth="1"/>
    <col min="7" max="7" width="25" hidden="1" customWidth="1"/>
    <col min="8" max="8" width="3.6640625" customWidth="1"/>
    <col min="12" max="12" width="9.88671875" customWidth="1"/>
    <col min="13" max="13" width="28.44140625" customWidth="1"/>
    <col min="14" max="14" width="13.33203125" customWidth="1"/>
    <col min="15" max="15" width="12.44140625" customWidth="1"/>
    <col min="16" max="16" width="11.5546875" customWidth="1"/>
    <col min="21" max="21" width="11.6640625" customWidth="1"/>
    <col min="22" max="22" width="13.5546875" customWidth="1"/>
    <col min="23" max="23" width="13.44140625" customWidth="1"/>
    <col min="24" max="26" width="13.5546875" customWidth="1"/>
    <col min="27" max="27" width="13.109375" customWidth="1"/>
    <col min="28" max="28" width="16.44140625" customWidth="1"/>
    <col min="29" max="29" width="12.5546875" customWidth="1"/>
    <col min="34" max="34" width="16.33203125" customWidth="1"/>
    <col min="37" max="37" width="14.44140625" customWidth="1"/>
    <col min="38" max="38" width="13.6640625" customWidth="1"/>
    <col min="42" max="42" width="0" hidden="1" customWidth="1"/>
  </cols>
  <sheetData>
    <row r="1" spans="1:42" ht="15.6">
      <c r="H1" s="303"/>
      <c r="I1" s="303" t="s">
        <v>1291</v>
      </c>
      <c r="J1" s="302"/>
      <c r="K1" s="302"/>
      <c r="L1" s="302"/>
      <c r="M1" s="302"/>
      <c r="N1" s="302"/>
      <c r="O1" s="302"/>
      <c r="P1" s="302"/>
      <c r="Q1" s="302"/>
      <c r="R1" s="302"/>
      <c r="S1" s="302"/>
      <c r="T1" s="302"/>
      <c r="U1" s="302"/>
      <c r="V1" s="304"/>
      <c r="W1" s="304"/>
      <c r="Z1" s="308"/>
    </row>
    <row r="2" spans="1:42" ht="39.6">
      <c r="A2" s="328" t="s">
        <v>998</v>
      </c>
      <c r="B2" s="328" t="s">
        <v>999</v>
      </c>
      <c r="C2" s="376" t="s">
        <v>6</v>
      </c>
      <c r="D2" s="376" t="s">
        <v>1001</v>
      </c>
      <c r="I2" s="305"/>
      <c r="J2" s="305"/>
      <c r="K2" s="305"/>
      <c r="L2" s="306"/>
      <c r="M2" s="305"/>
      <c r="N2" s="307"/>
      <c r="O2" s="307"/>
      <c r="P2" s="308"/>
      <c r="Q2" s="308"/>
      <c r="R2" s="308"/>
      <c r="S2" s="308"/>
      <c r="T2" s="305"/>
      <c r="U2" s="305"/>
      <c r="V2" s="309"/>
      <c r="W2" s="309"/>
      <c r="Z2" s="308"/>
    </row>
    <row r="3" spans="1:42">
      <c r="A3" s="919">
        <f>Consumption!$C$9</f>
        <v>0.51625477697179056</v>
      </c>
      <c r="B3" s="469">
        <v>20</v>
      </c>
      <c r="C3" s="920">
        <f>+'0.Hypothesis'!$K$2</f>
        <v>0.06</v>
      </c>
      <c r="D3" s="923">
        <f>+'0.Hypothesis'!$C$3</f>
        <v>2</v>
      </c>
      <c r="I3" s="344"/>
      <c r="J3" s="345"/>
      <c r="K3" s="345"/>
      <c r="L3" s="345"/>
      <c r="M3" s="345"/>
      <c r="N3" s="345"/>
      <c r="O3" s="345"/>
      <c r="P3" s="345"/>
      <c r="Q3" s="345"/>
      <c r="R3" s="346"/>
      <c r="S3" s="347"/>
      <c r="T3" s="347"/>
      <c r="U3" s="347"/>
      <c r="V3" s="347"/>
      <c r="W3" s="347"/>
      <c r="X3" s="347"/>
      <c r="Y3" s="347"/>
      <c r="Z3" s="308"/>
      <c r="AA3" s="324"/>
      <c r="AB3" s="324"/>
      <c r="AC3" s="324"/>
      <c r="AD3" s="324"/>
      <c r="AE3" s="324"/>
      <c r="AF3" s="324"/>
    </row>
    <row r="4" spans="1:42" ht="40.200000000000003" thickBot="1">
      <c r="H4" s="305"/>
      <c r="I4" s="367" t="str">
        <f>+Pumps!C7</f>
        <v>Identification</v>
      </c>
      <c r="J4" s="367" t="str">
        <f>+Pumps!D7</f>
        <v>Model/branch</v>
      </c>
      <c r="K4" s="367" t="str">
        <f>+Pumps!E7</f>
        <v>Use</v>
      </c>
      <c r="L4" s="367" t="str">
        <f>+Pumps!F7</f>
        <v>Type</v>
      </c>
      <c r="M4" s="367" t="str">
        <f>+Pumps!G7</f>
        <v>Quantity</v>
      </c>
      <c r="N4" s="367" t="str">
        <f>+Pumps!H7</f>
        <v>Energetic</v>
      </c>
      <c r="O4" s="367" t="str">
        <f>+Pumps!I7</f>
        <v>Power (kW)</v>
      </c>
      <c r="P4" s="367" t="str">
        <f>+Pumps!J7</f>
        <v>Power meassured (kW)</v>
      </c>
      <c r="Q4" s="367" t="str">
        <f>+Pumps!K7</f>
        <v>VSD (Yes/No)</v>
      </c>
      <c r="R4" s="367" t="str">
        <f>+Pumps!L7</f>
        <v>Frequency VSD (Hz)</v>
      </c>
      <c r="S4" s="367" t="str">
        <f>+Pumps!M7</f>
        <v>Use (h/day)</v>
      </c>
      <c r="T4" s="367" t="str">
        <f>+Pumps!N7</f>
        <v>% time load</v>
      </c>
      <c r="U4" s="367" t="str">
        <f>+Pumps!O7</f>
        <v>Days/week</v>
      </c>
      <c r="V4" s="367" t="str">
        <f>+Pumps!P7</f>
        <v>Monthly (kWh)</v>
      </c>
      <c r="W4" s="367" t="str">
        <f>+Pumps!Q7</f>
        <v>Weeks/year</v>
      </c>
      <c r="X4" s="367" t="str">
        <f>+Pumps!R7</f>
        <v>Total (h/year)</v>
      </c>
      <c r="Y4" s="367" t="str">
        <f>+Pumps!S7</f>
        <v>Notes</v>
      </c>
      <c r="Z4" s="308"/>
      <c r="AA4" s="367" t="str">
        <f>+Pumps!U7</f>
        <v>Power_inst (kW)</v>
      </c>
      <c r="AB4" s="367" t="str">
        <f>+Pumps!W7</f>
        <v>Consumption (kWh/year)</v>
      </c>
      <c r="AC4" s="328" t="s">
        <v>1214</v>
      </c>
      <c r="AD4" s="328" t="s">
        <v>1039</v>
      </c>
      <c r="AE4" s="328" t="s">
        <v>1020</v>
      </c>
      <c r="AF4" s="328" t="s">
        <v>740</v>
      </c>
    </row>
    <row r="5" spans="1:42" ht="30" thickTop="1" thickBot="1">
      <c r="A5" s="456" t="s">
        <v>1020</v>
      </c>
      <c r="B5" s="456" t="s">
        <v>1021</v>
      </c>
      <c r="C5" s="456" t="s">
        <v>1022</v>
      </c>
      <c r="D5" s="456" t="s">
        <v>1193</v>
      </c>
      <c r="H5" s="305"/>
      <c r="I5" s="348"/>
      <c r="J5" s="348"/>
      <c r="K5" s="348"/>
      <c r="L5" s="348"/>
      <c r="M5" s="348"/>
      <c r="N5" s="348"/>
      <c r="O5" s="348"/>
      <c r="P5" s="348"/>
      <c r="Q5" s="348"/>
      <c r="R5" s="349"/>
      <c r="S5" s="349"/>
      <c r="T5" s="349"/>
      <c r="U5" s="349"/>
      <c r="V5" s="349"/>
      <c r="W5" s="349"/>
      <c r="X5" s="349"/>
      <c r="Y5" s="349"/>
      <c r="Z5" s="308"/>
      <c r="AA5" s="352"/>
      <c r="AB5" s="352"/>
      <c r="AC5" s="352"/>
      <c r="AD5" s="352"/>
      <c r="AE5" s="352"/>
      <c r="AF5" s="352"/>
      <c r="AP5" s="353" t="s">
        <v>801</v>
      </c>
    </row>
    <row r="6" spans="1:42" ht="15" thickTop="1">
      <c r="A6" s="395">
        <f>+AE21</f>
        <v>676.50025974383436</v>
      </c>
      <c r="B6" s="395">
        <f>+AD21</f>
        <v>1310.4000000000001</v>
      </c>
      <c r="C6" s="594">
        <f>+B6/Consumption!C4</f>
        <v>5.3564859097932462E-3</v>
      </c>
      <c r="D6" s="557">
        <f>+B6*'0.Hypothesis'!$G$2</f>
        <v>0.83079360000000013</v>
      </c>
      <c r="H6" s="319"/>
      <c r="I6" s="331" t="str">
        <f>+Pumps!C8</f>
        <v>Pump</v>
      </c>
      <c r="J6" s="331" t="str">
        <f>+Pumps!D8</f>
        <v>Lowara</v>
      </c>
      <c r="K6" s="331" t="str">
        <f>+Pumps!E8</f>
        <v>potable water</v>
      </c>
      <c r="L6" s="331" t="str">
        <f>+Pumps!F8</f>
        <v>pump</v>
      </c>
      <c r="M6" s="331">
        <f>+Pumps!G8</f>
        <v>2</v>
      </c>
      <c r="N6" s="331" t="str">
        <f>+Pumps!H8</f>
        <v>Electricity</v>
      </c>
      <c r="O6" s="331">
        <f>+Pumps!I8</f>
        <v>1.5</v>
      </c>
      <c r="P6" s="362">
        <f>+Pumps!J8</f>
        <v>0</v>
      </c>
      <c r="Q6" s="331">
        <f>+Pumps!K8</f>
        <v>0</v>
      </c>
      <c r="R6" s="331">
        <f>+Pumps!L8</f>
        <v>0</v>
      </c>
      <c r="S6" s="331">
        <f>+Pumps!M8</f>
        <v>24</v>
      </c>
      <c r="T6" s="331">
        <f>+Pumps!N8</f>
        <v>0.25</v>
      </c>
      <c r="U6" s="331">
        <f>+Pumps!O8</f>
        <v>7</v>
      </c>
      <c r="V6" s="331">
        <f>+Pumps!P8</f>
        <v>0</v>
      </c>
      <c r="W6" s="331">
        <f>+Pumps!Q8</f>
        <v>52</v>
      </c>
      <c r="X6" s="331">
        <f>+Pumps!R8</f>
        <v>8736</v>
      </c>
      <c r="Y6" s="331" t="str">
        <f>+Pumps!S8</f>
        <v>One for back up</v>
      </c>
      <c r="Z6" s="308"/>
      <c r="AA6" s="361">
        <f>+Pumps!U8</f>
        <v>1.5</v>
      </c>
      <c r="AB6" s="361">
        <f>+Pumps!W8</f>
        <v>3276</v>
      </c>
      <c r="AC6" s="833">
        <v>0.4</v>
      </c>
      <c r="AD6" s="361">
        <f>+AB6*AC6</f>
        <v>1310.4000000000001</v>
      </c>
      <c r="AE6" s="361">
        <f>+AD6*$A$3</f>
        <v>676.50025974383436</v>
      </c>
      <c r="AF6" s="359">
        <f>+(B17+B18)*(1+B19)</f>
        <v>2240</v>
      </c>
      <c r="AP6" s="360" t="s">
        <v>802</v>
      </c>
    </row>
    <row r="7" spans="1:42">
      <c r="H7" s="325"/>
      <c r="I7" s="331"/>
      <c r="J7" s="331"/>
      <c r="K7" s="331"/>
      <c r="L7" s="331"/>
      <c r="M7" s="331"/>
      <c r="N7" s="331"/>
      <c r="O7" s="331"/>
      <c r="P7" s="331"/>
      <c r="Q7" s="331"/>
      <c r="R7" s="331"/>
      <c r="S7" s="331"/>
      <c r="T7" s="331"/>
      <c r="U7" s="331"/>
      <c r="V7" s="525"/>
      <c r="W7" s="331"/>
      <c r="X7" s="308"/>
      <c r="Y7" s="308"/>
      <c r="Z7" s="308"/>
      <c r="AA7" s="361"/>
      <c r="AB7" s="532"/>
      <c r="AC7" s="361"/>
      <c r="AD7" s="361"/>
      <c r="AE7" s="361"/>
      <c r="AF7" s="359"/>
      <c r="AP7" s="360" t="s">
        <v>803</v>
      </c>
    </row>
    <row r="8" spans="1:42">
      <c r="A8" s="456" t="s">
        <v>740</v>
      </c>
      <c r="B8" s="456" t="s">
        <v>1024</v>
      </c>
      <c r="C8" s="599" t="s">
        <v>1025</v>
      </c>
      <c r="D8" s="459" t="s">
        <v>1026</v>
      </c>
      <c r="H8" s="329"/>
      <c r="I8" s="331"/>
      <c r="J8" s="331"/>
      <c r="K8" s="331"/>
      <c r="L8" s="331"/>
      <c r="M8" s="331"/>
      <c r="N8" s="331"/>
      <c r="O8" s="331"/>
      <c r="P8" s="362"/>
      <c r="Q8" s="331"/>
      <c r="R8" s="331"/>
      <c r="S8" s="331"/>
      <c r="T8" s="331"/>
      <c r="U8" s="331"/>
      <c r="V8" s="525"/>
      <c r="W8" s="331"/>
      <c r="X8" s="331"/>
      <c r="Y8" s="331"/>
      <c r="Z8" s="308"/>
      <c r="AA8" s="361"/>
      <c r="AB8" s="532"/>
      <c r="AC8" s="361"/>
      <c r="AD8" s="361"/>
      <c r="AE8" s="361"/>
      <c r="AF8" s="928"/>
      <c r="AP8" s="360"/>
    </row>
    <row r="9" spans="1:42">
      <c r="A9" s="395">
        <f>+AF21</f>
        <v>2240</v>
      </c>
      <c r="B9" s="557">
        <f>+A9/A6</f>
        <v>3.3111591130034528</v>
      </c>
      <c r="C9" s="594">
        <f>IRR(B23:B43)</f>
        <v>0.30043042483774318</v>
      </c>
      <c r="D9" s="395">
        <f>+NPV(C3,B24:B43)+B23</f>
        <v>5519.4046836007092</v>
      </c>
      <c r="H9" s="329"/>
      <c r="I9" s="331"/>
      <c r="J9" s="331"/>
      <c r="K9" s="331"/>
      <c r="L9" s="331"/>
      <c r="M9" s="331"/>
      <c r="N9" s="331"/>
      <c r="O9" s="331"/>
      <c r="P9" s="362"/>
      <c r="Q9" s="331"/>
      <c r="R9" s="331"/>
      <c r="S9" s="331"/>
      <c r="T9" s="331"/>
      <c r="U9" s="331"/>
      <c r="V9" s="525"/>
      <c r="W9" s="331"/>
      <c r="X9" s="331"/>
      <c r="Y9" s="331"/>
      <c r="Z9" s="308"/>
      <c r="AA9" s="361"/>
      <c r="AB9" s="532"/>
      <c r="AC9" s="361"/>
      <c r="AD9" s="361"/>
      <c r="AE9" s="361"/>
      <c r="AF9" s="928"/>
      <c r="AP9" s="360" t="s">
        <v>539</v>
      </c>
    </row>
    <row r="10" spans="1:42">
      <c r="H10" s="329"/>
      <c r="I10" s="331"/>
      <c r="J10" s="331"/>
      <c r="K10" s="331"/>
      <c r="L10" s="331"/>
      <c r="M10" s="331"/>
      <c r="N10" s="331"/>
      <c r="O10" s="331"/>
      <c r="P10" s="362"/>
      <c r="Q10" s="331"/>
      <c r="R10" s="331"/>
      <c r="S10" s="331"/>
      <c r="T10" s="331"/>
      <c r="U10" s="331"/>
      <c r="V10" s="525"/>
      <c r="W10" s="331"/>
      <c r="X10" s="331"/>
      <c r="Y10" s="331"/>
      <c r="Z10" s="308"/>
      <c r="AA10" s="361"/>
      <c r="AB10" s="532"/>
      <c r="AC10" s="361"/>
      <c r="AD10" s="361"/>
      <c r="AE10" s="361"/>
      <c r="AF10" s="928"/>
      <c r="AP10" s="360" t="s">
        <v>1292</v>
      </c>
    </row>
    <row r="11" spans="1:42">
      <c r="H11" s="329"/>
      <c r="I11" s="331"/>
      <c r="J11" s="331"/>
      <c r="K11" s="331"/>
      <c r="L11" s="331"/>
      <c r="M11" s="331"/>
      <c r="N11" s="331"/>
      <c r="O11" s="331"/>
      <c r="P11" s="362"/>
      <c r="Q11" s="331"/>
      <c r="R11" s="331"/>
      <c r="S11" s="331"/>
      <c r="T11" s="331"/>
      <c r="U11" s="331"/>
      <c r="V11" s="525"/>
      <c r="W11" s="331"/>
      <c r="X11" s="331"/>
      <c r="Y11" s="331"/>
      <c r="Z11" s="308"/>
      <c r="AA11" s="361"/>
      <c r="AB11" s="532"/>
      <c r="AC11" s="361"/>
      <c r="AD11" s="361"/>
      <c r="AE11" s="361"/>
      <c r="AF11" s="928"/>
      <c r="AP11" s="360" t="s">
        <v>1131</v>
      </c>
    </row>
    <row r="12" spans="1:42">
      <c r="H12" s="329"/>
      <c r="I12" s="331"/>
      <c r="J12" s="331"/>
      <c r="K12" s="331"/>
      <c r="L12" s="331"/>
      <c r="M12" s="331"/>
      <c r="N12" s="331"/>
      <c r="O12" s="331"/>
      <c r="P12" s="362"/>
      <c r="Q12" s="331"/>
      <c r="R12" s="331"/>
      <c r="S12" s="331"/>
      <c r="T12" s="331"/>
      <c r="U12" s="331"/>
      <c r="V12" s="525"/>
      <c r="W12" s="331"/>
      <c r="X12" s="331"/>
      <c r="Y12" s="331"/>
      <c r="Z12" s="308"/>
      <c r="AA12" s="361"/>
      <c r="AB12" s="532"/>
      <c r="AC12" s="361"/>
      <c r="AD12" s="361"/>
      <c r="AE12" s="361"/>
      <c r="AF12" s="928"/>
      <c r="AP12" s="360" t="s">
        <v>1293</v>
      </c>
    </row>
    <row r="13" spans="1:42">
      <c r="H13" s="329"/>
      <c r="I13" s="331"/>
      <c r="J13" s="331"/>
      <c r="K13" s="331"/>
      <c r="L13" s="331"/>
      <c r="M13" s="331"/>
      <c r="N13" s="331"/>
      <c r="O13" s="331"/>
      <c r="P13" s="362"/>
      <c r="Q13" s="331"/>
      <c r="R13" s="331"/>
      <c r="S13" s="331"/>
      <c r="T13" s="331"/>
      <c r="U13" s="331"/>
      <c r="V13" s="525"/>
      <c r="W13" s="331"/>
      <c r="X13" s="331"/>
      <c r="Y13" s="331"/>
      <c r="Z13" s="308"/>
      <c r="AA13" s="361"/>
      <c r="AB13" s="532"/>
      <c r="AC13" s="361"/>
      <c r="AD13" s="361"/>
      <c r="AE13" s="361"/>
      <c r="AF13" s="928"/>
      <c r="AP13" s="360"/>
    </row>
    <row r="14" spans="1:42">
      <c r="H14" s="329"/>
      <c r="Z14" s="308"/>
      <c r="AA14" s="361"/>
      <c r="AB14" s="532"/>
      <c r="AC14" s="361"/>
      <c r="AD14" s="361"/>
      <c r="AE14" s="361"/>
      <c r="AF14" s="928"/>
      <c r="AP14" s="360" t="s">
        <v>1237</v>
      </c>
    </row>
    <row r="15" spans="1:42">
      <c r="H15" s="329"/>
      <c r="Y15" s="308"/>
      <c r="Z15" s="308"/>
      <c r="AA15" s="361"/>
      <c r="AB15" s="532"/>
      <c r="AC15" s="361"/>
      <c r="AD15" s="361"/>
      <c r="AE15" s="361"/>
      <c r="AF15" s="359"/>
      <c r="AP15" s="360" t="s">
        <v>1238</v>
      </c>
    </row>
    <row r="16" spans="1:42" ht="26.4">
      <c r="A16" s="328" t="s">
        <v>1294</v>
      </c>
      <c r="B16" s="328" t="s">
        <v>740</v>
      </c>
      <c r="H16" s="329"/>
      <c r="Y16" s="308"/>
      <c r="Z16" s="308"/>
      <c r="AA16" s="361"/>
      <c r="AB16" s="532"/>
      <c r="AC16" s="361"/>
      <c r="AD16" s="361"/>
      <c r="AE16" s="361"/>
      <c r="AF16" s="359"/>
      <c r="AP16" s="360" t="s">
        <v>1239</v>
      </c>
    </row>
    <row r="17" spans="1:42">
      <c r="A17" t="s">
        <v>1295</v>
      </c>
      <c r="B17" s="929">
        <v>1000</v>
      </c>
      <c r="H17" s="329"/>
      <c r="Y17" s="308"/>
      <c r="Z17" s="308"/>
      <c r="AA17" s="361"/>
      <c r="AB17" s="532"/>
      <c r="AC17" s="361"/>
      <c r="AD17" s="361"/>
      <c r="AE17" s="361"/>
      <c r="AF17" s="359"/>
      <c r="AP17" s="360"/>
    </row>
    <row r="18" spans="1:42">
      <c r="A18" t="s">
        <v>1296</v>
      </c>
      <c r="B18" s="929">
        <v>600</v>
      </c>
      <c r="H18" s="329"/>
      <c r="Y18" s="308"/>
      <c r="Z18" s="308"/>
      <c r="AA18" s="361"/>
      <c r="AB18" s="532"/>
      <c r="AC18" s="361"/>
      <c r="AD18" s="361"/>
      <c r="AE18" s="361"/>
      <c r="AF18" s="359"/>
      <c r="AP18" s="410" t="s">
        <v>151</v>
      </c>
    </row>
    <row r="19" spans="1:42">
      <c r="A19" s="399" t="s">
        <v>1228</v>
      </c>
      <c r="B19" s="527">
        <v>0.4</v>
      </c>
      <c r="H19" s="329"/>
      <c r="Y19" s="308"/>
      <c r="Z19" s="308"/>
      <c r="AA19" s="361"/>
      <c r="AB19" s="532"/>
      <c r="AC19" s="361"/>
      <c r="AD19" s="361"/>
      <c r="AE19" s="361"/>
      <c r="AF19" s="359"/>
      <c r="AP19" s="410" t="s">
        <v>121</v>
      </c>
    </row>
    <row r="20" spans="1:42">
      <c r="A20" s="399"/>
      <c r="B20" s="715"/>
      <c r="H20" s="329"/>
      <c r="Y20" s="308"/>
      <c r="Z20" s="308"/>
      <c r="AA20" s="361"/>
      <c r="AB20" s="532"/>
      <c r="AC20" s="361"/>
      <c r="AD20" s="361"/>
      <c r="AE20" s="361"/>
      <c r="AF20" s="359"/>
    </row>
    <row r="21" spans="1:42">
      <c r="A21" s="597" t="s">
        <v>1027</v>
      </c>
      <c r="B21" s="644">
        <v>20</v>
      </c>
      <c r="H21" s="329"/>
      <c r="AA21" s="531">
        <f>SUM(AA6:AA17)</f>
        <v>1.5</v>
      </c>
      <c r="AB21" s="531"/>
      <c r="AC21" s="531">
        <f>SUM(AC6:AC20)</f>
        <v>0.4</v>
      </c>
      <c r="AD21" s="531">
        <f>SUM(AD6:AD20)</f>
        <v>1310.4000000000001</v>
      </c>
      <c r="AE21" s="531">
        <f>SUM(AE6:AE20)</f>
        <v>676.50025974383436</v>
      </c>
      <c r="AF21" s="531">
        <f>SUM(AF6:AF20)</f>
        <v>2240</v>
      </c>
    </row>
    <row r="22" spans="1:42">
      <c r="A22" s="399" t="s">
        <v>1096</v>
      </c>
      <c r="B22" s="399" t="s">
        <v>1028</v>
      </c>
      <c r="H22" s="329"/>
    </row>
    <row r="23" spans="1:42">
      <c r="A23" s="399">
        <v>0</v>
      </c>
      <c r="B23" s="395">
        <f>-A9</f>
        <v>-2240</v>
      </c>
    </row>
    <row r="24" spans="1:42">
      <c r="A24" s="399">
        <v>1</v>
      </c>
      <c r="B24" s="395">
        <f>+A6</f>
        <v>676.50025974383436</v>
      </c>
    </row>
    <row r="25" spans="1:42">
      <c r="A25" s="399">
        <v>2</v>
      </c>
      <c r="B25" s="395">
        <f>+B24</f>
        <v>676.50025974383436</v>
      </c>
    </row>
    <row r="26" spans="1:42">
      <c r="A26" s="399">
        <v>3</v>
      </c>
      <c r="B26" s="395">
        <f t="shared" ref="B26:B43" si="0">+B25</f>
        <v>676.50025974383436</v>
      </c>
    </row>
    <row r="27" spans="1:42">
      <c r="A27" s="399">
        <v>4</v>
      </c>
      <c r="B27" s="395">
        <f t="shared" si="0"/>
        <v>676.50025974383436</v>
      </c>
    </row>
    <row r="28" spans="1:42">
      <c r="A28" s="399">
        <v>5</v>
      </c>
      <c r="B28" s="395">
        <f t="shared" si="0"/>
        <v>676.50025974383436</v>
      </c>
    </row>
    <row r="29" spans="1:42">
      <c r="A29" s="399">
        <v>6</v>
      </c>
      <c r="B29" s="395">
        <f t="shared" si="0"/>
        <v>676.50025974383436</v>
      </c>
    </row>
    <row r="30" spans="1:42">
      <c r="A30" s="399">
        <v>7</v>
      </c>
      <c r="B30" s="395">
        <f t="shared" si="0"/>
        <v>676.50025974383436</v>
      </c>
    </row>
    <row r="31" spans="1:42">
      <c r="A31" s="399">
        <v>8</v>
      </c>
      <c r="B31" s="395">
        <f t="shared" si="0"/>
        <v>676.50025974383436</v>
      </c>
    </row>
    <row r="32" spans="1:42">
      <c r="A32" s="399">
        <v>9</v>
      </c>
      <c r="B32" s="395">
        <f t="shared" si="0"/>
        <v>676.50025974383436</v>
      </c>
    </row>
    <row r="33" spans="1:2">
      <c r="A33" s="399">
        <v>10</v>
      </c>
      <c r="B33" s="395">
        <f t="shared" si="0"/>
        <v>676.50025974383436</v>
      </c>
    </row>
    <row r="34" spans="1:2">
      <c r="A34" s="399">
        <v>11</v>
      </c>
      <c r="B34" s="395">
        <f t="shared" si="0"/>
        <v>676.50025974383436</v>
      </c>
    </row>
    <row r="35" spans="1:2">
      <c r="A35" s="399">
        <v>12</v>
      </c>
      <c r="B35" s="395">
        <f t="shared" si="0"/>
        <v>676.50025974383436</v>
      </c>
    </row>
    <row r="36" spans="1:2">
      <c r="A36" s="399">
        <v>13</v>
      </c>
      <c r="B36" s="395">
        <f t="shared" si="0"/>
        <v>676.50025974383436</v>
      </c>
    </row>
    <row r="37" spans="1:2">
      <c r="A37" s="399">
        <v>14</v>
      </c>
      <c r="B37" s="395">
        <f t="shared" si="0"/>
        <v>676.50025974383436</v>
      </c>
    </row>
    <row r="38" spans="1:2">
      <c r="A38" s="399">
        <v>15</v>
      </c>
      <c r="B38" s="395">
        <f t="shared" si="0"/>
        <v>676.50025974383436</v>
      </c>
    </row>
    <row r="39" spans="1:2">
      <c r="A39" s="399">
        <v>16</v>
      </c>
      <c r="B39" s="395">
        <f t="shared" si="0"/>
        <v>676.50025974383436</v>
      </c>
    </row>
    <row r="40" spans="1:2">
      <c r="A40" s="399">
        <v>17</v>
      </c>
      <c r="B40" s="395">
        <f t="shared" si="0"/>
        <v>676.50025974383436</v>
      </c>
    </row>
    <row r="41" spans="1:2">
      <c r="A41" s="399">
        <v>18</v>
      </c>
      <c r="B41" s="395">
        <f t="shared" si="0"/>
        <v>676.50025974383436</v>
      </c>
    </row>
    <row r="42" spans="1:2">
      <c r="A42" s="399">
        <v>19</v>
      </c>
      <c r="B42" s="395">
        <f t="shared" si="0"/>
        <v>676.50025974383436</v>
      </c>
    </row>
    <row r="43" spans="1:2">
      <c r="A43" s="399">
        <v>20</v>
      </c>
      <c r="B43" s="395">
        <f t="shared" si="0"/>
        <v>676.50025974383436</v>
      </c>
    </row>
  </sheetData>
  <dataValidations count="1">
    <dataValidation type="list" allowBlank="1" showInputMessage="1" showErrorMessage="1" sqref="N5" xr:uid="{695651ED-36F3-454E-B596-AE5928A6C9BA}">
      <formula1>Ilum_Tipo_lampara</formula1>
    </dataValidation>
  </dataValidations>
  <pageMargins left="0.7" right="0.7" top="0.75" bottom="0.75" header="0.3" footer="0.3"/>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EBC84-A543-4A73-9CD1-FFE6E4BB6656}">
  <sheetPr>
    <tabColor theme="9"/>
  </sheetPr>
  <dimension ref="A1:BC54"/>
  <sheetViews>
    <sheetView zoomScale="85" zoomScaleNormal="85" workbookViewId="0">
      <selection activeCell="BC2" sqref="BC1:BC1048576"/>
    </sheetView>
  </sheetViews>
  <sheetFormatPr baseColWidth="10" defaultColWidth="11.44140625" defaultRowHeight="14.4"/>
  <cols>
    <col min="2" max="2" width="16.6640625" customWidth="1"/>
    <col min="4" max="5" width="15.33203125" customWidth="1"/>
    <col min="6" max="6" width="0" hidden="1" customWidth="1"/>
    <col min="7" max="7" width="9.5546875" hidden="1" customWidth="1"/>
    <col min="8" max="8" width="3.6640625" hidden="1" customWidth="1"/>
    <col min="9" max="9" width="5.109375" customWidth="1"/>
    <col min="10" max="10" width="19" customWidth="1"/>
    <col min="11" max="11" width="18.6640625" customWidth="1"/>
    <col min="12" max="14" width="12.44140625" customWidth="1"/>
    <col min="15" max="16" width="13.88671875" hidden="1" customWidth="1"/>
    <col min="17" max="17" width="10.33203125" hidden="1" customWidth="1"/>
    <col min="18" max="27" width="21.109375" hidden="1" customWidth="1"/>
    <col min="28" max="28" width="14.5546875" hidden="1" customWidth="1"/>
    <col min="29" max="29" width="21.109375" hidden="1" customWidth="1"/>
    <col min="30" max="31" width="13.5546875" hidden="1" customWidth="1"/>
    <col min="32" max="34" width="16.6640625" customWidth="1"/>
    <col min="35" max="35" width="12.88671875" customWidth="1"/>
    <col min="36" max="36" width="16.109375" customWidth="1"/>
    <col min="37" max="37" width="14.44140625" customWidth="1"/>
    <col min="38" max="38" width="13.33203125" customWidth="1"/>
    <col min="39" max="39" width="19.44140625" customWidth="1"/>
    <col min="41" max="41" width="11.6640625" customWidth="1"/>
    <col min="42" max="42" width="26" customWidth="1"/>
    <col min="45" max="45" width="14.44140625" customWidth="1"/>
    <col min="46" max="46" width="13.6640625" customWidth="1"/>
    <col min="48" max="48" width="15.88671875" customWidth="1"/>
    <col min="50" max="50" width="0" hidden="1" customWidth="1"/>
    <col min="51" max="51" width="13" customWidth="1"/>
    <col min="55" max="55" width="0" hidden="1" customWidth="1"/>
  </cols>
  <sheetData>
    <row r="1" spans="1:55" ht="15.6">
      <c r="G1" s="302"/>
      <c r="H1" s="302"/>
      <c r="I1" s="303"/>
      <c r="J1" s="303" t="s">
        <v>55</v>
      </c>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row>
    <row r="2" spans="1:55" ht="39.6">
      <c r="A2" s="328" t="s">
        <v>998</v>
      </c>
      <c r="B2" s="328" t="s">
        <v>999</v>
      </c>
      <c r="C2" s="376" t="s">
        <v>6</v>
      </c>
      <c r="D2" s="376" t="s">
        <v>1001</v>
      </c>
      <c r="G2" s="305"/>
      <c r="J2" s="305"/>
      <c r="K2" s="306"/>
      <c r="L2" s="307"/>
      <c r="M2" s="307"/>
      <c r="N2" s="307"/>
      <c r="O2" s="308"/>
      <c r="P2" s="308"/>
      <c r="Q2" s="308"/>
      <c r="R2" s="308"/>
      <c r="S2" s="305"/>
      <c r="T2" s="305"/>
      <c r="U2" s="309"/>
      <c r="V2" s="309"/>
      <c r="W2" s="309"/>
    </row>
    <row r="3" spans="1:55">
      <c r="A3" s="919">
        <f>Consumption!$C$9</f>
        <v>0.51625477697179056</v>
      </c>
      <c r="B3" s="469">
        <v>15</v>
      </c>
      <c r="C3" s="920">
        <f>+'0.Hypothesis'!$K$2</f>
        <v>0.06</v>
      </c>
      <c r="D3" s="923">
        <f>+'0.Hypothesis'!$C$3</f>
        <v>2</v>
      </c>
      <c r="G3" s="305"/>
    </row>
    <row r="4" spans="1:55" ht="15" thickBot="1">
      <c r="G4" s="319"/>
      <c r="H4" s="305"/>
      <c r="I4" s="305"/>
      <c r="AO4" s="305"/>
      <c r="AP4" s="305"/>
      <c r="AQ4" s="305"/>
      <c r="AR4" s="305"/>
      <c r="AS4" s="305"/>
    </row>
    <row r="5" spans="1:55" ht="44.4" thickTop="1" thickBot="1">
      <c r="A5" s="456" t="s">
        <v>1020</v>
      </c>
      <c r="B5" s="456" t="s">
        <v>1021</v>
      </c>
      <c r="C5" s="456" t="s">
        <v>1022</v>
      </c>
      <c r="D5" s="456" t="s">
        <v>1193</v>
      </c>
      <c r="G5" s="319"/>
      <c r="H5" s="305"/>
      <c r="I5" s="872"/>
      <c r="J5" s="872"/>
      <c r="K5" s="870"/>
      <c r="L5" s="870"/>
      <c r="M5" s="870"/>
      <c r="N5" s="870"/>
      <c r="O5" s="870"/>
      <c r="P5" s="870"/>
      <c r="Q5" s="871"/>
      <c r="R5" s="345"/>
      <c r="S5" s="345"/>
      <c r="T5" s="345"/>
      <c r="U5" s="345"/>
      <c r="V5" s="345"/>
      <c r="W5" s="345"/>
      <c r="X5" s="345"/>
      <c r="Y5" s="345"/>
      <c r="Z5" s="345"/>
      <c r="AA5" s="345"/>
      <c r="AB5" s="345"/>
      <c r="AC5" s="345"/>
      <c r="AF5" s="324"/>
      <c r="AG5" s="324"/>
      <c r="AH5" s="324"/>
      <c r="AI5" s="324"/>
      <c r="AJ5" s="324"/>
      <c r="AK5" s="324"/>
      <c r="AL5" s="324"/>
      <c r="AM5" s="324"/>
      <c r="AN5" s="324"/>
      <c r="AX5" s="353" t="s">
        <v>801</v>
      </c>
    </row>
    <row r="6" spans="1:55" ht="15" thickTop="1">
      <c r="A6" s="395">
        <f>+AT36</f>
        <v>252.78212782551151</v>
      </c>
      <c r="B6" s="395">
        <f>+AR36</f>
        <v>489.64607999999998</v>
      </c>
      <c r="C6" s="594">
        <f>+B6/Consumption!C4</f>
        <v>2.0015127658008975E-3</v>
      </c>
      <c r="D6" s="557">
        <f>+B6*'0.Hypothesis'!G2</f>
        <v>0.31043561471999997</v>
      </c>
      <c r="G6" s="319"/>
      <c r="H6" s="319"/>
      <c r="I6" s="319"/>
    </row>
    <row r="7" spans="1:55" ht="41.4">
      <c r="G7" s="319"/>
      <c r="H7" s="325"/>
      <c r="I7" s="326" t="str">
        <f>+AC!C9</f>
        <v>#</v>
      </c>
      <c r="J7" s="327" t="str">
        <f>+AC!D9</f>
        <v>Zone</v>
      </c>
      <c r="K7" s="327" t="str">
        <f>+AC!E9</f>
        <v>System</v>
      </c>
      <c r="L7" s="327" t="str">
        <f>+AC!F9</f>
        <v>Type</v>
      </c>
      <c r="M7" s="327" t="str">
        <f>+AC!G9</f>
        <v>Brand/model</v>
      </c>
      <c r="N7" s="327" t="str">
        <f>+AC!H9</f>
        <v>Quantity</v>
      </c>
      <c r="O7" s="327" t="str">
        <f>+AC!I9</f>
        <v>Thermal power (BTU/h)</v>
      </c>
      <c r="P7" s="327" t="str">
        <f>+AC!J9</f>
        <v>COP</v>
      </c>
      <c r="Q7" s="327" t="str">
        <f>+AC!K9</f>
        <v>Electric power (kW)</v>
      </c>
      <c r="R7" s="327" t="str">
        <f>+AC!L9</f>
        <v>Temperature (ºC)</v>
      </c>
      <c r="S7" s="327" t="str">
        <f>+AC!M9</f>
        <v>SP Temperature (ºC)</v>
      </c>
      <c r="T7" s="327" t="str">
        <f>+AC!N9</f>
        <v>(hours/day)</v>
      </c>
      <c r="U7" s="327" t="str">
        <f>+AC!O9</f>
        <v>Days/week</v>
      </c>
      <c r="V7" s="327" t="str">
        <f>+AC!P9</f>
        <v>Weeks/years</v>
      </c>
      <c r="W7" s="327" t="str">
        <f>+AC!Q9</f>
        <v>% de time on load</v>
      </c>
      <c r="X7" s="327" t="str">
        <f>+AC!R9</f>
        <v>Observations</v>
      </c>
      <c r="Y7" s="327">
        <f>+AC!S9</f>
        <v>0</v>
      </c>
      <c r="Z7" s="327" t="str">
        <f>+AC!T9</f>
        <v>Pot_inst (kW)</v>
      </c>
      <c r="AA7" s="327" t="str">
        <f>+AC!U9</f>
        <v>Consumption (kWh/year)</v>
      </c>
      <c r="AB7" s="327" t="s">
        <v>1219</v>
      </c>
      <c r="AC7" s="327" t="s">
        <v>1220</v>
      </c>
      <c r="AF7" s="328" t="s">
        <v>1221</v>
      </c>
      <c r="AH7" s="952" t="s">
        <v>1297</v>
      </c>
      <c r="AI7" s="952" t="s">
        <v>122</v>
      </c>
      <c r="AJ7" s="953" t="s">
        <v>1298</v>
      </c>
      <c r="AK7" s="952" t="s">
        <v>1299</v>
      </c>
      <c r="AL7" s="954" t="s">
        <v>1300</v>
      </c>
      <c r="AM7" s="954" t="s">
        <v>1301</v>
      </c>
      <c r="AN7" s="953" t="s">
        <v>1302</v>
      </c>
      <c r="AO7" s="953" t="s">
        <v>1303</v>
      </c>
      <c r="AP7" s="955" t="s">
        <v>1304</v>
      </c>
      <c r="AR7" s="957" t="s">
        <v>1039</v>
      </c>
      <c r="AS7" s="957" t="s">
        <v>1195</v>
      </c>
      <c r="AT7" s="957" t="s">
        <v>1020</v>
      </c>
      <c r="AU7" s="957" t="s">
        <v>1305</v>
      </c>
      <c r="AY7" s="958" t="s">
        <v>1306</v>
      </c>
    </row>
    <row r="8" spans="1:55">
      <c r="A8" s="456" t="s">
        <v>740</v>
      </c>
      <c r="B8" s="456" t="s">
        <v>1024</v>
      </c>
      <c r="C8" s="599" t="s">
        <v>1025</v>
      </c>
      <c r="D8" s="459" t="s">
        <v>1026</v>
      </c>
      <c r="G8" s="305"/>
      <c r="H8" s="305"/>
      <c r="I8" s="333">
        <f>+AC!C11</f>
        <v>1</v>
      </c>
      <c r="J8" s="331" t="str">
        <f>+AC!D11</f>
        <v>Seminar room</v>
      </c>
      <c r="K8" s="331" t="str">
        <f>+AC!E11</f>
        <v>AC</v>
      </c>
      <c r="L8" s="331" t="str">
        <f>+AC!F11</f>
        <v>Split</v>
      </c>
      <c r="M8" s="331" t="str">
        <f>+AC!G11</f>
        <v>Classic</v>
      </c>
      <c r="N8" s="331">
        <f>+AC!H11</f>
        <v>1</v>
      </c>
      <c r="O8" s="331">
        <f>+IF('8.AC'!N7="kW",'8.AC'!M7/0.00029307107,'8.AC'!M7)</f>
        <v>7882.0471771574048</v>
      </c>
      <c r="P8" s="330">
        <f>+AC!J11</f>
        <v>3.18</v>
      </c>
      <c r="Q8" s="330">
        <f>+AC!K11</f>
        <v>2.31</v>
      </c>
      <c r="R8" s="330"/>
      <c r="S8" s="330"/>
      <c r="T8" s="330"/>
      <c r="U8" s="330"/>
      <c r="V8" s="330"/>
      <c r="W8" s="330"/>
      <c r="X8" s="330"/>
      <c r="Y8" s="330"/>
      <c r="Z8" s="330"/>
      <c r="AA8" s="330"/>
      <c r="AB8" s="330">
        <f>+VLOOKUP(AC8,$AT$9:$AU$13,2)</f>
        <v>0</v>
      </c>
      <c r="AC8" s="331">
        <f t="shared" ref="AC8:AC27" si="0">+ROUNDUP(O8/6000,0)*6000</f>
        <v>12000</v>
      </c>
      <c r="AD8" s="874"/>
      <c r="AE8" s="874"/>
      <c r="AF8" s="361">
        <f>+AC!U11</f>
        <v>3060.288</v>
      </c>
      <c r="AH8" s="361">
        <v>3</v>
      </c>
      <c r="AI8" s="532" t="str">
        <f>+J8</f>
        <v>Seminar room</v>
      </c>
      <c r="AJ8" s="948"/>
      <c r="AK8" s="361">
        <f>+AF8</f>
        <v>3060.288</v>
      </c>
      <c r="AL8" s="956" t="s">
        <v>155</v>
      </c>
      <c r="AM8" s="361"/>
      <c r="AN8" s="959">
        <v>6</v>
      </c>
      <c r="AO8" s="532">
        <v>0.25</v>
      </c>
      <c r="AP8" s="532">
        <v>0.08</v>
      </c>
      <c r="AR8" s="361">
        <f>+IF(AL8=$BC$8,AP8*AK8,0)</f>
        <v>244.82303999999999</v>
      </c>
      <c r="AS8" s="361">
        <f>+AK8-AR8</f>
        <v>2815.4649600000002</v>
      </c>
      <c r="AT8" s="361">
        <f>+AR8*$A$3</f>
        <v>126.39106391275575</v>
      </c>
      <c r="AU8" s="361">
        <f>+AN8*$AY$8</f>
        <v>1439.9999999999998</v>
      </c>
      <c r="AY8" s="958">
        <f>60*10.8/2.7</f>
        <v>239.99999999999997</v>
      </c>
      <c r="BC8" t="s">
        <v>155</v>
      </c>
    </row>
    <row r="9" spans="1:55">
      <c r="A9" s="395">
        <f>+AU36</f>
        <v>3359.9999999999995</v>
      </c>
      <c r="B9" s="557">
        <f>+A9/A6</f>
        <v>13.292078949186291</v>
      </c>
      <c r="C9" s="460">
        <f>IRR(B15:B36)</f>
        <v>6.9955368071550339E-3</v>
      </c>
      <c r="D9" s="461">
        <f>+NPV(C3,B15:B36)</f>
        <v>-953.20206115814642</v>
      </c>
      <c r="G9" s="305"/>
      <c r="H9" s="305"/>
      <c r="I9" s="333">
        <f>+AC!C12</f>
        <v>2</v>
      </c>
      <c r="J9" s="331" t="str">
        <f>+AC!D12</f>
        <v>Seminar room 2</v>
      </c>
      <c r="K9" s="331" t="str">
        <f>+AC!E12</f>
        <v>AC</v>
      </c>
      <c r="L9" s="331" t="str">
        <f>+AC!F12</f>
        <v>Split</v>
      </c>
      <c r="M9" s="331" t="str">
        <f>+AC!G12</f>
        <v>Classic</v>
      </c>
      <c r="N9" s="331">
        <f>+AC!H12</f>
        <v>1</v>
      </c>
      <c r="O9" s="331">
        <f>+IF('8.AC'!N8="kW",'8.AC'!M8/0.00029307107,'8.AC'!M8)</f>
        <v>7882.0471771574048</v>
      </c>
      <c r="P9" s="330">
        <f>+AC!J12</f>
        <v>3.18</v>
      </c>
      <c r="Q9" s="330">
        <f>+AC!K12</f>
        <v>2.31</v>
      </c>
      <c r="R9" s="330">
        <f t="shared" ref="R9:AA24" si="1">+R45</f>
        <v>0</v>
      </c>
      <c r="S9" s="330">
        <f t="shared" si="1"/>
        <v>0</v>
      </c>
      <c r="T9" s="330">
        <f t="shared" si="1"/>
        <v>0</v>
      </c>
      <c r="U9" s="330">
        <f t="shared" si="1"/>
        <v>0</v>
      </c>
      <c r="V9" s="330">
        <f t="shared" si="1"/>
        <v>0</v>
      </c>
      <c r="W9" s="330">
        <f t="shared" si="1"/>
        <v>0</v>
      </c>
      <c r="X9" s="330">
        <f t="shared" si="1"/>
        <v>0</v>
      </c>
      <c r="Y9" s="330">
        <f t="shared" si="1"/>
        <v>0</v>
      </c>
      <c r="Z9" s="330">
        <f t="shared" si="1"/>
        <v>0</v>
      </c>
      <c r="AA9" s="330">
        <f t="shared" si="1"/>
        <v>0</v>
      </c>
      <c r="AB9" s="330">
        <f t="shared" ref="AB9:AB27" si="2">+VLOOKUP(AC9,$AT$9:$AU$13,2)</f>
        <v>0</v>
      </c>
      <c r="AC9" s="331">
        <f t="shared" si="0"/>
        <v>12000</v>
      </c>
      <c r="AD9" s="874"/>
      <c r="AE9" s="874"/>
      <c r="AF9" s="361">
        <f>+AC!U12</f>
        <v>3060.288</v>
      </c>
      <c r="AH9" s="361"/>
      <c r="AI9" s="532" t="str">
        <f t="shared" ref="AI9:AI35" si="3">+J9</f>
        <v>Seminar room 2</v>
      </c>
      <c r="AJ9" s="948"/>
      <c r="AK9" s="361">
        <f t="shared" ref="AK9:AK35" si="4">+AF9</f>
        <v>3060.288</v>
      </c>
      <c r="AL9" s="956" t="s">
        <v>155</v>
      </c>
      <c r="AM9" s="361"/>
      <c r="AN9" s="959">
        <v>8</v>
      </c>
      <c r="AO9" s="532">
        <v>0.25</v>
      </c>
      <c r="AP9" s="532">
        <v>0.08</v>
      </c>
      <c r="AR9" s="361">
        <f t="shared" ref="AR9:AR35" si="5">+IF(AL9=$BC$8,AP9*AK9,0)</f>
        <v>244.82303999999999</v>
      </c>
      <c r="AS9" s="361">
        <f t="shared" ref="AS9:AS35" si="6">+AK9-AR9</f>
        <v>2815.4649600000002</v>
      </c>
      <c r="AT9" s="361">
        <f t="shared" ref="AT9:AT35" si="7">+AR9*$A$3</f>
        <v>126.39106391275575</v>
      </c>
      <c r="AU9" s="361">
        <f t="shared" ref="AU9:AU35" si="8">+AN9*$AY$8</f>
        <v>1919.9999999999998</v>
      </c>
      <c r="BC9" t="s">
        <v>121</v>
      </c>
    </row>
    <row r="10" spans="1:55">
      <c r="G10" s="305"/>
      <c r="H10" s="305"/>
      <c r="I10" s="333">
        <f>+AC!C13</f>
        <v>3</v>
      </c>
      <c r="J10" s="331" t="str">
        <f>+AC!D13</f>
        <v>Seminar room 3</v>
      </c>
      <c r="K10" s="331" t="str">
        <f>+AC!E13</f>
        <v>AC</v>
      </c>
      <c r="L10" s="331" t="str">
        <f>+AC!F13</f>
        <v>Split</v>
      </c>
      <c r="M10" s="331" t="str">
        <f>+AC!G13</f>
        <v>Daikin</v>
      </c>
      <c r="N10" s="331">
        <f>+AC!H13</f>
        <v>1</v>
      </c>
      <c r="O10" s="331">
        <f>+IF('8.AC'!N9="kW",'8.AC'!M9/0.00029307107,'8.AC'!M9)</f>
        <v>6858.4046866174813</v>
      </c>
      <c r="P10" s="330">
        <f>+AC!J13</f>
        <v>3.21</v>
      </c>
      <c r="Q10" s="330">
        <f>+AC!K13</f>
        <v>2.0099999999999998</v>
      </c>
      <c r="R10" s="330">
        <f t="shared" si="1"/>
        <v>0</v>
      </c>
      <c r="S10" s="330">
        <f t="shared" si="1"/>
        <v>0</v>
      </c>
      <c r="T10" s="330">
        <f t="shared" si="1"/>
        <v>0</v>
      </c>
      <c r="U10" s="330">
        <f t="shared" si="1"/>
        <v>0</v>
      </c>
      <c r="V10" s="330">
        <f t="shared" si="1"/>
        <v>0</v>
      </c>
      <c r="W10" s="330">
        <f t="shared" si="1"/>
        <v>0</v>
      </c>
      <c r="X10" s="330">
        <f t="shared" si="1"/>
        <v>0</v>
      </c>
      <c r="Y10" s="330">
        <f t="shared" si="1"/>
        <v>0</v>
      </c>
      <c r="Z10" s="330">
        <f t="shared" si="1"/>
        <v>0</v>
      </c>
      <c r="AA10" s="330">
        <f t="shared" si="1"/>
        <v>0</v>
      </c>
      <c r="AB10" s="330">
        <f t="shared" si="2"/>
        <v>0</v>
      </c>
      <c r="AC10" s="331">
        <f t="shared" si="0"/>
        <v>12000</v>
      </c>
      <c r="AD10" s="874"/>
      <c r="AE10" s="874"/>
      <c r="AF10" s="361">
        <f>+AC!U13</f>
        <v>2662.848</v>
      </c>
      <c r="AH10" s="361"/>
      <c r="AI10" s="532" t="str">
        <f t="shared" si="3"/>
        <v>Seminar room 3</v>
      </c>
      <c r="AJ10" s="948"/>
      <c r="AK10" s="361">
        <f t="shared" si="4"/>
        <v>2662.848</v>
      </c>
      <c r="AL10" s="956"/>
      <c r="AM10" s="361"/>
      <c r="AN10" s="959">
        <v>0</v>
      </c>
      <c r="AO10" s="532">
        <v>0.25</v>
      </c>
      <c r="AP10" s="532">
        <v>0.08</v>
      </c>
      <c r="AR10" s="361">
        <f t="shared" si="5"/>
        <v>0</v>
      </c>
      <c r="AS10" s="361">
        <f t="shared" si="6"/>
        <v>2662.848</v>
      </c>
      <c r="AT10" s="361">
        <f t="shared" si="7"/>
        <v>0</v>
      </c>
      <c r="AU10" s="361">
        <f t="shared" si="8"/>
        <v>0</v>
      </c>
    </row>
    <row r="11" spans="1:55">
      <c r="G11" s="305"/>
      <c r="H11" s="305"/>
      <c r="I11" s="333">
        <f>+AC!C14</f>
        <v>4</v>
      </c>
      <c r="J11" s="331" t="str">
        <f>+AC!D14</f>
        <v>Computer Lab</v>
      </c>
      <c r="K11" s="331" t="str">
        <f>+AC!E14</f>
        <v>AC</v>
      </c>
      <c r="L11" s="331" t="str">
        <f>+AC!F14</f>
        <v>Split</v>
      </c>
      <c r="M11" s="331" t="str">
        <f>+AC!G14</f>
        <v>MDV</v>
      </c>
      <c r="N11" s="331">
        <f>+AC!H14</f>
        <v>1</v>
      </c>
      <c r="O11" s="331">
        <f>+IF('8.AC'!N10="kW",'8.AC'!M10/0.00029307107,'8.AC'!M10)</f>
        <v>6994.8903520228041</v>
      </c>
      <c r="P11" s="330">
        <f>+AC!J14</f>
        <v>3</v>
      </c>
      <c r="Q11" s="330">
        <f>+AC!K14</f>
        <v>2.0499999999999998</v>
      </c>
      <c r="R11" s="330">
        <f t="shared" si="1"/>
        <v>0</v>
      </c>
      <c r="S11" s="330">
        <f t="shared" si="1"/>
        <v>0</v>
      </c>
      <c r="T11" s="330">
        <f t="shared" si="1"/>
        <v>0</v>
      </c>
      <c r="U11" s="330">
        <f t="shared" si="1"/>
        <v>0</v>
      </c>
      <c r="V11" s="330">
        <f t="shared" si="1"/>
        <v>0</v>
      </c>
      <c r="W11" s="330">
        <f t="shared" si="1"/>
        <v>0</v>
      </c>
      <c r="X11" s="330">
        <f t="shared" si="1"/>
        <v>0</v>
      </c>
      <c r="Y11" s="330">
        <f t="shared" si="1"/>
        <v>0</v>
      </c>
      <c r="Z11" s="330">
        <f t="shared" si="1"/>
        <v>0</v>
      </c>
      <c r="AA11" s="330">
        <f t="shared" si="1"/>
        <v>0</v>
      </c>
      <c r="AB11" s="330">
        <f t="shared" si="2"/>
        <v>0</v>
      </c>
      <c r="AC11" s="331">
        <f t="shared" si="0"/>
        <v>12000</v>
      </c>
      <c r="AD11" s="874"/>
      <c r="AE11" s="874"/>
      <c r="AF11" s="361">
        <f>+AC!U14</f>
        <v>2715.8399999999997</v>
      </c>
      <c r="AH11" s="361"/>
      <c r="AI11" s="532" t="str">
        <f t="shared" si="3"/>
        <v>Computer Lab</v>
      </c>
      <c r="AJ11" s="948"/>
      <c r="AK11" s="361">
        <f t="shared" si="4"/>
        <v>2715.8399999999997</v>
      </c>
      <c r="AL11" s="956"/>
      <c r="AM11" s="361"/>
      <c r="AN11" s="959">
        <v>0</v>
      </c>
      <c r="AO11" s="532">
        <v>0.25</v>
      </c>
      <c r="AP11" s="532">
        <v>0.08</v>
      </c>
      <c r="AR11" s="361">
        <f t="shared" si="5"/>
        <v>0</v>
      </c>
      <c r="AS11" s="361">
        <f t="shared" si="6"/>
        <v>2715.8399999999997</v>
      </c>
      <c r="AT11" s="361">
        <f t="shared" si="7"/>
        <v>0</v>
      </c>
      <c r="AU11" s="361">
        <f t="shared" si="8"/>
        <v>0</v>
      </c>
    </row>
    <row r="12" spans="1:55">
      <c r="G12" s="305"/>
      <c r="H12" s="305"/>
      <c r="I12" s="333">
        <f>+AC!C15</f>
        <v>5</v>
      </c>
      <c r="J12" s="331" t="str">
        <f>+AC!D15</f>
        <v>Computer Lab</v>
      </c>
      <c r="K12" s="331" t="str">
        <f>+AC!E15</f>
        <v>AC</v>
      </c>
      <c r="L12" s="331" t="str">
        <f>+AC!F15</f>
        <v>Split</v>
      </c>
      <c r="M12" s="331" t="str">
        <f>+AC!G15</f>
        <v>Delta</v>
      </c>
      <c r="N12" s="331">
        <f>+AC!H15</f>
        <v>1</v>
      </c>
      <c r="O12" s="331">
        <f>+IF('8.AC'!N11="kW",'8.AC'!M11/0.00029307107,'8.AC'!M11)</f>
        <v>7438.4687645901049</v>
      </c>
      <c r="P12" s="330">
        <f>+AC!J15</f>
        <v>3.23</v>
      </c>
      <c r="Q12" s="330">
        <f>+AC!K15</f>
        <v>2.1800000000000002</v>
      </c>
      <c r="R12" s="330">
        <f t="shared" si="1"/>
        <v>0</v>
      </c>
      <c r="S12" s="330">
        <f t="shared" si="1"/>
        <v>0</v>
      </c>
      <c r="T12" s="330">
        <f t="shared" si="1"/>
        <v>0</v>
      </c>
      <c r="U12" s="330">
        <f t="shared" si="1"/>
        <v>0</v>
      </c>
      <c r="V12" s="330">
        <f t="shared" si="1"/>
        <v>0</v>
      </c>
      <c r="W12" s="330">
        <f t="shared" si="1"/>
        <v>0</v>
      </c>
      <c r="X12" s="330">
        <f t="shared" si="1"/>
        <v>0</v>
      </c>
      <c r="Y12" s="330">
        <f t="shared" si="1"/>
        <v>0</v>
      </c>
      <c r="Z12" s="330">
        <f t="shared" si="1"/>
        <v>0</v>
      </c>
      <c r="AA12" s="330">
        <f t="shared" si="1"/>
        <v>0</v>
      </c>
      <c r="AB12" s="330">
        <f t="shared" si="2"/>
        <v>0</v>
      </c>
      <c r="AC12" s="331">
        <f t="shared" si="0"/>
        <v>12000</v>
      </c>
      <c r="AD12" s="874"/>
      <c r="AE12" s="874"/>
      <c r="AF12" s="361">
        <f>+AC!U15</f>
        <v>2888.0640000000003</v>
      </c>
      <c r="AH12" s="361"/>
      <c r="AI12" s="532" t="str">
        <f t="shared" si="3"/>
        <v>Computer Lab</v>
      </c>
      <c r="AJ12" s="948"/>
      <c r="AK12" s="361">
        <f t="shared" si="4"/>
        <v>2888.0640000000003</v>
      </c>
      <c r="AL12" s="956"/>
      <c r="AM12" s="361"/>
      <c r="AN12" s="959">
        <v>0</v>
      </c>
      <c r="AO12" s="532">
        <v>0.25</v>
      </c>
      <c r="AP12" s="532">
        <v>0.08</v>
      </c>
      <c r="AR12" s="361">
        <f t="shared" si="5"/>
        <v>0</v>
      </c>
      <c r="AS12" s="361">
        <f t="shared" si="6"/>
        <v>2888.0640000000003</v>
      </c>
      <c r="AT12" s="361">
        <f t="shared" si="7"/>
        <v>0</v>
      </c>
      <c r="AU12" s="361">
        <f t="shared" si="8"/>
        <v>0</v>
      </c>
    </row>
    <row r="13" spans="1:55" ht="28.8">
      <c r="A13" s="597" t="s">
        <v>1027</v>
      </c>
      <c r="B13" s="644">
        <v>15</v>
      </c>
      <c r="G13" s="305"/>
      <c r="H13" s="305"/>
      <c r="I13" s="333">
        <f>+AC!C16</f>
        <v>6</v>
      </c>
      <c r="J13" s="331" t="str">
        <f>+AC!D16</f>
        <v>Computer Lab</v>
      </c>
      <c r="K13" s="331" t="str">
        <f>+AC!E16</f>
        <v>AC</v>
      </c>
      <c r="L13" s="331" t="str">
        <f>+AC!F16</f>
        <v>Split</v>
      </c>
      <c r="M13" s="331" t="str">
        <f>+AC!G16</f>
        <v>Westinghouse</v>
      </c>
      <c r="N13" s="331">
        <f>+AC!H16</f>
        <v>1</v>
      </c>
      <c r="O13" s="331">
        <f>+IF('8.AC'!N12="kW",'8.AC'!M12/0.00029307107,'8.AC'!M12)</f>
        <v>6448.9476904015128</v>
      </c>
      <c r="P13" s="330">
        <f>+AC!J16</f>
        <v>2.79</v>
      </c>
      <c r="Q13" s="330">
        <f>+AC!K16</f>
        <v>1.89</v>
      </c>
      <c r="R13" s="330">
        <f t="shared" si="1"/>
        <v>0</v>
      </c>
      <c r="S13" s="330">
        <f t="shared" si="1"/>
        <v>0</v>
      </c>
      <c r="T13" s="330">
        <f t="shared" si="1"/>
        <v>0</v>
      </c>
      <c r="U13" s="330">
        <f t="shared" si="1"/>
        <v>0</v>
      </c>
      <c r="V13" s="330">
        <f t="shared" si="1"/>
        <v>0</v>
      </c>
      <c r="W13" s="330">
        <f t="shared" si="1"/>
        <v>0</v>
      </c>
      <c r="X13" s="330">
        <f t="shared" si="1"/>
        <v>0</v>
      </c>
      <c r="Y13" s="330">
        <f t="shared" si="1"/>
        <v>0</v>
      </c>
      <c r="Z13" s="330">
        <f t="shared" si="1"/>
        <v>0</v>
      </c>
      <c r="AA13" s="330">
        <f t="shared" si="1"/>
        <v>0</v>
      </c>
      <c r="AB13" s="330">
        <f t="shared" si="2"/>
        <v>0</v>
      </c>
      <c r="AC13" s="331">
        <f t="shared" si="0"/>
        <v>12000</v>
      </c>
      <c r="AD13" s="874"/>
      <c r="AE13" s="874"/>
      <c r="AF13" s="361">
        <f>+AC!U16</f>
        <v>2503.8719999999998</v>
      </c>
      <c r="AH13" s="361"/>
      <c r="AI13" s="532" t="str">
        <f t="shared" si="3"/>
        <v>Computer Lab</v>
      </c>
      <c r="AJ13" s="948"/>
      <c r="AK13" s="361">
        <f t="shared" si="4"/>
        <v>2503.8719999999998</v>
      </c>
      <c r="AL13" s="956"/>
      <c r="AM13" s="361"/>
      <c r="AN13" s="959">
        <v>0</v>
      </c>
      <c r="AO13" s="532">
        <v>0.25</v>
      </c>
      <c r="AP13" s="532">
        <v>0.08</v>
      </c>
      <c r="AR13" s="361">
        <f t="shared" si="5"/>
        <v>0</v>
      </c>
      <c r="AS13" s="361">
        <f t="shared" si="6"/>
        <v>2503.8719999999998</v>
      </c>
      <c r="AT13" s="361">
        <f t="shared" si="7"/>
        <v>0</v>
      </c>
      <c r="AU13" s="361">
        <f t="shared" si="8"/>
        <v>0</v>
      </c>
    </row>
    <row r="14" spans="1:55">
      <c r="A14" s="399" t="s">
        <v>574</v>
      </c>
      <c r="B14" s="399" t="s">
        <v>1028</v>
      </c>
      <c r="G14" s="305"/>
      <c r="H14" s="305"/>
      <c r="I14" s="333">
        <f>+AC!C17</f>
        <v>7</v>
      </c>
      <c r="J14" s="331" t="str">
        <f>+AC!D17</f>
        <v>Lecture Room</v>
      </c>
      <c r="K14" s="331" t="str">
        <f>+AC!E17</f>
        <v>AC</v>
      </c>
      <c r="L14" s="331" t="str">
        <f>+AC!F17</f>
        <v>Split</v>
      </c>
      <c r="M14" s="331" t="str">
        <f>+AC!G17</f>
        <v>Lennox</v>
      </c>
      <c r="N14" s="331">
        <f>+AC!H17</f>
        <v>1</v>
      </c>
      <c r="O14" s="331">
        <f>+IF('8.AC'!N13="kW",'8.AC'!M13/0.00029307107,'8.AC'!M13)</f>
        <v>8291.5041733733742</v>
      </c>
      <c r="P14" s="330">
        <f>+AC!J17</f>
        <v>2.89</v>
      </c>
      <c r="Q14" s="330">
        <f>+AC!K17</f>
        <v>2.4300000000000002</v>
      </c>
      <c r="R14" s="330">
        <f t="shared" si="1"/>
        <v>0</v>
      </c>
      <c r="S14" s="330">
        <f t="shared" si="1"/>
        <v>0</v>
      </c>
      <c r="T14" s="330">
        <f t="shared" si="1"/>
        <v>0</v>
      </c>
      <c r="U14" s="330">
        <f t="shared" si="1"/>
        <v>0</v>
      </c>
      <c r="V14" s="330">
        <f t="shared" si="1"/>
        <v>0</v>
      </c>
      <c r="W14" s="330">
        <f t="shared" si="1"/>
        <v>0</v>
      </c>
      <c r="X14" s="330">
        <f t="shared" si="1"/>
        <v>0</v>
      </c>
      <c r="Y14" s="330">
        <f t="shared" si="1"/>
        <v>0</v>
      </c>
      <c r="Z14" s="330">
        <f t="shared" si="1"/>
        <v>0</v>
      </c>
      <c r="AA14" s="330">
        <f t="shared" si="1"/>
        <v>0</v>
      </c>
      <c r="AB14" s="330">
        <f t="shared" si="2"/>
        <v>0</v>
      </c>
      <c r="AC14" s="331">
        <f t="shared" si="0"/>
        <v>12000</v>
      </c>
      <c r="AD14" s="874"/>
      <c r="AE14" s="874"/>
      <c r="AF14" s="361">
        <f>+AC!U17</f>
        <v>3219.2640000000001</v>
      </c>
      <c r="AH14" s="361"/>
      <c r="AI14" s="532" t="str">
        <f t="shared" si="3"/>
        <v>Lecture Room</v>
      </c>
      <c r="AJ14" s="948"/>
      <c r="AK14" s="361">
        <f t="shared" si="4"/>
        <v>3219.2640000000001</v>
      </c>
      <c r="AL14" s="956"/>
      <c r="AM14" s="361"/>
      <c r="AN14" s="959">
        <v>0</v>
      </c>
      <c r="AO14" s="532">
        <v>0.25</v>
      </c>
      <c r="AP14" s="532">
        <v>0.08</v>
      </c>
      <c r="AR14" s="361">
        <f t="shared" si="5"/>
        <v>0</v>
      </c>
      <c r="AS14" s="361">
        <f t="shared" si="6"/>
        <v>3219.2640000000001</v>
      </c>
      <c r="AT14" s="361">
        <f t="shared" si="7"/>
        <v>0</v>
      </c>
      <c r="AU14" s="361">
        <f t="shared" si="8"/>
        <v>0</v>
      </c>
      <c r="AX14" s="360" t="s">
        <v>1237</v>
      </c>
    </row>
    <row r="15" spans="1:55">
      <c r="A15" s="399">
        <v>0</v>
      </c>
      <c r="B15" s="395">
        <f>-A9</f>
        <v>-3359.9999999999995</v>
      </c>
      <c r="G15" s="305"/>
      <c r="H15" s="305"/>
      <c r="I15" s="333">
        <f>+AC!C18</f>
        <v>8</v>
      </c>
      <c r="J15" s="331" t="str">
        <f>+AC!D18</f>
        <v>Lecture Room</v>
      </c>
      <c r="K15" s="331" t="str">
        <f>+AC!E18</f>
        <v>AC</v>
      </c>
      <c r="L15" s="331" t="str">
        <f>+AC!F18</f>
        <v>Split</v>
      </c>
      <c r="M15" s="331" t="str">
        <f>+AC!G18</f>
        <v>Midea</v>
      </c>
      <c r="N15" s="331">
        <f>+AC!H18</f>
        <v>1</v>
      </c>
      <c r="O15" s="331">
        <f>+IF('8.AC'!N14="kW",'8.AC'!M14/0.00029307107,'8.AC'!M14)</f>
        <v>8291.5041733733742</v>
      </c>
      <c r="P15" s="330">
        <f>+AC!J18</f>
        <v>2.93</v>
      </c>
      <c r="Q15" s="330">
        <f>+AC!K18</f>
        <v>2.4300000000000002</v>
      </c>
      <c r="R15" s="330">
        <f t="shared" si="1"/>
        <v>0</v>
      </c>
      <c r="S15" s="330">
        <f t="shared" si="1"/>
        <v>0</v>
      </c>
      <c r="T15" s="330">
        <f t="shared" si="1"/>
        <v>0</v>
      </c>
      <c r="U15" s="330">
        <f t="shared" si="1"/>
        <v>0</v>
      </c>
      <c r="V15" s="330">
        <f t="shared" si="1"/>
        <v>0</v>
      </c>
      <c r="W15" s="330">
        <f t="shared" si="1"/>
        <v>0</v>
      </c>
      <c r="X15" s="330">
        <f t="shared" si="1"/>
        <v>0</v>
      </c>
      <c r="Y15" s="330">
        <f t="shared" si="1"/>
        <v>0</v>
      </c>
      <c r="Z15" s="330">
        <f t="shared" si="1"/>
        <v>0</v>
      </c>
      <c r="AA15" s="330">
        <f t="shared" si="1"/>
        <v>0</v>
      </c>
      <c r="AB15" s="330">
        <f t="shared" si="2"/>
        <v>0</v>
      </c>
      <c r="AC15" s="331">
        <f t="shared" si="0"/>
        <v>12000</v>
      </c>
      <c r="AD15" s="874"/>
      <c r="AE15" s="874"/>
      <c r="AF15" s="361">
        <f>+AC!U18</f>
        <v>3219.2640000000001</v>
      </c>
      <c r="AH15" s="361"/>
      <c r="AI15" s="532" t="str">
        <f t="shared" si="3"/>
        <v>Lecture Room</v>
      </c>
      <c r="AJ15" s="948"/>
      <c r="AK15" s="361">
        <f t="shared" si="4"/>
        <v>3219.2640000000001</v>
      </c>
      <c r="AL15" s="956"/>
      <c r="AM15" s="361"/>
      <c r="AN15" s="959">
        <v>0</v>
      </c>
      <c r="AO15" s="532">
        <v>0.25</v>
      </c>
      <c r="AP15" s="532">
        <v>0.08</v>
      </c>
      <c r="AR15" s="361">
        <f t="shared" si="5"/>
        <v>0</v>
      </c>
      <c r="AS15" s="361">
        <f t="shared" si="6"/>
        <v>3219.2640000000001</v>
      </c>
      <c r="AT15" s="361">
        <f t="shared" si="7"/>
        <v>0</v>
      </c>
      <c r="AU15" s="361">
        <f t="shared" si="8"/>
        <v>0</v>
      </c>
      <c r="AX15" s="360" t="s">
        <v>1238</v>
      </c>
    </row>
    <row r="16" spans="1:55">
      <c r="A16" s="399">
        <v>1</v>
      </c>
      <c r="B16" s="395">
        <f>+A6</f>
        <v>252.78212782551151</v>
      </c>
      <c r="G16" s="305"/>
      <c r="H16" s="305"/>
      <c r="I16" s="333">
        <f>+AC!C19</f>
        <v>9</v>
      </c>
      <c r="J16" s="331" t="str">
        <f>+AC!D19</f>
        <v>Lecture room Nr2</v>
      </c>
      <c r="K16" s="331" t="str">
        <f>+AC!E19</f>
        <v>AC</v>
      </c>
      <c r="L16" s="331" t="str">
        <f>+AC!F19</f>
        <v>Split</v>
      </c>
      <c r="M16" s="331" t="str">
        <f>+AC!G19</f>
        <v>Midea</v>
      </c>
      <c r="N16" s="331">
        <f>+AC!H19</f>
        <v>2</v>
      </c>
      <c r="O16" s="331">
        <f>+IF('8.AC'!N15="kW",'8.AC'!M15/0.00029307107,'8.AC'!M15)</f>
        <v>8291.5041733733742</v>
      </c>
      <c r="P16" s="330">
        <f>+AC!J19</f>
        <v>2.93</v>
      </c>
      <c r="Q16" s="330">
        <f>+AC!K19</f>
        <v>2.4300000000000002</v>
      </c>
      <c r="R16" s="330">
        <f t="shared" si="1"/>
        <v>0</v>
      </c>
      <c r="S16" s="330">
        <f t="shared" si="1"/>
        <v>0</v>
      </c>
      <c r="T16" s="330">
        <f t="shared" si="1"/>
        <v>0</v>
      </c>
      <c r="U16" s="330">
        <f t="shared" si="1"/>
        <v>0</v>
      </c>
      <c r="V16" s="330">
        <f t="shared" si="1"/>
        <v>0</v>
      </c>
      <c r="W16" s="330">
        <f t="shared" si="1"/>
        <v>0</v>
      </c>
      <c r="X16" s="330">
        <f t="shared" si="1"/>
        <v>0</v>
      </c>
      <c r="Y16" s="330">
        <f t="shared" si="1"/>
        <v>0</v>
      </c>
      <c r="Z16" s="330">
        <f t="shared" si="1"/>
        <v>0</v>
      </c>
      <c r="AA16" s="330">
        <f t="shared" si="1"/>
        <v>0</v>
      </c>
      <c r="AB16" s="330">
        <f t="shared" si="2"/>
        <v>0</v>
      </c>
      <c r="AC16" s="331">
        <f t="shared" si="0"/>
        <v>12000</v>
      </c>
      <c r="AD16" s="874"/>
      <c r="AE16" s="874"/>
      <c r="AF16" s="361">
        <f>+AC!U19</f>
        <v>6438.5280000000002</v>
      </c>
      <c r="AH16" s="361"/>
      <c r="AI16" s="532" t="str">
        <f t="shared" si="3"/>
        <v>Lecture room Nr2</v>
      </c>
      <c r="AJ16" s="948"/>
      <c r="AK16" s="361">
        <f t="shared" si="4"/>
        <v>6438.5280000000002</v>
      </c>
      <c r="AL16" s="956"/>
      <c r="AM16" s="361"/>
      <c r="AN16" s="959">
        <v>0</v>
      </c>
      <c r="AO16" s="532">
        <v>0.25</v>
      </c>
      <c r="AP16" s="532">
        <v>0.08</v>
      </c>
      <c r="AR16" s="361">
        <f t="shared" si="5"/>
        <v>0</v>
      </c>
      <c r="AS16" s="361">
        <f t="shared" si="6"/>
        <v>6438.5280000000002</v>
      </c>
      <c r="AT16" s="361">
        <f t="shared" si="7"/>
        <v>0</v>
      </c>
      <c r="AU16" s="361">
        <f t="shared" si="8"/>
        <v>0</v>
      </c>
      <c r="AX16" s="360" t="s">
        <v>1239</v>
      </c>
    </row>
    <row r="17" spans="1:47">
      <c r="A17" s="399">
        <v>2</v>
      </c>
      <c r="B17" s="395">
        <f t="shared" ref="B17:B29" si="9">+B16</f>
        <v>252.78212782551151</v>
      </c>
      <c r="G17" s="305"/>
      <c r="H17" s="305"/>
      <c r="I17" s="333">
        <f>+AC!C20</f>
        <v>10</v>
      </c>
      <c r="J17" s="331" t="str">
        <f>+AC!D20</f>
        <v>Lecture room nNr3</v>
      </c>
      <c r="K17" s="331" t="str">
        <f>+AC!E20</f>
        <v>AC</v>
      </c>
      <c r="L17" s="331" t="str">
        <f>+AC!F20</f>
        <v>Split</v>
      </c>
      <c r="M17" s="331" t="str">
        <f>+AC!G20</f>
        <v>Daikin</v>
      </c>
      <c r="N17" s="331">
        <f>+AC!H20</f>
        <v>2</v>
      </c>
      <c r="O17" s="331">
        <f>+IF('8.AC'!N16="kW",'8.AC'!M16/0.00029307107,'8.AC'!M16)</f>
        <v>6858.4046866174813</v>
      </c>
      <c r="P17" s="330">
        <f>+AC!J20</f>
        <v>3.21</v>
      </c>
      <c r="Q17" s="330">
        <f>+AC!K20</f>
        <v>2.0099999999999998</v>
      </c>
      <c r="R17" s="330">
        <f t="shared" si="1"/>
        <v>0</v>
      </c>
      <c r="S17" s="330">
        <f t="shared" si="1"/>
        <v>0</v>
      </c>
      <c r="T17" s="330">
        <f t="shared" si="1"/>
        <v>0</v>
      </c>
      <c r="U17" s="330">
        <f t="shared" si="1"/>
        <v>0</v>
      </c>
      <c r="V17" s="330">
        <f t="shared" si="1"/>
        <v>0</v>
      </c>
      <c r="W17" s="330">
        <f t="shared" si="1"/>
        <v>0</v>
      </c>
      <c r="X17" s="330">
        <f t="shared" si="1"/>
        <v>0</v>
      </c>
      <c r="Y17" s="330">
        <f t="shared" si="1"/>
        <v>0</v>
      </c>
      <c r="Z17" s="330">
        <f t="shared" si="1"/>
        <v>0</v>
      </c>
      <c r="AA17" s="330">
        <f t="shared" si="1"/>
        <v>0</v>
      </c>
      <c r="AB17" s="330">
        <f t="shared" si="2"/>
        <v>0</v>
      </c>
      <c r="AC17" s="331">
        <f t="shared" si="0"/>
        <v>12000</v>
      </c>
      <c r="AD17" s="874"/>
      <c r="AE17" s="874"/>
      <c r="AF17" s="361">
        <f>+AC!U20</f>
        <v>5325.6959999999999</v>
      </c>
      <c r="AH17" s="361"/>
      <c r="AI17" s="532" t="str">
        <f t="shared" si="3"/>
        <v>Lecture room nNr3</v>
      </c>
      <c r="AJ17" s="948"/>
      <c r="AK17" s="361">
        <f t="shared" si="4"/>
        <v>5325.6959999999999</v>
      </c>
      <c r="AL17" s="956"/>
      <c r="AM17" s="361"/>
      <c r="AN17" s="959">
        <v>0</v>
      </c>
      <c r="AO17" s="532">
        <v>0.25</v>
      </c>
      <c r="AP17" s="532">
        <v>0.08</v>
      </c>
      <c r="AR17" s="361">
        <f t="shared" si="5"/>
        <v>0</v>
      </c>
      <c r="AS17" s="361">
        <f t="shared" si="6"/>
        <v>5325.6959999999999</v>
      </c>
      <c r="AT17" s="361">
        <f t="shared" si="7"/>
        <v>0</v>
      </c>
      <c r="AU17" s="361">
        <f t="shared" si="8"/>
        <v>0</v>
      </c>
    </row>
    <row r="18" spans="1:47">
      <c r="A18" s="399">
        <v>3</v>
      </c>
      <c r="B18" s="395">
        <f t="shared" si="9"/>
        <v>252.78212782551151</v>
      </c>
      <c r="H18" s="305"/>
      <c r="I18" s="333">
        <f>+AC!C21</f>
        <v>11</v>
      </c>
      <c r="J18" s="331" t="str">
        <f>+AC!D21</f>
        <v>Lecture room nNr3</v>
      </c>
      <c r="K18" s="331" t="str">
        <f>+AC!E21</f>
        <v>AC</v>
      </c>
      <c r="L18" s="331" t="str">
        <f>+AC!F21</f>
        <v>Split</v>
      </c>
      <c r="M18" s="331" t="str">
        <f>+AC!G21</f>
        <v>MDV</v>
      </c>
      <c r="N18" s="331">
        <f>+AC!H21</f>
        <v>1</v>
      </c>
      <c r="O18" s="331">
        <f>+IF('8.AC'!N17="kW",'8.AC'!M17/0.00029307107,'8.AC'!M17)</f>
        <v>6994.8903520228041</v>
      </c>
      <c r="P18" s="330">
        <f>+AC!J21</f>
        <v>3</v>
      </c>
      <c r="Q18" s="330">
        <f>+AC!K21</f>
        <v>2.0499999999999998</v>
      </c>
      <c r="R18" s="330">
        <f t="shared" si="1"/>
        <v>0</v>
      </c>
      <c r="S18" s="330">
        <f t="shared" si="1"/>
        <v>0</v>
      </c>
      <c r="T18" s="330">
        <f t="shared" si="1"/>
        <v>0</v>
      </c>
      <c r="U18" s="330">
        <f t="shared" si="1"/>
        <v>0</v>
      </c>
      <c r="V18" s="330">
        <f t="shared" si="1"/>
        <v>0</v>
      </c>
      <c r="W18" s="330">
        <f t="shared" si="1"/>
        <v>0</v>
      </c>
      <c r="X18" s="330">
        <f t="shared" si="1"/>
        <v>0</v>
      </c>
      <c r="Y18" s="330">
        <f t="shared" si="1"/>
        <v>0</v>
      </c>
      <c r="Z18" s="330">
        <f t="shared" si="1"/>
        <v>0</v>
      </c>
      <c r="AA18" s="330">
        <f t="shared" si="1"/>
        <v>0</v>
      </c>
      <c r="AB18" s="330">
        <f t="shared" si="2"/>
        <v>0</v>
      </c>
      <c r="AC18" s="331">
        <f t="shared" si="0"/>
        <v>12000</v>
      </c>
      <c r="AD18" s="874"/>
      <c r="AE18" s="874"/>
      <c r="AF18" s="361">
        <f>+AC!U21</f>
        <v>2715.8399999999997</v>
      </c>
      <c r="AH18" s="361"/>
      <c r="AI18" s="532" t="str">
        <f t="shared" si="3"/>
        <v>Lecture room nNr3</v>
      </c>
      <c r="AJ18" s="948"/>
      <c r="AK18" s="361">
        <f t="shared" si="4"/>
        <v>2715.8399999999997</v>
      </c>
      <c r="AL18" s="956"/>
      <c r="AM18" s="361"/>
      <c r="AN18" s="959">
        <v>0</v>
      </c>
      <c r="AO18" s="532">
        <v>0.25</v>
      </c>
      <c r="AP18" s="532">
        <v>0.08</v>
      </c>
      <c r="AR18" s="361">
        <f t="shared" si="5"/>
        <v>0</v>
      </c>
      <c r="AS18" s="361">
        <f t="shared" si="6"/>
        <v>2715.8399999999997</v>
      </c>
      <c r="AT18" s="361">
        <f t="shared" si="7"/>
        <v>0</v>
      </c>
      <c r="AU18" s="361">
        <f t="shared" si="8"/>
        <v>0</v>
      </c>
    </row>
    <row r="19" spans="1:47">
      <c r="A19" s="399">
        <v>4</v>
      </c>
      <c r="B19" s="395">
        <f t="shared" si="9"/>
        <v>252.78212782551151</v>
      </c>
      <c r="H19" s="305"/>
      <c r="I19" s="333">
        <f>+AC!C22</f>
        <v>12</v>
      </c>
      <c r="J19" s="331" t="str">
        <f>+AC!D22</f>
        <v>Lecture room nNr3</v>
      </c>
      <c r="K19" s="331" t="str">
        <f>+AC!E22</f>
        <v>AC</v>
      </c>
      <c r="L19" s="331" t="str">
        <f>+AC!F22</f>
        <v>Split</v>
      </c>
      <c r="M19" s="331" t="str">
        <f>+AC!G22</f>
        <v>Streamline</v>
      </c>
      <c r="N19" s="331">
        <f>+AC!H22</f>
        <v>1</v>
      </c>
      <c r="O19" s="331">
        <f>+IF('8.AC'!N18="kW",'8.AC'!M18/0.00029307107,'8.AC'!M18)</f>
        <v>9895.2107418859196</v>
      </c>
      <c r="P19" s="330">
        <f>+AC!J22</f>
        <v>2.4300000000000002</v>
      </c>
      <c r="Q19" s="330">
        <f>+AC!K22</f>
        <v>2.9</v>
      </c>
      <c r="R19" s="330">
        <f t="shared" si="1"/>
        <v>0</v>
      </c>
      <c r="S19" s="330">
        <f t="shared" si="1"/>
        <v>0</v>
      </c>
      <c r="T19" s="330">
        <f t="shared" si="1"/>
        <v>0</v>
      </c>
      <c r="U19" s="330">
        <f t="shared" si="1"/>
        <v>0</v>
      </c>
      <c r="V19" s="330">
        <f t="shared" si="1"/>
        <v>0</v>
      </c>
      <c r="W19" s="330">
        <f t="shared" si="1"/>
        <v>0</v>
      </c>
      <c r="X19" s="330">
        <f t="shared" si="1"/>
        <v>0</v>
      </c>
      <c r="Y19" s="330">
        <f t="shared" si="1"/>
        <v>0</v>
      </c>
      <c r="Z19" s="330">
        <f t="shared" si="1"/>
        <v>0</v>
      </c>
      <c r="AA19" s="330">
        <f t="shared" si="1"/>
        <v>0</v>
      </c>
      <c r="AB19" s="330">
        <f t="shared" si="2"/>
        <v>0</v>
      </c>
      <c r="AC19" s="331">
        <f t="shared" si="0"/>
        <v>12000</v>
      </c>
      <c r="AD19" s="874"/>
      <c r="AE19" s="874"/>
      <c r="AF19" s="361">
        <f>+AC!U22</f>
        <v>3841.9199999999996</v>
      </c>
      <c r="AH19" s="361"/>
      <c r="AI19" s="532" t="str">
        <f t="shared" si="3"/>
        <v>Lecture room nNr3</v>
      </c>
      <c r="AJ19" s="948"/>
      <c r="AK19" s="361">
        <f t="shared" si="4"/>
        <v>3841.9199999999996</v>
      </c>
      <c r="AL19" s="956"/>
      <c r="AM19" s="361"/>
      <c r="AN19" s="959">
        <v>0</v>
      </c>
      <c r="AO19" s="532">
        <v>0.25</v>
      </c>
      <c r="AP19" s="532">
        <v>0.08</v>
      </c>
      <c r="AR19" s="361">
        <f t="shared" si="5"/>
        <v>0</v>
      </c>
      <c r="AS19" s="361">
        <f t="shared" si="6"/>
        <v>3841.9199999999996</v>
      </c>
      <c r="AT19" s="361">
        <f t="shared" si="7"/>
        <v>0</v>
      </c>
      <c r="AU19" s="361">
        <f t="shared" si="8"/>
        <v>0</v>
      </c>
    </row>
    <row r="20" spans="1:47">
      <c r="A20" s="399">
        <v>6</v>
      </c>
      <c r="B20" s="395">
        <f t="shared" si="9"/>
        <v>252.78212782551151</v>
      </c>
      <c r="H20" s="305"/>
      <c r="I20" s="333">
        <f>+AC!C23</f>
        <v>13</v>
      </c>
      <c r="J20" s="331" t="str">
        <f>+AC!D23</f>
        <v>Lecture Room Nr4</v>
      </c>
      <c r="K20" s="331" t="str">
        <f>+AC!E23</f>
        <v>AC</v>
      </c>
      <c r="L20" s="331" t="str">
        <f>+AC!F23</f>
        <v>Split</v>
      </c>
      <c r="M20" s="331" t="str">
        <f>+AC!G23</f>
        <v>TCL</v>
      </c>
      <c r="N20" s="331">
        <f>+AC!H23</f>
        <v>3</v>
      </c>
      <c r="O20" s="331">
        <f>+IF('8.AC'!N19="kW",'8.AC'!M19/0.00029307107,'8.AC'!M19)</f>
        <v>7421.4080564144388</v>
      </c>
      <c r="P20" s="330">
        <f>+AC!J23</f>
        <v>3.23</v>
      </c>
      <c r="Q20" s="330">
        <f>+AC!K23</f>
        <v>2.1749999999999998</v>
      </c>
      <c r="R20" s="330">
        <f t="shared" si="1"/>
        <v>0</v>
      </c>
      <c r="S20" s="330">
        <f t="shared" si="1"/>
        <v>0</v>
      </c>
      <c r="T20" s="330">
        <f t="shared" si="1"/>
        <v>0</v>
      </c>
      <c r="U20" s="330">
        <f t="shared" si="1"/>
        <v>0</v>
      </c>
      <c r="V20" s="330">
        <f t="shared" si="1"/>
        <v>0</v>
      </c>
      <c r="W20" s="330">
        <f t="shared" si="1"/>
        <v>0</v>
      </c>
      <c r="X20" s="330">
        <f t="shared" si="1"/>
        <v>0</v>
      </c>
      <c r="Y20" s="330">
        <f t="shared" si="1"/>
        <v>0</v>
      </c>
      <c r="Z20" s="330">
        <f t="shared" si="1"/>
        <v>0</v>
      </c>
      <c r="AA20" s="330">
        <f t="shared" si="1"/>
        <v>0</v>
      </c>
      <c r="AB20" s="330">
        <f t="shared" si="2"/>
        <v>0</v>
      </c>
      <c r="AC20" s="331">
        <f t="shared" si="0"/>
        <v>12000</v>
      </c>
      <c r="AD20" s="874"/>
      <c r="AE20" s="874"/>
      <c r="AF20" s="361">
        <f>+AC!U23</f>
        <v>8644.32</v>
      </c>
      <c r="AH20" s="361"/>
      <c r="AI20" s="532" t="str">
        <f t="shared" si="3"/>
        <v>Lecture Room Nr4</v>
      </c>
      <c r="AJ20" s="948"/>
      <c r="AK20" s="361">
        <f t="shared" si="4"/>
        <v>8644.32</v>
      </c>
      <c r="AL20" s="956"/>
      <c r="AM20" s="361"/>
      <c r="AN20" s="959">
        <v>0</v>
      </c>
      <c r="AO20" s="532">
        <v>0.25</v>
      </c>
      <c r="AP20" s="532">
        <v>0.08</v>
      </c>
      <c r="AR20" s="361">
        <f t="shared" si="5"/>
        <v>0</v>
      </c>
      <c r="AS20" s="361">
        <f t="shared" si="6"/>
        <v>8644.32</v>
      </c>
      <c r="AT20" s="361">
        <f t="shared" si="7"/>
        <v>0</v>
      </c>
      <c r="AU20" s="361">
        <f t="shared" si="8"/>
        <v>0</v>
      </c>
    </row>
    <row r="21" spans="1:47">
      <c r="A21" s="399">
        <v>7</v>
      </c>
      <c r="B21" s="395">
        <f t="shared" si="9"/>
        <v>252.78212782551151</v>
      </c>
      <c r="H21" s="305"/>
      <c r="I21" s="333">
        <f>+AC!C24</f>
        <v>14</v>
      </c>
      <c r="J21" s="331" t="str">
        <f>+AC!D24</f>
        <v>Lecture Room Nr4</v>
      </c>
      <c r="K21" s="331" t="str">
        <f>+AC!E24</f>
        <v>AC</v>
      </c>
      <c r="L21" s="331" t="str">
        <f>+AC!F24</f>
        <v>Split</v>
      </c>
      <c r="M21" s="331" t="str">
        <f>+AC!G24</f>
        <v>Midea</v>
      </c>
      <c r="N21" s="331">
        <f>+AC!H24</f>
        <v>1</v>
      </c>
      <c r="O21" s="331">
        <f>+IF('8.AC'!N20="kW",'8.AC'!M20/0.00029307107,'8.AC'!M20)</f>
        <v>8291.5041733733742</v>
      </c>
      <c r="P21" s="330">
        <f>+AC!J24</f>
        <v>2.93</v>
      </c>
      <c r="Q21" s="330">
        <f>+AC!K24</f>
        <v>2.4300000000000002</v>
      </c>
      <c r="R21" s="330">
        <f t="shared" si="1"/>
        <v>0</v>
      </c>
      <c r="S21" s="330">
        <f t="shared" si="1"/>
        <v>0</v>
      </c>
      <c r="T21" s="330">
        <f t="shared" si="1"/>
        <v>0</v>
      </c>
      <c r="U21" s="330">
        <f t="shared" si="1"/>
        <v>0</v>
      </c>
      <c r="V21" s="330">
        <f t="shared" si="1"/>
        <v>0</v>
      </c>
      <c r="W21" s="330">
        <f t="shared" si="1"/>
        <v>0</v>
      </c>
      <c r="X21" s="330">
        <f t="shared" si="1"/>
        <v>0</v>
      </c>
      <c r="Y21" s="330">
        <f t="shared" si="1"/>
        <v>0</v>
      </c>
      <c r="Z21" s="330">
        <f t="shared" si="1"/>
        <v>0</v>
      </c>
      <c r="AA21" s="330">
        <f t="shared" si="1"/>
        <v>0</v>
      </c>
      <c r="AB21" s="330">
        <f t="shared" si="2"/>
        <v>0</v>
      </c>
      <c r="AC21" s="331">
        <f t="shared" si="0"/>
        <v>12000</v>
      </c>
      <c r="AD21" s="874"/>
      <c r="AE21" s="874"/>
      <c r="AF21" s="361">
        <f>+AC!U24</f>
        <v>3219.2640000000001</v>
      </c>
      <c r="AH21" s="361"/>
      <c r="AI21" s="532" t="str">
        <f t="shared" si="3"/>
        <v>Lecture Room Nr4</v>
      </c>
      <c r="AJ21" s="948"/>
      <c r="AK21" s="361">
        <f t="shared" si="4"/>
        <v>3219.2640000000001</v>
      </c>
      <c r="AL21" s="956"/>
      <c r="AM21" s="361"/>
      <c r="AN21" s="959">
        <v>0</v>
      </c>
      <c r="AO21" s="532">
        <v>0.25</v>
      </c>
      <c r="AP21" s="532">
        <v>0.08</v>
      </c>
      <c r="AR21" s="361">
        <f t="shared" si="5"/>
        <v>0</v>
      </c>
      <c r="AS21" s="361">
        <f t="shared" si="6"/>
        <v>3219.2640000000001</v>
      </c>
      <c r="AT21" s="361">
        <f t="shared" si="7"/>
        <v>0</v>
      </c>
      <c r="AU21" s="361">
        <f t="shared" si="8"/>
        <v>0</v>
      </c>
    </row>
    <row r="22" spans="1:47">
      <c r="A22" s="399">
        <v>8</v>
      </c>
      <c r="B22" s="395">
        <f t="shared" si="9"/>
        <v>252.78212782551151</v>
      </c>
      <c r="H22" s="305"/>
      <c r="I22" s="333">
        <f>+AC!C25</f>
        <v>15</v>
      </c>
      <c r="J22" s="331" t="str">
        <f>+AC!D25</f>
        <v>Theatre Nr2</v>
      </c>
      <c r="K22" s="331" t="str">
        <f>+AC!E25</f>
        <v>Central AC</v>
      </c>
      <c r="L22" s="331" t="str">
        <f>+AC!F25</f>
        <v>Outdoor unit</v>
      </c>
      <c r="M22" s="331" t="str">
        <f>+AC!G25</f>
        <v>Carrier</v>
      </c>
      <c r="N22" s="331">
        <f>+AC!H25</f>
        <v>1</v>
      </c>
      <c r="O22" s="331">
        <f>+IF('8.AC'!N21="kW",'8.AC'!M21/0.00029307107,'8.AC'!M21)</f>
        <v>49702.641958317545</v>
      </c>
      <c r="P22" s="330">
        <f>+AC!J25</f>
        <v>3</v>
      </c>
      <c r="Q22" s="330">
        <f>+AC!K25</f>
        <v>14.566406460551018</v>
      </c>
      <c r="R22" s="330">
        <f t="shared" si="1"/>
        <v>0</v>
      </c>
      <c r="S22" s="330">
        <f t="shared" si="1"/>
        <v>0</v>
      </c>
      <c r="T22" s="330">
        <f t="shared" si="1"/>
        <v>0</v>
      </c>
      <c r="U22" s="330">
        <f t="shared" si="1"/>
        <v>0</v>
      </c>
      <c r="V22" s="330">
        <f t="shared" si="1"/>
        <v>0</v>
      </c>
      <c r="W22" s="330">
        <f t="shared" si="1"/>
        <v>0</v>
      </c>
      <c r="X22" s="330">
        <f t="shared" si="1"/>
        <v>0</v>
      </c>
      <c r="Y22" s="330">
        <f t="shared" si="1"/>
        <v>0</v>
      </c>
      <c r="Z22" s="330">
        <f t="shared" si="1"/>
        <v>0</v>
      </c>
      <c r="AA22" s="330">
        <f t="shared" si="1"/>
        <v>0</v>
      </c>
      <c r="AB22" s="330">
        <f t="shared" si="2"/>
        <v>0</v>
      </c>
      <c r="AC22" s="331">
        <f t="shared" si="0"/>
        <v>54000</v>
      </c>
      <c r="AD22" s="874"/>
      <c r="AE22" s="874"/>
      <c r="AF22" s="361">
        <f>+AC!U25</f>
        <v>19297.575278937988</v>
      </c>
      <c r="AH22" s="361"/>
      <c r="AI22" s="532" t="str">
        <f t="shared" si="3"/>
        <v>Theatre Nr2</v>
      </c>
      <c r="AJ22" s="948"/>
      <c r="AK22" s="361">
        <f t="shared" si="4"/>
        <v>19297.575278937988</v>
      </c>
      <c r="AL22" s="956"/>
      <c r="AM22" s="361"/>
      <c r="AN22" s="959">
        <v>0</v>
      </c>
      <c r="AO22" s="532">
        <v>0.25</v>
      </c>
      <c r="AP22" s="532">
        <v>0.08</v>
      </c>
      <c r="AR22" s="361">
        <f t="shared" si="5"/>
        <v>0</v>
      </c>
      <c r="AS22" s="361">
        <f t="shared" si="6"/>
        <v>19297.575278937988</v>
      </c>
      <c r="AT22" s="361">
        <f t="shared" si="7"/>
        <v>0</v>
      </c>
      <c r="AU22" s="361">
        <f t="shared" si="8"/>
        <v>0</v>
      </c>
    </row>
    <row r="23" spans="1:47">
      <c r="A23" s="399">
        <v>9</v>
      </c>
      <c r="B23" s="395">
        <f t="shared" si="9"/>
        <v>252.78212782551151</v>
      </c>
      <c r="H23" s="305"/>
      <c r="I23" s="333">
        <f>+AC!C26</f>
        <v>16</v>
      </c>
      <c r="J23" s="331" t="str">
        <f>+AC!D26</f>
        <v>Theatre Nr3 (big)</v>
      </c>
      <c r="K23" s="331" t="str">
        <f>+AC!E26</f>
        <v>Central AC</v>
      </c>
      <c r="L23" s="331" t="str">
        <f>+AC!F26</f>
        <v>Outdoor unit</v>
      </c>
      <c r="M23" s="331" t="str">
        <f>+AC!G26</f>
        <v>Trane Oddissey</v>
      </c>
      <c r="N23" s="331">
        <f>+AC!H26</f>
        <v>2</v>
      </c>
      <c r="O23" s="331">
        <f>+IF('8.AC'!N22="kW",'8.AC'!M22/0.00029307107,'8.AC'!M22)</f>
        <v>79077.324523237126</v>
      </c>
      <c r="P23" s="330">
        <f>+AC!J26</f>
        <v>3</v>
      </c>
      <c r="Q23" s="330">
        <f>+AC!K26</f>
        <v>23.175276110762344</v>
      </c>
      <c r="R23" s="330">
        <f t="shared" si="1"/>
        <v>0</v>
      </c>
      <c r="S23" s="330">
        <f t="shared" si="1"/>
        <v>0</v>
      </c>
      <c r="T23" s="330">
        <f t="shared" si="1"/>
        <v>0</v>
      </c>
      <c r="U23" s="330">
        <f t="shared" si="1"/>
        <v>0</v>
      </c>
      <c r="V23" s="330">
        <f t="shared" si="1"/>
        <v>0</v>
      </c>
      <c r="W23" s="330">
        <f t="shared" si="1"/>
        <v>0</v>
      </c>
      <c r="X23" s="330">
        <f t="shared" si="1"/>
        <v>0</v>
      </c>
      <c r="Y23" s="330">
        <f t="shared" si="1"/>
        <v>0</v>
      </c>
      <c r="Z23" s="330">
        <f t="shared" si="1"/>
        <v>0</v>
      </c>
      <c r="AA23" s="330">
        <f t="shared" si="1"/>
        <v>0</v>
      </c>
      <c r="AB23" s="330">
        <f t="shared" si="2"/>
        <v>0</v>
      </c>
      <c r="AC23" s="331">
        <f t="shared" si="0"/>
        <v>84000</v>
      </c>
      <c r="AD23" s="874"/>
      <c r="AE23" s="874"/>
      <c r="AF23" s="361">
        <f>+AC!U26</f>
        <v>61405.211583075899</v>
      </c>
      <c r="AH23" s="361"/>
      <c r="AI23" s="532" t="str">
        <f t="shared" si="3"/>
        <v>Theatre Nr3 (big)</v>
      </c>
      <c r="AJ23" s="948"/>
      <c r="AK23" s="361">
        <f t="shared" si="4"/>
        <v>61405.211583075899</v>
      </c>
      <c r="AL23" s="956"/>
      <c r="AM23" s="361"/>
      <c r="AN23" s="959">
        <v>0</v>
      </c>
      <c r="AO23" s="532">
        <v>0.25</v>
      </c>
      <c r="AP23" s="532">
        <v>0.08</v>
      </c>
      <c r="AR23" s="361">
        <f t="shared" si="5"/>
        <v>0</v>
      </c>
      <c r="AS23" s="361">
        <f t="shared" si="6"/>
        <v>61405.211583075899</v>
      </c>
      <c r="AT23" s="361">
        <f t="shared" si="7"/>
        <v>0</v>
      </c>
      <c r="AU23" s="361">
        <f t="shared" si="8"/>
        <v>0</v>
      </c>
    </row>
    <row r="24" spans="1:47">
      <c r="A24" s="399">
        <v>10</v>
      </c>
      <c r="B24" s="395">
        <f t="shared" si="9"/>
        <v>252.78212782551151</v>
      </c>
      <c r="H24" s="305"/>
      <c r="I24" s="333">
        <f>+AC!C27</f>
        <v>17</v>
      </c>
      <c r="J24" s="331" t="str">
        <f>+AC!D27</f>
        <v>Theatre Nr1</v>
      </c>
      <c r="K24" s="331" t="str">
        <f>+AC!E27</f>
        <v>Central AC</v>
      </c>
      <c r="L24" s="331" t="str">
        <f>+AC!F27</f>
        <v>Outdoor unit</v>
      </c>
      <c r="M24" s="331" t="str">
        <f>+AC!G27</f>
        <v>Carrier</v>
      </c>
      <c r="N24" s="331">
        <f>+AC!H27</f>
        <v>1</v>
      </c>
      <c r="O24" s="331">
        <f>+IF('8.AC'!N23="kW",'8.AC'!M23/0.00029307107,'8.AC'!M23)</f>
        <v>49702.641958317545</v>
      </c>
      <c r="P24" s="330">
        <f>+AC!J27</f>
        <v>3</v>
      </c>
      <c r="Q24" s="330">
        <f>+AC!K27</f>
        <v>14.566406460551018</v>
      </c>
      <c r="R24" s="330">
        <f t="shared" si="1"/>
        <v>0</v>
      </c>
      <c r="S24" s="330">
        <f t="shared" si="1"/>
        <v>0</v>
      </c>
      <c r="T24" s="330">
        <f t="shared" si="1"/>
        <v>0</v>
      </c>
      <c r="U24" s="330">
        <f t="shared" si="1"/>
        <v>0</v>
      </c>
      <c r="V24" s="330">
        <f t="shared" si="1"/>
        <v>0</v>
      </c>
      <c r="W24" s="330">
        <f t="shared" si="1"/>
        <v>0</v>
      </c>
      <c r="X24" s="330">
        <f t="shared" si="1"/>
        <v>0</v>
      </c>
      <c r="Y24" s="330">
        <f t="shared" si="1"/>
        <v>0</v>
      </c>
      <c r="Z24" s="330">
        <f t="shared" si="1"/>
        <v>0</v>
      </c>
      <c r="AA24" s="330">
        <f t="shared" si="1"/>
        <v>0</v>
      </c>
      <c r="AB24" s="330">
        <f t="shared" si="2"/>
        <v>0</v>
      </c>
      <c r="AC24" s="331">
        <f t="shared" si="0"/>
        <v>54000</v>
      </c>
      <c r="AD24" s="874"/>
      <c r="AE24" s="874"/>
      <c r="AF24" s="361">
        <f>+AC!U27</f>
        <v>19297.575278937988</v>
      </c>
      <c r="AH24" s="361"/>
      <c r="AI24" s="532" t="str">
        <f t="shared" si="3"/>
        <v>Theatre Nr1</v>
      </c>
      <c r="AJ24" s="948"/>
      <c r="AK24" s="361">
        <f t="shared" si="4"/>
        <v>19297.575278937988</v>
      </c>
      <c r="AL24" s="956"/>
      <c r="AM24" s="361"/>
      <c r="AN24" s="959">
        <v>0</v>
      </c>
      <c r="AO24" s="532">
        <v>0.25</v>
      </c>
      <c r="AP24" s="532">
        <v>0.08</v>
      </c>
      <c r="AR24" s="361">
        <f t="shared" si="5"/>
        <v>0</v>
      </c>
      <c r="AS24" s="361">
        <f t="shared" si="6"/>
        <v>19297.575278937988</v>
      </c>
      <c r="AT24" s="361">
        <f t="shared" si="7"/>
        <v>0</v>
      </c>
      <c r="AU24" s="361">
        <f t="shared" si="8"/>
        <v>0</v>
      </c>
    </row>
    <row r="25" spans="1:47">
      <c r="A25" s="399">
        <v>11</v>
      </c>
      <c r="B25" s="395">
        <f t="shared" si="9"/>
        <v>252.78212782551151</v>
      </c>
      <c r="H25" s="305"/>
      <c r="I25" s="333">
        <f>+AC!C28</f>
        <v>18</v>
      </c>
      <c r="J25" s="331" t="str">
        <f>+AC!D28</f>
        <v>Theatre Nr3 (big)</v>
      </c>
      <c r="K25" s="331" t="str">
        <f>+AC!E28</f>
        <v>Central AC</v>
      </c>
      <c r="L25" s="331" t="str">
        <f>+AC!F28</f>
        <v>Air handler</v>
      </c>
      <c r="M25" s="331" t="str">
        <f>+AC!G28</f>
        <v>Trane Oddissey</v>
      </c>
      <c r="N25" s="331">
        <f>+AC!H28</f>
        <v>2</v>
      </c>
      <c r="O25" s="331">
        <f>+IF('8.AC'!N24="kW",'8.AC'!M24/0.00029307107,'8.AC'!M24)</f>
        <v>12710.227590870707</v>
      </c>
      <c r="P25" s="330">
        <f>+AC!J28</f>
        <v>0</v>
      </c>
      <c r="Q25" s="330">
        <f>+AC!K28</f>
        <v>3.7250000000000001</v>
      </c>
      <c r="R25" s="330">
        <f t="shared" ref="R25:AA27" si="10">+R61</f>
        <v>0</v>
      </c>
      <c r="S25" s="330">
        <f t="shared" si="10"/>
        <v>0</v>
      </c>
      <c r="T25" s="330">
        <f t="shared" si="10"/>
        <v>0</v>
      </c>
      <c r="U25" s="330">
        <f t="shared" si="10"/>
        <v>0</v>
      </c>
      <c r="V25" s="330">
        <f t="shared" si="10"/>
        <v>0</v>
      </c>
      <c r="W25" s="330">
        <f t="shared" si="10"/>
        <v>0</v>
      </c>
      <c r="X25" s="330">
        <f t="shared" si="10"/>
        <v>0</v>
      </c>
      <c r="Y25" s="330">
        <f t="shared" si="10"/>
        <v>0</v>
      </c>
      <c r="Z25" s="330">
        <f t="shared" si="10"/>
        <v>0</v>
      </c>
      <c r="AA25" s="330">
        <f t="shared" si="10"/>
        <v>0</v>
      </c>
      <c r="AB25" s="330">
        <f t="shared" si="2"/>
        <v>0</v>
      </c>
      <c r="AC25" s="331">
        <f t="shared" si="0"/>
        <v>18000</v>
      </c>
      <c r="AD25" s="874"/>
      <c r="AE25" s="874"/>
      <c r="AF25" s="361">
        <f>+AC!U28</f>
        <v>9869.76</v>
      </c>
      <c r="AH25" s="361"/>
      <c r="AI25" s="532" t="str">
        <f t="shared" si="3"/>
        <v>Theatre Nr3 (big)</v>
      </c>
      <c r="AJ25" s="948"/>
      <c r="AK25" s="361">
        <f t="shared" si="4"/>
        <v>9869.76</v>
      </c>
      <c r="AL25" s="956"/>
      <c r="AM25" s="361"/>
      <c r="AN25" s="959">
        <v>0</v>
      </c>
      <c r="AO25" s="532">
        <v>0.25</v>
      </c>
      <c r="AP25" s="532">
        <v>0.08</v>
      </c>
      <c r="AR25" s="361">
        <f t="shared" si="5"/>
        <v>0</v>
      </c>
      <c r="AS25" s="361">
        <f t="shared" si="6"/>
        <v>9869.76</v>
      </c>
      <c r="AT25" s="361">
        <f t="shared" si="7"/>
        <v>0</v>
      </c>
      <c r="AU25" s="361">
        <f t="shared" si="8"/>
        <v>0</v>
      </c>
    </row>
    <row r="26" spans="1:47">
      <c r="A26" s="399">
        <v>12</v>
      </c>
      <c r="B26" s="395">
        <f t="shared" si="9"/>
        <v>252.78212782551151</v>
      </c>
      <c r="H26" s="305"/>
      <c r="I26" s="333">
        <f>+AC!C29</f>
        <v>19</v>
      </c>
      <c r="J26" s="331" t="str">
        <f>+AC!D29</f>
        <v>Theatre Nr1</v>
      </c>
      <c r="K26" s="331" t="str">
        <f>+AC!E29</f>
        <v>Central AC</v>
      </c>
      <c r="L26" s="331" t="str">
        <f>+AC!F29</f>
        <v>Air handler</v>
      </c>
      <c r="M26" s="331">
        <f>+AC!G29</f>
        <v>0</v>
      </c>
      <c r="N26" s="331">
        <f>+AC!H29</f>
        <v>1</v>
      </c>
      <c r="O26" s="331">
        <f>+IF('8.AC'!N25="kW",'8.AC'!M25/0.00029307107,'8.AC'!M25)</f>
        <v>12710.227590870707</v>
      </c>
      <c r="P26" s="330">
        <f>+AC!J29</f>
        <v>0</v>
      </c>
      <c r="Q26" s="330">
        <f>+AC!K29</f>
        <v>3.7250000000000001</v>
      </c>
      <c r="R26" s="330">
        <f t="shared" si="10"/>
        <v>0</v>
      </c>
      <c r="S26" s="330">
        <f t="shared" si="10"/>
        <v>0</v>
      </c>
      <c r="T26" s="330">
        <f t="shared" si="10"/>
        <v>0</v>
      </c>
      <c r="U26" s="330">
        <f t="shared" si="10"/>
        <v>0</v>
      </c>
      <c r="V26" s="330">
        <f t="shared" si="10"/>
        <v>0</v>
      </c>
      <c r="W26" s="330">
        <f t="shared" si="10"/>
        <v>0</v>
      </c>
      <c r="X26" s="330">
        <f t="shared" si="10"/>
        <v>0</v>
      </c>
      <c r="Y26" s="330">
        <f t="shared" si="10"/>
        <v>0</v>
      </c>
      <c r="Z26" s="330">
        <f t="shared" si="10"/>
        <v>0</v>
      </c>
      <c r="AA26" s="330">
        <f t="shared" si="10"/>
        <v>0</v>
      </c>
      <c r="AB26" s="330">
        <f t="shared" si="2"/>
        <v>0</v>
      </c>
      <c r="AC26" s="331">
        <f t="shared" si="0"/>
        <v>18000</v>
      </c>
      <c r="AD26" s="874"/>
      <c r="AE26" s="874"/>
      <c r="AF26" s="361"/>
      <c r="AH26" s="361"/>
      <c r="AI26" s="532" t="str">
        <f>+J26</f>
        <v>Theatre Nr1</v>
      </c>
      <c r="AJ26" s="948"/>
      <c r="AK26" s="361">
        <f t="shared" si="4"/>
        <v>0</v>
      </c>
      <c r="AL26" s="956"/>
      <c r="AM26" s="361"/>
      <c r="AN26" s="959">
        <v>0</v>
      </c>
      <c r="AO26" s="532">
        <v>0.25</v>
      </c>
      <c r="AP26" s="532">
        <v>0.08</v>
      </c>
      <c r="AR26" s="361">
        <f t="shared" si="5"/>
        <v>0</v>
      </c>
      <c r="AS26" s="361">
        <f t="shared" si="6"/>
        <v>0</v>
      </c>
      <c r="AT26" s="361">
        <f t="shared" si="7"/>
        <v>0</v>
      </c>
      <c r="AU26" s="361">
        <f t="shared" si="8"/>
        <v>0</v>
      </c>
    </row>
    <row r="27" spans="1:47">
      <c r="A27" s="399">
        <v>13</v>
      </c>
      <c r="B27" s="395">
        <f t="shared" si="9"/>
        <v>252.78212782551151</v>
      </c>
      <c r="H27" s="305"/>
      <c r="I27" s="333">
        <f>+AC!C30</f>
        <v>20</v>
      </c>
      <c r="J27" s="331" t="str">
        <f>+AC!D30</f>
        <v>Theatre Nr2</v>
      </c>
      <c r="K27" s="331" t="str">
        <f>+AC!E30</f>
        <v>Central AC</v>
      </c>
      <c r="L27" s="331" t="str">
        <f>+AC!F30</f>
        <v>Air handler</v>
      </c>
      <c r="M27" s="331">
        <f>+AC!G30</f>
        <v>0</v>
      </c>
      <c r="N27" s="331">
        <f>+AC!H30</f>
        <v>1</v>
      </c>
      <c r="O27" s="331">
        <f>+IF('8.AC'!N26="kW",'8.AC'!M26/0.00029307107,'8.AC'!M26)</f>
        <v>12710.227590870707</v>
      </c>
      <c r="P27" s="330">
        <f>+AC!J30</f>
        <v>0</v>
      </c>
      <c r="Q27" s="330">
        <f>+AC!K30</f>
        <v>3.7250000000000001</v>
      </c>
      <c r="R27" s="330">
        <f t="shared" si="10"/>
        <v>0</v>
      </c>
      <c r="S27" s="330">
        <f t="shared" si="10"/>
        <v>0</v>
      </c>
      <c r="T27" s="330">
        <f t="shared" si="10"/>
        <v>0</v>
      </c>
      <c r="U27" s="330">
        <f t="shared" si="10"/>
        <v>0</v>
      </c>
      <c r="V27" s="330">
        <f t="shared" si="10"/>
        <v>0</v>
      </c>
      <c r="W27" s="330">
        <f t="shared" si="10"/>
        <v>0</v>
      </c>
      <c r="X27" s="330">
        <f t="shared" si="10"/>
        <v>0</v>
      </c>
      <c r="Y27" s="330">
        <f t="shared" si="10"/>
        <v>0</v>
      </c>
      <c r="Z27" s="330">
        <f t="shared" si="10"/>
        <v>0</v>
      </c>
      <c r="AA27" s="330">
        <f t="shared" si="10"/>
        <v>0</v>
      </c>
      <c r="AB27" s="330">
        <f t="shared" si="2"/>
        <v>0</v>
      </c>
      <c r="AC27" s="331">
        <f t="shared" si="0"/>
        <v>18000</v>
      </c>
      <c r="AD27" s="874"/>
      <c r="AE27" s="874"/>
      <c r="AF27" s="361"/>
      <c r="AH27" s="361"/>
      <c r="AI27" s="532" t="str">
        <f t="shared" si="3"/>
        <v>Theatre Nr2</v>
      </c>
      <c r="AJ27" s="948"/>
      <c r="AK27" s="361">
        <f t="shared" si="4"/>
        <v>0</v>
      </c>
      <c r="AL27" s="956"/>
      <c r="AM27" s="361"/>
      <c r="AN27" s="959">
        <v>0</v>
      </c>
      <c r="AO27" s="532">
        <v>0.25</v>
      </c>
      <c r="AP27" s="532">
        <v>0.08</v>
      </c>
      <c r="AR27" s="361">
        <f t="shared" si="5"/>
        <v>0</v>
      </c>
      <c r="AS27" s="361">
        <f t="shared" si="6"/>
        <v>0</v>
      </c>
      <c r="AT27" s="361">
        <f t="shared" si="7"/>
        <v>0</v>
      </c>
      <c r="AU27" s="361">
        <f t="shared" si="8"/>
        <v>0</v>
      </c>
    </row>
    <row r="28" spans="1:47">
      <c r="A28" s="399">
        <v>14</v>
      </c>
      <c r="B28" s="395">
        <f t="shared" si="9"/>
        <v>252.78212782551151</v>
      </c>
      <c r="H28" s="305"/>
      <c r="I28" s="329"/>
      <c r="J28" s="331"/>
      <c r="K28" s="331"/>
      <c r="L28" s="331"/>
      <c r="M28" s="331"/>
      <c r="N28" s="331"/>
      <c r="O28" s="331"/>
      <c r="P28" s="330"/>
      <c r="Q28" s="330"/>
      <c r="R28" s="330"/>
      <c r="S28" s="330"/>
      <c r="T28" s="330"/>
      <c r="U28" s="330"/>
      <c r="V28" s="330"/>
      <c r="W28" s="330"/>
      <c r="X28" s="330"/>
      <c r="Y28" s="330"/>
      <c r="Z28" s="330"/>
      <c r="AA28" s="330"/>
      <c r="AB28" s="330"/>
      <c r="AC28" s="331"/>
      <c r="AD28" s="874"/>
      <c r="AE28" s="874"/>
      <c r="AF28" s="361"/>
      <c r="AH28" s="361"/>
      <c r="AI28" s="532">
        <f t="shared" si="3"/>
        <v>0</v>
      </c>
      <c r="AJ28" s="948"/>
      <c r="AK28" s="361">
        <f t="shared" si="4"/>
        <v>0</v>
      </c>
      <c r="AL28" s="956"/>
      <c r="AM28" s="361"/>
      <c r="AN28" s="959">
        <v>0</v>
      </c>
      <c r="AO28" s="532">
        <v>0.25</v>
      </c>
      <c r="AP28" s="532">
        <v>0.08</v>
      </c>
      <c r="AR28" s="361">
        <f t="shared" si="5"/>
        <v>0</v>
      </c>
      <c r="AS28" s="361">
        <f t="shared" si="6"/>
        <v>0</v>
      </c>
      <c r="AT28" s="361">
        <f t="shared" si="7"/>
        <v>0</v>
      </c>
      <c r="AU28" s="361">
        <f t="shared" si="8"/>
        <v>0</v>
      </c>
    </row>
    <row r="29" spans="1:47">
      <c r="A29" s="399">
        <v>15</v>
      </c>
      <c r="B29" s="395">
        <f t="shared" si="9"/>
        <v>252.78212782551151</v>
      </c>
      <c r="H29" s="305"/>
      <c r="I29" s="329"/>
      <c r="J29" s="331"/>
      <c r="K29" s="331"/>
      <c r="L29" s="331"/>
      <c r="M29" s="331"/>
      <c r="N29" s="331"/>
      <c r="O29" s="331"/>
      <c r="P29" s="330"/>
      <c r="Q29" s="330"/>
      <c r="R29" s="330"/>
      <c r="S29" s="330"/>
      <c r="T29" s="330"/>
      <c r="U29" s="330"/>
      <c r="V29" s="330"/>
      <c r="W29" s="330"/>
      <c r="X29" s="330"/>
      <c r="Y29" s="330"/>
      <c r="Z29" s="330"/>
      <c r="AA29" s="330"/>
      <c r="AB29" s="330"/>
      <c r="AC29" s="331"/>
      <c r="AD29" s="874"/>
      <c r="AE29" s="874"/>
      <c r="AF29" s="361"/>
      <c r="AH29" s="361"/>
      <c r="AI29" s="532">
        <f t="shared" si="3"/>
        <v>0</v>
      </c>
      <c r="AJ29" s="948"/>
      <c r="AK29" s="361">
        <f t="shared" si="4"/>
        <v>0</v>
      </c>
      <c r="AL29" s="956"/>
      <c r="AM29" s="361"/>
      <c r="AN29" s="959">
        <v>0</v>
      </c>
      <c r="AO29" s="532">
        <v>0.25</v>
      </c>
      <c r="AP29" s="532">
        <v>0.08</v>
      </c>
      <c r="AR29" s="361">
        <f t="shared" si="5"/>
        <v>0</v>
      </c>
      <c r="AS29" s="361">
        <f t="shared" si="6"/>
        <v>0</v>
      </c>
      <c r="AT29" s="361">
        <f t="shared" si="7"/>
        <v>0</v>
      </c>
      <c r="AU29" s="361">
        <f t="shared" si="8"/>
        <v>0</v>
      </c>
    </row>
    <row r="30" spans="1:47">
      <c r="H30" s="305"/>
      <c r="I30" s="329"/>
      <c r="J30" s="331"/>
      <c r="K30" s="331"/>
      <c r="L30" s="331"/>
      <c r="M30" s="331"/>
      <c r="N30" s="331"/>
      <c r="O30" s="331"/>
      <c r="P30" s="330"/>
      <c r="Q30" s="330"/>
      <c r="R30" s="330"/>
      <c r="S30" s="330"/>
      <c r="T30" s="330"/>
      <c r="U30" s="330"/>
      <c r="V30" s="330"/>
      <c r="W30" s="330"/>
      <c r="X30" s="330"/>
      <c r="Y30" s="330"/>
      <c r="Z30" s="330"/>
      <c r="AA30" s="330"/>
      <c r="AB30" s="330"/>
      <c r="AC30" s="331"/>
      <c r="AD30" s="874"/>
      <c r="AE30" s="874"/>
      <c r="AF30" s="361"/>
      <c r="AH30" s="361"/>
      <c r="AI30" s="532">
        <f t="shared" si="3"/>
        <v>0</v>
      </c>
      <c r="AJ30" s="948"/>
      <c r="AK30" s="361">
        <f t="shared" si="4"/>
        <v>0</v>
      </c>
      <c r="AL30" s="956"/>
      <c r="AM30" s="361"/>
      <c r="AN30" s="959">
        <v>0</v>
      </c>
      <c r="AO30" s="532">
        <v>0.25</v>
      </c>
      <c r="AP30" s="532">
        <v>0.08</v>
      </c>
      <c r="AR30" s="361">
        <f t="shared" si="5"/>
        <v>0</v>
      </c>
      <c r="AS30" s="361">
        <f t="shared" si="6"/>
        <v>0</v>
      </c>
      <c r="AT30" s="361">
        <f t="shared" si="7"/>
        <v>0</v>
      </c>
      <c r="AU30" s="361">
        <f t="shared" si="8"/>
        <v>0</v>
      </c>
    </row>
    <row r="31" spans="1:47">
      <c r="H31" s="305"/>
      <c r="I31" s="329"/>
      <c r="J31" s="331"/>
      <c r="K31" s="331"/>
      <c r="L31" s="331"/>
      <c r="M31" s="331"/>
      <c r="N31" s="331"/>
      <c r="O31" s="331"/>
      <c r="P31" s="330"/>
      <c r="Q31" s="330"/>
      <c r="R31" s="330"/>
      <c r="S31" s="330"/>
      <c r="T31" s="330"/>
      <c r="U31" s="330"/>
      <c r="V31" s="330"/>
      <c r="W31" s="330"/>
      <c r="X31" s="330"/>
      <c r="Y31" s="330"/>
      <c r="Z31" s="330"/>
      <c r="AA31" s="330"/>
      <c r="AB31" s="330"/>
      <c r="AC31" s="331"/>
      <c r="AD31" s="874"/>
      <c r="AE31" s="874"/>
      <c r="AF31" s="361"/>
      <c r="AH31" s="361"/>
      <c r="AI31" s="532">
        <f t="shared" si="3"/>
        <v>0</v>
      </c>
      <c r="AJ31" s="948"/>
      <c r="AK31" s="361">
        <f t="shared" si="4"/>
        <v>0</v>
      </c>
      <c r="AL31" s="956"/>
      <c r="AM31" s="361"/>
      <c r="AN31" s="959">
        <v>0</v>
      </c>
      <c r="AO31" s="532">
        <v>0.25</v>
      </c>
      <c r="AP31" s="532">
        <v>0.08</v>
      </c>
      <c r="AR31" s="361">
        <f t="shared" si="5"/>
        <v>0</v>
      </c>
      <c r="AS31" s="361">
        <f t="shared" si="6"/>
        <v>0</v>
      </c>
      <c r="AT31" s="361">
        <f t="shared" si="7"/>
        <v>0</v>
      </c>
      <c r="AU31" s="361">
        <f t="shared" si="8"/>
        <v>0</v>
      </c>
    </row>
    <row r="32" spans="1:47">
      <c r="H32" s="305"/>
      <c r="I32" s="329"/>
      <c r="J32" s="331"/>
      <c r="K32" s="331"/>
      <c r="L32" s="331"/>
      <c r="M32" s="331"/>
      <c r="N32" s="331"/>
      <c r="O32" s="331"/>
      <c r="P32" s="330"/>
      <c r="Q32" s="330"/>
      <c r="R32" s="330"/>
      <c r="S32" s="330"/>
      <c r="T32" s="330"/>
      <c r="U32" s="330"/>
      <c r="V32" s="330"/>
      <c r="W32" s="330"/>
      <c r="X32" s="330"/>
      <c r="Y32" s="330"/>
      <c r="Z32" s="330"/>
      <c r="AA32" s="330"/>
      <c r="AB32" s="330"/>
      <c r="AC32" s="331"/>
      <c r="AD32" s="874"/>
      <c r="AE32" s="874"/>
      <c r="AF32" s="361"/>
      <c r="AH32" s="361"/>
      <c r="AI32" s="532">
        <f t="shared" si="3"/>
        <v>0</v>
      </c>
      <c r="AJ32" s="948"/>
      <c r="AK32" s="361">
        <f t="shared" si="4"/>
        <v>0</v>
      </c>
      <c r="AL32" s="956"/>
      <c r="AM32" s="361"/>
      <c r="AN32" s="959">
        <v>0</v>
      </c>
      <c r="AO32" s="532">
        <v>0.25</v>
      </c>
      <c r="AP32" s="532">
        <v>0.08</v>
      </c>
      <c r="AR32" s="361">
        <f t="shared" si="5"/>
        <v>0</v>
      </c>
      <c r="AS32" s="361">
        <f t="shared" si="6"/>
        <v>0</v>
      </c>
      <c r="AT32" s="361">
        <f t="shared" si="7"/>
        <v>0</v>
      </c>
      <c r="AU32" s="361">
        <f t="shared" si="8"/>
        <v>0</v>
      </c>
    </row>
    <row r="33" spans="1:47">
      <c r="H33" s="305"/>
      <c r="I33" s="329"/>
      <c r="J33" s="331"/>
      <c r="K33" s="331"/>
      <c r="L33" s="331"/>
      <c r="M33" s="331"/>
      <c r="N33" s="331"/>
      <c r="O33" s="331"/>
      <c r="P33" s="330"/>
      <c r="Q33" s="330"/>
      <c r="R33" s="330"/>
      <c r="S33" s="330"/>
      <c r="T33" s="330"/>
      <c r="U33" s="330"/>
      <c r="V33" s="330"/>
      <c r="W33" s="330"/>
      <c r="X33" s="330"/>
      <c r="Y33" s="330"/>
      <c r="Z33" s="330"/>
      <c r="AA33" s="330"/>
      <c r="AB33" s="330"/>
      <c r="AC33" s="331"/>
      <c r="AD33" s="874"/>
      <c r="AE33" s="874"/>
      <c r="AF33" s="361"/>
      <c r="AH33" s="361"/>
      <c r="AI33" s="532">
        <f t="shared" si="3"/>
        <v>0</v>
      </c>
      <c r="AJ33" s="948"/>
      <c r="AK33" s="361">
        <f t="shared" si="4"/>
        <v>0</v>
      </c>
      <c r="AL33" s="956"/>
      <c r="AM33" s="361"/>
      <c r="AN33" s="959">
        <v>0</v>
      </c>
      <c r="AO33" s="532">
        <v>0.25</v>
      </c>
      <c r="AP33" s="532">
        <v>0.08</v>
      </c>
      <c r="AR33" s="361">
        <f t="shared" si="5"/>
        <v>0</v>
      </c>
      <c r="AS33" s="361">
        <f t="shared" si="6"/>
        <v>0</v>
      </c>
      <c r="AT33" s="361">
        <f t="shared" si="7"/>
        <v>0</v>
      </c>
      <c r="AU33" s="361">
        <f t="shared" si="8"/>
        <v>0</v>
      </c>
    </row>
    <row r="34" spans="1:47">
      <c r="H34" s="305"/>
      <c r="I34" s="329"/>
      <c r="J34" s="331"/>
      <c r="K34" s="331"/>
      <c r="L34" s="331"/>
      <c r="M34" s="331"/>
      <c r="N34" s="331"/>
      <c r="O34" s="331"/>
      <c r="P34" s="330"/>
      <c r="Q34" s="330"/>
      <c r="R34" s="330"/>
      <c r="S34" s="330"/>
      <c r="T34" s="330"/>
      <c r="U34" s="330"/>
      <c r="V34" s="330"/>
      <c r="W34" s="330"/>
      <c r="X34" s="330"/>
      <c r="Y34" s="330"/>
      <c r="Z34" s="330"/>
      <c r="AA34" s="330"/>
      <c r="AB34" s="330"/>
      <c r="AC34" s="331"/>
      <c r="AD34" s="874"/>
      <c r="AE34" s="874"/>
      <c r="AF34" s="361"/>
      <c r="AH34" s="361"/>
      <c r="AI34" s="532">
        <f t="shared" si="3"/>
        <v>0</v>
      </c>
      <c r="AJ34" s="948"/>
      <c r="AK34" s="361">
        <f t="shared" si="4"/>
        <v>0</v>
      </c>
      <c r="AL34" s="956"/>
      <c r="AM34" s="361"/>
      <c r="AN34" s="959">
        <v>0</v>
      </c>
      <c r="AO34" s="532">
        <v>0.25</v>
      </c>
      <c r="AP34" s="532">
        <v>0.08</v>
      </c>
      <c r="AR34" s="361">
        <f t="shared" si="5"/>
        <v>0</v>
      </c>
      <c r="AS34" s="361">
        <f t="shared" si="6"/>
        <v>0</v>
      </c>
      <c r="AT34" s="361">
        <f t="shared" si="7"/>
        <v>0</v>
      </c>
      <c r="AU34" s="361">
        <f t="shared" si="8"/>
        <v>0</v>
      </c>
    </row>
    <row r="35" spans="1:47">
      <c r="A35" s="399"/>
      <c r="B35" s="395"/>
      <c r="H35" s="305"/>
      <c r="I35" s="329"/>
      <c r="J35" s="331"/>
      <c r="K35" s="331"/>
      <c r="L35" s="331"/>
      <c r="M35" s="331"/>
      <c r="N35" s="331"/>
      <c r="O35" s="331"/>
      <c r="P35" s="330"/>
      <c r="Q35" s="330"/>
      <c r="R35" s="330"/>
      <c r="S35" s="330"/>
      <c r="T35" s="330"/>
      <c r="U35" s="330"/>
      <c r="V35" s="330"/>
      <c r="W35" s="330"/>
      <c r="X35" s="330"/>
      <c r="Y35" s="330"/>
      <c r="Z35" s="330"/>
      <c r="AA35" s="330"/>
      <c r="AB35" s="330"/>
      <c r="AC35" s="331"/>
      <c r="AD35" s="874"/>
      <c r="AE35" s="874"/>
      <c r="AF35" s="361"/>
      <c r="AH35" s="361"/>
      <c r="AI35" s="532">
        <f t="shared" si="3"/>
        <v>0</v>
      </c>
      <c r="AJ35" s="948"/>
      <c r="AK35" s="361">
        <f t="shared" si="4"/>
        <v>0</v>
      </c>
      <c r="AL35" s="956"/>
      <c r="AM35" s="361"/>
      <c r="AN35" s="959">
        <v>0</v>
      </c>
      <c r="AO35" s="532">
        <v>0.25</v>
      </c>
      <c r="AP35" s="532">
        <v>0.08</v>
      </c>
      <c r="AR35" s="361">
        <f t="shared" si="5"/>
        <v>0</v>
      </c>
      <c r="AS35" s="361">
        <f t="shared" si="6"/>
        <v>0</v>
      </c>
      <c r="AT35" s="361">
        <f t="shared" si="7"/>
        <v>0</v>
      </c>
      <c r="AU35" s="361">
        <f t="shared" si="8"/>
        <v>0</v>
      </c>
    </row>
    <row r="36" spans="1:47">
      <c r="A36" s="399"/>
      <c r="B36" s="395"/>
      <c r="H36" s="305"/>
      <c r="J36" s="331"/>
      <c r="K36" s="331"/>
      <c r="L36" s="331"/>
      <c r="M36" s="331"/>
      <c r="N36" s="331"/>
      <c r="O36" s="331"/>
      <c r="P36" s="330"/>
      <c r="Q36" s="330"/>
      <c r="R36" s="330"/>
      <c r="S36" s="330"/>
      <c r="T36" s="330"/>
      <c r="U36" s="330"/>
      <c r="V36" s="330"/>
      <c r="W36" s="330"/>
      <c r="X36" s="330"/>
      <c r="Y36" s="330"/>
      <c r="Z36" s="330"/>
      <c r="AA36" s="330"/>
      <c r="AB36" s="330"/>
      <c r="AC36" s="331"/>
      <c r="AF36" s="866">
        <f>SUM(AF8:AF35)</f>
        <v>163385.41814095189</v>
      </c>
      <c r="AH36" s="866"/>
      <c r="AI36" s="866"/>
      <c r="AJ36" s="866">
        <f>SUM(AJ8:AJ35)</f>
        <v>0</v>
      </c>
      <c r="AK36" s="866">
        <f>SUM(AK8:AK35)</f>
        <v>163385.41814095189</v>
      </c>
      <c r="AL36" s="866">
        <f>SUM(AL8:AL35)</f>
        <v>0</v>
      </c>
      <c r="AM36" s="866">
        <f>SUM(AM8:AM35)</f>
        <v>0</v>
      </c>
      <c r="AN36" s="867"/>
      <c r="AR36" s="462">
        <f>SUM(AR8:AR35)</f>
        <v>489.64607999999998</v>
      </c>
      <c r="AS36" s="462">
        <f>SUM(AS8:AS35)</f>
        <v>162895.77206095189</v>
      </c>
      <c r="AT36" s="462">
        <f>SUM(AT8:AT35)</f>
        <v>252.78212782551151</v>
      </c>
      <c r="AU36" s="462">
        <f>SUM(AU8:AU35)</f>
        <v>3359.9999999999995</v>
      </c>
    </row>
    <row r="37" spans="1:47">
      <c r="H37" s="305"/>
      <c r="M37" s="944"/>
      <c r="N37" s="866"/>
    </row>
    <row r="38" spans="1:47">
      <c r="H38" s="305"/>
    </row>
    <row r="39" spans="1:47">
      <c r="H39" s="305"/>
    </row>
    <row r="40" spans="1:47">
      <c r="H40" s="305"/>
    </row>
    <row r="41" spans="1:47">
      <c r="H41" s="305"/>
    </row>
    <row r="42" spans="1:47">
      <c r="H42" s="305"/>
    </row>
    <row r="43" spans="1:47">
      <c r="H43" s="305"/>
    </row>
    <row r="44" spans="1:47">
      <c r="H44" s="305"/>
    </row>
    <row r="45" spans="1:47">
      <c r="H45" s="305"/>
    </row>
    <row r="46" spans="1:47">
      <c r="H46" s="305"/>
    </row>
    <row r="47" spans="1:47">
      <c r="H47" s="305"/>
    </row>
    <row r="48" spans="1:47">
      <c r="H48" s="305"/>
    </row>
    <row r="49" spans="8:8">
      <c r="H49" s="305"/>
    </row>
    <row r="50" spans="8:8">
      <c r="H50" s="305"/>
    </row>
    <row r="51" spans="8:8">
      <c r="H51" s="305"/>
    </row>
    <row r="52" spans="8:8">
      <c r="H52" s="305"/>
    </row>
    <row r="53" spans="8:8">
      <c r="H53" s="305"/>
    </row>
    <row r="54" spans="8:8">
      <c r="H54" s="305"/>
    </row>
  </sheetData>
  <dataValidations count="1">
    <dataValidation type="list" allowBlank="1" showInputMessage="1" showErrorMessage="1" sqref="AL8:AL35" xr:uid="{65F9D9BD-7E49-48C4-B718-786FE23629D7}">
      <formula1>$BC$8:$BC$10</formula1>
    </dataValidation>
  </dataValidations>
  <pageMargins left="0.7" right="0.7" top="0.75" bottom="0.75" header="0.3" footer="0.3"/>
  <legacy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01548-0925-40D6-A042-4CB9AC9F44A4}">
  <sheetPr codeName="Hoja62">
    <tabColor theme="9" tint="0.79998168889431442"/>
  </sheetPr>
  <dimension ref="A1:Q18"/>
  <sheetViews>
    <sheetView workbookViewId="0">
      <selection activeCell="C7" sqref="C7"/>
    </sheetView>
  </sheetViews>
  <sheetFormatPr baseColWidth="10" defaultColWidth="11.44140625" defaultRowHeight="14.4"/>
  <cols>
    <col min="2" max="2" width="18.33203125" customWidth="1"/>
    <col min="10" max="10" width="19.44140625" customWidth="1"/>
  </cols>
  <sheetData>
    <row r="1" spans="1:17">
      <c r="B1" s="854" t="s">
        <v>1307</v>
      </c>
      <c r="I1" s="854" t="s">
        <v>1308</v>
      </c>
    </row>
    <row r="3" spans="1:17" ht="58.2" thickBot="1">
      <c r="A3" s="848"/>
      <c r="B3" s="849" t="s">
        <v>1309</v>
      </c>
      <c r="C3" s="850" t="s">
        <v>1310</v>
      </c>
      <c r="D3" s="850" t="s">
        <v>1311</v>
      </c>
      <c r="E3" s="850" t="s">
        <v>1312</v>
      </c>
      <c r="F3" s="850" t="s">
        <v>1313</v>
      </c>
      <c r="I3" s="848"/>
      <c r="J3" s="849" t="s">
        <v>1309</v>
      </c>
      <c r="K3" s="850" t="s">
        <v>1310</v>
      </c>
      <c r="L3" s="850" t="s">
        <v>1311</v>
      </c>
      <c r="M3" s="850" t="s">
        <v>1312</v>
      </c>
      <c r="N3" s="850" t="s">
        <v>1313</v>
      </c>
    </row>
    <row r="4" spans="1:17" ht="15.6" thickTop="1" thickBot="1">
      <c r="A4" s="448" t="s">
        <v>11</v>
      </c>
      <c r="B4" s="448" t="s">
        <v>997</v>
      </c>
      <c r="C4" s="851" t="e">
        <f>+'EEM1'!A6</f>
        <v>#N/A</v>
      </c>
      <c r="D4" s="851" t="e">
        <f>+'EEM1'!B6</f>
        <v>#N/A</v>
      </c>
      <c r="E4" s="852" t="e">
        <f>+'EEM1'!C6</f>
        <v>#N/A</v>
      </c>
      <c r="F4" s="853" t="e">
        <f>+'EEM1'!D6/1000</f>
        <v>#N/A</v>
      </c>
      <c r="I4" s="448" t="str">
        <f>+A4</f>
        <v>EEM1</v>
      </c>
      <c r="J4" s="448" t="str">
        <f t="shared" ref="J4:N4" si="0">+B4</f>
        <v>Efficient lighting</v>
      </c>
      <c r="K4" s="851" t="e">
        <f t="shared" si="0"/>
        <v>#N/A</v>
      </c>
      <c r="L4" s="851" t="e">
        <f t="shared" si="0"/>
        <v>#N/A</v>
      </c>
      <c r="M4" s="852" t="e">
        <f t="shared" si="0"/>
        <v>#N/A</v>
      </c>
      <c r="N4" s="853" t="e">
        <f t="shared" si="0"/>
        <v>#N/A</v>
      </c>
    </row>
    <row r="5" spans="1:17" ht="15" thickBot="1">
      <c r="A5" s="448" t="s">
        <v>14</v>
      </c>
      <c r="B5" s="448" t="s">
        <v>1029</v>
      </c>
      <c r="C5" s="851">
        <f>+'EEM2'!A6</f>
        <v>1063.5520775840416</v>
      </c>
      <c r="D5" s="851">
        <f>+'EEM2'!B6</f>
        <v>2060.1302400000004</v>
      </c>
      <c r="E5" s="852">
        <f>+'EEM2'!C6</f>
        <v>8.4211375174748013E-3</v>
      </c>
      <c r="F5" s="853">
        <f>+'EEM2'!D6/1000</f>
        <v>1.3061225721600002E-3</v>
      </c>
      <c r="I5" s="448" t="str">
        <f t="shared" ref="I5:I9" si="1">+A5</f>
        <v>EEM2</v>
      </c>
      <c r="J5" s="448" t="str">
        <f t="shared" ref="J5:J9" si="2">+B5</f>
        <v>Lighting automation</v>
      </c>
      <c r="K5" s="851">
        <f t="shared" ref="K5:K9" si="3">+C5</f>
        <v>1063.5520775840416</v>
      </c>
      <c r="L5" s="851">
        <f t="shared" ref="L5:L9" si="4">+D5</f>
        <v>2060.1302400000004</v>
      </c>
      <c r="M5" s="852">
        <f t="shared" ref="M5:M9" si="5">+E5</f>
        <v>8.4211375174748013E-3</v>
      </c>
      <c r="N5" s="853">
        <f t="shared" ref="N5:N9" si="6">+F5</f>
        <v>1.3061225721600002E-3</v>
      </c>
      <c r="Q5" t="s">
        <v>1314</v>
      </c>
    </row>
    <row r="6" spans="1:17" ht="15" thickBot="1">
      <c r="A6" s="448" t="s">
        <v>17</v>
      </c>
      <c r="B6" s="448" t="s">
        <v>1315</v>
      </c>
      <c r="C6" s="851">
        <f>+'EEM5'!A6</f>
        <v>509.53107475651024</v>
      </c>
      <c r="D6" s="851">
        <f>+'EEM5'!B6</f>
        <v>986.97600000000057</v>
      </c>
      <c r="E6" s="852">
        <f>+'EEM5'!C6</f>
        <v>4.0344345522772447E-3</v>
      </c>
      <c r="F6" s="853">
        <f>+'EEM5'!D6/1000</f>
        <v>6.2574278400000043E-4</v>
      </c>
      <c r="I6" s="448" t="str">
        <f t="shared" si="1"/>
        <v>EEM3</v>
      </c>
      <c r="J6" s="448" t="str">
        <f t="shared" si="2"/>
        <v>AC  automation</v>
      </c>
      <c r="K6" s="851">
        <f t="shared" si="3"/>
        <v>509.53107475651024</v>
      </c>
      <c r="L6" s="851">
        <f t="shared" si="4"/>
        <v>986.97600000000057</v>
      </c>
      <c r="M6" s="852">
        <f t="shared" si="5"/>
        <v>4.0344345522772447E-3</v>
      </c>
      <c r="N6" s="853">
        <f t="shared" si="6"/>
        <v>6.2574278400000043E-4</v>
      </c>
      <c r="Q6" t="s">
        <v>1316</v>
      </c>
    </row>
    <row r="7" spans="1:17" ht="15" thickBot="1">
      <c r="A7" s="448" t="s">
        <v>20</v>
      </c>
      <c r="B7" s="448" t="s">
        <v>1317</v>
      </c>
      <c r="C7" s="851">
        <f>+'EEM7'!A6</f>
        <v>10288.982476007503</v>
      </c>
      <c r="D7" s="851">
        <f>+'EEM7'!B6</f>
        <v>19930.047982044569</v>
      </c>
      <c r="E7" s="852">
        <f>+'EEM7'!C6</f>
        <v>8.146750701871569E-2</v>
      </c>
      <c r="F7" s="853">
        <f>+'EEM7'!D6/1000</f>
        <v>1.2635650420616257E-2</v>
      </c>
      <c r="I7" s="448" t="str">
        <f t="shared" si="1"/>
        <v>EEM4</v>
      </c>
      <c r="J7" s="448" t="str">
        <f t="shared" si="2"/>
        <v>Split AC replacement</v>
      </c>
      <c r="K7" s="851">
        <f t="shared" si="3"/>
        <v>10288.982476007503</v>
      </c>
      <c r="L7" s="851">
        <f t="shared" si="4"/>
        <v>19930.047982044569</v>
      </c>
      <c r="M7" s="852">
        <f t="shared" si="5"/>
        <v>8.146750701871569E-2</v>
      </c>
      <c r="N7" s="853">
        <f t="shared" si="6"/>
        <v>1.2635650420616257E-2</v>
      </c>
    </row>
    <row r="8" spans="1:17" ht="15" thickBot="1">
      <c r="A8" s="448" t="s">
        <v>1318</v>
      </c>
      <c r="B8" s="448" t="s">
        <v>1319</v>
      </c>
      <c r="C8" s="851">
        <v>64516.265375029798</v>
      </c>
      <c r="D8" s="851">
        <v>286854.0303787493</v>
      </c>
      <c r="E8" s="852">
        <v>1.173</v>
      </c>
      <c r="F8" s="853">
        <f>+'0.Hypothesis'!G2*SUMMARY!D8/1000</f>
        <v>0.18186545526012704</v>
      </c>
      <c r="I8" s="448" t="str">
        <f t="shared" si="1"/>
        <v>RE1</v>
      </c>
      <c r="J8" s="448" t="str">
        <f t="shared" si="2"/>
        <v>PV system</v>
      </c>
      <c r="K8" s="851">
        <f t="shared" si="3"/>
        <v>64516.265375029798</v>
      </c>
      <c r="L8" s="851">
        <f t="shared" si="4"/>
        <v>286854.0303787493</v>
      </c>
      <c r="M8" s="852">
        <f t="shared" si="5"/>
        <v>1.173</v>
      </c>
      <c r="N8" s="853">
        <f t="shared" si="6"/>
        <v>0.18186545526012704</v>
      </c>
    </row>
    <row r="9" spans="1:17" ht="15" thickBot="1">
      <c r="A9" s="448"/>
      <c r="B9" s="448" t="s">
        <v>260</v>
      </c>
      <c r="C9" s="851" t="e">
        <f>SUM(C4:C8)</f>
        <v>#N/A</v>
      </c>
      <c r="D9" s="851" t="e">
        <f>SUM(D4:D8)</f>
        <v>#N/A</v>
      </c>
      <c r="E9" s="852" t="e">
        <f>SUM(E4:E8)</f>
        <v>#N/A</v>
      </c>
      <c r="F9" s="853" t="e">
        <f>SUM(F4:F8)</f>
        <v>#N/A</v>
      </c>
      <c r="I9" s="448">
        <f t="shared" si="1"/>
        <v>0</v>
      </c>
      <c r="J9" s="448" t="str">
        <f t="shared" si="2"/>
        <v>Total</v>
      </c>
      <c r="K9" s="851" t="e">
        <f t="shared" si="3"/>
        <v>#N/A</v>
      </c>
      <c r="L9" s="851" t="e">
        <f t="shared" si="4"/>
        <v>#N/A</v>
      </c>
      <c r="M9" s="852" t="e">
        <f t="shared" si="5"/>
        <v>#N/A</v>
      </c>
      <c r="N9" s="853" t="e">
        <f t="shared" si="6"/>
        <v>#N/A</v>
      </c>
    </row>
    <row r="12" spans="1:17" ht="28.2" thickBot="1">
      <c r="A12" s="848"/>
      <c r="B12" s="849" t="s">
        <v>1309</v>
      </c>
      <c r="C12" s="850" t="s">
        <v>1320</v>
      </c>
      <c r="D12" s="850" t="s">
        <v>1207</v>
      </c>
      <c r="E12" s="850" t="s">
        <v>1321</v>
      </c>
      <c r="F12" s="850" t="s">
        <v>1026</v>
      </c>
      <c r="I12" s="848"/>
      <c r="J12" s="849" t="s">
        <v>1309</v>
      </c>
      <c r="K12" s="850" t="s">
        <v>1320</v>
      </c>
      <c r="L12" s="850" t="s">
        <v>1207</v>
      </c>
      <c r="M12" s="850" t="s">
        <v>1321</v>
      </c>
      <c r="N12" s="850" t="s">
        <v>1026</v>
      </c>
    </row>
    <row r="13" spans="1:17" ht="15.6" thickTop="1" thickBot="1">
      <c r="A13" s="448" t="s">
        <v>11</v>
      </c>
      <c r="B13" s="448" t="s">
        <v>997</v>
      </c>
      <c r="C13" s="851" t="e">
        <f>+'EEM1'!A9</f>
        <v>#N/A</v>
      </c>
      <c r="D13" s="853" t="e">
        <f>+'EEM1'!B9</f>
        <v>#N/A</v>
      </c>
      <c r="E13" s="960" t="e">
        <f>+'EEM1'!C9</f>
        <v>#VALUE!</v>
      </c>
      <c r="F13" s="851" t="e">
        <f>+'EEM1'!D9</f>
        <v>#N/A</v>
      </c>
      <c r="I13" s="448" t="str">
        <f>+A13</f>
        <v>EEM1</v>
      </c>
      <c r="J13" s="448" t="str">
        <f t="shared" ref="J13:J18" si="7">+B13</f>
        <v>Efficient lighting</v>
      </c>
      <c r="K13" s="851" t="e">
        <f t="shared" ref="K13:K18" si="8">+C13</f>
        <v>#N/A</v>
      </c>
      <c r="L13" s="853" t="e">
        <f t="shared" ref="L13:L18" si="9">+D13</f>
        <v>#N/A</v>
      </c>
      <c r="M13" s="960" t="e">
        <f t="shared" ref="M13:M18" si="10">+E13</f>
        <v>#VALUE!</v>
      </c>
      <c r="N13" s="851" t="e">
        <f t="shared" ref="N13:N18" si="11">+F13</f>
        <v>#N/A</v>
      </c>
    </row>
    <row r="14" spans="1:17" ht="15" thickBot="1">
      <c r="A14" s="448" t="s">
        <v>14</v>
      </c>
      <c r="B14" s="448" t="s">
        <v>1029</v>
      </c>
      <c r="C14" s="851">
        <f>+'EEM2'!A9</f>
        <v>0</v>
      </c>
      <c r="D14" s="853">
        <f>+'EEM2'!B9</f>
        <v>0</v>
      </c>
      <c r="E14" s="960" t="e">
        <f>+'EEM2'!C9</f>
        <v>#NUM!</v>
      </c>
      <c r="F14" s="851">
        <f>+'EEM2'!D9</f>
        <v>7384.750825218397</v>
      </c>
      <c r="I14" s="448" t="str">
        <f t="shared" ref="I14:I18" si="12">+A14</f>
        <v>EEM2</v>
      </c>
      <c r="J14" s="448" t="str">
        <f t="shared" si="7"/>
        <v>Lighting automation</v>
      </c>
      <c r="K14" s="851">
        <f t="shared" si="8"/>
        <v>0</v>
      </c>
      <c r="L14" s="853">
        <f t="shared" si="9"/>
        <v>0</v>
      </c>
      <c r="M14" s="960" t="e">
        <f t="shared" si="10"/>
        <v>#NUM!</v>
      </c>
      <c r="N14" s="851">
        <f t="shared" si="11"/>
        <v>7384.750825218397</v>
      </c>
    </row>
    <row r="15" spans="1:17" ht="15" thickBot="1">
      <c r="A15" s="448" t="s">
        <v>17</v>
      </c>
      <c r="B15" s="448" t="s">
        <v>1315</v>
      </c>
      <c r="C15" s="851">
        <f>+'EEM5'!A9</f>
        <v>1883</v>
      </c>
      <c r="D15" s="853">
        <f>+'EEM5'!B9</f>
        <v>3.6955547822079935</v>
      </c>
      <c r="E15" s="960">
        <f>+'EEM5'!C9</f>
        <v>0.23880546007836667</v>
      </c>
      <c r="F15" s="851">
        <f>+'EEM5'!D9</f>
        <v>1761.5028920837772</v>
      </c>
      <c r="I15" s="448" t="str">
        <f t="shared" si="12"/>
        <v>EEM3</v>
      </c>
      <c r="J15" s="448" t="str">
        <f t="shared" si="7"/>
        <v>AC  automation</v>
      </c>
      <c r="K15" s="851">
        <f t="shared" si="8"/>
        <v>1883</v>
      </c>
      <c r="L15" s="853">
        <f t="shared" si="9"/>
        <v>3.6955547822079935</v>
      </c>
      <c r="M15" s="960">
        <f t="shared" si="10"/>
        <v>0.23880546007836667</v>
      </c>
      <c r="N15" s="851">
        <f t="shared" si="11"/>
        <v>1761.5028920837772</v>
      </c>
    </row>
    <row r="16" spans="1:17" ht="15" thickBot="1">
      <c r="A16" s="448" t="str">
        <f>+A7</f>
        <v>EEM4</v>
      </c>
      <c r="B16" s="448" t="str">
        <f>+B7</f>
        <v>Split AC replacement</v>
      </c>
      <c r="C16" s="851">
        <f>+'EEM7'!A9</f>
        <v>15276.359999999997</v>
      </c>
      <c r="D16" s="853">
        <f>+'EEM7'!B9</f>
        <v>1.4847299075124654</v>
      </c>
      <c r="E16" s="960" cm="1">
        <f t="array" ref="E16:F16">+'EEM7'!C9:D9</f>
        <v>0.67302276334413391</v>
      </c>
      <c r="F16" s="851">
        <v>75810.912018613584</v>
      </c>
      <c r="I16" s="448" t="str">
        <f t="shared" si="12"/>
        <v>EEM4</v>
      </c>
      <c r="J16" s="448" t="str">
        <f t="shared" si="7"/>
        <v>Split AC replacement</v>
      </c>
      <c r="K16" s="851">
        <f t="shared" si="8"/>
        <v>15276.359999999997</v>
      </c>
      <c r="L16" s="853">
        <f t="shared" si="9"/>
        <v>1.4847299075124654</v>
      </c>
      <c r="M16" s="960">
        <f t="shared" si="10"/>
        <v>0.67302276334413391</v>
      </c>
      <c r="N16" s="851">
        <f t="shared" si="11"/>
        <v>75810.912018613584</v>
      </c>
    </row>
    <row r="17" spans="1:14" ht="15" thickBot="1">
      <c r="A17" s="448" t="s">
        <v>1318</v>
      </c>
      <c r="B17" s="448" t="s">
        <v>1319</v>
      </c>
      <c r="C17" s="851">
        <v>456555</v>
      </c>
      <c r="D17" s="853">
        <f>+C17/C8</f>
        <v>7.0765875449558155</v>
      </c>
      <c r="E17" s="960">
        <v>0.14510359287520935</v>
      </c>
      <c r="F17" s="851">
        <v>154526.60053145545</v>
      </c>
      <c r="I17" s="448" t="str">
        <f t="shared" si="12"/>
        <v>RE1</v>
      </c>
      <c r="J17" s="448" t="str">
        <f t="shared" si="7"/>
        <v>PV system</v>
      </c>
      <c r="K17" s="851">
        <f t="shared" si="8"/>
        <v>456555</v>
      </c>
      <c r="L17" s="853">
        <f t="shared" si="9"/>
        <v>7.0765875449558155</v>
      </c>
      <c r="M17" s="960">
        <f t="shared" si="10"/>
        <v>0.14510359287520935</v>
      </c>
      <c r="N17" s="851">
        <f t="shared" si="11"/>
        <v>154526.60053145545</v>
      </c>
    </row>
    <row r="18" spans="1:14" ht="15" thickBot="1">
      <c r="A18" s="448"/>
      <c r="B18" s="448" t="s">
        <v>260</v>
      </c>
      <c r="C18" s="851" t="e">
        <f>SUM(C13:C17)</f>
        <v>#N/A</v>
      </c>
      <c r="D18" s="853" t="e">
        <f>+C18/C9</f>
        <v>#N/A</v>
      </c>
      <c r="E18" s="960"/>
      <c r="F18" s="851"/>
      <c r="I18" s="448">
        <f t="shared" si="12"/>
        <v>0</v>
      </c>
      <c r="J18" s="448" t="str">
        <f t="shared" si="7"/>
        <v>Total</v>
      </c>
      <c r="K18" s="851" t="e">
        <f t="shared" si="8"/>
        <v>#N/A</v>
      </c>
      <c r="L18" s="853" t="e">
        <f t="shared" si="9"/>
        <v>#N/A</v>
      </c>
      <c r="M18" s="960">
        <f t="shared" si="10"/>
        <v>0</v>
      </c>
      <c r="N18" s="851">
        <f t="shared" si="11"/>
        <v>0</v>
      </c>
    </row>
  </sheetData>
  <phoneticPr fontId="77" type="noConversion"/>
  <hyperlinks>
    <hyperlink ref="A17" location="_ftn1" display="_ftn1" xr:uid="{CCF9B602-04C1-409D-97F1-AEADFE1867E9}"/>
    <hyperlink ref="A8" location="_ftn1" display="_ftn1" xr:uid="{8F6E9903-5E9F-4F3E-BB39-659480DE815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Hoja63">
    <tabColor theme="9"/>
  </sheetPr>
  <dimension ref="A1:AK34"/>
  <sheetViews>
    <sheetView showGridLines="0" topLeftCell="D4" workbookViewId="0">
      <selection activeCell="I4" sqref="I4"/>
    </sheetView>
  </sheetViews>
  <sheetFormatPr baseColWidth="10" defaultColWidth="11.44140625" defaultRowHeight="14.4"/>
  <cols>
    <col min="8" max="8" width="30.109375" customWidth="1"/>
    <col min="9" max="9" width="18.5546875" customWidth="1"/>
    <col min="12" max="12" width="16.109375" bestFit="1" customWidth="1"/>
    <col min="14" max="14" width="11.5546875" customWidth="1"/>
    <col min="16" max="16" width="13" bestFit="1" customWidth="1"/>
    <col min="17" max="17" width="18.109375" bestFit="1" customWidth="1"/>
    <col min="18" max="18" width="13" customWidth="1"/>
    <col min="24" max="24" width="10" customWidth="1"/>
    <col min="25" max="25" width="30.6640625" bestFit="1" customWidth="1"/>
  </cols>
  <sheetData>
    <row r="1" spans="1:37" ht="15.6" thickTop="1" thickBot="1">
      <c r="H1" s="1790" t="s">
        <v>843</v>
      </c>
      <c r="I1" s="1790"/>
    </row>
    <row r="2" spans="1:37" ht="27" thickTop="1">
      <c r="A2" s="328" t="s">
        <v>1134</v>
      </c>
      <c r="B2" s="328" t="s">
        <v>1051</v>
      </c>
      <c r="C2" s="328" t="s">
        <v>1000</v>
      </c>
      <c r="D2" s="697" t="s">
        <v>1322</v>
      </c>
      <c r="H2" s="536" t="s">
        <v>1323</v>
      </c>
      <c r="I2" s="571"/>
      <c r="K2" s="537"/>
      <c r="L2" s="537"/>
      <c r="M2" s="1791" t="s">
        <v>1324</v>
      </c>
      <c r="N2" s="1791"/>
      <c r="O2" s="1791"/>
      <c r="P2" s="1792" t="s">
        <v>1325</v>
      </c>
      <c r="Q2" s="1792"/>
      <c r="R2" s="1793" t="s">
        <v>1326</v>
      </c>
      <c r="S2" s="1793"/>
    </row>
    <row r="3" spans="1:37">
      <c r="A3" s="454">
        <f>IF(I4=$AE$7,$AJ$7,IF(I4=$AE$8,AJ8,IF(I4=$AE$9,$AJ$9,IF(I4=$AE$10,$AJ$10,$AJ$11))))</f>
        <v>18.847208289809657</v>
      </c>
      <c r="B3" s="584">
        <f>+'0.Hypothesis'!$H$22</f>
        <v>25</v>
      </c>
      <c r="C3" s="615">
        <v>0.1</v>
      </c>
      <c r="D3" s="620">
        <f>+'0.Hypothesis'!$C$3</f>
        <v>2</v>
      </c>
      <c r="H3" s="536" t="s">
        <v>1327</v>
      </c>
      <c r="I3" s="571"/>
      <c r="K3" s="538"/>
      <c r="L3" s="539" t="s">
        <v>1328</v>
      </c>
      <c r="M3" s="539" t="s">
        <v>1329</v>
      </c>
      <c r="N3" s="539" t="s">
        <v>1330</v>
      </c>
      <c r="O3" s="539" t="s">
        <v>1331</v>
      </c>
      <c r="P3" s="539" t="s">
        <v>1332</v>
      </c>
      <c r="Q3" s="539" t="s">
        <v>1333</v>
      </c>
      <c r="R3" s="539" t="s">
        <v>1334</v>
      </c>
      <c r="S3" s="540" t="s">
        <v>1335</v>
      </c>
    </row>
    <row r="4" spans="1:37">
      <c r="H4" s="536" t="s">
        <v>1336</v>
      </c>
      <c r="I4" s="399" t="s">
        <v>485</v>
      </c>
      <c r="K4" s="538"/>
      <c r="L4" s="541" t="s">
        <v>217</v>
      </c>
      <c r="M4" s="541" t="s">
        <v>1337</v>
      </c>
      <c r="N4" s="541" t="s">
        <v>1338</v>
      </c>
      <c r="O4" s="541" t="s">
        <v>1337</v>
      </c>
      <c r="P4" s="541" t="s">
        <v>1339</v>
      </c>
      <c r="Q4" s="541" t="s">
        <v>1340</v>
      </c>
      <c r="R4" s="541" t="s">
        <v>217</v>
      </c>
      <c r="S4" s="541" t="s">
        <v>1340</v>
      </c>
    </row>
    <row r="5" spans="1:37" ht="57.6">
      <c r="A5" s="456" t="s">
        <v>1074</v>
      </c>
      <c r="B5" s="456" t="s">
        <v>1079</v>
      </c>
      <c r="C5" s="456" t="s">
        <v>1012</v>
      </c>
      <c r="D5" s="456" t="s">
        <v>1080</v>
      </c>
      <c r="E5" s="456" t="s">
        <v>1081</v>
      </c>
      <c r="F5" s="456" t="s">
        <v>1082</v>
      </c>
      <c r="G5" s="456"/>
      <c r="H5" s="536"/>
      <c r="I5" s="399"/>
      <c r="K5" s="538" t="s">
        <v>1341</v>
      </c>
      <c r="L5" s="526">
        <v>1</v>
      </c>
      <c r="M5" s="542"/>
      <c r="N5" s="543"/>
      <c r="O5" s="542"/>
      <c r="P5" s="544">
        <f t="shared" ref="P5:P16" si="0">+$I$2*L5</f>
        <v>0</v>
      </c>
      <c r="Q5" s="544">
        <f t="shared" ref="Q5:Q16" si="1">+P5*4.18*($I$3-M5)/3600</f>
        <v>0</v>
      </c>
      <c r="R5" s="545" t="e">
        <f t="shared" ref="R5:R16" si="2">IF(W9&gt;1,1,W9)</f>
        <v>#DIV/0!</v>
      </c>
      <c r="S5" s="546" t="e">
        <f t="shared" ref="S5:S16" si="3">Q5*R5</f>
        <v>#DIV/0!</v>
      </c>
    </row>
    <row r="6" spans="1:37">
      <c r="A6" s="395">
        <f>+I15</f>
        <v>0</v>
      </c>
      <c r="B6" s="395" t="e">
        <f>+S19</f>
        <v>#DIV/0!</v>
      </c>
      <c r="C6" s="395" t="e">
        <f>+S19*A3/$D$3</f>
        <v>#DIV/0!</v>
      </c>
      <c r="D6" s="612" t="e">
        <f>+B6/Balance!$G$10</f>
        <v>#DIV/0!</v>
      </c>
      <c r="E6" s="395" t="e">
        <f>+B6*'0.Hypothesis'!$G$3</f>
        <v>#DIV/0!</v>
      </c>
      <c r="F6" s="458" t="e">
        <f>+A6/C6</f>
        <v>#DIV/0!</v>
      </c>
      <c r="G6" s="458"/>
      <c r="H6" s="536" t="s">
        <v>1342</v>
      </c>
      <c r="I6" s="399">
        <v>1.85</v>
      </c>
      <c r="K6" s="538" t="s">
        <v>1343</v>
      </c>
      <c r="L6" s="526">
        <v>1</v>
      </c>
      <c r="M6" s="542"/>
      <c r="N6" s="543"/>
      <c r="O6" s="542"/>
      <c r="P6" s="544">
        <f t="shared" si="0"/>
        <v>0</v>
      </c>
      <c r="Q6" s="544">
        <f t="shared" si="1"/>
        <v>0</v>
      </c>
      <c r="R6" s="545" t="e">
        <f t="shared" si="2"/>
        <v>#DIV/0!</v>
      </c>
      <c r="S6" s="546" t="e">
        <f t="shared" si="3"/>
        <v>#DIV/0!</v>
      </c>
    </row>
    <row r="7" spans="1:37">
      <c r="H7" s="536" t="s">
        <v>1344</v>
      </c>
      <c r="I7" s="571"/>
      <c r="K7" s="538" t="s">
        <v>1345</v>
      </c>
      <c r="L7" s="526">
        <v>1</v>
      </c>
      <c r="M7" s="542"/>
      <c r="N7" s="543"/>
      <c r="O7" s="542"/>
      <c r="P7" s="544">
        <f t="shared" si="0"/>
        <v>0</v>
      </c>
      <c r="Q7" s="544">
        <f t="shared" si="1"/>
        <v>0</v>
      </c>
      <c r="R7" s="545" t="e">
        <f t="shared" si="2"/>
        <v>#DIV/0!</v>
      </c>
      <c r="S7" s="546" t="e">
        <f t="shared" si="3"/>
        <v>#DIV/0!</v>
      </c>
      <c r="U7" s="1787" t="s">
        <v>1346</v>
      </c>
      <c r="V7" s="1788"/>
      <c r="W7" s="1789"/>
      <c r="Y7" s="1787" t="s">
        <v>1347</v>
      </c>
      <c r="Z7" s="1788"/>
      <c r="AA7" s="1789"/>
      <c r="AE7" t="s">
        <v>485</v>
      </c>
      <c r="AF7" s="440">
        <v>1</v>
      </c>
      <c r="AG7" s="399" t="s">
        <v>982</v>
      </c>
      <c r="AH7" s="454">
        <v>18.847208289809657</v>
      </c>
      <c r="AI7" s="399" t="s">
        <v>1084</v>
      </c>
      <c r="AJ7" s="471">
        <f>+AH7/AF7</f>
        <v>18.847208289809657</v>
      </c>
      <c r="AK7" t="s">
        <v>1084</v>
      </c>
    </row>
    <row r="8" spans="1:37" ht="28.8">
      <c r="A8" s="598"/>
      <c r="B8" s="598"/>
      <c r="C8" s="641" t="s">
        <v>1051</v>
      </c>
      <c r="D8" s="459" t="s">
        <v>1087</v>
      </c>
      <c r="E8" s="459" t="s">
        <v>1088</v>
      </c>
      <c r="H8" s="536" t="s">
        <v>1348</v>
      </c>
      <c r="I8" s="571"/>
      <c r="K8" s="538" t="s">
        <v>1349</v>
      </c>
      <c r="L8" s="526">
        <v>1</v>
      </c>
      <c r="M8" s="542"/>
      <c r="N8" s="543"/>
      <c r="O8" s="542"/>
      <c r="P8" s="544">
        <f t="shared" si="0"/>
        <v>0</v>
      </c>
      <c r="Q8" s="544">
        <f t="shared" si="1"/>
        <v>0</v>
      </c>
      <c r="R8" s="545" t="e">
        <f t="shared" si="2"/>
        <v>#DIV/0!</v>
      </c>
      <c r="S8" s="546" t="e">
        <f t="shared" si="3"/>
        <v>#DIV/0!</v>
      </c>
      <c r="U8" s="399" t="s">
        <v>1350</v>
      </c>
      <c r="V8" s="399" t="s">
        <v>1351</v>
      </c>
      <c r="W8" s="399" t="s">
        <v>1352</v>
      </c>
      <c r="Y8" s="360"/>
      <c r="Z8" s="360"/>
      <c r="AA8" s="360"/>
      <c r="AE8" t="s">
        <v>902</v>
      </c>
      <c r="AF8" s="440">
        <v>9.6511627906976738</v>
      </c>
      <c r="AG8" s="399" t="s">
        <v>985</v>
      </c>
      <c r="AH8" s="454">
        <v>429.99999999999994</v>
      </c>
      <c r="AI8" s="399" t="s">
        <v>1085</v>
      </c>
      <c r="AJ8" s="471">
        <f>+AH8/AF8</f>
        <v>44.554216867469876</v>
      </c>
      <c r="AK8" t="s">
        <v>1084</v>
      </c>
    </row>
    <row r="9" spans="1:37">
      <c r="A9" s="592"/>
      <c r="B9" s="592"/>
      <c r="C9" s="395">
        <f>+'0.Hypothesis'!$H$22</f>
        <v>25</v>
      </c>
      <c r="D9" s="460" t="e">
        <f>IRR(H19:H34)</f>
        <v>#VALUE!</v>
      </c>
      <c r="E9" s="461" t="e">
        <f>+NPV(C3,H19:H34)</f>
        <v>#DIV/0!</v>
      </c>
      <c r="H9" s="536" t="s">
        <v>1353</v>
      </c>
      <c r="I9" s="584">
        <v>0.73</v>
      </c>
      <c r="K9" s="538" t="s">
        <v>1354</v>
      </c>
      <c r="L9" s="526">
        <v>1</v>
      </c>
      <c r="M9" s="542"/>
      <c r="N9" s="543"/>
      <c r="O9" s="542"/>
      <c r="P9" s="544">
        <f t="shared" si="0"/>
        <v>0</v>
      </c>
      <c r="Q9" s="544">
        <f t="shared" si="1"/>
        <v>0</v>
      </c>
      <c r="R9" s="545" t="e">
        <f t="shared" si="2"/>
        <v>#DIV/0!</v>
      </c>
      <c r="S9" s="546" t="e">
        <f t="shared" si="3"/>
        <v>#DIV/0!</v>
      </c>
      <c r="U9" s="458" t="e">
        <f t="shared" ref="U9:U20" si="4">$AA$10*$AA$11*$AA$12*(100-O5)*30.5*24*3600*$AA$13*$AA$14/(Q5*3600*1000)</f>
        <v>#DIV/0!</v>
      </c>
      <c r="V9" s="458" t="e">
        <f t="shared" ref="V9:V20" si="5">$AA$10*$I$9*$AA$12*$AA$15*N5*30.5/Q5</f>
        <v>#DIV/0!</v>
      </c>
      <c r="W9" s="527" t="e">
        <f>1.029*V9-0.065*U9-0.245*V9^2+0.0018*U9^2+0.0215*V9^3</f>
        <v>#DIV/0!</v>
      </c>
      <c r="Y9" s="360" t="s">
        <v>1355</v>
      </c>
      <c r="Z9" s="360" t="s">
        <v>1356</v>
      </c>
      <c r="AA9" s="360">
        <f>+I10+40*I11</f>
        <v>4.7789999999999999</v>
      </c>
      <c r="AE9" t="s">
        <v>486</v>
      </c>
      <c r="AF9" s="440">
        <v>10.093023255813952</v>
      </c>
      <c r="AG9" s="399" t="s">
        <v>988</v>
      </c>
      <c r="AH9" s="454">
        <v>55.899999999999991</v>
      </c>
      <c r="AI9" s="399" t="s">
        <v>1089</v>
      </c>
      <c r="AJ9" s="471">
        <f>+AH9/AF9</f>
        <v>5.5384792626728112</v>
      </c>
      <c r="AK9" t="s">
        <v>1084</v>
      </c>
    </row>
    <row r="10" spans="1:37">
      <c r="H10" s="536" t="s">
        <v>1357</v>
      </c>
      <c r="I10" s="584">
        <v>3.819</v>
      </c>
      <c r="K10" s="538" t="s">
        <v>1358</v>
      </c>
      <c r="L10" s="526">
        <v>1</v>
      </c>
      <c r="M10" s="542"/>
      <c r="N10" s="543"/>
      <c r="O10" s="542"/>
      <c r="P10" s="544">
        <f t="shared" si="0"/>
        <v>0</v>
      </c>
      <c r="Q10" s="544">
        <f t="shared" si="1"/>
        <v>0</v>
      </c>
      <c r="R10" s="545" t="e">
        <f t="shared" si="2"/>
        <v>#DIV/0!</v>
      </c>
      <c r="S10" s="546" t="e">
        <f t="shared" si="3"/>
        <v>#DIV/0!</v>
      </c>
      <c r="U10" s="458" t="e">
        <f t="shared" si="4"/>
        <v>#DIV/0!</v>
      </c>
      <c r="V10" s="458" t="e">
        <f t="shared" si="5"/>
        <v>#DIV/0!</v>
      </c>
      <c r="W10" s="527" t="e">
        <f t="shared" ref="W10:W20" si="6">1.029*V10-0.065*U10-0.245*V10^2+0.0018*U10^2+0.0215*V10^3</f>
        <v>#DIV/0!</v>
      </c>
      <c r="Y10" s="360" t="s">
        <v>1359</v>
      </c>
      <c r="Z10" s="360" t="s">
        <v>1360</v>
      </c>
      <c r="AA10" s="360">
        <f>I6*I7</f>
        <v>0</v>
      </c>
      <c r="AE10" t="s">
        <v>487</v>
      </c>
      <c r="AF10" s="440">
        <v>12.674418604651162</v>
      </c>
      <c r="AG10" s="399" t="s">
        <v>991</v>
      </c>
      <c r="AH10" s="454">
        <v>86</v>
      </c>
      <c r="AI10" s="399" t="s">
        <v>1090</v>
      </c>
      <c r="AJ10" s="471">
        <f>+AH10/AF10</f>
        <v>6.7853211009174315</v>
      </c>
      <c r="AK10" t="s">
        <v>1084</v>
      </c>
    </row>
    <row r="11" spans="1:37">
      <c r="B11" s="1780" t="s">
        <v>1091</v>
      </c>
      <c r="C11" s="1781"/>
      <c r="D11" s="1780" t="s">
        <v>1092</v>
      </c>
      <c r="E11" s="1781"/>
      <c r="H11" s="536" t="s">
        <v>1361</v>
      </c>
      <c r="I11" s="584">
        <v>2.4E-2</v>
      </c>
      <c r="K11" s="538" t="s">
        <v>1362</v>
      </c>
      <c r="L11" s="526">
        <v>1</v>
      </c>
      <c r="M11" s="542"/>
      <c r="N11" s="543"/>
      <c r="O11" s="542"/>
      <c r="P11" s="544">
        <f t="shared" si="0"/>
        <v>0</v>
      </c>
      <c r="Q11" s="544">
        <f t="shared" si="1"/>
        <v>0</v>
      </c>
      <c r="R11" s="545" t="e">
        <f t="shared" si="2"/>
        <v>#DIV/0!</v>
      </c>
      <c r="S11" s="546" t="e">
        <f t="shared" si="3"/>
        <v>#DIV/0!</v>
      </c>
      <c r="U11" s="458" t="e">
        <f t="shared" si="4"/>
        <v>#DIV/0!</v>
      </c>
      <c r="V11" s="458" t="e">
        <f t="shared" si="5"/>
        <v>#DIV/0!</v>
      </c>
      <c r="W11" s="527" t="e">
        <f t="shared" si="6"/>
        <v>#DIV/0!</v>
      </c>
      <c r="Y11" s="360" t="s">
        <v>1127</v>
      </c>
      <c r="Z11" s="360" t="s">
        <v>1363</v>
      </c>
      <c r="AA11" s="360">
        <f>+AA9</f>
        <v>4.7789999999999999</v>
      </c>
      <c r="AE11" t="s">
        <v>904</v>
      </c>
      <c r="AF11" s="440">
        <v>2.3372093023255816</v>
      </c>
      <c r="AG11" s="399" t="s">
        <v>991</v>
      </c>
      <c r="AH11" s="454">
        <v>4.3</v>
      </c>
      <c r="AI11" s="399" t="s">
        <v>1090</v>
      </c>
      <c r="AJ11" s="471">
        <f>+AH11/AF11</f>
        <v>1.8398009950248755</v>
      </c>
      <c r="AK11" t="s">
        <v>1084</v>
      </c>
    </row>
    <row r="12" spans="1:37">
      <c r="B12" s="701">
        <f>+Q19</f>
        <v>0</v>
      </c>
      <c r="C12" s="703" t="s">
        <v>521</v>
      </c>
      <c r="D12" s="701" t="e">
        <f>+S19</f>
        <v>#DIV/0!</v>
      </c>
      <c r="E12" s="703" t="s">
        <v>521</v>
      </c>
      <c r="H12" s="536"/>
      <c r="I12" s="399"/>
      <c r="K12" s="538" t="s">
        <v>1364</v>
      </c>
      <c r="L12" s="526">
        <v>1</v>
      </c>
      <c r="M12" s="542"/>
      <c r="N12" s="543"/>
      <c r="O12" s="542"/>
      <c r="P12" s="544">
        <f t="shared" si="0"/>
        <v>0</v>
      </c>
      <c r="Q12" s="544">
        <f t="shared" si="1"/>
        <v>0</v>
      </c>
      <c r="R12" s="545" t="e">
        <f t="shared" si="2"/>
        <v>#DIV/0!</v>
      </c>
      <c r="S12" s="546" t="e">
        <f t="shared" si="3"/>
        <v>#DIV/0!</v>
      </c>
      <c r="U12" s="458" t="e">
        <f t="shared" si="4"/>
        <v>#DIV/0!</v>
      </c>
      <c r="V12" s="458" t="e">
        <f t="shared" si="5"/>
        <v>#DIV/0!</v>
      </c>
      <c r="W12" s="527" t="e">
        <f t="shared" si="6"/>
        <v>#DIV/0!</v>
      </c>
      <c r="Y12" s="360" t="s">
        <v>1365</v>
      </c>
      <c r="Z12" s="360" t="s">
        <v>1366</v>
      </c>
      <c r="AA12" s="360">
        <f>+'0.Hypothesis'!$Q$26</f>
        <v>1</v>
      </c>
    </row>
    <row r="13" spans="1:37">
      <c r="H13" s="536" t="s">
        <v>1367</v>
      </c>
      <c r="I13" s="399">
        <v>300</v>
      </c>
      <c r="K13" s="538" t="s">
        <v>1368</v>
      </c>
      <c r="L13" s="526">
        <v>1</v>
      </c>
      <c r="M13" s="542"/>
      <c r="N13" s="543"/>
      <c r="O13" s="542"/>
      <c r="P13" s="544">
        <f t="shared" si="0"/>
        <v>0</v>
      </c>
      <c r="Q13" s="544">
        <f t="shared" si="1"/>
        <v>0</v>
      </c>
      <c r="R13" s="545" t="e">
        <f t="shared" si="2"/>
        <v>#DIV/0!</v>
      </c>
      <c r="S13" s="546" t="e">
        <f t="shared" si="3"/>
        <v>#DIV/0!</v>
      </c>
      <c r="U13" s="458" t="e">
        <f t="shared" si="4"/>
        <v>#DIV/0!</v>
      </c>
      <c r="V13" s="458" t="e">
        <f t="shared" si="5"/>
        <v>#DIV/0!</v>
      </c>
      <c r="W13" s="527" t="e">
        <f t="shared" si="6"/>
        <v>#DIV/0!</v>
      </c>
      <c r="Y13" s="360" t="s">
        <v>1369</v>
      </c>
      <c r="Z13" s="360" t="s">
        <v>1370</v>
      </c>
      <c r="AA13" s="360" t="e">
        <f>(I13/AA10)/75-0.25</f>
        <v>#DIV/0!</v>
      </c>
    </row>
    <row r="14" spans="1:37">
      <c r="H14" s="536" t="s">
        <v>1371</v>
      </c>
      <c r="I14" s="399">
        <v>500</v>
      </c>
      <c r="K14" s="538" t="s">
        <v>1372</v>
      </c>
      <c r="L14" s="526">
        <v>1</v>
      </c>
      <c r="M14" s="542"/>
      <c r="N14" s="543"/>
      <c r="O14" s="542"/>
      <c r="P14" s="544">
        <f t="shared" si="0"/>
        <v>0</v>
      </c>
      <c r="Q14" s="544">
        <f t="shared" si="1"/>
        <v>0</v>
      </c>
      <c r="R14" s="545" t="e">
        <f t="shared" si="2"/>
        <v>#DIV/0!</v>
      </c>
      <c r="S14" s="546" t="e">
        <f t="shared" si="3"/>
        <v>#DIV/0!</v>
      </c>
      <c r="U14" s="458" t="e">
        <f t="shared" si="4"/>
        <v>#DIV/0!</v>
      </c>
      <c r="V14" s="458" t="e">
        <f t="shared" si="5"/>
        <v>#DIV/0!</v>
      </c>
      <c r="W14" s="527" t="e">
        <f t="shared" si="6"/>
        <v>#DIV/0!</v>
      </c>
      <c r="Y14" s="360" t="s">
        <v>1373</v>
      </c>
      <c r="Z14" s="360" t="s">
        <v>1374</v>
      </c>
      <c r="AA14" s="360">
        <f>+(11.6+1.18*$I$3+3.86*M5-2.32*O5)/(100-O5)</f>
        <v>0.11599999999999999</v>
      </c>
    </row>
    <row r="15" spans="1:37">
      <c r="H15" s="536" t="s">
        <v>1074</v>
      </c>
      <c r="I15" s="399">
        <f>I14*I7</f>
        <v>0</v>
      </c>
      <c r="K15" s="538" t="s">
        <v>1375</v>
      </c>
      <c r="L15" s="526">
        <v>1</v>
      </c>
      <c r="M15" s="542"/>
      <c r="N15" s="543"/>
      <c r="O15" s="542"/>
      <c r="P15" s="544">
        <f t="shared" si="0"/>
        <v>0</v>
      </c>
      <c r="Q15" s="544">
        <f t="shared" si="1"/>
        <v>0</v>
      </c>
      <c r="R15" s="545" t="e">
        <f t="shared" si="2"/>
        <v>#DIV/0!</v>
      </c>
      <c r="S15" s="546" t="e">
        <f t="shared" si="3"/>
        <v>#DIV/0!</v>
      </c>
      <c r="U15" s="458" t="e">
        <f t="shared" si="4"/>
        <v>#DIV/0!</v>
      </c>
      <c r="V15" s="458" t="e">
        <f t="shared" si="5"/>
        <v>#DIV/0!</v>
      </c>
      <c r="W15" s="527" t="e">
        <f t="shared" si="6"/>
        <v>#DIV/0!</v>
      </c>
      <c r="Y15" s="360" t="s">
        <v>1376</v>
      </c>
      <c r="Z15" s="360" t="s">
        <v>1377</v>
      </c>
      <c r="AA15" s="360">
        <f>+'0.Hypothesis'!$Q$27</f>
        <v>0.96</v>
      </c>
    </row>
    <row r="16" spans="1:37">
      <c r="A16" s="1757" t="s">
        <v>1094</v>
      </c>
      <c r="B16" s="1758"/>
      <c r="C16" s="1758"/>
      <c r="D16" s="1759"/>
      <c r="K16" s="538" t="s">
        <v>1378</v>
      </c>
      <c r="L16" s="526">
        <v>1</v>
      </c>
      <c r="M16" s="542"/>
      <c r="N16" s="543"/>
      <c r="O16" s="542"/>
      <c r="P16" s="544">
        <f t="shared" si="0"/>
        <v>0</v>
      </c>
      <c r="Q16" s="544">
        <f t="shared" si="1"/>
        <v>0</v>
      </c>
      <c r="R16" s="545" t="e">
        <f t="shared" si="2"/>
        <v>#DIV/0!</v>
      </c>
      <c r="S16" s="546" t="e">
        <f t="shared" si="3"/>
        <v>#DIV/0!</v>
      </c>
      <c r="U16" s="458" t="e">
        <f t="shared" si="4"/>
        <v>#DIV/0!</v>
      </c>
      <c r="V16" s="458" t="e">
        <f t="shared" si="5"/>
        <v>#DIV/0!</v>
      </c>
      <c r="W16" s="527" t="e">
        <f t="shared" si="6"/>
        <v>#DIV/0!</v>
      </c>
    </row>
    <row r="17" spans="1:23">
      <c r="A17" s="1760"/>
      <c r="B17" s="1761"/>
      <c r="C17" s="1761"/>
      <c r="D17" s="1762"/>
      <c r="K17" s="547"/>
      <c r="L17" s="547"/>
      <c r="M17" s="547"/>
      <c r="N17" s="547"/>
      <c r="O17" s="547"/>
      <c r="P17" s="547"/>
      <c r="Q17" s="547"/>
      <c r="R17" s="547"/>
      <c r="S17" s="547"/>
      <c r="U17" s="458" t="e">
        <f t="shared" si="4"/>
        <v>#DIV/0!</v>
      </c>
      <c r="V17" s="458" t="e">
        <f t="shared" si="5"/>
        <v>#DIV/0!</v>
      </c>
      <c r="W17" s="527" t="e">
        <f t="shared" si="6"/>
        <v>#DIV/0!</v>
      </c>
    </row>
    <row r="18" spans="1:23" ht="15" thickBot="1">
      <c r="A18" s="1763"/>
      <c r="B18" s="1764"/>
      <c r="C18" s="1764"/>
      <c r="D18" s="1765"/>
      <c r="G18" s="399" t="s">
        <v>1096</v>
      </c>
      <c r="H18" s="399" t="s">
        <v>1028</v>
      </c>
      <c r="K18" s="538" t="s">
        <v>1379</v>
      </c>
      <c r="L18" s="548">
        <f t="shared" ref="L18:S18" si="7">AVERAGE(L5:L16)</f>
        <v>1</v>
      </c>
      <c r="M18" s="548" t="e">
        <f t="shared" si="7"/>
        <v>#DIV/0!</v>
      </c>
      <c r="N18" s="548" t="e">
        <f t="shared" si="7"/>
        <v>#DIV/0!</v>
      </c>
      <c r="O18" s="548" t="e">
        <f t="shared" si="7"/>
        <v>#DIV/0!</v>
      </c>
      <c r="P18" s="548">
        <f t="shared" si="7"/>
        <v>0</v>
      </c>
      <c r="Q18" s="548">
        <f t="shared" si="7"/>
        <v>0</v>
      </c>
      <c r="R18" s="549" t="e">
        <f t="shared" si="7"/>
        <v>#DIV/0!</v>
      </c>
      <c r="S18" s="548" t="e">
        <f t="shared" si="7"/>
        <v>#DIV/0!</v>
      </c>
      <c r="U18" s="458" t="e">
        <f t="shared" si="4"/>
        <v>#DIV/0!</v>
      </c>
      <c r="V18" s="458" t="e">
        <f t="shared" si="5"/>
        <v>#DIV/0!</v>
      </c>
      <c r="W18" s="527" t="e">
        <f t="shared" si="6"/>
        <v>#DIV/0!</v>
      </c>
    </row>
    <row r="19" spans="1:23" ht="15" thickBot="1">
      <c r="A19" s="1763"/>
      <c r="B19" s="1764"/>
      <c r="C19" s="1764"/>
      <c r="D19" s="1765"/>
      <c r="G19" s="399">
        <v>0</v>
      </c>
      <c r="H19" s="395">
        <f>-A6</f>
        <v>0</v>
      </c>
      <c r="K19" s="538" t="s">
        <v>260</v>
      </c>
      <c r="L19" s="550"/>
      <c r="M19" s="550"/>
      <c r="N19" s="551"/>
      <c r="O19" s="552"/>
      <c r="P19" s="553">
        <f>SUM(P5:P16)</f>
        <v>0</v>
      </c>
      <c r="Q19" s="553">
        <f>SUM(Q5:Q16)</f>
        <v>0</v>
      </c>
      <c r="R19" s="551"/>
      <c r="S19" s="553" t="e">
        <f>SUM(S5:S16)</f>
        <v>#DIV/0!</v>
      </c>
      <c r="U19" s="458" t="e">
        <f t="shared" si="4"/>
        <v>#DIV/0!</v>
      </c>
      <c r="V19" s="458" t="e">
        <f t="shared" si="5"/>
        <v>#DIV/0!</v>
      </c>
      <c r="W19" s="527" t="e">
        <f t="shared" si="6"/>
        <v>#DIV/0!</v>
      </c>
    </row>
    <row r="20" spans="1:23">
      <c r="A20" s="1763"/>
      <c r="B20" s="1764"/>
      <c r="C20" s="1764"/>
      <c r="D20" s="1765"/>
      <c r="G20" s="399">
        <v>1</v>
      </c>
      <c r="H20" s="395" t="e">
        <f>+C6</f>
        <v>#DIV/0!</v>
      </c>
      <c r="K20" s="538"/>
      <c r="L20" s="538"/>
      <c r="M20" s="538"/>
      <c r="N20" s="538"/>
      <c r="O20" s="538"/>
      <c r="P20" s="554"/>
      <c r="Q20" s="554"/>
      <c r="R20" s="554"/>
      <c r="S20" s="554"/>
      <c r="U20" s="458" t="e">
        <f t="shared" si="4"/>
        <v>#DIV/0!</v>
      </c>
      <c r="V20" s="458" t="e">
        <f t="shared" si="5"/>
        <v>#DIV/0!</v>
      </c>
      <c r="W20" s="527" t="e">
        <f t="shared" si="6"/>
        <v>#DIV/0!</v>
      </c>
    </row>
    <row r="21" spans="1:23">
      <c r="A21" s="1763"/>
      <c r="B21" s="1764"/>
      <c r="C21" s="1764"/>
      <c r="D21" s="1765"/>
      <c r="G21" s="399">
        <v>2</v>
      </c>
      <c r="H21" s="395" t="e">
        <f>+H20</f>
        <v>#DIV/0!</v>
      </c>
    </row>
    <row r="22" spans="1:23">
      <c r="A22" s="1766"/>
      <c r="B22" s="1767"/>
      <c r="C22" s="1767"/>
      <c r="D22" s="1768"/>
      <c r="G22" s="399">
        <v>3</v>
      </c>
      <c r="H22" s="395" t="e">
        <f t="shared" ref="H22:H34" si="8">+H21</f>
        <v>#DIV/0!</v>
      </c>
    </row>
    <row r="23" spans="1:23">
      <c r="G23" s="399">
        <v>4</v>
      </c>
      <c r="H23" s="395" t="e">
        <f t="shared" si="8"/>
        <v>#DIV/0!</v>
      </c>
    </row>
    <row r="24" spans="1:23">
      <c r="G24" s="399">
        <v>5</v>
      </c>
      <c r="H24" s="395" t="e">
        <f t="shared" si="8"/>
        <v>#DIV/0!</v>
      </c>
    </row>
    <row r="25" spans="1:23">
      <c r="A25" s="1769" t="s">
        <v>1098</v>
      </c>
      <c r="B25" s="1770"/>
      <c r="C25" s="1770"/>
      <c r="D25" s="1771"/>
      <c r="G25" s="399">
        <v>6</v>
      </c>
      <c r="H25" s="395" t="e">
        <f t="shared" si="8"/>
        <v>#DIV/0!</v>
      </c>
    </row>
    <row r="26" spans="1:23">
      <c r="A26" s="1772"/>
      <c r="B26" s="1773"/>
      <c r="C26" s="1773"/>
      <c r="D26" s="1774"/>
      <c r="G26" s="399">
        <v>7</v>
      </c>
      <c r="H26" s="395" t="e">
        <f t="shared" si="8"/>
        <v>#DIV/0!</v>
      </c>
    </row>
    <row r="27" spans="1:23">
      <c r="A27" s="1775"/>
      <c r="B27" s="1730"/>
      <c r="C27" s="1730"/>
      <c r="D27" s="1776"/>
      <c r="G27" s="399">
        <v>8</v>
      </c>
      <c r="H27" s="395" t="e">
        <f t="shared" si="8"/>
        <v>#DIV/0!</v>
      </c>
    </row>
    <row r="28" spans="1:23">
      <c r="A28" s="1775"/>
      <c r="B28" s="1730"/>
      <c r="C28" s="1730"/>
      <c r="D28" s="1776"/>
      <c r="G28" s="399">
        <v>9</v>
      </c>
      <c r="H28" s="395" t="e">
        <f t="shared" si="8"/>
        <v>#DIV/0!</v>
      </c>
    </row>
    <row r="29" spans="1:23">
      <c r="A29" s="1775"/>
      <c r="B29" s="1730"/>
      <c r="C29" s="1730"/>
      <c r="D29" s="1776"/>
      <c r="G29" s="399">
        <v>10</v>
      </c>
      <c r="H29" s="395" t="e">
        <f t="shared" si="8"/>
        <v>#DIV/0!</v>
      </c>
    </row>
    <row r="30" spans="1:23">
      <c r="A30" s="1775"/>
      <c r="B30" s="1730"/>
      <c r="C30" s="1730"/>
      <c r="D30" s="1776"/>
      <c r="G30" s="399">
        <v>11</v>
      </c>
      <c r="H30" s="395" t="e">
        <f t="shared" si="8"/>
        <v>#DIV/0!</v>
      </c>
    </row>
    <row r="31" spans="1:23">
      <c r="A31" s="1777"/>
      <c r="B31" s="1778"/>
      <c r="C31" s="1778"/>
      <c r="D31" s="1779"/>
      <c r="G31" s="399">
        <v>12</v>
      </c>
      <c r="H31" s="395" t="e">
        <f t="shared" si="8"/>
        <v>#DIV/0!</v>
      </c>
    </row>
    <row r="32" spans="1:23">
      <c r="G32" s="399">
        <v>13</v>
      </c>
      <c r="H32" s="395" t="e">
        <f t="shared" si="8"/>
        <v>#DIV/0!</v>
      </c>
    </row>
    <row r="33" spans="7:8">
      <c r="G33" s="399">
        <v>14</v>
      </c>
      <c r="H33" s="395" t="e">
        <f t="shared" si="8"/>
        <v>#DIV/0!</v>
      </c>
    </row>
    <row r="34" spans="7:8">
      <c r="G34" s="399">
        <v>15</v>
      </c>
      <c r="H34" s="395" t="e">
        <f t="shared" si="8"/>
        <v>#DIV/0!</v>
      </c>
    </row>
  </sheetData>
  <mergeCells count="12">
    <mergeCell ref="A16:D16"/>
    <mergeCell ref="A17:D22"/>
    <mergeCell ref="A25:D25"/>
    <mergeCell ref="A26:D31"/>
    <mergeCell ref="B11:C11"/>
    <mergeCell ref="D11:E11"/>
    <mergeCell ref="Y7:AA7"/>
    <mergeCell ref="H1:I1"/>
    <mergeCell ref="M2:O2"/>
    <mergeCell ref="P2:Q2"/>
    <mergeCell ref="R2:S2"/>
    <mergeCell ref="U7:W7"/>
  </mergeCells>
  <dataValidations count="1">
    <dataValidation type="list" allowBlank="1" showInputMessage="1" showErrorMessage="1" sqref="I4" xr:uid="{00000000-0002-0000-3C00-000000000000}">
      <formula1>$AE$7:$AE$11</formula1>
    </dataValidation>
  </dataValidations>
  <pageMargins left="0.7" right="0.7" top="0.75" bottom="0.75" header="0.3" footer="0.3"/>
  <legacy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Hoja64">
    <tabColor theme="9"/>
  </sheetPr>
  <dimension ref="A1:W39"/>
  <sheetViews>
    <sheetView showGridLines="0" workbookViewId="0">
      <selection activeCell="L6" sqref="L6"/>
    </sheetView>
  </sheetViews>
  <sheetFormatPr baseColWidth="10" defaultColWidth="11.44140625" defaultRowHeight="14.4"/>
  <cols>
    <col min="8" max="8" width="23.5546875" customWidth="1"/>
    <col min="9" max="9" width="18.5546875" customWidth="1"/>
    <col min="11" max="11" width="16.109375" bestFit="1" customWidth="1"/>
    <col min="12" max="12" width="19.6640625" customWidth="1"/>
    <col min="13" max="13" width="18.88671875" customWidth="1"/>
    <col min="14" max="14" width="13.109375" bestFit="1" customWidth="1"/>
    <col min="15" max="15" width="13" bestFit="1" customWidth="1"/>
    <col min="16" max="16" width="18.109375" bestFit="1" customWidth="1"/>
  </cols>
  <sheetData>
    <row r="1" spans="1:23">
      <c r="H1" s="1778" t="s">
        <v>843</v>
      </c>
      <c r="I1" s="1778"/>
      <c r="J1" s="1730"/>
      <c r="K1" s="1730"/>
      <c r="L1" s="1730"/>
      <c r="M1" s="1730"/>
      <c r="N1" s="1730"/>
      <c r="O1" s="1730"/>
    </row>
    <row r="2" spans="1:23" ht="26.4">
      <c r="A2" s="328" t="s">
        <v>1134</v>
      </c>
      <c r="B2" s="328" t="s">
        <v>1051</v>
      </c>
      <c r="C2" s="328" t="s">
        <v>1000</v>
      </c>
      <c r="D2" s="697" t="s">
        <v>1322</v>
      </c>
      <c r="H2" s="555"/>
      <c r="I2" s="399"/>
      <c r="K2" s="537"/>
      <c r="L2" s="719"/>
      <c r="N2" s="1793" t="s">
        <v>1380</v>
      </c>
      <c r="O2" s="1793"/>
    </row>
    <row r="3" spans="1:23">
      <c r="A3" s="454">
        <f>Consumption!$S$36</f>
        <v>0</v>
      </c>
      <c r="B3" s="584" t="e">
        <f>+'0.Hypothesis'!#REF!</f>
        <v>#REF!</v>
      </c>
      <c r="C3" s="615">
        <v>0.1</v>
      </c>
      <c r="D3" s="620">
        <f>+'0.Hypothesis'!$C$3</f>
        <v>2</v>
      </c>
      <c r="H3" s="555"/>
      <c r="I3" s="399"/>
      <c r="K3" s="539"/>
      <c r="M3" s="544" t="s">
        <v>1381</v>
      </c>
      <c r="N3" s="540" t="s">
        <v>1335</v>
      </c>
      <c r="O3" s="539" t="s">
        <v>1334</v>
      </c>
    </row>
    <row r="4" spans="1:23">
      <c r="H4" s="555"/>
      <c r="I4" s="399"/>
      <c r="K4" s="541"/>
      <c r="M4" s="544" t="s">
        <v>1340</v>
      </c>
      <c r="N4" s="541" t="s">
        <v>1340</v>
      </c>
      <c r="O4" s="541" t="s">
        <v>217</v>
      </c>
    </row>
    <row r="5" spans="1:23" ht="57.6">
      <c r="A5" s="456" t="s">
        <v>1074</v>
      </c>
      <c r="B5" s="456" t="s">
        <v>1079</v>
      </c>
      <c r="C5" s="456" t="s">
        <v>1012</v>
      </c>
      <c r="D5" s="456" t="s">
        <v>1080</v>
      </c>
      <c r="E5" s="456" t="s">
        <v>1081</v>
      </c>
      <c r="F5" s="456" t="s">
        <v>1082</v>
      </c>
      <c r="G5" s="456"/>
      <c r="H5" s="555" t="s">
        <v>1382</v>
      </c>
      <c r="I5" s="718"/>
      <c r="K5" s="538" t="s">
        <v>1341</v>
      </c>
      <c r="L5" s="556">
        <v>31</v>
      </c>
      <c r="M5" s="544"/>
      <c r="N5" s="717"/>
      <c r="O5" s="545" t="e">
        <f>+N5/M5</f>
        <v>#DIV/0!</v>
      </c>
    </row>
    <row r="6" spans="1:23">
      <c r="A6" s="395">
        <f>+I15</f>
        <v>0</v>
      </c>
      <c r="B6" s="395">
        <f>+N19</f>
        <v>0</v>
      </c>
      <c r="C6" s="395">
        <f>+B6*A3/$D$3</f>
        <v>0</v>
      </c>
      <c r="D6" s="527">
        <f>+B6/Balance!$G$19</f>
        <v>0</v>
      </c>
      <c r="E6" s="395">
        <f>+B6*'0.Hypothesis'!$G$3</f>
        <v>0</v>
      </c>
      <c r="F6" s="458" t="e">
        <f>+A6/C6</f>
        <v>#DIV/0!</v>
      </c>
      <c r="G6" s="458"/>
      <c r="H6" s="360"/>
      <c r="I6" s="360"/>
      <c r="K6" s="538" t="s">
        <v>1343</v>
      </c>
      <c r="L6" s="556">
        <v>28</v>
      </c>
      <c r="M6" s="544"/>
      <c r="N6" s="717"/>
      <c r="O6" s="545" t="e">
        <f t="shared" ref="O6:O16" si="0">+N6/M6</f>
        <v>#DIV/0!</v>
      </c>
    </row>
    <row r="7" spans="1:23">
      <c r="H7" s="698" t="s">
        <v>1383</v>
      </c>
      <c r="I7" s="615">
        <f>+'0.Hypothesis'!$O$31</f>
        <v>0.12</v>
      </c>
      <c r="K7" s="538" t="s">
        <v>1345</v>
      </c>
      <c r="L7" s="556">
        <v>31</v>
      </c>
      <c r="M7" s="544"/>
      <c r="N7" s="717"/>
      <c r="O7" s="545" t="e">
        <f t="shared" si="0"/>
        <v>#DIV/0!</v>
      </c>
      <c r="Q7" t="s">
        <v>485</v>
      </c>
      <c r="R7" s="440">
        <v>1</v>
      </c>
      <c r="S7" s="399" t="s">
        <v>982</v>
      </c>
      <c r="T7" s="454">
        <v>18.847208289809657</v>
      </c>
      <c r="U7" s="399" t="s">
        <v>1084</v>
      </c>
      <c r="V7" s="471">
        <f>+T7/R7</f>
        <v>18.847208289809657</v>
      </c>
      <c r="W7" t="s">
        <v>1084</v>
      </c>
    </row>
    <row r="8" spans="1:23" ht="28.8">
      <c r="A8" s="598"/>
      <c r="B8" s="598"/>
      <c r="C8" s="641" t="s">
        <v>1051</v>
      </c>
      <c r="D8" s="459" t="s">
        <v>1087</v>
      </c>
      <c r="E8" s="459" t="s">
        <v>1088</v>
      </c>
      <c r="H8" s="360"/>
      <c r="I8" s="360"/>
      <c r="K8" s="538" t="s">
        <v>1349</v>
      </c>
      <c r="L8" s="556">
        <v>30</v>
      </c>
      <c r="M8" s="544"/>
      <c r="N8" s="717"/>
      <c r="O8" s="545" t="e">
        <f t="shared" si="0"/>
        <v>#DIV/0!</v>
      </c>
      <c r="Q8" t="s">
        <v>902</v>
      </c>
      <c r="R8" s="440">
        <v>9.6511627906976738</v>
      </c>
      <c r="S8" s="399" t="s">
        <v>985</v>
      </c>
      <c r="T8" s="454">
        <v>429.99999999999994</v>
      </c>
      <c r="U8" s="399" t="s">
        <v>1085</v>
      </c>
      <c r="V8" s="471">
        <f>+T8/R8</f>
        <v>44.554216867469876</v>
      </c>
      <c r="W8" t="s">
        <v>1084</v>
      </c>
    </row>
    <row r="9" spans="1:23">
      <c r="A9" s="592"/>
      <c r="B9" s="592"/>
      <c r="C9" s="395" t="e">
        <f>+B3</f>
        <v>#REF!</v>
      </c>
      <c r="D9" s="460" t="e">
        <f>IRR(G19:G39)</f>
        <v>#NUM!</v>
      </c>
      <c r="E9" s="461">
        <f>+NPV(C3,G19:G39)</f>
        <v>0</v>
      </c>
      <c r="H9" s="555" t="s">
        <v>1384</v>
      </c>
      <c r="I9" s="557">
        <f>+I5*1000/1000/I7</f>
        <v>0</v>
      </c>
      <c r="K9" s="538" t="s">
        <v>1354</v>
      </c>
      <c r="L9" s="556">
        <v>31</v>
      </c>
      <c r="M9" s="544"/>
      <c r="N9" s="717"/>
      <c r="O9" s="545" t="e">
        <f t="shared" si="0"/>
        <v>#DIV/0!</v>
      </c>
      <c r="Q9" t="s">
        <v>486</v>
      </c>
      <c r="R9" s="440">
        <v>10.093023255813952</v>
      </c>
      <c r="S9" s="399" t="s">
        <v>988</v>
      </c>
      <c r="T9" s="454">
        <v>55.899999999999991</v>
      </c>
      <c r="U9" s="399" t="s">
        <v>1089</v>
      </c>
      <c r="V9" s="471">
        <f>+T9/R9</f>
        <v>5.5384792626728112</v>
      </c>
      <c r="W9" t="s">
        <v>1084</v>
      </c>
    </row>
    <row r="10" spans="1:23">
      <c r="H10" s="555"/>
      <c r="I10" s="399"/>
      <c r="K10" s="538" t="s">
        <v>1358</v>
      </c>
      <c r="L10" s="556">
        <v>30</v>
      </c>
      <c r="M10" s="544"/>
      <c r="N10" s="717"/>
      <c r="O10" s="545" t="e">
        <f t="shared" si="0"/>
        <v>#DIV/0!</v>
      </c>
      <c r="Q10" t="s">
        <v>487</v>
      </c>
      <c r="R10" s="440">
        <v>12.674418604651162</v>
      </c>
      <c r="S10" s="399" t="s">
        <v>991</v>
      </c>
      <c r="T10" s="454">
        <v>86</v>
      </c>
      <c r="U10" s="399" t="s">
        <v>1090</v>
      </c>
      <c r="V10" s="471">
        <f>+T10/R10</f>
        <v>6.7853211009174315</v>
      </c>
      <c r="W10" t="s">
        <v>1084</v>
      </c>
    </row>
    <row r="11" spans="1:23">
      <c r="H11" s="555"/>
      <c r="I11" s="399"/>
      <c r="K11" s="538" t="s">
        <v>1362</v>
      </c>
      <c r="L11" s="556">
        <v>31</v>
      </c>
      <c r="M11" s="544"/>
      <c r="N11" s="717"/>
      <c r="O11" s="545" t="e">
        <f t="shared" si="0"/>
        <v>#DIV/0!</v>
      </c>
      <c r="Q11" t="s">
        <v>904</v>
      </c>
      <c r="R11" s="440">
        <v>2.3372093023255816</v>
      </c>
      <c r="S11" s="399" t="s">
        <v>991</v>
      </c>
      <c r="T11" s="454">
        <v>4.3</v>
      </c>
      <c r="U11" s="399" t="s">
        <v>1090</v>
      </c>
      <c r="V11" s="471">
        <f>+T11/R11</f>
        <v>1.8398009950248755</v>
      </c>
      <c r="W11" t="s">
        <v>1084</v>
      </c>
    </row>
    <row r="12" spans="1:23">
      <c r="B12" s="1780" t="s">
        <v>1091</v>
      </c>
      <c r="C12" s="1781"/>
      <c r="D12" s="1780" t="s">
        <v>1092</v>
      </c>
      <c r="E12" s="1781"/>
      <c r="H12" s="555"/>
      <c r="I12" s="399"/>
      <c r="K12" s="538" t="s">
        <v>1364</v>
      </c>
      <c r="L12" s="556">
        <v>31</v>
      </c>
      <c r="M12" s="544"/>
      <c r="N12" s="717"/>
      <c r="O12" s="545" t="e">
        <f t="shared" si="0"/>
        <v>#DIV/0!</v>
      </c>
    </row>
    <row r="13" spans="1:23">
      <c r="B13" s="701">
        <f>+M19</f>
        <v>0</v>
      </c>
      <c r="C13" s="703" t="s">
        <v>521</v>
      </c>
      <c r="D13" s="701">
        <f>B13-N19</f>
        <v>0</v>
      </c>
      <c r="E13" s="703" t="s">
        <v>521</v>
      </c>
      <c r="H13" s="555"/>
      <c r="I13" s="399"/>
      <c r="K13" s="538" t="s">
        <v>1368</v>
      </c>
      <c r="L13" s="556">
        <v>30</v>
      </c>
      <c r="M13" s="544"/>
      <c r="N13" s="717"/>
      <c r="O13" s="545" t="e">
        <f t="shared" si="0"/>
        <v>#DIV/0!</v>
      </c>
    </row>
    <row r="14" spans="1:23">
      <c r="H14" s="555" t="s">
        <v>1385</v>
      </c>
      <c r="I14" s="399">
        <v>1709</v>
      </c>
      <c r="K14" s="538" t="s">
        <v>1372</v>
      </c>
      <c r="L14" s="556">
        <v>31</v>
      </c>
      <c r="M14" s="544"/>
      <c r="N14" s="717"/>
      <c r="O14" s="545" t="e">
        <f t="shared" si="0"/>
        <v>#DIV/0!</v>
      </c>
    </row>
    <row r="15" spans="1:23">
      <c r="H15" s="555" t="s">
        <v>1074</v>
      </c>
      <c r="I15" s="399">
        <f>+I14*I5</f>
        <v>0</v>
      </c>
      <c r="K15" s="538" t="s">
        <v>1375</v>
      </c>
      <c r="L15" s="556">
        <v>30</v>
      </c>
      <c r="M15" s="544"/>
      <c r="N15" s="717"/>
      <c r="O15" s="545" t="e">
        <f t="shared" si="0"/>
        <v>#DIV/0!</v>
      </c>
    </row>
    <row r="16" spans="1:23">
      <c r="A16" s="1757" t="s">
        <v>1094</v>
      </c>
      <c r="B16" s="1758"/>
      <c r="C16" s="1758"/>
      <c r="D16" s="1759"/>
      <c r="K16" s="538" t="s">
        <v>1378</v>
      </c>
      <c r="L16" s="556">
        <v>31</v>
      </c>
      <c r="M16" s="544"/>
      <c r="N16" s="717"/>
      <c r="O16" s="545" t="e">
        <f t="shared" si="0"/>
        <v>#DIV/0!</v>
      </c>
    </row>
    <row r="17" spans="1:16">
      <c r="A17" s="1760"/>
      <c r="B17" s="1761"/>
      <c r="C17" s="1761"/>
      <c r="D17" s="1762"/>
      <c r="K17" s="547"/>
      <c r="L17" s="547"/>
      <c r="M17" s="547"/>
      <c r="N17" s="547"/>
      <c r="O17" s="547"/>
      <c r="P17" s="547"/>
    </row>
    <row r="18" spans="1:16">
      <c r="A18" s="1763"/>
      <c r="B18" s="1764"/>
      <c r="C18" s="1764"/>
      <c r="D18" s="1765"/>
      <c r="F18" s="399" t="s">
        <v>1096</v>
      </c>
      <c r="G18" s="399" t="s">
        <v>1028</v>
      </c>
      <c r="K18" s="538" t="s">
        <v>1379</v>
      </c>
      <c r="L18" s="548"/>
      <c r="M18" s="558" t="e">
        <f t="shared" ref="M18:N18" si="1">AVERAGE(M5:M16)</f>
        <v>#DIV/0!</v>
      </c>
      <c r="N18" s="558" t="e">
        <f t="shared" si="1"/>
        <v>#DIV/0!</v>
      </c>
      <c r="O18" s="559" t="e">
        <f>AVERAGE(O5:O16)</f>
        <v>#DIV/0!</v>
      </c>
    </row>
    <row r="19" spans="1:16">
      <c r="A19" s="1763"/>
      <c r="B19" s="1764"/>
      <c r="C19" s="1764"/>
      <c r="D19" s="1765"/>
      <c r="F19" s="399">
        <v>0</v>
      </c>
      <c r="G19" s="395">
        <f>-A6</f>
        <v>0</v>
      </c>
      <c r="K19" s="538" t="s">
        <v>260</v>
      </c>
      <c r="L19" s="550"/>
      <c r="M19" s="560">
        <f>SUM(M5:M16)</f>
        <v>0</v>
      </c>
      <c r="N19" s="560">
        <f>SUM(N5:N16)</f>
        <v>0</v>
      </c>
      <c r="O19" s="547"/>
      <c r="P19" s="547"/>
    </row>
    <row r="20" spans="1:16">
      <c r="A20" s="1763"/>
      <c r="B20" s="1764"/>
      <c r="C20" s="1764"/>
      <c r="D20" s="1765"/>
      <c r="F20" s="399">
        <v>1</v>
      </c>
      <c r="G20" s="395">
        <f>+C6</f>
        <v>0</v>
      </c>
      <c r="K20" s="538"/>
      <c r="L20" s="538"/>
      <c r="M20" s="538"/>
      <c r="N20" s="538"/>
      <c r="O20" s="538"/>
    </row>
    <row r="21" spans="1:16">
      <c r="A21" s="1763"/>
      <c r="B21" s="1764"/>
      <c r="C21" s="1764"/>
      <c r="D21" s="1765"/>
      <c r="F21" s="399">
        <v>2</v>
      </c>
      <c r="G21" s="395">
        <f>+G20</f>
        <v>0</v>
      </c>
    </row>
    <row r="22" spans="1:16">
      <c r="A22" s="1766"/>
      <c r="B22" s="1767"/>
      <c r="C22" s="1767"/>
      <c r="D22" s="1768"/>
      <c r="F22" s="399">
        <v>3</v>
      </c>
      <c r="G22" s="395">
        <f t="shared" ref="G22:G39" si="2">+G21</f>
        <v>0</v>
      </c>
    </row>
    <row r="23" spans="1:16">
      <c r="F23" s="399">
        <v>4</v>
      </c>
      <c r="G23" s="395">
        <f t="shared" si="2"/>
        <v>0</v>
      </c>
    </row>
    <row r="24" spans="1:16">
      <c r="F24" s="399">
        <v>5</v>
      </c>
      <c r="G24" s="395">
        <f t="shared" si="2"/>
        <v>0</v>
      </c>
    </row>
    <row r="25" spans="1:16">
      <c r="A25" s="1769" t="s">
        <v>1098</v>
      </c>
      <c r="B25" s="1770"/>
      <c r="C25" s="1770"/>
      <c r="D25" s="1771"/>
      <c r="F25" s="399">
        <v>6</v>
      </c>
      <c r="G25" s="395">
        <f t="shared" si="2"/>
        <v>0</v>
      </c>
    </row>
    <row r="26" spans="1:16">
      <c r="A26" s="1772"/>
      <c r="B26" s="1773"/>
      <c r="C26" s="1773"/>
      <c r="D26" s="1774"/>
      <c r="F26" s="399">
        <v>7</v>
      </c>
      <c r="G26" s="395">
        <f t="shared" si="2"/>
        <v>0</v>
      </c>
    </row>
    <row r="27" spans="1:16">
      <c r="A27" s="1775"/>
      <c r="B27" s="1730"/>
      <c r="C27" s="1730"/>
      <c r="D27" s="1776"/>
      <c r="F27" s="399">
        <v>8</v>
      </c>
      <c r="G27" s="395">
        <f t="shared" si="2"/>
        <v>0</v>
      </c>
    </row>
    <row r="28" spans="1:16">
      <c r="A28" s="1775"/>
      <c r="B28" s="1730"/>
      <c r="C28" s="1730"/>
      <c r="D28" s="1776"/>
      <c r="F28" s="399">
        <v>9</v>
      </c>
      <c r="G28" s="395">
        <f t="shared" si="2"/>
        <v>0</v>
      </c>
    </row>
    <row r="29" spans="1:16">
      <c r="A29" s="1775"/>
      <c r="B29" s="1730"/>
      <c r="C29" s="1730"/>
      <c r="D29" s="1776"/>
      <c r="F29" s="399">
        <v>10</v>
      </c>
      <c r="G29" s="395">
        <f t="shared" si="2"/>
        <v>0</v>
      </c>
    </row>
    <row r="30" spans="1:16">
      <c r="A30" s="1775"/>
      <c r="B30" s="1730"/>
      <c r="C30" s="1730"/>
      <c r="D30" s="1776"/>
      <c r="F30" s="399">
        <v>11</v>
      </c>
      <c r="G30" s="395">
        <f t="shared" si="2"/>
        <v>0</v>
      </c>
    </row>
    <row r="31" spans="1:16">
      <c r="A31" s="1777"/>
      <c r="B31" s="1778"/>
      <c r="C31" s="1778"/>
      <c r="D31" s="1779"/>
      <c r="F31" s="399">
        <v>12</v>
      </c>
      <c r="G31" s="395">
        <f t="shared" si="2"/>
        <v>0</v>
      </c>
    </row>
    <row r="32" spans="1:16">
      <c r="F32" s="399">
        <v>13</v>
      </c>
      <c r="G32" s="395">
        <f t="shared" si="2"/>
        <v>0</v>
      </c>
    </row>
    <row r="33" spans="6:7">
      <c r="F33" s="399">
        <v>14</v>
      </c>
      <c r="G33" s="395">
        <f t="shared" si="2"/>
        <v>0</v>
      </c>
    </row>
    <row r="34" spans="6:7">
      <c r="F34" s="399">
        <v>15</v>
      </c>
      <c r="G34" s="395">
        <f t="shared" si="2"/>
        <v>0</v>
      </c>
    </row>
    <row r="35" spans="6:7">
      <c r="F35" s="399">
        <v>16</v>
      </c>
      <c r="G35" s="395">
        <f t="shared" si="2"/>
        <v>0</v>
      </c>
    </row>
    <row r="36" spans="6:7">
      <c r="F36" s="399">
        <v>17</v>
      </c>
      <c r="G36" s="395">
        <f t="shared" si="2"/>
        <v>0</v>
      </c>
    </row>
    <row r="37" spans="6:7">
      <c r="F37" s="399">
        <v>18</v>
      </c>
      <c r="G37" s="395">
        <f t="shared" si="2"/>
        <v>0</v>
      </c>
    </row>
    <row r="38" spans="6:7">
      <c r="F38" s="399">
        <v>19</v>
      </c>
      <c r="G38" s="395">
        <f t="shared" si="2"/>
        <v>0</v>
      </c>
    </row>
    <row r="39" spans="6:7">
      <c r="F39" s="399">
        <v>20</v>
      </c>
      <c r="G39" s="395">
        <f t="shared" si="2"/>
        <v>0</v>
      </c>
    </row>
  </sheetData>
  <mergeCells count="9">
    <mergeCell ref="A17:D22"/>
    <mergeCell ref="A25:D25"/>
    <mergeCell ref="A26:D31"/>
    <mergeCell ref="H1:I1"/>
    <mergeCell ref="N2:O2"/>
    <mergeCell ref="J1:O1"/>
    <mergeCell ref="B12:C12"/>
    <mergeCell ref="D12:E12"/>
    <mergeCell ref="A16:D16"/>
  </mergeCells>
  <dataValidations disablePrompts="1" count="1">
    <dataValidation type="list" allowBlank="1" showInputMessage="1" showErrorMessage="1" sqref="I4" xr:uid="{00000000-0002-0000-3D00-000000000000}">
      <formula1>$Q$7:$Q$11</formula1>
    </dataValidation>
  </dataValidation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Hoja65">
    <tabColor theme="4"/>
  </sheetPr>
  <dimension ref="A1:P58"/>
  <sheetViews>
    <sheetView topLeftCell="A4" zoomScale="120" zoomScaleNormal="120" workbookViewId="0">
      <selection activeCell="G9" sqref="G9"/>
    </sheetView>
  </sheetViews>
  <sheetFormatPr baseColWidth="10" defaultColWidth="9.109375" defaultRowHeight="14.4"/>
  <cols>
    <col min="2" max="2" width="8.109375" customWidth="1"/>
    <col min="3" max="3" width="47.109375" customWidth="1"/>
    <col min="4" max="4" width="17.33203125" customWidth="1"/>
    <col min="5" max="5" width="13.109375" customWidth="1"/>
    <col min="6" max="6" width="21.6640625" customWidth="1"/>
    <col min="7" max="7" width="19.5546875" customWidth="1"/>
    <col min="8" max="9" width="14.109375" customWidth="1"/>
    <col min="11" max="11" width="12.44140625" customWidth="1"/>
    <col min="14" max="14" width="12.5546875" customWidth="1"/>
  </cols>
  <sheetData>
    <row r="1" spans="1:16">
      <c r="J1" s="1730" t="s">
        <v>1386</v>
      </c>
      <c r="K1" s="1730"/>
      <c r="L1" s="1730"/>
      <c r="M1" s="1730"/>
      <c r="N1" s="1730"/>
      <c r="O1" s="1730"/>
      <c r="P1" s="1730"/>
    </row>
    <row r="2" spans="1:16" ht="28.2" thickBot="1">
      <c r="K2" s="720" t="s">
        <v>1387</v>
      </c>
      <c r="L2" s="721" t="s">
        <v>1074</v>
      </c>
      <c r="M2" s="721" t="s">
        <v>1388</v>
      </c>
      <c r="N2" s="721" t="s">
        <v>1389</v>
      </c>
    </row>
    <row r="3" spans="1:16" ht="27.6">
      <c r="A3" s="467"/>
      <c r="B3" s="441" t="s">
        <v>1390</v>
      </c>
      <c r="C3" s="441" t="s">
        <v>1387</v>
      </c>
      <c r="D3" s="442" t="s">
        <v>1074</v>
      </c>
      <c r="E3" s="442" t="s">
        <v>1012</v>
      </c>
      <c r="F3" s="442" t="s">
        <v>1080</v>
      </c>
      <c r="G3" s="442" t="s">
        <v>1391</v>
      </c>
      <c r="H3" s="442" t="s">
        <v>1392</v>
      </c>
      <c r="I3" s="442" t="s">
        <v>1393</v>
      </c>
      <c r="J3" s="443"/>
      <c r="K3" s="722" t="s">
        <v>1394</v>
      </c>
      <c r="L3" s="723">
        <v>0.33</v>
      </c>
      <c r="M3" s="723">
        <v>0.33</v>
      </c>
      <c r="N3" s="723">
        <v>0.33</v>
      </c>
      <c r="O3" s="722" t="s">
        <v>1395</v>
      </c>
    </row>
    <row r="4" spans="1:16" ht="15" thickBot="1">
      <c r="A4" s="467"/>
      <c r="B4" s="446" t="s">
        <v>1396</v>
      </c>
      <c r="C4" s="447" t="s">
        <v>1397</v>
      </c>
      <c r="D4" s="445" t="e">
        <f>+'EEM1'!A9</f>
        <v>#N/A</v>
      </c>
      <c r="E4" s="445" t="e">
        <f>+'EEM1'!A6</f>
        <v>#N/A</v>
      </c>
      <c r="F4" s="724" t="e">
        <f>+'EEM1'!C6</f>
        <v>#N/A</v>
      </c>
      <c r="G4" s="445" t="e">
        <f>+'EEM1'!D6</f>
        <v>#N/A</v>
      </c>
      <c r="H4" s="445" t="e">
        <f>+'EEM1'!B9</f>
        <v>#N/A</v>
      </c>
      <c r="I4" s="730" t="e">
        <f>+'EEM1'!B6</f>
        <v>#N/A</v>
      </c>
      <c r="K4" s="444" t="s">
        <v>1396</v>
      </c>
      <c r="L4" s="725" t="e">
        <f>+IF(MAX(Tabla13[Inversión (USD)])=Tabla13[[#This Row],[Inversión (USD)]],1,IF(MIN(Tabla13[Inversión (USD)])=Tabla13[[#This Row],[Inversión (USD)]],5,1+(Tabla13[[#This Row],[Inversión (USD)]]-MAX(Tabla13[Inversión (USD)]))*(5-1)/(MIN(Tabla13[Inversión (USD)])-MAX(Tabla13[Inversión (USD)]))))</f>
        <v>#N/A</v>
      </c>
      <c r="M4" s="725" t="e">
        <f>+IF(MAX(Tabla13[Ahorro (USD/año)])=Tabla13[[#This Row],[Ahorro (USD/año)]],5,IF(MIN(Tabla13[Ahorro (USD/año)])=Tabla13[[#This Row],[Ahorro (USD/año)]],1,1+(Tabla13[[#This Row],[Ahorro (USD/año)]]-MIN(Tabla13[Ahorro (USD/año)]))*(5-1)/(MAX(Tabla13[Ahorro (USD/año)])-MIN(Tabla13[Ahorro (USD/año)]))))</f>
        <v>#N/A</v>
      </c>
      <c r="N4" s="731"/>
      <c r="O4" s="725" t="e">
        <f>+L4*$L$3++M4*$M$3+N4*$N$3</f>
        <v>#N/A</v>
      </c>
    </row>
    <row r="5" spans="1:16" ht="15" thickBot="1">
      <c r="B5" s="449" t="s">
        <v>1398</v>
      </c>
      <c r="C5" s="450" t="s">
        <v>1399</v>
      </c>
      <c r="D5" s="445">
        <f>+'EEM2'!A9</f>
        <v>0</v>
      </c>
      <c r="E5" s="445">
        <f>+'EEM2'!A6</f>
        <v>1063.5520775840416</v>
      </c>
      <c r="F5" s="724">
        <f>+'EEM2'!C6</f>
        <v>8.4211375174748013E-3</v>
      </c>
      <c r="G5" s="445">
        <f>+'EEM2'!D6</f>
        <v>1.3061225721600003</v>
      </c>
      <c r="H5" s="445">
        <f>+'EEM2'!B9</f>
        <v>0</v>
      </c>
      <c r="I5" s="730">
        <f>+'EEM2'!B6</f>
        <v>2060.1302400000004</v>
      </c>
      <c r="J5" s="443"/>
      <c r="K5" s="726" t="s">
        <v>1398</v>
      </c>
      <c r="L5" s="725" t="e">
        <f>+IF(MAX(Tabla13[Inversión (USD)])=Tabla13[[#This Row],[Inversión (USD)]],1,IF(MIN(Tabla13[Inversión (USD)])=Tabla13[[#This Row],[Inversión (USD)]],5,1+(Tabla13[[#This Row],[Inversión (USD)]]-MAX(Tabla13[Inversión (USD)]))*(5-1)/(MIN(Tabla13[Inversión (USD)])-MAX(Tabla13[Inversión (USD)]))))</f>
        <v>#N/A</v>
      </c>
      <c r="M5" s="725" t="e">
        <f>+IF(MAX(Tabla13[Ahorro (USD/año)])=Tabla13[[#This Row],[Ahorro (USD/año)]],5,IF(MIN(Tabla13[Ahorro (USD/año)])=Tabla13[[#This Row],[Ahorro (USD/año)]],1,1+(Tabla13[[#This Row],[Ahorro (USD/año)]]-MIN(Tabla13[Ahorro (USD/año)]))*(5-1)/(MAX(Tabla13[Ahorro (USD/año)])-MIN(Tabla13[Ahorro (USD/año)]))))</f>
        <v>#N/A</v>
      </c>
      <c r="N5" s="731"/>
      <c r="O5" s="725" t="e">
        <f>+L5*$L$3++M5*$M$3+N5*$N$3</f>
        <v>#N/A</v>
      </c>
    </row>
    <row r="6" spans="1:16" ht="15" thickBot="1">
      <c r="B6" s="446" t="s">
        <v>1400</v>
      </c>
      <c r="C6" s="448" t="s">
        <v>1401</v>
      </c>
      <c r="D6" s="445">
        <f>+'MCE3'!A6</f>
        <v>0</v>
      </c>
      <c r="E6" s="445">
        <f>+'MCE3'!C6</f>
        <v>0</v>
      </c>
      <c r="F6" s="724">
        <f>+'MCE3'!D6</f>
        <v>0</v>
      </c>
      <c r="G6" s="445">
        <f>+'MCE3'!E6</f>
        <v>0</v>
      </c>
      <c r="H6" s="445" t="e">
        <f>+'MCE3'!F6</f>
        <v>#DIV/0!</v>
      </c>
      <c r="I6" s="730">
        <f>+'MCE3'!B6</f>
        <v>0</v>
      </c>
      <c r="J6" s="443"/>
      <c r="K6" s="444" t="s">
        <v>1400</v>
      </c>
      <c r="L6" s="725" t="e">
        <f>+IF(MAX(Tabla13[Inversión (USD)])=Tabla13[[#This Row],[Inversión (USD)]],1,IF(MIN(Tabla13[Inversión (USD)])=Tabla13[[#This Row],[Inversión (USD)]],5,1+(Tabla13[[#This Row],[Inversión (USD)]]-MAX(Tabla13[Inversión (USD)]))*(5-1)/(MIN(Tabla13[Inversión (USD)])-MAX(Tabla13[Inversión (USD)]))))</f>
        <v>#N/A</v>
      </c>
      <c r="M6" s="725" t="e">
        <f>+IF(MAX(Tabla13[Ahorro (USD/año)])=Tabla13[[#This Row],[Ahorro (USD/año)]],5,IF(MIN(Tabla13[Ahorro (USD/año)])=Tabla13[[#This Row],[Ahorro (USD/año)]],1,1+(Tabla13[[#This Row],[Ahorro (USD/año)]]-MIN(Tabla13[Ahorro (USD/año)]))*(5-1)/(MAX(Tabla13[Ahorro (USD/año)])-MIN(Tabla13[Ahorro (USD/año)]))))</f>
        <v>#N/A</v>
      </c>
      <c r="N6" s="731"/>
      <c r="O6" s="725" t="e">
        <f t="shared" ref="O6:O18" si="0">+L6*$L$3++M6*$M$3+N6*$N$3</f>
        <v>#N/A</v>
      </c>
    </row>
    <row r="7" spans="1:16" ht="15" thickBot="1">
      <c r="B7" s="449" t="s">
        <v>1402</v>
      </c>
      <c r="C7" s="447" t="s">
        <v>1403</v>
      </c>
      <c r="D7" s="445">
        <f>+'MCE4'!A6</f>
        <v>0</v>
      </c>
      <c r="E7" s="445">
        <f>+'MCE4'!C6</f>
        <v>0</v>
      </c>
      <c r="F7" s="724">
        <f>+'MCE4'!D6</f>
        <v>0</v>
      </c>
      <c r="G7" s="445">
        <f>+'MCE4'!E6</f>
        <v>0</v>
      </c>
      <c r="H7" s="445" t="e">
        <f>+'MCE4'!F6</f>
        <v>#DIV/0!</v>
      </c>
      <c r="I7" s="730">
        <f>+'MCE4'!B6</f>
        <v>0</v>
      </c>
      <c r="J7" s="443"/>
      <c r="K7" s="726" t="s">
        <v>1402</v>
      </c>
      <c r="L7" s="725" t="e">
        <f>+IF(MAX(Tabla13[Inversión (USD)])=Tabla13[[#This Row],[Inversión (USD)]],1,IF(MIN(Tabla13[Inversión (USD)])=Tabla13[[#This Row],[Inversión (USD)]],5,1+(Tabla13[[#This Row],[Inversión (USD)]]-MAX(Tabla13[Inversión (USD)]))*(5-1)/(MIN(Tabla13[Inversión (USD)])-MAX(Tabla13[Inversión (USD)]))))</f>
        <v>#N/A</v>
      </c>
      <c r="M7" s="725" t="e">
        <f>+IF(MAX(Tabla13[Ahorro (USD/año)])=Tabla13[[#This Row],[Ahorro (USD/año)]],5,IF(MIN(Tabla13[Ahorro (USD/año)])=Tabla13[[#This Row],[Ahorro (USD/año)]],1,1+(Tabla13[[#This Row],[Ahorro (USD/año)]]-MIN(Tabla13[Ahorro (USD/año)]))*(5-1)/(MAX(Tabla13[Ahorro (USD/año)])-MIN(Tabla13[Ahorro (USD/año)]))))</f>
        <v>#N/A</v>
      </c>
      <c r="N7" s="731"/>
      <c r="O7" s="725" t="e">
        <f t="shared" si="0"/>
        <v>#N/A</v>
      </c>
    </row>
    <row r="8" spans="1:16" ht="15" thickBot="1">
      <c r="B8" s="446" t="s">
        <v>1404</v>
      </c>
      <c r="C8" s="448" t="s">
        <v>1405</v>
      </c>
      <c r="D8" s="445">
        <f>+'MCE5'!A6</f>
        <v>0</v>
      </c>
      <c r="E8" s="445">
        <f>+'MCE5'!C6</f>
        <v>0</v>
      </c>
      <c r="F8" s="724" t="e">
        <f>+'MCE5'!D6</f>
        <v>#DIV/0!</v>
      </c>
      <c r="G8" s="445">
        <f>+'MCE5'!E6</f>
        <v>0</v>
      </c>
      <c r="H8" s="445" t="e">
        <f>+'MCE5'!F6</f>
        <v>#DIV/0!</v>
      </c>
      <c r="I8" s="730">
        <f>+'MCE5'!B6</f>
        <v>0</v>
      </c>
      <c r="J8" s="443"/>
      <c r="K8" s="444" t="s">
        <v>1404</v>
      </c>
      <c r="L8" s="725" t="e">
        <f>+IF(MAX(Tabla13[Inversión (USD)])=Tabla13[[#This Row],[Inversión (USD)]],1,IF(MIN(Tabla13[Inversión (USD)])=Tabla13[[#This Row],[Inversión (USD)]],5,1+(Tabla13[[#This Row],[Inversión (USD)]]-MAX(Tabla13[Inversión (USD)]))*(5-1)/(MIN(Tabla13[Inversión (USD)])-MAX(Tabla13[Inversión (USD)]))))</f>
        <v>#N/A</v>
      </c>
      <c r="M8" s="725" t="e">
        <f>+IF(MAX(Tabla13[Ahorro (USD/año)])=Tabla13[[#This Row],[Ahorro (USD/año)]],5,IF(MIN(Tabla13[Ahorro (USD/año)])=Tabla13[[#This Row],[Ahorro (USD/año)]],1,1+(Tabla13[[#This Row],[Ahorro (USD/año)]]-MIN(Tabla13[Ahorro (USD/año)]))*(5-1)/(MAX(Tabla13[Ahorro (USD/año)])-MIN(Tabla13[Ahorro (USD/año)]))))</f>
        <v>#N/A</v>
      </c>
      <c r="N8" s="731"/>
      <c r="O8" s="725" t="e">
        <f t="shared" si="0"/>
        <v>#N/A</v>
      </c>
    </row>
    <row r="9" spans="1:16" ht="15" thickBot="1">
      <c r="B9" s="449" t="s">
        <v>1406</v>
      </c>
      <c r="C9" s="447" t="s">
        <v>1407</v>
      </c>
      <c r="D9" s="445">
        <f>+'MCE6'!A6</f>
        <v>0</v>
      </c>
      <c r="E9" s="445">
        <f>+'MCE6'!C6</f>
        <v>0</v>
      </c>
      <c r="F9" s="724">
        <f>+'MCE6'!D6</f>
        <v>0</v>
      </c>
      <c r="G9" s="445">
        <f>+'MCE6'!E6</f>
        <v>0</v>
      </c>
      <c r="H9" s="445" t="e">
        <f>+'MCE6'!F6</f>
        <v>#DIV/0!</v>
      </c>
      <c r="I9" s="730">
        <f>+'MCE6'!B6</f>
        <v>0</v>
      </c>
      <c r="J9" s="443"/>
      <c r="K9" s="726" t="s">
        <v>1406</v>
      </c>
      <c r="L9" s="725" t="e">
        <f>+IF(MAX(Tabla13[Inversión (USD)])=Tabla13[[#This Row],[Inversión (USD)]],1,IF(MIN(Tabla13[Inversión (USD)])=Tabla13[[#This Row],[Inversión (USD)]],5,1+(Tabla13[[#This Row],[Inversión (USD)]]-MAX(Tabla13[Inversión (USD)]))*(5-1)/(MIN(Tabla13[Inversión (USD)])-MAX(Tabla13[Inversión (USD)]))))</f>
        <v>#N/A</v>
      </c>
      <c r="M9" s="725" t="e">
        <f>+IF(MAX(Tabla13[Ahorro (USD/año)])=Tabla13[[#This Row],[Ahorro (USD/año)]],5,IF(MIN(Tabla13[Ahorro (USD/año)])=Tabla13[[#This Row],[Ahorro (USD/año)]],1,1+(Tabla13[[#This Row],[Ahorro (USD/año)]]-MIN(Tabla13[Ahorro (USD/año)]))*(5-1)/(MAX(Tabla13[Ahorro (USD/año)])-MIN(Tabla13[Ahorro (USD/año)]))))</f>
        <v>#N/A</v>
      </c>
      <c r="N9" s="731"/>
      <c r="O9" s="725" t="e">
        <f t="shared" si="0"/>
        <v>#N/A</v>
      </c>
    </row>
    <row r="10" spans="1:16" ht="15" thickBot="1">
      <c r="B10" s="446" t="s">
        <v>1408</v>
      </c>
      <c r="C10" s="448" t="s">
        <v>1409</v>
      </c>
      <c r="D10" s="445">
        <f>+'MCE7'!A6</f>
        <v>0</v>
      </c>
      <c r="E10" s="445">
        <f>+'MCE7'!C6</f>
        <v>0</v>
      </c>
      <c r="F10" s="724">
        <f>+'MCE7'!D6</f>
        <v>0</v>
      </c>
      <c r="G10" s="445">
        <f>+'MCE7'!E6</f>
        <v>0</v>
      </c>
      <c r="H10" s="445" t="e">
        <f>+'MCE7'!F6</f>
        <v>#DIV/0!</v>
      </c>
      <c r="I10" s="730">
        <f>+'MCE7'!B6</f>
        <v>0</v>
      </c>
      <c r="J10" s="443"/>
      <c r="K10" s="444" t="s">
        <v>1408</v>
      </c>
      <c r="L10" s="725" t="e">
        <f>+IF(MAX(Tabla13[Inversión (USD)])=Tabla13[[#This Row],[Inversión (USD)]],1,IF(MIN(Tabla13[Inversión (USD)])=Tabla13[[#This Row],[Inversión (USD)]],5,1+(Tabla13[[#This Row],[Inversión (USD)]]-MAX(Tabla13[Inversión (USD)]))*(5-1)/(MIN(Tabla13[Inversión (USD)])-MAX(Tabla13[Inversión (USD)]))))</f>
        <v>#N/A</v>
      </c>
      <c r="M10" s="725" t="e">
        <f>+IF(MAX(Tabla13[Ahorro (USD/año)])=Tabla13[[#This Row],[Ahorro (USD/año)]],5,IF(MIN(Tabla13[Ahorro (USD/año)])=Tabla13[[#This Row],[Ahorro (USD/año)]],1,1+(Tabla13[[#This Row],[Ahorro (USD/año)]]-MIN(Tabla13[Ahorro (USD/año)]))*(5-1)/(MAX(Tabla13[Ahorro (USD/año)])-MIN(Tabla13[Ahorro (USD/año)]))))</f>
        <v>#N/A</v>
      </c>
      <c r="N10" s="731"/>
      <c r="O10" s="725" t="e">
        <f t="shared" si="0"/>
        <v>#N/A</v>
      </c>
    </row>
    <row r="11" spans="1:16" ht="15" thickBot="1">
      <c r="B11" s="449" t="s">
        <v>1410</v>
      </c>
      <c r="C11" s="447" t="s">
        <v>1411</v>
      </c>
      <c r="D11" s="445">
        <f>+'MCE8'!A6</f>
        <v>0</v>
      </c>
      <c r="E11" s="445">
        <f>+'MCE8'!C6</f>
        <v>0</v>
      </c>
      <c r="F11" s="724">
        <f>+'MCE8'!D6</f>
        <v>0</v>
      </c>
      <c r="G11" s="445">
        <f>+'MCE8'!E6</f>
        <v>0</v>
      </c>
      <c r="H11" s="445" t="e">
        <f>+'MCE8'!F6</f>
        <v>#DIV/0!</v>
      </c>
      <c r="I11" s="730">
        <f>+'MCE8'!B6</f>
        <v>0</v>
      </c>
      <c r="J11" s="443"/>
      <c r="K11" s="726" t="s">
        <v>1410</v>
      </c>
      <c r="L11" s="725" t="e">
        <f>+IF(MAX(Tabla13[Inversión (USD)])=Tabla13[[#This Row],[Inversión (USD)]],1,IF(MIN(Tabla13[Inversión (USD)])=Tabla13[[#This Row],[Inversión (USD)]],5,1+(Tabla13[[#This Row],[Inversión (USD)]]-MAX(Tabla13[Inversión (USD)]))*(5-1)/(MIN(Tabla13[Inversión (USD)])-MAX(Tabla13[Inversión (USD)]))))</f>
        <v>#N/A</v>
      </c>
      <c r="M11" s="725" t="e">
        <f>+IF(MAX(Tabla13[Ahorro (USD/año)])=Tabla13[[#This Row],[Ahorro (USD/año)]],5,IF(MIN(Tabla13[Ahorro (USD/año)])=Tabla13[[#This Row],[Ahorro (USD/año)]],1,1+(Tabla13[[#This Row],[Ahorro (USD/año)]]-MIN(Tabla13[Ahorro (USD/año)]))*(5-1)/(MAX(Tabla13[Ahorro (USD/año)])-MIN(Tabla13[Ahorro (USD/año)]))))</f>
        <v>#N/A</v>
      </c>
      <c r="N11" s="731"/>
      <c r="O11" s="725" t="e">
        <f t="shared" si="0"/>
        <v>#N/A</v>
      </c>
    </row>
    <row r="12" spans="1:16" ht="15" thickBot="1">
      <c r="B12" s="446" t="s">
        <v>1412</v>
      </c>
      <c r="C12" s="448" t="s">
        <v>1413</v>
      </c>
      <c r="D12" s="445" t="e">
        <f>+#REF!</f>
        <v>#REF!</v>
      </c>
      <c r="E12" s="445" t="e">
        <f>+#REF!</f>
        <v>#REF!</v>
      </c>
      <c r="F12" s="724" t="e">
        <f>+#REF!</f>
        <v>#REF!</v>
      </c>
      <c r="G12" s="445" t="e">
        <f>+#REF!</f>
        <v>#REF!</v>
      </c>
      <c r="H12" s="445" t="e">
        <f>+#REF!</f>
        <v>#REF!</v>
      </c>
      <c r="I12" s="730" t="e">
        <f>+#REF!</f>
        <v>#REF!</v>
      </c>
      <c r="J12" s="443"/>
      <c r="K12" s="444" t="s">
        <v>1412</v>
      </c>
      <c r="L12" s="725" t="e">
        <f>+IF(MAX(Tabla13[Inversión (USD)])=Tabla13[[#This Row],[Inversión (USD)]],1,IF(MIN(Tabla13[Inversión (USD)])=Tabla13[[#This Row],[Inversión (USD)]],5,1+(Tabla13[[#This Row],[Inversión (USD)]]-MAX(Tabla13[Inversión (USD)]))*(5-1)/(MIN(Tabla13[Inversión (USD)])-MAX(Tabla13[Inversión (USD)]))))</f>
        <v>#N/A</v>
      </c>
      <c r="M12" s="725" t="e">
        <f>+IF(MAX(Tabla13[Ahorro (USD/año)])=Tabla13[[#This Row],[Ahorro (USD/año)]],5,IF(MIN(Tabla13[Ahorro (USD/año)])=Tabla13[[#This Row],[Ahorro (USD/año)]],1,1+(Tabla13[[#This Row],[Ahorro (USD/año)]]-MIN(Tabla13[Ahorro (USD/año)]))*(5-1)/(MAX(Tabla13[Ahorro (USD/año)])-MIN(Tabla13[Ahorro (USD/año)]))))</f>
        <v>#N/A</v>
      </c>
      <c r="N12" s="731"/>
      <c r="O12" s="725" t="e">
        <f t="shared" si="0"/>
        <v>#N/A</v>
      </c>
    </row>
    <row r="13" spans="1:16" ht="15" thickBot="1">
      <c r="B13" s="449" t="s">
        <v>1414</v>
      </c>
      <c r="C13" s="447" t="s">
        <v>1415</v>
      </c>
      <c r="D13" s="445">
        <f>+'MCE10'!A6</f>
        <v>0</v>
      </c>
      <c r="E13" s="445">
        <f>+'MCE10'!C6</f>
        <v>0</v>
      </c>
      <c r="F13" s="724" t="e">
        <f>+'MCE10'!D6</f>
        <v>#DIV/0!</v>
      </c>
      <c r="G13" s="445">
        <f>+'MCE10'!E6</f>
        <v>0</v>
      </c>
      <c r="H13" s="445" t="e">
        <f>+'MCE10'!F6</f>
        <v>#DIV/0!</v>
      </c>
      <c r="I13" s="730">
        <f>+'MCE10'!B6</f>
        <v>0</v>
      </c>
      <c r="J13" s="443"/>
      <c r="K13" s="726" t="s">
        <v>1414</v>
      </c>
      <c r="L13" s="725" t="e">
        <f>+IF(MAX(Tabla13[Inversión (USD)])=Tabla13[[#This Row],[Inversión (USD)]],1,IF(MIN(Tabla13[Inversión (USD)])=Tabla13[[#This Row],[Inversión (USD)]],5,1+(Tabla13[[#This Row],[Inversión (USD)]]-MAX(Tabla13[Inversión (USD)]))*(5-1)/(MIN(Tabla13[Inversión (USD)])-MAX(Tabla13[Inversión (USD)]))))</f>
        <v>#N/A</v>
      </c>
      <c r="M13" s="725" t="e">
        <f>+IF(MAX(Tabla13[Ahorro (USD/año)])=Tabla13[[#This Row],[Ahorro (USD/año)]],5,IF(MIN(Tabla13[Ahorro (USD/año)])=Tabla13[[#This Row],[Ahorro (USD/año)]],1,1+(Tabla13[[#This Row],[Ahorro (USD/año)]]-MIN(Tabla13[Ahorro (USD/año)]))*(5-1)/(MAX(Tabla13[Ahorro (USD/año)])-MIN(Tabla13[Ahorro (USD/año)]))))</f>
        <v>#N/A</v>
      </c>
      <c r="N13" s="731"/>
      <c r="O13" s="725" t="e">
        <f t="shared" si="0"/>
        <v>#N/A</v>
      </c>
    </row>
    <row r="14" spans="1:16" ht="15" thickBot="1">
      <c r="B14" s="446" t="s">
        <v>1416</v>
      </c>
      <c r="C14" s="448" t="s">
        <v>1417</v>
      </c>
      <c r="D14" s="445">
        <f>+'MCE11'!A6</f>
        <v>0</v>
      </c>
      <c r="E14" s="445">
        <f>+'MCE11'!C6</f>
        <v>0</v>
      </c>
      <c r="F14" s="724" t="e">
        <f>+'MCE11'!D6</f>
        <v>#DIV/0!</v>
      </c>
      <c r="G14" s="445">
        <f>+'MCE11'!E6</f>
        <v>0</v>
      </c>
      <c r="H14" s="445" t="e">
        <f>+'MCE11'!F6</f>
        <v>#DIV/0!</v>
      </c>
      <c r="I14" s="730">
        <f>+'MCE11'!B6</f>
        <v>0</v>
      </c>
      <c r="J14" s="443"/>
      <c r="K14" s="444" t="s">
        <v>1416</v>
      </c>
      <c r="L14" s="725" t="e">
        <f>+IF(MAX(Tabla13[Inversión (USD)])=Tabla13[[#This Row],[Inversión (USD)]],1,IF(MIN(Tabla13[Inversión (USD)])=Tabla13[[#This Row],[Inversión (USD)]],5,1+(Tabla13[[#This Row],[Inversión (USD)]]-MAX(Tabla13[Inversión (USD)]))*(5-1)/(MIN(Tabla13[Inversión (USD)])-MAX(Tabla13[Inversión (USD)]))))</f>
        <v>#N/A</v>
      </c>
      <c r="M14" s="725" t="e">
        <f>+IF(MAX(Tabla13[Ahorro (USD/año)])=Tabla13[[#This Row],[Ahorro (USD/año)]],5,IF(MIN(Tabla13[Ahorro (USD/año)])=Tabla13[[#This Row],[Ahorro (USD/año)]],1,1+(Tabla13[[#This Row],[Ahorro (USD/año)]]-MIN(Tabla13[Ahorro (USD/año)]))*(5-1)/(MAX(Tabla13[Ahorro (USD/año)])-MIN(Tabla13[Ahorro (USD/año)]))))</f>
        <v>#N/A</v>
      </c>
      <c r="N14" s="731"/>
      <c r="O14" s="725" t="e">
        <f t="shared" si="0"/>
        <v>#N/A</v>
      </c>
    </row>
    <row r="15" spans="1:16" ht="15" thickBot="1">
      <c r="B15" s="449" t="s">
        <v>1418</v>
      </c>
      <c r="C15" s="447" t="s">
        <v>1419</v>
      </c>
      <c r="D15" s="445" t="e">
        <f>+#REF!</f>
        <v>#REF!</v>
      </c>
      <c r="E15" s="445" t="e">
        <f>+#REF!</f>
        <v>#REF!</v>
      </c>
      <c r="F15" s="724" t="e">
        <f>+#REF!</f>
        <v>#REF!</v>
      </c>
      <c r="G15" s="445" t="e">
        <f>+#REF!</f>
        <v>#REF!</v>
      </c>
      <c r="H15" s="445" t="e">
        <f>+#REF!</f>
        <v>#REF!</v>
      </c>
      <c r="I15" s="730" t="e">
        <f>+#REF!</f>
        <v>#REF!</v>
      </c>
      <c r="J15" s="443"/>
      <c r="K15" s="726" t="s">
        <v>1418</v>
      </c>
      <c r="L15" s="725" t="e">
        <f>+IF(MAX(Tabla13[Inversión (USD)])=Tabla13[[#This Row],[Inversión (USD)]],1,IF(MIN(Tabla13[Inversión (USD)])=Tabla13[[#This Row],[Inversión (USD)]],5,1+(Tabla13[[#This Row],[Inversión (USD)]]-MAX(Tabla13[Inversión (USD)]))*(5-1)/(MIN(Tabla13[Inversión (USD)])-MAX(Tabla13[Inversión (USD)]))))</f>
        <v>#N/A</v>
      </c>
      <c r="M15" s="725" t="e">
        <f>+IF(MAX(Tabla13[Ahorro (USD/año)])=Tabla13[[#This Row],[Ahorro (USD/año)]],5,IF(MIN(Tabla13[Ahorro (USD/año)])=Tabla13[[#This Row],[Ahorro (USD/año)]],1,1+(Tabla13[[#This Row],[Ahorro (USD/año)]]-MIN(Tabla13[Ahorro (USD/año)]))*(5-1)/(MAX(Tabla13[Ahorro (USD/año)])-MIN(Tabla13[Ahorro (USD/año)]))))</f>
        <v>#N/A</v>
      </c>
      <c r="N15" s="731"/>
      <c r="O15" s="725" t="e">
        <f t="shared" si="0"/>
        <v>#N/A</v>
      </c>
    </row>
    <row r="16" spans="1:16" ht="15" thickBot="1">
      <c r="B16" s="446" t="s">
        <v>1420</v>
      </c>
      <c r="C16" s="448" t="s">
        <v>1421</v>
      </c>
      <c r="D16" s="445">
        <f>+'EEM4'!A9</f>
        <v>0</v>
      </c>
      <c r="E16" s="445">
        <f>+'EEM4'!A6</f>
        <v>1028.0045908585794</v>
      </c>
      <c r="F16" s="724">
        <f>+'EEM4'!C6</f>
        <v>4.2021459906415983E-3</v>
      </c>
      <c r="G16" s="445">
        <f>+'EEM4'!D6</f>
        <v>2.5249351276800009</v>
      </c>
      <c r="H16" s="445">
        <f>+'EEM4'!B9</f>
        <v>0</v>
      </c>
      <c r="I16" s="730">
        <f>+'EEM4'!B6</f>
        <v>3982.5475200000014</v>
      </c>
      <c r="J16" s="443"/>
      <c r="K16" s="444" t="s">
        <v>1420</v>
      </c>
      <c r="L16" s="725" t="e">
        <f>+IF(MAX(Tabla13[Inversión (USD)])=Tabla13[[#This Row],[Inversión (USD)]],1,IF(MIN(Tabla13[Inversión (USD)])=Tabla13[[#This Row],[Inversión (USD)]],5,1+(Tabla13[[#This Row],[Inversión (USD)]]-MAX(Tabla13[Inversión (USD)]))*(5-1)/(MIN(Tabla13[Inversión (USD)])-MAX(Tabla13[Inversión (USD)]))))</f>
        <v>#N/A</v>
      </c>
      <c r="M16" s="725" t="e">
        <f>+IF(MAX(Tabla13[Ahorro (USD/año)])=Tabla13[[#This Row],[Ahorro (USD/año)]],5,IF(MIN(Tabla13[Ahorro (USD/año)])=Tabla13[[#This Row],[Ahorro (USD/año)]],1,1+(Tabla13[[#This Row],[Ahorro (USD/año)]]-MIN(Tabla13[Ahorro (USD/año)]))*(5-1)/(MAX(Tabla13[Ahorro (USD/año)])-MIN(Tabla13[Ahorro (USD/año)]))))</f>
        <v>#N/A</v>
      </c>
      <c r="N16" s="731"/>
      <c r="O16" s="725" t="e">
        <f t="shared" si="0"/>
        <v>#N/A</v>
      </c>
    </row>
    <row r="17" spans="2:15" ht="24.6" thickBot="1">
      <c r="B17" s="449" t="s">
        <v>1422</v>
      </c>
      <c r="C17" s="450" t="s">
        <v>1423</v>
      </c>
      <c r="D17" s="445">
        <f>+'EEM5'!A9</f>
        <v>1883</v>
      </c>
      <c r="E17" s="445">
        <f>+'EEM5'!A6</f>
        <v>509.53107475651024</v>
      </c>
      <c r="F17" s="724">
        <f>+'EEM5'!C6</f>
        <v>4.0344345522772447E-3</v>
      </c>
      <c r="G17" s="445">
        <f>+'EEM5'!D6</f>
        <v>0.62574278400000038</v>
      </c>
      <c r="H17" s="445">
        <f>+'EEM5'!B9</f>
        <v>3.6955547822079935</v>
      </c>
      <c r="I17" s="730">
        <f>+'EEM5'!B6</f>
        <v>986.97600000000057</v>
      </c>
      <c r="J17" s="443"/>
      <c r="K17" s="726" t="s">
        <v>1422</v>
      </c>
      <c r="L17" s="725" t="e">
        <f>+IF(MAX(Tabla13[Inversión (USD)])=Tabla13[[#This Row],[Inversión (USD)]],1,IF(MIN(Tabla13[Inversión (USD)])=Tabla13[[#This Row],[Inversión (USD)]],5,1+(Tabla13[[#This Row],[Inversión (USD)]]-MAX(Tabla13[Inversión (USD)]))*(5-1)/(MIN(Tabla13[Inversión (USD)])-MAX(Tabla13[Inversión (USD)]))))</f>
        <v>#N/A</v>
      </c>
      <c r="M17" s="725" t="e">
        <f>+IF(MAX(Tabla13[Ahorro (USD/año)])=Tabla13[[#This Row],[Ahorro (USD/año)]],5,IF(MIN(Tabla13[Ahorro (USD/año)])=Tabla13[[#This Row],[Ahorro (USD/año)]],1,1+(Tabla13[[#This Row],[Ahorro (USD/año)]]-MIN(Tabla13[Ahorro (USD/año)]))*(5-1)/(MAX(Tabla13[Ahorro (USD/año)])-MIN(Tabla13[Ahorro (USD/año)]))))</f>
        <v>#N/A</v>
      </c>
      <c r="N17" s="731"/>
      <c r="O17" s="725" t="e">
        <f t="shared" si="0"/>
        <v>#N/A</v>
      </c>
    </row>
    <row r="18" spans="2:15">
      <c r="B18" s="450" t="s">
        <v>57</v>
      </c>
      <c r="C18" s="450" t="s">
        <v>1424</v>
      </c>
      <c r="D18" s="445">
        <f>+'ER1'!A6</f>
        <v>0</v>
      </c>
      <c r="E18" s="445" t="e">
        <f>+'ER1'!C6</f>
        <v>#DIV/0!</v>
      </c>
      <c r="F18" s="724" t="e">
        <f>+'ER1'!D6</f>
        <v>#DIV/0!</v>
      </c>
      <c r="G18" s="445" t="e">
        <f>+'ER1'!E6</f>
        <v>#DIV/0!</v>
      </c>
      <c r="H18" s="445" t="e">
        <f>+'ER1'!F6</f>
        <v>#DIV/0!</v>
      </c>
      <c r="I18" s="730" t="e">
        <f>+'ER1'!B6</f>
        <v>#DIV/0!</v>
      </c>
      <c r="J18" s="443"/>
      <c r="K18" s="729" t="s">
        <v>57</v>
      </c>
      <c r="L18" s="725" t="e">
        <f>+IF(MAX(Tabla13[Inversión (USD)])=Tabla13[[#This Row],[Inversión (USD)]],1,IF(MIN(Tabla13[Inversión (USD)])=Tabla13[[#This Row],[Inversión (USD)]],5,1+(Tabla13[[#This Row],[Inversión (USD)]]-MAX(Tabla13[Inversión (USD)]))*(5-1)/(MIN(Tabla13[Inversión (USD)])-MAX(Tabla13[Inversión (USD)]))))</f>
        <v>#N/A</v>
      </c>
      <c r="M18" s="725" t="e">
        <f>+IF(MAX(Tabla13[Ahorro (USD/año)])=Tabla13[[#This Row],[Ahorro (USD/año)]],5,IF(MIN(Tabla13[Ahorro (USD/año)])=Tabla13[[#This Row],[Ahorro (USD/año)]],1,1+(Tabla13[[#This Row],[Ahorro (USD/año)]]-MIN(Tabla13[Ahorro (USD/año)]))*(5-1)/(MAX(Tabla13[Ahorro (USD/año)])-MIN(Tabla13[Ahorro (USD/año)]))))</f>
        <v>#N/A</v>
      </c>
      <c r="N18" s="731"/>
      <c r="O18" s="725" t="e">
        <f t="shared" si="0"/>
        <v>#N/A</v>
      </c>
    </row>
    <row r="19" spans="2:15">
      <c r="B19" s="450" t="s">
        <v>63</v>
      </c>
      <c r="C19" s="450" t="s">
        <v>1425</v>
      </c>
      <c r="D19" s="445">
        <f>+'ER2'!A6</f>
        <v>0</v>
      </c>
      <c r="E19" s="445">
        <f>+'ER2'!C6</f>
        <v>0</v>
      </c>
      <c r="F19" s="724">
        <f>+'ER2'!D6</f>
        <v>0</v>
      </c>
      <c r="G19" s="445">
        <f>+'ER2'!E6</f>
        <v>0</v>
      </c>
      <c r="H19" s="445" t="e">
        <f>+'ER2'!F6</f>
        <v>#DIV/0!</v>
      </c>
      <c r="I19" s="730">
        <f>+'ER2'!B6</f>
        <v>0</v>
      </c>
      <c r="J19" s="443"/>
      <c r="K19" s="727" t="str">
        <f>+Tabla13[[#This Row],[Nro.]]</f>
        <v>ER2</v>
      </c>
      <c r="L19" s="725" t="e">
        <f>+IF(MAX(Tabla13[Inversión (USD)])=Tabla13[[#This Row],[Inversión (USD)]],1,IF(MIN(Tabla13[Inversión (USD)])=Tabla13[[#This Row],[Inversión (USD)]],5,1+(Tabla13[[#This Row],[Inversión (USD)]]-MAX(Tabla13[Inversión (USD)]))*(5-1)/(MIN(Tabla13[Inversión (USD)])-MAX(Tabla13[Inversión (USD)]))))</f>
        <v>#N/A</v>
      </c>
      <c r="M19" s="725" t="e">
        <f>+IF(MAX(Tabla13[Ahorro (USD/año)])=Tabla13[[#This Row],[Ahorro (USD/año)]],5,IF(MIN(Tabla13[Ahorro (USD/año)])=Tabla13[[#This Row],[Ahorro (USD/año)]],1,1+(Tabla13[[#This Row],[Ahorro (USD/año)]]-MIN(Tabla13[Ahorro (USD/año)]))*(5-1)/(MAX(Tabla13[Ahorro (USD/año)])-MIN(Tabla13[Ahorro (USD/año)]))))</f>
        <v>#N/A</v>
      </c>
      <c r="N19" s="731"/>
      <c r="O19" s="725" t="e">
        <f>+L19*$L$3++M19*$M$3+N19*$N$3</f>
        <v>#N/A</v>
      </c>
    </row>
    <row r="20" spans="2:15">
      <c r="C20" s="441" t="s">
        <v>1154</v>
      </c>
      <c r="D20" s="445" t="e">
        <f>+SUM(Tabla13[Inversión (USD)])</f>
        <v>#N/A</v>
      </c>
      <c r="E20" s="445" t="e">
        <f>+SUM(Tabla13[Ahorro (USD/año)])</f>
        <v>#N/A</v>
      </c>
      <c r="F20" s="728"/>
      <c r="G20" s="445" t="e">
        <f>SUBTOTAL(109,Tabla13[Reducción emisones C02 (kgCO2/año)])</f>
        <v>#N/A</v>
      </c>
      <c r="H20" s="445" t="e">
        <f>SUBTOTAL(101,Tabla13[Período de repago (años)])</f>
        <v>#N/A</v>
      </c>
      <c r="I20" s="471" t="e">
        <f>+SUM(Tabla13[Ahorro energía eléctrica (kWh)])</f>
        <v>#N/A</v>
      </c>
      <c r="K20" s="443"/>
    </row>
    <row r="21" spans="2:15">
      <c r="C21" s="441"/>
      <c r="D21" s="445"/>
      <c r="E21" s="445"/>
      <c r="F21" s="728"/>
      <c r="G21" s="445"/>
      <c r="H21" s="445"/>
      <c r="I21" s="471"/>
      <c r="K21" s="443"/>
    </row>
    <row r="22" spans="2:15" ht="27.6">
      <c r="B22" s="744" t="s">
        <v>1390</v>
      </c>
      <c r="C22" s="720" t="s">
        <v>1387</v>
      </c>
      <c r="D22" s="721" t="s">
        <v>1074</v>
      </c>
      <c r="E22" s="721" t="s">
        <v>1012</v>
      </c>
      <c r="F22" s="721" t="s">
        <v>1080</v>
      </c>
      <c r="G22" s="721" t="s">
        <v>1392</v>
      </c>
      <c r="H22" s="445"/>
      <c r="I22" s="471"/>
      <c r="K22" s="741" t="s">
        <v>1426</v>
      </c>
      <c r="L22" s="742"/>
      <c r="M22" s="742"/>
      <c r="N22" s="742"/>
      <c r="O22" s="743"/>
    </row>
    <row r="23" spans="2:15">
      <c r="B23" s="751" t="s">
        <v>1427</v>
      </c>
      <c r="C23" s="753" t="s">
        <v>1428</v>
      </c>
      <c r="D23" s="746"/>
      <c r="E23" s="746"/>
      <c r="F23" s="747"/>
      <c r="G23" s="746"/>
      <c r="K23" s="1772"/>
      <c r="L23" s="1773"/>
      <c r="M23" s="1773"/>
      <c r="N23" s="1773"/>
      <c r="O23" s="1774"/>
    </row>
    <row r="24" spans="2:15">
      <c r="B24" s="745" t="s">
        <v>1429</v>
      </c>
      <c r="C24" s="752" t="s">
        <v>1430</v>
      </c>
      <c r="D24" s="748"/>
      <c r="E24" s="748"/>
      <c r="F24" s="749"/>
      <c r="G24" s="748"/>
      <c r="K24" s="1775"/>
      <c r="L24" s="1730"/>
      <c r="M24" s="1730"/>
      <c r="N24" s="1730"/>
      <c r="O24" s="1776"/>
    </row>
    <row r="25" spans="2:15">
      <c r="B25" s="751" t="s">
        <v>1431</v>
      </c>
      <c r="C25" s="751" t="s">
        <v>1432</v>
      </c>
      <c r="D25" s="751"/>
      <c r="E25" s="751"/>
      <c r="F25" s="751"/>
      <c r="G25" s="751"/>
      <c r="K25" s="1775"/>
      <c r="L25" s="1730"/>
      <c r="M25" s="1730"/>
      <c r="N25" s="1730"/>
      <c r="O25" s="1776"/>
    </row>
    <row r="26" spans="2:15">
      <c r="B26" s="750"/>
      <c r="C26" s="750"/>
      <c r="D26" s="445"/>
      <c r="E26" s="445"/>
      <c r="F26" s="724"/>
      <c r="G26" s="445"/>
      <c r="K26" s="1775"/>
      <c r="L26" s="1730"/>
      <c r="M26" s="1730"/>
      <c r="N26" s="1730"/>
      <c r="O26" s="1776"/>
    </row>
    <row r="27" spans="2:15">
      <c r="D27" s="732" t="s">
        <v>1433</v>
      </c>
      <c r="E27" s="732" t="e">
        <f>+Tabla13[[#Totals],[Ahorro (USD/año)]]/12</f>
        <v>#N/A</v>
      </c>
      <c r="K27" s="1775"/>
      <c r="L27" s="1730"/>
      <c r="M27" s="1730"/>
      <c r="N27" s="1730"/>
      <c r="O27" s="1776"/>
    </row>
    <row r="28" spans="2:15">
      <c r="K28" s="1775"/>
      <c r="L28" s="1730"/>
      <c r="M28" s="1730"/>
      <c r="N28" s="1730"/>
      <c r="O28" s="1776"/>
    </row>
    <row r="29" spans="2:15">
      <c r="E29" s="732" t="s">
        <v>1434</v>
      </c>
      <c r="K29" s="1775"/>
      <c r="L29" s="1730"/>
      <c r="M29" s="1730"/>
      <c r="N29" s="1730"/>
      <c r="O29" s="1776"/>
    </row>
    <row r="30" spans="2:15">
      <c r="C30" s="739" t="s">
        <v>1435</v>
      </c>
      <c r="D30" s="733" t="e">
        <f>+SUM(D4:D17)</f>
        <v>#N/A</v>
      </c>
      <c r="E30" s="740" t="e">
        <f>+D30/$D$33</f>
        <v>#N/A</v>
      </c>
      <c r="K30" s="1777"/>
      <c r="L30" s="1778"/>
      <c r="M30" s="1778"/>
      <c r="N30" s="1778"/>
      <c r="O30" s="1779"/>
    </row>
    <row r="31" spans="2:15">
      <c r="C31" s="732" t="s">
        <v>1436</v>
      </c>
      <c r="D31" s="738">
        <f>SUM(D18:D19)</f>
        <v>0</v>
      </c>
      <c r="E31" s="737" t="e">
        <f>+D31/$D$33</f>
        <v>#N/A</v>
      </c>
    </row>
    <row r="32" spans="2:15">
      <c r="C32" s="732" t="s">
        <v>1437</v>
      </c>
      <c r="D32" s="732"/>
    </row>
    <row r="33" spans="3:7">
      <c r="C33" s="732" t="s">
        <v>260</v>
      </c>
      <c r="D33" s="733" t="e">
        <f>+SUM(D30:D32)</f>
        <v>#N/A</v>
      </c>
    </row>
    <row r="35" spans="3:7">
      <c r="C35" s="732" t="s">
        <v>1438</v>
      </c>
      <c r="D35" s="732">
        <f>Consumption!$C$5*'0.Hypothesis'!$G$3+Consumption!$E$56*Conversions!F4+Consumption!$E$75*Conversions!F5+Consumption!$E$94*Conversions!F6</f>
        <v>0</v>
      </c>
    </row>
    <row r="36" spans="3:7">
      <c r="C36" s="732" t="s">
        <v>1439</v>
      </c>
      <c r="D36" s="732" t="e">
        <f>+Tabla13[[#Totals],[Reducción emisones C02 (kgCO2/año)]]/D35</f>
        <v>#N/A</v>
      </c>
    </row>
    <row r="38" spans="3:7">
      <c r="C38" s="732" t="s">
        <v>1440</v>
      </c>
      <c r="D38" s="734">
        <f>+Balance!C19</f>
        <v>244638</v>
      </c>
    </row>
    <row r="39" spans="3:7">
      <c r="C39" s="732" t="s">
        <v>1441</v>
      </c>
      <c r="D39" s="734">
        <f t="array" ref="D39:G39">+'3.Services'!P18:S18</f>
        <v>0</v>
      </c>
      <c r="E39" s="736">
        <v>0</v>
      </c>
      <c r="F39" s="732">
        <v>0</v>
      </c>
      <c r="G39" s="732">
        <v>0</v>
      </c>
    </row>
    <row r="40" spans="3:7">
      <c r="C40" s="732" t="s">
        <v>1442</v>
      </c>
      <c r="D40" s="735" t="e">
        <f>+D38/D39</f>
        <v>#DIV/0!</v>
      </c>
    </row>
    <row r="41" spans="3:7">
      <c r="C41" s="732" t="s">
        <v>1443</v>
      </c>
      <c r="D41" s="735" t="e">
        <f>+($D$38-I4)/$D$39</f>
        <v>#N/A</v>
      </c>
    </row>
    <row r="42" spans="3:7">
      <c r="C42" s="732" t="s">
        <v>1444</v>
      </c>
      <c r="D42" s="735" t="e">
        <f>+($D$38-I5)/$D$39</f>
        <v>#DIV/0!</v>
      </c>
    </row>
    <row r="43" spans="3:7">
      <c r="C43" s="732" t="s">
        <v>1445</v>
      </c>
      <c r="D43" s="735" t="e">
        <f t="shared" ref="D43:D54" si="1">+($D$38-I6)/$D$39</f>
        <v>#DIV/0!</v>
      </c>
    </row>
    <row r="44" spans="3:7">
      <c r="C44" s="732" t="s">
        <v>1446</v>
      </c>
      <c r="D44" s="735" t="e">
        <f t="shared" si="1"/>
        <v>#DIV/0!</v>
      </c>
    </row>
    <row r="45" spans="3:7">
      <c r="C45" s="732" t="s">
        <v>1447</v>
      </c>
      <c r="D45" s="735" t="e">
        <f t="shared" si="1"/>
        <v>#DIV/0!</v>
      </c>
    </row>
    <row r="46" spans="3:7">
      <c r="C46" s="732" t="s">
        <v>1448</v>
      </c>
      <c r="D46" s="735" t="e">
        <f t="shared" si="1"/>
        <v>#DIV/0!</v>
      </c>
    </row>
    <row r="47" spans="3:7">
      <c r="C47" s="732" t="s">
        <v>1449</v>
      </c>
      <c r="D47" s="735" t="e">
        <f t="shared" si="1"/>
        <v>#DIV/0!</v>
      </c>
    </row>
    <row r="48" spans="3:7">
      <c r="C48" s="732" t="s">
        <v>1450</v>
      </c>
      <c r="D48" s="735" t="e">
        <f t="shared" si="1"/>
        <v>#DIV/0!</v>
      </c>
    </row>
    <row r="49" spans="3:4">
      <c r="C49" s="732" t="s">
        <v>1451</v>
      </c>
      <c r="D49" s="735" t="e">
        <f t="shared" si="1"/>
        <v>#REF!</v>
      </c>
    </row>
    <row r="50" spans="3:4">
      <c r="C50" s="732" t="s">
        <v>1452</v>
      </c>
      <c r="D50" s="735" t="e">
        <f t="shared" si="1"/>
        <v>#DIV/0!</v>
      </c>
    </row>
    <row r="51" spans="3:4">
      <c r="C51" s="732" t="s">
        <v>1453</v>
      </c>
      <c r="D51" s="735" t="e">
        <f t="shared" si="1"/>
        <v>#DIV/0!</v>
      </c>
    </row>
    <row r="52" spans="3:4">
      <c r="C52" s="732" t="s">
        <v>1454</v>
      </c>
      <c r="D52" s="735" t="e">
        <f t="shared" si="1"/>
        <v>#REF!</v>
      </c>
    </row>
    <row r="53" spans="3:4">
      <c r="C53" s="732" t="s">
        <v>1455</v>
      </c>
      <c r="D53" s="735" t="e">
        <f t="shared" si="1"/>
        <v>#DIV/0!</v>
      </c>
    </row>
    <row r="54" spans="3:4">
      <c r="C54" s="732" t="s">
        <v>1456</v>
      </c>
      <c r="D54" s="735" t="e">
        <f t="shared" si="1"/>
        <v>#DIV/0!</v>
      </c>
    </row>
    <row r="55" spans="3:4">
      <c r="D55" s="471"/>
    </row>
    <row r="56" spans="3:4">
      <c r="D56" s="471"/>
    </row>
    <row r="57" spans="3:4">
      <c r="D57" s="471"/>
    </row>
    <row r="58" spans="3:4">
      <c r="D58" s="471"/>
    </row>
  </sheetData>
  <mergeCells count="2">
    <mergeCell ref="J1:P1"/>
    <mergeCell ref="K23:O30"/>
  </mergeCells>
  <phoneticPr fontId="77" type="noConversion"/>
  <pageMargins left="0.7" right="0.7" top="0.75" bottom="0.75" header="0.3" footer="0.3"/>
  <pageSetup orientation="portrait" r:id="rId1"/>
  <tableParts count="1">
    <tablePart r:id="rId2"/>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Hoja66">
    <tabColor rgb="FFFFFF00"/>
  </sheetPr>
  <dimension ref="A1"/>
  <sheetViews>
    <sheetView workbookViewId="0">
      <selection activeCell="G9" sqref="G9"/>
    </sheetView>
  </sheetViews>
  <sheetFormatPr baseColWidth="10" defaultColWidth="11.44140625" defaultRowHeight="14.4"/>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Hoja67">
    <tabColor rgb="FFFFFF00"/>
  </sheetPr>
  <dimension ref="A1"/>
  <sheetViews>
    <sheetView workbookViewId="0">
      <selection activeCell="G9" sqref="G9"/>
    </sheetView>
  </sheetViews>
  <sheetFormatPr baseColWidth="10" defaultColWidth="11.44140625" defaultRowHeight="14.4"/>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Hoja68">
    <tabColor rgb="FFFFFF00"/>
  </sheetPr>
  <dimension ref="A1"/>
  <sheetViews>
    <sheetView workbookViewId="0">
      <selection activeCell="G9" sqref="G9"/>
    </sheetView>
  </sheetViews>
  <sheetFormatPr baseColWidth="10" defaultColWidth="11.44140625" defaultRowHeight="14.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MediaLengthInSeconds xmlns="60de2861-6cfc-4aa3-a246-19a225159029" xsi:nil="true"/>
    <TaxCatchAll xmlns="95994e31-fa79-48e1-864a-b9a8d9704f10" xsi:nil="true"/>
    <lcf76f155ced4ddcb4097134ff3c332f xmlns="60de2861-6cfc-4aa3-a246-19a22515902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CC45C421C450F94BA547AF6AB629E2A1" ma:contentTypeVersion="14" ma:contentTypeDescription="Crear nuevo documento." ma:contentTypeScope="" ma:versionID="7fc375e0c000730b16ae0bb5c8788711">
  <xsd:schema xmlns:xsd="http://www.w3.org/2001/XMLSchema" xmlns:xs="http://www.w3.org/2001/XMLSchema" xmlns:p="http://schemas.microsoft.com/office/2006/metadata/properties" xmlns:ns2="60de2861-6cfc-4aa3-a246-19a225159029" xmlns:ns3="95994e31-fa79-48e1-864a-b9a8d9704f10" targetNamespace="http://schemas.microsoft.com/office/2006/metadata/properties" ma:root="true" ma:fieldsID="167e4150841e5204e7792e083f455648" ns2:_="" ns3:_="">
    <xsd:import namespace="60de2861-6cfc-4aa3-a246-19a225159029"/>
    <xsd:import namespace="95994e31-fa79-48e1-864a-b9a8d9704f1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MediaServiceLocation"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de2861-6cfc-4aa3-a246-19a2251590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Location" ma:index="13" nillable="true" ma:displayName="Location" ma:indexed="true"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8807681e-29d3-46ca-a868-37d279d1ae04"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5994e31-fa79-48e1-864a-b9a8d9704f1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b9a9a0de-5530-4e5c-956a-9c471d7798be}" ma:internalName="TaxCatchAll" ma:showField="CatchAllData" ma:web="95994e31-fa79-48e1-864a-b9a8d9704f1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5BF36D6-4667-45EA-A91F-1D90B8833897}">
  <ds:schemaRefs>
    <ds:schemaRef ds:uri="http://purl.org/dc/elements/1.1/"/>
    <ds:schemaRef ds:uri="http://schemas.microsoft.com/office/2006/metadata/properties"/>
    <ds:schemaRef ds:uri="60de2861-6cfc-4aa3-a246-19a225159029"/>
    <ds:schemaRef ds:uri="http://schemas.microsoft.com/office/2006/documentManagement/types"/>
    <ds:schemaRef ds:uri="http://purl.org/dc/terms/"/>
    <ds:schemaRef ds:uri="http://schemas.microsoft.com/office/infopath/2007/PartnerControls"/>
    <ds:schemaRef ds:uri="http://purl.org/dc/dcmitype/"/>
    <ds:schemaRef ds:uri="http://schemas.openxmlformats.org/package/2006/metadata/core-properties"/>
    <ds:schemaRef ds:uri="95994e31-fa79-48e1-864a-b9a8d9704f10"/>
    <ds:schemaRef ds:uri="http://www.w3.org/XML/1998/namespace"/>
  </ds:schemaRefs>
</ds:datastoreItem>
</file>

<file path=customXml/itemProps2.xml><?xml version="1.0" encoding="utf-8"?>
<ds:datastoreItem xmlns:ds="http://schemas.openxmlformats.org/officeDocument/2006/customXml" ds:itemID="{E46467BC-4433-454E-81A9-7C9364278D40}">
  <ds:schemaRefs>
    <ds:schemaRef ds:uri="http://schemas.microsoft.com/sharepoint/v3/contenttype/forms"/>
  </ds:schemaRefs>
</ds:datastoreItem>
</file>

<file path=customXml/itemProps3.xml><?xml version="1.0" encoding="utf-8"?>
<ds:datastoreItem xmlns:ds="http://schemas.openxmlformats.org/officeDocument/2006/customXml" ds:itemID="{AA067379-A970-45FB-AAAA-EC33844C4A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de2861-6cfc-4aa3-a246-19a225159029"/>
    <ds:schemaRef ds:uri="95994e31-fa79-48e1-864a-b9a8d9704f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78</vt:i4>
      </vt:variant>
      <vt:variant>
        <vt:lpstr>Rangos con nombre</vt:lpstr>
      </vt:variant>
      <vt:variant>
        <vt:i4>26</vt:i4>
      </vt:variant>
    </vt:vector>
  </HeadingPairs>
  <TitlesOfParts>
    <vt:vector size="104" baseType="lpstr">
      <vt:lpstr>0.Hypothesis</vt:lpstr>
      <vt:lpstr>1.Intro</vt:lpstr>
      <vt:lpstr>2 Building</vt:lpstr>
      <vt:lpstr>3.Services</vt:lpstr>
      <vt:lpstr>3.Proceses</vt:lpstr>
      <vt:lpstr>4.Energy 1</vt:lpstr>
      <vt:lpstr>5.Energy 2</vt:lpstr>
      <vt:lpstr>6.Steam</vt:lpstr>
      <vt:lpstr>6.Others heat</vt:lpstr>
      <vt:lpstr>8.Direct heat</vt:lpstr>
      <vt:lpstr>9.Heat &amp; engines</vt:lpstr>
      <vt:lpstr>7.Electrical motors</vt:lpstr>
      <vt:lpstr>11.Refrigeration system</vt:lpstr>
      <vt:lpstr>12.Internal transportation</vt:lpstr>
      <vt:lpstr>8.AC</vt:lpstr>
      <vt:lpstr>9.Lighting</vt:lpstr>
      <vt:lpstr>10. Refrigeration</vt:lpstr>
      <vt:lpstr>11. Equipment</vt:lpstr>
      <vt:lpstr>12.Compressed air</vt:lpstr>
      <vt:lpstr>13. Pump &amp; vent</vt:lpstr>
      <vt:lpstr>14.Measurements</vt:lpstr>
      <vt:lpstr>List AC</vt:lpstr>
      <vt:lpstr>PV assessment</vt:lpstr>
      <vt:lpstr>21Photos checklist</vt:lpstr>
      <vt:lpstr>22.Parameter's calculation-EEMM</vt:lpstr>
      <vt:lpstr>21.EEM1</vt:lpstr>
      <vt:lpstr>22.EEM2</vt:lpstr>
      <vt:lpstr>23.EEM3</vt:lpstr>
      <vt:lpstr>24.EEM4</vt:lpstr>
      <vt:lpstr>25.EEM5</vt:lpstr>
      <vt:lpstr>24.EEM6</vt:lpstr>
      <vt:lpstr>27.Other EEM</vt:lpstr>
      <vt:lpstr>Consumption</vt:lpstr>
      <vt:lpstr>Lighting</vt:lpstr>
      <vt:lpstr>Refrigeration</vt:lpstr>
      <vt:lpstr>Transporte</vt:lpstr>
      <vt:lpstr>Datos generales</vt:lpstr>
      <vt:lpstr>Equipment</vt:lpstr>
      <vt:lpstr>Pumps</vt:lpstr>
      <vt:lpstr>Hot water</vt:lpstr>
      <vt:lpstr>Compr. Air</vt:lpstr>
      <vt:lpstr>Ventilation</vt:lpstr>
      <vt:lpstr>AC</vt:lpstr>
      <vt:lpstr>Fuerza Motriz</vt:lpstr>
      <vt:lpstr>Hornos</vt:lpstr>
      <vt:lpstr>Balance</vt:lpstr>
      <vt:lpstr>Conversions</vt:lpstr>
      <vt:lpstr>EEM1</vt:lpstr>
      <vt:lpstr>EEM2</vt:lpstr>
      <vt:lpstr>MCE3</vt:lpstr>
      <vt:lpstr>MCE4</vt:lpstr>
      <vt:lpstr>MCE5</vt:lpstr>
      <vt:lpstr>MCE6</vt:lpstr>
      <vt:lpstr>MCE7</vt:lpstr>
      <vt:lpstr>MCE8</vt:lpstr>
      <vt:lpstr>MCE10</vt:lpstr>
      <vt:lpstr>MCE11</vt:lpstr>
      <vt:lpstr>EEM3</vt:lpstr>
      <vt:lpstr>EEM4</vt:lpstr>
      <vt:lpstr>EEM5</vt:lpstr>
      <vt:lpstr>EEM6</vt:lpstr>
      <vt:lpstr>EEM7</vt:lpstr>
      <vt:lpstr>EEM8</vt:lpstr>
      <vt:lpstr>EEM9</vt:lpstr>
      <vt:lpstr>EEM10</vt:lpstr>
      <vt:lpstr>EEM11</vt:lpstr>
      <vt:lpstr>EEM12</vt:lpstr>
      <vt:lpstr>EEM13</vt:lpstr>
      <vt:lpstr>EEM14</vt:lpstr>
      <vt:lpstr>EEM15</vt:lpstr>
      <vt:lpstr>EEM16</vt:lpstr>
      <vt:lpstr>SUMMARY</vt:lpstr>
      <vt:lpstr>ER1</vt:lpstr>
      <vt:lpstr>ER2</vt:lpstr>
      <vt:lpstr>Resumen</vt:lpstr>
      <vt:lpstr>ACE1</vt:lpstr>
      <vt:lpstr>ACE2</vt:lpstr>
      <vt:lpstr>ACE3</vt:lpstr>
      <vt:lpstr>'1.Intro'!Área_de_impresión</vt:lpstr>
      <vt:lpstr>'10. Refrigeration'!Área_de_impresión</vt:lpstr>
      <vt:lpstr>'11. Equipment'!Área_de_impresión</vt:lpstr>
      <vt:lpstr>'11.Refrigeration system'!Área_de_impresión</vt:lpstr>
      <vt:lpstr>'12.Compressed air'!Área_de_impresión</vt:lpstr>
      <vt:lpstr>'13. Pump &amp; vent'!Área_de_impresión</vt:lpstr>
      <vt:lpstr>'2 Building'!Área_de_impresión</vt:lpstr>
      <vt:lpstr>'21.EEM1'!Área_de_impresión</vt:lpstr>
      <vt:lpstr>'22.EEM2'!Área_de_impresión</vt:lpstr>
      <vt:lpstr>'22.Parameter''s calculation-EEMM'!Área_de_impresión</vt:lpstr>
      <vt:lpstr>'23.EEM3'!Área_de_impresión</vt:lpstr>
      <vt:lpstr>'24.EEM4'!Área_de_impresión</vt:lpstr>
      <vt:lpstr>'24.EEM6'!Área_de_impresión</vt:lpstr>
      <vt:lpstr>'25.EEM5'!Área_de_impresión</vt:lpstr>
      <vt:lpstr>'27.Other EEM'!Área_de_impresión</vt:lpstr>
      <vt:lpstr>'3.Proceses'!Área_de_impresión</vt:lpstr>
      <vt:lpstr>'3.Services'!Área_de_impresión</vt:lpstr>
      <vt:lpstr>'4.Energy 1'!Área_de_impresión</vt:lpstr>
      <vt:lpstr>'5.Energy 2'!Área_de_impresión</vt:lpstr>
      <vt:lpstr>'6.Others heat'!Área_de_impresión</vt:lpstr>
      <vt:lpstr>'6.Steam'!Área_de_impresión</vt:lpstr>
      <vt:lpstr>'7.Electrical motors'!Área_de_impresión</vt:lpstr>
      <vt:lpstr>'8.AC'!Área_de_impresión</vt:lpstr>
      <vt:lpstr>'8.Direct heat'!Área_de_impresión</vt:lpstr>
      <vt:lpstr>'9.Lighting'!Área_de_impresión</vt:lpstr>
      <vt:lpstr>'PV assessment'!Área_de_impresión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Nicolas Obrusnik</dc:creator>
  <cp:keywords/>
  <dc:description/>
  <cp:lastModifiedBy>Federico Gonzalez</cp:lastModifiedBy>
  <cp:revision/>
  <cp:lastPrinted>2023-10-19T13:25:57Z</cp:lastPrinted>
  <dcterms:created xsi:type="dcterms:W3CDTF">2016-10-21T19:48:12Z</dcterms:created>
  <dcterms:modified xsi:type="dcterms:W3CDTF">2023-12-12T17:57:44Z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0x010100CC45C421C450F94BA547AF6AB629E2A1</vt:lpwstr>
  </property>
  <property fmtid="{D5CDD505-2E9C-101B-9397-08002B2CF9AE}" pid="3" name="Order">
    <vt:r8>195886000</vt:r8>
  </property>
  <property fmtid="{D5CDD505-2E9C-101B-9397-08002B2CF9AE}" pid="4" name="TriggerFlowInfo">
    <vt:lpwstr/>
  </property>
  <property fmtid="{D5CDD505-2E9C-101B-9397-08002B2CF9AE}" pid="5" name="ComplianceAssetId">
    <vt:lpwstr/>
  </property>
  <property fmtid="{D5CDD505-2E9C-101B-9397-08002B2CF9AE}" pid="6" name="_ExtendedDescription">
    <vt:lpwstr/>
  </property>
  <property fmtid="{D5CDD505-2E9C-101B-9397-08002B2CF9AE}" pid="7" name="MediaServiceImageTags">
    <vt:lpwstr/>
  </property>
  <property fmtid="{D5CDD505-2E9C-101B-9397-08002B2CF9AE}" pid="8" name="xd_ProgID">
    <vt:lpwstr/>
  </property>
  <property fmtid="{D5CDD505-2E9C-101B-9397-08002B2CF9AE}" pid="9" name="TemplateUrl">
    <vt:lpwstr/>
  </property>
  <property fmtid="{D5CDD505-2E9C-101B-9397-08002B2CF9AE}" pid="10" name="xd_Signature">
    <vt:bool>false</vt:bool>
  </property>
</Properties>
</file>